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sheets>
    <sheet state="visible" name="05 Preston - PI" sheetId="1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.mm.dd hh:mm:ss"/>
  </numFmts>
  <fonts xmlns:x14ac="http://schemas.microsoft.com/office/spreadsheetml/2009/9/ac" count="2" x14ac:knownFonts="1">
    <font>
      <sz val="12"/>
      <name val="Calibri Light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xfId="0" applyBorder="1" applyFill="1"/>
    <xf xfId="0" fontId="1" applyBorder="1" applyFill="1"/>
    <xf xfId="0" applyBorder="1" applyFill="1" applyAlignment="1">
      <alignment horizontal="left" vertical="center"/>
    </xf>
    <xf xfId="0" numFmtId="166" applyBorder="1" applyNumberFormat="1" applyFill="1" applyAlignment="1">
      <alignment horizontal="left" vertical="center"/>
    </xf>
  </cellXfs>
  <cellStyles count="1">
    <cellStyle name="Normal" xfId="0" builtinId="0"/>
  </cellStyles>
  <dxfs count="0"/>
</styleSheet>
</file>

<file path=xl/_rels/workbook.xml.rels><?xml version="1.0" ?><Relationships xmlns="http://schemas.openxmlformats.org/package/2006/relationships"><Relationship Id="rId2" Type="http://schemas.openxmlformats.org/officeDocument/2006/relationships/styles" Target="styles.xml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1" max="1" width="13" customWidth="1"/>
    <col min="2" max="2" width="91" customWidth="1"/>
    <col min="3" max="3" width="86" customWidth="1"/>
    <col min="4" max="4" width="19" customWidth="1"/>
    <col min="5" max="5" width="35" customWidth="1"/>
    <col min="6" max="6" width="28" customWidth="1"/>
    <col min="7" max="7" width="116" customWidth="1"/>
    <col min="8" max="8" width="121" customWidth="1"/>
    <col min="9" max="9" width="118" customWidth="1"/>
    <col min="10" max="10" width="32" customWidth="1"/>
    <col min="11" max="11" width="14" customWidth="1"/>
    <col min="12" max="12" width="11" customWidth="1"/>
    <col min="13" max="13" width="26" customWidth="1"/>
    <col min="14" max="14" width="28" customWidth="1"/>
  </cols>
  <sheetData>
    <row r="1">
      <c r="A1" s="2" t="inlineStr">
        <is>
          <t>Barcode</t>
        </is>
      </c>
      <c r="B1" s="2" t="inlineStr">
        <is>
          <t>Asset Description</t>
        </is>
      </c>
      <c r="C1" s="2" t="inlineStr">
        <is>
          <t>Physical Location</t>
        </is>
      </c>
      <c r="D1" s="2" t="inlineStr">
        <is>
          <t>Condition Rating</t>
        </is>
      </c>
      <c r="E1" s="2" t="inlineStr">
        <is>
          <t>Inspector Comments</t>
        </is>
      </c>
      <c r="F1" s="2" t="inlineStr">
        <is>
          <t>Year of Installation</t>
        </is>
      </c>
      <c r="G1" s="2" t="inlineStr">
        <is>
          <t>Asset Photo</t>
        </is>
      </c>
      <c r="H1" s="2" t="inlineStr">
        <is>
          <t>Name Plate Photo</t>
        </is>
      </c>
      <c r="I1" s="2" t="inlineStr">
        <is>
          <t>Barcode Photo</t>
        </is>
      </c>
      <c r="J1" s="2" t="inlineStr">
        <is>
          <t>Building Name</t>
        </is>
      </c>
      <c r="K1" s="2" t="inlineStr">
        <is>
          <t>Existing ID</t>
        </is>
      </c>
      <c r="L1" s="2" t="inlineStr">
        <is>
          <t>Category</t>
        </is>
      </c>
      <c r="M1" s="2" t="inlineStr">
        <is>
          <t>Location</t>
        </is>
      </c>
      <c r="N1" s="2" t="inlineStr">
        <is>
          <t>Date</t>
        </is>
      </c>
    </row>
    <row r="2">
      <c r="A2" s="3">
        <f>T("0000311568")</f>
      </c>
      <c r="B2" s="3" t="inlineStr">
        <is>
          <t>Primary Clarifier 2 Dissolved Oxygen Analyzer</t>
        </is>
      </c>
      <c r="C2" s="3" t="inlineStr">
        <is>
          <t>Primary Clarifier 2</t>
        </is>
      </c>
      <c r="D2" s="3" t="inlineStr">
        <is>
          <t>Fair</t>
        </is>
      </c>
      <c r="E2" s="3" t="inlineStr">
        <is>
          <t>Aging; Wear and tear</t>
        </is>
      </c>
      <c r="F2" s="3" t="inlineStr">
        <is>
          <t>2010-01-01</t>
        </is>
      </c>
      <c r="G2" s="3" t="inlineStr">
        <is>
          <t>https://cdn.orca.storage/617816648b51f600b5891b32/617b119b5c514200b54583fa/asset-photo/2+6ZOCtNeRJReBWCoUCWw.jpg</t>
        </is>
      </c>
      <c r="H2" s="3" t="inlineStr">
        <is>
          <t>https://cdn.orca.storage/617816648b51f600b5891b32/617b119b5c514200b54583fa/name-plate-photo/Lh1B4ycwjg1jh+PDcHg0A.jpg</t>
        </is>
      </c>
      <c r="I2" s="3" t="inlineStr">
        <is>
          <t>https://cdn.orca.storage/617816648b51f600b5891b32/617b119b5c514200b54583fa/barcode-photo/KjQtH3Tq0sXkwcmvhSIV6w.jpg</t>
        </is>
      </c>
      <c r="J2" s="3" t="inlineStr">
        <is>
          <t>Primary Clarifier 2</t>
        </is>
      </c>
      <c r="K2" s="3" t="inlineStr">
        <is>
          <t>PRE-000085</t>
        </is>
      </c>
      <c r="L2" s="3" t="inlineStr">
        <is>
          <t>PI</t>
        </is>
      </c>
      <c r="M2" s="3" t="inlineStr">
        <is>
          <t>43.3878574, -80.3520281</t>
        </is>
      </c>
      <c r="N2" s="4">
        <v>44498.638333333336</v>
      </c>
    </row>
    <row r="3">
      <c r="A3" s="3">
        <f>T("0000151844")</f>
      </c>
      <c r="B3" s="3" t="inlineStr">
        <is>
          <t>Scum Hopper # 2 Level Transmitter</t>
        </is>
      </c>
      <c r="C3" s="3" t="inlineStr">
        <is>
          <t>Primary Clarifier 2 Electrical Room Near Clarifier 2</t>
        </is>
      </c>
      <c r="D3" s="3" t="inlineStr">
        <is>
          <t>Good</t>
        </is>
      </c>
      <c r="E3" s="3" t="inlineStr">
        <is>
          <t>good</t>
        </is>
      </c>
      <c r="F3" s="3" t="inlineStr">
        <is>
          <t>2010-01-01</t>
        </is>
      </c>
      <c r="G3" s="3" t="inlineStr">
        <is>
          <t>https://cdn.orca.storage/617816648b51f600b5891b32/617b119b5c514200b54583fb/asset-photo/Vl6oK+M1p3mNgZ+b9lnpCA.jpg</t>
        </is>
      </c>
      <c r="H3" s="3" t="inlineStr">
        <is>
          <t>https://cdn.orca.storage/617816648b51f600b5891b32/617b119b5c514200b54583fb/name-plate-photo/JBns5jKBJGprug5HEOuT2w.jpg</t>
        </is>
      </c>
      <c r="I3" s="3" t="inlineStr">
        <is>
          <t>https://cdn.orca.storage/617816648b51f600b5891b32/617b119b5c514200b54583fb/barcode-photo/Vl6oK+M1p3mNgZ+b9lnpCA.jpg</t>
        </is>
      </c>
      <c r="J3" s="3" t="inlineStr">
        <is>
          <t>Primary Clarifier 2</t>
        </is>
      </c>
      <c r="K3" s="3" t="inlineStr">
        <is>
          <t>PRE-000090</t>
        </is>
      </c>
      <c r="L3" s="3" t="inlineStr">
        <is>
          <t>PI</t>
        </is>
      </c>
      <c r="M3" s="3">
        <v/>
      </c>
      <c r="N3" s="3">
        <v/>
      </c>
    </row>
    <row r="4">
      <c r="A4" s="3">
        <f>T("0000151845")</f>
      </c>
      <c r="B4" s="3" t="inlineStr">
        <is>
          <t>Overflow Chamber Flow Meter</t>
        </is>
      </c>
      <c r="C4" s="3" t="inlineStr">
        <is>
          <t>Primary Clarifier 2 Electrical Room Near Clarifier 2</t>
        </is>
      </c>
      <c r="D4" s="3">
        <v/>
      </c>
      <c r="E4" s="3">
        <v/>
      </c>
      <c r="F4" s="3" t="inlineStr">
        <is>
          <t>2010-01-01</t>
        </is>
      </c>
      <c r="G4" s="3">
        <v/>
      </c>
      <c r="H4" s="3">
        <v/>
      </c>
      <c r="I4" s="3">
        <v/>
      </c>
      <c r="J4" s="3" t="inlineStr">
        <is>
          <t>Primary Clarifier 2</t>
        </is>
      </c>
      <c r="K4" s="3" t="inlineStr">
        <is>
          <t>PRE-000091</t>
        </is>
      </c>
      <c r="L4" s="3" t="inlineStr">
        <is>
          <t>PI</t>
        </is>
      </c>
      <c r="M4" s="3">
        <v/>
      </c>
      <c r="N4" s="3">
        <v/>
      </c>
    </row>
    <row r="5">
      <c r="A5" s="3">
        <f>T("000050452")</f>
      </c>
      <c r="B5" s="3" t="inlineStr">
        <is>
          <t>Primary Treatment and Intermed. Pumping Rpu Panel (Precp002)</t>
        </is>
      </c>
      <c r="C5" s="3" t="inlineStr">
        <is>
          <t>Primary Clarifier 2 Electrical Room Near Clarifier 2</t>
        </is>
      </c>
      <c r="D5" s="3">
        <v/>
      </c>
      <c r="E5" s="3">
        <v/>
      </c>
      <c r="F5" s="3" t="inlineStr">
        <is>
          <t>2010-01-01</t>
        </is>
      </c>
      <c r="G5" s="3">
        <v/>
      </c>
      <c r="H5" s="3">
        <v/>
      </c>
      <c r="I5" s="3">
        <v/>
      </c>
      <c r="J5" s="3" t="inlineStr">
        <is>
          <t>Primary Clarifier 2</t>
        </is>
      </c>
      <c r="K5" s="3" t="inlineStr">
        <is>
          <t>PRE-000092</t>
        </is>
      </c>
      <c r="L5" s="3" t="inlineStr">
        <is>
          <t>PI</t>
        </is>
      </c>
      <c r="M5" s="3">
        <v/>
      </c>
      <c r="N5" s="3">
        <v/>
      </c>
    </row>
    <row r="6">
      <c r="A6" s="3">
        <f>T("0000151843")</f>
      </c>
      <c r="B6" s="3" t="inlineStr">
        <is>
          <t>Scum Hopper # 1 Level Transmitter</t>
        </is>
      </c>
      <c r="C6" s="3" t="inlineStr">
        <is>
          <t>Primary Clarifier 2 Electrical Room Near Clarifier 2</t>
        </is>
      </c>
      <c r="D6" s="3" t="inlineStr">
        <is>
          <t>Good</t>
        </is>
      </c>
      <c r="E6" s="3" t="inlineStr">
        <is>
          <t>Good</t>
        </is>
      </c>
      <c r="F6" s="3" t="inlineStr">
        <is>
          <t>2010-01-01</t>
        </is>
      </c>
      <c r="G6" s="3" t="inlineStr">
        <is>
          <t>https://cdn.orca.storage/617816648b51f600b5891b32/617b119b5c514200b54583fe/asset-photo/QP9iFBjfgMA6QGIsQgIq7Q.jpg</t>
        </is>
      </c>
      <c r="H6" s="3" t="inlineStr">
        <is>
          <t>https://cdn.orca.storage/617816648b51f600b5891b32/617b119b5c514200b54583fe/name-plate-photo/ZIdnPlJRitEA+3v1RF1Iw.jpg</t>
        </is>
      </c>
      <c r="I6" s="3" t="inlineStr">
        <is>
          <t>https://cdn.orca.storage/617816648b51f600b5891b32/617b119b5c514200b54583fe/barcode-photo/ZIdnPlJRitEA+3v1RF1Iw.jpg</t>
        </is>
      </c>
      <c r="J6" s="3" t="inlineStr">
        <is>
          <t>Primary Clarifier 2</t>
        </is>
      </c>
      <c r="K6" s="3" t="inlineStr">
        <is>
          <t>PRE-000097</t>
        </is>
      </c>
      <c r="L6" s="3" t="inlineStr">
        <is>
          <t>PI</t>
        </is>
      </c>
      <c r="M6" s="3">
        <v/>
      </c>
      <c r="N6" s="3">
        <v/>
      </c>
    </row>
    <row r="7">
      <c r="A7" s="3">
        <f>T("0000151885")</f>
      </c>
      <c r="B7" s="3" t="inlineStr">
        <is>
          <t>Scum Chamber # 1 Level</t>
        </is>
      </c>
      <c r="C7" s="3" t="inlineStr">
        <is>
          <t>Secondary Clarifier 5 Electrical Room Above Sc05</t>
        </is>
      </c>
      <c r="D7" s="3" t="inlineStr">
        <is>
          <t>Fair</t>
        </is>
      </c>
      <c r="E7" s="3" t="inlineStr">
        <is>
          <t>Aging; Corrosion</t>
        </is>
      </c>
      <c r="F7" s="3" t="inlineStr">
        <is>
          <t>2010-01-20</t>
        </is>
      </c>
      <c r="G7" s="3" t="inlineStr">
        <is>
          <t>https://cdn.orca.storage/617816648b51f600b5891b32/617b119b5c514200b54583ff/asset-photo/TsDA7OFuENOtzf7Xoy37YA.jpg</t>
        </is>
      </c>
      <c r="H7" s="3" t="inlineStr">
        <is>
          <t>https://cdn.orca.storage/617816648b51f600b5891b32/617b119b5c514200b54583ff/name-plate-photo/axfXgP9GDJpxDwEpDNVQsQ.jpg</t>
        </is>
      </c>
      <c r="I7" s="3" t="inlineStr">
        <is>
          <t>https://cdn.orca.storage/617816648b51f600b5891b32/617b119b5c514200b54583ff/barcode-photo/IMyia9Cxwx1drJUdjsAKg.jpg</t>
        </is>
      </c>
      <c r="J7" s="3" t="inlineStr">
        <is>
          <t>Secondary Clarifier 5</t>
        </is>
      </c>
      <c r="K7" s="3" t="inlineStr">
        <is>
          <t>PRE-000121</t>
        </is>
      </c>
      <c r="L7" s="3" t="inlineStr">
        <is>
          <t>PI</t>
        </is>
      </c>
      <c r="M7" s="3" t="inlineStr">
        <is>
          <t>43.3878318, -80.3515879</t>
        </is>
      </c>
      <c r="N7" s="4">
        <v>44498.71980324074</v>
      </c>
    </row>
    <row r="8">
      <c r="A8" s="3">
        <f>T("0000151886")</f>
      </c>
      <c r="B8" s="3" t="inlineStr">
        <is>
          <t>Scum Chamber # 2 Level</t>
        </is>
      </c>
      <c r="C8" s="3" t="inlineStr">
        <is>
          <t>Secondary Clarifier 5 Electrical Room Above Sc05</t>
        </is>
      </c>
      <c r="D8" s="3" t="inlineStr">
        <is>
          <t>Fair</t>
        </is>
      </c>
      <c r="E8" s="3" t="inlineStr">
        <is>
          <t>Aging; Wear and tear</t>
        </is>
      </c>
      <c r="F8" s="3" t="inlineStr">
        <is>
          <t>2010-01-20</t>
        </is>
      </c>
      <c r="G8" s="3" t="inlineStr">
        <is>
          <t>https://cdn.orca.storage/617816648b51f600b5891b32/617b119b5c514200b5458400/asset-photo/GaydNoU+2xvi+Zp1cm20Q.jpg</t>
        </is>
      </c>
      <c r="H8" s="3" t="inlineStr">
        <is>
          <t>https://cdn.orca.storage/617816648b51f600b5891b32/617b119b5c514200b5458400/name-plate-photo/EZ0KrQbVAD5TsNUkbx8Ww.jpg</t>
        </is>
      </c>
      <c r="I8" s="3" t="inlineStr">
        <is>
          <t>https://cdn.orca.storage/617816648b51f600b5891b32/617b119b5c514200b5458400/barcode-photo/n2r0VIEI+zFJjP+QbWdfQ.jpg</t>
        </is>
      </c>
      <c r="J8" s="3" t="inlineStr">
        <is>
          <t>Secondary Clarifier 5</t>
        </is>
      </c>
      <c r="K8" s="3" t="inlineStr">
        <is>
          <t>PRE-000122</t>
        </is>
      </c>
      <c r="L8" s="3" t="inlineStr">
        <is>
          <t>PI</t>
        </is>
      </c>
      <c r="M8" s="3" t="inlineStr">
        <is>
          <t>43.3878339, -80.3515249</t>
        </is>
      </c>
      <c r="N8" s="4">
        <v>44498.7190625</v>
      </c>
    </row>
    <row r="9">
      <c r="A9" s="3">
        <f>T("000050454")</f>
      </c>
      <c r="B9" s="3" t="inlineStr">
        <is>
          <t>Secondary Carifier Rpu Control Panel (Precp03)</t>
        </is>
      </c>
      <c r="C9" s="3" t="inlineStr">
        <is>
          <t>Secondary Clarifier 5 Electrical Room Above Sc05</t>
        </is>
      </c>
      <c r="D9" s="3" t="inlineStr">
        <is>
          <t>Fair</t>
        </is>
      </c>
      <c r="E9" s="3" t="inlineStr">
        <is>
          <t>Aging</t>
        </is>
      </c>
      <c r="F9" s="3" t="inlineStr">
        <is>
          <t>2011-12-01</t>
        </is>
      </c>
      <c r="G9" s="3" t="inlineStr">
        <is>
          <t>https://cdn.orca.storage/617816648b51f600b5891b32/617b119b5c514200b5458401/asset-photo/cxrW4IOEagiHN1jLiouw.jpg</t>
        </is>
      </c>
      <c r="H9" s="3" t="inlineStr">
        <is>
          <t>https://cdn.orca.storage/617816648b51f600b5891b32/617b119b5c514200b5458401/name-plate-photo/laHTDPIuUPcMOh1H9b5zg.jpg</t>
        </is>
      </c>
      <c r="I9" s="3" t="inlineStr">
        <is>
          <t>https://cdn.orca.storage/617816648b51f600b5891b32/617b119b5c514200b5458401/barcode-photo/cxrW4IOEagiHN1jLiouw.jpg</t>
        </is>
      </c>
      <c r="J9" s="3" t="inlineStr">
        <is>
          <t>Secondary Clarifier 5</t>
        </is>
      </c>
      <c r="K9" s="3" t="inlineStr">
        <is>
          <t>PRE-000125</t>
        </is>
      </c>
      <c r="L9" s="3" t="inlineStr">
        <is>
          <t>PI</t>
        </is>
      </c>
      <c r="M9" s="3">
        <v/>
      </c>
      <c r="N9" s="3">
        <v/>
      </c>
    </row>
    <row r="10">
      <c r="A10" s="3">
        <f>T("0000151898")</f>
      </c>
      <c r="B10" s="3" t="inlineStr">
        <is>
          <t>UV System Discharge Sampler</t>
        </is>
      </c>
      <c r="C10" s="3" t="inlineStr">
        <is>
          <t>UV Disinfection System Outdoor East of Secondary Clarifier 5</t>
        </is>
      </c>
      <c r="D10" s="3">
        <v/>
      </c>
      <c r="E10" s="3">
        <v/>
      </c>
      <c r="F10" s="3" t="inlineStr">
        <is>
          <t>2010-01-01</t>
        </is>
      </c>
      <c r="G10" s="3">
        <v/>
      </c>
      <c r="H10" s="3">
        <v/>
      </c>
      <c r="I10" s="3">
        <v/>
      </c>
      <c r="J10" s="3" t="inlineStr">
        <is>
          <t>UV Disinfection System</t>
        </is>
      </c>
      <c r="K10" s="3" t="inlineStr">
        <is>
          <t>PRE-000135</t>
        </is>
      </c>
      <c r="L10" s="3" t="inlineStr">
        <is>
          <t>PI</t>
        </is>
      </c>
      <c r="M10" s="3">
        <v/>
      </c>
      <c r="N10" s="3">
        <v/>
      </c>
    </row>
    <row r="11">
      <c r="A11" s="3">
        <f>T("000050453")</f>
      </c>
      <c r="B11" s="3" t="inlineStr">
        <is>
          <t>UV System Plc Planel</t>
        </is>
      </c>
      <c r="C11" s="3" t="inlineStr">
        <is>
          <t>UV Disinfection System Outdoor East of Secondary Clarifier 5</t>
        </is>
      </c>
      <c r="D11" s="3" t="inlineStr">
        <is>
          <t>Good</t>
        </is>
      </c>
      <c r="E11" s="3" t="inlineStr">
        <is>
          <t>Good</t>
        </is>
      </c>
      <c r="F11" s="3" t="inlineStr">
        <is>
          <t>2010-01-01</t>
        </is>
      </c>
      <c r="G11" s="3" t="inlineStr">
        <is>
          <t>https://cdn.orca.storage/617816648b51f600b5891b32/617b119b5c514200b5458403/asset-photo/im5m6yKCV4XJTJI56NE3sg.jpg</t>
        </is>
      </c>
      <c r="H11" s="3" t="inlineStr">
        <is>
          <t>https://cdn.orca.storage/617816648b51f600b5891b32/617b119b5c514200b5458403/name-plate-photo/im5m6yKCV4XJTJI56NE3sg.jpg</t>
        </is>
      </c>
      <c r="I11" s="3" t="inlineStr">
        <is>
          <t>https://cdn.orca.storage/617816648b51f600b5891b32/617b119b5c514200b5458403/barcode-photo/im5m6yKCV4XJTJI56NE3sg.jpg</t>
        </is>
      </c>
      <c r="J11" s="3" t="inlineStr">
        <is>
          <t>UV Disinfection System</t>
        </is>
      </c>
      <c r="K11" s="3" t="inlineStr">
        <is>
          <t>PRE-000138</t>
        </is>
      </c>
      <c r="L11" s="3" t="inlineStr">
        <is>
          <t>PI</t>
        </is>
      </c>
      <c r="M11" s="3">
        <v/>
      </c>
      <c r="N11" s="3">
        <v/>
      </c>
    </row>
    <row r="12">
      <c r="A12" s="3">
        <f>T("0000311844")</f>
      </c>
      <c r="B12" s="3" t="inlineStr">
        <is>
          <t>UV System Network Access Closet</t>
        </is>
      </c>
      <c r="C12" s="3" t="inlineStr">
        <is>
          <t>UV Disinfection System Outdoor East of Secondary Clarifier 5</t>
        </is>
      </c>
      <c r="D12" s="3" t="inlineStr">
        <is>
          <t>Fair</t>
        </is>
      </c>
      <c r="E12" s="3" t="inlineStr">
        <is>
          <t>Aging</t>
        </is>
      </c>
      <c r="F12" s="3" t="inlineStr">
        <is>
          <t>2010-03-01</t>
        </is>
      </c>
      <c r="G12" s="3" t="inlineStr">
        <is>
          <t>https://cdn.orca.storage/617816648b51f600b5891b32/617b119b5c514200b5458404/asset-photo/LbjlD7AMeMKtPYUR7aJIwA.jpg</t>
        </is>
      </c>
      <c r="H12" s="3" t="inlineStr">
        <is>
          <t>https://cdn.orca.storage/617816648b51f600b5891b32/617b119b5c514200b5458404/name-plate-photo/oQoRfiERbrv43j+yeWqObg.jpg</t>
        </is>
      </c>
      <c r="I12" s="3" t="inlineStr">
        <is>
          <t>https://cdn.orca.storage/617816648b51f600b5891b32/617b119b5c514200b5458404/barcode-photo/tM2hxD+OYAevSvahh5aLtg.jpg</t>
        </is>
      </c>
      <c r="J12" s="3" t="inlineStr">
        <is>
          <t>UV Disinfection System</t>
        </is>
      </c>
      <c r="K12" s="3" t="inlineStr">
        <is>
          <t>PRE-000139</t>
        </is>
      </c>
      <c r="L12" s="3" t="inlineStr">
        <is>
          <t>PI</t>
        </is>
      </c>
      <c r="M12" s="3" t="inlineStr">
        <is>
          <t>43.3876067, -80.3512026</t>
        </is>
      </c>
      <c r="N12" s="4">
        <v>44498.648356481484</v>
      </c>
    </row>
    <row r="13">
      <c r="A13" s="3">
        <f>T("000050125")</f>
      </c>
      <c r="B13" s="3" t="inlineStr">
        <is>
          <t>Ops &amp; Maintenance Building Flow Meter</t>
        </is>
      </c>
      <c r="C13" s="3" t="inlineStr">
        <is>
          <t>Ops &amp; Maintenance Building</t>
        </is>
      </c>
      <c r="D13" s="3" t="inlineStr">
        <is>
          <t>Good</t>
        </is>
      </c>
      <c r="E13" s="3" t="inlineStr">
        <is>
          <t>Good</t>
        </is>
      </c>
      <c r="F13" s="3" t="inlineStr">
        <is>
          <t>2010-01-06</t>
        </is>
      </c>
      <c r="G13" s="3" t="inlineStr">
        <is>
          <t>https://cdn.orca.storage/617816648b51f600b5891b32/617b119b5c514200b5458405/asset-photo/hJHi08usDtXMdxt52kWm+g.jpg</t>
        </is>
      </c>
      <c r="H13" s="3" t="inlineStr">
        <is>
          <t>https://cdn.orca.storage/617816648b51f600b5891b32/617b119b5c514200b5458405/name-plate-photo/hJHi08usDtXMdxt52kWm+g.jpg</t>
        </is>
      </c>
      <c r="I13" s="3" t="inlineStr">
        <is>
          <t>https://cdn.orca.storage/617816648b51f600b5891b32/617b119b5c514200b5458405/barcode-photo/hJHi08usDtXMdxt52kWm+g.jpg</t>
        </is>
      </c>
      <c r="J13" s="3" t="inlineStr">
        <is>
          <t>Ops &amp; Maintenance Building</t>
        </is>
      </c>
      <c r="K13" s="3" t="inlineStr">
        <is>
          <t>PRE-000157</t>
        </is>
      </c>
      <c r="L13" s="3" t="inlineStr">
        <is>
          <t>PI</t>
        </is>
      </c>
      <c r="M13" s="3">
        <v/>
      </c>
      <c r="N13" s="3">
        <v/>
      </c>
    </row>
    <row r="14">
      <c r="A14" s="3">
        <f>T("000050501")</f>
      </c>
      <c r="B14" s="3" t="inlineStr">
        <is>
          <t>O&amp;M Building Raw Sewage Flow Meter</t>
        </is>
      </c>
      <c r="C14" s="3" t="inlineStr">
        <is>
          <t>Ops &amp; Maintenance Building</t>
        </is>
      </c>
      <c r="D14" s="3" t="inlineStr">
        <is>
          <t>Good</t>
        </is>
      </c>
      <c r="E14" s="3" t="inlineStr">
        <is>
          <t>Good</t>
        </is>
      </c>
      <c r="F14" s="3" t="inlineStr">
        <is>
          <t>2010-12-19</t>
        </is>
      </c>
      <c r="G14" s="3" t="inlineStr">
        <is>
          <t>https://cdn.orca.storage/617816648b51f600b5891b32/617b119b5c514200b5458406/asset-photo/hJHi08usDtXMdxt52kWm+g.jpg</t>
        </is>
      </c>
      <c r="H14" s="3" t="inlineStr">
        <is>
          <t>https://cdn.orca.storage/617816648b51f600b5891b32/617b119b5c514200b5458406/name-plate-photo/hJHi08usDtXMdxt52kWm+g.jpg</t>
        </is>
      </c>
      <c r="I14" s="3" t="inlineStr">
        <is>
          <t>https://cdn.orca.storage/617816648b51f600b5891b32/617b119b5c514200b5458406/barcode-photo/hJHi08usDtXMdxt52kWm+g.jpg</t>
        </is>
      </c>
      <c r="J14" s="3" t="inlineStr">
        <is>
          <t>Ops &amp; Maintenance Building</t>
        </is>
      </c>
      <c r="K14" s="3" t="inlineStr">
        <is>
          <t>PRE-000160</t>
        </is>
      </c>
      <c r="L14" s="3" t="inlineStr">
        <is>
          <t>PI</t>
        </is>
      </c>
      <c r="M14" s="3">
        <v/>
      </c>
      <c r="N14" s="3">
        <v/>
      </c>
    </row>
    <row r="15">
      <c r="A15" s="3">
        <f>T("000050506")</f>
      </c>
      <c r="B15" s="3" t="inlineStr">
        <is>
          <t>O&amp;M Building Insulation Test Meter</t>
        </is>
      </c>
      <c r="C15" s="3" t="inlineStr">
        <is>
          <t>Ops &amp; Maintenance Building</t>
        </is>
      </c>
      <c r="D15" s="3">
        <v/>
      </c>
      <c r="E15" s="3">
        <v/>
      </c>
      <c r="F15" s="3" t="inlineStr">
        <is>
          <t>2010-01-01</t>
        </is>
      </c>
      <c r="G15" s="3">
        <v/>
      </c>
      <c r="H15" s="3">
        <v/>
      </c>
      <c r="I15" s="3">
        <v/>
      </c>
      <c r="J15" s="3" t="inlineStr">
        <is>
          <t>Ops &amp; Maintenance Building</t>
        </is>
      </c>
      <c r="K15" s="3" t="inlineStr">
        <is>
          <t>PRE-000161</t>
        </is>
      </c>
      <c r="L15" s="3" t="inlineStr">
        <is>
          <t>PI</t>
        </is>
      </c>
      <c r="M15" s="3">
        <v/>
      </c>
      <c r="N15" s="3">
        <v/>
      </c>
    </row>
    <row r="16">
      <c r="A16" s="3">
        <f>T("000051875")</f>
      </c>
      <c r="B16" s="3" t="inlineStr">
        <is>
          <t>O&amp;M Building Ph Meter</t>
        </is>
      </c>
      <c r="C16" s="3" t="inlineStr">
        <is>
          <t>Ops &amp; Maintenance Building</t>
        </is>
      </c>
      <c r="D16" s="3">
        <v/>
      </c>
      <c r="E16" s="3">
        <v/>
      </c>
      <c r="F16" s="3" t="inlineStr">
        <is>
          <t>2010-01-01</t>
        </is>
      </c>
      <c r="G16" s="3">
        <v/>
      </c>
      <c r="H16" s="3">
        <v/>
      </c>
      <c r="I16" s="3">
        <v/>
      </c>
      <c r="J16" s="3" t="inlineStr">
        <is>
          <t>Ops &amp; Maintenance Building</t>
        </is>
      </c>
      <c r="K16" s="3" t="inlineStr">
        <is>
          <t>PRE-000162</t>
        </is>
      </c>
      <c r="L16" s="3" t="inlineStr">
        <is>
          <t>PI</t>
        </is>
      </c>
      <c r="M16" s="3">
        <v/>
      </c>
      <c r="N16" s="3">
        <v/>
      </c>
    </row>
    <row r="17">
      <c r="A17" s="3">
        <f>T("000050604")</f>
      </c>
      <c r="B17" s="3" t="inlineStr">
        <is>
          <t>O&amp;M Building Flow Meter - Sludge Transfer #1 To Aeration D</t>
        </is>
      </c>
      <c r="C17" s="3" t="inlineStr">
        <is>
          <t>Ops &amp; Maintenance Building</t>
        </is>
      </c>
      <c r="D17" s="3">
        <v/>
      </c>
      <c r="E17" s="3">
        <v/>
      </c>
      <c r="F17" s="3" t="inlineStr">
        <is>
          <t>2010-01-01</t>
        </is>
      </c>
      <c r="G17" s="3">
        <v/>
      </c>
      <c r="H17" s="3">
        <v/>
      </c>
      <c r="I17" s="3">
        <v/>
      </c>
      <c r="J17" s="3" t="inlineStr">
        <is>
          <t>Ops &amp; Maintenance Building</t>
        </is>
      </c>
      <c r="K17" s="3" t="inlineStr">
        <is>
          <t>PRE-000163</t>
        </is>
      </c>
      <c r="L17" s="3" t="inlineStr">
        <is>
          <t>PI</t>
        </is>
      </c>
      <c r="M17" s="3">
        <v/>
      </c>
      <c r="N17" s="3">
        <v/>
      </c>
    </row>
    <row r="18">
      <c r="A18" s="3">
        <f>T("0000157924")</f>
      </c>
      <c r="B18" s="3" t="inlineStr">
        <is>
          <t>O&amp;M Building Flow Meter  - Sludge Transfer From Wet Well #2 To Aer Dist Chamber</t>
        </is>
      </c>
      <c r="C18" s="3" t="inlineStr">
        <is>
          <t>Ops &amp; Maintenance Building</t>
        </is>
      </c>
      <c r="D18" s="3" t="inlineStr">
        <is>
          <t>Good</t>
        </is>
      </c>
      <c r="E18" s="3" t="inlineStr">
        <is>
          <t>Good</t>
        </is>
      </c>
      <c r="F18" s="3" t="inlineStr">
        <is>
          <t>2010-01-07</t>
        </is>
      </c>
      <c r="G18" s="3" t="inlineStr">
        <is>
          <t>https://cdn.orca.storage/617816648b51f600b5891b32/617b119b5c514200b545840a/asset-photo/KssD1amehmKL6e8FgFsgvw.jpg</t>
        </is>
      </c>
      <c r="H18" s="3" t="inlineStr">
        <is>
          <t>https://cdn.orca.storage/617816648b51f600b5891b32/617b119b5c514200b545840a/name-plate-photo/SURPRcn524homHpcbYeWiQ.jpg</t>
        </is>
      </c>
      <c r="I18" s="3" t="inlineStr">
        <is>
          <t>https://cdn.orca.storage/617816648b51f600b5891b32/617b119b5c514200b545840a/barcode-photo/5kSO0i0EOZIyT4ZisiKxAQ.jpg</t>
        </is>
      </c>
      <c r="J18" s="3" t="inlineStr">
        <is>
          <t>Ops &amp; Maintenance Building</t>
        </is>
      </c>
      <c r="K18" s="3" t="inlineStr">
        <is>
          <t>PRE-000166</t>
        </is>
      </c>
      <c r="L18" s="3" t="inlineStr">
        <is>
          <t>PI</t>
        </is>
      </c>
      <c r="M18" s="3" t="inlineStr">
        <is>
          <t>43.3881410, -80.3515685</t>
        </is>
      </c>
      <c r="N18" s="4">
        <v>44498.57979166666</v>
      </c>
    </row>
    <row r="19">
      <c r="A19" s="3">
        <f>T("0000157471")</f>
      </c>
      <c r="B19" s="3" t="inlineStr">
        <is>
          <t>O&amp;M Building Air Filter Intake Pressure For Blowers</t>
        </is>
      </c>
      <c r="C19" s="3" t="inlineStr">
        <is>
          <t>Ops &amp; Maintenance Building Blower Room West Side of Blower Room</t>
        </is>
      </c>
      <c r="D19" s="3" t="inlineStr">
        <is>
          <t>Fair</t>
        </is>
      </c>
      <c r="E19" s="3" t="inlineStr">
        <is>
          <t>Aging; Wear and tear</t>
        </is>
      </c>
      <c r="F19" s="3" t="inlineStr">
        <is>
          <t>2010-01-01</t>
        </is>
      </c>
      <c r="G19" s="3" t="inlineStr">
        <is>
          <t>https://cdn.orca.storage/617816648b51f600b5891b32/617b119b5c514200b545840b/asset-photo/ry0Joj6td9qa6zYqgHp0w.jpg</t>
        </is>
      </c>
      <c r="H19" s="3" t="inlineStr">
        <is>
          <t>https://cdn.orca.storage/617816648b51f600b5891b32/617b119b5c514200b545840b/name-plate-photo/YMOMlOxQ3rAMrjbzUQwIKA.jpg</t>
        </is>
      </c>
      <c r="I19" s="3" t="inlineStr">
        <is>
          <t>https://cdn.orca.storage/617816648b51f600b5891b32/617b119b5c514200b545840b/barcode-photo/2CeEz1Xj7flYE6Q+9ecjg.jpg</t>
        </is>
      </c>
      <c r="J19" s="3" t="inlineStr">
        <is>
          <t>Ops &amp; Maintenance Building</t>
        </is>
      </c>
      <c r="K19" s="3" t="inlineStr">
        <is>
          <t>PRE-000167</t>
        </is>
      </c>
      <c r="L19" s="3" t="inlineStr">
        <is>
          <t>PI</t>
        </is>
      </c>
      <c r="M19" s="3" t="inlineStr">
        <is>
          <t>43.3881313, -80.3513360</t>
        </is>
      </c>
      <c r="N19" s="4">
        <v>44498.72828703704</v>
      </c>
    </row>
    <row r="20">
      <c r="A20" s="3">
        <f>T("0000151865")</f>
      </c>
      <c r="B20" s="3" t="inlineStr">
        <is>
          <t>O&amp;M Building Control Panel - Aeration and Administration Rpu</t>
        </is>
      </c>
      <c r="C20" s="3" t="inlineStr">
        <is>
          <t>Ops &amp; Maintenance Building Electrical Room</t>
        </is>
      </c>
      <c r="D20" s="3" t="inlineStr">
        <is>
          <t>Good</t>
        </is>
      </c>
      <c r="E20" s="3" t="inlineStr">
        <is>
          <t>Good</t>
        </is>
      </c>
      <c r="F20" s="3" t="inlineStr">
        <is>
          <t>2011-01-01</t>
        </is>
      </c>
      <c r="G20" s="3" t="inlineStr">
        <is>
          <t>https://cdn.orca.storage/617816648b51f600b5891b32/617b119b5c514200b545840c/asset-photo/beH30Y11yK5bEygqwxWmkw.jpg</t>
        </is>
      </c>
      <c r="H20" s="3" t="inlineStr">
        <is>
          <t>https://cdn.orca.storage/617816648b51f600b5891b32/617b119b5c514200b545840c/name-plate-photo/+DYIEkI+mr8QDhEqXzZe1w.jpg</t>
        </is>
      </c>
      <c r="I20" s="3" t="inlineStr">
        <is>
          <t>https://cdn.orca.storage/617816648b51f600b5891b32/617b119b5c514200b545840c/barcode-photo/lcGKtZxKiRuWOv6HyeefSQ.jpg</t>
        </is>
      </c>
      <c r="J20" s="3" t="inlineStr">
        <is>
          <t>Ops &amp; Maintenance Building</t>
        </is>
      </c>
      <c r="K20" s="3" t="inlineStr">
        <is>
          <t>PRE-000173</t>
        </is>
      </c>
      <c r="L20" s="3" t="inlineStr">
        <is>
          <t>PI</t>
        </is>
      </c>
      <c r="M20" s="3" t="inlineStr">
        <is>
          <t>43.3881435, -80.3515216</t>
        </is>
      </c>
      <c r="N20" s="4">
        <v>44498.56616898148</v>
      </c>
    </row>
    <row r="21">
      <c r="A21" s="3">
        <f>T("0000151870")</f>
      </c>
      <c r="B21" s="3" t="inlineStr">
        <is>
          <t>O&amp;P Building Control Panel  - With Switch Gear</t>
        </is>
      </c>
      <c r="C21" s="3" t="inlineStr">
        <is>
          <t>Ops &amp; Maintenance Building Generator Room</t>
        </is>
      </c>
      <c r="D21" s="3">
        <v/>
      </c>
      <c r="E21" s="3">
        <v/>
      </c>
      <c r="F21" s="3" t="inlineStr">
        <is>
          <t>2010-01-01</t>
        </is>
      </c>
      <c r="G21" s="3">
        <v/>
      </c>
      <c r="H21" s="3">
        <v/>
      </c>
      <c r="I21" s="3">
        <v/>
      </c>
      <c r="J21" s="3" t="inlineStr">
        <is>
          <t>Ops &amp; Maintenance Building</t>
        </is>
      </c>
      <c r="K21" s="3" t="inlineStr">
        <is>
          <t>PRE-000174</t>
        </is>
      </c>
      <c r="L21" s="3" t="inlineStr">
        <is>
          <t>PI</t>
        </is>
      </c>
      <c r="M21" s="3">
        <v/>
      </c>
      <c r="N21" s="3">
        <v/>
      </c>
    </row>
    <row r="22">
      <c r="A22" s="3">
        <f>T("0000157904")</f>
      </c>
      <c r="B22" s="3" t="inlineStr">
        <is>
          <t>O&amp;M Building Ups  - Fed From MCC-1B</t>
        </is>
      </c>
      <c r="C22" s="3" t="inlineStr">
        <is>
          <t>Ops &amp; Maintenance Building Blower Room</t>
        </is>
      </c>
      <c r="D22" s="3" t="inlineStr">
        <is>
          <t>Good</t>
        </is>
      </c>
      <c r="E22" s="3" t="inlineStr">
        <is>
          <t>Good</t>
        </is>
      </c>
      <c r="F22" s="3" t="inlineStr">
        <is>
          <t>2010-01-01</t>
        </is>
      </c>
      <c r="G22" s="3" t="inlineStr">
        <is>
          <t>https://cdn.orca.storage/617816648b51f600b5891b32/617b119b5c514200b545840e/asset-photo/j4uid1O+xdqesMeWyw8c3w.jpg</t>
        </is>
      </c>
      <c r="H22" s="3" t="inlineStr">
        <is>
          <t>https://cdn.orca.storage/617816648b51f600b5891b32/617b119b5c514200b545840e/name-plate-photo/jl6r62EIrvGibHZ62gzgfg.jpg</t>
        </is>
      </c>
      <c r="I22" s="3" t="inlineStr">
        <is>
          <t>https://cdn.orca.storage/617816648b51f600b5891b32/617b119b5c514200b545840e/barcode-photo/k4UcAdkyv1mnv68RN3EEyQ.jpg</t>
        </is>
      </c>
      <c r="J22" s="3" t="inlineStr">
        <is>
          <t>Ops &amp; Maintenance Building</t>
        </is>
      </c>
      <c r="K22" s="3" t="inlineStr">
        <is>
          <t>PRE-000191</t>
        </is>
      </c>
      <c r="L22" s="3" t="inlineStr">
        <is>
          <t>PI</t>
        </is>
      </c>
      <c r="M22" s="3" t="inlineStr">
        <is>
          <t>43.3880320, -80.3515177</t>
        </is>
      </c>
      <c r="N22" s="4">
        <v>44498.72993055556</v>
      </c>
    </row>
    <row r="23">
      <c r="A23" s="3">
        <f>T("0000157905")</f>
      </c>
      <c r="B23" s="3" t="inlineStr">
        <is>
          <t>O&amp;M Building Ups  - Fed From MCC-1B</t>
        </is>
      </c>
      <c r="C23" s="3" t="inlineStr">
        <is>
          <t>Ops &amp; Maintenance Building Blower Room</t>
        </is>
      </c>
      <c r="D23" s="3" t="inlineStr">
        <is>
          <t>Fair</t>
        </is>
      </c>
      <c r="E23" s="3" t="inlineStr">
        <is>
          <t>Aging</t>
        </is>
      </c>
      <c r="F23" s="3" t="inlineStr">
        <is>
          <t>2010-01-01</t>
        </is>
      </c>
      <c r="G23" s="3" t="inlineStr">
        <is>
          <t>https://cdn.orca.storage/617816648b51f600b5891b32/617b119b5c514200b545840f/asset-photo/RJIcK9ukeCtYOHXv5bCsLw.jpg</t>
        </is>
      </c>
      <c r="H23" s="3" t="inlineStr">
        <is>
          <t>https://cdn.orca.storage/617816648b51f600b5891b32/617b119b5c514200b545840f/name-plate-photo/ye0vt5InnRY1LoujhAN1g.jpg</t>
        </is>
      </c>
      <c r="I23" s="3" t="inlineStr">
        <is>
          <t>https://cdn.orca.storage/617816648b51f600b5891b32/617b119b5c514200b545840f/barcode-photo/sIYfe3dKBEVAJEGwRGnq9g.jpg</t>
        </is>
      </c>
      <c r="J23" s="3" t="inlineStr">
        <is>
          <t>Ops &amp; Maintenance Building</t>
        </is>
      </c>
      <c r="K23" s="3" t="inlineStr">
        <is>
          <t>PRE-000192</t>
        </is>
      </c>
      <c r="L23" s="3" t="inlineStr">
        <is>
          <t>PI</t>
        </is>
      </c>
      <c r="M23" s="3" t="inlineStr">
        <is>
          <t>43.3880320, -80.3515177</t>
        </is>
      </c>
      <c r="N23" s="4">
        <v>44498.73055555556</v>
      </c>
    </row>
    <row r="24">
      <c r="A24" s="3">
        <f>T("0000210159")</f>
      </c>
      <c r="B24" s="3" t="inlineStr">
        <is>
          <t>O&amp;M Building Preston Scada Computer</t>
        </is>
      </c>
      <c r="C24" s="3" t="inlineStr">
        <is>
          <t>Ops &amp; Maintenance Building Scada Room</t>
        </is>
      </c>
      <c r="D24" s="3" t="inlineStr">
        <is>
          <t>Fair</t>
        </is>
      </c>
      <c r="E24" s="3" t="inlineStr">
        <is>
          <t>Aging</t>
        </is>
      </c>
      <c r="F24" s="3" t="inlineStr">
        <is>
          <t>2010-01-01</t>
        </is>
      </c>
      <c r="G24" s="3" t="inlineStr">
        <is>
          <t>https://cdn.orca.storage/617816648b51f600b5891b32/617b119b5c514200b5458410/asset-photo/7ztUyNGYRdxFq7PrqcalDQ.jpg</t>
        </is>
      </c>
      <c r="H24" s="3" t="inlineStr">
        <is>
          <t>https://cdn.orca.storage/617816648b51f600b5891b32/617b119b5c514200b5458410/name-plate-photo/xU+iocJur8IbKsyT+gQmvw.jpg</t>
        </is>
      </c>
      <c r="I24" s="3">
        <v/>
      </c>
      <c r="J24" s="3" t="inlineStr">
        <is>
          <t>Ops &amp; Maintenance Building</t>
        </is>
      </c>
      <c r="K24" s="3" t="inlineStr">
        <is>
          <t>PRE-000193</t>
        </is>
      </c>
      <c r="L24" s="3" t="inlineStr">
        <is>
          <t>PI</t>
        </is>
      </c>
      <c r="M24" s="3">
        <v/>
      </c>
      <c r="N24" s="3">
        <v/>
      </c>
    </row>
    <row r="25">
      <c r="A25" s="3">
        <f>T("0000294562")</f>
      </c>
      <c r="B25" s="3" t="inlineStr">
        <is>
          <t>O&amp;M Building Preston Scada Computer</t>
        </is>
      </c>
      <c r="C25" s="3" t="inlineStr">
        <is>
          <t>Ops &amp; Maintenance Building Scada Room</t>
        </is>
      </c>
      <c r="D25" s="3" t="inlineStr">
        <is>
          <t>Fair</t>
        </is>
      </c>
      <c r="E25" s="3" t="inlineStr">
        <is>
          <t>Aging</t>
        </is>
      </c>
      <c r="F25" s="3" t="inlineStr">
        <is>
          <t>2010-01-01</t>
        </is>
      </c>
      <c r="G25" s="3" t="inlineStr">
        <is>
          <t>https://cdn.orca.storage/617816648b51f600b5891b32/617b119b5c514200b5458411/asset-photo/9udXiLIR7Tx2JHnYdo2NPw.jpg</t>
        </is>
      </c>
      <c r="H25" s="3" t="inlineStr">
        <is>
          <t>https://cdn.orca.storage/617816648b51f600b5891b32/617b119b5c514200b5458411/name-plate-photo/9udXiLIR7Tx2JHnYdo2NPw.jpg</t>
        </is>
      </c>
      <c r="I25" s="3" t="inlineStr">
        <is>
          <t>https://cdn.orca.storage/617816648b51f600b5891b32/617b119b5c514200b5458411/barcode-photo/9udXiLIR7Tx2JHnYdo2NPw.jpg</t>
        </is>
      </c>
      <c r="J25" s="3" t="inlineStr">
        <is>
          <t>Ops &amp; Maintenance Building</t>
        </is>
      </c>
      <c r="K25" s="3" t="inlineStr">
        <is>
          <t>PRE-000194</t>
        </is>
      </c>
      <c r="L25" s="3" t="inlineStr">
        <is>
          <t>PI</t>
        </is>
      </c>
      <c r="M25" s="3">
        <v/>
      </c>
      <c r="N25" s="3">
        <v/>
      </c>
    </row>
    <row r="26">
      <c r="A26" s="3">
        <f>T("0000311848")</f>
      </c>
      <c r="B26" s="3" t="inlineStr">
        <is>
          <t>Ras Pump # 1 Flow To Splitter Box Flow Meter</t>
        </is>
      </c>
      <c r="C26" s="3" t="inlineStr">
        <is>
          <t>Return Sludge Pumping Station Room Entrance Beside Rectangular Secondary Clarifiers</t>
        </is>
      </c>
      <c r="D26" s="3" t="inlineStr">
        <is>
          <t>Fair</t>
        </is>
      </c>
      <c r="E26" s="3" t="inlineStr">
        <is>
          <t>Aging; Wear and tear</t>
        </is>
      </c>
      <c r="F26" s="3" t="inlineStr">
        <is>
          <t>2010-01-01</t>
        </is>
      </c>
      <c r="G26" s="3" t="inlineStr">
        <is>
          <t>https://cdn.orca.storage/617816648b51f600b5891b32/617b119b5c514200b5458412/asset-photo/qcZEZ30JyK7w9B8gKFUA.jpg</t>
        </is>
      </c>
      <c r="H26" s="3" t="inlineStr">
        <is>
          <t>https://cdn.orca.storage/617816648b51f600b5891b32/617b119b5c514200b5458412/name-plate-photo/ytHsR9xWLt2mi6GZYBmyg.jpg</t>
        </is>
      </c>
      <c r="I26" s="3" t="inlineStr">
        <is>
          <t>https://cdn.orca.storage/617816648b51f600b5891b32/617b119b5c514200b5458412/barcode-photo/PsG3tG62paXRDiGgwMsrQ.jpg</t>
        </is>
      </c>
      <c r="J26" s="3" t="inlineStr">
        <is>
          <t>Return Sludge Pumping Station</t>
        </is>
      </c>
      <c r="K26" s="3" t="inlineStr">
        <is>
          <t>PRE-000198</t>
        </is>
      </c>
      <c r="L26" s="3" t="inlineStr">
        <is>
          <t>PI</t>
        </is>
      </c>
      <c r="M26" s="3" t="inlineStr">
        <is>
          <t>43.3876855, -80.3514424</t>
        </is>
      </c>
      <c r="N26" s="4">
        <v>44498.765914351854</v>
      </c>
    </row>
    <row r="27">
      <c r="A27" s="3">
        <f>T("0000157911")</f>
      </c>
      <c r="B27" s="3" t="inlineStr">
        <is>
          <t>Headworks Building Flow Meter</t>
        </is>
      </c>
      <c r="C27" s="3" t="inlineStr">
        <is>
          <t>Headworks Building Chemical Storage Tank Room</t>
        </is>
      </c>
      <c r="D27" s="3" t="inlineStr">
        <is>
          <t>Fair</t>
        </is>
      </c>
      <c r="E27" s="3" t="inlineStr">
        <is>
          <t>Aging</t>
        </is>
      </c>
      <c r="F27" s="3" t="inlineStr">
        <is>
          <t>2010-01-01</t>
        </is>
      </c>
      <c r="G27" s="3" t="inlineStr">
        <is>
          <t>https://cdn.orca.storage/617816648b51f600b5891b32/617b119b5c514200b5458413/asset-photo/xPyG9vtsYT3uIQOoiRiiw.jpg</t>
        </is>
      </c>
      <c r="H27" s="3" t="inlineStr">
        <is>
          <t>https://cdn.orca.storage/617816648b51f600b5891b32/617b119b5c514200b5458413/name-plate-photo/TssO21DmULEku1b5pYGt0Q.jpg</t>
        </is>
      </c>
      <c r="I27" s="3" t="inlineStr">
        <is>
          <t>https://cdn.orca.storage/617816648b51f600b5891b32/617b119b5c514200b5458413/barcode-photo/u29MHqaSPMLAyj2R53hkA.jpg</t>
        </is>
      </c>
      <c r="J27" s="3" t="inlineStr">
        <is>
          <t>Headworks Building</t>
        </is>
      </c>
      <c r="K27" s="3" t="inlineStr">
        <is>
          <t>PRE-000207</t>
        </is>
      </c>
      <c r="L27" s="3" t="inlineStr">
        <is>
          <t>PI</t>
        </is>
      </c>
      <c r="M27" s="3" t="inlineStr">
        <is>
          <t>43.3879011, -80.3522843</t>
        </is>
      </c>
      <c r="N27" s="4">
        <v>44498.750127314815</v>
      </c>
    </row>
    <row r="28">
      <c r="A28" s="3">
        <f>T("0000157912")</f>
      </c>
      <c r="B28" s="3" t="inlineStr">
        <is>
          <t>Headworks Building Flow Meter</t>
        </is>
      </c>
      <c r="C28" s="3" t="inlineStr">
        <is>
          <t>Headworks Building Chemical Storage Tank Room</t>
        </is>
      </c>
      <c r="D28" s="3" t="inlineStr">
        <is>
          <t>Fair</t>
        </is>
      </c>
      <c r="E28" s="3" t="inlineStr">
        <is>
          <t>Aging</t>
        </is>
      </c>
      <c r="F28" s="3" t="inlineStr">
        <is>
          <t>2010-01-01</t>
        </is>
      </c>
      <c r="G28" s="3" t="inlineStr">
        <is>
          <t>https://cdn.orca.storage/617816648b51f600b5891b32/617b119b5c514200b5458414/asset-photo/10RhWwbXoOVqMMwRHQykQ.jpg</t>
        </is>
      </c>
      <c r="H28" s="3" t="inlineStr">
        <is>
          <t>https://cdn.orca.storage/617816648b51f600b5891b32/617b119b5c514200b5458414/name-plate-photo/mVyjNHP7YgHpEcewAWDcAA.jpg</t>
        </is>
      </c>
      <c r="I28" s="3" t="inlineStr">
        <is>
          <t>https://cdn.orca.storage/617816648b51f600b5891b32/617b119b5c514200b5458414/barcode-photo/EHwFouR9XdX62fUE1CDnbg.jpg</t>
        </is>
      </c>
      <c r="J28" s="3" t="inlineStr">
        <is>
          <t>Headworks Building</t>
        </is>
      </c>
      <c r="K28" s="3" t="inlineStr">
        <is>
          <t>PRE-000208</t>
        </is>
      </c>
      <c r="L28" s="3" t="inlineStr">
        <is>
          <t>PI</t>
        </is>
      </c>
      <c r="M28" s="3" t="inlineStr">
        <is>
          <t>43.3878559, -80.3522640</t>
        </is>
      </c>
      <c r="N28" s="4">
        <v>44498.75053240741</v>
      </c>
    </row>
    <row r="29">
      <c r="A29" s="3">
        <f>T("0000151784")</f>
      </c>
      <c r="B29" s="3" t="inlineStr">
        <is>
          <t>Headworks Building Level Transmitter</t>
        </is>
      </c>
      <c r="C29" s="3" t="inlineStr">
        <is>
          <t>Headworks Building Chemical Storage Tank Room</t>
        </is>
      </c>
      <c r="D29" s="3" t="inlineStr">
        <is>
          <t>Fair</t>
        </is>
      </c>
      <c r="E29" s="3" t="inlineStr">
        <is>
          <t>Aging; Wear and tear</t>
        </is>
      </c>
      <c r="F29" s="3" t="inlineStr">
        <is>
          <t>2010-01-01</t>
        </is>
      </c>
      <c r="G29" s="3" t="inlineStr">
        <is>
          <t>https://cdn.orca.storage/617816648b51f600b5891b32/617b119b5c514200b5458415/asset-photo/y5zfAK7lp8xY8ARzWsJGqg.jpg</t>
        </is>
      </c>
      <c r="H29" s="3" t="inlineStr">
        <is>
          <t>https://cdn.orca.storage/617816648b51f600b5891b32/617b119b5c514200b5458415/name-plate-photo/mBRG3acW9Gz3z9SBABPHsQ.jpg</t>
        </is>
      </c>
      <c r="I29" s="3" t="inlineStr">
        <is>
          <t>https://cdn.orca.storage/617816648b51f600b5891b32/617b119b5c514200b5458415/barcode-photo/wvN0LexH208vTKb1UTJLZA.jpg</t>
        </is>
      </c>
      <c r="J29" s="3" t="inlineStr">
        <is>
          <t>Headworks Building</t>
        </is>
      </c>
      <c r="K29" s="3" t="inlineStr">
        <is>
          <t>PRE-000210</t>
        </is>
      </c>
      <c r="L29" s="3" t="inlineStr">
        <is>
          <t>PI</t>
        </is>
      </c>
      <c r="M29" s="3" t="inlineStr">
        <is>
          <t>43.3878149, -80.3522687</t>
        </is>
      </c>
      <c r="N29" s="4">
        <v>44498.74972222222</v>
      </c>
    </row>
    <row r="30">
      <c r="A30" s="3">
        <f>T("0000151785")</f>
      </c>
      <c r="B30" s="3" t="inlineStr">
        <is>
          <t>Headworks Building Level Transmitter</t>
        </is>
      </c>
      <c r="C30" s="3" t="inlineStr">
        <is>
          <t>Headworks Building Chemical Storage Tank Room</t>
        </is>
      </c>
      <c r="D30" s="3" t="inlineStr">
        <is>
          <t>Fair</t>
        </is>
      </c>
      <c r="E30" s="3" t="inlineStr">
        <is>
          <t>Aging; Wear and tear</t>
        </is>
      </c>
      <c r="F30" s="3" t="inlineStr">
        <is>
          <t>2010-01-01</t>
        </is>
      </c>
      <c r="G30" s="3" t="inlineStr">
        <is>
          <t>https://cdn.orca.storage/617816648b51f600b5891b32/617b119b5c514200b5458416/asset-photo/a5MTvXk3oiOFGL6ZchfHdg.jpg</t>
        </is>
      </c>
      <c r="H30" s="3" t="inlineStr">
        <is>
          <t>https://cdn.orca.storage/617816648b51f600b5891b32/617b119b5c514200b5458416/name-plate-photo/kCDhtUYY62xsSOTJaPC1Q.jpg</t>
        </is>
      </c>
      <c r="I30" s="3" t="inlineStr">
        <is>
          <t>https://cdn.orca.storage/617816648b51f600b5891b32/617b119b5c514200b5458416/barcode-photo/2xvyy3g50G6ygV4opDQXQ.jpg</t>
        </is>
      </c>
      <c r="J30" s="3" t="inlineStr">
        <is>
          <t>Headworks Building</t>
        </is>
      </c>
      <c r="K30" s="3" t="inlineStr">
        <is>
          <t>PRE-000211</t>
        </is>
      </c>
      <c r="L30" s="3" t="inlineStr">
        <is>
          <t>PI</t>
        </is>
      </c>
      <c r="M30" s="3" t="inlineStr">
        <is>
          <t>43.3878611, -80.3522908</t>
        </is>
      </c>
      <c r="N30" s="4">
        <v>44498.749236111114</v>
      </c>
    </row>
    <row r="31">
      <c r="A31" s="3">
        <f>T("0000151786")</f>
      </c>
      <c r="B31" s="3" t="inlineStr">
        <is>
          <t>Headworks Building Level Transmitter</t>
        </is>
      </c>
      <c r="C31" s="3" t="inlineStr">
        <is>
          <t>Headworks Building Chemical Storage Tank Room</t>
        </is>
      </c>
      <c r="D31" s="3" t="inlineStr">
        <is>
          <t>Fair</t>
        </is>
      </c>
      <c r="E31" s="3" t="inlineStr">
        <is>
          <t>Aging: Wear and tear</t>
        </is>
      </c>
      <c r="F31" s="3" t="inlineStr">
        <is>
          <t>2010-01-01</t>
        </is>
      </c>
      <c r="G31" s="3" t="inlineStr">
        <is>
          <t>https://cdn.orca.storage/617816648b51f600b5891b32/617b119b5c514200b5458417/asset-photo/wYKfwJiFJlaCdHToBW05Xw.jpg</t>
        </is>
      </c>
      <c r="H31" s="3" t="inlineStr">
        <is>
          <t>https://cdn.orca.storage/617816648b51f600b5891b32/617b119b5c514200b5458417/name-plate-photo/K5+pOakXG+oj4RrcG257Vw.jpg</t>
        </is>
      </c>
      <c r="I31" s="3" t="inlineStr">
        <is>
          <t>https://cdn.orca.storage/617816648b51f600b5891b32/617b119b5c514200b5458417/barcode-photo/J5wWgIfUXd9xqRXAD96gOA.jpg</t>
        </is>
      </c>
      <c r="J31" s="3" t="inlineStr">
        <is>
          <t>Headworks Building</t>
        </is>
      </c>
      <c r="K31" s="3" t="inlineStr">
        <is>
          <t>PRE-000212</t>
        </is>
      </c>
      <c r="L31" s="3" t="inlineStr">
        <is>
          <t>PI</t>
        </is>
      </c>
      <c r="M31" s="3" t="inlineStr">
        <is>
          <t>43.3878106, -80.3522847</t>
        </is>
      </c>
      <c r="N31" s="4">
        <v>44498.74858796296</v>
      </c>
    </row>
    <row r="32">
      <c r="A32" s="3">
        <f>T("0000151787")</f>
      </c>
      <c r="B32" s="3" t="inlineStr">
        <is>
          <t>Headworks Building Orp Analyzer</t>
        </is>
      </c>
      <c r="C32" s="3" t="inlineStr">
        <is>
          <t>Headworks Building</t>
        </is>
      </c>
      <c r="D32" s="3">
        <v/>
      </c>
      <c r="E32" s="3">
        <v/>
      </c>
      <c r="F32" s="3" t="inlineStr">
        <is>
          <t>2010-01-01</t>
        </is>
      </c>
      <c r="G32" s="3">
        <v/>
      </c>
      <c r="H32" s="3">
        <v/>
      </c>
      <c r="I32" s="3">
        <v/>
      </c>
      <c r="J32" s="3" t="inlineStr">
        <is>
          <t>Headworks Building</t>
        </is>
      </c>
      <c r="K32" s="3" t="inlineStr">
        <is>
          <t>PRE-000213</t>
        </is>
      </c>
      <c r="L32" s="3" t="inlineStr">
        <is>
          <t>PI</t>
        </is>
      </c>
      <c r="M32" s="3">
        <v/>
      </c>
      <c r="N32" s="3">
        <v/>
      </c>
    </row>
    <row r="33">
      <c r="A33" s="3">
        <f>T("0000151788")</f>
      </c>
      <c r="B33" s="3" t="inlineStr">
        <is>
          <t>Headworks Building Orp Analyzer</t>
        </is>
      </c>
      <c r="C33" s="3" t="inlineStr">
        <is>
          <t>Headworks Building</t>
        </is>
      </c>
      <c r="D33" s="3">
        <v/>
      </c>
      <c r="E33" s="3">
        <v/>
      </c>
      <c r="F33" s="3" t="inlineStr">
        <is>
          <t>2010-01-01</t>
        </is>
      </c>
      <c r="G33" s="3">
        <v/>
      </c>
      <c r="H33" s="3">
        <v/>
      </c>
      <c r="I33" s="3">
        <v/>
      </c>
      <c r="J33" s="3" t="inlineStr">
        <is>
          <t>Headworks Building</t>
        </is>
      </c>
      <c r="K33" s="3" t="inlineStr">
        <is>
          <t>PRE-000214</t>
        </is>
      </c>
      <c r="L33" s="3" t="inlineStr">
        <is>
          <t>PI</t>
        </is>
      </c>
      <c r="M33" s="3">
        <v/>
      </c>
      <c r="N33" s="3">
        <v/>
      </c>
    </row>
    <row r="34">
      <c r="A34" s="3">
        <f>T("000050456")</f>
      </c>
      <c r="B34" s="3" t="inlineStr">
        <is>
          <t>Headworks Rpu Control Panel (Precp001)</t>
        </is>
      </c>
      <c r="C34" s="3" t="inlineStr">
        <is>
          <t>Headworks Building Control Room</t>
        </is>
      </c>
      <c r="D34" s="3" t="inlineStr">
        <is>
          <t>Fair</t>
        </is>
      </c>
      <c r="E34" s="3" t="inlineStr">
        <is>
          <t>Aging</t>
        </is>
      </c>
      <c r="F34" s="3" t="inlineStr">
        <is>
          <t>2010-01-01</t>
        </is>
      </c>
      <c r="G34" s="3" t="inlineStr">
        <is>
          <t>https://cdn.orca.storage/617816648b51f600b5891b32/617b119b5c514200b545841a/asset-photo/dVMRVcyGllgOWtmb3oGA.jpg</t>
        </is>
      </c>
      <c r="H34" s="3" t="inlineStr">
        <is>
          <t>https://cdn.orca.storage/617816648b51f600b5891b32/617b119b5c514200b545841a/name-plate-photo/UEiYWW4wHVgKl3aU7AlgQg.jpg</t>
        </is>
      </c>
      <c r="I34" s="3" t="inlineStr">
        <is>
          <t>https://cdn.orca.storage/617816648b51f600b5891b32/617b119b5c514200b545841a/barcode-photo/+1NvPkkIluT4ITyc8Fmw.jpg</t>
        </is>
      </c>
      <c r="J34" s="3" t="inlineStr">
        <is>
          <t>Headworks Building</t>
        </is>
      </c>
      <c r="K34" s="3" t="inlineStr">
        <is>
          <t>PRE-000229</t>
        </is>
      </c>
      <c r="L34" s="3" t="inlineStr">
        <is>
          <t>PI</t>
        </is>
      </c>
      <c r="M34" s="3">
        <v/>
      </c>
      <c r="N34" s="3">
        <v/>
      </c>
    </row>
    <row r="35">
      <c r="A35" s="3">
        <f>T("0000151794")</f>
      </c>
      <c r="B35" s="3" t="inlineStr">
        <is>
          <t>Headworks Building  Control Panel</t>
        </is>
      </c>
      <c r="C35" s="3" t="inlineStr">
        <is>
          <t>Headworks Building Chemical Storage Tank Room</t>
        </is>
      </c>
      <c r="D35" s="3" t="inlineStr">
        <is>
          <t>Good</t>
        </is>
      </c>
      <c r="E35" s="3" t="inlineStr">
        <is>
          <t>Good</t>
        </is>
      </c>
      <c r="F35" s="3" t="inlineStr">
        <is>
          <t>2010-01-01</t>
        </is>
      </c>
      <c r="G35" s="3" t="inlineStr">
        <is>
          <t>https://cdn.orca.storage/617816648b51f600b5891b32/617b119b5c514200b545841b/asset-photo/OuxmZACeQckNQoRlaOcGOg.jpg</t>
        </is>
      </c>
      <c r="H35" s="3" t="inlineStr">
        <is>
          <t>https://cdn.orca.storage/617816648b51f600b5891b32/617b119b5c514200b545841b/name-plate-photo/PrAYCWKjolfmy9bwm94TNg.jpg</t>
        </is>
      </c>
      <c r="I35" s="3" t="inlineStr">
        <is>
          <t>https://cdn.orca.storage/617816648b51f600b5891b32/617b119b5c514200b545841b/barcode-photo/o5+0TeWyr7CZty2W0G2rqQ.jpg</t>
        </is>
      </c>
      <c r="J35" s="3" t="inlineStr">
        <is>
          <t>Headworks Building</t>
        </is>
      </c>
      <c r="K35" s="3" t="inlineStr">
        <is>
          <t>PRE-000230</t>
        </is>
      </c>
      <c r="L35" s="3" t="inlineStr">
        <is>
          <t>PI</t>
        </is>
      </c>
      <c r="M35" s="3" t="inlineStr">
        <is>
          <t>43.3879397, -80.3521658</t>
        </is>
      </c>
      <c r="N35" s="4">
        <v>44498.753969907404</v>
      </c>
    </row>
    <row r="36">
      <c r="A36" s="3">
        <f>T("0000157909")</f>
      </c>
      <c r="B36" s="3" t="inlineStr">
        <is>
          <t>Headworks Building Flow Meter</t>
        </is>
      </c>
      <c r="C36" s="3" t="inlineStr">
        <is>
          <t>Headworks Building Chemical Storage Tank Room</t>
        </is>
      </c>
      <c r="D36" s="3" t="inlineStr">
        <is>
          <t>Good</t>
        </is>
      </c>
      <c r="E36" s="3" t="inlineStr">
        <is>
          <t>Good</t>
        </is>
      </c>
      <c r="F36" s="3" t="inlineStr">
        <is>
          <t>2011-01-01</t>
        </is>
      </c>
      <c r="G36" s="3" t="inlineStr">
        <is>
          <t>https://cdn.orca.storage/617816648b51f600b5891b32/617b119b5c514200b545841c/asset-photo/H8LajyasXllZBNXUciyMMA.jpg</t>
        </is>
      </c>
      <c r="H36" s="3" t="inlineStr">
        <is>
          <t>https://cdn.orca.storage/617816648b51f600b5891b32/617b119b5c514200b545841c/name-plate-photo/hOeLqiS4stFKMzeCwUs6Q.jpg</t>
        </is>
      </c>
      <c r="I36" s="3" t="inlineStr">
        <is>
          <t>https://cdn.orca.storage/617816648b51f600b5891b32/617b119b5c514200b545841c/barcode-photo/M5942LRArVDfhKYXeK8lHw.jpg</t>
        </is>
      </c>
      <c r="J36" s="3" t="inlineStr">
        <is>
          <t>Headworks Building</t>
        </is>
      </c>
      <c r="K36" s="3" t="inlineStr">
        <is>
          <t>PRE-000231</t>
        </is>
      </c>
      <c r="L36" s="3" t="inlineStr">
        <is>
          <t>PI</t>
        </is>
      </c>
      <c r="M36" s="3" t="inlineStr">
        <is>
          <t>43.3879861, -80.3521422</t>
        </is>
      </c>
      <c r="N36" s="4">
        <v>44498.75444444444</v>
      </c>
    </row>
    <row r="37">
      <c r="A37" s="3">
        <f>T("0000157910")</f>
      </c>
      <c r="B37" s="3" t="inlineStr">
        <is>
          <t>Headworks Building Flow Meter</t>
        </is>
      </c>
      <c r="C37" s="3" t="inlineStr">
        <is>
          <t>Headworks Building Chemical Storage Tank Room</t>
        </is>
      </c>
      <c r="D37" s="3" t="inlineStr">
        <is>
          <t>Good</t>
        </is>
      </c>
      <c r="E37" s="3" t="inlineStr">
        <is>
          <t>Good</t>
        </is>
      </c>
      <c r="F37" s="3" t="inlineStr">
        <is>
          <t>2010-01-01</t>
        </is>
      </c>
      <c r="G37" s="3" t="inlineStr">
        <is>
          <t>https://cdn.orca.storage/617816648b51f600b5891b32/617b119b5c514200b545841d/asset-photo/W7MLRViUVr++ewhn7zO2XA.jpg</t>
        </is>
      </c>
      <c r="H37" s="3" t="inlineStr">
        <is>
          <t>https://cdn.orca.storage/617816648b51f600b5891b32/617b119b5c514200b545841d/name-plate-photo/ZORFnorsDaD3czn5zo73fw.jpg</t>
        </is>
      </c>
      <c r="I37" s="3" t="inlineStr">
        <is>
          <t>https://cdn.orca.storage/617816648b51f600b5891b32/617b119b5c514200b545841d/barcode-photo/1UI25v7loSLBNkYs83zxaw.jpg</t>
        </is>
      </c>
      <c r="J37" s="3" t="inlineStr">
        <is>
          <t>Headworks Building</t>
        </is>
      </c>
      <c r="K37" s="3" t="inlineStr">
        <is>
          <t>PRE-000232</t>
        </is>
      </c>
      <c r="L37" s="3" t="inlineStr">
        <is>
          <t>PI</t>
        </is>
      </c>
      <c r="M37" s="3" t="inlineStr">
        <is>
          <t>43.3879076, -80.3521768</t>
        </is>
      </c>
      <c r="N37" s="4">
        <v>44498.75539351852</v>
      </c>
    </row>
    <row r="38">
      <c r="A38" s="3">
        <f>T("0000157917")</f>
      </c>
      <c r="B38" s="3" t="inlineStr">
        <is>
          <t>Intermediate Pumping Station Wet Well # 1 Pressure Probe Level</t>
        </is>
      </c>
      <c r="C38" s="3" t="inlineStr">
        <is>
          <t>Wastewater Pumping Station Wet Well #1</t>
        </is>
      </c>
      <c r="D38" s="3">
        <v/>
      </c>
      <c r="E38" s="3">
        <v/>
      </c>
      <c r="F38" s="4">
        <v>40544</v>
      </c>
      <c r="G38" s="3">
        <v/>
      </c>
      <c r="H38" s="3">
        <v/>
      </c>
      <c r="I38" s="3">
        <v/>
      </c>
      <c r="J38" s="3" t="inlineStr">
        <is>
          <t>Wastewater Pumping station</t>
        </is>
      </c>
      <c r="K38" s="3" t="inlineStr">
        <is>
          <t>PRE-000241</t>
        </is>
      </c>
      <c r="L38" s="3" t="inlineStr">
        <is>
          <t>PI</t>
        </is>
      </c>
      <c r="M38" s="3">
        <v/>
      </c>
      <c r="N38" s="3">
        <v/>
      </c>
    </row>
    <row r="39">
      <c r="A39" s="3">
        <f>T("0000157918")</f>
      </c>
      <c r="B39" s="3" t="inlineStr">
        <is>
          <t>Intermediate Pumping Station Wet Well # 2 Pressure Probe Level</t>
        </is>
      </c>
      <c r="C39" s="3" t="inlineStr">
        <is>
          <t>Wastewater Pumping Station Wet Well #2</t>
        </is>
      </c>
      <c r="D39" s="3">
        <v/>
      </c>
      <c r="E39" s="3">
        <v/>
      </c>
      <c r="F39" s="4">
        <v>40544</v>
      </c>
      <c r="G39" s="3">
        <v/>
      </c>
      <c r="H39" s="3">
        <v/>
      </c>
      <c r="I39" s="3">
        <v/>
      </c>
      <c r="J39" s="3" t="inlineStr">
        <is>
          <t>Wastewater Pumping station</t>
        </is>
      </c>
      <c r="K39" s="3" t="inlineStr">
        <is>
          <t>PRE-000242</t>
        </is>
      </c>
      <c r="L39" s="3" t="inlineStr">
        <is>
          <t>PI</t>
        </is>
      </c>
      <c r="M39" s="3">
        <v/>
      </c>
      <c r="N39" s="3">
        <v/>
      </c>
    </row>
    <row r="40">
      <c r="A40" s="3">
        <f>T("0000151846")</f>
      </c>
      <c r="B40" s="3" t="inlineStr">
        <is>
          <t>Intermediate Pumping Station Wet Well # 1 Level Transmitter</t>
        </is>
      </c>
      <c r="C40" s="3" t="inlineStr">
        <is>
          <t>Wastewater Pumping Station Wet Well #1</t>
        </is>
      </c>
      <c r="D40" s="3">
        <v/>
      </c>
      <c r="E40" s="3">
        <v/>
      </c>
      <c r="F40" s="3" t="inlineStr">
        <is>
          <t>2010-01-01</t>
        </is>
      </c>
      <c r="G40" s="3">
        <v/>
      </c>
      <c r="H40" s="3">
        <v/>
      </c>
      <c r="I40" s="3">
        <v/>
      </c>
      <c r="J40" s="3" t="inlineStr">
        <is>
          <t>Wastewater Pumping station</t>
        </is>
      </c>
      <c r="K40" s="3" t="inlineStr">
        <is>
          <t>PRE-000243</t>
        </is>
      </c>
      <c r="L40" s="3" t="inlineStr">
        <is>
          <t>PI</t>
        </is>
      </c>
      <c r="M40" s="3">
        <v/>
      </c>
      <c r="N40" s="3">
        <v/>
      </c>
    </row>
    <row r="41">
      <c r="A41" s="3">
        <f>T("0000151847")</f>
      </c>
      <c r="B41" s="3" t="inlineStr">
        <is>
          <t>Intermediate Pumping Station Wet Well # 2 Level Transmitter</t>
        </is>
      </c>
      <c r="C41" s="3" t="inlineStr">
        <is>
          <t>Wastewater Pumping Station Wet Well #2</t>
        </is>
      </c>
      <c r="D41" s="3">
        <v/>
      </c>
      <c r="E41" s="3">
        <v/>
      </c>
      <c r="F41" s="3" t="inlineStr">
        <is>
          <t>2010-01-01</t>
        </is>
      </c>
      <c r="G41" s="3">
        <v/>
      </c>
      <c r="H41" s="3">
        <v/>
      </c>
      <c r="I41" s="3">
        <v/>
      </c>
      <c r="J41" s="3" t="inlineStr">
        <is>
          <t>Wastewater Pumping station</t>
        </is>
      </c>
      <c r="K41" s="3" t="inlineStr">
        <is>
          <t>PRE-000244</t>
        </is>
      </c>
      <c r="L41" s="3" t="inlineStr">
        <is>
          <t>PI</t>
        </is>
      </c>
      <c r="M41" s="3">
        <v/>
      </c>
      <c r="N41" s="3">
        <v/>
      </c>
    </row>
    <row r="42">
      <c r="A42" s="3">
        <f>T("0000157916")</f>
      </c>
      <c r="B42" s="3" t="inlineStr">
        <is>
          <t>Level Transmitter</t>
        </is>
      </c>
      <c r="C42" s="3" t="inlineStr">
        <is>
          <t>Site Unknown</t>
        </is>
      </c>
      <c r="D42" s="3">
        <v/>
      </c>
      <c r="E42" s="3">
        <v/>
      </c>
      <c r="F42" s="3" t="inlineStr">
        <is>
          <t>2010-01-01</t>
        </is>
      </c>
      <c r="G42" s="3">
        <v/>
      </c>
      <c r="H42" s="3">
        <v/>
      </c>
      <c r="I42" s="3">
        <v/>
      </c>
      <c r="J42" s="3" t="inlineStr">
        <is>
          <t>Site</t>
        </is>
      </c>
      <c r="K42" s="3" t="inlineStr">
        <is>
          <t>PRE-000274</t>
        </is>
      </c>
      <c r="L42" s="3" t="inlineStr">
        <is>
          <t>PI</t>
        </is>
      </c>
      <c r="M42" s="3">
        <v/>
      </c>
      <c r="N42" s="3">
        <v/>
      </c>
    </row>
    <row r="43">
      <c r="A43" s="3">
        <f>T("0000151819")</f>
      </c>
      <c r="B43" s="3" t="inlineStr">
        <is>
          <t>Raw Sewage Sampler</t>
        </is>
      </c>
      <c r="C43" s="3" t="inlineStr">
        <is>
          <t>Headworks Building</t>
        </is>
      </c>
      <c r="D43" s="3">
        <v/>
      </c>
      <c r="E43" s="3">
        <v/>
      </c>
      <c r="F43" s="4">
        <v>36526</v>
      </c>
      <c r="G43" s="3">
        <v/>
      </c>
      <c r="H43" s="3">
        <v/>
      </c>
      <c r="I43" s="3">
        <v/>
      </c>
      <c r="J43" s="3" t="inlineStr">
        <is>
          <t>Headworks Building</t>
        </is>
      </c>
      <c r="K43" s="3" t="inlineStr">
        <is>
          <t>PRE-000275</t>
        </is>
      </c>
      <c r="L43" s="3" t="inlineStr">
        <is>
          <t>PI</t>
        </is>
      </c>
      <c r="M43" s="3">
        <v/>
      </c>
      <c r="N43" s="3">
        <v/>
      </c>
    </row>
    <row r="44">
      <c r="A44" s="3">
        <f>T("0000151850")</f>
      </c>
      <c r="B44" s="3" t="inlineStr">
        <is>
          <t>Aeration Tank Waste Activated Sludge Line Flow Meter</t>
        </is>
      </c>
      <c r="C44" s="3" t="inlineStr">
        <is>
          <t>Site Aeration Tank</t>
        </is>
      </c>
      <c r="D44" s="3" t="inlineStr">
        <is>
          <t>Good</t>
        </is>
      </c>
      <c r="E44" s="3" t="inlineStr">
        <is>
          <t>Good</t>
        </is>
      </c>
      <c r="F44" s="3" t="inlineStr">
        <is>
          <t>2010-01-01</t>
        </is>
      </c>
      <c r="G44" s="3" t="inlineStr">
        <is>
          <t>https://cdn.orca.storage/617816648b51f600b5891b32/617b119b5c514200b5458424/asset-photo/bYH2g6IzyxfG7ifGl+G9XA.jpg</t>
        </is>
      </c>
      <c r="H44" s="3" t="inlineStr">
        <is>
          <t>https://cdn.orca.storage/617816648b51f600b5891b32/617b119b5c514200b5458424/name-plate-photo/swRC03XIihwLLqIW9pPCOw.jpg</t>
        </is>
      </c>
      <c r="I44" s="3" t="inlineStr">
        <is>
          <t>https://cdn.orca.storage/617816648b51f600b5891b32/617b119b5c514200b5458424/barcode-photo/tlW2gtOuzFvsKmDjut+xYQ.jpg</t>
        </is>
      </c>
      <c r="J44" s="3" t="inlineStr">
        <is>
          <t>Site</t>
        </is>
      </c>
      <c r="K44" s="3" t="inlineStr">
        <is>
          <t>PRE-000287</t>
        </is>
      </c>
      <c r="L44" s="3" t="inlineStr">
        <is>
          <t>PI</t>
        </is>
      </c>
      <c r="M44" s="3" t="inlineStr">
        <is>
          <t>43.3877066, -80.3522005</t>
        </is>
      </c>
      <c r="N44" s="4">
        <v>44498.61420138889</v>
      </c>
    </row>
    <row r="45">
      <c r="A45" s="3">
        <f>T("0000157886")</f>
      </c>
      <c r="B45" s="3" t="inlineStr">
        <is>
          <t>Aeration Cell 1 Oxidation Reduction Potential Sensor</t>
        </is>
      </c>
      <c r="C45" s="3" t="inlineStr">
        <is>
          <t>Aeration Tank Cell 1 Aeration Tank Cell 1 South Side</t>
        </is>
      </c>
      <c r="D45" s="3" t="inlineStr">
        <is>
          <t>Fair</t>
        </is>
      </c>
      <c r="E45" s="3" t="inlineStr">
        <is>
          <t>Aging; Wear and tear</t>
        </is>
      </c>
      <c r="F45" s="3" t="inlineStr">
        <is>
          <t>2010-01-01</t>
        </is>
      </c>
      <c r="G45" s="3" t="inlineStr">
        <is>
          <t>https://cdn.orca.storage/617816648b51f600b5891b32/617b119b5c514200b5458425/asset-photo/USl7ig+SeiNevjwlnkmhXQ.jpg</t>
        </is>
      </c>
      <c r="H45" s="3" t="inlineStr">
        <is>
          <t>https://cdn.orca.storage/617816648b51f600b5891b32/617b119b5c514200b5458425/name-plate-photo/lSjGDR44S7Jt6kt7SHZbow.jpg</t>
        </is>
      </c>
      <c r="I45" s="3" t="inlineStr">
        <is>
          <t>https://cdn.orca.storage/617816648b51f600b5891b32/617b119b5c514200b5458425/barcode-photo/9VZ87Ej0iTEVk1mvqLENg.jpg</t>
        </is>
      </c>
      <c r="J45" s="3" t="inlineStr">
        <is>
          <t>Aeration Tank Cell 1</t>
        </is>
      </c>
      <c r="K45" s="3" t="inlineStr">
        <is>
          <t>PRE-000288</t>
        </is>
      </c>
      <c r="L45" s="3" t="inlineStr">
        <is>
          <t>PI</t>
        </is>
      </c>
      <c r="M45" s="3" t="inlineStr">
        <is>
          <t>43.3880715, -80.3518019</t>
        </is>
      </c>
      <c r="N45" s="4">
        <v>44498.641226851854</v>
      </c>
    </row>
    <row r="46">
      <c r="A46" s="3">
        <f>T("0000157887")</f>
      </c>
      <c r="B46" s="3" t="inlineStr">
        <is>
          <t>Aeration Cell 2 Oxidation Reduction Potential Sensor</t>
        </is>
      </c>
      <c r="C46" s="3" t="inlineStr">
        <is>
          <t>Aeration Tank Cell 2 Aeration Tank Cell 2 South Side</t>
        </is>
      </c>
      <c r="D46" s="3" t="inlineStr">
        <is>
          <t>Fair</t>
        </is>
      </c>
      <c r="E46" s="3" t="inlineStr">
        <is>
          <t>Aging; Wear and tear</t>
        </is>
      </c>
      <c r="F46" s="3" t="inlineStr">
        <is>
          <t>2010-01-01</t>
        </is>
      </c>
      <c r="G46" s="3" t="inlineStr">
        <is>
          <t>https://cdn.orca.storage/617816648b51f600b5891b32/617b119b5c514200b5458426/asset-photo/KSxMz8QVWvOYqmHTD7itmw.jpg</t>
        </is>
      </c>
      <c r="H46" s="3" t="inlineStr">
        <is>
          <t>https://cdn.orca.storage/617816648b51f600b5891b32/617b119b5c514200b5458426/name-plate-photo/j29AwHV6FTuXyOmo2J1rHw.jpg</t>
        </is>
      </c>
      <c r="I46" s="3" t="inlineStr">
        <is>
          <t>https://cdn.orca.storage/617816648b51f600b5891b32/617b119b5c514200b5458426/barcode-photo/UM3WZXFLAv6NujO1QqIltg.jpg</t>
        </is>
      </c>
      <c r="J46" s="3" t="inlineStr">
        <is>
          <t>Aeration Tank Cell 2</t>
        </is>
      </c>
      <c r="K46" s="3" t="inlineStr">
        <is>
          <t>PRE-000289</t>
        </is>
      </c>
      <c r="L46" s="3" t="inlineStr">
        <is>
          <t>PI</t>
        </is>
      </c>
      <c r="M46" s="3" t="inlineStr">
        <is>
          <t>43.3880715, -80.3518019</t>
        </is>
      </c>
      <c r="N46" s="4">
        <v>44498.641805555555</v>
      </c>
    </row>
    <row r="47">
      <c r="A47" s="3">
        <f>T("0000157888")</f>
      </c>
      <c r="B47" s="3" t="inlineStr">
        <is>
          <t>Aeration Tank Cell 1 Dissolved Oxygen Analyzer</t>
        </is>
      </c>
      <c r="C47" s="3" t="inlineStr">
        <is>
          <t>Aeration Tank Cell 1 Aeration Tank Cell 1 South Side</t>
        </is>
      </c>
      <c r="D47" s="3" t="inlineStr">
        <is>
          <t>Good</t>
        </is>
      </c>
      <c r="E47" s="3" t="inlineStr">
        <is>
          <t>Good</t>
        </is>
      </c>
      <c r="F47" s="3" t="inlineStr">
        <is>
          <t>2010-01-01</t>
        </is>
      </c>
      <c r="G47" s="3" t="inlineStr">
        <is>
          <t>https://cdn.orca.storage/617816648b51f600b5891b32/617b119b5c514200b5458427/asset-photo/flmGlwSkLaxbur7i5wDkbA.jpg</t>
        </is>
      </c>
      <c r="H47" s="3" t="inlineStr">
        <is>
          <t>https://cdn.orca.storage/617816648b51f600b5891b32/617b119b5c514200b5458427/name-plate-photo/Vf2+ludPsl3BLPg0JoMsnA.jpg</t>
        </is>
      </c>
      <c r="I47" s="3" t="inlineStr">
        <is>
          <t>https://cdn.orca.storage/617816648b51f600b5891b32/617b119b5c514200b5458427/barcode-photo/tXSDEfDnRe9eqQkXl84qQ.jpg</t>
        </is>
      </c>
      <c r="J47" s="3" t="inlineStr">
        <is>
          <t>Aeration Tank Cell 1</t>
        </is>
      </c>
      <c r="K47" s="3" t="inlineStr">
        <is>
          <t>PRE-000290</t>
        </is>
      </c>
      <c r="L47" s="3" t="inlineStr">
        <is>
          <t>PI</t>
        </is>
      </c>
      <c r="M47" s="3" t="inlineStr">
        <is>
          <t>43.3880203, -80.3518624</t>
        </is>
      </c>
      <c r="N47" s="4">
        <v>44498.64030092592</v>
      </c>
    </row>
    <row r="48">
      <c r="A48" s="3">
        <f>T("0000157889")</f>
      </c>
      <c r="B48" s="3" t="inlineStr">
        <is>
          <t>Aeration Tank Cell 2 Dissolved Oxygen Analyzer</t>
        </is>
      </c>
      <c r="C48" s="3" t="inlineStr">
        <is>
          <t>Aeration Tank Cell 1 Aeration Tank Cell 1 North Side</t>
        </is>
      </c>
      <c r="D48" s="3" t="inlineStr">
        <is>
          <t>Good</t>
        </is>
      </c>
      <c r="E48" s="3" t="inlineStr">
        <is>
          <t>Good</t>
        </is>
      </c>
      <c r="F48" s="3" t="inlineStr">
        <is>
          <t>2010-01-01</t>
        </is>
      </c>
      <c r="G48" s="3" t="inlineStr">
        <is>
          <t>https://cdn.orca.storage/617816648b51f600b5891b32/617b119b5c514200b5458428/asset-photo/vFcKRRlH67b2DboR5PBImw.jpg</t>
        </is>
      </c>
      <c r="H48" s="3" t="inlineStr">
        <is>
          <t>https://cdn.orca.storage/617816648b51f600b5891b32/617b119b5c514200b5458428/name-plate-photo/i4mYRp9YR1pTdPLKlETjg.jpg</t>
        </is>
      </c>
      <c r="I48" s="3" t="inlineStr">
        <is>
          <t>https://cdn.orca.storage/617816648b51f600b5891b32/617b119b5c514200b5458428/barcode-photo/hYCuN15h2Xtkohc3geSwWA.jpg</t>
        </is>
      </c>
      <c r="J48" s="3" t="inlineStr">
        <is>
          <t>Aeration Tank Cell 1</t>
        </is>
      </c>
      <c r="K48" s="3" t="inlineStr">
        <is>
          <t>PRE-000291</t>
        </is>
      </c>
      <c r="L48" s="3" t="inlineStr">
        <is>
          <t>PI</t>
        </is>
      </c>
      <c r="M48" s="3" t="inlineStr">
        <is>
          <t>43.3879068, -80.3519887</t>
        </is>
      </c>
      <c r="N48" s="4">
        <v>44498.63912037037</v>
      </c>
    </row>
    <row r="49">
      <c r="A49" s="3">
        <f>T("0000157890")</f>
      </c>
      <c r="B49" s="3" t="inlineStr">
        <is>
          <t>Aeration Cell 1&amp;2 Mixed Liquor Suspended Solid Analyzer</t>
        </is>
      </c>
      <c r="C49" s="3" t="inlineStr">
        <is>
          <t>Aeration Tank Cell 1 Aeration Tank Cell 1 North End</t>
        </is>
      </c>
      <c r="D49" s="3">
        <v/>
      </c>
      <c r="E49" s="3">
        <v/>
      </c>
      <c r="F49" s="3" t="inlineStr">
        <is>
          <t>2010-01-01</t>
        </is>
      </c>
      <c r="G49" s="3">
        <v/>
      </c>
      <c r="H49" s="3">
        <v/>
      </c>
      <c r="I49" s="3">
        <v/>
      </c>
      <c r="J49" s="3" t="inlineStr">
        <is>
          <t>Aeration Tank Cell 1</t>
        </is>
      </c>
      <c r="K49" s="3" t="inlineStr">
        <is>
          <t>PRE-000292</t>
        </is>
      </c>
      <c r="L49" s="3" t="inlineStr">
        <is>
          <t>PI</t>
        </is>
      </c>
      <c r="M49" s="3">
        <v/>
      </c>
      <c r="N49" s="3">
        <v/>
      </c>
    </row>
    <row r="50">
      <c r="A50" s="3">
        <f>T("0000157891")</f>
      </c>
      <c r="B50" s="3" t="inlineStr">
        <is>
          <t>Aeration Cell 3&amp;4 Mixed Liquor Suspended Solid Analyzer</t>
        </is>
      </c>
      <c r="C50" s="3" t="inlineStr">
        <is>
          <t>Aeration Tank Cell 4 North End</t>
        </is>
      </c>
      <c r="D50" s="3" t="inlineStr">
        <is>
          <t>Fair</t>
        </is>
      </c>
      <c r="E50" s="3" t="inlineStr">
        <is>
          <t>Aging; Wear and tear</t>
        </is>
      </c>
      <c r="F50" s="3" t="inlineStr">
        <is>
          <t>2009-01-01</t>
        </is>
      </c>
      <c r="G50" s="3" t="inlineStr">
        <is>
          <t>https://cdn.orca.storage/617816648b51f600b5891b32/617b119b5c514200b545842a/asset-photo/cvIaYGKPfZQII7bWxUfgfg.jpg</t>
        </is>
      </c>
      <c r="H50" s="3" t="inlineStr">
        <is>
          <t>https://cdn.orca.storage/617816648b51f600b5891b32/617b119b5c514200b545842a/name-plate-photo/YzvE9NyQ4IrDf4jJWFdIVw.jpg</t>
        </is>
      </c>
      <c r="I50" s="3" t="inlineStr">
        <is>
          <t>https://cdn.orca.storage/617816648b51f600b5891b32/617b119b5c514200b545842a/barcode-photo/Yw2MkzugcF5gYsG2+RnGCw.jpg</t>
        </is>
      </c>
      <c r="J50" s="3" t="inlineStr">
        <is>
          <t>Aeration Tank Cell 4</t>
        </is>
      </c>
      <c r="K50" s="3" t="inlineStr">
        <is>
          <t>PRE-000293</t>
        </is>
      </c>
      <c r="L50" s="3" t="inlineStr">
        <is>
          <t>PI</t>
        </is>
      </c>
      <c r="M50" s="3" t="inlineStr">
        <is>
          <t>43.3877920, -80.3517899</t>
        </is>
      </c>
      <c r="N50" s="4">
        <v>44498.63267361111</v>
      </c>
    </row>
    <row r="51">
      <c r="A51" s="3">
        <f>T("0000157892")</f>
      </c>
      <c r="B51" s="3" t="inlineStr">
        <is>
          <t>Aeration Tank Cell 3 Dissolved Oxygen Analyzer</t>
        </is>
      </c>
      <c r="C51" s="3" t="inlineStr">
        <is>
          <t>Aeration Tank Cell 4 North Side</t>
        </is>
      </c>
      <c r="D51" s="3" t="inlineStr">
        <is>
          <t>Good</t>
        </is>
      </c>
      <c r="E51" s="3" t="inlineStr">
        <is>
          <t>Good</t>
        </is>
      </c>
      <c r="F51" s="3" t="inlineStr">
        <is>
          <t>2009-01-01</t>
        </is>
      </c>
      <c r="G51" s="3" t="inlineStr">
        <is>
          <t>https://cdn.orca.storage/617816648b51f600b5891b32/617b119b5c514200b545842b/asset-photo/9P44EzQRHzieP7DUgi1qA.jpg</t>
        </is>
      </c>
      <c r="H51" s="3" t="inlineStr">
        <is>
          <t>https://cdn.orca.storage/617816648b51f600b5891b32/617b119b5c514200b545842b/name-plate-photo/1kriNRj+vcr1VCs6UqETiw.jpg</t>
        </is>
      </c>
      <c r="I51" s="3" t="inlineStr">
        <is>
          <t>https://cdn.orca.storage/617816648b51f600b5891b32/617b119b5c514200b545842b/barcode-photo/wwlGpgLjf+k4pDCZXa7RA.jpg</t>
        </is>
      </c>
      <c r="J51" s="3" t="inlineStr">
        <is>
          <t>Aeration Tank Cell 4</t>
        </is>
      </c>
      <c r="K51" s="3" t="inlineStr">
        <is>
          <t>PRE-000294</t>
        </is>
      </c>
      <c r="L51" s="3" t="inlineStr">
        <is>
          <t>PI</t>
        </is>
      </c>
      <c r="M51" s="3" t="inlineStr">
        <is>
          <t>43.3877999, -80.3517801</t>
        </is>
      </c>
      <c r="N51" s="4">
        <v>44498.63041666667</v>
      </c>
    </row>
    <row r="52">
      <c r="A52" s="3">
        <f>T("0000157893")</f>
      </c>
      <c r="B52" s="3" t="inlineStr">
        <is>
          <t>Aeration Tank Cell 4 Dissolved Oxygen Analyzer</t>
        </is>
      </c>
      <c r="C52" s="3" t="inlineStr">
        <is>
          <t>Aeration Tank Cell 4 South Side</t>
        </is>
      </c>
      <c r="D52" s="3" t="inlineStr">
        <is>
          <t>Good</t>
        </is>
      </c>
      <c r="E52" s="3" t="inlineStr">
        <is>
          <t>Good</t>
        </is>
      </c>
      <c r="F52" s="3" t="inlineStr">
        <is>
          <t>2009-01-01</t>
        </is>
      </c>
      <c r="G52" s="3" t="inlineStr">
        <is>
          <t>https://cdn.orca.storage/617816648b51f600b5891b32/617b119b5c514200b545842c/asset-photo/zAa6Vu98mO6lzv6OTV3fxg.jpg</t>
        </is>
      </c>
      <c r="H52" s="3" t="inlineStr">
        <is>
          <t>https://cdn.orca.storage/617816648b51f600b5891b32/617b119b5c514200b545842c/name-plate-photo/riF1oYyp5h2qLwnezIUQ.jpg</t>
        </is>
      </c>
      <c r="I52" s="3" t="inlineStr">
        <is>
          <t>https://cdn.orca.storage/617816648b51f600b5891b32/617b119b5c514200b545842c/barcode-photo/W0Hy6sfg1MlBFMftOnE4kQ.jpg</t>
        </is>
      </c>
      <c r="J52" s="3" t="inlineStr">
        <is>
          <t>Aeration Tank Cell 4</t>
        </is>
      </c>
      <c r="K52" s="3" t="inlineStr">
        <is>
          <t>PRE-000295</t>
        </is>
      </c>
      <c r="L52" s="3" t="inlineStr">
        <is>
          <t>PI</t>
        </is>
      </c>
      <c r="M52" s="3" t="inlineStr">
        <is>
          <t>43.3879116, -80.3516568</t>
        </is>
      </c>
      <c r="N52" s="4">
        <v>44498.62880787037</v>
      </c>
    </row>
    <row r="53">
      <c r="A53" s="3">
        <f>T("0000157894")</f>
      </c>
      <c r="B53" s="3" t="inlineStr">
        <is>
          <t>Aeration Cell 3 Oxidation Reduction Potential Sensor</t>
        </is>
      </c>
      <c r="C53" s="3" t="inlineStr">
        <is>
          <t>Aeration Tank Cell 3 Aeration Tank Cell 3 South Side</t>
        </is>
      </c>
      <c r="D53" s="3" t="inlineStr">
        <is>
          <t>Fair</t>
        </is>
      </c>
      <c r="E53" s="3" t="inlineStr">
        <is>
          <t>Aging; Wear and tear</t>
        </is>
      </c>
      <c r="F53" s="3" t="inlineStr">
        <is>
          <t>2010-01-01</t>
        </is>
      </c>
      <c r="G53" s="3" t="inlineStr">
        <is>
          <t>https://cdn.orca.storage/617816648b51f600b5891b32/617b119b5c514200b545842d/asset-photo/tog5XkSa1ZsVmIM3lNFfdQ.jpg</t>
        </is>
      </c>
      <c r="H53" s="3" t="inlineStr">
        <is>
          <t>https://cdn.orca.storage/617816648b51f600b5891b32/617b119b5c514200b545842d/name-plate-photo/TLNZ2wMLlJp6LAF3+jcpog.jpg</t>
        </is>
      </c>
      <c r="I53" s="3" t="inlineStr">
        <is>
          <t>https://cdn.orca.storage/617816648b51f600b5891b32/617b119b5c514200b545842d/barcode-photo/WaQV3m3ILk87YDGptXuI9g.jpg</t>
        </is>
      </c>
      <c r="J53" s="3" t="inlineStr">
        <is>
          <t>Aeration Tank Cell 3</t>
        </is>
      </c>
      <c r="K53" s="3" t="inlineStr">
        <is>
          <t>PRE-000296</t>
        </is>
      </c>
      <c r="L53" s="3" t="inlineStr">
        <is>
          <t>PI</t>
        </is>
      </c>
      <c r="M53" s="3" t="inlineStr">
        <is>
          <t>43.3880375, -80.3516030</t>
        </is>
      </c>
      <c r="N53" s="4">
        <v>44498.62465277778</v>
      </c>
    </row>
    <row r="54">
      <c r="A54" s="3">
        <f>T("0000157895")</f>
      </c>
      <c r="B54" s="3" t="inlineStr">
        <is>
          <t>Aeration Cell 4 Oxidation Reduction Potential Sensor</t>
        </is>
      </c>
      <c r="C54" s="3" t="inlineStr">
        <is>
          <t>Aeration Tank Cell 4 South Side</t>
        </is>
      </c>
      <c r="D54" s="3" t="inlineStr">
        <is>
          <t>Fair</t>
        </is>
      </c>
      <c r="E54" s="3" t="inlineStr">
        <is>
          <t>Aging; Wear and tear</t>
        </is>
      </c>
      <c r="F54" s="3" t="inlineStr">
        <is>
          <t>2010-01-01</t>
        </is>
      </c>
      <c r="G54" s="3" t="inlineStr">
        <is>
          <t>https://cdn.orca.storage/617816648b51f600b5891b32/617b119b5c514200b545842e/asset-photo/4ODR+nHYJAWSb5ltP3uxw.jpg</t>
        </is>
      </c>
      <c r="H54" s="3" t="inlineStr">
        <is>
          <t>https://cdn.orca.storage/617816648b51f600b5891b32/617b119b5c514200b545842e/name-plate-photo/76GwffrzJZ+iHwl0OKNrhQ.jpg</t>
        </is>
      </c>
      <c r="I54" s="3" t="inlineStr">
        <is>
          <t>https://cdn.orca.storage/617816648b51f600b5891b32/617b119b5c514200b545842e/barcode-photo/GluR94KpVFiJ+cwkGODJbg.jpg</t>
        </is>
      </c>
      <c r="J54" s="3" t="inlineStr">
        <is>
          <t>Aeration Tank Cell 4</t>
        </is>
      </c>
      <c r="K54" s="3" t="inlineStr">
        <is>
          <t>PRE-000297</t>
        </is>
      </c>
      <c r="L54" s="3" t="inlineStr">
        <is>
          <t>PI</t>
        </is>
      </c>
      <c r="M54" s="3" t="inlineStr">
        <is>
          <t>43.3880348, -80.3515397</t>
        </is>
      </c>
      <c r="N54" s="4">
        <v>44498.62681712963</v>
      </c>
    </row>
    <row r="55">
      <c r="A55" s="3">
        <f>T("0000157996")</f>
      </c>
      <c r="B55" s="3" t="inlineStr">
        <is>
          <t>Aeration Tank Cell 1&amp;2 Blower Air Flow Meter</t>
        </is>
      </c>
      <c r="C55" s="3" t="inlineStr">
        <is>
          <t>Ops &amp; Maintenance Building Blower Room</t>
        </is>
      </c>
      <c r="D55" s="3" t="inlineStr">
        <is>
          <t>Fair</t>
        </is>
      </c>
      <c r="E55" s="3" t="inlineStr">
        <is>
          <t>Aging</t>
        </is>
      </c>
      <c r="F55" s="3" t="inlineStr">
        <is>
          <t>2010-01-01</t>
        </is>
      </c>
      <c r="G55" s="3" t="inlineStr">
        <is>
          <t>https://cdn.orca.storage/617816648b51f600b5891b32/617b119b5c514200b545842f/asset-photo/FMOiVyiPIgeiONw8iZNIOQ.jpg</t>
        </is>
      </c>
      <c r="H55" s="3" t="inlineStr">
        <is>
          <t>https://cdn.orca.storage/617816648b51f600b5891b32/617b119b5c514200b545842f/name-plate-photo/FbnAyOO5lIyjtp5ywWqMVA.jpg</t>
        </is>
      </c>
      <c r="I55" s="3" t="inlineStr">
        <is>
          <t>https://cdn.orca.storage/617816648b51f600b5891b32/617b119b5c514200b545842f/barcode-photo/lF6U02j4ofyqGcSJXJg0DA.jpg</t>
        </is>
      </c>
      <c r="J55" s="3" t="inlineStr">
        <is>
          <t>Ops &amp; Maintenance Building</t>
        </is>
      </c>
      <c r="K55" s="3" t="inlineStr">
        <is>
          <t>PRE-000298</t>
        </is>
      </c>
      <c r="L55" s="3" t="inlineStr">
        <is>
          <t>PI</t>
        </is>
      </c>
      <c r="M55" s="3" t="inlineStr">
        <is>
          <t>43.3880348, -80.3515397</t>
        </is>
      </c>
      <c r="N55" s="4">
        <v>44498.626076388886</v>
      </c>
    </row>
    <row r="56">
      <c r="A56" s="3">
        <f>T("0000157997")</f>
      </c>
      <c r="B56" s="3" t="inlineStr">
        <is>
          <t>Aeration Tank Cell 3&amp;4 Blower Air Flow Meter</t>
        </is>
      </c>
      <c r="C56" s="3" t="inlineStr">
        <is>
          <t>Ops &amp; Maintenance Building Blower Room</t>
        </is>
      </c>
      <c r="D56" s="3" t="inlineStr">
        <is>
          <t>Fair</t>
        </is>
      </c>
      <c r="E56" s="3" t="inlineStr">
        <is>
          <t>Aging; Wear and tear</t>
        </is>
      </c>
      <c r="F56" s="3" t="inlineStr">
        <is>
          <t>2010-01-01</t>
        </is>
      </c>
      <c r="G56" s="3" t="inlineStr">
        <is>
          <t>https://cdn.orca.storage/617816648b51f600b5891b32/617b119b5c514200b5458430/asset-photo/Z8igtkb1kzN9MDy50ImcrQ.jpg</t>
        </is>
      </c>
      <c r="H56" s="3" t="inlineStr">
        <is>
          <t>https://cdn.orca.storage/617816648b51f600b5891b32/617b119b5c514200b5458430/name-plate-photo/208VuVzWseFrXLqzfC5+lQ.jpg</t>
        </is>
      </c>
      <c r="I56" s="3" t="inlineStr">
        <is>
          <t>https://cdn.orca.storage/617816648b51f600b5891b32/617b119b5c514200b5458430/barcode-photo/ThlHj+obkix9AhBeRhoiQ.jpg</t>
        </is>
      </c>
      <c r="J56" s="3" t="inlineStr">
        <is>
          <t>Ops &amp; Maintenance Building</t>
        </is>
      </c>
      <c r="K56" s="3" t="inlineStr">
        <is>
          <t>PRE-000299</t>
        </is>
      </c>
      <c r="L56" s="3" t="inlineStr">
        <is>
          <t>PI</t>
        </is>
      </c>
      <c r="M56" s="3" t="inlineStr">
        <is>
          <t>43.3881124, -80.3517131</t>
        </is>
      </c>
      <c r="N56" s="4">
        <v>44498.64265046296</v>
      </c>
    </row>
    <row r="57">
      <c r="A57" s="3">
        <f>T("0000311673")</f>
      </c>
      <c r="B57" s="3" t="inlineStr">
        <is>
          <t>Digestor Control Building Control Panel - Boiler #1</t>
        </is>
      </c>
      <c r="C57" s="3" t="inlineStr">
        <is>
          <t>Digester Control Building Boiler Room</t>
        </is>
      </c>
      <c r="D57" s="3" t="inlineStr">
        <is>
          <t>Good</t>
        </is>
      </c>
      <c r="E57" s="3" t="inlineStr">
        <is>
          <t>Good</t>
        </is>
      </c>
      <c r="F57" s="3" t="inlineStr">
        <is>
          <t>2010-01-01</t>
        </is>
      </c>
      <c r="G57" s="3" t="inlineStr">
        <is>
          <t>https://cdn.orca.storage/617816648b51f600b5891b32/617b119b5c514200b5458431/asset-photo/5R7SKOhg1g75MpwgZaHpGw.jpg</t>
        </is>
      </c>
      <c r="H57" s="3" t="inlineStr">
        <is>
          <t>https://cdn.orca.storage/617816648b51f600b5891b32/617b119b5c514200b5458431/name-plate-photo/hZkdcn6FrRaj+eGDQnAhw.jpg</t>
        </is>
      </c>
      <c r="I57" s="3" t="inlineStr">
        <is>
          <t>https://cdn.orca.storage/617816648b51f600b5891b32/617b119b5c514200b5458431/barcode-photo/Rye0Y8Bur+pyRlXAZuCjlw.jpg</t>
        </is>
      </c>
      <c r="J57" s="3" t="inlineStr">
        <is>
          <t>Digester Control Building</t>
        </is>
      </c>
      <c r="K57" s="3" t="inlineStr">
        <is>
          <t>PRE-000309</t>
        </is>
      </c>
      <c r="L57" s="3" t="inlineStr">
        <is>
          <t>PI</t>
        </is>
      </c>
      <c r="M57" s="3" t="inlineStr">
        <is>
          <t>43.3879047, -80.3508000</t>
        </is>
      </c>
      <c r="N57" s="4">
        <v>44498.656909722224</v>
      </c>
    </row>
    <row r="58">
      <c r="A58" s="3">
        <f>T("0000311674")</f>
      </c>
      <c r="B58" s="3" t="inlineStr">
        <is>
          <t>Digestor Control Building Control Panel - Boiler #2</t>
        </is>
      </c>
      <c r="C58" s="3" t="inlineStr">
        <is>
          <t>Digester Control Building Boiler Room</t>
        </is>
      </c>
      <c r="D58" s="3" t="inlineStr">
        <is>
          <t>Good</t>
        </is>
      </c>
      <c r="E58" s="3" t="inlineStr">
        <is>
          <t>Good</t>
        </is>
      </c>
      <c r="F58" s="3" t="inlineStr">
        <is>
          <t>2010-01-01</t>
        </is>
      </c>
      <c r="G58" s="3" t="inlineStr">
        <is>
          <t>https://cdn.orca.storage/617816648b51f600b5891b32/617b119b5c514200b5458432/asset-photo/LSPkaQCl66VxKbh7bKcECw.jpg</t>
        </is>
      </c>
      <c r="H58" s="3" t="inlineStr">
        <is>
          <t>https://cdn.orca.storage/617816648b51f600b5891b32/617b119b5c514200b5458432/name-plate-photo/XkCP0oPkzWcjgww3p0w4CA.jpg</t>
        </is>
      </c>
      <c r="I58" s="3" t="inlineStr">
        <is>
          <t>https://cdn.orca.storage/617816648b51f600b5891b32/617b119b5c514200b5458432/barcode-photo/fJlTKwwq9UGLnF+XdtSHAQ.jpg</t>
        </is>
      </c>
      <c r="J58" s="3" t="inlineStr">
        <is>
          <t>Digester Control Building</t>
        </is>
      </c>
      <c r="K58" s="3" t="inlineStr">
        <is>
          <t>PRE-000310</t>
        </is>
      </c>
      <c r="L58" s="3" t="inlineStr">
        <is>
          <t>PI</t>
        </is>
      </c>
      <c r="M58" s="3" t="inlineStr">
        <is>
          <t>43.3878679, -80.3507584</t>
        </is>
      </c>
      <c r="N58" s="4">
        <v>44498.65777777778</v>
      </c>
    </row>
    <row r="59">
      <c r="A59" s="3">
        <f>T("0000311678")</f>
      </c>
      <c r="B59" s="3" t="inlineStr">
        <is>
          <t>Digestor Control Building Control Panel - Boiler Sequencing System</t>
        </is>
      </c>
      <c r="C59" s="3" t="inlineStr">
        <is>
          <t>Digester Control Building Boiler Room</t>
        </is>
      </c>
      <c r="D59" s="3" t="inlineStr">
        <is>
          <t>Good</t>
        </is>
      </c>
      <c r="E59" s="3" t="inlineStr">
        <is>
          <t>Good</t>
        </is>
      </c>
      <c r="F59" s="3" t="inlineStr">
        <is>
          <t>2010-02-01</t>
        </is>
      </c>
      <c r="G59" s="3" t="inlineStr">
        <is>
          <t>https://cdn.orca.storage/617816648b51f600b5891b32/617b119b5c514200b5458433/asset-photo/VhtFGeMtvJzA1LnUtIS6vQ.jpg</t>
        </is>
      </c>
      <c r="H59" s="3" t="inlineStr">
        <is>
          <t>https://cdn.orca.storage/617816648b51f600b5891b32/617b119b5c514200b5458433/name-plate-photo/NsYfR6gMC7Q0CxVJFlKROQ.jpg</t>
        </is>
      </c>
      <c r="I59" s="3" t="inlineStr">
        <is>
          <t>https://cdn.orca.storage/617816648b51f600b5891b32/617b119b5c514200b5458433/barcode-photo/5tToHbnKpDB1oYIUOfNlQw.jpg</t>
        </is>
      </c>
      <c r="J59" s="3" t="inlineStr">
        <is>
          <t>Digester Control Building</t>
        </is>
      </c>
      <c r="K59" s="3" t="inlineStr">
        <is>
          <t>PRE-000311</t>
        </is>
      </c>
      <c r="L59" s="3" t="inlineStr">
        <is>
          <t>PI</t>
        </is>
      </c>
      <c r="M59" s="3" t="inlineStr">
        <is>
          <t>43.3879128, -80.3507836</t>
        </is>
      </c>
      <c r="N59" s="4">
        <v>44498.666284722225</v>
      </c>
    </row>
    <row r="60">
      <c r="A60" s="3">
        <f>T("0000311836")</f>
      </c>
      <c r="B60" s="3" t="inlineStr">
        <is>
          <t>Biofilter Odour Control System Filter Control Panel</t>
        </is>
      </c>
      <c r="C60" s="3" t="inlineStr">
        <is>
          <t>Aeration Tank Cell 1 WAS Transfer Room</t>
        </is>
      </c>
      <c r="D60" s="3" t="inlineStr">
        <is>
          <t>Fair</t>
        </is>
      </c>
      <c r="E60" s="3" t="inlineStr">
        <is>
          <t>Aging; Wear and tear: Heavy dust</t>
        </is>
      </c>
      <c r="F60" s="3" t="inlineStr">
        <is>
          <t>2010-04-01</t>
        </is>
      </c>
      <c r="G60" s="3" t="inlineStr">
        <is>
          <t>https://cdn.orca.storage/617816648b51f600b5891b32/617b119b5c514200b5458434/asset-photo/cCZKJoqarrBEojbNEOcglw.jpg</t>
        </is>
      </c>
      <c r="H60" s="3" t="inlineStr">
        <is>
          <t>https://cdn.orca.storage/617816648b51f600b5891b32/617b119b5c514200b5458434/name-plate-photo/0ORdNyAhIUu+yqQpVuO1RA.jpg</t>
        </is>
      </c>
      <c r="I60" s="3" t="inlineStr">
        <is>
          <t>https://cdn.orca.storage/617816648b51f600b5891b32/617b119b5c514200b5458434/barcode-photo/JHaNBpSJOkI8873lY2T5A.jpg</t>
        </is>
      </c>
      <c r="J60" s="3" t="inlineStr">
        <is>
          <t>Aeration Tank Cell 1</t>
        </is>
      </c>
      <c r="K60" s="3" t="inlineStr">
        <is>
          <t>PRE-000312</t>
        </is>
      </c>
      <c r="L60" s="3" t="inlineStr">
        <is>
          <t>PI</t>
        </is>
      </c>
      <c r="M60" s="3" t="inlineStr">
        <is>
          <t>43.3877365, -80.3521986</t>
        </is>
      </c>
      <c r="N60" s="4">
        <v>44498.61054398148</v>
      </c>
    </row>
    <row r="61">
      <c r="A61" s="3">
        <f>T("0000151926")</f>
      </c>
      <c r="B61" s="3" t="inlineStr">
        <is>
          <t>Aeration Tank 5&amp;6 Return Sludge Pumping Station Flow Meter</t>
        </is>
      </c>
      <c r="C61" s="3" t="inlineStr">
        <is>
          <t>Return Sludge Pumping Station Between Aer Tanks &amp; O&amp;M Bldg</t>
        </is>
      </c>
      <c r="D61" s="3" t="inlineStr">
        <is>
          <t>Fair</t>
        </is>
      </c>
      <c r="E61" s="3" t="inlineStr">
        <is>
          <t>Aging; Corrosion</t>
        </is>
      </c>
      <c r="F61" s="3" t="inlineStr">
        <is>
          <t>2010-01-01</t>
        </is>
      </c>
      <c r="G61" s="3" t="inlineStr">
        <is>
          <t>https://cdn.orca.storage/617816648b51f600b5891b32/617b119b5c514200b5458435/asset-photo/Y6se4eZqHrrvKzLlmxbA.jpg</t>
        </is>
      </c>
      <c r="H61" s="3" t="inlineStr">
        <is>
          <t>https://cdn.orca.storage/617816648b51f600b5891b32/617b119b5c514200b5458435/name-plate-photo/YjuPQjfpawBtwvY0JsCDA.jpg</t>
        </is>
      </c>
      <c r="I61" s="3" t="inlineStr">
        <is>
          <t>https://cdn.orca.storage/617816648b51f600b5891b32/617b119b5c514200b5458435/barcode-photo/n7WWYD853Z0nhUiWod9gQQ.jpg</t>
        </is>
      </c>
      <c r="J61" s="3" t="inlineStr">
        <is>
          <t>Return Sludge Pumping Station</t>
        </is>
      </c>
      <c r="K61" s="3" t="inlineStr">
        <is>
          <t>PRE-000317</t>
        </is>
      </c>
      <c r="L61" s="3" t="inlineStr">
        <is>
          <t>PI</t>
        </is>
      </c>
      <c r="M61" s="3" t="inlineStr">
        <is>
          <t>43.3880533, -80.3514726</t>
        </is>
      </c>
      <c r="N61" s="4">
        <v>44498.620092592595</v>
      </c>
    </row>
    <row r="62">
      <c r="A62" s="3">
        <f>T("0000151930")</f>
      </c>
      <c r="B62" s="3" t="inlineStr">
        <is>
          <t>Aeration Tank 1&amp;2 Return Sludge Pumping Station 2 Flow Meter</t>
        </is>
      </c>
      <c r="C62" s="3" t="inlineStr">
        <is>
          <t>Return Sludge PS 1 Between Aeration Tanks &amp; O&amp;M Bldg</t>
        </is>
      </c>
      <c r="D62" s="3" t="inlineStr">
        <is>
          <t>Fair</t>
        </is>
      </c>
      <c r="E62" s="3" t="inlineStr">
        <is>
          <t>Aging; Wear and tear; Corrosion</t>
        </is>
      </c>
      <c r="F62" s="3" t="inlineStr">
        <is>
          <t>2010-01-01</t>
        </is>
      </c>
      <c r="G62" s="3" t="inlineStr">
        <is>
          <t>https://cdn.orca.storage/617816648b51f600b5891b32/617b119b5c514200b5458436/asset-photo/we202huKTMo1lmT8d0MTg.jpg</t>
        </is>
      </c>
      <c r="H62" s="3" t="inlineStr">
        <is>
          <t>https://cdn.orca.storage/617816648b51f600b5891b32/617b119b5c514200b5458436/name-plate-photo/I8n3a94t9kvRCqT08AT+1A.jpg</t>
        </is>
      </c>
      <c r="I62" s="3" t="inlineStr">
        <is>
          <t>https://cdn.orca.storage/617816648b51f600b5891b32/617b119b5c514200b5458436/barcode-photo/qm0GmmU6jyrGQN3cSWLKQ.jpg</t>
        </is>
      </c>
      <c r="J62" s="3" t="inlineStr">
        <is>
          <t>Return Sludge PS 1</t>
        </is>
      </c>
      <c r="K62" s="3" t="inlineStr">
        <is>
          <t>PRE-000318</t>
        </is>
      </c>
      <c r="L62" s="3" t="inlineStr">
        <is>
          <t>PI</t>
        </is>
      </c>
      <c r="M62" s="3" t="inlineStr">
        <is>
          <t>43.3881516, -80.3516701</t>
        </is>
      </c>
      <c r="N62" s="4">
        <v>44498.643645833334</v>
      </c>
    </row>
    <row r="63">
      <c r="A63" s="3">
        <f>T("0000157994")</f>
      </c>
      <c r="B63" s="3" t="inlineStr">
        <is>
          <t>Aeration Tank 3 &amp;4 Return Sludge Pumping Station 2 Flow Meter</t>
        </is>
      </c>
      <c r="C63" s="3" t="inlineStr">
        <is>
          <t>Return Sludge PS 2 Between Aer Tanks &amp; O&amp;M Bldg</t>
        </is>
      </c>
      <c r="D63" s="3" t="inlineStr">
        <is>
          <t>Fair</t>
        </is>
      </c>
      <c r="E63" s="3" t="inlineStr">
        <is>
          <t>Aging</t>
        </is>
      </c>
      <c r="F63" s="3" t="inlineStr">
        <is>
          <t>2010-01-01</t>
        </is>
      </c>
      <c r="G63" s="3" t="inlineStr">
        <is>
          <t>https://cdn.orca.storage/617816648b51f600b5891b32/617b119b5c514200b5458437/asset-photo/nrj4cWOiEDxOJ4Dw0kXoA.jpg</t>
        </is>
      </c>
      <c r="H63" s="3" t="inlineStr">
        <is>
          <t>https://cdn.orca.storage/617816648b51f600b5891b32/617b119b5c514200b5458437/name-plate-photo/R42xbBOoCa4krMuucrbq6A.jpg</t>
        </is>
      </c>
      <c r="I63" s="3" t="inlineStr">
        <is>
          <t>https://cdn.orca.storage/617816648b51f600b5891b32/617b119b5c514200b5458437/barcode-photo/q3Wj5QL1xW0jz3R4IPaUQ.jpg</t>
        </is>
      </c>
      <c r="J63" s="3" t="inlineStr">
        <is>
          <t>Return Sludge PS 2</t>
        </is>
      </c>
      <c r="K63" s="3" t="inlineStr">
        <is>
          <t>PRE-000319</t>
        </is>
      </c>
      <c r="L63" s="3" t="inlineStr">
        <is>
          <t>PI</t>
        </is>
      </c>
      <c r="M63" s="3" t="inlineStr">
        <is>
          <t>43.3880365, -80.3514762</t>
        </is>
      </c>
      <c r="N63" s="4">
        <v>44498.621770833335</v>
      </c>
    </row>
    <row r="64">
      <c r="A64" s="3">
        <f>T("000050451")</f>
      </c>
      <c r="B64" s="3" t="inlineStr">
        <is>
          <t>O&amp;M Building Admin/Aeration - Rpu</t>
        </is>
      </c>
      <c r="C64" s="3" t="inlineStr">
        <is>
          <t>Ops &amp; Maintenance Building</t>
        </is>
      </c>
      <c r="D64" s="3" t="inlineStr">
        <is>
          <t>Fair</t>
        </is>
      </c>
      <c r="E64" s="3" t="inlineStr">
        <is>
          <t>Aging</t>
        </is>
      </c>
      <c r="F64" s="3" t="inlineStr">
        <is>
          <t>2011-01-01</t>
        </is>
      </c>
      <c r="G64" s="3" t="inlineStr">
        <is>
          <t>https://cdn.orca.storage/617816648b51f600b5891b32/617b119b5c514200b5458438/asset-photo/69IgyN7hNp+qGSO+ect9A.jpg</t>
        </is>
      </c>
      <c r="H64" s="3" t="inlineStr">
        <is>
          <t>https://cdn.orca.storage/617816648b51f600b5891b32/617b119b5c514200b5458438/name-plate-photo/FwCRyR5PiTpVShTdDygdtA.jpg</t>
        </is>
      </c>
      <c r="I64" s="3" t="inlineStr">
        <is>
          <t>https://cdn.orca.storage/617816648b51f600b5891b32/617b119b5c514200b5458438/barcode-photo/gyjOS6h6c1MXzM7jRc0lyg.jpg</t>
        </is>
      </c>
      <c r="J64" s="3" t="inlineStr">
        <is>
          <t>Ops &amp; Maintenance Building</t>
        </is>
      </c>
      <c r="K64" s="3" t="inlineStr">
        <is>
          <t>PRE-000324</t>
        </is>
      </c>
      <c r="L64" s="3" t="inlineStr">
        <is>
          <t>PI</t>
        </is>
      </c>
      <c r="M64" s="3">
        <v/>
      </c>
      <c r="N64" s="3">
        <v/>
      </c>
    </row>
    <row r="65">
      <c r="A65" s="3">
        <f>T("000050271")</f>
      </c>
      <c r="B65" s="3" t="inlineStr">
        <is>
          <t>O&amp;M Building Portable Chlorine Analyzer - Colourimeter</t>
        </is>
      </c>
      <c r="C65" s="3" t="inlineStr">
        <is>
          <t>Ops &amp; Maintenance Building</t>
        </is>
      </c>
      <c r="D65" s="3">
        <v/>
      </c>
      <c r="E65" s="3">
        <v/>
      </c>
      <c r="F65" s="3" t="inlineStr">
        <is>
          <t>2010-01-01</t>
        </is>
      </c>
      <c r="G65" s="3">
        <v/>
      </c>
      <c r="H65" s="3">
        <v/>
      </c>
      <c r="I65" s="3">
        <v/>
      </c>
      <c r="J65" s="3" t="inlineStr">
        <is>
          <t>Ops &amp; Maintenance Building</t>
        </is>
      </c>
      <c r="K65" s="3" t="inlineStr">
        <is>
          <t>PRE-000326</t>
        </is>
      </c>
      <c r="L65" s="3" t="inlineStr">
        <is>
          <t>PI</t>
        </is>
      </c>
      <c r="M65" s="3">
        <v/>
      </c>
      <c r="N65" s="3">
        <v/>
      </c>
    </row>
    <row r="66">
      <c r="A66" s="3">
        <f>T("000050272")</f>
      </c>
      <c r="B66" s="3" t="inlineStr">
        <is>
          <t>O&amp;M Building Portable Do Anayzer</t>
        </is>
      </c>
      <c r="C66" s="3" t="inlineStr">
        <is>
          <t>Ops &amp; Maintenance Building</t>
        </is>
      </c>
      <c r="D66" s="3">
        <v/>
      </c>
      <c r="E66" s="3">
        <v/>
      </c>
      <c r="F66" s="3" t="inlineStr">
        <is>
          <t>2010-01-01</t>
        </is>
      </c>
      <c r="G66" s="3">
        <v/>
      </c>
      <c r="H66" s="3">
        <v/>
      </c>
      <c r="I66" s="3">
        <v/>
      </c>
      <c r="J66" s="3" t="inlineStr">
        <is>
          <t>Ops &amp; Maintenance Building</t>
        </is>
      </c>
      <c r="K66" s="3" t="inlineStr">
        <is>
          <t>PRE-000327</t>
        </is>
      </c>
      <c r="L66" s="3" t="inlineStr">
        <is>
          <t>PI</t>
        </is>
      </c>
      <c r="M66" s="3">
        <v/>
      </c>
      <c r="N66" s="3">
        <v/>
      </c>
    </row>
    <row r="67">
      <c r="A67" s="3">
        <f>T("000050273")</f>
      </c>
      <c r="B67" s="3" t="inlineStr">
        <is>
          <t>O&amp;M Building Colourimeter</t>
        </is>
      </c>
      <c r="C67" s="3" t="inlineStr">
        <is>
          <t>Ops &amp; Maintenance Building</t>
        </is>
      </c>
      <c r="D67" s="3">
        <v/>
      </c>
      <c r="E67" s="3">
        <v/>
      </c>
      <c r="F67" s="3" t="inlineStr">
        <is>
          <t>2010-01-01</t>
        </is>
      </c>
      <c r="G67" s="3">
        <v/>
      </c>
      <c r="H67" s="3">
        <v/>
      </c>
      <c r="I67" s="3">
        <v/>
      </c>
      <c r="J67" s="3" t="inlineStr">
        <is>
          <t>Ops &amp; Maintenance Building</t>
        </is>
      </c>
      <c r="K67" s="3" t="inlineStr">
        <is>
          <t>PRE-000328</t>
        </is>
      </c>
      <c r="L67" s="3" t="inlineStr">
        <is>
          <t>PI</t>
        </is>
      </c>
      <c r="M67" s="3">
        <v/>
      </c>
      <c r="N67" s="3">
        <v/>
      </c>
    </row>
    <row r="68">
      <c r="A68" s="3">
        <f>T("000050455")</f>
      </c>
      <c r="B68" s="3" t="inlineStr">
        <is>
          <t>Digestor Control Building Boiler/Digster Rpu</t>
        </is>
      </c>
      <c r="C68" s="3" t="inlineStr">
        <is>
          <t>Digester Control Building Electrical Room</t>
        </is>
      </c>
      <c r="D68" s="3">
        <v/>
      </c>
      <c r="E68" s="3">
        <v/>
      </c>
      <c r="F68" s="3" t="inlineStr">
        <is>
          <t>2010-01-01</t>
        </is>
      </c>
      <c r="G68" s="3">
        <v/>
      </c>
      <c r="H68" s="3">
        <v/>
      </c>
      <c r="I68" s="3">
        <v/>
      </c>
      <c r="J68" s="3" t="inlineStr">
        <is>
          <t>Digester Control Building</t>
        </is>
      </c>
      <c r="K68" s="3" t="inlineStr">
        <is>
          <t>PRE-000329</t>
        </is>
      </c>
      <c r="L68" s="3" t="inlineStr">
        <is>
          <t>PI</t>
        </is>
      </c>
      <c r="M68" s="3">
        <v/>
      </c>
      <c r="N68" s="3">
        <v/>
      </c>
    </row>
    <row r="69">
      <c r="A69" s="3">
        <f>T("000050605")</f>
      </c>
      <c r="B69" s="3" t="inlineStr">
        <is>
          <t>Final Effluet Parshall Flume Level Transmitter</t>
        </is>
      </c>
      <c r="C69" s="3" t="inlineStr">
        <is>
          <t>UV Disinfection System Final Effluet Parshall Flume Level Transmitter</t>
        </is>
      </c>
      <c r="D69" s="3">
        <v/>
      </c>
      <c r="E69" s="3">
        <v/>
      </c>
      <c r="F69" s="3" t="inlineStr">
        <is>
          <t>2010-01-01</t>
        </is>
      </c>
      <c r="G69" s="3">
        <v/>
      </c>
      <c r="H69" s="3">
        <v/>
      </c>
      <c r="I69" s="3">
        <v/>
      </c>
      <c r="J69" s="3" t="inlineStr">
        <is>
          <t>UV Disinfection System</t>
        </is>
      </c>
      <c r="K69" s="3" t="inlineStr">
        <is>
          <t>PRE-000332</t>
        </is>
      </c>
      <c r="L69" s="3" t="inlineStr">
        <is>
          <t>PI</t>
        </is>
      </c>
      <c r="M69" s="3">
        <v/>
      </c>
      <c r="N69" s="3">
        <v/>
      </c>
    </row>
    <row r="70">
      <c r="A70" s="3">
        <f>T("0000151842")</f>
      </c>
      <c r="B70" s="3" t="inlineStr">
        <is>
          <t>Primary Clarifier Plc Panel</t>
        </is>
      </c>
      <c r="C70" s="3" t="inlineStr">
        <is>
          <t>Primary Clarifier 1 Primary Clarifier Electrical Room</t>
        </is>
      </c>
      <c r="D70" s="3">
        <v/>
      </c>
      <c r="E70" s="3">
        <v/>
      </c>
      <c r="F70" s="3" t="inlineStr">
        <is>
          <t>2010-01-01</t>
        </is>
      </c>
      <c r="G70" s="3">
        <v/>
      </c>
      <c r="H70" s="3">
        <v/>
      </c>
      <c r="I70" s="3">
        <v/>
      </c>
      <c r="J70" s="3" t="inlineStr">
        <is>
          <t>Primary Clarifier 1</t>
        </is>
      </c>
      <c r="K70" s="3" t="inlineStr">
        <is>
          <t>PRE-000337</t>
        </is>
      </c>
      <c r="L70" s="3" t="inlineStr">
        <is>
          <t>PI</t>
        </is>
      </c>
      <c r="M70" s="3">
        <v/>
      </c>
      <c r="N70" s="3">
        <v/>
      </c>
    </row>
    <row r="71">
      <c r="A71" s="3">
        <f>T("0000151884")</f>
      </c>
      <c r="B71" s="3" t="inlineStr">
        <is>
          <t>Secondary Clarifier Plc Panel</t>
        </is>
      </c>
      <c r="C71" s="3" t="inlineStr">
        <is>
          <t>Secondary Clarifier 2 Secondary Clarifier Electrical Room</t>
        </is>
      </c>
      <c r="D71" s="3" t="inlineStr">
        <is>
          <t>Fair</t>
        </is>
      </c>
      <c r="E71" s="3" t="inlineStr">
        <is>
          <t>Aging</t>
        </is>
      </c>
      <c r="F71" s="3" t="inlineStr">
        <is>
          <t>2010-01-01</t>
        </is>
      </c>
      <c r="G71" s="3" t="inlineStr">
        <is>
          <t>https://cdn.orca.storage/617816648b51f600b5891b32/617b119b5c514200b545843f/asset-photo/cxrW4IOEagiHN1jLiouw.jpg</t>
        </is>
      </c>
      <c r="H71" s="3" t="inlineStr">
        <is>
          <t>https://cdn.orca.storage/617816648b51f600b5891b32/617b119b5c514200b545843f/name-plate-photo/laHTDPIuUPcMOh1H9b5zg.jpg</t>
        </is>
      </c>
      <c r="I71" s="3" t="inlineStr">
        <is>
          <t>https://cdn.orca.storage/617816648b51f600b5891b32/617b119b5c514200b545843f/barcode-photo/cxrW4IOEagiHN1jLiouw.jpg</t>
        </is>
      </c>
      <c r="J71" s="3" t="inlineStr">
        <is>
          <t>Secondary Clarifier 2</t>
        </is>
      </c>
      <c r="K71" s="3" t="inlineStr">
        <is>
          <t>PRE-000345</t>
        </is>
      </c>
      <c r="L71" s="3" t="inlineStr">
        <is>
          <t>PI</t>
        </is>
      </c>
      <c r="M71" s="3">
        <v/>
      </c>
      <c r="N71" s="3">
        <v/>
      </c>
    </row>
    <row r="72">
      <c r="A72" s="3">
        <f>T("0000151895")</f>
      </c>
      <c r="B72" s="3" t="inlineStr">
        <is>
          <t>UV Disinfection System Plc Panel</t>
        </is>
      </c>
      <c r="C72" s="3" t="inlineStr">
        <is>
          <t>UV Disinfection System</t>
        </is>
      </c>
      <c r="D72" s="3" t="inlineStr">
        <is>
          <t>Good</t>
        </is>
      </c>
      <c r="E72" s="3" t="inlineStr">
        <is>
          <t>Good</t>
        </is>
      </c>
      <c r="F72" s="3" t="inlineStr">
        <is>
          <t>2010-12-12</t>
        </is>
      </c>
      <c r="G72" s="3" t="inlineStr">
        <is>
          <t>https://cdn.orca.storage/617816648b51f600b5891b32/617b119b5c514200b5458440/asset-photo/im5m6yKCV4XJTJI56NE3sg.jpg</t>
        </is>
      </c>
      <c r="H72" s="3" t="inlineStr">
        <is>
          <t>https://cdn.orca.storage/617816648b51f600b5891b32/617b119b5c514200b5458440/name-plate-photo/im5m6yKCV4XJTJI56NE3sg.jpg</t>
        </is>
      </c>
      <c r="I72" s="3" t="inlineStr">
        <is>
          <t>https://cdn.orca.storage/617816648b51f600b5891b32/617b119b5c514200b5458440/barcode-photo/im5m6yKCV4XJTJI56NE3sg.jpg</t>
        </is>
      </c>
      <c r="J72" s="3" t="inlineStr">
        <is>
          <t>UV Disinfection System</t>
        </is>
      </c>
      <c r="K72" s="3" t="inlineStr">
        <is>
          <t>PRE-000346</t>
        </is>
      </c>
      <c r="L72" s="3" t="inlineStr">
        <is>
          <t>PI</t>
        </is>
      </c>
      <c r="M72" s="3">
        <v/>
      </c>
      <c r="N72" s="3">
        <v/>
      </c>
    </row>
    <row r="73">
      <c r="A73" s="3">
        <f>T("0000151927")</f>
      </c>
      <c r="B73" s="3" t="inlineStr">
        <is>
          <t>Flow Meter</t>
        </is>
      </c>
      <c r="C73" s="3" t="inlineStr">
        <is>
          <t>Site Unknwon</t>
        </is>
      </c>
      <c r="D73" s="3" t="inlineStr">
        <is>
          <t>Good</t>
        </is>
      </c>
      <c r="E73" s="3" t="inlineStr">
        <is>
          <t>Good</t>
        </is>
      </c>
      <c r="F73" s="3" t="inlineStr">
        <is>
          <t>2013-01-01</t>
        </is>
      </c>
      <c r="G73" s="3" t="inlineStr">
        <is>
          <t>https://cdn.orca.storage/617816648b51f600b5891b32/617b119b5c514200b5458441/asset-photo/LvqAQBTKmjcPXDXHeEleA.jpg</t>
        </is>
      </c>
      <c r="H73" s="3" t="inlineStr">
        <is>
          <t>https://cdn.orca.storage/617816648b51f600b5891b32/617b119b5c514200b5458441/name-plate-photo/QfU++VfEgwnV2ATMpNBCw.jpg</t>
        </is>
      </c>
      <c r="I73" s="3" t="inlineStr">
        <is>
          <t>https://cdn.orca.storage/617816648b51f600b5891b32/617b119b5c514200b5458441/barcode-photo/LvqAQBTKmjcPXDXHeEleA.jpg</t>
        </is>
      </c>
      <c r="J73" s="3" t="inlineStr">
        <is>
          <t>Site</t>
        </is>
      </c>
      <c r="K73" s="3" t="inlineStr">
        <is>
          <t>PRE-000347</t>
        </is>
      </c>
      <c r="L73" s="3" t="inlineStr">
        <is>
          <t>PI</t>
        </is>
      </c>
      <c r="M73" s="3">
        <v/>
      </c>
      <c r="N73" s="3">
        <v/>
      </c>
    </row>
    <row r="74">
      <c r="A74" s="3">
        <f>T("0000151928")</f>
      </c>
      <c r="B74" s="3" t="inlineStr">
        <is>
          <t>Flow Meter</t>
        </is>
      </c>
      <c r="C74" s="3" t="inlineStr">
        <is>
          <t>Site Unknwon</t>
        </is>
      </c>
      <c r="D74" s="3">
        <v/>
      </c>
      <c r="E74" s="3">
        <v/>
      </c>
      <c r="F74" s="3" t="inlineStr">
        <is>
          <t>2010-01-01</t>
        </is>
      </c>
      <c r="G74" s="3">
        <v/>
      </c>
      <c r="H74" s="3">
        <v/>
      </c>
      <c r="I74" s="3">
        <v/>
      </c>
      <c r="J74" s="3" t="inlineStr">
        <is>
          <t>Site</t>
        </is>
      </c>
      <c r="K74" s="3" t="inlineStr">
        <is>
          <t>PRE-000348</t>
        </is>
      </c>
      <c r="L74" s="3" t="inlineStr">
        <is>
          <t>PI</t>
        </is>
      </c>
      <c r="M74" s="3">
        <v/>
      </c>
      <c r="N74" s="3">
        <v/>
      </c>
    </row>
    <row r="75">
      <c r="A75" s="3">
        <f>T("0000151934")</f>
      </c>
      <c r="B75" s="3" t="inlineStr">
        <is>
          <t>Aeration Tank Ceel 4 Disolved Oxygen Analyzer Transmitter Ait507</t>
        </is>
      </c>
      <c r="C75" s="3" t="inlineStr">
        <is>
          <t>Aeration Tank Cell 4</t>
        </is>
      </c>
      <c r="D75" s="3" t="inlineStr">
        <is>
          <t>Good</t>
        </is>
      </c>
      <c r="E75" s="3" t="inlineStr">
        <is>
          <t>Good</t>
        </is>
      </c>
      <c r="F75" s="3" t="inlineStr">
        <is>
          <t>2010-01-01</t>
        </is>
      </c>
      <c r="G75" s="3" t="inlineStr">
        <is>
          <t>https://cdn.orca.storage/617816648b51f600b5891b32/617b119b5c514200b5458443/asset-photo/59msp8iZ9pFQPD0H8JpBnw.jpg</t>
        </is>
      </c>
      <c r="H75" s="3" t="inlineStr">
        <is>
          <t>https://cdn.orca.storage/617816648b51f600b5891b32/617b119b5c514200b5458443/name-plate-photo/y2TjXPt94GLfq1HfjX8+Q.jpg</t>
        </is>
      </c>
      <c r="I75" s="3" t="inlineStr">
        <is>
          <t>https://cdn.orca.storage/617816648b51f600b5891b32/617b119b5c514200b5458443/barcode-photo/59msp8iZ9pFQPD0H8JpBnw.jpg</t>
        </is>
      </c>
      <c r="J75" s="3" t="inlineStr">
        <is>
          <t>Aeration Tank Cell 4</t>
        </is>
      </c>
      <c r="K75" s="3" t="inlineStr">
        <is>
          <t>PRE-000349</t>
        </is>
      </c>
      <c r="L75" s="3" t="inlineStr">
        <is>
          <t>PI</t>
        </is>
      </c>
      <c r="M75" s="3">
        <v/>
      </c>
      <c r="N75" s="3">
        <v/>
      </c>
    </row>
    <row r="76">
      <c r="A76" s="3">
        <f>T("0000151935")</f>
      </c>
      <c r="B76" s="3" t="inlineStr">
        <is>
          <t>Aeration Tank Ceel 3 Disolved Oxygen Analyzer Transmitter Ait505</t>
        </is>
      </c>
      <c r="C76" s="3" t="inlineStr">
        <is>
          <t>Aeration Tank Cell 3 Aeration Tank Cell 3</t>
        </is>
      </c>
      <c r="D76" s="3" t="inlineStr">
        <is>
          <t>Good</t>
        </is>
      </c>
      <c r="E76" s="3" t="inlineStr">
        <is>
          <t>Good</t>
        </is>
      </c>
      <c r="F76" s="3" t="inlineStr">
        <is>
          <t>2010-01-01</t>
        </is>
      </c>
      <c r="G76" s="3" t="inlineStr">
        <is>
          <t>https://cdn.orca.storage/617816648b51f600b5891b32/617b119b5c514200b5458444/asset-photo/nPhSZ5Kzu9p3grTZF0cqYg.jpg</t>
        </is>
      </c>
      <c r="H76" s="3" t="inlineStr">
        <is>
          <t>https://cdn.orca.storage/617816648b51f600b5891b32/617b119b5c514200b5458444/name-plate-photo/y2TjXPt94GLfq1HfjX8+Q.jpg</t>
        </is>
      </c>
      <c r="I76" s="3" t="inlineStr">
        <is>
          <t>https://cdn.orca.storage/617816648b51f600b5891b32/617b119b5c514200b5458444/barcode-photo/nPhSZ5Kzu9p3grTZF0cqYg.jpg</t>
        </is>
      </c>
      <c r="J76" s="3" t="inlineStr">
        <is>
          <t>Aeration Tank Cell 3</t>
        </is>
      </c>
      <c r="K76" s="3" t="inlineStr">
        <is>
          <t>PRE-000350</t>
        </is>
      </c>
      <c r="L76" s="3" t="inlineStr">
        <is>
          <t>PI</t>
        </is>
      </c>
      <c r="M76" s="3">
        <v/>
      </c>
      <c r="N76" s="3">
        <v/>
      </c>
    </row>
    <row r="77">
      <c r="A77" s="3">
        <f>T("0000151936")</f>
      </c>
      <c r="B77" s="3" t="inlineStr">
        <is>
          <t>Aeration Tank Ceel 4 Disolved Oxygen Analyzer Transmitter Ait508</t>
        </is>
      </c>
      <c r="C77" s="3" t="inlineStr">
        <is>
          <t>Aeration Tank Cell 4</t>
        </is>
      </c>
      <c r="D77" s="3" t="inlineStr">
        <is>
          <t>Good</t>
        </is>
      </c>
      <c r="E77" s="3" t="inlineStr">
        <is>
          <t>Good</t>
        </is>
      </c>
      <c r="F77" s="3" t="inlineStr">
        <is>
          <t>2010-01-01</t>
        </is>
      </c>
      <c r="G77" s="3" t="inlineStr">
        <is>
          <t>https://cdn.orca.storage/617816648b51f600b5891b32/617b119b5c514200b5458445/asset-photo/3uUru81Vcv+7kPEe3pxZ4g.jpg</t>
        </is>
      </c>
      <c r="H77" s="3" t="inlineStr">
        <is>
          <t>https://cdn.orca.storage/617816648b51f600b5891b32/617b119b5c514200b5458445/name-plate-photo/3uUru81Vcv+7kPEe3pxZ4g.jpg</t>
        </is>
      </c>
      <c r="I77" s="3" t="inlineStr">
        <is>
          <t>https://cdn.orca.storage/617816648b51f600b5891b32/617b119b5c514200b5458445/barcode-photo/59msp8iZ9pFQPD0H8JpBnw.jpg</t>
        </is>
      </c>
      <c r="J77" s="3" t="inlineStr">
        <is>
          <t>Aeration Tank Cell 4</t>
        </is>
      </c>
      <c r="K77" s="3" t="inlineStr">
        <is>
          <t>PRE-000351</t>
        </is>
      </c>
      <c r="L77" s="3" t="inlineStr">
        <is>
          <t>PI</t>
        </is>
      </c>
      <c r="M77" s="3">
        <v/>
      </c>
      <c r="N77" s="3">
        <v/>
      </c>
    </row>
    <row r="78">
      <c r="A78" s="3">
        <f>T("0000151937")</f>
      </c>
      <c r="B78" s="3" t="inlineStr">
        <is>
          <t>Aeration Tank Ceel 3 Disolved Oxygen Analyzer Transmitter Ait506</t>
        </is>
      </c>
      <c r="C78" s="3" t="inlineStr">
        <is>
          <t>Aeration Tank Cell 3 Aeration Tank Cell 3</t>
        </is>
      </c>
      <c r="D78" s="3" t="inlineStr">
        <is>
          <t>Good</t>
        </is>
      </c>
      <c r="E78" s="3" t="inlineStr">
        <is>
          <t>Good</t>
        </is>
      </c>
      <c r="F78" s="3" t="inlineStr">
        <is>
          <t>2010-01-01</t>
        </is>
      </c>
      <c r="G78" s="3" t="inlineStr">
        <is>
          <t>https://cdn.orca.storage/617816648b51f600b5891b32/617b119b5c514200b5458446/asset-photo/3uUru81Vcv+7kPEe3pxZ4g.jpg</t>
        </is>
      </c>
      <c r="H78" s="3" t="inlineStr">
        <is>
          <t>https://cdn.orca.storage/617816648b51f600b5891b32/617b119b5c514200b5458446/name-plate-photo/3uUru81Vcv+7kPEe3pxZ4g.jpg</t>
        </is>
      </c>
      <c r="I78" s="3" t="inlineStr">
        <is>
          <t>https://cdn.orca.storage/617816648b51f600b5891b32/617b119b5c514200b5458446/barcode-photo/3uUru81Vcv+7kPEe3pxZ4g.jpg</t>
        </is>
      </c>
      <c r="J78" s="3" t="inlineStr">
        <is>
          <t>Aeration Tank Cell 3</t>
        </is>
      </c>
      <c r="K78" s="3" t="inlineStr">
        <is>
          <t>PRE-000352</t>
        </is>
      </c>
      <c r="L78" s="3" t="inlineStr">
        <is>
          <t>PI</t>
        </is>
      </c>
      <c r="M78" s="3">
        <v/>
      </c>
      <c r="N78" s="3">
        <v/>
      </c>
    </row>
    <row r="79">
      <c r="A79" s="3">
        <f>T("0000157481")</f>
      </c>
      <c r="B79" s="3" t="inlineStr">
        <is>
          <t>Aeration Tank Ceel 2 Disolved Oxygen Analyzer Transmitter Ait504</t>
        </is>
      </c>
      <c r="C79" s="3" t="inlineStr">
        <is>
          <t>Aeration Tank Cell 2</t>
        </is>
      </c>
      <c r="D79" s="3" t="inlineStr">
        <is>
          <t>Good</t>
        </is>
      </c>
      <c r="E79" s="3" t="inlineStr">
        <is>
          <t>Good</t>
        </is>
      </c>
      <c r="F79" s="3" t="inlineStr">
        <is>
          <t>2010-01-01</t>
        </is>
      </c>
      <c r="G79" s="3" t="inlineStr">
        <is>
          <t>https://cdn.orca.storage/617816648b51f600b5891b32/617b119b5c514200b5458447/asset-photo/z2l+V0qmzmdYt2HfmX1kog.jpg</t>
        </is>
      </c>
      <c r="H79" s="3" t="inlineStr">
        <is>
          <t>https://cdn.orca.storage/617816648b51f600b5891b32/617b119b5c514200b5458447/name-plate-photo/wlr2+Md1P0xr8lZW4zCbBQ.jpg</t>
        </is>
      </c>
      <c r="I79" s="3" t="inlineStr">
        <is>
          <t>https://cdn.orca.storage/617816648b51f600b5891b32/617b119b5c514200b5458447/barcode-photo/z2l+V0qmzmdYt2HfmX1kog.jpg</t>
        </is>
      </c>
      <c r="J79" s="3" t="inlineStr">
        <is>
          <t>Aeration Tank Cell 2</t>
        </is>
      </c>
      <c r="K79" s="3" t="inlineStr">
        <is>
          <t>PRE-000357</t>
        </is>
      </c>
      <c r="L79" s="3" t="inlineStr">
        <is>
          <t>PI</t>
        </is>
      </c>
      <c r="M79" s="3">
        <v/>
      </c>
      <c r="N79" s="3">
        <v/>
      </c>
    </row>
    <row r="80">
      <c r="A80" s="3">
        <f>T("0000157482")</f>
      </c>
      <c r="B80" s="3" t="inlineStr">
        <is>
          <t>Aeration Tank Ceel 1 Disolved Oxygen Analyzer Transmitter Ait502</t>
        </is>
      </c>
      <c r="C80" s="3" t="inlineStr">
        <is>
          <t>Aeration Tank Cell 1</t>
        </is>
      </c>
      <c r="D80" s="3" t="inlineStr">
        <is>
          <t>Good</t>
        </is>
      </c>
      <c r="E80" s="3" t="inlineStr">
        <is>
          <t>Good</t>
        </is>
      </c>
      <c r="F80" s="3" t="inlineStr">
        <is>
          <t>2010-01-01</t>
        </is>
      </c>
      <c r="G80" s="3" t="inlineStr">
        <is>
          <t>https://cdn.orca.storage/617816648b51f600b5891b32/617b119b5c514200b5458448/asset-photo/z2l+V0qmzmdYt2HfmX1kog.jpg</t>
        </is>
      </c>
      <c r="H80" s="3" t="inlineStr">
        <is>
          <t>https://cdn.orca.storage/617816648b51f600b5891b32/617b119b5c514200b5458448/name-plate-photo/wlr2+Md1P0xr8lZW4zCbBQ.jpg</t>
        </is>
      </c>
      <c r="I80" s="3" t="inlineStr">
        <is>
          <t>https://cdn.orca.storage/617816648b51f600b5891b32/617b119b5c514200b5458448/barcode-photo/z2l+V0qmzmdYt2HfmX1kog.jpg</t>
        </is>
      </c>
      <c r="J80" s="3" t="inlineStr">
        <is>
          <t>Aeration Tank Cell 1</t>
        </is>
      </c>
      <c r="K80" s="3" t="inlineStr">
        <is>
          <t>PRE-000358</t>
        </is>
      </c>
      <c r="L80" s="3" t="inlineStr">
        <is>
          <t>PI</t>
        </is>
      </c>
      <c r="M80" s="3">
        <v/>
      </c>
      <c r="N80" s="3">
        <v/>
      </c>
    </row>
    <row r="81">
      <c r="A81" s="3">
        <f>T("0000157483")</f>
      </c>
      <c r="B81" s="3" t="inlineStr">
        <is>
          <t>Aeration Tank Ceel 1 Disolved Oxygen Analyzer Transmitter Ait501</t>
        </is>
      </c>
      <c r="C81" s="3" t="inlineStr">
        <is>
          <t>Aeration Tank Cell 1</t>
        </is>
      </c>
      <c r="D81" s="3" t="inlineStr">
        <is>
          <t>Good</t>
        </is>
      </c>
      <c r="E81" s="3" t="inlineStr">
        <is>
          <t>Good</t>
        </is>
      </c>
      <c r="F81" s="3" t="inlineStr">
        <is>
          <t>2010-01-01</t>
        </is>
      </c>
      <c r="G81" s="3" t="inlineStr">
        <is>
          <t>https://cdn.orca.storage/617816648b51f600b5891b32/617b119b5c514200b5458449/asset-photo/z2l+V0qmzmdYt2HfmX1kog.jpg</t>
        </is>
      </c>
      <c r="H81" s="3" t="inlineStr">
        <is>
          <t>https://cdn.orca.storage/617816648b51f600b5891b32/617b119b5c514200b5458449/name-plate-photo/wlr2+Md1P0xr8lZW4zCbBQ.jpg</t>
        </is>
      </c>
      <c r="I81" s="3" t="inlineStr">
        <is>
          <t>https://cdn.orca.storage/617816648b51f600b5891b32/617b119b5c514200b5458449/barcode-photo/z2l+V0qmzmdYt2HfmX1kog.jpg</t>
        </is>
      </c>
      <c r="J81" s="3" t="inlineStr">
        <is>
          <t>Aeration Tank Cell 1</t>
        </is>
      </c>
      <c r="K81" s="3" t="inlineStr">
        <is>
          <t>PRE-000359</t>
        </is>
      </c>
      <c r="L81" s="3" t="inlineStr">
        <is>
          <t>PI</t>
        </is>
      </c>
      <c r="M81" s="3">
        <v/>
      </c>
      <c r="N81" s="3">
        <v/>
      </c>
    </row>
    <row r="82">
      <c r="A82" s="3">
        <f>T("0000157484")</f>
      </c>
      <c r="B82" s="3" t="inlineStr">
        <is>
          <t>Aeration Tank Ceel 2 Disolved Oxygen Analyzer Transmitter Ait503</t>
        </is>
      </c>
      <c r="C82" s="3" t="inlineStr">
        <is>
          <t>Aeration Tank Cell 2</t>
        </is>
      </c>
      <c r="D82" s="3" t="inlineStr">
        <is>
          <t>Good</t>
        </is>
      </c>
      <c r="E82" s="3" t="inlineStr">
        <is>
          <t>Good</t>
        </is>
      </c>
      <c r="F82" s="3" t="inlineStr">
        <is>
          <t>2010-01-01</t>
        </is>
      </c>
      <c r="G82" s="3" t="inlineStr">
        <is>
          <t>https://cdn.orca.storage/617816648b51f600b5891b32/617b119b5c514200b545844a/asset-photo/z2l+V0qmzmdYt2HfmX1kog.jpg</t>
        </is>
      </c>
      <c r="H82" s="3" t="inlineStr">
        <is>
          <t>https://cdn.orca.storage/617816648b51f600b5891b32/617b119b5c514200b545844a/name-plate-photo/wlr2+Md1P0xr8lZW4zCbBQ.jpg</t>
        </is>
      </c>
      <c r="I82" s="3" t="inlineStr">
        <is>
          <t>https://cdn.orca.storage/617816648b51f600b5891b32/617b119b5c514200b545844a/barcode-photo/z2l+V0qmzmdYt2HfmX1kog.jpg</t>
        </is>
      </c>
      <c r="J82" s="3" t="inlineStr">
        <is>
          <t>Aeration Tank Cell 2</t>
        </is>
      </c>
      <c r="K82" s="3" t="inlineStr">
        <is>
          <t>PRE-000360</t>
        </is>
      </c>
      <c r="L82" s="3" t="inlineStr">
        <is>
          <t>PI</t>
        </is>
      </c>
      <c r="M82" s="3">
        <v/>
      </c>
      <c r="N82" s="3">
        <v/>
      </c>
    </row>
    <row r="83">
      <c r="A83" s="3">
        <f>T("0000157489")</f>
      </c>
      <c r="B83" s="3" t="inlineStr">
        <is>
          <t>Aeration Tank Blower Air Flow Meter</t>
        </is>
      </c>
      <c r="C83" s="3" t="inlineStr">
        <is>
          <t>Site Unknown</t>
        </is>
      </c>
      <c r="D83" s="3">
        <v/>
      </c>
      <c r="E83" s="3">
        <v/>
      </c>
      <c r="F83" s="3" t="inlineStr">
        <is>
          <t>2010-01-01</t>
        </is>
      </c>
      <c r="G83" s="3">
        <v/>
      </c>
      <c r="H83" s="3">
        <v/>
      </c>
      <c r="I83" s="3">
        <v/>
      </c>
      <c r="J83" s="3" t="inlineStr">
        <is>
          <t>Site</t>
        </is>
      </c>
      <c r="K83" s="3" t="inlineStr">
        <is>
          <t>PRE-000361</t>
        </is>
      </c>
      <c r="L83" s="3" t="inlineStr">
        <is>
          <t>PI</t>
        </is>
      </c>
      <c r="M83" s="3">
        <v/>
      </c>
      <c r="N83" s="3">
        <v/>
      </c>
    </row>
    <row r="84">
      <c r="A84" s="3">
        <f>T("0000157509")</f>
      </c>
      <c r="B84" s="3" t="inlineStr">
        <is>
          <t>Primary Clarifier Flow Transmitter</t>
        </is>
      </c>
      <c r="C84" s="3" t="inlineStr">
        <is>
          <t>Primary Clarifier 1 Primary Clarifier Electrical Room</t>
        </is>
      </c>
      <c r="D84" s="3" t="inlineStr">
        <is>
          <t>Fair</t>
        </is>
      </c>
      <c r="E84" s="3" t="inlineStr">
        <is>
          <t>Aging</t>
        </is>
      </c>
      <c r="F84" s="3" t="inlineStr">
        <is>
          <t>2010-01-01</t>
        </is>
      </c>
      <c r="G84" s="3" t="inlineStr">
        <is>
          <t>https://cdn.orca.storage/617816648b51f600b5891b32/617b119b5c514200b545844c/asset-photo/Tg8VT+7TD2Ba3PnUXQM4Wg.jpg</t>
        </is>
      </c>
      <c r="H84" s="3" t="inlineStr">
        <is>
          <t>https://cdn.orca.storage/617816648b51f600b5891b32/617b119b5c514200b545844c/name-plate-photo/Tg8VT+7TD2Ba3PnUXQM4Wg.jpg</t>
        </is>
      </c>
      <c r="I84" s="3" t="inlineStr">
        <is>
          <t>https://cdn.orca.storage/617816648b51f600b5891b32/617b119b5c514200b545844c/barcode-photo/MtkpVBRXv71Zt+zFyQVrg.jpg</t>
        </is>
      </c>
      <c r="J84" s="3" t="inlineStr">
        <is>
          <t>Primary Clarifier 1</t>
        </is>
      </c>
      <c r="K84" s="3" t="inlineStr">
        <is>
          <t>PRE-000362</t>
        </is>
      </c>
      <c r="L84" s="3" t="inlineStr">
        <is>
          <t>PI</t>
        </is>
      </c>
      <c r="M84" s="3">
        <v/>
      </c>
      <c r="N84" s="3">
        <v/>
      </c>
    </row>
    <row r="85">
      <c r="A85" s="3">
        <f>T("0000157533")</f>
      </c>
      <c r="B85" s="3" t="inlineStr">
        <is>
          <t>Digestor Control Building Control Panel - Digster</t>
        </is>
      </c>
      <c r="C85" s="3" t="inlineStr">
        <is>
          <t>Digester Control Building Electrical Room</t>
        </is>
      </c>
      <c r="D85" s="3" t="inlineStr">
        <is>
          <t>Fair</t>
        </is>
      </c>
      <c r="E85" s="3" t="inlineStr">
        <is>
          <t>Aging</t>
        </is>
      </c>
      <c r="F85" s="3" t="inlineStr">
        <is>
          <t>2010-01-01</t>
        </is>
      </c>
      <c r="G85" s="3" t="inlineStr">
        <is>
          <t>https://cdn.orca.storage/617816648b51f600b5891b32/617b119b5c514200b545844d/asset-photo/q6g4RgxICbuKc0y9uOHw.jpg</t>
        </is>
      </c>
      <c r="H85" s="3" t="inlineStr">
        <is>
          <t>https://cdn.orca.storage/617816648b51f600b5891b32/617b119b5c514200b545844d/name-plate-photo/UGOQtFfBT1oK5EHiKjjOeA.jpg</t>
        </is>
      </c>
      <c r="I85" s="3" t="inlineStr">
        <is>
          <t>https://cdn.orca.storage/617816648b51f600b5891b32/617b119b5c514200b545844d/barcode-photo/QDyHDjIdoU4OpIqUo0y1fw.jpg</t>
        </is>
      </c>
      <c r="J85" s="3" t="inlineStr">
        <is>
          <t>Digester Control Building</t>
        </is>
      </c>
      <c r="K85" s="3" t="inlineStr">
        <is>
          <t>PRE-000364</t>
        </is>
      </c>
      <c r="L85" s="3" t="inlineStr">
        <is>
          <t>PI</t>
        </is>
      </c>
      <c r="M85" s="3" t="inlineStr">
        <is>
          <t>43.3879710, -80.3506343</t>
        </is>
      </c>
      <c r="N85" s="4">
        <v>44498.668217592596</v>
      </c>
    </row>
    <row r="86">
      <c r="A86" s="3">
        <f>T("0000157900")</f>
      </c>
      <c r="B86" s="3" t="inlineStr">
        <is>
          <t>Raw Sewage Flow Meter</t>
        </is>
      </c>
      <c r="C86" s="3" t="inlineStr">
        <is>
          <t>Site Unknown</t>
        </is>
      </c>
      <c r="D86" s="3" t="inlineStr">
        <is>
          <t>Fair</t>
        </is>
      </c>
      <c r="E86" s="3" t="inlineStr">
        <is>
          <t>Aging; Obsolete</t>
        </is>
      </c>
      <c r="F86" s="3" t="inlineStr">
        <is>
          <t>2010-01-01</t>
        </is>
      </c>
      <c r="G86" s="3" t="inlineStr">
        <is>
          <t>https://cdn.orca.storage/617816648b51f600b5891b32/617b119b5c514200b545844e/asset-photo/WkFJ5AxGRycXArT5NcUWrQ.jpg</t>
        </is>
      </c>
      <c r="H86" s="3" t="inlineStr">
        <is>
          <t>https://cdn.orca.storage/617816648b51f600b5891b32/617b119b5c514200b545844e/name-plate-photo/LuG0rEid807ip8s31P5CZw.jpg</t>
        </is>
      </c>
      <c r="I86" s="3" t="inlineStr">
        <is>
          <t>https://cdn.orca.storage/617816648b51f600b5891b32/617b119b5c514200b545844e/barcode-photo/f5h9SbyCpGq6ZO7vEo4cxQ.jpg</t>
        </is>
      </c>
      <c r="J86" s="3" t="inlineStr">
        <is>
          <t>Site</t>
        </is>
      </c>
      <c r="K86" s="3" t="inlineStr">
        <is>
          <t>PRE-000366</t>
        </is>
      </c>
      <c r="L86" s="3" t="inlineStr">
        <is>
          <t>PI</t>
        </is>
      </c>
      <c r="M86" s="3">
        <v/>
      </c>
      <c r="N86" s="3">
        <v/>
      </c>
    </row>
    <row r="87">
      <c r="A87" s="3">
        <f>T("0000157902")</f>
      </c>
      <c r="B87" s="3" t="inlineStr">
        <is>
          <t>Digestor Control Building Total Solids Meter</t>
        </is>
      </c>
      <c r="C87" s="3" t="inlineStr">
        <is>
          <t>Digester Control Building</t>
        </is>
      </c>
      <c r="D87" s="3">
        <v/>
      </c>
      <c r="E87" s="3">
        <v/>
      </c>
      <c r="F87" s="3" t="inlineStr">
        <is>
          <t>2013-01-01</t>
        </is>
      </c>
      <c r="G87" s="3">
        <v/>
      </c>
      <c r="H87" s="3">
        <v/>
      </c>
      <c r="I87" s="3">
        <v/>
      </c>
      <c r="J87" s="3" t="inlineStr">
        <is>
          <t>Digester Control Building</t>
        </is>
      </c>
      <c r="K87" s="3" t="inlineStr">
        <is>
          <t>PRE-000367</t>
        </is>
      </c>
      <c r="L87" s="3" t="inlineStr">
        <is>
          <t>PI</t>
        </is>
      </c>
      <c r="M87" s="3">
        <v/>
      </c>
      <c r="N87" s="3">
        <v/>
      </c>
    </row>
    <row r="88">
      <c r="A88" s="3">
        <f>T("0000157903")</f>
      </c>
      <c r="B88" s="3" t="inlineStr">
        <is>
          <t>Digestor Control Building Total Solids Meter</t>
        </is>
      </c>
      <c r="C88" s="3" t="inlineStr">
        <is>
          <t>Digester Control Building</t>
        </is>
      </c>
      <c r="D88" s="3">
        <v/>
      </c>
      <c r="E88" s="3">
        <v/>
      </c>
      <c r="F88" s="3" t="inlineStr">
        <is>
          <t>2013-01-02</t>
        </is>
      </c>
      <c r="G88" s="3">
        <v/>
      </c>
      <c r="H88" s="3">
        <v/>
      </c>
      <c r="I88" s="3">
        <v/>
      </c>
      <c r="J88" s="3" t="inlineStr">
        <is>
          <t>Digester Control Building</t>
        </is>
      </c>
      <c r="K88" s="3" t="inlineStr">
        <is>
          <t>PRE-000368</t>
        </is>
      </c>
      <c r="L88" s="3" t="inlineStr">
        <is>
          <t>PI</t>
        </is>
      </c>
      <c r="M88" s="3">
        <v/>
      </c>
      <c r="N88" s="3">
        <v/>
      </c>
    </row>
    <row r="89">
      <c r="A89" s="3">
        <f>T("0000311808")</f>
      </c>
      <c r="B89" s="3" t="inlineStr">
        <is>
          <t>Digestor Control Building  Truck Loading Flow Meter</t>
        </is>
      </c>
      <c r="C89" s="3" t="inlineStr">
        <is>
          <t>Digester Control Building Sludge Mixing Pump Room</t>
        </is>
      </c>
      <c r="D89" s="3" t="inlineStr">
        <is>
          <t>Good</t>
        </is>
      </c>
      <c r="E89" s="3" t="inlineStr">
        <is>
          <t>Good</t>
        </is>
      </c>
      <c r="F89" s="3" t="inlineStr">
        <is>
          <t>2013-01-01</t>
        </is>
      </c>
      <c r="G89" s="3" t="inlineStr">
        <is>
          <t>https://cdn.orca.storage/617816648b51f600b5891b32/617b119b5c514200b5458451/asset-photo/FSyAF6DzlvsnWsyJCzACWw.jpg</t>
        </is>
      </c>
      <c r="H89" s="3" t="inlineStr">
        <is>
          <t>https://cdn.orca.storage/617816648b51f600b5891b32/617b119b5c514200b5458451/name-plate-photo/C8xvjtMcCTC6t0+Q26uw.jpg</t>
        </is>
      </c>
      <c r="I89" s="3" t="inlineStr">
        <is>
          <t>https://cdn.orca.storage/617816648b51f600b5891b32/617b119b5c514200b5458451/barcode-photo/RNFONb+ZddnMMioYXUgbw.jpg</t>
        </is>
      </c>
      <c r="J89" s="3" t="inlineStr">
        <is>
          <t>Digester Control Building</t>
        </is>
      </c>
      <c r="K89" s="3" t="inlineStr">
        <is>
          <t>PRE-000452</t>
        </is>
      </c>
      <c r="L89" s="3" t="inlineStr">
        <is>
          <t>PI</t>
        </is>
      </c>
      <c r="M89" s="3" t="inlineStr">
        <is>
          <t>43.3880021, -80.3510739</t>
        </is>
      </c>
      <c r="N89" s="4">
        <v>44498.69703703704</v>
      </c>
    </row>
    <row r="90">
      <c r="A90" s="3">
        <f>T("0000311816")</f>
      </c>
      <c r="B90" s="3" t="inlineStr">
        <is>
          <t>Digestor Control Building Transmitter - Primary Digester Temperature</t>
        </is>
      </c>
      <c r="C90" s="3" t="inlineStr">
        <is>
          <t>Digester Control Building Sludge Mixing Pump Room</t>
        </is>
      </c>
      <c r="D90" s="3" t="inlineStr">
        <is>
          <t>Fair</t>
        </is>
      </c>
      <c r="E90" s="3" t="inlineStr">
        <is>
          <t>Aging</t>
        </is>
      </c>
      <c r="F90" s="3" t="inlineStr">
        <is>
          <t>2013-01-01</t>
        </is>
      </c>
      <c r="G90" s="3" t="inlineStr">
        <is>
          <t>https://cdn.orca.storage/617816648b51f600b5891b32/617b119b5c514200b5458452/asset-photo/8CHK1eteZ60M5cxWR4o5vQ.jpg</t>
        </is>
      </c>
      <c r="H90" s="3" t="inlineStr">
        <is>
          <t>https://cdn.orca.storage/617816648b51f600b5891b32/617b119b5c514200b5458452/name-plate-photo/Kuftud4AQT0jLaCGbsdB9g.jpg</t>
        </is>
      </c>
      <c r="I90" s="3" t="inlineStr">
        <is>
          <t>https://cdn.orca.storage/617816648b51f600b5891b32/617b119b5c514200b5458452/barcode-photo/68mjz04YkNa9uUzvj65EWA.jpg</t>
        </is>
      </c>
      <c r="J90" s="3" t="inlineStr">
        <is>
          <t>Digester Control Building</t>
        </is>
      </c>
      <c r="K90" s="3" t="inlineStr">
        <is>
          <t>PRE-000455</t>
        </is>
      </c>
      <c r="L90" s="3" t="inlineStr">
        <is>
          <t>PI</t>
        </is>
      </c>
      <c r="M90" s="3" t="inlineStr">
        <is>
          <t>43.3880415, -80.3508312</t>
        </is>
      </c>
      <c r="N90" s="4">
        <v>44498.69081018519</v>
      </c>
    </row>
    <row r="91">
      <c r="A91" s="3">
        <f>T("0000311738")</f>
      </c>
      <c r="B91" s="3" t="inlineStr">
        <is>
          <t>Digestor Control Building Digester Gas Line To Waste Gas Burner Flow Meter</t>
        </is>
      </c>
      <c r="C91" s="3" t="inlineStr">
        <is>
          <t>Digester Control Building Gas Safety Room</t>
        </is>
      </c>
      <c r="D91" s="3" t="inlineStr">
        <is>
          <t>Good</t>
        </is>
      </c>
      <c r="E91" s="3" t="inlineStr">
        <is>
          <t>Good</t>
        </is>
      </c>
      <c r="F91" s="3" t="inlineStr">
        <is>
          <t>2013-01-01</t>
        </is>
      </c>
      <c r="G91" s="3" t="inlineStr">
        <is>
          <t>https://cdn.orca.storage/617816648b51f600b5891b32/617b119b5c514200b5458453/asset-photo/47ZxqKMyQiQmvyJeeqAfgg.jpg</t>
        </is>
      </c>
      <c r="H91" s="3" t="inlineStr">
        <is>
          <t>https://cdn.orca.storage/617816648b51f600b5891b32/617b119b5c514200b5458453/name-plate-photo/QqvU+8z+yAGyd8XKB2wpsg.jpg</t>
        </is>
      </c>
      <c r="I91" s="3" t="inlineStr">
        <is>
          <t>https://cdn.orca.storage/617816648b51f600b5891b32/617b119b5c514200b5458453/barcode-photo/VtGrBGUgHhDBZ4R61F1SmQ.jpg</t>
        </is>
      </c>
      <c r="J91" s="3" t="inlineStr">
        <is>
          <t>Digester Control Building</t>
        </is>
      </c>
      <c r="K91" s="3" t="inlineStr">
        <is>
          <t>PRE-000457</t>
        </is>
      </c>
      <c r="L91" s="3" t="inlineStr">
        <is>
          <t>PI</t>
        </is>
      </c>
      <c r="M91" s="3" t="inlineStr">
        <is>
          <t>43.3879967, -80.3510971</t>
        </is>
      </c>
      <c r="N91" s="4">
        <v>44498.68042824074</v>
      </c>
    </row>
    <row r="92">
      <c r="A92" s="3">
        <f>T("0000311740")</f>
      </c>
      <c r="B92" s="3" t="inlineStr">
        <is>
          <t>Digestor Control Building Digester Gas Line To Gas Booster Flow Meter</t>
        </is>
      </c>
      <c r="C92" s="3" t="inlineStr">
        <is>
          <t>Digester Control Building Gas Safety Room</t>
        </is>
      </c>
      <c r="D92" s="3" t="inlineStr">
        <is>
          <t>Good</t>
        </is>
      </c>
      <c r="E92" s="3" t="inlineStr">
        <is>
          <t>Good</t>
        </is>
      </c>
      <c r="F92" s="3" t="inlineStr">
        <is>
          <t>2013-01-01</t>
        </is>
      </c>
      <c r="G92" s="3" t="inlineStr">
        <is>
          <t>https://cdn.orca.storage/617816648b51f600b5891b32/617b119b5c514200b5458454/asset-photo/2DhvE+ixvV6kSxpRRsQaMA.jpg</t>
        </is>
      </c>
      <c r="H92" s="3" t="inlineStr">
        <is>
          <t>https://cdn.orca.storage/617816648b51f600b5891b32/617b119b5c514200b5458454/name-plate-photo/1S2Q+ti5fYYPvLxfQ72QkA.jpg</t>
        </is>
      </c>
      <c r="I92" s="3" t="inlineStr">
        <is>
          <t>https://cdn.orca.storage/617816648b51f600b5891b32/617b119b5c514200b5458454/barcode-photo/YW3e7rCA5TTJvjxhoMvBLQ.jpg</t>
        </is>
      </c>
      <c r="J92" s="3" t="inlineStr">
        <is>
          <t>Digester Control Building</t>
        </is>
      </c>
      <c r="K92" s="3" t="inlineStr">
        <is>
          <t>PRE-000458</t>
        </is>
      </c>
      <c r="L92" s="3" t="inlineStr">
        <is>
          <t>PI</t>
        </is>
      </c>
      <c r="M92" s="3" t="inlineStr">
        <is>
          <t>43.3879525, -80.3511267</t>
        </is>
      </c>
      <c r="N92" s="4">
        <v>44498.68201388889</v>
      </c>
    </row>
    <row r="93">
      <c r="A93" s="3">
        <f>T("0000311760")</f>
      </c>
      <c r="B93" s="3" t="inlineStr">
        <is>
          <t>Digestor Control Building H2S Gas Detector</t>
        </is>
      </c>
      <c r="C93" s="3" t="inlineStr">
        <is>
          <t>Digester Control Building Gas Booster Room</t>
        </is>
      </c>
      <c r="D93" s="3" t="inlineStr">
        <is>
          <t>Fair</t>
        </is>
      </c>
      <c r="E93" s="3" t="inlineStr">
        <is>
          <t>Aging</t>
        </is>
      </c>
      <c r="F93" s="3" t="inlineStr">
        <is>
          <t>2013-01-01</t>
        </is>
      </c>
      <c r="G93" s="3" t="inlineStr">
        <is>
          <t>https://cdn.orca.storage/617816648b51f600b5891b32/617b119b5c514200b5458455/asset-photo/OiScXtI+xCm6PNDOAoHM6g.jpg</t>
        </is>
      </c>
      <c r="H93" s="3" t="inlineStr">
        <is>
          <t>https://cdn.orca.storage/617816648b51f600b5891b32/617b119b5c514200b5458455/name-plate-photo/rPDldA+Sx7eemLuKJm7gJg.jpg</t>
        </is>
      </c>
      <c r="I93" s="3" t="inlineStr">
        <is>
          <t>https://cdn.orca.storage/617816648b51f600b5891b32/617b119b5c514200b5458455/barcode-photo/WFs9bfgLB8xyk1zsEaoexA.jpg</t>
        </is>
      </c>
      <c r="J93" s="3" t="inlineStr">
        <is>
          <t>Digester Control Building</t>
        </is>
      </c>
      <c r="K93" s="3" t="inlineStr">
        <is>
          <t>PRE-000464</t>
        </is>
      </c>
      <c r="L93" s="3" t="inlineStr">
        <is>
          <t>PI</t>
        </is>
      </c>
      <c r="M93" s="3" t="inlineStr">
        <is>
          <t>43.3879567, -80.3510834</t>
        </is>
      </c>
      <c r="N93" s="4">
        <v>44498.65199074074</v>
      </c>
    </row>
    <row r="94">
      <c r="A94" s="3">
        <f>T("0000311761")</f>
      </c>
      <c r="B94" s="3" t="inlineStr">
        <is>
          <t>Digestor Control Building O2 Gas Detector</t>
        </is>
      </c>
      <c r="C94" s="3" t="inlineStr">
        <is>
          <t>Digester Control Building Gas Booster Room</t>
        </is>
      </c>
      <c r="D94" s="3" t="inlineStr">
        <is>
          <t>Fair</t>
        </is>
      </c>
      <c r="E94" s="3" t="inlineStr">
        <is>
          <t>Aging</t>
        </is>
      </c>
      <c r="F94" s="3" t="inlineStr">
        <is>
          <t>2013-01-01</t>
        </is>
      </c>
      <c r="G94" s="3" t="inlineStr">
        <is>
          <t>https://cdn.orca.storage/617816648b51f600b5891b32/617b119b5c514200b5458456/asset-photo/Omhqvm18w1tPrLoWvQVrpg.jpg</t>
        </is>
      </c>
      <c r="H94" s="3" t="inlineStr">
        <is>
          <t>https://cdn.orca.storage/617816648b51f600b5891b32/617b119b5c514200b5458456/name-plate-photo/8aZiEQW3+kIqMRhePNmg.jpg</t>
        </is>
      </c>
      <c r="I94" s="3" t="inlineStr">
        <is>
          <t>https://cdn.orca.storage/617816648b51f600b5891b32/617b119b5c514200b5458456/barcode-photo/5Q8CL3fZ00A8KHmWiW4LzQ.jpg</t>
        </is>
      </c>
      <c r="J94" s="3" t="inlineStr">
        <is>
          <t>Digester Control Building</t>
        </is>
      </c>
      <c r="K94" s="3" t="inlineStr">
        <is>
          <t>PRE-000465</t>
        </is>
      </c>
      <c r="L94" s="3" t="inlineStr">
        <is>
          <t>PI</t>
        </is>
      </c>
      <c r="M94" s="3" t="inlineStr">
        <is>
          <t>43.3879752, -80.3508686</t>
        </is>
      </c>
      <c r="N94" s="4">
        <v>44498.65256944444</v>
      </c>
    </row>
    <row r="95">
      <c r="A95" s="3">
        <f>T("0000311762")</f>
      </c>
      <c r="B95" s="3" t="inlineStr">
        <is>
          <t>Digestor Control Building Lel Gas Detector</t>
        </is>
      </c>
      <c r="C95" s="3" t="inlineStr">
        <is>
          <t>Digester Control Building Gas Booster Room</t>
        </is>
      </c>
      <c r="D95" s="3">
        <v/>
      </c>
      <c r="E95" s="3">
        <v/>
      </c>
      <c r="F95" s="3" t="inlineStr">
        <is>
          <t>2013-01-02</t>
        </is>
      </c>
      <c r="G95" s="3">
        <v/>
      </c>
      <c r="H95" s="3">
        <v/>
      </c>
      <c r="I95" s="3">
        <v/>
      </c>
      <c r="J95" s="3" t="inlineStr">
        <is>
          <t>Digester Control Building</t>
        </is>
      </c>
      <c r="K95" s="3" t="inlineStr">
        <is>
          <t>PRE-000466</t>
        </is>
      </c>
      <c r="L95" s="3" t="inlineStr">
        <is>
          <t>PI</t>
        </is>
      </c>
      <c r="M95" s="3">
        <v/>
      </c>
      <c r="N95" s="3">
        <v/>
      </c>
    </row>
    <row r="96">
      <c r="A96" s="3">
        <f>T("0000311763")</f>
      </c>
      <c r="B96" s="3" t="inlineStr">
        <is>
          <t>Digestor Control Building CO Gas Detector</t>
        </is>
      </c>
      <c r="C96" s="3" t="inlineStr">
        <is>
          <t>Digester Control Building Boiler Room</t>
        </is>
      </c>
      <c r="D96" s="3" t="inlineStr">
        <is>
          <t>Fair</t>
        </is>
      </c>
      <c r="E96" s="3" t="inlineStr">
        <is>
          <t>Aging</t>
        </is>
      </c>
      <c r="F96" s="3" t="inlineStr">
        <is>
          <t>2013-01-01</t>
        </is>
      </c>
      <c r="G96" s="3" t="inlineStr">
        <is>
          <t>https://cdn.orca.storage/617816648b51f600b5891b32/617b119b5c514200b5458458/asset-photo/0RDbhlSdLlpSS1pAC2K+QA.jpg</t>
        </is>
      </c>
      <c r="H96" s="3" t="inlineStr">
        <is>
          <t>https://cdn.orca.storage/617816648b51f600b5891b32/617b119b5c514200b5458458/name-plate-photo/EfOqVqw5kgWihwVXXzzNg.jpg</t>
        </is>
      </c>
      <c r="I96" s="3" t="inlineStr">
        <is>
          <t>https://cdn.orca.storage/617816648b51f600b5891b32/617b119b5c514200b5458458/barcode-photo/TuP+Qa3AQasKjeo50aQDPQ.jpg</t>
        </is>
      </c>
      <c r="J96" s="3" t="inlineStr">
        <is>
          <t>Digester Control Building</t>
        </is>
      </c>
      <c r="K96" s="3" t="inlineStr">
        <is>
          <t>PRE-000467</t>
        </is>
      </c>
      <c r="L96" s="3" t="inlineStr">
        <is>
          <t>PI</t>
        </is>
      </c>
      <c r="M96" s="3" t="inlineStr">
        <is>
          <t>43.3879420, -80.3508982</t>
        </is>
      </c>
      <c r="N96" s="4">
        <v>44498.65362268518</v>
      </c>
    </row>
    <row r="97">
      <c r="A97" s="3">
        <f>T("0000311764")</f>
      </c>
      <c r="B97" s="3" t="inlineStr">
        <is>
          <t>Digestor Control Building H2S Gas Detector</t>
        </is>
      </c>
      <c r="C97" s="3" t="inlineStr">
        <is>
          <t>Digester Control Building Gas Safety Room</t>
        </is>
      </c>
      <c r="D97" s="3" t="inlineStr">
        <is>
          <t>Fair</t>
        </is>
      </c>
      <c r="E97" s="3" t="inlineStr">
        <is>
          <t>Aging</t>
        </is>
      </c>
      <c r="F97" s="3" t="inlineStr">
        <is>
          <t>2013-01-01</t>
        </is>
      </c>
      <c r="G97" s="3" t="inlineStr">
        <is>
          <t>https://cdn.orca.storage/617816648b51f600b5891b32/617b119b5c514200b5458459/asset-photo/ftzVhFutmaDEH6+geCncLg.jpg</t>
        </is>
      </c>
      <c r="H97" s="3" t="inlineStr">
        <is>
          <t>https://cdn.orca.storage/617816648b51f600b5891b32/617b119b5c514200b5458459/name-plate-photo/DY2Z0Ob01MSu4c83i3QJA.jpg</t>
        </is>
      </c>
      <c r="I97" s="3" t="inlineStr">
        <is>
          <t>https://cdn.orca.storage/617816648b51f600b5891b32/617b119b5c514200b5458459/barcode-photo/g99c6eVwP+Tz3OohyvR5Nw.jpg</t>
        </is>
      </c>
      <c r="J97" s="3" t="inlineStr">
        <is>
          <t>Digester Control Building</t>
        </is>
      </c>
      <c r="K97" s="3" t="inlineStr">
        <is>
          <t>PRE-000468</t>
        </is>
      </c>
      <c r="L97" s="3" t="inlineStr">
        <is>
          <t>PI</t>
        </is>
      </c>
      <c r="M97" s="3" t="inlineStr">
        <is>
          <t>43.3879141, -80.3509316</t>
        </is>
      </c>
      <c r="N97" s="4">
        <v>44498.654710648145</v>
      </c>
    </row>
    <row r="98">
      <c r="A98" s="3">
        <f>T("0000311765")</f>
      </c>
      <c r="B98" s="3" t="inlineStr">
        <is>
          <t>Digestor Control Building O2 Gas Detector</t>
        </is>
      </c>
      <c r="C98" s="3" t="inlineStr">
        <is>
          <t>Digester Control Building Gas Safety Room</t>
        </is>
      </c>
      <c r="D98" s="3" t="inlineStr">
        <is>
          <t>Fair</t>
        </is>
      </c>
      <c r="E98" s="3" t="inlineStr">
        <is>
          <t>Aging</t>
        </is>
      </c>
      <c r="F98" s="3" t="inlineStr">
        <is>
          <t>2013-01-01</t>
        </is>
      </c>
      <c r="G98" s="3" t="inlineStr">
        <is>
          <t>https://cdn.orca.storage/617816648b51f600b5891b32/617b119b5c514200b545845a/asset-photo/OC0s3P6t55DiA18ePsSCjg.jpg</t>
        </is>
      </c>
      <c r="H98" s="3" t="inlineStr">
        <is>
          <t>https://cdn.orca.storage/617816648b51f600b5891b32/617b119b5c514200b545845a/name-plate-photo/qkRicCvbxc2e6XVzsmDnA.jpg</t>
        </is>
      </c>
      <c r="I98" s="3" t="inlineStr">
        <is>
          <t>https://cdn.orca.storage/617816648b51f600b5891b32/617b119b5c514200b545845a/barcode-photo/bNjaOa+70TpHi5SgJALgag.jpg</t>
        </is>
      </c>
      <c r="J98" s="3" t="inlineStr">
        <is>
          <t>Digester Control Building</t>
        </is>
      </c>
      <c r="K98" s="3" t="inlineStr">
        <is>
          <t>PRE-000469</t>
        </is>
      </c>
      <c r="L98" s="3" t="inlineStr">
        <is>
          <t>PI</t>
        </is>
      </c>
      <c r="M98" s="3" t="inlineStr">
        <is>
          <t>43.3879141, -80.3509316</t>
        </is>
      </c>
      <c r="N98" s="4">
        <v>44498.65509259259</v>
      </c>
    </row>
    <row r="99">
      <c r="A99" s="3">
        <f>T("0000311766")</f>
      </c>
      <c r="B99" s="3" t="inlineStr">
        <is>
          <t>Digestor Control Building LEL Gas Detector</t>
        </is>
      </c>
      <c r="C99" s="3" t="inlineStr">
        <is>
          <t>Digester Control Building Gas Safety Room</t>
        </is>
      </c>
      <c r="D99" s="3" t="inlineStr">
        <is>
          <t>Fair</t>
        </is>
      </c>
      <c r="E99" s="3" t="inlineStr">
        <is>
          <t>Aging</t>
        </is>
      </c>
      <c r="F99" s="3" t="inlineStr">
        <is>
          <t>2013-01-01</t>
        </is>
      </c>
      <c r="G99" s="3" t="inlineStr">
        <is>
          <t>https://cdn.orca.storage/617816648b51f600b5891b32/617b119b5c514200b545845b/asset-photo/OAzZKwTNQDU5WRA5dtt1Jg.jpg</t>
        </is>
      </c>
      <c r="H99" s="3" t="inlineStr">
        <is>
          <t>https://cdn.orca.storage/617816648b51f600b5891b32/617b119b5c514200b545845b/name-plate-photo/ywMKgPPyMsbBmzADebQPxA.jpg</t>
        </is>
      </c>
      <c r="I99" s="3" t="inlineStr">
        <is>
          <t>https://cdn.orca.storage/617816648b51f600b5891b32/617b119b5c514200b545845b/barcode-photo/ryhRxGqYMgY0x1WIZOJwQ.jpg</t>
        </is>
      </c>
      <c r="J99" s="3" t="inlineStr">
        <is>
          <t>Digester Control Building</t>
        </is>
      </c>
      <c r="K99" s="3" t="inlineStr">
        <is>
          <t>PRE-000470</t>
        </is>
      </c>
      <c r="L99" s="3" t="inlineStr">
        <is>
          <t>PI</t>
        </is>
      </c>
      <c r="M99" s="3" t="inlineStr">
        <is>
          <t>43.3879141, -80.3509316</t>
        </is>
      </c>
      <c r="N99" s="4">
        <v>44498.655439814815</v>
      </c>
    </row>
    <row r="100">
      <c r="A100" s="3">
        <f>T("0000157978")</f>
      </c>
      <c r="B100" s="3" t="inlineStr">
        <is>
          <t>Digestor Control Building Pressure Transmitter - Digester Gas Line To Waste Gas Burner</t>
        </is>
      </c>
      <c r="C100" s="3" t="inlineStr">
        <is>
          <t>Digester Control Building Sludge Mixing Pump Room</t>
        </is>
      </c>
      <c r="D100" s="3" t="inlineStr">
        <is>
          <t>Fair</t>
        </is>
      </c>
      <c r="E100" s="3" t="inlineStr">
        <is>
          <t>Aging</t>
        </is>
      </c>
      <c r="F100" s="3" t="inlineStr">
        <is>
          <t>2013-01-01</t>
        </is>
      </c>
      <c r="G100" s="3" t="inlineStr">
        <is>
          <t>https://cdn.orca.storage/617816648b51f600b5891b32/617b119b5c514200b545845c/asset-photo/KRxjo52mmQrrWGnoV4Lsw.jpg</t>
        </is>
      </c>
      <c r="H100" s="3" t="inlineStr">
        <is>
          <t>https://cdn.orca.storage/617816648b51f600b5891b32/617b119b5c514200b545845c/name-plate-photo/rj2W4JGmYixHIW7Y3n4BQw.jpg</t>
        </is>
      </c>
      <c r="I100" s="3" t="inlineStr">
        <is>
          <t>https://cdn.orca.storage/617816648b51f600b5891b32/617b119b5c514200b545845c/barcode-photo/jPNJ0yvHO7rZjD9jgXIQw.jpg</t>
        </is>
      </c>
      <c r="J100" s="3" t="inlineStr">
        <is>
          <t>Digester Control Building</t>
        </is>
      </c>
      <c r="K100" s="3" t="inlineStr">
        <is>
          <t>PRE-000473</t>
        </is>
      </c>
      <c r="L100" s="3" t="inlineStr">
        <is>
          <t>PI</t>
        </is>
      </c>
      <c r="M100" s="3">
        <v/>
      </c>
      <c r="N100" s="3">
        <v/>
      </c>
    </row>
    <row r="101">
      <c r="A101" s="3">
        <f>T("0000311708")</f>
      </c>
      <c r="B101" s="3" t="inlineStr">
        <is>
          <t>Digestor Control Building Temperature Transmitter for Hot Water Pump Suction Side</t>
        </is>
      </c>
      <c r="C101" s="3" t="inlineStr">
        <is>
          <t>Digester Control Building Boiler Room West Wall of Boiler Room</t>
        </is>
      </c>
      <c r="D101" s="3" t="inlineStr">
        <is>
          <t>Fair</t>
        </is>
      </c>
      <c r="E101" s="3" t="inlineStr">
        <is>
          <t>Aging; Wear and tear</t>
        </is>
      </c>
      <c r="F101" s="3" t="inlineStr">
        <is>
          <t>2013-01-01</t>
        </is>
      </c>
      <c r="G101" s="3" t="inlineStr">
        <is>
          <t>https://cdn.orca.storage/617816648b51f600b5891b32/617b119b5c514200b545845d/asset-photo/Guiy2cbu0intnq56i++Lug.jpg</t>
        </is>
      </c>
      <c r="H101" s="3" t="inlineStr">
        <is>
          <t>https://cdn.orca.storage/617816648b51f600b5891b32/617b119b5c514200b545845d/name-plate-photo/ILz+Gx+pfT7BkyCHReP9nw.jpg</t>
        </is>
      </c>
      <c r="I101" s="3" t="inlineStr">
        <is>
          <t>https://cdn.orca.storage/617816648b51f600b5891b32/617b119b5c514200b545845d/barcode-photo/P7h9TCKgRenvm2a5HgFuXg.jpg</t>
        </is>
      </c>
      <c r="J101" s="3" t="inlineStr">
        <is>
          <t>Digester Control Building</t>
        </is>
      </c>
      <c r="K101" s="3" t="inlineStr">
        <is>
          <t>PRE-000475</t>
        </is>
      </c>
      <c r="L101" s="3" t="inlineStr">
        <is>
          <t>PI</t>
        </is>
      </c>
      <c r="M101" s="3" t="inlineStr">
        <is>
          <t>43.3879439, -80.3507247</t>
        </is>
      </c>
      <c r="N101" s="4">
        <v>44498.65943287037</v>
      </c>
    </row>
    <row r="102">
      <c r="A102" s="3">
        <f>T("0000311709")</f>
      </c>
      <c r="B102" s="3" t="inlineStr">
        <is>
          <t>Digestor Control Building Temperature Transmitter for Boiler Hot Water</t>
        </is>
      </c>
      <c r="C102" s="3" t="inlineStr">
        <is>
          <t>Digester Control Building Boiler Room</t>
        </is>
      </c>
      <c r="D102" s="3" t="inlineStr">
        <is>
          <t>Fair</t>
        </is>
      </c>
      <c r="E102" s="3" t="inlineStr">
        <is>
          <t>Aging; Wear and tear</t>
        </is>
      </c>
      <c r="F102" s="3" t="inlineStr">
        <is>
          <t>2013-01-01</t>
        </is>
      </c>
      <c r="G102" s="3" t="inlineStr">
        <is>
          <t>https://cdn.orca.storage/617816648b51f600b5891b32/617b119b5c514200b545845e/asset-photo/E0fpS1QcH1+76XOx4AoK2g.jpg</t>
        </is>
      </c>
      <c r="H102" s="3" t="inlineStr">
        <is>
          <t>https://cdn.orca.storage/617816648b51f600b5891b32/617b119b5c514200b545845e/name-plate-photo/jqeWeTfeEFj6TdvDOYieA.jpg</t>
        </is>
      </c>
      <c r="I102" s="3" t="inlineStr">
        <is>
          <t>https://cdn.orca.storage/617816648b51f600b5891b32/617b119b5c514200b545845e/barcode-photo/JIRDZ3zBwwEv7X0qaRaI3A.jpg</t>
        </is>
      </c>
      <c r="J102" s="3" t="inlineStr">
        <is>
          <t>Digester Control Building</t>
        </is>
      </c>
      <c r="K102" s="3" t="inlineStr">
        <is>
          <t>PRE-000476</t>
        </is>
      </c>
      <c r="L102" s="3" t="inlineStr">
        <is>
          <t>PI</t>
        </is>
      </c>
      <c r="M102" s="3" t="inlineStr">
        <is>
          <t>43.3879200, -80.3506814</t>
        </is>
      </c>
      <c r="N102" s="4">
        <v>44498.665</v>
      </c>
    </row>
    <row r="103">
      <c r="A103" s="3">
        <f>T("0000311710")</f>
      </c>
      <c r="B103" s="3" t="inlineStr">
        <is>
          <t>Digestor Control Building Pressure Transmitter for Boiler Hot Water</t>
        </is>
      </c>
      <c r="C103" s="3" t="inlineStr">
        <is>
          <t>Digester Control Building Boiler Room Above Boiler # 1  Boiler Room</t>
        </is>
      </c>
      <c r="D103" s="3">
        <v/>
      </c>
      <c r="E103" s="3">
        <v/>
      </c>
      <c r="F103" s="3" t="inlineStr">
        <is>
          <t>2013-01-01</t>
        </is>
      </c>
      <c r="G103" s="3">
        <v/>
      </c>
      <c r="H103" s="3">
        <v/>
      </c>
      <c r="I103" s="3">
        <v/>
      </c>
      <c r="J103" s="3" t="inlineStr">
        <is>
          <t>Digester Control Building</t>
        </is>
      </c>
      <c r="K103" s="3" t="inlineStr">
        <is>
          <t>PRE-000477</t>
        </is>
      </c>
      <c r="L103" s="3" t="inlineStr">
        <is>
          <t>PI</t>
        </is>
      </c>
      <c r="M103" s="3">
        <v/>
      </c>
      <c r="N103" s="3">
        <v/>
      </c>
    </row>
    <row r="104">
      <c r="A104" s="3">
        <f>T("0000311725")</f>
      </c>
      <c r="B104" s="3" t="inlineStr">
        <is>
          <t>Digestor Control Building Temperature Transmitter -  Heat Exchanger Hot Water Supply</t>
        </is>
      </c>
      <c r="C104" s="3" t="inlineStr">
        <is>
          <t>Digester Control Building Gas Safety Room</t>
        </is>
      </c>
      <c r="D104" s="3" t="inlineStr">
        <is>
          <t>Fair</t>
        </is>
      </c>
      <c r="E104" s="3" t="inlineStr">
        <is>
          <t>Aging</t>
        </is>
      </c>
      <c r="F104" s="3" t="inlineStr">
        <is>
          <t>2013-01-01</t>
        </is>
      </c>
      <c r="G104" s="3" t="inlineStr">
        <is>
          <t>https://cdn.orca.storage/617816648b51f600b5891b32/617b119b5c514200b5458460/asset-photo/jOdWyRH8u6YLhLymy0DdKQ.jpg</t>
        </is>
      </c>
      <c r="H104" s="3" t="inlineStr">
        <is>
          <t>https://cdn.orca.storage/617816648b51f600b5891b32/617b119b5c514200b5458460/name-plate-photo/w7TLLJ+qZbOIKPzU9mzQvg.jpg</t>
        </is>
      </c>
      <c r="I104" s="3" t="inlineStr">
        <is>
          <t>https://cdn.orca.storage/617816648b51f600b5891b32/617b119b5c514200b5458460/barcode-photo/tx7+raKmuEA6hQ9GOnw8HQ.jpg</t>
        </is>
      </c>
      <c r="J104" s="3" t="inlineStr">
        <is>
          <t>Digester Control Building</t>
        </is>
      </c>
      <c r="K104" s="3" t="inlineStr">
        <is>
          <t>PRE-000479</t>
        </is>
      </c>
      <c r="L104" s="3" t="inlineStr">
        <is>
          <t>PI</t>
        </is>
      </c>
      <c r="M104" s="3">
        <v/>
      </c>
      <c r="N104" s="3">
        <v/>
      </c>
    </row>
    <row r="105">
      <c r="A105" s="3">
        <f>T("0000157990")</f>
      </c>
      <c r="B105" s="3" t="inlineStr">
        <is>
          <t>Headworks Building Gas Analyzer</t>
        </is>
      </c>
      <c r="C105" s="3" t="inlineStr">
        <is>
          <t>Headworks Building E Wall of Screen Room</t>
        </is>
      </c>
      <c r="D105" s="3" t="inlineStr">
        <is>
          <t>Fair</t>
        </is>
      </c>
      <c r="E105" s="3" t="inlineStr">
        <is>
          <t>Aging</t>
        </is>
      </c>
      <c r="F105" s="3" t="inlineStr">
        <is>
          <t>2010-01-01</t>
        </is>
      </c>
      <c r="G105" s="3" t="inlineStr">
        <is>
          <t>https://cdn.orca.storage/617816648b51f600b5891b32/617b119b5c514200b5458461/asset-photo/oQ7Pb4OctW+IQkX7HD1HKw.jpg</t>
        </is>
      </c>
      <c r="H105" s="3" t="inlineStr">
        <is>
          <t>https://cdn.orca.storage/617816648b51f600b5891b32/617b119b5c514200b5458461/name-plate-photo/6z7ZZzcakQFC9byoeLyNg.jpg</t>
        </is>
      </c>
      <c r="I105" s="3" t="inlineStr">
        <is>
          <t>https://cdn.orca.storage/617816648b51f600b5891b32/617b119b5c514200b5458461/barcode-photo/jqinTikPZapF1aVp7frJRQ.jpg</t>
        </is>
      </c>
      <c r="J105" s="3" t="inlineStr">
        <is>
          <t>Headworks Building</t>
        </is>
      </c>
      <c r="K105" s="3" t="inlineStr">
        <is>
          <t>PRE-000481</t>
        </is>
      </c>
      <c r="L105" s="3" t="inlineStr">
        <is>
          <t>PI</t>
        </is>
      </c>
      <c r="M105" s="3" t="inlineStr">
        <is>
          <t>43.3881722, -80.3521538</t>
        </is>
      </c>
      <c r="N105" s="4">
        <v>44498.60097222222</v>
      </c>
    </row>
    <row r="106">
      <c r="A106" s="3">
        <f>T("0000157991")</f>
      </c>
      <c r="B106" s="3" t="inlineStr">
        <is>
          <t>Headworks Building Gas Analyzer</t>
        </is>
      </c>
      <c r="C106" s="3" t="inlineStr">
        <is>
          <t>Headworks Building E Wall of Screen Room</t>
        </is>
      </c>
      <c r="D106" s="3" t="inlineStr">
        <is>
          <t>Fair</t>
        </is>
      </c>
      <c r="E106" s="3" t="inlineStr">
        <is>
          <t>Aging</t>
        </is>
      </c>
      <c r="F106" s="3" t="inlineStr">
        <is>
          <t>2010-01-01</t>
        </is>
      </c>
      <c r="G106" s="3" t="inlineStr">
        <is>
          <t>https://cdn.orca.storage/617816648b51f600b5891b32/617b119b5c514200b5458462/asset-photo/seFrbe6XsboMOY9paQxLg.jpg</t>
        </is>
      </c>
      <c r="H106" s="3" t="inlineStr">
        <is>
          <t>https://cdn.orca.storage/617816648b51f600b5891b32/617b119b5c514200b5458462/name-plate-photo/4qK6hAOLzeU30S+wuJREQA.jpg</t>
        </is>
      </c>
      <c r="I106" s="3" t="inlineStr">
        <is>
          <t>https://cdn.orca.storage/617816648b51f600b5891b32/617b119b5c514200b5458462/barcode-photo/YMQtPyzSUVUjcimwppraFA.jpg</t>
        </is>
      </c>
      <c r="J106" s="3" t="inlineStr">
        <is>
          <t>Headworks Building</t>
        </is>
      </c>
      <c r="K106" s="3" t="inlineStr">
        <is>
          <t>PRE-000482</t>
        </is>
      </c>
      <c r="L106" s="3" t="inlineStr">
        <is>
          <t>PI</t>
        </is>
      </c>
      <c r="M106" s="3" t="inlineStr">
        <is>
          <t>43.3882599, -80.3521105</t>
        </is>
      </c>
      <c r="N106" s="4">
        <v>44498.60184027778</v>
      </c>
    </row>
    <row r="107">
      <c r="A107" s="3">
        <f>T("0000157992")</f>
      </c>
      <c r="B107" s="3" t="inlineStr">
        <is>
          <t>Headworks Building Gas Analyzer</t>
        </is>
      </c>
      <c r="C107" s="3" t="inlineStr">
        <is>
          <t>Headworks Building E Wall of Screen Room</t>
        </is>
      </c>
      <c r="D107" s="3" t="inlineStr">
        <is>
          <t>Fair</t>
        </is>
      </c>
      <c r="E107" s="3" t="inlineStr">
        <is>
          <t>Aging</t>
        </is>
      </c>
      <c r="F107" s="3" t="inlineStr">
        <is>
          <t>2010-01-01</t>
        </is>
      </c>
      <c r="G107" s="3" t="inlineStr">
        <is>
          <t>https://cdn.orca.storage/617816648b51f600b5891b32/617b119b5c514200b5458463/asset-photo/9sNN27vnlSnHaLdf3xe+Nw.jpg</t>
        </is>
      </c>
      <c r="H107" s="3" t="inlineStr">
        <is>
          <t>https://cdn.orca.storage/617816648b51f600b5891b32/617b119b5c514200b5458463/name-plate-photo/MExkeVk0SZqsP7qzF1qHJw.jpg</t>
        </is>
      </c>
      <c r="I107" s="3" t="inlineStr">
        <is>
          <t>https://cdn.orca.storage/617816648b51f600b5891b32/617b119b5c514200b5458463/barcode-photo/Gv6v2SPlDYmV69PCnW2Hrg.jpg</t>
        </is>
      </c>
      <c r="J107" s="3" t="inlineStr">
        <is>
          <t>Headworks Building</t>
        </is>
      </c>
      <c r="K107" s="3" t="inlineStr">
        <is>
          <t>PRE-000483</t>
        </is>
      </c>
      <c r="L107" s="3" t="inlineStr">
        <is>
          <t>PI</t>
        </is>
      </c>
      <c r="M107" s="3" t="inlineStr">
        <is>
          <t>43.3883551, -80.3521324</t>
        </is>
      </c>
      <c r="N107" s="4">
        <v>44498.602372685185</v>
      </c>
    </row>
    <row r="108">
      <c r="A108" s="3">
        <f>T("000050966")</f>
      </c>
      <c r="B108" s="3" t="inlineStr">
        <is>
          <t>Bio-Rem Room Pump Suction Pressure Indicator</t>
        </is>
      </c>
      <c r="C108" s="3" t="inlineStr">
        <is>
          <t>Bio Rem Building Bio Rem Room Biorem Room</t>
        </is>
      </c>
      <c r="D108" s="3" t="inlineStr">
        <is>
          <t>Fair</t>
        </is>
      </c>
      <c r="E108" s="3" t="inlineStr">
        <is>
          <t>Aging; Corrosion</t>
        </is>
      </c>
      <c r="F108" s="3" t="inlineStr">
        <is>
          <t>2010-01-01</t>
        </is>
      </c>
      <c r="G108" s="3" t="inlineStr">
        <is>
          <t>https://cdn.orca.storage/617816648b51f600b5891b32/617b119b5c514200b5458464/asset-photo/xWIjEvzBU61VQyLuF7GZxA.jpg</t>
        </is>
      </c>
      <c r="H108" s="3" t="inlineStr">
        <is>
          <t>https://cdn.orca.storage/617816648b51f600b5891b32/617b119b5c514200b5458464/name-plate-photo/qFWc52SoXQ80xldTZhYHOA.jpg</t>
        </is>
      </c>
      <c r="I108" s="3" t="inlineStr">
        <is>
          <t>https://cdn.orca.storage/617816648b51f600b5891b32/617b119b5c514200b5458464/barcode-photo/yZUlB7do7DULss6OytqI8Q.jpg</t>
        </is>
      </c>
      <c r="J108" s="3" t="inlineStr">
        <is>
          <t>Bio-Rem Building</t>
        </is>
      </c>
      <c r="K108" s="3" t="inlineStr">
        <is>
          <t>PRE-000520</t>
        </is>
      </c>
      <c r="L108" s="3" t="inlineStr">
        <is>
          <t>PI</t>
        </is>
      </c>
      <c r="M108" s="3">
        <v/>
      </c>
      <c r="N108" s="3">
        <v/>
      </c>
    </row>
    <row r="109">
      <c r="A109" s="3">
        <f>T("000050968")</f>
      </c>
      <c r="B109" s="3" t="inlineStr">
        <is>
          <t>Bio-Rem Room Pump Suction Pressure Indicator</t>
        </is>
      </c>
      <c r="C109" s="3" t="inlineStr">
        <is>
          <t>Bio Rem Building Bio Rem Room Biorem Room</t>
        </is>
      </c>
      <c r="D109" s="3" t="inlineStr">
        <is>
          <t>Good</t>
        </is>
      </c>
      <c r="E109" s="3" t="inlineStr">
        <is>
          <t>Good</t>
        </is>
      </c>
      <c r="F109" s="3" t="inlineStr">
        <is>
          <t>2010-01-01</t>
        </is>
      </c>
      <c r="G109" s="3" t="inlineStr">
        <is>
          <t>https://cdn.orca.storage/617816648b51f600b5891b32/617b119b5c514200b5458465/asset-photo/Zb5skFNUfD7NGmKQrpTjxw.jpg</t>
        </is>
      </c>
      <c r="H109" s="3" t="inlineStr">
        <is>
          <t>https://cdn.orca.storage/617816648b51f600b5891b32/617b119b5c514200b5458465/name-plate-photo/MxGnRaGpLUj4JrDRdC52SA.jpg</t>
        </is>
      </c>
      <c r="I109" s="3" t="inlineStr">
        <is>
          <t>https://cdn.orca.storage/617816648b51f600b5891b32/617b119b5c514200b5458465/barcode-photo/MNtAlF2g6RnwYAIFVd76w.jpg</t>
        </is>
      </c>
      <c r="J109" s="3" t="inlineStr">
        <is>
          <t>Bio-Rem Building</t>
        </is>
      </c>
      <c r="K109" s="3" t="inlineStr">
        <is>
          <t>PRE-000521</t>
        </is>
      </c>
      <c r="L109" s="3" t="inlineStr">
        <is>
          <t>PI</t>
        </is>
      </c>
      <c r="M109" s="3">
        <v/>
      </c>
      <c r="N109" s="3">
        <v/>
      </c>
    </row>
    <row r="110">
      <c r="A110" s="3">
        <f>T("000050990")</f>
      </c>
      <c r="B110" s="3" t="inlineStr">
        <is>
          <t>Bio-Rem Room Pump Suction Pressure Indicator</t>
        </is>
      </c>
      <c r="C110" s="3" t="inlineStr">
        <is>
          <t>Bio Rem Building Bio Rem Room Biorem Room</t>
        </is>
      </c>
      <c r="D110" s="3">
        <v/>
      </c>
      <c r="E110" s="3">
        <v/>
      </c>
      <c r="F110" s="3" t="inlineStr">
        <is>
          <t>2010-12-01</t>
        </is>
      </c>
      <c r="G110" s="3">
        <v/>
      </c>
      <c r="H110" s="3">
        <v/>
      </c>
      <c r="I110" s="3">
        <v/>
      </c>
      <c r="J110" s="3" t="inlineStr">
        <is>
          <t>Bio-Rem Building</t>
        </is>
      </c>
      <c r="K110" s="3" t="inlineStr">
        <is>
          <t>PRE-000522</t>
        </is>
      </c>
      <c r="L110" s="3" t="inlineStr">
        <is>
          <t>PI</t>
        </is>
      </c>
      <c r="M110" s="3">
        <v/>
      </c>
      <c r="N110" s="3">
        <v/>
      </c>
    </row>
    <row r="111">
      <c r="A111" s="3">
        <f>T("000050992")</f>
      </c>
      <c r="B111" s="3" t="inlineStr">
        <is>
          <t>Bio-Rem Room Pump Suction Pressure Indicator</t>
        </is>
      </c>
      <c r="C111" s="3" t="inlineStr">
        <is>
          <t>Bio Rem Building Bio Rem Room Biorem Room</t>
        </is>
      </c>
      <c r="D111" s="3" t="inlineStr">
        <is>
          <t>Fair</t>
        </is>
      </c>
      <c r="E111" s="3" t="inlineStr">
        <is>
          <t>Aging; Corrosion</t>
        </is>
      </c>
      <c r="F111" s="3" t="inlineStr">
        <is>
          <t>2010-01-01</t>
        </is>
      </c>
      <c r="G111" s="3" t="inlineStr">
        <is>
          <t>https://cdn.orca.storage/617816648b51f600b5891b32/617b119b5c514200b5458467/asset-photo/tfqZK+tBkZsrgjSvftmg.jpg</t>
        </is>
      </c>
      <c r="H111" s="3" t="inlineStr">
        <is>
          <t>https://cdn.orca.storage/617816648b51f600b5891b32/617b119b5c514200b5458467/name-plate-photo/aO6wWCV3DwoYZnfR9JzO5Q.jpg</t>
        </is>
      </c>
      <c r="I111" s="3" t="inlineStr">
        <is>
          <t>https://cdn.orca.storage/617816648b51f600b5891b32/617b119b5c514200b5458467/barcode-photo/4lyL+0JWe8oOFpP9rpqKEQ.jpg</t>
        </is>
      </c>
      <c r="J111" s="3" t="inlineStr">
        <is>
          <t>Bio-Rem Building</t>
        </is>
      </c>
      <c r="K111" s="3" t="inlineStr">
        <is>
          <t>PRE-000523</t>
        </is>
      </c>
      <c r="L111" s="3" t="inlineStr">
        <is>
          <t>PI</t>
        </is>
      </c>
      <c r="M111" s="3">
        <v/>
      </c>
      <c r="N111" s="3">
        <v/>
      </c>
    </row>
    <row r="112">
      <c r="A112" s="3">
        <f>T("000050977")</f>
      </c>
      <c r="B112" s="3" t="inlineStr">
        <is>
          <t>Bio-Rem Room Makeup Water Pressure Indicator</t>
        </is>
      </c>
      <c r="C112" s="3" t="inlineStr">
        <is>
          <t>Bio Rem Building Bio Rem Room Biorem Room (Inside Locker)</t>
        </is>
      </c>
      <c r="D112" s="3" t="inlineStr">
        <is>
          <t>Fair</t>
        </is>
      </c>
      <c r="E112" s="3" t="inlineStr">
        <is>
          <t>Aging; Corrosion</t>
        </is>
      </c>
      <c r="F112" s="3" t="inlineStr">
        <is>
          <t>2010-01-01</t>
        </is>
      </c>
      <c r="G112" s="3" t="inlineStr">
        <is>
          <t>https://cdn.orca.storage/617816648b51f600b5891b32/617b119b5c514200b5458468/asset-photo/xWIjEvzBU61VQyLuF7GZxA.jpg</t>
        </is>
      </c>
      <c r="H112" s="3" t="inlineStr">
        <is>
          <t>https://cdn.orca.storage/617816648b51f600b5891b32/617b119b5c514200b5458468/name-plate-photo/qFWc52SoXQ80xldTZhYHOA.jpg</t>
        </is>
      </c>
      <c r="I112" s="3" t="inlineStr">
        <is>
          <t>https://cdn.orca.storage/617816648b51f600b5891b32/617b119b5c514200b5458468/barcode-photo/yZUlB7do7DULss6OytqI8Q.jpg</t>
        </is>
      </c>
      <c r="J112" s="3" t="inlineStr">
        <is>
          <t>Bio-Rem Building</t>
        </is>
      </c>
      <c r="K112" s="3" t="inlineStr">
        <is>
          <t>PRE-000530</t>
        </is>
      </c>
      <c r="L112" s="3" t="inlineStr">
        <is>
          <t>PI</t>
        </is>
      </c>
      <c r="M112" s="3">
        <v/>
      </c>
      <c r="N112" s="3">
        <v/>
      </c>
    </row>
    <row r="113">
      <c r="A113" s="3">
        <f>T("000050974")</f>
      </c>
      <c r="B113" s="3" t="inlineStr">
        <is>
          <t>Bio-Rem Room Blow Down Flow Indicator - Tank 1</t>
        </is>
      </c>
      <c r="C113" s="3" t="inlineStr">
        <is>
          <t>Bio Rem Building Bio Rem Room Biorem Room (Inside Locker)</t>
        </is>
      </c>
      <c r="D113" s="3" t="inlineStr">
        <is>
          <t>Fair</t>
        </is>
      </c>
      <c r="E113" s="3" t="inlineStr">
        <is>
          <t>Aging</t>
        </is>
      </c>
      <c r="F113" s="3" t="inlineStr">
        <is>
          <t>2010-01-01</t>
        </is>
      </c>
      <c r="G113" s="3" t="inlineStr">
        <is>
          <t>https://cdn.orca.storage/617816648b51f600b5891b32/617b119b5c514200b5458469/asset-photo/BbeaqcobHWeQ5j3eBYIk+A.jpg</t>
        </is>
      </c>
      <c r="H113" s="3" t="inlineStr">
        <is>
          <t>https://cdn.orca.storage/617816648b51f600b5891b32/617b119b5c514200b5458469/name-plate-photo/XmvhmNtSzHYQ8SMOZthBkg.jpg</t>
        </is>
      </c>
      <c r="I113" s="3" t="inlineStr">
        <is>
          <t>https://cdn.orca.storage/617816648b51f600b5891b32/617b119b5c514200b5458469/barcode-photo/b0M1V+rDt9Rkou1c1cxXuA.jpg</t>
        </is>
      </c>
      <c r="J113" s="3" t="inlineStr">
        <is>
          <t>Bio-Rem Building</t>
        </is>
      </c>
      <c r="K113" s="3" t="inlineStr">
        <is>
          <t>PRE-000532</t>
        </is>
      </c>
      <c r="L113" s="3" t="inlineStr">
        <is>
          <t>PI</t>
        </is>
      </c>
      <c r="M113" s="3">
        <v/>
      </c>
      <c r="N113" s="3">
        <v/>
      </c>
    </row>
    <row r="114">
      <c r="A114" s="3">
        <f>T("000050983")</f>
      </c>
      <c r="B114" s="3" t="inlineStr">
        <is>
          <t>Bio-Rem Room Blow Down Flow Indicator - Tank 2</t>
        </is>
      </c>
      <c r="C114" s="3" t="inlineStr">
        <is>
          <t>Bio Rem Building Bio Rem Room Biorem Room (Inside Locker)</t>
        </is>
      </c>
      <c r="D114" s="3" t="inlineStr">
        <is>
          <t>Fair</t>
        </is>
      </c>
      <c r="E114" s="3" t="inlineStr">
        <is>
          <t>Aging</t>
        </is>
      </c>
      <c r="F114" s="3" t="inlineStr">
        <is>
          <t>2010-01-01</t>
        </is>
      </c>
      <c r="G114" s="3" t="inlineStr">
        <is>
          <t>https://cdn.orca.storage/617816648b51f600b5891b32/617b119b5c514200b545846a/asset-photo/L7z7YFAAwxKoA2kVaXhrA.jpg</t>
        </is>
      </c>
      <c r="H114" s="3" t="inlineStr">
        <is>
          <t>https://cdn.orca.storage/617816648b51f600b5891b32/617b119b5c514200b545846a/name-plate-photo/L7z7YFAAwxKoA2kVaXhrA.jpg</t>
        </is>
      </c>
      <c r="I114" s="3" t="inlineStr">
        <is>
          <t>https://cdn.orca.storage/617816648b51f600b5891b32/617b119b5c514200b545846a/barcode-photo/nGUPD8PawZoNcSTMUVn2Q.jpg</t>
        </is>
      </c>
      <c r="J114" s="3" t="inlineStr">
        <is>
          <t>Bio-Rem Building</t>
        </is>
      </c>
      <c r="K114" s="3" t="inlineStr">
        <is>
          <t>PRE-000533</t>
        </is>
      </c>
      <c r="L114" s="3" t="inlineStr">
        <is>
          <t>PI</t>
        </is>
      </c>
      <c r="M114" s="3">
        <v/>
      </c>
      <c r="N114" s="3">
        <v/>
      </c>
    </row>
    <row r="115">
      <c r="A115" s="3">
        <f>T("000050971")</f>
      </c>
      <c r="B115" s="3" t="inlineStr">
        <is>
          <t>Bio-Rem Room Flow Switch Low - Tank 1</t>
        </is>
      </c>
      <c r="C115" s="3" t="inlineStr">
        <is>
          <t>Bio Rem Building Bio Rem Room Biorem Room (Inside Locker)</t>
        </is>
      </c>
      <c r="D115" s="3" t="inlineStr">
        <is>
          <t>Good</t>
        </is>
      </c>
      <c r="E115" s="3" t="inlineStr">
        <is>
          <t>Good</t>
        </is>
      </c>
      <c r="F115" s="3" t="inlineStr">
        <is>
          <t>2010-01-01</t>
        </is>
      </c>
      <c r="G115" s="3" t="inlineStr">
        <is>
          <t>https://cdn.orca.storage/617816648b51f600b5891b32/617b119b5c514200b545846b/asset-photo/LHgmvSbFQQARtT7gnULS7Q.jpg</t>
        </is>
      </c>
      <c r="H115" s="3" t="inlineStr">
        <is>
          <t>https://cdn.orca.storage/617816648b51f600b5891b32/617b119b5c514200b545846b/name-plate-photo/fdeMKZKTP+QjXH7Ra012iw.jpg</t>
        </is>
      </c>
      <c r="I115" s="3" t="inlineStr">
        <is>
          <t>https://cdn.orca.storage/617816648b51f600b5891b32/617b119b5c514200b545846b/barcode-photo/fdeMKZKTP+QjXH7Ra012iw.jpg</t>
        </is>
      </c>
      <c r="J115" s="3" t="inlineStr">
        <is>
          <t>Bio-Rem Building</t>
        </is>
      </c>
      <c r="K115" s="3" t="inlineStr">
        <is>
          <t>PRE-000545</t>
        </is>
      </c>
      <c r="L115" s="3" t="inlineStr">
        <is>
          <t>PI</t>
        </is>
      </c>
      <c r="M115" s="3">
        <v/>
      </c>
      <c r="N115" s="3">
        <v/>
      </c>
    </row>
    <row r="116">
      <c r="A116" s="3">
        <f>T("000050980")</f>
      </c>
      <c r="B116" s="3" t="inlineStr">
        <is>
          <t>Bio-Rem Room Flow Switch Low - Tank 2</t>
        </is>
      </c>
      <c r="C116" s="3" t="inlineStr">
        <is>
          <t>Bio Rem Building Bio Rem Room Biorem Room (Inside Locker)</t>
        </is>
      </c>
      <c r="D116" s="3" t="inlineStr">
        <is>
          <t>Good</t>
        </is>
      </c>
      <c r="E116" s="3" t="inlineStr">
        <is>
          <t>Good</t>
        </is>
      </c>
      <c r="F116" s="3" t="inlineStr">
        <is>
          <t>2010-01-01</t>
        </is>
      </c>
      <c r="G116" s="3" t="inlineStr">
        <is>
          <t>https://cdn.orca.storage/617816648b51f600b5891b32/617b119b5c514200b545846c/asset-photo/LHgmvSbFQQARtT7gnULS7Q.jpg</t>
        </is>
      </c>
      <c r="H116" s="3" t="inlineStr">
        <is>
          <t>https://cdn.orca.storage/617816648b51f600b5891b32/617b119b5c514200b545846c/name-plate-photo/fdeMKZKTP+QjXH7Ra012iw.jpg</t>
        </is>
      </c>
      <c r="I116" s="3" t="inlineStr">
        <is>
          <t>https://cdn.orca.storage/617816648b51f600b5891b32/617b119b5c514200b545846c/barcode-photo/fdeMKZKTP+QjXH7Ra012iw.jpg</t>
        </is>
      </c>
      <c r="J116" s="3" t="inlineStr">
        <is>
          <t>Bio-Rem Building</t>
        </is>
      </c>
      <c r="K116" s="3" t="inlineStr">
        <is>
          <t>PRE-000546</t>
        </is>
      </c>
      <c r="L116" s="3" t="inlineStr">
        <is>
          <t>PI</t>
        </is>
      </c>
      <c r="M116" s="3">
        <v/>
      </c>
      <c r="N116" s="3">
        <v/>
      </c>
    </row>
    <row r="117">
      <c r="A117" s="3">
        <f>T("000050855")</f>
      </c>
      <c r="B117" s="3" t="inlineStr">
        <is>
          <t>Grit Classifier Panel</t>
        </is>
      </c>
      <c r="C117" s="3" t="inlineStr">
        <is>
          <t>Headworks Building</t>
        </is>
      </c>
      <c r="D117" s="3" t="inlineStr">
        <is>
          <t>Fair</t>
        </is>
      </c>
      <c r="E117" s="3" t="inlineStr">
        <is>
          <t>Aging</t>
        </is>
      </c>
      <c r="F117" s="3" t="inlineStr">
        <is>
          <t>2010-01-01</t>
        </is>
      </c>
      <c r="G117" s="3" t="inlineStr">
        <is>
          <t>https://cdn.orca.storage/617816648b51f600b5891b32/617b119b5c514200b545846d/asset-photo/iYXINf4dQkoWtWomDqw.jpg</t>
        </is>
      </c>
      <c r="H117" s="3" t="inlineStr">
        <is>
          <t>https://cdn.orca.storage/617816648b51f600b5891b32/617b119b5c514200b545846d/name-plate-photo/iYXINf4dQkoWtWomDqw.jpg</t>
        </is>
      </c>
      <c r="I117" s="3" t="inlineStr">
        <is>
          <t>https://cdn.orca.storage/617816648b51f600b5891b32/617b119b5c514200b545846d/barcode-photo/iYXINf4dQkoWtWomDqw.jpg</t>
        </is>
      </c>
      <c r="J117" s="3" t="inlineStr">
        <is>
          <t>Headworks Building</t>
        </is>
      </c>
      <c r="K117" s="3" t="inlineStr">
        <is>
          <t>PRE-000547</t>
        </is>
      </c>
      <c r="L117" s="3" t="inlineStr">
        <is>
          <t>PI</t>
        </is>
      </c>
      <c r="M117" s="3">
        <v/>
      </c>
      <c r="N117" s="3">
        <v/>
      </c>
    </row>
    <row r="118">
      <c r="A118" s="3">
        <f>T("000050956")</f>
      </c>
      <c r="B118" s="3" t="inlineStr">
        <is>
          <t>Bio-Rem Room Fan Discharge Pressure Indicator</t>
        </is>
      </c>
      <c r="C118" s="3" t="inlineStr">
        <is>
          <t>Bio Rem Building Bio Rem Room Biorem Room</t>
        </is>
      </c>
      <c r="D118" s="3">
        <v/>
      </c>
      <c r="E118" s="3">
        <v/>
      </c>
      <c r="F118" s="3" t="inlineStr">
        <is>
          <t>2010-12-01</t>
        </is>
      </c>
      <c r="G118" s="3">
        <v/>
      </c>
      <c r="H118" s="3">
        <v/>
      </c>
      <c r="I118" s="3">
        <v/>
      </c>
      <c r="J118" s="3" t="inlineStr">
        <is>
          <t>Bio-Rem Building</t>
        </is>
      </c>
      <c r="K118" s="3" t="inlineStr">
        <is>
          <t>PRE-000548</t>
        </is>
      </c>
      <c r="L118" s="3" t="inlineStr">
        <is>
          <t>PI</t>
        </is>
      </c>
      <c r="M118" s="3">
        <v/>
      </c>
      <c r="N118" s="3">
        <v/>
      </c>
    </row>
    <row r="119">
      <c r="A119" s="3">
        <f>T("0000333511")</f>
      </c>
      <c r="B119" s="3" t="inlineStr">
        <is>
          <t>Bio-Rem Room Fan Discharge Pressure Indicator</t>
        </is>
      </c>
      <c r="C119" s="3" t="inlineStr">
        <is>
          <t>Bio Rem Building Bio Rem Room Biorem Room</t>
        </is>
      </c>
      <c r="D119" s="3" t="inlineStr">
        <is>
          <t>Fair</t>
        </is>
      </c>
      <c r="E119" s="3" t="inlineStr">
        <is>
          <t>Aging; Corrosion</t>
        </is>
      </c>
      <c r="F119" s="3" t="inlineStr">
        <is>
          <t>2010-01-01</t>
        </is>
      </c>
      <c r="G119" s="3" t="inlineStr">
        <is>
          <t>https://cdn.orca.storage/617816648b51f600b5891b32/617b119b5c514200b545846f/asset-photo/pWoXlaTfnNlqUIUqjXxgPQ.jpg</t>
        </is>
      </c>
      <c r="H119" s="3" t="inlineStr">
        <is>
          <t>https://cdn.orca.storage/617816648b51f600b5891b32/617b119b5c514200b545846f/name-plate-photo/lvolPdaxrXT+Hj4yKO0i9Q.jpg</t>
        </is>
      </c>
      <c r="I119" s="3" t="inlineStr">
        <is>
          <t>https://cdn.orca.storage/617816648b51f600b5891b32/617b119b5c514200b545846f/barcode-photo/pWoXlaTfnNlqUIUqjXxgPQ.jpg</t>
        </is>
      </c>
      <c r="J119" s="3" t="inlineStr">
        <is>
          <t>Bio-Rem Building</t>
        </is>
      </c>
      <c r="K119" s="3" t="inlineStr">
        <is>
          <t>PRE-000549</t>
        </is>
      </c>
      <c r="L119" s="3" t="inlineStr">
        <is>
          <t>PI</t>
        </is>
      </c>
      <c r="M119" s="3">
        <v/>
      </c>
      <c r="N119" s="3">
        <v/>
      </c>
    </row>
    <row r="120">
      <c r="A120" s="3">
        <f>T("0000333507")</f>
      </c>
      <c r="B120" s="3" t="inlineStr">
        <is>
          <t>Bio-Rem Room Fan Suction Pressure Indicator</t>
        </is>
      </c>
      <c r="C120" s="3" t="inlineStr">
        <is>
          <t>Bio Rem Building Bio Rem Room Biorem Room</t>
        </is>
      </c>
      <c r="D120" s="3" t="inlineStr">
        <is>
          <t>Good</t>
        </is>
      </c>
      <c r="E120" s="3" t="inlineStr">
        <is>
          <t>Good</t>
        </is>
      </c>
      <c r="F120" s="3" t="inlineStr">
        <is>
          <t>2010-01-01</t>
        </is>
      </c>
      <c r="G120" s="3" t="inlineStr">
        <is>
          <t>https://cdn.orca.storage/617816648b51f600b5891b32/617b119b5c514200b5458470/asset-photo/KDDquMGU3BtrpBTZG3sng.jpg</t>
        </is>
      </c>
      <c r="H120" s="3" t="inlineStr">
        <is>
          <t>https://cdn.orca.storage/617816648b51f600b5891b32/617b119b5c514200b5458470/name-plate-photo/WkpYSPCvhtUCwRnFMNFAOA.jpg</t>
        </is>
      </c>
      <c r="I120" s="3" t="inlineStr">
        <is>
          <t>https://cdn.orca.storage/617816648b51f600b5891b32/617b119b5c514200b5458470/barcode-photo/uWfVLY6Kv3oD4llUUbczKQ.jpg</t>
        </is>
      </c>
      <c r="J120" s="3" t="inlineStr">
        <is>
          <t>Bio-Rem Building</t>
        </is>
      </c>
      <c r="K120" s="3" t="inlineStr">
        <is>
          <t>PRE-000550</t>
        </is>
      </c>
      <c r="L120" s="3" t="inlineStr">
        <is>
          <t>PI</t>
        </is>
      </c>
      <c r="M120" s="3" t="inlineStr">
        <is>
          <t>43.3879432, -80.3521326</t>
        </is>
      </c>
      <c r="N120" s="4">
        <v>44498.76115740741</v>
      </c>
    </row>
    <row r="121">
      <c r="A121" s="3">
        <f>T("0000333508")</f>
      </c>
      <c r="B121" s="3" t="inlineStr">
        <is>
          <t>Bio-Rem Room Fan Suction Pressure Indicator</t>
        </is>
      </c>
      <c r="C121" s="3" t="inlineStr">
        <is>
          <t>Bio Rem Building Bio Rem Room Biorem Room</t>
        </is>
      </c>
      <c r="D121" s="3" t="inlineStr">
        <is>
          <t>Good</t>
        </is>
      </c>
      <c r="E121" s="3" t="inlineStr">
        <is>
          <t>Good</t>
        </is>
      </c>
      <c r="F121" s="3" t="inlineStr">
        <is>
          <t>2010-01-01</t>
        </is>
      </c>
      <c r="G121" s="3" t="inlineStr">
        <is>
          <t>https://cdn.orca.storage/617816648b51f600b5891b32/617b119b5c514200b5458471/asset-photo/ptIE0xpCw66FQkGp4cYp2Q.jpg</t>
        </is>
      </c>
      <c r="H121" s="3" t="inlineStr">
        <is>
          <t>https://cdn.orca.storage/617816648b51f600b5891b32/617b119b5c514200b5458471/name-plate-photo/D01gB6TtN4ibF4Csai7Tlg.jpg</t>
        </is>
      </c>
      <c r="I121" s="3" t="inlineStr">
        <is>
          <t>https://cdn.orca.storage/617816648b51f600b5891b32/617b119b5c514200b5458471/barcode-photo/fkfVktDt4HvjCsuKSvTjWA.jpg</t>
        </is>
      </c>
      <c r="J121" s="3" t="inlineStr">
        <is>
          <t>Bio-Rem Building</t>
        </is>
      </c>
      <c r="K121" s="3" t="inlineStr">
        <is>
          <t>PRE-000551</t>
        </is>
      </c>
      <c r="L121" s="3" t="inlineStr">
        <is>
          <t>PI</t>
        </is>
      </c>
      <c r="M121" s="3" t="inlineStr">
        <is>
          <t>43.3879771, -80.3521520</t>
        </is>
      </c>
      <c r="N121" s="4">
        <v>44498.75881944445</v>
      </c>
    </row>
    <row r="122">
      <c r="A122" s="3">
        <f>T("000050955")</f>
      </c>
      <c r="B122" s="3" t="inlineStr">
        <is>
          <t>Bio-Rem Room Air Temperature Indicator</t>
        </is>
      </c>
      <c r="C122" s="3" t="inlineStr">
        <is>
          <t>Bio Rem Building Bio Rem Room Biorem Room</t>
        </is>
      </c>
      <c r="D122" s="3" t="inlineStr">
        <is>
          <t>Fair</t>
        </is>
      </c>
      <c r="E122" s="3" t="inlineStr">
        <is>
          <t>Aging</t>
        </is>
      </c>
      <c r="F122" s="3" t="inlineStr">
        <is>
          <t>2010-01-01</t>
        </is>
      </c>
      <c r="G122" s="3" t="inlineStr">
        <is>
          <t>https://cdn.orca.storage/617816648b51f600b5891b32/617b119b5c514200b5458472/asset-photo/rQ6vd7LWJikIu9DNkogDTQ.jpg</t>
        </is>
      </c>
      <c r="H122" s="3" t="inlineStr">
        <is>
          <t>https://cdn.orca.storage/617816648b51f600b5891b32/617b119b5c514200b5458472/name-plate-photo/9+1wE+7p6NHurWviTDsLxg.jpg</t>
        </is>
      </c>
      <c r="I122" s="3" t="inlineStr">
        <is>
          <t>https://cdn.orca.storage/617816648b51f600b5891b32/617b119b5c514200b5458472/barcode-photo/XMYOv5Dvio4NVjEvqD7XTQ.jpg</t>
        </is>
      </c>
      <c r="J122" s="3" t="inlineStr">
        <is>
          <t>Bio-Rem Building</t>
        </is>
      </c>
      <c r="K122" s="3" t="inlineStr">
        <is>
          <t>PRE-000556</t>
        </is>
      </c>
      <c r="L122" s="3" t="inlineStr">
        <is>
          <t>PI</t>
        </is>
      </c>
      <c r="M122" s="3">
        <v/>
      </c>
      <c r="N122" s="3">
        <v/>
      </c>
    </row>
    <row r="123">
      <c r="A123" s="3">
        <f>T("000050959")</f>
      </c>
      <c r="B123" s="3" t="inlineStr">
        <is>
          <t>Bio-Rem Room Recirculation Flow Temperature Transmitter - Tank 1</t>
        </is>
      </c>
      <c r="C123" s="3" t="inlineStr">
        <is>
          <t>Bio Rem Building Bio Rem Room Biorem Room</t>
        </is>
      </c>
      <c r="D123" s="3">
        <v/>
      </c>
      <c r="E123" s="3">
        <v/>
      </c>
      <c r="F123" s="3" t="inlineStr">
        <is>
          <t>2010-12-01</t>
        </is>
      </c>
      <c r="G123" s="3">
        <v/>
      </c>
      <c r="H123" s="3">
        <v/>
      </c>
      <c r="I123" s="3">
        <v/>
      </c>
      <c r="J123" s="3" t="inlineStr">
        <is>
          <t>Bio-Rem Building</t>
        </is>
      </c>
      <c r="K123" s="3" t="inlineStr">
        <is>
          <t>PRE-000557</t>
        </is>
      </c>
      <c r="L123" s="3" t="inlineStr">
        <is>
          <t>PI</t>
        </is>
      </c>
      <c r="M123" s="3">
        <v/>
      </c>
      <c r="N123" s="3">
        <v/>
      </c>
    </row>
    <row r="124">
      <c r="A124" s="3">
        <f>T("0000333502")</f>
      </c>
      <c r="B124" s="3" t="inlineStr">
        <is>
          <t>Bio-Rem Room Recirculation Flow Temperature Transmitter - Tank 2</t>
        </is>
      </c>
      <c r="C124" s="3" t="inlineStr">
        <is>
          <t>Bio Rem Building Bio Rem Room Biorem Room</t>
        </is>
      </c>
      <c r="D124" s="3" t="inlineStr">
        <is>
          <t>Fair</t>
        </is>
      </c>
      <c r="E124" s="3" t="inlineStr">
        <is>
          <t>Aging; Wear and tear;</t>
        </is>
      </c>
      <c r="F124" s="3" t="inlineStr">
        <is>
          <t>2010-01-01</t>
        </is>
      </c>
      <c r="G124" s="3" t="inlineStr">
        <is>
          <t>https://cdn.orca.storage/617816648b51f600b5891b32/617b119b5c514200b5458474/asset-photo/5H1b94kcgMsMOWwYmEmGlQ.jpg</t>
        </is>
      </c>
      <c r="H124" s="3" t="inlineStr">
        <is>
          <t>https://cdn.orca.storage/617816648b51f600b5891b32/617b119b5c514200b5458474/name-plate-photo/ZcbNgIroXhPzoUgYmRYTzw.jpg</t>
        </is>
      </c>
      <c r="I124" s="3" t="inlineStr">
        <is>
          <t>https://cdn.orca.storage/617816648b51f600b5891b32/617b119b5c514200b5458474/barcode-photo/hIiwE1pEpaMDGBsRVE01A.jpg</t>
        </is>
      </c>
      <c r="J124" s="3" t="inlineStr">
        <is>
          <t>Bio-Rem Building</t>
        </is>
      </c>
      <c r="K124" s="3" t="inlineStr">
        <is>
          <t>PRE-000558</t>
        </is>
      </c>
      <c r="L124" s="3" t="inlineStr">
        <is>
          <t>PI</t>
        </is>
      </c>
      <c r="M124" s="3" t="inlineStr">
        <is>
          <t>43.3880248, -80.3521474</t>
        </is>
      </c>
      <c r="N124" s="4">
        <v>44498.76045138889</v>
      </c>
    </row>
    <row r="125">
      <c r="A125" s="3">
        <f>T("0000333509")</f>
      </c>
      <c r="B125" s="3" t="inlineStr">
        <is>
          <t>Bio-Rem Room Temperature Indicator</t>
        </is>
      </c>
      <c r="C125" s="3" t="inlineStr">
        <is>
          <t>Bio Rem Building Bio Rem Room Biorem Room</t>
        </is>
      </c>
      <c r="D125" s="3" t="inlineStr">
        <is>
          <t>Fair</t>
        </is>
      </c>
      <c r="E125" s="3" t="inlineStr">
        <is>
          <t>Aging; Wear and tear</t>
        </is>
      </c>
      <c r="F125" s="3" t="inlineStr">
        <is>
          <t>2010-01-01</t>
        </is>
      </c>
      <c r="G125" s="3" t="inlineStr">
        <is>
          <t>https://cdn.orca.storage/617816648b51f600b5891b32/617b119b5c514200b5458475/asset-photo/Yc0fO4WHd6tmtlluaeClAQ.jpg</t>
        </is>
      </c>
      <c r="H125" s="3" t="inlineStr">
        <is>
          <t>https://cdn.orca.storage/617816648b51f600b5891b32/617b119b5c514200b5458475/name-plate-photo/95eocFJp1INl3scWzSaQ+w.jpg</t>
        </is>
      </c>
      <c r="I125" s="3" t="inlineStr">
        <is>
          <t>https://cdn.orca.storage/617816648b51f600b5891b32/617b119b5c514200b5458475/barcode-photo/x8dWIbcQANc1G7964vSyQ.jpg</t>
        </is>
      </c>
      <c r="J125" s="3" t="inlineStr">
        <is>
          <t>Bio-Rem Building</t>
        </is>
      </c>
      <c r="K125" s="3" t="inlineStr">
        <is>
          <t>PRE-000559</t>
        </is>
      </c>
      <c r="L125" s="3" t="inlineStr">
        <is>
          <t>PI</t>
        </is>
      </c>
      <c r="M125" s="3" t="inlineStr">
        <is>
          <t>43.3879597, -80.3521537</t>
        </is>
      </c>
      <c r="N125" s="4">
        <v>44498.76190972222</v>
      </c>
    </row>
    <row r="126">
      <c r="A126" s="3">
        <f>T("000050859")</f>
      </c>
      <c r="B126" s="3" t="inlineStr">
        <is>
          <t>Bar Screen 1 Differential Level Transducer</t>
        </is>
      </c>
      <c r="C126" s="3" t="inlineStr">
        <is>
          <t>Headworks Building</t>
        </is>
      </c>
      <c r="D126" s="3" t="inlineStr">
        <is>
          <t>Good</t>
        </is>
      </c>
      <c r="E126" s="3" t="inlineStr">
        <is>
          <t>Good</t>
        </is>
      </c>
      <c r="F126" s="3" t="inlineStr">
        <is>
          <t>2010-01-01</t>
        </is>
      </c>
      <c r="G126" s="3" t="inlineStr">
        <is>
          <t>https://cdn.orca.storage/617816648b51f600b5891b32/617b119b5c514200b5458476/asset-photo/QP9iFBjfgMA6QGIsQgIq7Q.jpg</t>
        </is>
      </c>
      <c r="H126" s="3" t="inlineStr">
        <is>
          <t>https://cdn.orca.storage/617816648b51f600b5891b32/617b119b5c514200b5458476/name-plate-photo/WC1ktK40UL1do5c+adW5Zw.jpg</t>
        </is>
      </c>
      <c r="I126" s="3" t="inlineStr">
        <is>
          <t>https://cdn.orca.storage/617816648b51f600b5891b32/617b119b5c514200b5458476/barcode-photo/QP9iFBjfgMA6QGIsQgIq7Q.jpg</t>
        </is>
      </c>
      <c r="J126" s="3" t="inlineStr">
        <is>
          <t>Headworks Building</t>
        </is>
      </c>
      <c r="K126" s="3" t="inlineStr">
        <is>
          <t>PRE-000566</t>
        </is>
      </c>
      <c r="L126" s="3" t="inlineStr">
        <is>
          <t>PI</t>
        </is>
      </c>
      <c r="M126" s="3">
        <v/>
      </c>
      <c r="N126" s="3">
        <v/>
      </c>
    </row>
    <row r="127">
      <c r="A127" s="3">
        <f>T("000059860")</f>
      </c>
      <c r="B127" s="3" t="inlineStr">
        <is>
          <t>Bar Screen 2 Differential Level Transducer</t>
        </is>
      </c>
      <c r="C127" s="3" t="inlineStr">
        <is>
          <t>Headworks Building</t>
        </is>
      </c>
      <c r="D127" s="3">
        <v/>
      </c>
      <c r="E127" s="3">
        <v/>
      </c>
      <c r="F127" s="3" t="inlineStr">
        <is>
          <t>2010-01-01</t>
        </is>
      </c>
      <c r="G127" s="3">
        <v/>
      </c>
      <c r="H127" s="3">
        <v/>
      </c>
      <c r="I127" s="3">
        <v/>
      </c>
      <c r="J127" s="3" t="inlineStr">
        <is>
          <t>Headworks Building</t>
        </is>
      </c>
      <c r="K127" s="3" t="inlineStr">
        <is>
          <t>PRE-000567</t>
        </is>
      </c>
      <c r="L127" s="3" t="inlineStr">
        <is>
          <t>PI</t>
        </is>
      </c>
      <c r="M127" s="3">
        <v/>
      </c>
      <c r="N127" s="3">
        <v/>
      </c>
    </row>
    <row r="128">
      <c r="A128" s="3">
        <f>T("000050858")</f>
      </c>
      <c r="B128" s="3" t="inlineStr">
        <is>
          <t>Plant Bypass Flow Transmitter</t>
        </is>
      </c>
      <c r="C128" s="3" t="inlineStr">
        <is>
          <t>Headworks Building</t>
        </is>
      </c>
      <c r="D128" s="3" t="inlineStr">
        <is>
          <t>Fair</t>
        </is>
      </c>
      <c r="E128" s="3" t="inlineStr">
        <is>
          <t>Aging</t>
        </is>
      </c>
      <c r="F128" s="3" t="inlineStr">
        <is>
          <t>2010-01-01</t>
        </is>
      </c>
      <c r="G128" s="3" t="inlineStr">
        <is>
          <t>https://cdn.orca.storage/617816648b51f600b5891b32/617b119b5c514200b5458478/asset-photo/pFjzgr7YtchBs8eXWp+jaw.jpg</t>
        </is>
      </c>
      <c r="H128" s="3" t="inlineStr">
        <is>
          <t>https://cdn.orca.storage/617816648b51f600b5891b32/617b119b5c514200b5458478/name-plate-photo/pFjzgr7YtchBs8eXWp+jaw.jpg</t>
        </is>
      </c>
      <c r="I128" s="3" t="inlineStr">
        <is>
          <t>https://cdn.orca.storage/617816648b51f600b5891b32/617b119b5c514200b5458478/barcode-photo/pFjzgr7YtchBs8eXWp+jaw.jpg</t>
        </is>
      </c>
      <c r="J128" s="3" t="inlineStr">
        <is>
          <t>Headworks Building</t>
        </is>
      </c>
      <c r="K128" s="3" t="inlineStr">
        <is>
          <t>PRE-000568</t>
        </is>
      </c>
      <c r="L128" s="3" t="inlineStr">
        <is>
          <t>PI</t>
        </is>
      </c>
      <c r="M128" s="3">
        <v/>
      </c>
      <c r="N128" s="3">
        <v/>
      </c>
    </row>
    <row r="129">
      <c r="A129" s="3">
        <f>T("000050864")</f>
      </c>
      <c r="B129" s="3" t="inlineStr">
        <is>
          <t>Washer Compactor No. 2 Local Control Panel</t>
        </is>
      </c>
      <c r="C129" s="3" t="inlineStr">
        <is>
          <t>Headworks Building</t>
        </is>
      </c>
      <c r="D129" s="3" t="inlineStr">
        <is>
          <t>Fair</t>
        </is>
      </c>
      <c r="E129" s="3" t="inlineStr">
        <is>
          <t>Aging</t>
        </is>
      </c>
      <c r="F129" s="3" t="inlineStr">
        <is>
          <t>2010-01-01</t>
        </is>
      </c>
      <c r="G129" s="3" t="inlineStr">
        <is>
          <t>https://cdn.orca.storage/617816648b51f600b5891b32/617b119b5c514200b5458479/asset-photo/ZlPEuB+3NxlDkFmyrTMFA.jpg</t>
        </is>
      </c>
      <c r="H129" s="3" t="inlineStr">
        <is>
          <t>https://cdn.orca.storage/617816648b51f600b5891b32/617b119b5c514200b5458479/name-plate-photo/+In+MsH5Gcqd5lWjJp4Wcg.jpg</t>
        </is>
      </c>
      <c r="I129" s="3" t="inlineStr">
        <is>
          <t>https://cdn.orca.storage/617816648b51f600b5891b32/617b119b5c514200b5458479/barcode-photo/+In+MsH5Gcqd5lWjJp4Wcg.jpg</t>
        </is>
      </c>
      <c r="J129" s="3" t="inlineStr">
        <is>
          <t>Headworks Building</t>
        </is>
      </c>
      <c r="K129" s="3" t="inlineStr">
        <is>
          <t>PRE-000575</t>
        </is>
      </c>
      <c r="L129" s="3" t="inlineStr">
        <is>
          <t>PI</t>
        </is>
      </c>
      <c r="M129" s="3">
        <v/>
      </c>
      <c r="N129" s="3">
        <v/>
      </c>
    </row>
    <row r="130">
      <c r="A130" s="3">
        <f>T("000050862")</f>
      </c>
      <c r="B130" s="3" t="inlineStr">
        <is>
          <t>Conveyor Control Panel (Local Control)</t>
        </is>
      </c>
      <c r="C130" s="3" t="inlineStr">
        <is>
          <t>Headworks Building</t>
        </is>
      </c>
      <c r="D130" s="3" t="inlineStr">
        <is>
          <t>Fair</t>
        </is>
      </c>
      <c r="E130" s="3" t="inlineStr">
        <is>
          <t>Aging</t>
        </is>
      </c>
      <c r="F130" s="3" t="inlineStr">
        <is>
          <t>2010-01-01</t>
        </is>
      </c>
      <c r="G130" s="3" t="inlineStr">
        <is>
          <t>https://cdn.orca.storage/617816648b51f600b5891b32/617b119b5c514200b545847a/asset-photo/kg9FTFuMRPGzwhAsdp7lg.jpg</t>
        </is>
      </c>
      <c r="H130" s="3" t="inlineStr">
        <is>
          <t>https://cdn.orca.storage/617816648b51f600b5891b32/617b119b5c514200b545847a/name-plate-photo/ao6Hex75W0Gm8vF2ycbRw.jpg</t>
        </is>
      </c>
      <c r="I130" s="3" t="inlineStr">
        <is>
          <t>https://cdn.orca.storage/617816648b51f600b5891b32/617b119b5c514200b545847a/barcode-photo/ao6Hex75W0Gm8vF2ycbRw.jpg</t>
        </is>
      </c>
      <c r="J130" s="3" t="inlineStr">
        <is>
          <t>Headworks Building</t>
        </is>
      </c>
      <c r="K130" s="3" t="inlineStr">
        <is>
          <t>PRE-000576</t>
        </is>
      </c>
      <c r="L130" s="3" t="inlineStr">
        <is>
          <t>PI</t>
        </is>
      </c>
      <c r="M130" s="3">
        <v/>
      </c>
      <c r="N130" s="3">
        <v/>
      </c>
    </row>
    <row r="131">
      <c r="A131" s="3">
        <f>T("000050863")</f>
      </c>
      <c r="B131" s="3" t="inlineStr">
        <is>
          <t>Washer Compactor No. 1 Local Controls With Disconnect Switch</t>
        </is>
      </c>
      <c r="C131" s="3" t="inlineStr">
        <is>
          <t>Headworks Building</t>
        </is>
      </c>
      <c r="D131" s="3" t="inlineStr">
        <is>
          <t>Fair</t>
        </is>
      </c>
      <c r="E131" s="3" t="inlineStr">
        <is>
          <t>Aging</t>
        </is>
      </c>
      <c r="F131" s="3" t="inlineStr">
        <is>
          <t>2010-01-01</t>
        </is>
      </c>
      <c r="G131" s="3" t="inlineStr">
        <is>
          <t>https://cdn.orca.storage/617816648b51f600b5891b32/617b119b5c514200b545847b/asset-photo/ZWUzlJ6p7xM0wETXlclfrw.jpg</t>
        </is>
      </c>
      <c r="H131" s="3" t="inlineStr">
        <is>
          <t>https://cdn.orca.storage/617816648b51f600b5891b32/617b119b5c514200b545847b/name-plate-photo/ulcVAim3a6992WCln3o2w.jpg</t>
        </is>
      </c>
      <c r="I131" s="3" t="inlineStr">
        <is>
          <t>https://cdn.orca.storage/617816648b51f600b5891b32/617b119b5c514200b545847b/barcode-photo/t4aDikaJ+wUmS53c5faufQ.jpg</t>
        </is>
      </c>
      <c r="J131" s="3" t="inlineStr">
        <is>
          <t>Headworks Building</t>
        </is>
      </c>
      <c r="K131" s="3" t="inlineStr">
        <is>
          <t>PRE-000577</t>
        </is>
      </c>
      <c r="L131" s="3" t="inlineStr">
        <is>
          <t>PI</t>
        </is>
      </c>
      <c r="M131" s="3">
        <v/>
      </c>
      <c r="N131" s="3">
        <v/>
      </c>
    </row>
    <row r="132">
      <c r="A132" s="3">
        <f>T("0000333518")</f>
      </c>
      <c r="B132" s="3" t="inlineStr">
        <is>
          <t>Bio-Rem Room Bio-Trickling Filter #1 Immersion Heater</t>
        </is>
      </c>
      <c r="C132" s="3" t="inlineStr">
        <is>
          <t>Bio Rem Building Bio Rem Room (Outside) Outside Biorem Room</t>
        </is>
      </c>
      <c r="D132" s="3">
        <v/>
      </c>
      <c r="E132" s="3">
        <v/>
      </c>
      <c r="F132" s="3" t="inlineStr">
        <is>
          <t>2010-12-01</t>
        </is>
      </c>
      <c r="G132" s="3">
        <v/>
      </c>
      <c r="H132" s="3">
        <v/>
      </c>
      <c r="I132" s="3">
        <v/>
      </c>
      <c r="J132" s="3" t="inlineStr">
        <is>
          <t>Bio-Rem Building</t>
        </is>
      </c>
      <c r="K132" s="3" t="inlineStr">
        <is>
          <t>PRE-000578</t>
        </is>
      </c>
      <c r="L132" s="3" t="inlineStr">
        <is>
          <t>PI</t>
        </is>
      </c>
      <c r="M132" s="3">
        <v/>
      </c>
      <c r="N132" s="3">
        <v/>
      </c>
    </row>
    <row r="133">
      <c r="A133" s="3">
        <f>T("000050953")</f>
      </c>
      <c r="B133" s="3" t="inlineStr">
        <is>
          <t>Bio-Rem Room Bio-Trickling Filter #2 Odourous Air Flow Meter</t>
        </is>
      </c>
      <c r="C133" s="3" t="inlineStr">
        <is>
          <t>Bio Rem Building Bio Rem Room Biorem Room</t>
        </is>
      </c>
      <c r="D133" s="3" t="inlineStr">
        <is>
          <t>Good</t>
        </is>
      </c>
      <c r="E133" s="3" t="inlineStr">
        <is>
          <t>Good</t>
        </is>
      </c>
      <c r="F133" s="3" t="inlineStr">
        <is>
          <t>2010-01-01</t>
        </is>
      </c>
      <c r="G133" s="3" t="inlineStr">
        <is>
          <t>https://cdn.orca.storage/617816648b51f600b5891b32/617b119b5c514200b545847d/asset-photo/8EFl5KSds+GfwMEMzbv5hg.jpg</t>
        </is>
      </c>
      <c r="H133" s="3" t="inlineStr">
        <is>
          <t>https://cdn.orca.storage/617816648b51f600b5891b32/617b119b5c514200b545847d/name-plate-photo/mIz7Ag0VJ6jYnWITUldxFQ.jpg</t>
        </is>
      </c>
      <c r="I133" s="3" t="inlineStr">
        <is>
          <t>https://cdn.orca.storage/617816648b51f600b5891b32/617b119b5c514200b545847d/barcode-photo/0CrZNxC8vG+9AB9YSZyChw.jpg</t>
        </is>
      </c>
      <c r="J133" s="3" t="inlineStr">
        <is>
          <t>Bio-Rem Building</t>
        </is>
      </c>
      <c r="K133" s="3" t="inlineStr">
        <is>
          <t>PRE-000584</t>
        </is>
      </c>
      <c r="L133" s="3" t="inlineStr">
        <is>
          <t>PI</t>
        </is>
      </c>
      <c r="M133" s="3">
        <v/>
      </c>
      <c r="N133" s="3">
        <v/>
      </c>
    </row>
    <row r="134">
      <c r="A134" s="3">
        <f>T("000050954")</f>
      </c>
      <c r="B134" s="3" t="inlineStr">
        <is>
          <t>Bio-Rem Room Bio-Trickling Filter #1 Odourous Air Flow Meter</t>
        </is>
      </c>
      <c r="C134" s="3" t="inlineStr">
        <is>
          <t>Bio Rem Building Bio Rem Room Biorem Room</t>
        </is>
      </c>
      <c r="D134" s="3" t="inlineStr">
        <is>
          <t>Good</t>
        </is>
      </c>
      <c r="E134" s="3" t="inlineStr">
        <is>
          <t>Good</t>
        </is>
      </c>
      <c r="F134" s="3" t="inlineStr">
        <is>
          <t>2010-01-01</t>
        </is>
      </c>
      <c r="G134" s="3" t="inlineStr">
        <is>
          <t>https://cdn.orca.storage/617816648b51f600b5891b32/617b119b5c514200b545847e/asset-photo/ZdcScCmznUqDXin9gJcogg.jpg</t>
        </is>
      </c>
      <c r="H134" s="3" t="inlineStr">
        <is>
          <t>https://cdn.orca.storage/617816648b51f600b5891b32/617b119b5c514200b545847e/name-plate-photo/w5G1TqalvuELVePg8DIyQ.jpg</t>
        </is>
      </c>
      <c r="I134" s="3" t="inlineStr">
        <is>
          <t>https://cdn.orca.storage/617816648b51f600b5891b32/617b119b5c514200b545847e/barcode-photo/kIOuaoOqnQkKVciMKykB6w.jpg</t>
        </is>
      </c>
      <c r="J134" s="3" t="inlineStr">
        <is>
          <t>Bio-Rem Building</t>
        </is>
      </c>
      <c r="K134" s="3" t="inlineStr">
        <is>
          <t>PRE-000585</t>
        </is>
      </c>
      <c r="L134" s="3" t="inlineStr">
        <is>
          <t>PI</t>
        </is>
      </c>
      <c r="M134" s="3">
        <v/>
      </c>
      <c r="N134" s="3">
        <v/>
      </c>
    </row>
    <row r="135">
      <c r="A135" s="3">
        <f>T("0000346266")</f>
      </c>
      <c r="B135" s="3" t="inlineStr">
        <is>
          <t>Digester Control Building Pressure Switch</t>
        </is>
      </c>
      <c r="C135" s="3" t="inlineStr">
        <is>
          <t>Digester Control Building</t>
        </is>
      </c>
      <c r="D135" s="3">
        <v/>
      </c>
      <c r="E135" s="3">
        <v/>
      </c>
      <c r="F135" s="3" t="inlineStr">
        <is>
          <t>2010-01-01</t>
        </is>
      </c>
      <c r="G135" s="3">
        <v/>
      </c>
      <c r="H135" s="3">
        <v/>
      </c>
      <c r="I135" s="3">
        <v/>
      </c>
      <c r="J135" s="3" t="inlineStr">
        <is>
          <t>Digester Control Building</t>
        </is>
      </c>
      <c r="K135" s="3" t="inlineStr">
        <is>
          <t>PRE-000601</t>
        </is>
      </c>
      <c r="L135" s="3" t="inlineStr">
        <is>
          <t>PI</t>
        </is>
      </c>
      <c r="M135" s="3">
        <v/>
      </c>
      <c r="N135" s="3">
        <v/>
      </c>
    </row>
    <row r="136">
      <c r="A136" s="3">
        <f>T("0000346556")</f>
      </c>
      <c r="B136" s="3" t="inlineStr">
        <is>
          <t>Raw Sludge Pump Station 2 Slp 303 Pressure Switch</t>
        </is>
      </c>
      <c r="C136" s="3" t="inlineStr">
        <is>
          <t>Raw Sludge Pumping Station 2 Raw Sludge Pump Station 2 Room</t>
        </is>
      </c>
      <c r="D136" s="3">
        <v/>
      </c>
      <c r="E136" s="3">
        <v/>
      </c>
      <c r="F136" s="3" t="inlineStr">
        <is>
          <t>2010-01-01</t>
        </is>
      </c>
      <c r="G136" s="3">
        <v/>
      </c>
      <c r="H136" s="3">
        <v/>
      </c>
      <c r="I136" s="3">
        <v/>
      </c>
      <c r="J136" s="3" t="inlineStr">
        <is>
          <t>Raw Sludge Pumping Station 2</t>
        </is>
      </c>
      <c r="K136" s="3" t="inlineStr">
        <is>
          <t>PRE-000634</t>
        </is>
      </c>
      <c r="L136" s="3" t="inlineStr">
        <is>
          <t>PI</t>
        </is>
      </c>
      <c r="M136" s="3">
        <v/>
      </c>
      <c r="N136" s="3">
        <v/>
      </c>
    </row>
    <row r="137">
      <c r="A137" s="3">
        <f>T("0000346557")</f>
      </c>
      <c r="B137" s="3" t="inlineStr">
        <is>
          <t>Raw Sludge Pumping Station 2 Pressure Switch</t>
        </is>
      </c>
      <c r="C137" s="3" t="inlineStr">
        <is>
          <t>Raw Sludge Pumping Station 2</t>
        </is>
      </c>
      <c r="D137" s="3">
        <v/>
      </c>
      <c r="E137" s="3">
        <v/>
      </c>
      <c r="F137" s="3" t="inlineStr">
        <is>
          <t>2010-01-01</t>
        </is>
      </c>
      <c r="G137" s="3">
        <v/>
      </c>
      <c r="H137" s="3">
        <v/>
      </c>
      <c r="I137" s="3">
        <v/>
      </c>
      <c r="J137" s="3" t="inlineStr">
        <is>
          <t>Raw Sludge Pumping Station 2</t>
        </is>
      </c>
      <c r="K137" s="3" t="inlineStr">
        <is>
          <t>PRE-000635</t>
        </is>
      </c>
      <c r="L137" s="3" t="inlineStr">
        <is>
          <t>PI</t>
        </is>
      </c>
      <c r="M137" s="3">
        <v/>
      </c>
      <c r="N137" s="3">
        <v/>
      </c>
    </row>
    <row r="138">
      <c r="A138" s="3">
        <f>T("0000346573")</f>
      </c>
      <c r="B138" s="3" t="inlineStr">
        <is>
          <t>Raw Sludge Pumping Station 1 Pressure Switch</t>
        </is>
      </c>
      <c r="C138" s="3" t="inlineStr">
        <is>
          <t>Raw Sludge Pumping Station 1</t>
        </is>
      </c>
      <c r="D138" s="3">
        <v/>
      </c>
      <c r="E138" s="3">
        <v/>
      </c>
      <c r="F138" s="3" t="inlineStr">
        <is>
          <t>2010-01-01</t>
        </is>
      </c>
      <c r="G138" s="3">
        <v/>
      </c>
      <c r="H138" s="3">
        <v/>
      </c>
      <c r="I138" s="3">
        <v/>
      </c>
      <c r="J138" s="3" t="inlineStr">
        <is>
          <t>Raw Sludge Pumping Station 1</t>
        </is>
      </c>
      <c r="K138" s="3" t="inlineStr">
        <is>
          <t>PRE-000656</t>
        </is>
      </c>
      <c r="L138" s="3" t="inlineStr">
        <is>
          <t>PI</t>
        </is>
      </c>
      <c r="M138" s="3">
        <v/>
      </c>
      <c r="N138" s="3">
        <v/>
      </c>
    </row>
    <row r="139">
      <c r="A139" s="3">
        <f>T("0000346582")</f>
      </c>
      <c r="B139" s="3" t="inlineStr">
        <is>
          <t>Raw Sludge Pumping Station 1 Pressure Switch</t>
        </is>
      </c>
      <c r="C139" s="3" t="inlineStr">
        <is>
          <t>Raw Sludge Pumping Station 1</t>
        </is>
      </c>
      <c r="D139" s="3">
        <v/>
      </c>
      <c r="E139" s="3">
        <v/>
      </c>
      <c r="F139" s="3" t="inlineStr">
        <is>
          <t>2010-01-01</t>
        </is>
      </c>
      <c r="G139" s="3">
        <v/>
      </c>
      <c r="H139" s="3">
        <v/>
      </c>
      <c r="I139" s="3">
        <v/>
      </c>
      <c r="J139" s="3" t="inlineStr">
        <is>
          <t>Raw Sludge Pumping Station 1</t>
        </is>
      </c>
      <c r="K139" s="3" t="inlineStr">
        <is>
          <t>PRE-000657</t>
        </is>
      </c>
      <c r="L139" s="3" t="inlineStr">
        <is>
          <t>PI</t>
        </is>
      </c>
      <c r="M139" s="3">
        <v/>
      </c>
      <c r="N139" s="3">
        <v/>
      </c>
    </row>
    <row r="140">
      <c r="A140" s="3">
        <f>T("0000346598")</f>
      </c>
      <c r="B140" s="3" t="inlineStr">
        <is>
          <t>O&amp;M Building Cod Reactor</t>
        </is>
      </c>
      <c r="C140" s="3" t="inlineStr">
        <is>
          <t>Ops &amp; Maintenance Building</t>
        </is>
      </c>
      <c r="D140" s="3" t="inlineStr">
        <is>
          <t>Fair</t>
        </is>
      </c>
      <c r="E140" s="3" t="inlineStr">
        <is>
          <t>Aging. Wear and tear</t>
        </is>
      </c>
      <c r="F140" s="3" t="inlineStr">
        <is>
          <t>2010-01-01</t>
        </is>
      </c>
      <c r="G140" s="3" t="inlineStr">
        <is>
          <t>https://cdn.orca.storage/617816648b51f600b5891b32/617b119b5c514200b5458484/asset-photo/HIYeyzpxoS1dAjw+j4XMA.jpg</t>
        </is>
      </c>
      <c r="H140" s="3" t="inlineStr">
        <is>
          <t>https://cdn.orca.storage/617816648b51f600b5891b32/617b119b5c514200b5458484/name-plate-photo/lQyW77uBjEMpltiVrR8qAw.jpg</t>
        </is>
      </c>
      <c r="I140" s="3" t="inlineStr">
        <is>
          <t>https://cdn.orca.storage/617816648b51f600b5891b32/617b119b5c514200b5458484/barcode-photo/DdiXU5KSAWN7ohBtPYOFA.jpg</t>
        </is>
      </c>
      <c r="J140" s="3" t="inlineStr">
        <is>
          <t>Ops &amp; Maintenance Building</t>
        </is>
      </c>
      <c r="K140" s="3" t="inlineStr">
        <is>
          <t>PRE-000678</t>
        </is>
      </c>
      <c r="L140" s="3" t="inlineStr">
        <is>
          <t>PI</t>
        </is>
      </c>
      <c r="M140" s="3" t="inlineStr">
        <is>
          <t>43.3882829, -80.3516140</t>
        </is>
      </c>
      <c r="N140" s="4">
        <v>44498.587743055556</v>
      </c>
    </row>
    <row r="141">
      <c r="A141" s="3">
        <f>T("0000346599")</f>
      </c>
      <c r="B141" s="3" t="inlineStr">
        <is>
          <t>O&amp;M Building  Spectrophotometer</t>
        </is>
      </c>
      <c r="C141" s="3" t="inlineStr">
        <is>
          <t>Ops &amp; Maintenance Building</t>
        </is>
      </c>
      <c r="D141" s="3" t="inlineStr">
        <is>
          <t>Good</t>
        </is>
      </c>
      <c r="E141" s="3">
        <v/>
      </c>
      <c r="F141" s="3" t="inlineStr">
        <is>
          <t>2010-01-01</t>
        </is>
      </c>
      <c r="G141" s="3" t="inlineStr">
        <is>
          <t>https://cdn.orca.storage/617816648b51f600b5891b32/617b119b5c514200b5458485/asset-photo/hjNADYlx7kksxJ9W0tu9g.jpg</t>
        </is>
      </c>
      <c r="H141" s="3" t="inlineStr">
        <is>
          <t>https://cdn.orca.storage/617816648b51f600b5891b32/617b119b5c514200b5458485/name-plate-photo/lSJYhSuuCsivqSg1iVnn8w.jpg</t>
        </is>
      </c>
      <c r="I141" s="3" t="inlineStr">
        <is>
          <t>https://cdn.orca.storage/617816648b51f600b5891b32/617b119b5c514200b5458485/barcode-photo/uVBbSeQUqhzWhhON9bnCw.jpg</t>
        </is>
      </c>
      <c r="J141" s="3" t="inlineStr">
        <is>
          <t>Ops &amp; Maintenance Building</t>
        </is>
      </c>
      <c r="K141" s="3" t="inlineStr">
        <is>
          <t>PRE-000680</t>
        </is>
      </c>
      <c r="L141" s="3" t="inlineStr">
        <is>
          <t>PI</t>
        </is>
      </c>
      <c r="M141" s="3" t="inlineStr">
        <is>
          <t>43.3882770, -80.3516072</t>
        </is>
      </c>
      <c r="N141" s="4">
        <v>44498.59001157407</v>
      </c>
    </row>
    <row r="142">
      <c r="A142" s="3">
        <f>T("0000346607")</f>
      </c>
      <c r="B142" s="3" t="inlineStr">
        <is>
          <t>O&amp;M Building Network Core Closet</t>
        </is>
      </c>
      <c r="C142" s="3" t="inlineStr">
        <is>
          <t>Ops &amp; Maintenance Building</t>
        </is>
      </c>
      <c r="D142" s="3" t="inlineStr">
        <is>
          <t>Good</t>
        </is>
      </c>
      <c r="E142" s="3" t="inlineStr">
        <is>
          <t>Good</t>
        </is>
      </c>
      <c r="F142" s="3" t="inlineStr">
        <is>
          <t>2010-01-01</t>
        </is>
      </c>
      <c r="G142" s="3" t="inlineStr">
        <is>
          <t>https://cdn.orca.storage/617816648b51f600b5891b32/617b119b5c514200b5458486/asset-photo/hRV5ZEiaA8nLsHQNCn1w.jpg</t>
        </is>
      </c>
      <c r="H142" s="3" t="inlineStr">
        <is>
          <t>https://cdn.orca.storage/617816648b51f600b5891b32/617b119b5c514200b5458486/name-plate-photo/nR8AuRwFId5cOCHfxhfbQ.jpg</t>
        </is>
      </c>
      <c r="I142" s="3" t="inlineStr">
        <is>
          <t>https://cdn.orca.storage/617816648b51f600b5891b32/617b119b5c514200b5458486/barcode-photo/HayB2CIy7n4THdbjydPxwg.jpg</t>
        </is>
      </c>
      <c r="J142" s="3" t="inlineStr">
        <is>
          <t>Ops &amp; Maintenance Building</t>
        </is>
      </c>
      <c r="K142" s="3" t="inlineStr">
        <is>
          <t>PRE-000684</t>
        </is>
      </c>
      <c r="L142" s="3" t="inlineStr">
        <is>
          <t>PI</t>
        </is>
      </c>
      <c r="M142" s="3" t="inlineStr">
        <is>
          <t>43.3881345, -80.3514784</t>
        </is>
      </c>
      <c r="N142" s="4">
        <v>44498.56324074074</v>
      </c>
    </row>
    <row r="143">
      <c r="A143" s="3">
        <f>T("0000346638")</f>
      </c>
      <c r="B143" s="3" t="inlineStr">
        <is>
          <t>O&amp;M Building Tyco Panel</t>
        </is>
      </c>
      <c r="C143" s="3" t="inlineStr">
        <is>
          <t>Ops &amp; Maintenance Building</t>
        </is>
      </c>
      <c r="D143" s="3" t="inlineStr">
        <is>
          <t>Fair</t>
        </is>
      </c>
      <c r="E143" s="3" t="inlineStr">
        <is>
          <t>Aging; Wear and tear</t>
        </is>
      </c>
      <c r="F143" s="3" t="inlineStr">
        <is>
          <t>2010-01-01</t>
        </is>
      </c>
      <c r="G143" s="3" t="inlineStr">
        <is>
          <t>https://cdn.orca.storage/617816648b51f600b5891b32/617b119b5c514200b5458487/asset-photo/xOAEVIwF5BTP4pQl3MJxJg.jpg</t>
        </is>
      </c>
      <c r="H143" s="3" t="inlineStr">
        <is>
          <t>https://cdn.orca.storage/617816648b51f600b5891b32/617b119b5c514200b5458487/name-plate-photo/GAZtyM5quyX1H6P9I+IObQ.jpg</t>
        </is>
      </c>
      <c r="I143" s="3" t="inlineStr">
        <is>
          <t>https://cdn.orca.storage/617816648b51f600b5891b32/617b119b5c514200b5458487/barcode-photo/nSNKPnhuLC3dW7tPhcAbKg.jpg</t>
        </is>
      </c>
      <c r="J143" s="3" t="inlineStr">
        <is>
          <t>Ops &amp; Maintenance Building</t>
        </is>
      </c>
      <c r="K143" s="3" t="inlineStr">
        <is>
          <t>PRE-000715</t>
        </is>
      </c>
      <c r="L143" s="3" t="inlineStr">
        <is>
          <t>PI</t>
        </is>
      </c>
      <c r="M143" s="3" t="inlineStr">
        <is>
          <t>43.3881499, -80.3515595</t>
        </is>
      </c>
      <c r="N143" s="4">
        <v>44498.57533564815</v>
      </c>
    </row>
    <row r="144">
      <c r="A144" s="3">
        <f>T("0000346649")</f>
      </c>
      <c r="B144" s="3" t="inlineStr">
        <is>
          <t>O&amp;M Building Level Transmitter  - Diesel Tank</t>
        </is>
      </c>
      <c r="C144" s="3" t="inlineStr">
        <is>
          <t>Ops &amp; Maintenance Building</t>
        </is>
      </c>
      <c r="D144" s="3" t="inlineStr">
        <is>
          <t>Good</t>
        </is>
      </c>
      <c r="E144" s="3" t="inlineStr">
        <is>
          <t>Good</t>
        </is>
      </c>
      <c r="F144" s="3" t="inlineStr">
        <is>
          <t>2010-01-01</t>
        </is>
      </c>
      <c r="G144" s="3" t="inlineStr">
        <is>
          <t>https://cdn.orca.storage/617816648b51f600b5891b32/617b119b5c514200b5458488/asset-photo/V3S37xFIkhE86iCe7jjcRQ.jpg</t>
        </is>
      </c>
      <c r="H144" s="3" t="inlineStr">
        <is>
          <t>https://cdn.orca.storage/617816648b51f600b5891b32/617b119b5c514200b5458488/name-plate-photo/rYg0FaKfaTRPJtv9yF2kXw.jpg</t>
        </is>
      </c>
      <c r="I144" s="3" t="inlineStr">
        <is>
          <t>https://cdn.orca.storage/617816648b51f600b5891b32/617b119b5c514200b5458488/barcode-photo/vxoDOFfTDpq0sM2yHHAbCA.jpg</t>
        </is>
      </c>
      <c r="J144" s="3" t="inlineStr">
        <is>
          <t>Ops &amp; Maintenance Building</t>
        </is>
      </c>
      <c r="K144" s="3" t="inlineStr">
        <is>
          <t>PRE-000726</t>
        </is>
      </c>
      <c r="L144" s="3" t="inlineStr">
        <is>
          <t>PI</t>
        </is>
      </c>
      <c r="M144" s="3" t="inlineStr">
        <is>
          <t>43.3880773, -80.3515769</t>
        </is>
      </c>
      <c r="N144" s="4">
        <v>44498.735925925925</v>
      </c>
    </row>
    <row r="145">
      <c r="A145" s="3">
        <f>T("0000346664")</f>
      </c>
      <c r="B145" s="3" t="inlineStr">
        <is>
          <t>Digestor Control Building Control Panel for Sludge Mixing Pump</t>
        </is>
      </c>
      <c r="C145" s="3" t="inlineStr">
        <is>
          <t>Digester Control Building Sludge Mixing Pump Room</t>
        </is>
      </c>
      <c r="D145" s="3" t="inlineStr">
        <is>
          <t>Fair</t>
        </is>
      </c>
      <c r="E145" s="3" t="inlineStr">
        <is>
          <t>Aging: Corrosion</t>
        </is>
      </c>
      <c r="F145" s="3" t="inlineStr">
        <is>
          <t>2013-01-01</t>
        </is>
      </c>
      <c r="G145" s="3" t="inlineStr">
        <is>
          <t>https://cdn.orca.storage/617816648b51f600b5891b32/617b119b5c514200b5458489/asset-photo/C7lInuPzwCggipO8setXsg.jpg</t>
        </is>
      </c>
      <c r="H145" s="3" t="inlineStr">
        <is>
          <t>https://cdn.orca.storage/617816648b51f600b5891b32/617b119b5c514200b5458489/name-plate-photo/XJpboUctTxwHHFnrrA+1Ag.jpg</t>
        </is>
      </c>
      <c r="I145" s="3" t="inlineStr">
        <is>
          <t>https://cdn.orca.storage/617816648b51f600b5891b32/617b119b5c514200b5458489/barcode-photo/kyD6Wg5TqlKXu7kRp2wPfg.jpg</t>
        </is>
      </c>
      <c r="J145" s="3" t="inlineStr">
        <is>
          <t>Digester Control Building</t>
        </is>
      </c>
      <c r="K145" s="3" t="inlineStr">
        <is>
          <t>PRE-000741</t>
        </is>
      </c>
      <c r="L145" s="3" t="inlineStr">
        <is>
          <t>PI</t>
        </is>
      </c>
      <c r="M145" s="3" t="inlineStr">
        <is>
          <t>43.3880099, -80.3509012</t>
        </is>
      </c>
      <c r="N145" s="4">
        <v>44498.68460648148</v>
      </c>
    </row>
    <row r="146">
      <c r="A146" s="3">
        <f>T("0000346667")</f>
      </c>
      <c r="B146" s="3" t="inlineStr">
        <is>
          <t>Digestor Control Building Control Panel for Sludge Mixing Pump</t>
        </is>
      </c>
      <c r="C146" s="3" t="inlineStr">
        <is>
          <t>Digester Control Building Sludge Mixing Pump Room</t>
        </is>
      </c>
      <c r="D146" s="3" t="inlineStr">
        <is>
          <t>Fair</t>
        </is>
      </c>
      <c r="E146" s="3" t="inlineStr">
        <is>
          <t>Aging; Corrosion</t>
        </is>
      </c>
      <c r="F146" s="3" t="inlineStr">
        <is>
          <t>2013-01-01</t>
        </is>
      </c>
      <c r="G146" s="3" t="inlineStr">
        <is>
          <t>https://cdn.orca.storage/617816648b51f600b5891b32/617b119b5c514200b545848a/asset-photo/T5s6NK2SFLqi6fiNzITlIg.jpg</t>
        </is>
      </c>
      <c r="H146" s="3" t="inlineStr">
        <is>
          <t>https://cdn.orca.storage/617816648b51f600b5891b32/617b119b5c514200b545848a/name-plate-photo/eA+fLeIJFvcHrtoxbPUpTg.jpg</t>
        </is>
      </c>
      <c r="I146" s="3" t="inlineStr">
        <is>
          <t>https://cdn.orca.storage/617816648b51f600b5891b32/617b119b5c514200b545848a/barcode-photo/zc2GX2a1HB+sCHfgnPm5g.jpg</t>
        </is>
      </c>
      <c r="J146" s="3" t="inlineStr">
        <is>
          <t>Digester Control Building</t>
        </is>
      </c>
      <c r="K146" s="3" t="inlineStr">
        <is>
          <t>PRE-000742</t>
        </is>
      </c>
      <c r="L146" s="3" t="inlineStr">
        <is>
          <t>PI</t>
        </is>
      </c>
      <c r="M146" s="3" t="inlineStr">
        <is>
          <t>43.3880492, -80.3507670</t>
        </is>
      </c>
      <c r="N146" s="4">
        <v>44498.68891203704</v>
      </c>
    </row>
    <row r="147">
      <c r="A147" s="3">
        <f>T("0000346668")</f>
      </c>
      <c r="B147" s="3" t="inlineStr">
        <is>
          <t>Digester Control Building  Control Panel</t>
        </is>
      </c>
      <c r="C147" s="3" t="inlineStr">
        <is>
          <t>Digester Control Building</t>
        </is>
      </c>
      <c r="D147" s="3" t="inlineStr">
        <is>
          <t>Good</t>
        </is>
      </c>
      <c r="E147" s="3" t="inlineStr">
        <is>
          <t>Good</t>
        </is>
      </c>
      <c r="F147" s="3" t="inlineStr">
        <is>
          <t>2013-01-01</t>
        </is>
      </c>
      <c r="G147" s="3" t="inlineStr">
        <is>
          <t>https://cdn.orca.storage/617816648b51f600b5891b32/617b119b5c514200b545848b/asset-photo/Mv6776cdpfXXm6N1d6iGJg.jpg</t>
        </is>
      </c>
      <c r="H147" s="3" t="inlineStr">
        <is>
          <t>https://cdn.orca.storage/617816648b51f600b5891b32/617b119b5c514200b545848b/name-plate-photo/D2fOA2iVBe5xJbt0VbE7Q.jpg</t>
        </is>
      </c>
      <c r="I147" s="3" t="inlineStr">
        <is>
          <t>https://cdn.orca.storage/617816648b51f600b5891b32/617b119b5c514200b545848b/barcode-photo/rgdXD3OzUtb8ldpo3tPsBg.jpg</t>
        </is>
      </c>
      <c r="J147" s="3" t="inlineStr">
        <is>
          <t>Digester Control Building</t>
        </is>
      </c>
      <c r="K147" s="3" t="inlineStr">
        <is>
          <t>PRE-000745</t>
        </is>
      </c>
      <c r="L147" s="3" t="inlineStr">
        <is>
          <t>PI</t>
        </is>
      </c>
      <c r="M147" s="3" t="inlineStr">
        <is>
          <t>43.3880484, -80.3508473</t>
        </is>
      </c>
      <c r="N147" s="4">
        <v>44498.68951388889</v>
      </c>
    </row>
    <row r="148">
      <c r="A148" s="3">
        <f>T("0000346669")</f>
      </c>
      <c r="B148" s="3" t="inlineStr">
        <is>
          <t>Digester Control Building  Control Panel</t>
        </is>
      </c>
      <c r="C148" s="3" t="inlineStr">
        <is>
          <t>Digester Control Building</t>
        </is>
      </c>
      <c r="D148" s="3" t="inlineStr">
        <is>
          <t>Good</t>
        </is>
      </c>
      <c r="E148" s="3" t="inlineStr">
        <is>
          <t>Good</t>
        </is>
      </c>
      <c r="F148" s="3" t="inlineStr">
        <is>
          <t>2013-01-01</t>
        </is>
      </c>
      <c r="G148" s="3" t="inlineStr">
        <is>
          <t>https://cdn.orca.storage/617816648b51f600b5891b32/617b119b5c514200b545848c/asset-photo/f6L+37gvmEH1tVZ+o5KnDA.jpg</t>
        </is>
      </c>
      <c r="H148" s="3" t="inlineStr">
        <is>
          <t>https://cdn.orca.storage/617816648b51f600b5891b32/617b119b5c514200b545848c/name-plate-photo/4XhCWmIUhheweak4JrX4gA.jpg</t>
        </is>
      </c>
      <c r="I148" s="3" t="inlineStr">
        <is>
          <t>https://cdn.orca.storage/617816648b51f600b5891b32/617b119b5c514200b545848c/barcode-photo/cnXvpj3pNyKQBy6UkXBMiA.jpg</t>
        </is>
      </c>
      <c r="J148" s="3" t="inlineStr">
        <is>
          <t>Digester Control Building</t>
        </is>
      </c>
      <c r="K148" s="3" t="inlineStr">
        <is>
          <t>PRE-000746</t>
        </is>
      </c>
      <c r="L148" s="3" t="inlineStr">
        <is>
          <t>PI</t>
        </is>
      </c>
      <c r="M148" s="3" t="inlineStr">
        <is>
          <t>43.3880465, -80.3507567</t>
        </is>
      </c>
      <c r="N148" s="4">
        <v>44498.690347222226</v>
      </c>
    </row>
    <row r="149">
      <c r="A149" s="3">
        <f>T("0000346670")</f>
      </c>
      <c r="B149" s="3" t="inlineStr">
        <is>
          <t>Digestor Control Building Control Panel - Rep05 Sludge Recirculation Pump</t>
        </is>
      </c>
      <c r="C149" s="3" t="inlineStr">
        <is>
          <t>Digester Control Building Sludge Mixing Pump Room</t>
        </is>
      </c>
      <c r="D149" s="3" t="inlineStr">
        <is>
          <t>Fair</t>
        </is>
      </c>
      <c r="E149" s="3" t="inlineStr">
        <is>
          <t>Aging</t>
        </is>
      </c>
      <c r="F149" s="3" t="inlineStr">
        <is>
          <t>2013-01-01</t>
        </is>
      </c>
      <c r="G149" s="3" t="inlineStr">
        <is>
          <t>https://cdn.orca.storage/617816648b51f600b5891b32/617b119b5c514200b545848d/asset-photo/GwmCNqjfwaPHVcSPgnACNw.jpg</t>
        </is>
      </c>
      <c r="H149" s="3" t="inlineStr">
        <is>
          <t>https://cdn.orca.storage/617816648b51f600b5891b32/617b119b5c514200b545848d/name-plate-photo/Pk4EsIE2rtmZH0JAH6kkQ.jpg</t>
        </is>
      </c>
      <c r="I149" s="3" t="inlineStr">
        <is>
          <t>https://cdn.orca.storage/617816648b51f600b5891b32/617b119b5c514200b545848d/barcode-photo/eEz6B0P5BenXeA3CxrcERw.jpg</t>
        </is>
      </c>
      <c r="J149" s="3" t="inlineStr">
        <is>
          <t>Digester Control Building</t>
        </is>
      </c>
      <c r="K149" s="3" t="inlineStr">
        <is>
          <t>PRE-000747</t>
        </is>
      </c>
      <c r="L149" s="3" t="inlineStr">
        <is>
          <t>PI</t>
        </is>
      </c>
      <c r="M149" s="3" t="inlineStr">
        <is>
          <t>43.3879587, -80.3507084</t>
        </is>
      </c>
      <c r="N149" s="4">
        <v>44498.69138888889</v>
      </c>
    </row>
    <row r="150">
      <c r="A150" s="3">
        <f>T("0000346672")</f>
      </c>
      <c r="B150" s="3" t="inlineStr">
        <is>
          <t>Digestor Control Building Control Panel - Rep06 Sludge Recirculation Pump Local Controls</t>
        </is>
      </c>
      <c r="C150" s="3" t="inlineStr">
        <is>
          <t>Digester Control Building Sludge Mixing Pump Room</t>
        </is>
      </c>
      <c r="D150" s="3" t="inlineStr">
        <is>
          <t>Fair</t>
        </is>
      </c>
      <c r="E150" s="3" t="inlineStr">
        <is>
          <t>Aging</t>
        </is>
      </c>
      <c r="F150" s="3" t="inlineStr">
        <is>
          <t>2013-01-01</t>
        </is>
      </c>
      <c r="G150" s="3" t="inlineStr">
        <is>
          <t>https://cdn.orca.storage/617816648b51f600b5891b32/617b119b5c514200b545848e/asset-photo/76odAjvVLI6VkCM1fV+ow.jpg</t>
        </is>
      </c>
      <c r="H150" s="3" t="inlineStr">
        <is>
          <t>https://cdn.orca.storage/617816648b51f600b5891b32/617b119b5c514200b545848e/name-plate-photo/uzzfu75C3vSH2phHujko3g.jpg</t>
        </is>
      </c>
      <c r="I150" s="3" t="inlineStr">
        <is>
          <t>https://cdn.orca.storage/617816648b51f600b5891b32/617b119b5c514200b545848e/barcode-photo/qpuJbo0dLYS6vTsJGKyhBQ.jpg</t>
        </is>
      </c>
      <c r="J150" s="3" t="inlineStr">
        <is>
          <t>Digester Control Building</t>
        </is>
      </c>
      <c r="K150" s="3" t="inlineStr">
        <is>
          <t>PRE-000749</t>
        </is>
      </c>
      <c r="L150" s="3" t="inlineStr">
        <is>
          <t>PI</t>
        </is>
      </c>
      <c r="M150" s="3" t="inlineStr">
        <is>
          <t>43.3879974, -80.3508171</t>
        </is>
      </c>
      <c r="N150" s="4">
        <v>44498.691979166666</v>
      </c>
    </row>
    <row r="151">
      <c r="A151" s="3">
        <f>T("0000346674")</f>
      </c>
      <c r="B151" s="3" t="inlineStr">
        <is>
          <t>Digestor Control Building Pressure Gauge - Sludge Recirculation Rep05-Pg02</t>
        </is>
      </c>
      <c r="C151" s="3" t="inlineStr">
        <is>
          <t>Digester Control Building Sludge Mixing Pump Room</t>
        </is>
      </c>
      <c r="D151" s="3">
        <v/>
      </c>
      <c r="E151" s="3">
        <v/>
      </c>
      <c r="F151" s="3" t="inlineStr">
        <is>
          <t>1981-12-17</t>
        </is>
      </c>
      <c r="G151" s="3">
        <v/>
      </c>
      <c r="H151" s="3">
        <v/>
      </c>
      <c r="I151" s="3">
        <v/>
      </c>
      <c r="J151" s="3" t="inlineStr">
        <is>
          <t>Digester Control Building</t>
        </is>
      </c>
      <c r="K151" s="3" t="inlineStr">
        <is>
          <t>PRE-000751</t>
        </is>
      </c>
      <c r="L151" s="3" t="inlineStr">
        <is>
          <t>PI</t>
        </is>
      </c>
      <c r="M151" s="3">
        <v/>
      </c>
      <c r="N151" s="3">
        <v/>
      </c>
    </row>
    <row r="152">
      <c r="A152" s="3">
        <f>T("0000346675")</f>
      </c>
      <c r="B152" s="3" t="inlineStr">
        <is>
          <t>Digestor Control Building Pressure Gauge - Sludge Recirculation Rep05-Pg01</t>
        </is>
      </c>
      <c r="C152" s="3" t="inlineStr">
        <is>
          <t>Digester Control Building Sludge Mixing Pump Room</t>
        </is>
      </c>
      <c r="D152" s="3" t="inlineStr">
        <is>
          <t>Fair</t>
        </is>
      </c>
      <c r="E152" s="3" t="inlineStr">
        <is>
          <t>Aging; Wear and tear</t>
        </is>
      </c>
      <c r="F152" s="3" t="inlineStr">
        <is>
          <t>2013-01-01</t>
        </is>
      </c>
      <c r="G152" s="3" t="inlineStr">
        <is>
          <t>https://cdn.orca.storage/617816648b51f600b5891b32/617b119b5c514200b5458490/asset-photo/jTo+aRyLsI0Pr24fPhR5Fg.jpg</t>
        </is>
      </c>
      <c r="H152" s="3" t="inlineStr">
        <is>
          <t>https://cdn.orca.storage/617816648b51f600b5891b32/617b119b5c514200b5458490/name-plate-photo/xj3xk1B0CQstWxxad9oj1A.jpg</t>
        </is>
      </c>
      <c r="I152" s="3" t="inlineStr">
        <is>
          <t>https://cdn.orca.storage/617816648b51f600b5891b32/617b119b5c514200b5458490/barcode-photo/VNFDWOxdQoebCUZOaFQcNw.jpg</t>
        </is>
      </c>
      <c r="J152" s="3" t="inlineStr">
        <is>
          <t>Digester Control Building</t>
        </is>
      </c>
      <c r="K152" s="3" t="inlineStr">
        <is>
          <t>PRE-000752</t>
        </is>
      </c>
      <c r="L152" s="3" t="inlineStr">
        <is>
          <t>PI</t>
        </is>
      </c>
      <c r="M152" s="3" t="inlineStr">
        <is>
          <t>43.3880174, -80.3507507</t>
        </is>
      </c>
      <c r="N152" s="4">
        <v>44498.69421296296</v>
      </c>
    </row>
    <row r="153">
      <c r="A153" s="3">
        <f>T("0000346676")</f>
      </c>
      <c r="B153" s="3" t="inlineStr">
        <is>
          <t>Digestor Control Building Pressure Gauge - Sludge Recirculation Rep06-Pg02</t>
        </is>
      </c>
      <c r="C153" s="3" t="inlineStr">
        <is>
          <t>Digester Control Building Sludge Mixing Pump Room</t>
        </is>
      </c>
      <c r="D153" s="3" t="inlineStr">
        <is>
          <t>Fair</t>
        </is>
      </c>
      <c r="E153" s="3" t="inlineStr">
        <is>
          <t>Aging</t>
        </is>
      </c>
      <c r="F153" s="3" t="inlineStr">
        <is>
          <t>2013-01-01</t>
        </is>
      </c>
      <c r="G153" s="3" t="inlineStr">
        <is>
          <t>https://cdn.orca.storage/617816648b51f600b5891b32/617b119b5c514200b5458491/asset-photo/+cubc2NPlk4GK5N6Nih7jg.jpg</t>
        </is>
      </c>
      <c r="H153" s="3" t="inlineStr">
        <is>
          <t>https://cdn.orca.storage/617816648b51f600b5891b32/617b119b5c514200b5458491/name-plate-photo/ExzxvRdcgUM0PTMkC4zDg.jpg</t>
        </is>
      </c>
      <c r="I153" s="3" t="inlineStr">
        <is>
          <t>https://cdn.orca.storage/617816648b51f600b5891b32/617b119b5c514200b5458491/barcode-photo/vyXH+snap4t0mH1Ikf8d7A.jpg</t>
        </is>
      </c>
      <c r="J153" s="3" t="inlineStr">
        <is>
          <t>Digester Control Building</t>
        </is>
      </c>
      <c r="K153" s="3" t="inlineStr">
        <is>
          <t>PRE-000753</t>
        </is>
      </c>
      <c r="L153" s="3" t="inlineStr">
        <is>
          <t>PI</t>
        </is>
      </c>
      <c r="M153" s="3" t="inlineStr">
        <is>
          <t>43.3879668, -80.3507758</t>
        </is>
      </c>
      <c r="N153" s="4">
        <v>44498.69563657408</v>
      </c>
    </row>
    <row r="154">
      <c r="A154" s="3">
        <f>T("0000346677")</f>
      </c>
      <c r="B154" s="3" t="inlineStr">
        <is>
          <t>Digestor Control Building Pressure Gauge - Sludge Recirculation Rep06-Pg01</t>
        </is>
      </c>
      <c r="C154" s="3" t="inlineStr">
        <is>
          <t>Digester Control Building Sludge Mixing Pump Room</t>
        </is>
      </c>
      <c r="D154" s="3" t="inlineStr">
        <is>
          <t>Fair</t>
        </is>
      </c>
      <c r="E154" s="3" t="inlineStr">
        <is>
          <t>Aging</t>
        </is>
      </c>
      <c r="F154" s="3" t="inlineStr">
        <is>
          <t>2013-01-01</t>
        </is>
      </c>
      <c r="G154" s="3" t="inlineStr">
        <is>
          <t>https://cdn.orca.storage/617816648b51f600b5891b32/617b119b5c514200b5458492/asset-photo/bXVhwUgT8rw0fQ311pETUg.jpg</t>
        </is>
      </c>
      <c r="H154" s="3" t="inlineStr">
        <is>
          <t>https://cdn.orca.storage/617816648b51f600b5891b32/617b119b5c514200b5458492/name-plate-photo/HZjCcp+9RoGfMth3wacVmg.jpg</t>
        </is>
      </c>
      <c r="I154" s="3" t="inlineStr">
        <is>
          <t>https://cdn.orca.storage/617816648b51f600b5891b32/617b119b5c514200b5458492/barcode-photo/CqODh4r1jL0kqzM6eGUsA.jpg</t>
        </is>
      </c>
      <c r="J154" s="3" t="inlineStr">
        <is>
          <t>Digester Control Building</t>
        </is>
      </c>
      <c r="K154" s="3" t="inlineStr">
        <is>
          <t>PRE-000754</t>
        </is>
      </c>
      <c r="L154" s="3" t="inlineStr">
        <is>
          <t>PI</t>
        </is>
      </c>
      <c r="M154" s="3" t="inlineStr">
        <is>
          <t>43.3879786, -80.3508455</t>
        </is>
      </c>
      <c r="N154" s="4">
        <v>44498.69480324074</v>
      </c>
    </row>
    <row r="155">
      <c r="A155" s="3">
        <f>T("0000346678")</f>
      </c>
      <c r="B155" s="3" t="inlineStr">
        <is>
          <t>Digester Control Building Pressure Gauge</t>
        </is>
      </c>
      <c r="C155" s="3" t="inlineStr">
        <is>
          <t>Digester Control Building</t>
        </is>
      </c>
      <c r="D155" s="3" t="inlineStr">
        <is>
          <t>Good</t>
        </is>
      </c>
      <c r="E155" s="3" t="inlineStr">
        <is>
          <t>Good</t>
        </is>
      </c>
      <c r="F155" s="3" t="inlineStr">
        <is>
          <t>2013-01-01</t>
        </is>
      </c>
      <c r="G155" s="3" t="inlineStr">
        <is>
          <t>https://cdn.orca.storage/617816648b51f600b5891b32/617b119b5c514200b5458493/asset-photo/nQDyo5u63aQvuEi9drjPIQ.jpg</t>
        </is>
      </c>
      <c r="H155" s="3" t="inlineStr">
        <is>
          <t>https://cdn.orca.storage/617816648b51f600b5891b32/617b119b5c514200b5458493/name-plate-photo/ax0480MMFz3rMtMqgxCU5A.jpg</t>
        </is>
      </c>
      <c r="I155" s="3" t="inlineStr">
        <is>
          <t>https://cdn.orca.storage/617816648b51f600b5891b32/617b119b5c514200b5458493/barcode-photo/LPlFGarlSsy2514E+OxZEQ.jpg</t>
        </is>
      </c>
      <c r="J155" s="3" t="inlineStr">
        <is>
          <t>Digester Control Building</t>
        </is>
      </c>
      <c r="K155" s="3" t="inlineStr">
        <is>
          <t>PRE-000755</t>
        </is>
      </c>
      <c r="L155" s="3" t="inlineStr">
        <is>
          <t>PI</t>
        </is>
      </c>
      <c r="M155" s="3" t="inlineStr">
        <is>
          <t>43.3880435, -80.3507237</t>
        </is>
      </c>
      <c r="N155" s="4">
        <v>44498.6853125</v>
      </c>
    </row>
    <row r="156">
      <c r="A156" s="3">
        <f>T("0000346679")</f>
      </c>
      <c r="B156" s="3" t="inlineStr">
        <is>
          <t>Digestor Control Building Pressure Gauge - Sludge Mixing Sdp01-Pg02</t>
        </is>
      </c>
      <c r="C156" s="3" t="inlineStr">
        <is>
          <t>Digester Control Building Sludge Mixing Pump Room</t>
        </is>
      </c>
      <c r="D156" s="3" t="inlineStr">
        <is>
          <t>Good</t>
        </is>
      </c>
      <c r="E156" s="3" t="inlineStr">
        <is>
          <t>Good</t>
        </is>
      </c>
      <c r="F156" s="3" t="inlineStr">
        <is>
          <t>2013-01-01</t>
        </is>
      </c>
      <c r="G156" s="3" t="inlineStr">
        <is>
          <t>https://cdn.orca.storage/617816648b51f600b5891b32/617b119b5c514200b5458494/asset-photo/r1BCrecGQtnKhWqBki+Zew.jpg</t>
        </is>
      </c>
      <c r="H156" s="3" t="inlineStr">
        <is>
          <t>https://cdn.orca.storage/617816648b51f600b5891b32/617b119b5c514200b5458494/name-plate-photo/Iyky8vJkNpSlm72sWCVkQ.jpg</t>
        </is>
      </c>
      <c r="I156" s="3" t="inlineStr">
        <is>
          <t>https://cdn.orca.storage/617816648b51f600b5891b32/617b119b5c514200b5458494/barcode-photo/wpl70hGRD4NCswJCNnenQ.jpg</t>
        </is>
      </c>
      <c r="J156" s="3" t="inlineStr">
        <is>
          <t>Digester Control Building</t>
        </is>
      </c>
      <c r="K156" s="3" t="inlineStr">
        <is>
          <t>PRE-000756</t>
        </is>
      </c>
      <c r="L156" s="3" t="inlineStr">
        <is>
          <t>PI</t>
        </is>
      </c>
      <c r="M156" s="3" t="inlineStr">
        <is>
          <t>43.3879938, -80.3507148</t>
        </is>
      </c>
      <c r="N156" s="4">
        <v>44498.68649305555</v>
      </c>
    </row>
    <row r="157">
      <c r="A157" s="3">
        <f>T("0000346680")</f>
      </c>
      <c r="B157" s="3" t="inlineStr">
        <is>
          <t>Digester Control Building Pressure Gauge</t>
        </is>
      </c>
      <c r="C157" s="3" t="inlineStr">
        <is>
          <t>Digester Control Building</t>
        </is>
      </c>
      <c r="D157" s="3" t="inlineStr">
        <is>
          <t>Fair</t>
        </is>
      </c>
      <c r="E157" s="3" t="inlineStr">
        <is>
          <t>Fair</t>
        </is>
      </c>
      <c r="F157" s="3" t="inlineStr">
        <is>
          <t>2013-01-01</t>
        </is>
      </c>
      <c r="G157" s="3" t="inlineStr">
        <is>
          <t>https://cdn.orca.storage/617816648b51f600b5891b32/617b119b5c514200b5458495/asset-photo/4UOmQeVDn6bdq0b7BgOH9g.jpg</t>
        </is>
      </c>
      <c r="H157" s="3" t="inlineStr">
        <is>
          <t>https://cdn.orca.storage/617816648b51f600b5891b32/617b119b5c514200b5458495/name-plate-photo/YAey9OTSoxfxcUj+Ig1V7Q.jpg</t>
        </is>
      </c>
      <c r="I157" s="3" t="inlineStr">
        <is>
          <t>https://cdn.orca.storage/617816648b51f600b5891b32/617b119b5c514200b5458495/barcode-photo/Q5AIFBG9nmcpu4qcMFHZHQ.jpg</t>
        </is>
      </c>
      <c r="J157" s="3" t="inlineStr">
        <is>
          <t>Digester Control Building</t>
        </is>
      </c>
      <c r="K157" s="3" t="inlineStr">
        <is>
          <t>PRE-000757</t>
        </is>
      </c>
      <c r="L157" s="3" t="inlineStr">
        <is>
          <t>PI</t>
        </is>
      </c>
      <c r="M157" s="3" t="inlineStr">
        <is>
          <t>43.3879810, -80.3508129</t>
        </is>
      </c>
      <c r="N157" s="4">
        <v>44498.68837962963</v>
      </c>
    </row>
    <row r="158">
      <c r="A158" s="3">
        <f>T("0000346681")</f>
      </c>
      <c r="B158" s="3" t="inlineStr">
        <is>
          <t>Digestor Control Building Pressure Gauge - Sludge Mixing Sdp01-Pg01</t>
        </is>
      </c>
      <c r="C158" s="3" t="inlineStr">
        <is>
          <t>Digester Control Building Sludge Mixing Pump Room</t>
        </is>
      </c>
      <c r="D158" s="3" t="inlineStr">
        <is>
          <t>Fair</t>
        </is>
      </c>
      <c r="E158" s="3" t="inlineStr">
        <is>
          <t>Aging</t>
        </is>
      </c>
      <c r="F158" s="3" t="inlineStr">
        <is>
          <t>2013-01-01</t>
        </is>
      </c>
      <c r="G158" s="3" t="inlineStr">
        <is>
          <t>https://cdn.orca.storage/617816648b51f600b5891b32/617b119b5c514200b5458496/asset-photo/3hh3zOswlgi9mDq6adTwGA.jpg</t>
        </is>
      </c>
      <c r="H158" s="3" t="inlineStr">
        <is>
          <t>https://cdn.orca.storage/617816648b51f600b5891b32/617b119b5c514200b5458496/name-plate-photo/N1RG4vqX3JzRyovBN3zNdA.jpg</t>
        </is>
      </c>
      <c r="I158" s="3" t="inlineStr">
        <is>
          <t>https://cdn.orca.storage/617816648b51f600b5891b32/617b119b5c514200b5458496/barcode-photo/Hz73xMJIcaFALS9Q2IOQ8Q.jpg</t>
        </is>
      </c>
      <c r="J158" s="3" t="inlineStr">
        <is>
          <t>Digester Control Building</t>
        </is>
      </c>
      <c r="K158" s="3" t="inlineStr">
        <is>
          <t>PRE-000758</t>
        </is>
      </c>
      <c r="L158" s="3" t="inlineStr">
        <is>
          <t>PI</t>
        </is>
      </c>
      <c r="M158" s="3" t="inlineStr">
        <is>
          <t>43.3880494, -80.3507245</t>
        </is>
      </c>
      <c r="N158" s="4">
        <v>44498.68717592592</v>
      </c>
    </row>
    <row r="159">
      <c r="A159" s="3">
        <f>T("0000346690")</f>
      </c>
      <c r="B159" s="3" t="inlineStr">
        <is>
          <t>Digester Control Building Pressure Gauge</t>
        </is>
      </c>
      <c r="C159" s="3" t="inlineStr">
        <is>
          <t>Digester Control Building</t>
        </is>
      </c>
      <c r="D159" s="3" t="inlineStr">
        <is>
          <t>Good</t>
        </is>
      </c>
      <c r="E159" s="3" t="inlineStr">
        <is>
          <t>Good</t>
        </is>
      </c>
      <c r="F159" s="3" t="inlineStr">
        <is>
          <t>2013-01-01</t>
        </is>
      </c>
      <c r="G159" s="3" t="inlineStr">
        <is>
          <t>https://cdn.orca.storage/617816648b51f600b5891b32/617b119b5c514200b5458497/asset-photo/EliPxDpjRzexZNA7A6dMcA.jpg</t>
        </is>
      </c>
      <c r="H159" s="3" t="inlineStr">
        <is>
          <t>https://cdn.orca.storage/617816648b51f600b5891b32/617b119b5c514200b5458497/name-plate-photo/zNEpieCUw+ozgMpXoMuaw.jpg</t>
        </is>
      </c>
      <c r="I159" s="3" t="inlineStr">
        <is>
          <t>https://cdn.orca.storage/617816648b51f600b5891b32/617b119b5c514200b5458497/barcode-photo/5I01HSGihKbY003hRePc4w.jpg</t>
        </is>
      </c>
      <c r="J159" s="3" t="inlineStr">
        <is>
          <t>Digester Control Building</t>
        </is>
      </c>
      <c r="K159" s="3" t="inlineStr">
        <is>
          <t>PRE-000764</t>
        </is>
      </c>
      <c r="L159" s="3" t="inlineStr">
        <is>
          <t>PI</t>
        </is>
      </c>
      <c r="M159" s="3" t="inlineStr">
        <is>
          <t>43.3879412, -80.3508557</t>
        </is>
      </c>
      <c r="N159" s="4">
        <v>44498.67469907407</v>
      </c>
    </row>
    <row r="160">
      <c r="A160" s="3">
        <f>T("0000346691")</f>
      </c>
      <c r="B160" s="3" t="inlineStr">
        <is>
          <t>Digester Control Building Pressure Gauge</t>
        </is>
      </c>
      <c r="C160" s="3" t="inlineStr">
        <is>
          <t>Digester Control Building</t>
        </is>
      </c>
      <c r="D160" s="3" t="inlineStr">
        <is>
          <t>Good</t>
        </is>
      </c>
      <c r="E160" s="3" t="inlineStr">
        <is>
          <t>Good</t>
        </is>
      </c>
      <c r="F160" s="3" t="inlineStr">
        <is>
          <t>2013-01-01</t>
        </is>
      </c>
      <c r="G160" s="3" t="inlineStr">
        <is>
          <t>https://cdn.orca.storage/617816648b51f600b5891b32/617b119b5c514200b5458498/asset-photo/vrp8X4LTmm1NhH36HKv6Xg.jpg</t>
        </is>
      </c>
      <c r="H160" s="3" t="inlineStr">
        <is>
          <t>https://cdn.orca.storage/617816648b51f600b5891b32/617b119b5c514200b5458498/name-plate-photo/vrp8X4LTmm1NhH36HKv6Xg.jpg</t>
        </is>
      </c>
      <c r="I160" s="3" t="inlineStr">
        <is>
          <t>https://cdn.orca.storage/617816648b51f600b5891b32/617b119b5c514200b5458498/barcode-photo/vrp8X4LTmm1NhH36HKv6Xg.jpg</t>
        </is>
      </c>
      <c r="J160" s="3" t="inlineStr">
        <is>
          <t>Digester Control Building</t>
        </is>
      </c>
      <c r="K160" s="3" t="inlineStr">
        <is>
          <t>PRE-000765</t>
        </is>
      </c>
      <c r="L160" s="3" t="inlineStr">
        <is>
          <t>PI</t>
        </is>
      </c>
      <c r="M160" s="3">
        <v/>
      </c>
      <c r="N160" s="3">
        <v/>
      </c>
    </row>
    <row r="161">
      <c r="A161" s="3">
        <f>T("0000346692")</f>
      </c>
      <c r="B161" s="3" t="inlineStr">
        <is>
          <t>Digester Control Building Pressure Gauge</t>
        </is>
      </c>
      <c r="C161" s="3" t="inlineStr">
        <is>
          <t>Digester Control Building</t>
        </is>
      </c>
      <c r="D161" s="3" t="inlineStr">
        <is>
          <t>Good</t>
        </is>
      </c>
      <c r="E161" s="3" t="inlineStr">
        <is>
          <t>Good</t>
        </is>
      </c>
      <c r="F161" s="3" t="inlineStr">
        <is>
          <t>2013-01-01</t>
        </is>
      </c>
      <c r="G161" s="3" t="inlineStr">
        <is>
          <t>https://cdn.orca.storage/617816648b51f600b5891b32/617b119b5c514200b5458499/asset-photo/0ltuj9TLrnszGytS7ruUFw.jpg</t>
        </is>
      </c>
      <c r="H161" s="3" t="inlineStr">
        <is>
          <t>https://cdn.orca.storage/617816648b51f600b5891b32/617b119b5c514200b5458499/name-plate-photo/0ltuj9TLrnszGytS7ruUFw.jpg</t>
        </is>
      </c>
      <c r="I161" s="3" t="inlineStr">
        <is>
          <t>https://cdn.orca.storage/617816648b51f600b5891b32/617b119b5c514200b5458499/barcode-photo/0ltuj9TLrnszGytS7ruUFw.jpg</t>
        </is>
      </c>
      <c r="J161" s="3" t="inlineStr">
        <is>
          <t>Digester Control Building</t>
        </is>
      </c>
      <c r="K161" s="3" t="inlineStr">
        <is>
          <t>PRE-000766</t>
        </is>
      </c>
      <c r="L161" s="3" t="inlineStr">
        <is>
          <t>PI</t>
        </is>
      </c>
      <c r="M161" s="3">
        <v/>
      </c>
      <c r="N161" s="3">
        <v/>
      </c>
    </row>
    <row r="162">
      <c r="A162" s="3">
        <f>T("0000346693")</f>
      </c>
      <c r="B162" s="3" t="inlineStr">
        <is>
          <t>Digester Control Building Pressure Gauge</t>
        </is>
      </c>
      <c r="C162" s="3" t="inlineStr">
        <is>
          <t>Digester Control Building</t>
        </is>
      </c>
      <c r="D162" s="3" t="inlineStr">
        <is>
          <t>Fair</t>
        </is>
      </c>
      <c r="E162" s="3">
        <v/>
      </c>
      <c r="F162" s="3" t="inlineStr">
        <is>
          <t>2013-01-01</t>
        </is>
      </c>
      <c r="G162" s="3" t="inlineStr">
        <is>
          <t>https://cdn.orca.storage/617816648b51f600b5891b32/617b119b5c514200b545849a/asset-photo/FWDzdZokPK6G9UNDFSzkyQ.jpg</t>
        </is>
      </c>
      <c r="H162" s="3" t="inlineStr">
        <is>
          <t>https://cdn.orca.storage/617816648b51f600b5891b32/617b119b5c514200b545849a/name-plate-photo/1WsSRroa1zR8HhowA57Tlg.jpg</t>
        </is>
      </c>
      <c r="I162" s="3" t="inlineStr">
        <is>
          <t>https://cdn.orca.storage/617816648b51f600b5891b32/617b119b5c514200b545849a/barcode-photo/1WsSRroa1zR8HhowA57Tlg.jpg</t>
        </is>
      </c>
      <c r="J162" s="3" t="inlineStr">
        <is>
          <t>Digester Control Building</t>
        </is>
      </c>
      <c r="K162" s="3" t="inlineStr">
        <is>
          <t>PRE-000767</t>
        </is>
      </c>
      <c r="L162" s="3" t="inlineStr">
        <is>
          <t>PI</t>
        </is>
      </c>
      <c r="M162" s="3">
        <v/>
      </c>
      <c r="N162" s="3">
        <v/>
      </c>
    </row>
    <row r="163">
      <c r="A163" s="3">
        <f>T("0000346694")</f>
      </c>
      <c r="B163" s="3" t="inlineStr">
        <is>
          <t>Digestor Control Building Pressure Transmitter - Waste Gas Burner</t>
        </is>
      </c>
      <c r="C163" s="3" t="inlineStr">
        <is>
          <t>Digester Control Building</t>
        </is>
      </c>
      <c r="D163" s="3" t="inlineStr">
        <is>
          <t>Fair</t>
        </is>
      </c>
      <c r="E163" s="3" t="inlineStr">
        <is>
          <t>Aging</t>
        </is>
      </c>
      <c r="F163" s="3" t="inlineStr">
        <is>
          <t>2013-01-01</t>
        </is>
      </c>
      <c r="G163" s="3" t="inlineStr">
        <is>
          <t>https://cdn.orca.storage/617816648b51f600b5891b32/617b119b5c514200b545849b/asset-photo/CFZawuMB16HTEs50R0DfA.jpg</t>
        </is>
      </c>
      <c r="H163" s="3" t="inlineStr">
        <is>
          <t>https://cdn.orca.storage/617816648b51f600b5891b32/617b119b5c514200b545849b/name-plate-photo/9QPcU8qPI5YsPtLpFsEJZA.jpg</t>
        </is>
      </c>
      <c r="I163" s="3" t="inlineStr">
        <is>
          <t>https://cdn.orca.storage/617816648b51f600b5891b32/617b119b5c514200b545849b/barcode-photo/bSjSltEkqPRPU6tipiwJg.jpg</t>
        </is>
      </c>
      <c r="J163" s="3" t="inlineStr">
        <is>
          <t>Digester Control Building</t>
        </is>
      </c>
      <c r="K163" s="3" t="inlineStr">
        <is>
          <t>PRE-000768</t>
        </is>
      </c>
      <c r="L163" s="3" t="inlineStr">
        <is>
          <t>PI</t>
        </is>
      </c>
      <c r="M163" s="3" t="inlineStr">
        <is>
          <t>43.3879967, -80.3510971</t>
        </is>
      </c>
      <c r="N163" s="4">
        <v>44498.67612268519</v>
      </c>
    </row>
    <row r="164">
      <c r="A164" s="3">
        <f>T("0000346695")</f>
      </c>
      <c r="B164" s="3" t="inlineStr">
        <is>
          <t>Digester Control Building Pressure Transmitter</t>
        </is>
      </c>
      <c r="C164" s="3" t="inlineStr">
        <is>
          <t>Digester Control Building</t>
        </is>
      </c>
      <c r="D164" s="3" t="inlineStr">
        <is>
          <t>Fair</t>
        </is>
      </c>
      <c r="E164" s="3" t="inlineStr">
        <is>
          <t>Aging</t>
        </is>
      </c>
      <c r="F164" s="3" t="inlineStr">
        <is>
          <t>2013-01-01</t>
        </is>
      </c>
      <c r="G164" s="3" t="inlineStr">
        <is>
          <t>https://cdn.orca.storage/617816648b51f600b5891b32/617b119b5c514200b545849c/asset-photo/6FybkLQcdVtPapfsnDXVaA.jpg</t>
        </is>
      </c>
      <c r="H164" s="3" t="inlineStr">
        <is>
          <t>https://cdn.orca.storage/617816648b51f600b5891b32/617b119b5c514200b545849c/name-plate-photo/ntaS7jCAkrYUO+iPqPxihQ.jpg</t>
        </is>
      </c>
      <c r="I164" s="3" t="inlineStr">
        <is>
          <t>https://cdn.orca.storage/617816648b51f600b5891b32/617b119b5c514200b545849c/barcode-photo/jFF25ravrTTI6wuFWrVIIg.jpg</t>
        </is>
      </c>
      <c r="J164" s="3" t="inlineStr">
        <is>
          <t>Digester Control Building</t>
        </is>
      </c>
      <c r="K164" s="3" t="inlineStr">
        <is>
          <t>PRE-000769</t>
        </is>
      </c>
      <c r="L164" s="3" t="inlineStr">
        <is>
          <t>PI</t>
        </is>
      </c>
      <c r="M164" s="3">
        <v/>
      </c>
      <c r="N164" s="3">
        <v/>
      </c>
    </row>
    <row r="165">
      <c r="A165" s="3">
        <f>T("0000346687")</f>
      </c>
      <c r="B165" s="3" t="inlineStr">
        <is>
          <t>Digester Control Building Pressure Gauge</t>
        </is>
      </c>
      <c r="C165" s="3" t="inlineStr">
        <is>
          <t>Digester Control Building</t>
        </is>
      </c>
      <c r="D165" s="3" t="inlineStr">
        <is>
          <t>Fair</t>
        </is>
      </c>
      <c r="E165" s="3" t="inlineStr">
        <is>
          <t>Aging</t>
        </is>
      </c>
      <c r="F165" s="3" t="inlineStr">
        <is>
          <t>2013-01-01</t>
        </is>
      </c>
      <c r="G165" s="3" t="inlineStr">
        <is>
          <t>https://cdn.orca.storage/617816648b51f600b5891b32/617b119b5c514200b545849d/asset-photo/scaX5wcWbTllkK+2VWWew.jpg</t>
        </is>
      </c>
      <c r="H165" s="3" t="inlineStr">
        <is>
          <t>https://cdn.orca.storage/617816648b51f600b5891b32/617b119b5c514200b545849d/name-plate-photo/zyOv8ZoEV7yEuzY+fM92KA.jpg</t>
        </is>
      </c>
      <c r="I165" s="3" t="inlineStr">
        <is>
          <t>https://cdn.orca.storage/617816648b51f600b5891b32/617b119b5c514200b545849d/barcode-photo/iTroxa6ysV+wRO8x+HnAw.jpg</t>
        </is>
      </c>
      <c r="J165" s="3" t="inlineStr">
        <is>
          <t>Digester Control Building</t>
        </is>
      </c>
      <c r="K165" s="3" t="inlineStr">
        <is>
          <t>PRE-000781</t>
        </is>
      </c>
      <c r="L165" s="3" t="inlineStr">
        <is>
          <t>PI</t>
        </is>
      </c>
      <c r="M165" s="3" t="inlineStr">
        <is>
          <t>43.3879967, -80.3510971</t>
        </is>
      </c>
      <c r="N165" s="4">
        <v>44498.67804398148</v>
      </c>
    </row>
    <row r="166">
      <c r="A166" s="3">
        <f>T("0000346688")</f>
      </c>
      <c r="B166" s="3" t="inlineStr">
        <is>
          <t>Digester Control Building Pressure Gauge</t>
        </is>
      </c>
      <c r="C166" s="3" t="inlineStr">
        <is>
          <t>Digester Control Building</t>
        </is>
      </c>
      <c r="D166" s="3" t="inlineStr">
        <is>
          <t>Good</t>
        </is>
      </c>
      <c r="E166" s="3" t="inlineStr">
        <is>
          <t>Good</t>
        </is>
      </c>
      <c r="F166" s="3" t="inlineStr">
        <is>
          <t>2013-01-01</t>
        </is>
      </c>
      <c r="G166" s="3" t="inlineStr">
        <is>
          <t>https://cdn.orca.storage/617816648b51f600b5891b32/617b119b5c514200b545849e/asset-photo/5WmpmKmTmLOXqeqQUvhQcg.jpg</t>
        </is>
      </c>
      <c r="H166" s="3" t="inlineStr">
        <is>
          <t>https://cdn.orca.storage/617816648b51f600b5891b32/617b119b5c514200b545849e/name-plate-photo/BBkm0J6qKVEuKJL+C9oi+A.jpg</t>
        </is>
      </c>
      <c r="I166" s="3" t="inlineStr">
        <is>
          <t>https://cdn.orca.storage/617816648b51f600b5891b32/617b119b5c514200b545849e/barcode-photo/Eh7plw4IOhnPGLKViR23w.jpg</t>
        </is>
      </c>
      <c r="J166" s="3" t="inlineStr">
        <is>
          <t>Digester Control Building</t>
        </is>
      </c>
      <c r="K166" s="3" t="inlineStr">
        <is>
          <t>PRE-000782</t>
        </is>
      </c>
      <c r="L166" s="3" t="inlineStr">
        <is>
          <t>PI</t>
        </is>
      </c>
      <c r="M166" s="3">
        <v/>
      </c>
      <c r="N166" s="3">
        <v/>
      </c>
    </row>
    <row r="167">
      <c r="A167" s="3">
        <f>T("0000346689")</f>
      </c>
      <c r="B167" s="3" t="inlineStr">
        <is>
          <t>Digester Control Building Pressure Gauge</t>
        </is>
      </c>
      <c r="C167" s="3" t="inlineStr">
        <is>
          <t>Digester Control Building</t>
        </is>
      </c>
      <c r="D167" s="3">
        <v/>
      </c>
      <c r="E167" s="3">
        <v/>
      </c>
      <c r="F167" s="4">
        <v>26299</v>
      </c>
      <c r="G167" s="3">
        <v/>
      </c>
      <c r="H167" s="3">
        <v/>
      </c>
      <c r="I167" s="3">
        <v/>
      </c>
      <c r="J167" s="3" t="inlineStr">
        <is>
          <t>Digester Control Building</t>
        </is>
      </c>
      <c r="K167" s="3" t="inlineStr">
        <is>
          <t>PRE-000783</t>
        </is>
      </c>
      <c r="L167" s="3" t="inlineStr">
        <is>
          <t>PI</t>
        </is>
      </c>
      <c r="M167" s="3">
        <v/>
      </c>
      <c r="N167" s="3">
        <v/>
      </c>
    </row>
    <row r="168">
      <c r="A168" s="3">
        <f>T("0000346707")</f>
      </c>
      <c r="B168" s="3" t="inlineStr">
        <is>
          <t>Digestor Control Building Lel Gas Detector</t>
        </is>
      </c>
      <c r="C168" s="3" t="inlineStr">
        <is>
          <t>Digester Control Building Sludge Mixing Pump Room</t>
        </is>
      </c>
      <c r="D168" s="3" t="inlineStr">
        <is>
          <t>Fair</t>
        </is>
      </c>
      <c r="E168" s="3" t="inlineStr">
        <is>
          <t>Aging</t>
        </is>
      </c>
      <c r="F168" s="3" t="inlineStr">
        <is>
          <t>2013-01-01</t>
        </is>
      </c>
      <c r="G168" s="3" t="inlineStr">
        <is>
          <t>https://cdn.orca.storage/617816648b51f600b5891b32/617b119b5c514200b54584a0/asset-photo/nLdeo7SyH+XJQPhin68BbQ.jpg</t>
        </is>
      </c>
      <c r="H168" s="3" t="inlineStr">
        <is>
          <t>https://cdn.orca.storage/617816648b51f600b5891b32/617b119b5c514200b54584a0/name-plate-photo/Yzq08Dvod+OoGBFcWb2QJQ.jpg</t>
        </is>
      </c>
      <c r="I168" s="3" t="inlineStr">
        <is>
          <t>https://cdn.orca.storage/617816648b51f600b5891b32/617b119b5c514200b54584a0/barcode-photo/f4ORJc2MqjxDOb7Am4U1Qg.jpg</t>
        </is>
      </c>
      <c r="J168" s="3" t="inlineStr">
        <is>
          <t>Digester Control Building</t>
        </is>
      </c>
      <c r="K168" s="3" t="inlineStr">
        <is>
          <t>PRE-000784</t>
        </is>
      </c>
      <c r="L168" s="3" t="inlineStr">
        <is>
          <t>PI</t>
        </is>
      </c>
      <c r="M168" s="3" t="inlineStr">
        <is>
          <t>43.3879420, -80.3508982</t>
        </is>
      </c>
      <c r="N168" s="4">
        <v>44498.653136574074</v>
      </c>
    </row>
    <row r="169">
      <c r="A169" s="3">
        <f>T("0000346708")</f>
      </c>
      <c r="B169" s="3" t="inlineStr">
        <is>
          <t>Digester Control Building Pressure Gauge</t>
        </is>
      </c>
      <c r="C169" s="3" t="inlineStr">
        <is>
          <t>Digester Control Building</t>
        </is>
      </c>
      <c r="D169" s="3">
        <v/>
      </c>
      <c r="E169" s="3">
        <v/>
      </c>
      <c r="F169" s="3" t="inlineStr">
        <is>
          <t>2013-12-31</t>
        </is>
      </c>
      <c r="G169" s="3">
        <v/>
      </c>
      <c r="H169" s="3">
        <v/>
      </c>
      <c r="I169" s="3">
        <v/>
      </c>
      <c r="J169" s="3" t="inlineStr">
        <is>
          <t>Digester Control Building</t>
        </is>
      </c>
      <c r="K169" s="3" t="inlineStr">
        <is>
          <t>PRE-000785</t>
        </is>
      </c>
      <c r="L169" s="3" t="inlineStr">
        <is>
          <t>PI</t>
        </is>
      </c>
      <c r="M169" s="3">
        <v/>
      </c>
      <c r="N169" s="3">
        <v/>
      </c>
    </row>
    <row r="170">
      <c r="A170" s="3">
        <f>T("0000346709")</f>
      </c>
      <c r="B170" s="3" t="inlineStr">
        <is>
          <t>Digester Control Building Pressure Gauge</t>
        </is>
      </c>
      <c r="C170" s="3" t="inlineStr">
        <is>
          <t>Digester Control Building</t>
        </is>
      </c>
      <c r="D170" s="3">
        <v/>
      </c>
      <c r="E170" s="3">
        <v/>
      </c>
      <c r="F170" s="3" t="inlineStr">
        <is>
          <t>2013-12-01</t>
        </is>
      </c>
      <c r="G170" s="3">
        <v/>
      </c>
      <c r="H170" s="3">
        <v/>
      </c>
      <c r="I170" s="3">
        <v/>
      </c>
      <c r="J170" s="3" t="inlineStr">
        <is>
          <t>Digester Control Building</t>
        </is>
      </c>
      <c r="K170" s="3" t="inlineStr">
        <is>
          <t>PRE-000786</t>
        </is>
      </c>
      <c r="L170" s="3" t="inlineStr">
        <is>
          <t>PI</t>
        </is>
      </c>
      <c r="M170" s="3">
        <v/>
      </c>
      <c r="N170" s="3">
        <v/>
      </c>
    </row>
    <row r="171">
      <c r="A171" s="3">
        <f>T("0000346710")</f>
      </c>
      <c r="B171" s="3" t="inlineStr">
        <is>
          <t>Digester Control Building Pressure Gauge</t>
        </is>
      </c>
      <c r="C171" s="3" t="inlineStr">
        <is>
          <t>Digester Control Building</t>
        </is>
      </c>
      <c r="D171" s="3">
        <v/>
      </c>
      <c r="E171" s="3">
        <v/>
      </c>
      <c r="F171" s="4">
        <v>26299</v>
      </c>
      <c r="G171" s="3">
        <v/>
      </c>
      <c r="H171" s="3">
        <v/>
      </c>
      <c r="I171" s="3">
        <v/>
      </c>
      <c r="J171" s="3" t="inlineStr">
        <is>
          <t>Digester Control Building</t>
        </is>
      </c>
      <c r="K171" s="3" t="inlineStr">
        <is>
          <t>PRE-000787</t>
        </is>
      </c>
      <c r="L171" s="3" t="inlineStr">
        <is>
          <t>PI</t>
        </is>
      </c>
      <c r="M171" s="3">
        <v/>
      </c>
      <c r="N171" s="3">
        <v/>
      </c>
    </row>
    <row r="172">
      <c r="A172" s="3">
        <f>T("0000346711")</f>
      </c>
      <c r="B172" s="3" t="inlineStr">
        <is>
          <t>Digestor Control Building Pressure Gauge - Hot Water Pump</t>
        </is>
      </c>
      <c r="C172" s="3" t="inlineStr">
        <is>
          <t>Digester Control Building</t>
        </is>
      </c>
      <c r="D172" s="3" t="inlineStr">
        <is>
          <t>Fair</t>
        </is>
      </c>
      <c r="E172" s="3" t="inlineStr">
        <is>
          <t>Aging; Wear and tear</t>
        </is>
      </c>
      <c r="F172" s="3" t="inlineStr">
        <is>
          <t>2013-01-01</t>
        </is>
      </c>
      <c r="G172" s="3" t="inlineStr">
        <is>
          <t>https://cdn.orca.storage/617816648b51f600b5891b32/617b119b5c514200b54584a4/asset-photo/leGcdK0fzDClyNGAhA+RGg.jpg</t>
        </is>
      </c>
      <c r="H172" s="3" t="inlineStr">
        <is>
          <t>https://cdn.orca.storage/617816648b51f600b5891b32/617b119b5c514200b54584a4/name-plate-photo/LjShE55Sv+N9LhROOrhPQg.jpg</t>
        </is>
      </c>
      <c r="I172" s="3" t="inlineStr">
        <is>
          <t>https://cdn.orca.storage/617816648b51f600b5891b32/617b119b5c514200b54584a4/barcode-photo/qpZEUs51Ei5tfOumWlX5yA.jpg</t>
        </is>
      </c>
      <c r="J172" s="3">
        <v/>
      </c>
      <c r="K172" s="3">
        <v/>
      </c>
      <c r="L172" s="3">
        <v/>
      </c>
      <c r="M172" s="3" t="inlineStr">
        <is>
          <t>43.3879268, -80.3507367</t>
        </is>
      </c>
      <c r="N172" s="4">
        <v>44498.66193287037</v>
      </c>
    </row>
    <row r="173">
      <c r="A173" s="3">
        <f>T("0000346712")</f>
      </c>
      <c r="B173" s="3" t="inlineStr">
        <is>
          <t>Digestor Control Building Pressure Gauge - Hot Water Pump</t>
        </is>
      </c>
      <c r="C173" s="3" t="inlineStr">
        <is>
          <t>Digester Control Building</t>
        </is>
      </c>
      <c r="D173" s="3" t="inlineStr">
        <is>
          <t>Fair</t>
        </is>
      </c>
      <c r="E173" s="3" t="inlineStr">
        <is>
          <t>Aging; Wear and tear</t>
        </is>
      </c>
      <c r="F173" s="3" t="inlineStr">
        <is>
          <t>2013-01-01</t>
        </is>
      </c>
      <c r="G173" s="3" t="inlineStr">
        <is>
          <t>https://cdn.orca.storage/617816648b51f600b5891b32/617b119b5c514200b54584a5/asset-photo/0HWL8F13TV4ZGxfJH+PBfg.jpg</t>
        </is>
      </c>
      <c r="H173" s="3" t="inlineStr">
        <is>
          <t>https://cdn.orca.storage/617816648b51f600b5891b32/617b119b5c514200b54584a5/name-plate-photo/T3jnwcX2dgqnyyocul6Dw.jpg</t>
        </is>
      </c>
      <c r="I173" s="3" t="inlineStr">
        <is>
          <t>https://cdn.orca.storage/617816648b51f600b5891b32/617b119b5c514200b54584a5/barcode-photo/Bl8Ha+kHQq8Zl3+yW7CLA.jpg</t>
        </is>
      </c>
      <c r="J173" s="3" t="inlineStr">
        <is>
          <t>Digester Control Building</t>
        </is>
      </c>
      <c r="K173" s="3" t="inlineStr">
        <is>
          <t>PRE-000789</t>
        </is>
      </c>
      <c r="L173" s="3" t="inlineStr">
        <is>
          <t>PI</t>
        </is>
      </c>
      <c r="M173" s="3" t="inlineStr">
        <is>
          <t>43.3879294, -80.3507494</t>
        </is>
      </c>
      <c r="N173" s="4">
        <v>44498.66291666667</v>
      </c>
    </row>
    <row r="174">
      <c r="A174" s="3">
        <f>T("0000346713")</f>
      </c>
      <c r="B174" s="3" t="inlineStr">
        <is>
          <t>Digestor Control Building Pressure Gauge - Hot Water Pump</t>
        </is>
      </c>
      <c r="C174" s="3" t="inlineStr">
        <is>
          <t>Digester Control Building</t>
        </is>
      </c>
      <c r="D174" s="3" t="inlineStr">
        <is>
          <t>Fair</t>
        </is>
      </c>
      <c r="E174" s="3" t="inlineStr">
        <is>
          <t>Aging; Wear and tear</t>
        </is>
      </c>
      <c r="F174" s="3" t="inlineStr">
        <is>
          <t>2013-01-01</t>
        </is>
      </c>
      <c r="G174" s="3" t="inlineStr">
        <is>
          <t>https://cdn.orca.storage/617816648b51f600b5891b32/617b119b5c514200b54584a6/asset-photo/5FaUI6yNXSanK0c0h1NqDQ.jpg</t>
        </is>
      </c>
      <c r="H174" s="3" t="inlineStr">
        <is>
          <t>https://cdn.orca.storage/617816648b51f600b5891b32/617b119b5c514200b54584a6/name-plate-photo/2cx1FmLcyNaRdPKD9MhVnw.jpg</t>
        </is>
      </c>
      <c r="I174" s="3" t="inlineStr">
        <is>
          <t>https://cdn.orca.storage/617816648b51f600b5891b32/617b119b5c514200b54584a6/barcode-photo/AawfTfiji3ONhhxOabUL4A.jpg</t>
        </is>
      </c>
      <c r="J174" s="3" t="inlineStr">
        <is>
          <t>Digester Control Building</t>
        </is>
      </c>
      <c r="K174" s="3" t="inlineStr">
        <is>
          <t>PRE-000790</t>
        </is>
      </c>
      <c r="L174" s="3" t="inlineStr">
        <is>
          <t>PI</t>
        </is>
      </c>
      <c r="M174" s="3" t="inlineStr">
        <is>
          <t>43.3879288, -80.3507695</t>
        </is>
      </c>
      <c r="N174" s="4">
        <v>44498.660462962966</v>
      </c>
    </row>
    <row r="175">
      <c r="A175" s="3">
        <f>T("0000346714")</f>
      </c>
      <c r="B175" s="3" t="inlineStr">
        <is>
          <t>Digestor Control Building Pressure Gauge - Hot Water Pump</t>
        </is>
      </c>
      <c r="C175" s="3" t="inlineStr">
        <is>
          <t>Digester Control Building</t>
        </is>
      </c>
      <c r="D175" s="3" t="inlineStr">
        <is>
          <t>Fair</t>
        </is>
      </c>
      <c r="E175" s="3" t="inlineStr">
        <is>
          <t>Aging; Wear and tear</t>
        </is>
      </c>
      <c r="F175" s="3" t="inlineStr">
        <is>
          <t>2013-01-01</t>
        </is>
      </c>
      <c r="G175" s="3" t="inlineStr">
        <is>
          <t>https://cdn.orca.storage/617816648b51f600b5891b32/617b119b5c514200b54584a7/asset-photo/SIIMLVnXtLuKtc5gxcAyuQ.jpg</t>
        </is>
      </c>
      <c r="H175" s="3" t="inlineStr">
        <is>
          <t>https://cdn.orca.storage/617816648b51f600b5891b32/617b119b5c514200b54584a7/name-plate-photo/JJnkWCxm0yQsoBwOOmJJ2Q.jpg</t>
        </is>
      </c>
      <c r="I175" s="3" t="inlineStr">
        <is>
          <t>https://cdn.orca.storage/617816648b51f600b5891b32/617b119b5c514200b54584a7/barcode-photo/oINzgFgBAxXVMtnuif9aQ.jpg</t>
        </is>
      </c>
      <c r="J175" s="3" t="inlineStr">
        <is>
          <t>Digester Control Building</t>
        </is>
      </c>
      <c r="K175" s="3" t="inlineStr">
        <is>
          <t>PRE-000791</t>
        </is>
      </c>
      <c r="L175" s="3" t="inlineStr">
        <is>
          <t>PI</t>
        </is>
      </c>
      <c r="M175" s="3" t="inlineStr">
        <is>
          <t>43.3879268, -80.3507367</t>
        </is>
      </c>
      <c r="N175" s="4">
        <v>44498.661145833335</v>
      </c>
    </row>
    <row r="176">
      <c r="A176" s="3">
        <f>T("0000346715")</f>
      </c>
      <c r="B176" s="3" t="inlineStr">
        <is>
          <t>Digester Control Building Pressure Gauge</t>
        </is>
      </c>
      <c r="C176" s="3" t="inlineStr">
        <is>
          <t>Digester Control Building</t>
        </is>
      </c>
      <c r="D176" s="3">
        <v/>
      </c>
      <c r="E176" s="3">
        <v/>
      </c>
      <c r="F176" s="4">
        <v>26299</v>
      </c>
      <c r="G176" s="3">
        <v/>
      </c>
      <c r="H176" s="3">
        <v/>
      </c>
      <c r="I176" s="3">
        <v/>
      </c>
      <c r="J176" s="3" t="inlineStr">
        <is>
          <t>Digester Control Building</t>
        </is>
      </c>
      <c r="K176" s="3" t="inlineStr">
        <is>
          <t>PRE-000792</t>
        </is>
      </c>
      <c r="L176" s="3" t="inlineStr">
        <is>
          <t>PI</t>
        </is>
      </c>
      <c r="M176" s="3">
        <v/>
      </c>
      <c r="N176" s="3">
        <v/>
      </c>
    </row>
    <row r="177">
      <c r="A177" s="3">
        <f>T("0000346716")</f>
      </c>
      <c r="B177" s="3" t="inlineStr">
        <is>
          <t>Digester Control Building Pressure Gauge</t>
        </is>
      </c>
      <c r="C177" s="3" t="inlineStr">
        <is>
          <t>Digester Control Building</t>
        </is>
      </c>
      <c r="D177" s="3">
        <v/>
      </c>
      <c r="E177" s="3">
        <v/>
      </c>
      <c r="F177" s="4">
        <v>26299</v>
      </c>
      <c r="G177" s="3">
        <v/>
      </c>
      <c r="H177" s="3">
        <v/>
      </c>
      <c r="I177" s="3">
        <v/>
      </c>
      <c r="J177" s="3" t="inlineStr">
        <is>
          <t>Digester Control Building</t>
        </is>
      </c>
      <c r="K177" s="3" t="inlineStr">
        <is>
          <t>PRE-000793</t>
        </is>
      </c>
      <c r="L177" s="3" t="inlineStr">
        <is>
          <t>PI</t>
        </is>
      </c>
      <c r="M177" s="3">
        <v/>
      </c>
      <c r="N177" s="3">
        <v/>
      </c>
    </row>
    <row r="178">
      <c r="A178" s="3">
        <f>T("0000346717")</f>
      </c>
      <c r="B178" s="3" t="inlineStr">
        <is>
          <t>Digester Control Building Pressure Gauge</t>
        </is>
      </c>
      <c r="C178" s="3" t="inlineStr">
        <is>
          <t>Digester Control Building</t>
        </is>
      </c>
      <c r="D178" s="3">
        <v/>
      </c>
      <c r="E178" s="3">
        <v/>
      </c>
      <c r="F178" s="4">
        <v>26299</v>
      </c>
      <c r="G178" s="3">
        <v/>
      </c>
      <c r="H178" s="3">
        <v/>
      </c>
      <c r="I178" s="3">
        <v/>
      </c>
      <c r="J178" s="3" t="inlineStr">
        <is>
          <t>Digester Control Building</t>
        </is>
      </c>
      <c r="K178" s="3" t="inlineStr">
        <is>
          <t>PRE-000794</t>
        </is>
      </c>
      <c r="L178" s="3" t="inlineStr">
        <is>
          <t>PI</t>
        </is>
      </c>
      <c r="M178" s="3">
        <v/>
      </c>
      <c r="N178" s="3">
        <v/>
      </c>
    </row>
    <row r="179">
      <c r="A179" s="3">
        <f>T("0000346718")</f>
      </c>
      <c r="B179" s="3" t="inlineStr">
        <is>
          <t>Digester Control Building Pressure Gauge</t>
        </is>
      </c>
      <c r="C179" s="3" t="inlineStr">
        <is>
          <t>Digester Control Building</t>
        </is>
      </c>
      <c r="D179" s="3">
        <v/>
      </c>
      <c r="E179" s="3">
        <v/>
      </c>
      <c r="F179" s="4">
        <v>26299</v>
      </c>
      <c r="G179" s="3">
        <v/>
      </c>
      <c r="H179" s="3">
        <v/>
      </c>
      <c r="I179" s="3">
        <v/>
      </c>
      <c r="J179" s="3" t="inlineStr">
        <is>
          <t>Digester Control Building</t>
        </is>
      </c>
      <c r="K179" s="3" t="inlineStr">
        <is>
          <t>PRE-000795</t>
        </is>
      </c>
      <c r="L179" s="3" t="inlineStr">
        <is>
          <t>PI</t>
        </is>
      </c>
      <c r="M179" s="3">
        <v/>
      </c>
      <c r="N179" s="3">
        <v/>
      </c>
    </row>
    <row r="180">
      <c r="A180" s="3">
        <f>T("0000346719")</f>
      </c>
      <c r="B180" s="3" t="inlineStr">
        <is>
          <t>Digester Control Building Pressure Gauge</t>
        </is>
      </c>
      <c r="C180" s="3" t="inlineStr">
        <is>
          <t>Digester Control Building</t>
        </is>
      </c>
      <c r="D180" s="3">
        <v/>
      </c>
      <c r="E180" s="3">
        <v/>
      </c>
      <c r="F180" s="4">
        <v>26299</v>
      </c>
      <c r="G180" s="3">
        <v/>
      </c>
      <c r="H180" s="3">
        <v/>
      </c>
      <c r="I180" s="3">
        <v/>
      </c>
      <c r="J180" s="3" t="inlineStr">
        <is>
          <t>Digester Control Building</t>
        </is>
      </c>
      <c r="K180" s="3" t="inlineStr">
        <is>
          <t>PRE-000796</t>
        </is>
      </c>
      <c r="L180" s="3" t="inlineStr">
        <is>
          <t>PI</t>
        </is>
      </c>
      <c r="M180" s="3">
        <v/>
      </c>
      <c r="N180" s="3">
        <v/>
      </c>
    </row>
    <row r="181">
      <c r="A181" s="3">
        <f>T("0000346720")</f>
      </c>
      <c r="B181" s="3" t="inlineStr">
        <is>
          <t>Digester Control Building Pressure Gauge</t>
        </is>
      </c>
      <c r="C181" s="3" t="inlineStr">
        <is>
          <t>Digester Control Building</t>
        </is>
      </c>
      <c r="D181" s="3">
        <v/>
      </c>
      <c r="E181" s="3">
        <v/>
      </c>
      <c r="F181" s="4">
        <v>26299</v>
      </c>
      <c r="G181" s="3">
        <v/>
      </c>
      <c r="H181" s="3">
        <v/>
      </c>
      <c r="I181" s="3">
        <v/>
      </c>
      <c r="J181" s="3" t="inlineStr">
        <is>
          <t>Digester Control Building</t>
        </is>
      </c>
      <c r="K181" s="3" t="inlineStr">
        <is>
          <t>PRE-000797</t>
        </is>
      </c>
      <c r="L181" s="3" t="inlineStr">
        <is>
          <t>PI</t>
        </is>
      </c>
      <c r="M181" s="3">
        <v/>
      </c>
      <c r="N181" s="3">
        <v/>
      </c>
    </row>
    <row r="182">
      <c r="A182" s="3">
        <f>T("0000346721")</f>
      </c>
      <c r="B182" s="3" t="inlineStr">
        <is>
          <t>Digester Control Building Pressure Gauge</t>
        </is>
      </c>
      <c r="C182" s="3" t="inlineStr">
        <is>
          <t>Digester Control Building</t>
        </is>
      </c>
      <c r="D182" s="3">
        <v/>
      </c>
      <c r="E182" s="3">
        <v/>
      </c>
      <c r="F182" s="4">
        <v>26299</v>
      </c>
      <c r="G182" s="3">
        <v/>
      </c>
      <c r="H182" s="3">
        <v/>
      </c>
      <c r="I182" s="3">
        <v/>
      </c>
      <c r="J182" s="3" t="inlineStr">
        <is>
          <t>Digester Control Building</t>
        </is>
      </c>
      <c r="K182" s="3" t="inlineStr">
        <is>
          <t>PRE-000798</t>
        </is>
      </c>
      <c r="L182" s="3" t="inlineStr">
        <is>
          <t>PI</t>
        </is>
      </c>
      <c r="M182" s="3">
        <v/>
      </c>
      <c r="N182" s="3">
        <v/>
      </c>
    </row>
    <row r="183">
      <c r="A183" s="3">
        <f>T("0000346722")</f>
      </c>
      <c r="B183" s="3" t="inlineStr">
        <is>
          <t>Digester Control Building Pressure Gauge</t>
        </is>
      </c>
      <c r="C183" s="3" t="inlineStr">
        <is>
          <t>Digester Control Building</t>
        </is>
      </c>
      <c r="D183" s="3">
        <v/>
      </c>
      <c r="E183" s="3">
        <v/>
      </c>
      <c r="F183" s="4">
        <v>26299</v>
      </c>
      <c r="G183" s="3">
        <v/>
      </c>
      <c r="H183" s="3">
        <v/>
      </c>
      <c r="I183" s="3">
        <v/>
      </c>
      <c r="J183" s="3" t="inlineStr">
        <is>
          <t>Digester Control Building</t>
        </is>
      </c>
      <c r="K183" s="3" t="inlineStr">
        <is>
          <t>PRE-000799</t>
        </is>
      </c>
      <c r="L183" s="3" t="inlineStr">
        <is>
          <t>PI</t>
        </is>
      </c>
      <c r="M183" s="3">
        <v/>
      </c>
      <c r="N183" s="3">
        <v/>
      </c>
    </row>
    <row r="184">
      <c r="A184" s="3">
        <f>T("0000346723")</f>
      </c>
      <c r="B184" s="3" t="inlineStr">
        <is>
          <t>Digester Control Building Pressure Gauge</t>
        </is>
      </c>
      <c r="C184" s="3" t="inlineStr">
        <is>
          <t>Digester Control Building</t>
        </is>
      </c>
      <c r="D184" s="3">
        <v/>
      </c>
      <c r="E184" s="3">
        <v/>
      </c>
      <c r="F184" s="4">
        <v>26299</v>
      </c>
      <c r="G184" s="3">
        <v/>
      </c>
      <c r="H184" s="3">
        <v/>
      </c>
      <c r="I184" s="3">
        <v/>
      </c>
      <c r="J184" s="3" t="inlineStr">
        <is>
          <t>Digester Control Building</t>
        </is>
      </c>
      <c r="K184" s="3" t="inlineStr">
        <is>
          <t>PRE-000800</t>
        </is>
      </c>
      <c r="L184" s="3" t="inlineStr">
        <is>
          <t>PI</t>
        </is>
      </c>
      <c r="M184" s="3">
        <v/>
      </c>
      <c r="N184" s="3">
        <v/>
      </c>
    </row>
    <row r="185">
      <c r="A185" s="3">
        <f>T("0000346724")</f>
      </c>
      <c r="B185" s="3" t="inlineStr">
        <is>
          <t>Digester Control Building Pressure Gauge</t>
        </is>
      </c>
      <c r="C185" s="3" t="inlineStr">
        <is>
          <t>Digester Control Building</t>
        </is>
      </c>
      <c r="D185" s="3">
        <v/>
      </c>
      <c r="E185" s="3">
        <v/>
      </c>
      <c r="F185" s="4">
        <v>26299</v>
      </c>
      <c r="G185" s="3">
        <v/>
      </c>
      <c r="H185" s="3">
        <v/>
      </c>
      <c r="I185" s="3">
        <v/>
      </c>
      <c r="J185" s="3" t="inlineStr">
        <is>
          <t>Digester Control Building</t>
        </is>
      </c>
      <c r="K185" s="3" t="inlineStr">
        <is>
          <t>PRE-000801</t>
        </is>
      </c>
      <c r="L185" s="3" t="inlineStr">
        <is>
          <t>PI</t>
        </is>
      </c>
      <c r="M185" s="3">
        <v/>
      </c>
      <c r="N185" s="3">
        <v/>
      </c>
    </row>
    <row r="186">
      <c r="A186" s="3">
        <f>T("0000346725")</f>
      </c>
      <c r="B186" s="3" t="inlineStr">
        <is>
          <t>Digester Control Building Pressure Gauge</t>
        </is>
      </c>
      <c r="C186" s="3" t="inlineStr">
        <is>
          <t>Digester Control Building</t>
        </is>
      </c>
      <c r="D186" s="3">
        <v/>
      </c>
      <c r="E186" s="3">
        <v/>
      </c>
      <c r="F186" s="4">
        <v>26299</v>
      </c>
      <c r="G186" s="3">
        <v/>
      </c>
      <c r="H186" s="3">
        <v/>
      </c>
      <c r="I186" s="3">
        <v/>
      </c>
      <c r="J186" s="3" t="inlineStr">
        <is>
          <t>Digester Control Building</t>
        </is>
      </c>
      <c r="K186" s="3" t="inlineStr">
        <is>
          <t>PRE-000802</t>
        </is>
      </c>
      <c r="L186" s="3" t="inlineStr">
        <is>
          <t>PI</t>
        </is>
      </c>
      <c r="M186" s="3">
        <v/>
      </c>
      <c r="N186" s="3">
        <v/>
      </c>
    </row>
    <row r="187">
      <c r="A187" s="3">
        <f>T("0000346730")</f>
      </c>
      <c r="B187" s="3" t="inlineStr">
        <is>
          <t>Digester Control Building Pressure Switch</t>
        </is>
      </c>
      <c r="C187" s="3" t="inlineStr">
        <is>
          <t>Digester Control Building</t>
        </is>
      </c>
      <c r="D187" s="3">
        <v/>
      </c>
      <c r="E187" s="3">
        <v/>
      </c>
      <c r="F187" s="4">
        <v>26299</v>
      </c>
      <c r="G187" s="3">
        <v/>
      </c>
      <c r="H187" s="3">
        <v/>
      </c>
      <c r="I187" s="3">
        <v/>
      </c>
      <c r="J187" s="3" t="inlineStr">
        <is>
          <t>Digester Control Building</t>
        </is>
      </c>
      <c r="K187" s="3" t="inlineStr">
        <is>
          <t>PRE-000807</t>
        </is>
      </c>
      <c r="L187" s="3" t="inlineStr">
        <is>
          <t>PI</t>
        </is>
      </c>
      <c r="M187" s="3">
        <v/>
      </c>
      <c r="N187" s="3">
        <v/>
      </c>
    </row>
    <row r="188">
      <c r="A188" s="3">
        <f>T("0000346733")</f>
      </c>
      <c r="B188" s="3" t="inlineStr">
        <is>
          <t>Digester Control Building Pressure Switch</t>
        </is>
      </c>
      <c r="C188" s="3" t="inlineStr">
        <is>
          <t>Digester Control Building</t>
        </is>
      </c>
      <c r="D188" s="3">
        <v/>
      </c>
      <c r="E188" s="3">
        <v/>
      </c>
      <c r="F188" s="4">
        <v>26299</v>
      </c>
      <c r="G188" s="3">
        <v/>
      </c>
      <c r="H188" s="3">
        <v/>
      </c>
      <c r="I188" s="3">
        <v/>
      </c>
      <c r="J188" s="3" t="inlineStr">
        <is>
          <t>Digester Control Building</t>
        </is>
      </c>
      <c r="K188" s="3" t="inlineStr">
        <is>
          <t>PRE-000808</t>
        </is>
      </c>
      <c r="L188" s="3" t="inlineStr">
        <is>
          <t>PI</t>
        </is>
      </c>
      <c r="M188" s="3">
        <v/>
      </c>
      <c r="N188" s="3">
        <v/>
      </c>
    </row>
    <row r="189">
      <c r="A189" s="3">
        <f>T("0000346734")</f>
      </c>
      <c r="B189" s="3" t="inlineStr">
        <is>
          <t>Digester Control Building Pressure Switch</t>
        </is>
      </c>
      <c r="C189" s="3" t="inlineStr">
        <is>
          <t>Digester Control Building</t>
        </is>
      </c>
      <c r="D189" s="3">
        <v/>
      </c>
      <c r="E189" s="3">
        <v/>
      </c>
      <c r="F189" s="4">
        <v>26299</v>
      </c>
      <c r="G189" s="3">
        <v/>
      </c>
      <c r="H189" s="3">
        <v/>
      </c>
      <c r="I189" s="3">
        <v/>
      </c>
      <c r="J189" s="3" t="inlineStr">
        <is>
          <t>Digester Control Building</t>
        </is>
      </c>
      <c r="K189" s="3" t="inlineStr">
        <is>
          <t>PRE-000809</t>
        </is>
      </c>
      <c r="L189" s="3" t="inlineStr">
        <is>
          <t>PI</t>
        </is>
      </c>
      <c r="M189" s="3">
        <v/>
      </c>
      <c r="N189" s="3">
        <v/>
      </c>
    </row>
    <row r="190">
      <c r="A190" s="3">
        <f>T("0000346739")</f>
      </c>
      <c r="B190" s="3" t="inlineStr">
        <is>
          <t>Digester Control Building Pressure Switch</t>
        </is>
      </c>
      <c r="C190" s="3" t="inlineStr">
        <is>
          <t>Digester Control Building</t>
        </is>
      </c>
      <c r="D190" s="3">
        <v/>
      </c>
      <c r="E190" s="3">
        <v/>
      </c>
      <c r="F190" s="4">
        <v>26299</v>
      </c>
      <c r="G190" s="3">
        <v/>
      </c>
      <c r="H190" s="3">
        <v/>
      </c>
      <c r="I190" s="3">
        <v/>
      </c>
      <c r="J190" s="3" t="inlineStr">
        <is>
          <t>Digester Control Building</t>
        </is>
      </c>
      <c r="K190" s="3" t="inlineStr">
        <is>
          <t>PRE-000810</t>
        </is>
      </c>
      <c r="L190" s="3" t="inlineStr">
        <is>
          <t>PI</t>
        </is>
      </c>
      <c r="M190" s="3">
        <v/>
      </c>
      <c r="N190" s="3">
        <v/>
      </c>
    </row>
    <row r="191">
      <c r="A191" s="3">
        <f>T("0000346741")</f>
      </c>
      <c r="B191" s="3" t="inlineStr">
        <is>
          <t>Digester Control Building Pressure Switch</t>
        </is>
      </c>
      <c r="C191" s="3" t="inlineStr">
        <is>
          <t>Digester Control Building</t>
        </is>
      </c>
      <c r="D191" s="3">
        <v/>
      </c>
      <c r="E191" s="3">
        <v/>
      </c>
      <c r="F191" s="4">
        <v>26299</v>
      </c>
      <c r="G191" s="3">
        <v/>
      </c>
      <c r="H191" s="3">
        <v/>
      </c>
      <c r="I191" s="3">
        <v/>
      </c>
      <c r="J191" s="3" t="inlineStr">
        <is>
          <t>Digester Control Building</t>
        </is>
      </c>
      <c r="K191" s="3" t="inlineStr">
        <is>
          <t>PRE-000811</t>
        </is>
      </c>
      <c r="L191" s="3" t="inlineStr">
        <is>
          <t>PI</t>
        </is>
      </c>
      <c r="M191" s="3">
        <v/>
      </c>
      <c r="N191" s="3">
        <v/>
      </c>
    </row>
    <row r="192">
      <c r="A192" s="3">
        <f>T("0000346744")</f>
      </c>
      <c r="B192" s="3" t="inlineStr">
        <is>
          <t>Digester Control Building Pressure Switch</t>
        </is>
      </c>
      <c r="C192" s="3" t="inlineStr">
        <is>
          <t>Digester Control Building</t>
        </is>
      </c>
      <c r="D192" s="3">
        <v/>
      </c>
      <c r="E192" s="3">
        <v/>
      </c>
      <c r="F192" s="4">
        <v>26299</v>
      </c>
      <c r="G192" s="3">
        <v/>
      </c>
      <c r="H192" s="3">
        <v/>
      </c>
      <c r="I192" s="3">
        <v/>
      </c>
      <c r="J192" s="3" t="inlineStr">
        <is>
          <t>Digester Control Building</t>
        </is>
      </c>
      <c r="K192" s="3" t="inlineStr">
        <is>
          <t>PRE-000812</t>
        </is>
      </c>
      <c r="L192" s="3" t="inlineStr">
        <is>
          <t>PI</t>
        </is>
      </c>
      <c r="M192" s="3">
        <v/>
      </c>
      <c r="N192" s="3">
        <v/>
      </c>
    </row>
    <row r="193">
      <c r="A193" s="3">
        <f>T("0000348251")</f>
      </c>
      <c r="B193" s="3" t="inlineStr">
        <is>
          <t>Digester Control Building Pressure Switch</t>
        </is>
      </c>
      <c r="C193" s="3" t="inlineStr">
        <is>
          <t>Digester Control Building</t>
        </is>
      </c>
      <c r="D193" s="3">
        <v/>
      </c>
      <c r="E193" s="3">
        <v/>
      </c>
      <c r="F193" s="4">
        <v>26299</v>
      </c>
      <c r="G193" s="3">
        <v/>
      </c>
      <c r="H193" s="3">
        <v/>
      </c>
      <c r="I193" s="3">
        <v/>
      </c>
      <c r="J193" s="3" t="inlineStr">
        <is>
          <t>Digester Control Building</t>
        </is>
      </c>
      <c r="K193" s="3" t="inlineStr">
        <is>
          <t>PRE-000813</t>
        </is>
      </c>
      <c r="L193" s="3" t="inlineStr">
        <is>
          <t>PI</t>
        </is>
      </c>
      <c r="M193" s="3">
        <v/>
      </c>
      <c r="N193" s="3">
        <v/>
      </c>
    </row>
    <row r="194">
      <c r="A194" s="3">
        <f>T("0000348254")</f>
      </c>
      <c r="B194" s="3" t="inlineStr">
        <is>
          <t>Digester Control Building Pressure Switch</t>
        </is>
      </c>
      <c r="C194" s="3" t="inlineStr">
        <is>
          <t>Digester Control Building</t>
        </is>
      </c>
      <c r="D194" s="3">
        <v/>
      </c>
      <c r="E194" s="3">
        <v/>
      </c>
      <c r="F194" s="4">
        <v>26299</v>
      </c>
      <c r="G194" s="3">
        <v/>
      </c>
      <c r="H194" s="3">
        <v/>
      </c>
      <c r="I194" s="3">
        <v/>
      </c>
      <c r="J194" s="3" t="inlineStr">
        <is>
          <t>Digester Control Building</t>
        </is>
      </c>
      <c r="K194" s="3" t="inlineStr">
        <is>
          <t>PRE-000814</t>
        </is>
      </c>
      <c r="L194" s="3" t="inlineStr">
        <is>
          <t>PI</t>
        </is>
      </c>
      <c r="M194" s="3">
        <v/>
      </c>
      <c r="N194" s="3">
        <v/>
      </c>
    </row>
    <row r="195">
      <c r="A195" s="3">
        <f>T("0000348255")</f>
      </c>
      <c r="B195" s="3" t="inlineStr">
        <is>
          <t>Digester Control Building Pressure Switch</t>
        </is>
      </c>
      <c r="C195" s="3" t="inlineStr">
        <is>
          <t>Digester Control Building</t>
        </is>
      </c>
      <c r="D195" s="3">
        <v/>
      </c>
      <c r="E195" s="3">
        <v/>
      </c>
      <c r="F195" s="4">
        <v>26299</v>
      </c>
      <c r="G195" s="3">
        <v/>
      </c>
      <c r="H195" s="3">
        <v/>
      </c>
      <c r="I195" s="3">
        <v/>
      </c>
      <c r="J195" s="3" t="inlineStr">
        <is>
          <t>Digester Control Building</t>
        </is>
      </c>
      <c r="K195" s="3" t="inlineStr">
        <is>
          <t>PRE-000815</t>
        </is>
      </c>
      <c r="L195" s="3" t="inlineStr">
        <is>
          <t>PI</t>
        </is>
      </c>
      <c r="M195" s="3">
        <v/>
      </c>
      <c r="N195" s="3">
        <v/>
      </c>
    </row>
    <row r="196">
      <c r="A196" s="3">
        <f>T("0000348261")</f>
      </c>
      <c r="B196" s="3" t="inlineStr">
        <is>
          <t>Digester Control Building Pressure Switch</t>
        </is>
      </c>
      <c r="C196" s="3" t="inlineStr">
        <is>
          <t>Digester Control Building</t>
        </is>
      </c>
      <c r="D196" s="3">
        <v/>
      </c>
      <c r="E196" s="3">
        <v/>
      </c>
      <c r="F196" s="4">
        <v>26299</v>
      </c>
      <c r="G196" s="3">
        <v/>
      </c>
      <c r="H196" s="3">
        <v/>
      </c>
      <c r="I196" s="3">
        <v/>
      </c>
      <c r="J196" s="3" t="inlineStr">
        <is>
          <t>Digester Control Building</t>
        </is>
      </c>
      <c r="K196" s="3" t="inlineStr">
        <is>
          <t>PRE-000816</t>
        </is>
      </c>
      <c r="L196" s="3" t="inlineStr">
        <is>
          <t>PI</t>
        </is>
      </c>
      <c r="M196" s="3">
        <v/>
      </c>
      <c r="N196" s="3">
        <v/>
      </c>
    </row>
    <row r="197">
      <c r="A197" s="3">
        <f>T("0000348263")</f>
      </c>
      <c r="B197" s="3" t="inlineStr">
        <is>
          <t>Digester Control Building Pressure Switch</t>
        </is>
      </c>
      <c r="C197" s="3" t="inlineStr">
        <is>
          <t>Digester Control Building</t>
        </is>
      </c>
      <c r="D197" s="3">
        <v/>
      </c>
      <c r="E197" s="3">
        <v/>
      </c>
      <c r="F197" s="4">
        <v>26299</v>
      </c>
      <c r="G197" s="3">
        <v/>
      </c>
      <c r="H197" s="3">
        <v/>
      </c>
      <c r="I197" s="3">
        <v/>
      </c>
      <c r="J197" s="3" t="inlineStr">
        <is>
          <t>Digester Control Building</t>
        </is>
      </c>
      <c r="K197" s="3" t="inlineStr">
        <is>
          <t>PRE-000817</t>
        </is>
      </c>
      <c r="L197" s="3" t="inlineStr">
        <is>
          <t>PI</t>
        </is>
      </c>
      <c r="M197" s="3">
        <v/>
      </c>
      <c r="N197" s="3">
        <v/>
      </c>
    </row>
    <row r="198">
      <c r="A198" s="3">
        <f>T("0000348259")</f>
      </c>
      <c r="B198" s="3" t="inlineStr">
        <is>
          <t>Digester Control Building Flow Switch</t>
        </is>
      </c>
      <c r="C198" s="3" t="inlineStr">
        <is>
          <t>Digester Control Building</t>
        </is>
      </c>
      <c r="D198" s="3">
        <v/>
      </c>
      <c r="E198" s="3">
        <v/>
      </c>
      <c r="F198" s="4">
        <v>26299</v>
      </c>
      <c r="G198" s="3">
        <v/>
      </c>
      <c r="H198" s="3">
        <v/>
      </c>
      <c r="I198" s="3">
        <v/>
      </c>
      <c r="J198" s="3" t="inlineStr">
        <is>
          <t>Digester Control Building</t>
        </is>
      </c>
      <c r="K198" s="3" t="inlineStr">
        <is>
          <t>PRE-000845</t>
        </is>
      </c>
      <c r="L198" s="3" t="inlineStr">
        <is>
          <t>PI</t>
        </is>
      </c>
      <c r="M198" s="3">
        <v/>
      </c>
      <c r="N198" s="3">
        <v/>
      </c>
    </row>
    <row r="199">
      <c r="A199" s="3">
        <f>T("0000348271")</f>
      </c>
      <c r="B199" s="3" t="inlineStr">
        <is>
          <t>Digester Control Building Flow Switch</t>
        </is>
      </c>
      <c r="C199" s="3" t="inlineStr">
        <is>
          <t>Digester Control Building</t>
        </is>
      </c>
      <c r="D199" s="3">
        <v/>
      </c>
      <c r="E199" s="3">
        <v/>
      </c>
      <c r="F199" s="4">
        <v>26299</v>
      </c>
      <c r="G199" s="3">
        <v/>
      </c>
      <c r="H199" s="3">
        <v/>
      </c>
      <c r="I199" s="3">
        <v/>
      </c>
      <c r="J199" s="3" t="inlineStr">
        <is>
          <t>Digester Control Building</t>
        </is>
      </c>
      <c r="K199" s="3" t="inlineStr">
        <is>
          <t>PRE-000846</t>
        </is>
      </c>
      <c r="L199" s="3" t="inlineStr">
        <is>
          <t>PI</t>
        </is>
      </c>
      <c r="M199" s="3">
        <v/>
      </c>
      <c r="N199" s="3">
        <v/>
      </c>
    </row>
    <row r="200">
      <c r="A200" s="3">
        <f>T("0000348272")</f>
      </c>
      <c r="B200" s="3" t="inlineStr">
        <is>
          <t>Digestor Control Building Temperature Control Exh01</t>
        </is>
      </c>
      <c r="C200" s="3" t="inlineStr">
        <is>
          <t>Digester Control Building</t>
        </is>
      </c>
      <c r="D200" s="3" t="inlineStr">
        <is>
          <t>Fair</t>
        </is>
      </c>
      <c r="E200" s="3" t="inlineStr">
        <is>
          <t>Aging</t>
        </is>
      </c>
      <c r="F200" s="3" t="inlineStr">
        <is>
          <t>2013-01-02</t>
        </is>
      </c>
      <c r="G200" s="3" t="inlineStr">
        <is>
          <t>https://cdn.orca.storage/617816648b51f600b5891b32/617b119b5c514200b54584c0/asset-photo/KfmIQURIWL5qb499o97Xg.jpg</t>
        </is>
      </c>
      <c r="H200" s="3" t="inlineStr">
        <is>
          <t>https://cdn.orca.storage/617816648b51f600b5891b32/617b119b5c514200b54584c0/name-plate-photo/rZ7R54yTYyql2RrLKkMONw.jpg</t>
        </is>
      </c>
      <c r="I200" s="3" t="inlineStr">
        <is>
          <t>https://cdn.orca.storage/617816648b51f600b5891b32/617b119b5c514200b54584c0/barcode-photo/kOfamrr4w6VhNuUxVrN9Rw.jpg</t>
        </is>
      </c>
      <c r="J200" s="3" t="inlineStr">
        <is>
          <t>Digester Control Building</t>
        </is>
      </c>
      <c r="K200" s="3" t="inlineStr">
        <is>
          <t>PRE-000859</t>
        </is>
      </c>
      <c r="L200" s="3" t="inlineStr">
        <is>
          <t>PI</t>
        </is>
      </c>
      <c r="M200" s="3" t="inlineStr">
        <is>
          <t>43.3878870, -80.3507804</t>
        </is>
      </c>
      <c r="N200" s="4">
        <v>44498.6671875</v>
      </c>
    </row>
    <row r="201">
      <c r="A201" s="3">
        <f>T("0000348384")</f>
      </c>
      <c r="B201" s="3" t="inlineStr">
        <is>
          <t>Bio-Rem Room H2S Gas Detector</t>
        </is>
      </c>
      <c r="C201" s="3" t="inlineStr">
        <is>
          <t>Bio Rem Building Bio Rem Room</t>
        </is>
      </c>
      <c r="D201" s="3" t="inlineStr">
        <is>
          <t>Good</t>
        </is>
      </c>
      <c r="E201" s="3">
        <v/>
      </c>
      <c r="F201" s="3" t="inlineStr">
        <is>
          <t>2010-01-01</t>
        </is>
      </c>
      <c r="G201" s="3" t="inlineStr">
        <is>
          <t>https://cdn.orca.storage/617816648b51f600b5891b32/617b119b5c514200b54584c1/asset-photo/r1ZMhamF+4uxLmGCJ0jeoA.jpg</t>
        </is>
      </c>
      <c r="H201" s="3" t="inlineStr">
        <is>
          <t>https://cdn.orca.storage/617816648b51f600b5891b32/617b119b5c514200b54584c1/name-plate-photo/C7cRPuaCuGZJBVfampTjCg.jpg</t>
        </is>
      </c>
      <c r="I201" s="3" t="inlineStr">
        <is>
          <t>https://cdn.orca.storage/617816648b51f600b5891b32/617b119b5c514200b54584c1/barcode-photo/zKaTIbZJjfv6x99S7GJGVQ.jpg</t>
        </is>
      </c>
      <c r="J201" s="3" t="inlineStr">
        <is>
          <t>Bio-Rem Building</t>
        </is>
      </c>
      <c r="K201" s="3" t="inlineStr">
        <is>
          <t>PRE-000922</t>
        </is>
      </c>
      <c r="L201" s="3" t="inlineStr">
        <is>
          <t>PI</t>
        </is>
      </c>
      <c r="M201" s="3" t="inlineStr">
        <is>
          <t>43.3880662, -80.3521640</t>
        </is>
      </c>
      <c r="N201" s="4">
        <v>44498.59820601852</v>
      </c>
    </row>
    <row r="202">
      <c r="A202" s="3">
        <f>T("0000348386")</f>
      </c>
      <c r="B202" s="3" t="inlineStr">
        <is>
          <t>Bio-Rem Room Lel Gas Detector</t>
        </is>
      </c>
      <c r="C202" s="3" t="inlineStr">
        <is>
          <t>Bio Rem Building Bio Rem Room</t>
        </is>
      </c>
      <c r="D202" s="3" t="inlineStr">
        <is>
          <t>Good</t>
        </is>
      </c>
      <c r="E202" s="3" t="inlineStr">
        <is>
          <t>Good</t>
        </is>
      </c>
      <c r="F202" s="3" t="inlineStr">
        <is>
          <t>2010-01-01</t>
        </is>
      </c>
      <c r="G202" s="3" t="inlineStr">
        <is>
          <t>https://cdn.orca.storage/617816648b51f600b5891b32/617b119b5c514200b54584c2/asset-photo/xscb0B41DR0fDQ4IgYtiNg.jpg</t>
        </is>
      </c>
      <c r="H202" s="3" t="inlineStr">
        <is>
          <t>https://cdn.orca.storage/617816648b51f600b5891b32/617b119b5c514200b54584c2/name-plate-photo/XSH9GnKHRCSdg2ZE1iuuXw.jpg</t>
        </is>
      </c>
      <c r="I202" s="3" t="inlineStr">
        <is>
          <t>https://cdn.orca.storage/617816648b51f600b5891b32/617b119b5c514200b54584c2/barcode-photo/drdrE8TlNaeBGhWJLgagQQ.jpg</t>
        </is>
      </c>
      <c r="J202" s="3" t="inlineStr">
        <is>
          <t>Bio-Rem Building</t>
        </is>
      </c>
      <c r="K202" s="3" t="inlineStr">
        <is>
          <t>PRE-000923</t>
        </is>
      </c>
      <c r="L202" s="3" t="inlineStr">
        <is>
          <t>PI</t>
        </is>
      </c>
      <c r="M202" s="3" t="inlineStr">
        <is>
          <t>43.3881402, -80.3522216</t>
        </is>
      </c>
      <c r="N202" s="4">
        <v>44498.59954861111</v>
      </c>
    </row>
    <row r="203">
      <c r="A203" s="3">
        <f>T("0000348385")</f>
      </c>
      <c r="B203" s="3" t="inlineStr">
        <is>
          <t>Bio-Rem Room O2 Gas Detector</t>
        </is>
      </c>
      <c r="C203" s="3" t="inlineStr">
        <is>
          <t>Bio Rem Building Bio Rem Room</t>
        </is>
      </c>
      <c r="D203" s="3" t="inlineStr">
        <is>
          <t>Good</t>
        </is>
      </c>
      <c r="E203" s="3" t="inlineStr">
        <is>
          <t>Good</t>
        </is>
      </c>
      <c r="F203" s="3" t="inlineStr">
        <is>
          <t>2010-01-01</t>
        </is>
      </c>
      <c r="G203" s="3" t="inlineStr">
        <is>
          <t>https://cdn.orca.storage/617816648b51f600b5891b32/617b119b5c514200b54584c3/asset-photo/Eh1ccYrE+CZSQoA9GACTA.jpg</t>
        </is>
      </c>
      <c r="H203" s="3" t="inlineStr">
        <is>
          <t>https://cdn.orca.storage/617816648b51f600b5891b32/617b119b5c514200b54584c3/name-plate-photo/XDkjTIWvV28ot9pNHSqaTg.jpg</t>
        </is>
      </c>
      <c r="I203" s="3" t="inlineStr">
        <is>
          <t>https://cdn.orca.storage/617816648b51f600b5891b32/617b119b5c514200b54584c3/barcode-photo/xkjSlmYG0v4G7KaAWc512A.jpg</t>
        </is>
      </c>
      <c r="J203" s="3" t="inlineStr">
        <is>
          <t>Bio-Rem Building</t>
        </is>
      </c>
      <c r="K203" s="3" t="inlineStr">
        <is>
          <t>PRE-000924</t>
        </is>
      </c>
      <c r="L203" s="3" t="inlineStr">
        <is>
          <t>PI</t>
        </is>
      </c>
      <c r="M203" s="3" t="inlineStr">
        <is>
          <t>43.3880662, -80.3521640</t>
        </is>
      </c>
      <c r="N203" s="4">
        <v>44498.59886574074</v>
      </c>
    </row>
    <row r="204">
      <c r="A204" s="3">
        <f>T("0000348352")</f>
      </c>
      <c r="B204" s="3" t="inlineStr">
        <is>
          <t>Battery Ups</t>
        </is>
      </c>
      <c r="C204" s="3" t="inlineStr">
        <is>
          <t>Return Sludge Pumping Station Room</t>
        </is>
      </c>
      <c r="D204" s="3">
        <v/>
      </c>
      <c r="E204" s="3">
        <v/>
      </c>
      <c r="F204" s="3" t="inlineStr">
        <is>
          <t>2010-01-01</t>
        </is>
      </c>
      <c r="G204" s="3">
        <v/>
      </c>
      <c r="H204" s="3">
        <v/>
      </c>
      <c r="I204" s="3">
        <v/>
      </c>
      <c r="J204" s="3" t="inlineStr">
        <is>
          <t>Return Sludge Pumping Station</t>
        </is>
      </c>
      <c r="K204" s="3" t="inlineStr">
        <is>
          <t>PRE-000995</t>
        </is>
      </c>
      <c r="L204" s="3" t="inlineStr">
        <is>
          <t>PI</t>
        </is>
      </c>
      <c r="M204" s="3">
        <v/>
      </c>
      <c r="N204" s="3">
        <v/>
      </c>
    </row>
    <row r="205">
      <c r="A205" s="3">
        <f>T("0000346778")</f>
      </c>
      <c r="B205" s="3" t="inlineStr">
        <is>
          <t>Headworks RPU Panel UPS</t>
        </is>
      </c>
      <c r="C205" s="3" t="inlineStr">
        <is>
          <t>Headworks Building Within Headworks Rpu Panel</t>
        </is>
      </c>
      <c r="D205" s="3" t="inlineStr">
        <is>
          <t>Good</t>
        </is>
      </c>
      <c r="E205" s="3" t="inlineStr">
        <is>
          <t>Good</t>
        </is>
      </c>
      <c r="F205" s="3" t="inlineStr">
        <is>
          <t>2011-08-01</t>
        </is>
      </c>
      <c r="G205" s="3" t="inlineStr">
        <is>
          <t>https://cdn.orca.storage/617816648b51f600b5891b32/617b119b5c514200b54584c5/asset-photo/ApbF6Fmsnt7jISOOVw3wQ.jpg</t>
        </is>
      </c>
      <c r="H205" s="3" t="inlineStr">
        <is>
          <t>https://cdn.orca.storage/617816648b51f600b5891b32/617b119b5c514200b54584c5/name-plate-photo/QuPxcqCVTjoxTQf5TJ+w.jpg</t>
        </is>
      </c>
      <c r="I205" s="3" t="inlineStr">
        <is>
          <t>https://cdn.orca.storage/617816648b51f600b5891b32/617b119b5c514200b54584c5/barcode-photo/yxeJHI2CfcXwd+2aNcMUg.jpg</t>
        </is>
      </c>
      <c r="J205" s="3" t="inlineStr">
        <is>
          <t>Headworks Building</t>
        </is>
      </c>
      <c r="K205" s="3" t="inlineStr">
        <is>
          <t>PRE-001000</t>
        </is>
      </c>
      <c r="L205" s="3" t="inlineStr">
        <is>
          <t>PI</t>
        </is>
      </c>
      <c r="M205" s="3" t="inlineStr">
        <is>
          <t>43.3880217, -80.3523934</t>
        </is>
      </c>
      <c r="N205" s="4">
        <v>44498.71052083333</v>
      </c>
    </row>
    <row r="206">
      <c r="A206" s="3">
        <f>T("0000346781")</f>
      </c>
      <c r="B206" s="3" t="inlineStr">
        <is>
          <t>UPS; O&amp;M Building Control Panel - Admin RPU Panel UPS</t>
        </is>
      </c>
      <c r="C206" s="3" t="inlineStr">
        <is>
          <t>Ops &amp; Maintenance Building Within Admin Rpu Panel</t>
        </is>
      </c>
      <c r="D206" s="3" t="inlineStr">
        <is>
          <t>Good</t>
        </is>
      </c>
      <c r="E206" s="3" t="inlineStr">
        <is>
          <t>Good</t>
        </is>
      </c>
      <c r="F206" s="3" t="inlineStr">
        <is>
          <t>2011-03-02</t>
        </is>
      </c>
      <c r="G206" s="3" t="inlineStr">
        <is>
          <t>https://cdn.orca.storage/617816648b51f600b5891b32/617b119b5c514200b54584c6/asset-photo/AzRRalZDCeS9COY6XRWEw.jpg</t>
        </is>
      </c>
      <c r="H206" s="3" t="inlineStr">
        <is>
          <t>https://cdn.orca.storage/617816648b51f600b5891b32/617b119b5c514200b54584c6/name-plate-photo/PbH3DUYNpN+a0MBumHWAA.jpg</t>
        </is>
      </c>
      <c r="I206" s="3" t="inlineStr">
        <is>
          <t>https://cdn.orca.storage/617816648b51f600b5891b32/617b119b5c514200b54584c6/barcode-photo/3rHi2Oz6lH6jfRSvhkuKeQ.jpg</t>
        </is>
      </c>
      <c r="J206" s="3" t="inlineStr">
        <is>
          <t>Ops &amp; Maintenance Building</t>
        </is>
      </c>
      <c r="K206" s="3" t="inlineStr">
        <is>
          <t>PRE-001001</t>
        </is>
      </c>
      <c r="L206" s="3" t="inlineStr">
        <is>
          <t>PI</t>
        </is>
      </c>
      <c r="M206" s="3" t="inlineStr">
        <is>
          <t>43.3881466, -80.3515410</t>
        </is>
      </c>
      <c r="N206" s="4">
        <v>44498.57140046296</v>
      </c>
    </row>
    <row r="207">
      <c r="A207" s="3">
        <f>T("0000346779")</f>
      </c>
      <c r="B207" s="3" t="inlineStr">
        <is>
          <t>Digestor Control Building Digesteor RPU Panel UPS</t>
        </is>
      </c>
      <c r="C207" s="3" t="inlineStr">
        <is>
          <t>Digester Control Building Within Digestor Rpu Panel</t>
        </is>
      </c>
      <c r="D207" s="3" t="inlineStr">
        <is>
          <t>Good</t>
        </is>
      </c>
      <c r="E207" s="3" t="inlineStr">
        <is>
          <t>Good</t>
        </is>
      </c>
      <c r="F207" s="3" t="inlineStr">
        <is>
          <t>2011-08-01</t>
        </is>
      </c>
      <c r="G207" s="3" t="inlineStr">
        <is>
          <t>https://cdn.orca.storage/617816648b51f600b5891b32/617b119b5c514200b54584c7/asset-photo/8Vcp5Y2nYIQoXQMtNvupSg.jpg</t>
        </is>
      </c>
      <c r="H207" s="3" t="inlineStr">
        <is>
          <t>https://cdn.orca.storage/617816648b51f600b5891b32/617b119b5c514200b54584c7/name-plate-photo/NBWAZHwyJKDIuQr9A6+ZtQ.jpg</t>
        </is>
      </c>
      <c r="I207" s="3" t="inlineStr">
        <is>
          <t>https://cdn.orca.storage/617816648b51f600b5891b32/617b119b5c514200b54584c7/barcode-photo/DRYpmkq+XxOIFx3uZx8lnA.jpg</t>
        </is>
      </c>
      <c r="J207" s="3" t="inlineStr">
        <is>
          <t>Digester Control Building</t>
        </is>
      </c>
      <c r="K207" s="3" t="inlineStr">
        <is>
          <t>PRE-001002</t>
        </is>
      </c>
      <c r="L207" s="3" t="inlineStr">
        <is>
          <t>PI</t>
        </is>
      </c>
      <c r="M207" s="3" t="inlineStr">
        <is>
          <t>43.3879419, -80.3507543</t>
        </is>
      </c>
      <c r="N207" s="4">
        <v>44498.66971064815</v>
      </c>
    </row>
    <row r="208">
      <c r="A208" s="3">
        <f>T("0000346780")</f>
      </c>
      <c r="B208" s="3" t="inlineStr">
        <is>
          <t>Secondary Clarifier Rpu Panel UPS</t>
        </is>
      </c>
      <c r="C208" s="3" t="inlineStr">
        <is>
          <t>Secondary Clarifier 5 Electrical Room Within Clarifier RPU Panel</t>
        </is>
      </c>
      <c r="D208" s="3" t="inlineStr">
        <is>
          <t>Good</t>
        </is>
      </c>
      <c r="E208" s="3" t="inlineStr">
        <is>
          <t>Good</t>
        </is>
      </c>
      <c r="F208" s="3" t="inlineStr">
        <is>
          <t>2011-08-02</t>
        </is>
      </c>
      <c r="G208" s="3" t="inlineStr">
        <is>
          <t>https://cdn.orca.storage/617816648b51f600b5891b32/617b119b5c514200b54584c8/asset-photo/G6Iv2shGlHLy6vuA3QD0IA.jpg</t>
        </is>
      </c>
      <c r="H208" s="3" t="inlineStr">
        <is>
          <t>https://cdn.orca.storage/617816648b51f600b5891b32/617b119b5c514200b54584c8/name-plate-photo/Hf0AuVJ3i4kbqR0bbR4vQ.jpg</t>
        </is>
      </c>
      <c r="I208" s="3" t="inlineStr">
        <is>
          <t>https://cdn.orca.storage/617816648b51f600b5891b32/617b119b5c514200b54584c8/barcode-photo/M+jc1Kz3EdLMPA+MYNnQ.jpg</t>
        </is>
      </c>
      <c r="J208" s="3" t="inlineStr">
        <is>
          <t>Secondary Clarifier 5</t>
        </is>
      </c>
      <c r="K208" s="3" t="inlineStr">
        <is>
          <t>PRE-001003</t>
        </is>
      </c>
      <c r="L208" s="3" t="inlineStr">
        <is>
          <t>PI</t>
        </is>
      </c>
      <c r="M208" s="3" t="inlineStr">
        <is>
          <t>43.3878456, -80.3515373</t>
        </is>
      </c>
      <c r="N208" s="4">
        <v>44498.720717592594</v>
      </c>
    </row>
    <row r="209">
      <c r="A209" s="3">
        <f>T("1111121402")</f>
      </c>
      <c r="B209" s="3" t="inlineStr">
        <is>
          <t>Server Enclosure (Prefwe10)</t>
        </is>
      </c>
      <c r="C209" s="3" t="inlineStr">
        <is>
          <t>Primary Clarifier 2 Electrical Room</t>
        </is>
      </c>
      <c r="D209" s="3" t="inlineStr">
        <is>
          <t>Good</t>
        </is>
      </c>
      <c r="E209" s="3" t="inlineStr">
        <is>
          <t>Good</t>
        </is>
      </c>
      <c r="F209" s="3" t="inlineStr">
        <is>
          <t>2010-01-31</t>
        </is>
      </c>
      <c r="G209" s="3" t="inlineStr">
        <is>
          <t>https://cdn.orca.storage/617816648b51f600b5891b32/617b119b5c514200b54584c9/asset-photo/27EKTVEcxficnk4fXc0qyQ.jpg</t>
        </is>
      </c>
      <c r="H209" s="3" t="inlineStr">
        <is>
          <t>https://cdn.orca.storage/617816648b51f600b5891b32/617b119b5c514200b54584c9/name-plate-photo/27EKTVEcxficnk4fXc0qyQ.jpg</t>
        </is>
      </c>
      <c r="I209" s="3" t="inlineStr">
        <is>
          <t>https://cdn.orca.storage/617816648b51f600b5891b32/617b119b5c514200b54584c9/barcode-photo/27EKTVEcxficnk4fXc0qyQ.jpg</t>
        </is>
      </c>
      <c r="J209" s="3" t="inlineStr">
        <is>
          <t>Primary Clarifier 2</t>
        </is>
      </c>
      <c r="K209" s="3" t="inlineStr">
        <is>
          <t>WSP-000027</t>
        </is>
      </c>
      <c r="L209" s="3" t="inlineStr">
        <is>
          <t>PI</t>
        </is>
      </c>
      <c r="M209" s="3">
        <v/>
      </c>
      <c r="N209" s="3">
        <v/>
      </c>
    </row>
    <row r="210">
      <c r="A210" s="3">
        <f>T("1111121417")</f>
      </c>
      <c r="B210" s="3" t="inlineStr">
        <is>
          <t>Secondary Clarifier Electrical Room Backbone Lan Server Enclosure</t>
        </is>
      </c>
      <c r="C210" s="3" t="inlineStr">
        <is>
          <t>Secondary Clarifier 5 Electrical Room Entrance To the Left</t>
        </is>
      </c>
      <c r="D210" s="3" t="inlineStr">
        <is>
          <t>Good</t>
        </is>
      </c>
      <c r="E210" s="3" t="inlineStr">
        <is>
          <t>Good</t>
        </is>
      </c>
      <c r="F210" s="3" t="inlineStr">
        <is>
          <t>2010-01-20</t>
        </is>
      </c>
      <c r="G210" s="3" t="inlineStr">
        <is>
          <t>https://cdn.orca.storage/617816648b51f600b5891b32/617b119b5c514200b54584ca/asset-photo/G1H1Pfv7ZvNcLPVmjeF3Q.jpg</t>
        </is>
      </c>
      <c r="H210" s="3" t="inlineStr">
        <is>
          <t>https://cdn.orca.storage/617816648b51f600b5891b32/617b119b5c514200b54584ca/name-plate-photo/G1H1Pfv7ZvNcLPVmjeF3Q.jpg</t>
        </is>
      </c>
      <c r="I210" s="3" t="inlineStr">
        <is>
          <t>https://cdn.orca.storage/617816648b51f600b5891b32/617b119b5c514200b54584ca/barcode-photo/G1H1Pfv7ZvNcLPVmjeF3Q.jpg</t>
        </is>
      </c>
      <c r="J210" s="3" t="inlineStr">
        <is>
          <t>Secondary Clarifier 5</t>
        </is>
      </c>
      <c r="K210" s="3" t="inlineStr">
        <is>
          <t>WSP-000042</t>
        </is>
      </c>
      <c r="L210" s="3" t="inlineStr">
        <is>
          <t>PI</t>
        </is>
      </c>
      <c r="M210" s="3">
        <v/>
      </c>
      <c r="N210" s="3">
        <v/>
      </c>
    </row>
    <row r="211">
      <c r="A211" s="3">
        <f>T("1111121468")</f>
      </c>
      <c r="B211" s="3" t="inlineStr">
        <is>
          <t>UV System RPU Control Panel</t>
        </is>
      </c>
      <c r="C211" s="3" t="inlineStr">
        <is>
          <t>UV Disinfection System Room Outdoor East of Secondary Clarifier 5</t>
        </is>
      </c>
      <c r="D211" s="3" t="inlineStr">
        <is>
          <t>Good</t>
        </is>
      </c>
      <c r="E211" s="3" t="inlineStr">
        <is>
          <t>Good</t>
        </is>
      </c>
      <c r="F211" s="3" t="inlineStr">
        <is>
          <t>2010-12-01</t>
        </is>
      </c>
      <c r="G211" s="3" t="inlineStr">
        <is>
          <t>https://cdn.orca.storage/617816648b51f600b5891b32/617b119b5c514200b54584cb/asset-photo/im5m6yKCV4XJTJI56NE3sg.jpg</t>
        </is>
      </c>
      <c r="H211" s="3" t="inlineStr">
        <is>
          <t>https://cdn.orca.storage/617816648b51f600b5891b32/617b119b5c514200b54584cb/name-plate-photo/im5m6yKCV4XJTJI56NE3sg.jpg</t>
        </is>
      </c>
      <c r="I211" s="3" t="inlineStr">
        <is>
          <t>https://cdn.orca.storage/617816648b51f600b5891b32/617b119b5c514200b54584cb/barcode-photo/im5m6yKCV4XJTJI56NE3sg.jpg</t>
        </is>
      </c>
      <c r="J211" s="3" t="inlineStr">
        <is>
          <t>UV Disinfection System</t>
        </is>
      </c>
      <c r="K211" s="3" t="inlineStr">
        <is>
          <t>WSP-000093</t>
        </is>
      </c>
      <c r="L211" s="3" t="inlineStr">
        <is>
          <t>PI</t>
        </is>
      </c>
      <c r="M211" s="3">
        <v/>
      </c>
      <c r="N211" s="3">
        <v/>
      </c>
    </row>
    <row r="212">
      <c r="A212" s="3">
        <f>T("0000346535")</f>
      </c>
      <c r="B212" s="3" t="inlineStr">
        <is>
          <t>Thermostat; Carrieri</t>
        </is>
      </c>
      <c r="C212" s="3" t="inlineStr">
        <is>
          <t>Storage Building</t>
        </is>
      </c>
      <c r="D212" s="3" t="inlineStr">
        <is>
          <t>Fair</t>
        </is>
      </c>
      <c r="E212" s="3" t="inlineStr">
        <is>
          <t>Aging. Wear and tear</t>
        </is>
      </c>
      <c r="F212" s="3" t="inlineStr">
        <is>
          <t>2010-10-29</t>
        </is>
      </c>
      <c r="G212" s="3" t="inlineStr">
        <is>
          <t>https://cdn.orca.storage/617816648b51f600b5891b32/617bf6d77d917700b592320b/asset-photo/nU+7DH4okUqEmwi7AB856w.jpg</t>
        </is>
      </c>
      <c r="H212" s="3" t="inlineStr">
        <is>
          <t>https://cdn.orca.storage/617816648b51f600b5891b32/617bf6d77d917700b592320b/name-plate-photo/hZdt2+NRU8yAiWJzwOVRXg.jpg</t>
        </is>
      </c>
      <c r="I212" s="3" t="inlineStr">
        <is>
          <t>https://cdn.orca.storage/617816648b51f600b5891b32/617bf6d77d917700b592320b/barcode-photo/INNe6pSgrcsWcjpC2LYsBQ.jpg</t>
        </is>
      </c>
      <c r="J212" s="3">
        <v/>
      </c>
      <c r="K212" s="3">
        <v/>
      </c>
      <c r="L212" s="3">
        <v/>
      </c>
      <c r="M212" s="3" t="inlineStr">
        <is>
          <t>43.3886264, -80.3518743</t>
        </is>
      </c>
      <c r="N212" s="4">
        <v>44498.55917824074</v>
      </c>
    </row>
    <row r="213">
      <c r="A213" s="3">
        <f>T("0000050604")</f>
      </c>
      <c r="B213" s="3" t="inlineStr">
        <is>
          <t>Flowmeter Transmitter 1; E&amp;H</t>
        </is>
      </c>
      <c r="C213" s="3" t="inlineStr">
        <is>
          <t>Electrical Room</t>
        </is>
      </c>
      <c r="D213" s="3" t="inlineStr">
        <is>
          <t>Good</t>
        </is>
      </c>
      <c r="E213" s="3">
        <v/>
      </c>
      <c r="F213" s="3" t="inlineStr">
        <is>
          <t>2010-10-29</t>
        </is>
      </c>
      <c r="G213" s="3" t="inlineStr">
        <is>
          <t>https://cdn.orca.storage/617816648b51f600b5891b32/617bfd2d5c514200b5469b54/asset-photo/2NT5alI9RCFgtqmO4ntYNA.jpg</t>
        </is>
      </c>
      <c r="H213" s="3" t="inlineStr">
        <is>
          <t>https://cdn.orca.storage/617816648b51f600b5891b32/617bfd2d5c514200b5469b54/name-plate-photo/PyV8ghhYqDY4nstqWXoYWQ.jpg</t>
        </is>
      </c>
      <c r="I213" s="3" t="inlineStr">
        <is>
          <t>https://cdn.orca.storage/617816648b51f600b5891b32/617bfd2d5c514200b5469b54/barcode-photo/iG8FNCfW5mi4NrjezChKgw.jpg</t>
        </is>
      </c>
      <c r="J213" s="3">
        <v/>
      </c>
      <c r="K213" s="3">
        <v/>
      </c>
      <c r="L213" s="3">
        <v/>
      </c>
      <c r="M213" s="3" t="inlineStr">
        <is>
          <t>43.3881410, -80.3515685</t>
        </is>
      </c>
      <c r="N213" s="4">
        <v>44498.57778935185</v>
      </c>
    </row>
    <row r="214">
      <c r="A214" s="3">
        <f>T("0000050453")</f>
      </c>
      <c r="B214" s="3" t="inlineStr">
        <is>
          <t>UV Disinfection RPU Control Panel PRECP004</t>
        </is>
      </c>
      <c r="C214" s="3" t="inlineStr">
        <is>
          <t>UV Disinfection System Outdoor East of Secondary Clarifier 5</t>
        </is>
      </c>
      <c r="D214" s="3" t="inlineStr">
        <is>
          <t>Fair</t>
        </is>
      </c>
      <c r="E214" s="3">
        <v/>
      </c>
      <c r="F214" s="3" t="inlineStr">
        <is>
          <t>2010-10-29</t>
        </is>
      </c>
      <c r="G214" s="3" t="inlineStr">
        <is>
          <t>https://cdn.orca.storage/617816648b51f600b5891b32/617c14fa2bf52000b5987e64/asset-photo/u0a+78JxV7gy0p3DkwSLZw.jpg</t>
        </is>
      </c>
      <c r="H214" s="3" t="inlineStr">
        <is>
          <t>https://cdn.orca.storage/617816648b51f600b5891b32/617c14fa2bf52000b5987e64/name-plate-photo/PTkqU2bcm9ThBYqSzen9rQ.jpg</t>
        </is>
      </c>
      <c r="I214" s="3" t="inlineStr">
        <is>
          <t>https://cdn.orca.storage/617816648b51f600b5891b32/617c14fa2bf52000b5987e64/barcode-photo/B4ufTZelG8vXyc6rFlbGgg.jpg</t>
        </is>
      </c>
      <c r="J214" s="3">
        <v/>
      </c>
      <c r="K214" s="3">
        <v/>
      </c>
      <c r="L214" s="3">
        <v/>
      </c>
      <c r="M214" s="3" t="inlineStr">
        <is>
          <t>43.3876067, -80.3512026</t>
        </is>
      </c>
      <c r="N214" s="4">
        <v>44498.649201388886</v>
      </c>
    </row>
  </sheetData>
</worksheet>
</file>