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sheets>
    <sheet state="visible" name="01 Preston - PPE" sheetId="1" r:id="rId3"/>
  </sheets>
  <calcPr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yyyy.mm.dd hh:mm:ss"/>
  </numFmts>
  <fonts xmlns:x14ac="http://schemas.microsoft.com/office/spreadsheetml/2009/9/ac" count="2" x14ac:knownFonts="1">
    <font>
      <sz val="12"/>
      <name val="Calibri Light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xfId="0" applyBorder="1" applyFill="1"/>
    <xf xfId="0" fontId="1" applyBorder="1" applyFill="1"/>
    <xf xfId="0" applyBorder="1" applyFill="1" applyAlignment="1">
      <alignment horizontal="left" vertical="center"/>
    </xf>
    <xf xfId="0" numFmtId="166" applyBorder="1" applyNumberFormat="1" applyFill="1" applyAlignment="1">
      <alignment horizontal="left" vertical="center"/>
    </xf>
  </cellXfs>
  <cellStyles count="1">
    <cellStyle name="Normal" xfId="0" builtinId="0"/>
  </cellStyles>
  <dxfs count="0"/>
</styleSheet>
</file>

<file path=xl/_rels/workbook.xml.rels><?xml version="1.0" ?><Relationships xmlns="http://schemas.openxmlformats.org/package/2006/relationships"><Relationship Id="rId2" Type="http://schemas.openxmlformats.org/officeDocument/2006/relationships/styles" Target="styles.xml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1" max="1" width="30" customWidth="1"/>
    <col min="2" max="2" width="100" customWidth="1"/>
    <col min="3" max="3" width="65" customWidth="1"/>
    <col min="4" max="4" width="19" customWidth="1"/>
    <col min="5" max="5" width="76" customWidth="1"/>
    <col min="6" max="6" width="28" customWidth="1"/>
    <col min="7" max="7" width="116" customWidth="1"/>
    <col min="8" max="8" width="121" customWidth="1"/>
    <col min="9" max="9" width="118" customWidth="1"/>
    <col min="10" max="10" width="33" customWidth="1"/>
    <col min="11" max="11" width="14" customWidth="1"/>
    <col min="12" max="12" width="11" customWidth="1"/>
    <col min="13" max="13" width="26" customWidth="1"/>
    <col min="14" max="14" width="28" customWidth="1"/>
  </cols>
  <sheetData>
    <row r="1">
      <c r="A1" s="2" t="inlineStr">
        <is>
          <t>Barcode</t>
        </is>
      </c>
      <c r="B1" s="2" t="inlineStr">
        <is>
          <t>Asset Description</t>
        </is>
      </c>
      <c r="C1" s="2" t="inlineStr">
        <is>
          <t>Physical Location</t>
        </is>
      </c>
      <c r="D1" s="2" t="inlineStr">
        <is>
          <t>Condition Rating</t>
        </is>
      </c>
      <c r="E1" s="2" t="inlineStr">
        <is>
          <t>Inspection Comments</t>
        </is>
      </c>
      <c r="F1" s="2" t="inlineStr">
        <is>
          <t>Year of Installation</t>
        </is>
      </c>
      <c r="G1" s="2" t="inlineStr">
        <is>
          <t>Asset Photo</t>
        </is>
      </c>
      <c r="H1" s="2" t="inlineStr">
        <is>
          <t>Name Plate Photo</t>
        </is>
      </c>
      <c r="I1" s="2" t="inlineStr">
        <is>
          <t>Barcode Photo</t>
        </is>
      </c>
      <c r="J1" s="2" t="inlineStr">
        <is>
          <t>Building Name</t>
        </is>
      </c>
      <c r="K1" s="2" t="inlineStr">
        <is>
          <t>Existing ID</t>
        </is>
      </c>
      <c r="L1" s="2" t="inlineStr">
        <is>
          <t>Category</t>
        </is>
      </c>
      <c r="M1" s="2" t="inlineStr">
        <is>
          <t>Location</t>
        </is>
      </c>
      <c r="N1" s="2" t="inlineStr">
        <is>
          <t>Date</t>
        </is>
      </c>
    </row>
    <row r="2">
      <c r="A2" s="3">
        <f>T("0000157951")</f>
      </c>
      <c r="B2" s="3" t="inlineStr">
        <is>
          <t>Odourous Air Valve For Primary Clarifier # 4-Butterfly Valve On top of PR4</t>
        </is>
      </c>
      <c r="C2" s="3" t="inlineStr">
        <is>
          <t>Primary Clarifier 4 to Intermediate Pumping Station</t>
        </is>
      </c>
      <c r="D2" s="3" t="inlineStr">
        <is>
          <t>Fair</t>
        </is>
      </c>
      <c r="E2" s="3" t="inlineStr">
        <is>
          <t>Corrosion</t>
        </is>
      </c>
      <c r="F2" s="3" t="inlineStr">
        <is>
          <t>1972-01-01</t>
        </is>
      </c>
      <c r="G2" s="3" t="inlineStr">
        <is>
          <t>https://cdn.orca.storage/6176f4e9837c6600b5a93b75/61780ab164b29000b5ee647b/asset-photo/kms6e11XyuenBnqT8Hh+g.jpg</t>
        </is>
      </c>
      <c r="H2" s="3" t="inlineStr">
        <is>
          <t>https://cdn.orca.storage/6176f4e9837c6600b5a93b75/61780ab164b29000b5ee647b/name-plate-photo/AY1n9cT87k6qH5bM1LGFAA.jpg</t>
        </is>
      </c>
      <c r="I2" s="3" t="inlineStr">
        <is>
          <t>https://cdn.orca.storage/6176f4e9837c6600b5a93b75/61780ab164b29000b5ee647b/barcode-photo/5PIS3e7Z5Y8AA9MGzrVlUg.jpg</t>
        </is>
      </c>
      <c r="J2" s="3" t="inlineStr">
        <is>
          <t>Primary Clarifier 4</t>
        </is>
      </c>
      <c r="K2" s="3" t="inlineStr">
        <is>
          <t>PRE-000001</t>
        </is>
      </c>
      <c r="L2" s="3" t="inlineStr">
        <is>
          <t>PPE</t>
        </is>
      </c>
      <c r="M2" s="3" t="inlineStr">
        <is>
          <t>Unknown</t>
        </is>
      </c>
      <c r="N2" s="4">
        <v>44498.727789351855</v>
      </c>
    </row>
    <row r="3">
      <c r="A3" s="3">
        <f>T("0000311842")</f>
      </c>
      <c r="B3" s="3" t="inlineStr">
        <is>
          <t>Isolation Valve For Secondary Clarifier # 6-Sluice Gate Valve</t>
        </is>
      </c>
      <c r="C3" s="3" t="inlineStr">
        <is>
          <t>Secondary Clarifier 6</t>
        </is>
      </c>
      <c r="D3" s="3" t="inlineStr">
        <is>
          <t>Fair</t>
        </is>
      </c>
      <c r="E3" s="3">
        <v/>
      </c>
      <c r="F3" s="3" t="inlineStr">
        <is>
          <t>2000-02-01</t>
        </is>
      </c>
      <c r="G3" s="3" t="inlineStr">
        <is>
          <t>https://cdn.orca.storage/6176f4e9837c6600b5a93b75/617b11267d917700b58fe88c/asset-photo/JtCGWVapVi5W2N3liTbYQw.jpg</t>
        </is>
      </c>
      <c r="H3" s="3">
        <v/>
      </c>
      <c r="I3" s="3" t="inlineStr">
        <is>
          <t>https://cdn.orca.storage/6176f4e9837c6600b5a93b75/617b11267d917700b58fe88c/barcode-photo/h715U0k6wKCd4BDR80wReg.jpg</t>
        </is>
      </c>
      <c r="J3" s="3" t="inlineStr">
        <is>
          <t>Secondary Clarifier 6</t>
        </is>
      </c>
      <c r="K3" s="3" t="inlineStr">
        <is>
          <t>PRE-000002</t>
        </is>
      </c>
      <c r="L3" s="3" t="inlineStr">
        <is>
          <t>PPE</t>
        </is>
      </c>
      <c r="M3" s="3" t="inlineStr">
        <is>
          <t>43.3877442, -80.3516309</t>
        </is>
      </c>
      <c r="N3" s="4">
        <v>44498.7437037037</v>
      </c>
    </row>
    <row r="4">
      <c r="A4" s="3">
        <f>T("0000311841")</f>
      </c>
      <c r="B4" s="3" t="inlineStr">
        <is>
          <t>Isolation Valve For Secondary Clarifier # 5-Sluice Gate Valve</t>
        </is>
      </c>
      <c r="C4" s="3" t="inlineStr">
        <is>
          <t>Secondary Clarifier 5</t>
        </is>
      </c>
      <c r="D4" s="3" t="inlineStr">
        <is>
          <t>Fair</t>
        </is>
      </c>
      <c r="E4" s="3">
        <v/>
      </c>
      <c r="F4" s="3" t="inlineStr">
        <is>
          <t>2000-02-01</t>
        </is>
      </c>
      <c r="G4" s="3" t="inlineStr">
        <is>
          <t>https://cdn.orca.storage/6176f4e9837c6600b5a93b75/617b11267d917700b58fe88d/asset-photo/+RXgXzCNRfr1Qr3LwMFn4A.jpg</t>
        </is>
      </c>
      <c r="H4" s="3">
        <v/>
      </c>
      <c r="I4" s="3" t="inlineStr">
        <is>
          <t>https://cdn.orca.storage/6176f4e9837c6600b5a93b75/617b11267d917700b58fe88d/barcode-photo/sJ4KCIeR5ZRRJsKd3Ks5mA.jpg</t>
        </is>
      </c>
      <c r="J4" s="3" t="inlineStr">
        <is>
          <t>Secondary Clarifier 5</t>
        </is>
      </c>
      <c r="K4" s="3" t="inlineStr">
        <is>
          <t>PRE-000003</t>
        </is>
      </c>
      <c r="L4" s="3" t="inlineStr">
        <is>
          <t>PPE</t>
        </is>
      </c>
      <c r="M4" s="3">
        <v/>
      </c>
      <c r="N4" s="3">
        <v/>
      </c>
    </row>
    <row r="5">
      <c r="A5" s="3">
        <f>T("0000311831")</f>
      </c>
      <c r="B5" s="3" t="inlineStr">
        <is>
          <t>Secondary Clarifier 3&amp;4 Ras Supply To Ras Pump 3&amp;4-Gate Valve</t>
        </is>
      </c>
      <c r="C5" s="3" t="inlineStr">
        <is>
          <t>Secondary Clarifier 3</t>
        </is>
      </c>
      <c r="D5" s="3" t="inlineStr">
        <is>
          <t>Poor</t>
        </is>
      </c>
      <c r="E5" s="3" t="inlineStr">
        <is>
          <t>Minor deterioration</t>
        </is>
      </c>
      <c r="F5" s="3" t="inlineStr">
        <is>
          <t>1972-01-01</t>
        </is>
      </c>
      <c r="G5" s="3" t="inlineStr">
        <is>
          <t>https://cdn.orca.storage/6176f4e9837c6600b5a93b75/617b11267d917700b58fe88e/asset-photo/RdwUMsn3EDBUiOxqmJC8g.jpg</t>
        </is>
      </c>
      <c r="H5" s="3">
        <v/>
      </c>
      <c r="I5" s="3" t="inlineStr">
        <is>
          <t>https://cdn.orca.storage/6176f4e9837c6600b5a93b75/617b11267d917700b58fe88e/barcode-photo/+AuIswfR6icjZbIDmfB2Aw.jpg</t>
        </is>
      </c>
      <c r="J5" s="3" t="inlineStr">
        <is>
          <t>Secondary Clarifier 3</t>
        </is>
      </c>
      <c r="K5" s="3" t="inlineStr">
        <is>
          <t>PRE-000004</t>
        </is>
      </c>
      <c r="L5" s="3" t="inlineStr">
        <is>
          <t>PPE</t>
        </is>
      </c>
      <c r="M5" s="3" t="inlineStr">
        <is>
          <t>43.3878215, -80.3510771</t>
        </is>
      </c>
      <c r="N5" s="4">
        <v>44498.74841435185</v>
      </c>
    </row>
    <row r="6">
      <c r="A6" s="3">
        <f>T("0000311832")</f>
      </c>
      <c r="B6" s="3" t="inlineStr">
        <is>
          <t>Secondary Clarifier 3&amp;4 Ras Supply To Ras Pump 3&amp;4-Gate Valve</t>
        </is>
      </c>
      <c r="C6" s="3" t="inlineStr">
        <is>
          <t>Secondary Clarifier 3</t>
        </is>
      </c>
      <c r="D6" s="3" t="inlineStr">
        <is>
          <t>Poor</t>
        </is>
      </c>
      <c r="E6" s="3" t="inlineStr">
        <is>
          <t>Minor deterioration</t>
        </is>
      </c>
      <c r="F6" s="3" t="inlineStr">
        <is>
          <t>1972-01-01</t>
        </is>
      </c>
      <c r="G6" s="3" t="inlineStr">
        <is>
          <t>https://cdn.orca.storage/6176f4e9837c6600b5a93b75/617b11267d917700b58fe88f/asset-photo/bvQqPgYTaW1YkPkigjdCQ.jpg</t>
        </is>
      </c>
      <c r="H6" s="3">
        <v/>
      </c>
      <c r="I6" s="3" t="inlineStr">
        <is>
          <t>https://cdn.orca.storage/6176f4e9837c6600b5a93b75/617b11267d917700b58fe88f/barcode-photo/QsvN9pPkk+zU9aOAURHlGg.jpg</t>
        </is>
      </c>
      <c r="J6" s="3" t="inlineStr">
        <is>
          <t>Secondary Clarifier 3</t>
        </is>
      </c>
      <c r="K6" s="3" t="inlineStr">
        <is>
          <t>PRE-000005</t>
        </is>
      </c>
      <c r="L6" s="3" t="inlineStr">
        <is>
          <t>PPE</t>
        </is>
      </c>
      <c r="M6" s="3" t="inlineStr">
        <is>
          <t>43.3878117, -80.3511112</t>
        </is>
      </c>
      <c r="N6" s="4">
        <v>44498.74895833333</v>
      </c>
    </row>
    <row r="7">
      <c r="A7" s="3">
        <f>T("0000311846")</f>
      </c>
      <c r="B7" s="3" t="inlineStr">
        <is>
          <t>Isolation Valve For Ras Pump # 5-Plug Valve before pump</t>
        </is>
      </c>
      <c r="C7" s="3" t="inlineStr">
        <is>
          <t>Return Sludge Pumping Station</t>
        </is>
      </c>
      <c r="D7" s="3" t="inlineStr">
        <is>
          <t>Fair</t>
        </is>
      </c>
      <c r="E7" s="3" t="inlineStr">
        <is>
          <t>Corrosion</t>
        </is>
      </c>
      <c r="F7" s="3" t="inlineStr">
        <is>
          <t>2000-04-01</t>
        </is>
      </c>
      <c r="G7" s="3" t="inlineStr">
        <is>
          <t>https://cdn.orca.storage/6176f4e9837c6600b5a93b75/617b11267d917700b58fe895/asset-photo/zgrPq+2Euaq+BdM9QcorUg.jpg</t>
        </is>
      </c>
      <c r="H7" s="3" t="inlineStr">
        <is>
          <t>https://cdn.orca.storage/6176f4e9837c6600b5a93b75/617b11267d917700b58fe895/name-plate-photo/e5rtT5BBhXwR5uRG1CmAmg.jpg</t>
        </is>
      </c>
      <c r="I7" s="3" t="inlineStr">
        <is>
          <t>https://cdn.orca.storage/6176f4e9837c6600b5a93b75/617b11267d917700b58fe895/barcode-photo/XOZdyAPwjx2vLPI1dd55zA.jpg</t>
        </is>
      </c>
      <c r="J7" s="3" t="inlineStr">
        <is>
          <t>Return Sludge Pumping Station</t>
        </is>
      </c>
      <c r="K7" s="3" t="inlineStr">
        <is>
          <t>PRE-000011</t>
        </is>
      </c>
      <c r="L7" s="3" t="inlineStr">
        <is>
          <t>PPE</t>
        </is>
      </c>
      <c r="M7" s="3" t="inlineStr">
        <is>
          <t>Unknown</t>
        </is>
      </c>
      <c r="N7" s="4">
        <v>44498.64244212963</v>
      </c>
    </row>
    <row r="8">
      <c r="A8" s="3">
        <f>T("0000311847")</f>
      </c>
      <c r="B8" s="3" t="inlineStr">
        <is>
          <t>Discharge Check Valve For Ras Pump # 5 - 8 inch Swing Flex</t>
        </is>
      </c>
      <c r="C8" s="3" t="inlineStr">
        <is>
          <t>Return Sludge Pumping Station</t>
        </is>
      </c>
      <c r="D8" s="3" t="inlineStr">
        <is>
          <t>Fair</t>
        </is>
      </c>
      <c r="E8" s="3" t="inlineStr">
        <is>
          <t>Corrossion</t>
        </is>
      </c>
      <c r="F8" s="3" t="inlineStr">
        <is>
          <t>1972-01-01</t>
        </is>
      </c>
      <c r="G8" s="3" t="inlineStr">
        <is>
          <t>https://cdn.orca.storage/6176f4e9837c6600b5a93b75/617b11267d917700b58fe896/asset-photo/20J6yUgMxnAPHWs3gHXCA.jpg</t>
        </is>
      </c>
      <c r="H8" s="3" t="inlineStr">
        <is>
          <t>https://cdn.orca.storage/6176f4e9837c6600b5a93b75/617b11267d917700b58fe896/name-plate-photo/xTjR+ZErMPIkVbyUhz6lEg.jpg</t>
        </is>
      </c>
      <c r="I8" s="3" t="inlineStr">
        <is>
          <t>https://cdn.orca.storage/6176f4e9837c6600b5a93b75/617b11267d917700b58fe896/barcode-photo/hYOr16DuwTf6WsVtjDR4yw.jpg</t>
        </is>
      </c>
      <c r="J8" s="3" t="inlineStr">
        <is>
          <t>Return Sludge Pumping Station</t>
        </is>
      </c>
      <c r="K8" s="3" t="inlineStr">
        <is>
          <t>PRE-000012</t>
        </is>
      </c>
      <c r="L8" s="3" t="inlineStr">
        <is>
          <t>PPE</t>
        </is>
      </c>
      <c r="M8" s="3" t="inlineStr">
        <is>
          <t>Unknown</t>
        </is>
      </c>
      <c r="N8" s="4">
        <v>44498.641493055555</v>
      </c>
    </row>
    <row r="9">
      <c r="A9" s="3">
        <f>T("0000311849")</f>
      </c>
      <c r="B9" s="3" t="inlineStr">
        <is>
          <t>Discharge Plug Valve For Ras Pump # 5 after pump</t>
        </is>
      </c>
      <c r="C9" s="3" t="inlineStr">
        <is>
          <t>Return Sludge Pumping Station</t>
        </is>
      </c>
      <c r="D9" s="3" t="inlineStr">
        <is>
          <t>Fair</t>
        </is>
      </c>
      <c r="E9" s="3" t="inlineStr">
        <is>
          <t>Corrosion</t>
        </is>
      </c>
      <c r="F9" s="3" t="inlineStr">
        <is>
          <t>2000-04-01</t>
        </is>
      </c>
      <c r="G9" s="3" t="inlineStr">
        <is>
          <t>https://cdn.orca.storage/6176f4e9837c6600b5a93b75/617b11267d917700b58fe897/asset-photo/8hNRNTKCV0j0YnWIvPjQkg.jpg</t>
        </is>
      </c>
      <c r="H9" s="3" t="inlineStr">
        <is>
          <t>https://cdn.orca.storage/6176f4e9837c6600b5a93b75/617b11267d917700b58fe897/name-plate-photo/DYS0mWwBkW4zJ5GleMkNQ.jpg</t>
        </is>
      </c>
      <c r="I9" s="3" t="inlineStr">
        <is>
          <t>https://cdn.orca.storage/6176f4e9837c6600b5a93b75/617b11267d917700b58fe897/barcode-photo/qnIzxsa2nhBtdRdq2+5aRA.jpg</t>
        </is>
      </c>
      <c r="J9" s="3" t="inlineStr">
        <is>
          <t>Return Sludge Pumping Station</t>
        </is>
      </c>
      <c r="K9" s="3" t="inlineStr">
        <is>
          <t>PRE-000013</t>
        </is>
      </c>
      <c r="L9" s="3" t="inlineStr">
        <is>
          <t>PPE</t>
        </is>
      </c>
      <c r="M9" s="3" t="inlineStr">
        <is>
          <t>Unknown</t>
        </is>
      </c>
      <c r="N9" s="4">
        <v>44498.64528935185</v>
      </c>
    </row>
    <row r="10">
      <c r="A10" s="3">
        <f>T("0000311850")</f>
      </c>
      <c r="B10" s="3" t="inlineStr">
        <is>
          <t>Return Activated Sludge Pumping Station Pump #6  gate valve before pump</t>
        </is>
      </c>
      <c r="C10" s="3" t="inlineStr">
        <is>
          <t>Return Sludge Pumping Station</t>
        </is>
      </c>
      <c r="D10" s="3" t="inlineStr">
        <is>
          <t>Fair</t>
        </is>
      </c>
      <c r="E10" s="3" t="inlineStr">
        <is>
          <t>Corrosion on side</t>
        </is>
      </c>
      <c r="F10" s="3">
        <v/>
      </c>
      <c r="G10" s="3" t="inlineStr">
        <is>
          <t>https://cdn.orca.storage/6176f4e9837c6600b5a93b75/617b11267d917700b58fe898/asset-photo/ZvqDxm9i958g7WqI0Sw9A.jpg</t>
        </is>
      </c>
      <c r="H10" s="3" t="inlineStr">
        <is>
          <t>https://cdn.orca.storage/6176f4e9837c6600b5a93b75/617b11267d917700b58fe898/name-plate-photo/WeHLJmDf0cdXDHS2MLdVtA.jpg</t>
        </is>
      </c>
      <c r="I10" s="3" t="inlineStr">
        <is>
          <t>https://cdn.orca.storage/6176f4e9837c6600b5a93b75/617b11267d917700b58fe898/barcode-photo/yziVi2WshCA453yfxzjZDA.jpg</t>
        </is>
      </c>
      <c r="J10" s="3" t="inlineStr">
        <is>
          <t>Return Sludge Pumping Station</t>
        </is>
      </c>
      <c r="K10" s="3">
        <v/>
      </c>
      <c r="L10" s="3">
        <v/>
      </c>
      <c r="M10" s="3" t="inlineStr">
        <is>
          <t>Unknown</t>
        </is>
      </c>
      <c r="N10" s="4">
        <v>44498.65484953704</v>
      </c>
    </row>
    <row r="11">
      <c r="A11" s="3">
        <f>T("0000311851")</f>
      </c>
      <c r="B11" s="3" t="inlineStr">
        <is>
          <t>Return Activated Sludge Pumping Station Pump #6 Check Valve after pump</t>
        </is>
      </c>
      <c r="C11" s="3" t="inlineStr">
        <is>
          <t>Return Sludge Pumping Station</t>
        </is>
      </c>
      <c r="D11" s="3" t="inlineStr">
        <is>
          <t>Good</t>
        </is>
      </c>
      <c r="E11" s="3">
        <v/>
      </c>
      <c r="F11" s="3">
        <v/>
      </c>
      <c r="G11" s="3" t="inlineStr">
        <is>
          <t>https://cdn.orca.storage/6176f4e9837c6600b5a93b75/617b11267d917700b58fe899/asset-photo/vS+dFHzxkkDiMGR1PzwlbA.jpg</t>
        </is>
      </c>
      <c r="H11" s="3" t="inlineStr">
        <is>
          <t>https://cdn.orca.storage/6176f4e9837c6600b5a93b75/617b11267d917700b58fe899/name-plate-photo/GsBjfi7ayYCwUU47bHlXsw.jpg</t>
        </is>
      </c>
      <c r="I11" s="3" t="inlineStr">
        <is>
          <t>https://cdn.orca.storage/6176f4e9837c6600b5a93b75/617b11267d917700b58fe899/barcode-photo/IRIL5z9B46Ba+aiPEwMhfQ.jpg</t>
        </is>
      </c>
      <c r="J11" s="3" t="inlineStr">
        <is>
          <t>Return Sludge Pumping Station</t>
        </is>
      </c>
      <c r="K11" s="3">
        <v/>
      </c>
      <c r="L11" s="3">
        <v/>
      </c>
      <c r="M11" s="3" t="inlineStr">
        <is>
          <t>Unknown</t>
        </is>
      </c>
      <c r="N11" s="4">
        <v>44498.651608796295</v>
      </c>
    </row>
    <row r="12">
      <c r="A12" s="3">
        <f>T("0000311852")</f>
      </c>
      <c r="B12" s="3" t="inlineStr">
        <is>
          <t>Discharge Valve For Ras Pump # 6-Plug Valve</t>
        </is>
      </c>
      <c r="C12" s="3" t="inlineStr">
        <is>
          <t>Return Sludge Pumping Station</t>
        </is>
      </c>
      <c r="D12" s="3" t="inlineStr">
        <is>
          <t>Fair</t>
        </is>
      </c>
      <c r="E12" s="3" t="inlineStr">
        <is>
          <t>Corrossion</t>
        </is>
      </c>
      <c r="F12" s="3" t="inlineStr">
        <is>
          <t>2000-04-01</t>
        </is>
      </c>
      <c r="G12" s="3" t="inlineStr">
        <is>
          <t>https://cdn.orca.storage/6176f4e9837c6600b5a93b75/617b11267d917700b58fe89a/asset-photo/JGNZmLLW3g5QcYCiBnTyBg.jpg</t>
        </is>
      </c>
      <c r="H12" s="3" t="inlineStr">
        <is>
          <t>https://cdn.orca.storage/6176f4e9837c6600b5a93b75/617b11267d917700b58fe89a/name-plate-photo/om2HJrJxa0vF11avrsYqEQ.jpg</t>
        </is>
      </c>
      <c r="I12" s="3" t="inlineStr">
        <is>
          <t>https://cdn.orca.storage/6176f4e9837c6600b5a93b75/617b11267d917700b58fe89a/barcode-photo/Fh40DbAkuwLx0WaueJqQ.jpg</t>
        </is>
      </c>
      <c r="J12" s="3" t="inlineStr">
        <is>
          <t>Return Sludge Pumping Station</t>
        </is>
      </c>
      <c r="K12" s="3" t="inlineStr">
        <is>
          <t>PRE-000016</t>
        </is>
      </c>
      <c r="L12" s="3" t="inlineStr">
        <is>
          <t>PPE</t>
        </is>
      </c>
      <c r="M12" s="3" t="inlineStr">
        <is>
          <t>Unknown</t>
        </is>
      </c>
      <c r="N12" s="4">
        <v>44498.65238425926</v>
      </c>
    </row>
    <row r="13">
      <c r="A13" s="3">
        <f>T("0000311835")</f>
      </c>
      <c r="B13" s="3" t="inlineStr">
        <is>
          <t>Aeration Tank Waste Activited Sludge Line Discharge To Dist. Chamber-Plug Valve</t>
        </is>
      </c>
      <c r="C13" s="3" t="inlineStr">
        <is>
          <t>Aeration Tank Cell 1</t>
        </is>
      </c>
      <c r="D13" s="3" t="inlineStr">
        <is>
          <t>Fair</t>
        </is>
      </c>
      <c r="E13" s="3">
        <v/>
      </c>
      <c r="F13" s="3" t="inlineStr">
        <is>
          <t>2000-04-01</t>
        </is>
      </c>
      <c r="G13" s="3" t="inlineStr">
        <is>
          <t>https://cdn.orca.storage/6176f4e9837c6600b5a93b75/617b11267d917700b58fe89b/asset-photo/U4N7MFL+zk2TAWxZ3j8ZCg.jpg</t>
        </is>
      </c>
      <c r="H13" s="3">
        <v/>
      </c>
      <c r="I13" s="3" t="inlineStr">
        <is>
          <t>https://cdn.orca.storage/6176f4e9837c6600b5a93b75/617b11267d917700b58fe89b/barcode-photo/OfLC7iesXWsxIFB2w+Hfg.jpg</t>
        </is>
      </c>
      <c r="J13" s="3" t="inlineStr">
        <is>
          <t>Aeration Tank Cell 1</t>
        </is>
      </c>
      <c r="K13" s="3" t="inlineStr">
        <is>
          <t>PRE-000017</t>
        </is>
      </c>
      <c r="L13" s="3" t="inlineStr">
        <is>
          <t>PPE</t>
        </is>
      </c>
      <c r="M13" s="3" t="inlineStr">
        <is>
          <t>43.3877586, -80.3521548</t>
        </is>
      </c>
      <c r="N13" s="4">
        <v>44498.78743055555</v>
      </c>
    </row>
    <row r="14">
      <c r="A14" s="3">
        <f>T("0000311854")</f>
      </c>
      <c r="B14" s="3" t="inlineStr">
        <is>
          <t>Process Air Supply Valve For Aeration Tank Cell 1-Butterfly Valve</t>
        </is>
      </c>
      <c r="C14" s="3" t="inlineStr">
        <is>
          <t>Aeration Tank Cell 1 First Valve From South End</t>
        </is>
      </c>
      <c r="D14" s="3" t="inlineStr">
        <is>
          <t>Fair</t>
        </is>
      </c>
      <c r="E14" s="3">
        <v/>
      </c>
      <c r="F14" s="3" t="inlineStr">
        <is>
          <t>2000-04-01</t>
        </is>
      </c>
      <c r="G14" s="3" t="inlineStr">
        <is>
          <t>https://cdn.orca.storage/6176f4e9837c6600b5a93b75/617b11267d917700b58fe89c/asset-photo/qPYmn15VRGbnaEDnw32U3A.jpg</t>
        </is>
      </c>
      <c r="H14" s="3">
        <v/>
      </c>
      <c r="I14" s="3" t="inlineStr">
        <is>
          <t>https://cdn.orca.storage/6176f4e9837c6600b5a93b75/617b11267d917700b58fe89c/barcode-photo/n0UxNLwvXiEa+ZpWUOVw4A.jpg</t>
        </is>
      </c>
      <c r="J14" s="3" t="inlineStr">
        <is>
          <t>Aeration Tank Cell 1</t>
        </is>
      </c>
      <c r="K14" s="3" t="inlineStr">
        <is>
          <t>PRE-000018</t>
        </is>
      </c>
      <c r="L14" s="3" t="inlineStr">
        <is>
          <t>PPE</t>
        </is>
      </c>
      <c r="M14" s="3" t="inlineStr">
        <is>
          <t>43.3880802, -80.3518045</t>
        </is>
      </c>
      <c r="N14" s="4">
        <v>44498.76451388889</v>
      </c>
    </row>
    <row r="15">
      <c r="A15" s="3">
        <f>T("0000311855")</f>
      </c>
      <c r="B15" s="3" t="inlineStr">
        <is>
          <t>Process Air Supply Valve For Aeration Tank Cell 1-Butterfly Valve</t>
        </is>
      </c>
      <c r="C15" s="3" t="inlineStr">
        <is>
          <t>Aeration Tank Cell 1 Second Valve From South End</t>
        </is>
      </c>
      <c r="D15" s="3" t="inlineStr">
        <is>
          <t>Fair</t>
        </is>
      </c>
      <c r="E15" s="3">
        <v/>
      </c>
      <c r="F15" s="3" t="inlineStr">
        <is>
          <t>2000-04-01</t>
        </is>
      </c>
      <c r="G15" s="3" t="inlineStr">
        <is>
          <t>https://cdn.orca.storage/6176f4e9837c6600b5a93b75/617b11267d917700b58fe89d/asset-photo/7qoPlXhHcW1ER9nReHr2Wg.jpg</t>
        </is>
      </c>
      <c r="H15" s="3">
        <v/>
      </c>
      <c r="I15" s="3" t="inlineStr">
        <is>
          <t>https://cdn.orca.storage/6176f4e9837c6600b5a93b75/617b11267d917700b58fe89d/barcode-photo/TKfthRZzAHFNnUpUTx506w.jpg</t>
        </is>
      </c>
      <c r="J15" s="3" t="inlineStr">
        <is>
          <t>Aeration Tank Cell 1</t>
        </is>
      </c>
      <c r="K15" s="3" t="inlineStr">
        <is>
          <t>PRE-000019</t>
        </is>
      </c>
      <c r="L15" s="3" t="inlineStr">
        <is>
          <t>PPE</t>
        </is>
      </c>
      <c r="M15" s="3" t="inlineStr">
        <is>
          <t>43.3880084, -80.3518592</t>
        </is>
      </c>
      <c r="N15" s="4">
        <v>44498.76736111111</v>
      </c>
    </row>
    <row r="16">
      <c r="A16" s="3">
        <f>T("0000311856")</f>
      </c>
      <c r="B16" s="3" t="inlineStr">
        <is>
          <t>Process Air Supply Valve For Aeration Tank Cell 1-Butterfly Valve</t>
        </is>
      </c>
      <c r="C16" s="3" t="inlineStr">
        <is>
          <t>Aeration Tank Cell 1 Third Valve From South End</t>
        </is>
      </c>
      <c r="D16" s="3" t="inlineStr">
        <is>
          <t>Fair</t>
        </is>
      </c>
      <c r="E16" s="3">
        <v/>
      </c>
      <c r="F16" s="3" t="inlineStr">
        <is>
          <t>2000-04-01</t>
        </is>
      </c>
      <c r="G16" s="3" t="inlineStr">
        <is>
          <t>https://cdn.orca.storage/6176f4e9837c6600b5a93b75/617b11267d917700b58fe89e/asset-photo/QKqkGCq6CdrA0KBi2w+lQ.jpg</t>
        </is>
      </c>
      <c r="H16" s="3">
        <v/>
      </c>
      <c r="I16" s="3" t="inlineStr">
        <is>
          <t>https://cdn.orca.storage/6176f4e9837c6600b5a93b75/617b11267d917700b58fe89e/barcode-photo/cxBxeo+JNZZHsZMi6n2E1A.jpg</t>
        </is>
      </c>
      <c r="J16" s="3" t="inlineStr">
        <is>
          <t>Aeration Tank Cell 1</t>
        </is>
      </c>
      <c r="K16" s="3" t="inlineStr">
        <is>
          <t>PRE-000020</t>
        </is>
      </c>
      <c r="L16" s="3" t="inlineStr">
        <is>
          <t>PPE</t>
        </is>
      </c>
      <c r="M16" s="3" t="inlineStr">
        <is>
          <t>43.3879272, -80.3519300</t>
        </is>
      </c>
      <c r="N16" s="4">
        <v>44498.768692129626</v>
      </c>
    </row>
    <row r="17">
      <c r="A17" s="3">
        <f>T("0000311857")</f>
      </c>
      <c r="B17" s="3" t="inlineStr">
        <is>
          <t>Process Air Supply Valve For Aeration Tank Cell 1-Butterfly Valve</t>
        </is>
      </c>
      <c r="C17" s="3" t="inlineStr">
        <is>
          <t>Aeration Tank Cell 1 Second Valve From North End</t>
        </is>
      </c>
      <c r="D17" s="3" t="inlineStr">
        <is>
          <t>Fair</t>
        </is>
      </c>
      <c r="E17" s="3">
        <v/>
      </c>
      <c r="F17" s="3" t="inlineStr">
        <is>
          <t>2000-04-01</t>
        </is>
      </c>
      <c r="G17" s="3" t="inlineStr">
        <is>
          <t>https://cdn.orca.storage/6176f4e9837c6600b5a93b75/617b11267d917700b58fe89f/asset-photo/3DPJMwanowz2CZ44tosQ.jpg</t>
        </is>
      </c>
      <c r="H17" s="3">
        <v/>
      </c>
      <c r="I17" s="3" t="inlineStr">
        <is>
          <t>https://cdn.orca.storage/6176f4e9837c6600b5a93b75/617b11267d917700b58fe89f/barcode-photo/wcA2XxOksxSm+jRs9Wffbg.jpg</t>
        </is>
      </c>
      <c r="J17" s="3" t="inlineStr">
        <is>
          <t>Aeration Tank Cell 1</t>
        </is>
      </c>
      <c r="K17" s="3" t="inlineStr">
        <is>
          <t>PRE-000021</t>
        </is>
      </c>
      <c r="L17" s="3" t="inlineStr">
        <is>
          <t>PPE</t>
        </is>
      </c>
      <c r="M17" s="3" t="inlineStr">
        <is>
          <t>43.3878866, -80.3519803</t>
        </is>
      </c>
      <c r="N17" s="4">
        <v>44498.770324074074</v>
      </c>
    </row>
    <row r="18">
      <c r="A18" s="3">
        <f>T("0000311858")</f>
      </c>
      <c r="B18" s="3" t="inlineStr">
        <is>
          <t>Process Air Supply Valve For Aeration Tank Cell 1-Butterfly Valve</t>
        </is>
      </c>
      <c r="C18" s="3" t="inlineStr">
        <is>
          <t>Aeration Tank Cell 1 First Valve From North End</t>
        </is>
      </c>
      <c r="D18" s="3" t="inlineStr">
        <is>
          <t>Fair</t>
        </is>
      </c>
      <c r="E18" s="3">
        <v/>
      </c>
      <c r="F18" s="3" t="inlineStr">
        <is>
          <t>2000-04-01</t>
        </is>
      </c>
      <c r="G18" s="3" t="inlineStr">
        <is>
          <t>https://cdn.orca.storage/6176f4e9837c6600b5a93b75/617b11267d917700b58fe8a0/asset-photo/gGHuaBBYpLmEkmX3JUboQ.jpg</t>
        </is>
      </c>
      <c r="H18" s="3">
        <v/>
      </c>
      <c r="I18" s="3" t="inlineStr">
        <is>
          <t>https://cdn.orca.storage/6176f4e9837c6600b5a93b75/617b11267d917700b58fe8a0/barcode-photo/0fHxzdN7MNHQAKt8ox6xTg.jpg</t>
        </is>
      </c>
      <c r="J18" s="3" t="inlineStr">
        <is>
          <t>Aeration Tank Cell 1</t>
        </is>
      </c>
      <c r="K18" s="3" t="inlineStr">
        <is>
          <t>PRE-000022</t>
        </is>
      </c>
      <c r="L18" s="3" t="inlineStr">
        <is>
          <t>PPE</t>
        </is>
      </c>
      <c r="M18" s="3" t="inlineStr">
        <is>
          <t>43.3877946, -80.3520830</t>
        </is>
      </c>
      <c r="N18" s="4">
        <v>44498.77309027778</v>
      </c>
    </row>
    <row r="19">
      <c r="A19" s="3">
        <f>T("0000311859")</f>
      </c>
      <c r="B19" s="3" t="inlineStr">
        <is>
          <t>Aeration Tank Cell 1 Overflow To Cell 2-Sluice Gate Valve</t>
        </is>
      </c>
      <c r="C19" s="3" t="inlineStr">
        <is>
          <t>Aeration Tank Cell 1</t>
        </is>
      </c>
      <c r="D19" s="3" t="inlineStr">
        <is>
          <t>Fair</t>
        </is>
      </c>
      <c r="E19" s="3">
        <v/>
      </c>
      <c r="F19" s="3" t="inlineStr">
        <is>
          <t>2000-02-01</t>
        </is>
      </c>
      <c r="G19" s="3" t="inlineStr">
        <is>
          <t>https://cdn.orca.storage/6176f4e9837c6600b5a93b75/617b11267d917700b58fe8a1/asset-photo/ro3rfRAsEmzlgliKQw0f8w.jpg</t>
        </is>
      </c>
      <c r="H19" s="3" t="inlineStr">
        <is>
          <t>https://cdn.orca.storage/6176f4e9837c6600b5a93b75/617b11267d917700b58fe8a1/name-plate-photo/dUR9THLJ8LjAMf9FwHXk8w.jpg</t>
        </is>
      </c>
      <c r="I19" s="3" t="inlineStr">
        <is>
          <t>https://cdn.orca.storage/6176f4e9837c6600b5a93b75/617b11267d917700b58fe8a1/barcode-photo/I9ne4BOCyhwjaJyE9e0RaA.jpg</t>
        </is>
      </c>
      <c r="J19" s="3" t="inlineStr">
        <is>
          <t>Aeration Tank Cell 1</t>
        </is>
      </c>
      <c r="K19" s="3" t="inlineStr">
        <is>
          <t>PRE-000023</t>
        </is>
      </c>
      <c r="L19" s="3" t="inlineStr">
        <is>
          <t>PPE</t>
        </is>
      </c>
      <c r="M19" s="3" t="inlineStr">
        <is>
          <t>43.3880363, -80.3518296</t>
        </is>
      </c>
      <c r="N19" s="4">
        <v>44498.76640046296</v>
      </c>
    </row>
    <row r="20">
      <c r="A20" s="3">
        <f>T("0000311860")</f>
      </c>
      <c r="B20" s="3" t="inlineStr">
        <is>
          <t>Process Air Supply Valve For Aeration Tank Cell 2-Butterfly Valve</t>
        </is>
      </c>
      <c r="C20" s="3" t="inlineStr">
        <is>
          <t>Aeration Tank Cell 2 First Valve From South End</t>
        </is>
      </c>
      <c r="D20" s="3" t="inlineStr">
        <is>
          <t>Fair</t>
        </is>
      </c>
      <c r="E20" s="3">
        <v/>
      </c>
      <c r="F20" s="3" t="inlineStr">
        <is>
          <t>2000-04-01</t>
        </is>
      </c>
      <c r="G20" s="3" t="inlineStr">
        <is>
          <t>https://cdn.orca.storage/6176f4e9837c6600b5a93b75/617b11267d917700b58fe8a2/asset-photo/sdD+fkfbwFnoU7NRVy3X8w.jpg</t>
        </is>
      </c>
      <c r="H20" s="3">
        <v/>
      </c>
      <c r="I20" s="3" t="inlineStr">
        <is>
          <t>https://cdn.orca.storage/6176f4e9837c6600b5a93b75/617b11267d917700b58fe8a2/barcode-photo/lFn7P9fuTsRsJgSHHdlIw.jpg</t>
        </is>
      </c>
      <c r="J20" s="3" t="inlineStr">
        <is>
          <t>Aeration Tank Cell 2</t>
        </is>
      </c>
      <c r="K20" s="3" t="inlineStr">
        <is>
          <t>PRE-000024</t>
        </is>
      </c>
      <c r="L20" s="3" t="inlineStr">
        <is>
          <t>PPE</t>
        </is>
      </c>
      <c r="M20" s="3" t="inlineStr">
        <is>
          <t>43.3880650, -80.3518010</t>
        </is>
      </c>
      <c r="N20" s="4">
        <v>44498.764872685184</v>
      </c>
    </row>
    <row r="21">
      <c r="A21" s="3">
        <f>T("0000311861")</f>
      </c>
      <c r="B21" s="3" t="inlineStr">
        <is>
          <t>Process Air Supply Valve For Aeration Tank Cell 2-Butterfly Valve</t>
        </is>
      </c>
      <c r="C21" s="3" t="inlineStr">
        <is>
          <t>Aeration Tank Cell 2 Second Valve From South End</t>
        </is>
      </c>
      <c r="D21" s="3" t="inlineStr">
        <is>
          <t>Fair</t>
        </is>
      </c>
      <c r="E21" s="3">
        <v/>
      </c>
      <c r="F21" s="3" t="inlineStr">
        <is>
          <t>2000-04-01</t>
        </is>
      </c>
      <c r="G21" s="3" t="inlineStr">
        <is>
          <t>https://cdn.orca.storage/6176f4e9837c6600b5a93b75/617b11267d917700b58fe8a3/asset-photo/yXY6dbpgXvKPfLonGgfEQA.jpg</t>
        </is>
      </c>
      <c r="H21" s="3">
        <v/>
      </c>
      <c r="I21" s="3" t="inlineStr">
        <is>
          <t>https://cdn.orca.storage/6176f4e9837c6600b5a93b75/617b11267d917700b58fe8a3/barcode-photo/lU71GxBzUHFgde5mTLxTEQ.jpg</t>
        </is>
      </c>
      <c r="J21" s="3" t="inlineStr">
        <is>
          <t>Aeration Tank Cell 2</t>
        </is>
      </c>
      <c r="K21" s="3" t="inlineStr">
        <is>
          <t>PRE-000025</t>
        </is>
      </c>
      <c r="L21" s="3" t="inlineStr">
        <is>
          <t>PPE</t>
        </is>
      </c>
      <c r="M21" s="3" t="inlineStr">
        <is>
          <t>43.3880104, -80.3518622</t>
        </is>
      </c>
      <c r="N21" s="4">
        <v>44498.76699074074</v>
      </c>
    </row>
    <row r="22">
      <c r="A22" s="3">
        <f>T("0000311862")</f>
      </c>
      <c r="B22" s="3" t="inlineStr">
        <is>
          <t>Process Air Supply Valve For Aeration Tank Cell 2-Butterfly Valve</t>
        </is>
      </c>
      <c r="C22" s="3" t="inlineStr">
        <is>
          <t>Aeration Tank Cell 2 Third Valve From South End</t>
        </is>
      </c>
      <c r="D22" s="3" t="inlineStr">
        <is>
          <t>Fair</t>
        </is>
      </c>
      <c r="E22" s="3">
        <v/>
      </c>
      <c r="F22" s="3" t="inlineStr">
        <is>
          <t>2000-04-01</t>
        </is>
      </c>
      <c r="G22" s="3" t="inlineStr">
        <is>
          <t>https://cdn.orca.storage/6176f4e9837c6600b5a93b75/617b11267d917700b58fe8a4/asset-photo/QHNjgod3vQvktEUdKgo1iw.jpg</t>
        </is>
      </c>
      <c r="H22" s="3">
        <v/>
      </c>
      <c r="I22" s="3" t="inlineStr">
        <is>
          <t>https://cdn.orca.storage/6176f4e9837c6600b5a93b75/617b11267d917700b58fe8a4/barcode-photo/znuwVYCjwI4nCiQiz42M9A.jpg</t>
        </is>
      </c>
      <c r="J22" s="3" t="inlineStr">
        <is>
          <t>Aeration Tank Cell 2</t>
        </is>
      </c>
      <c r="K22" s="3" t="inlineStr">
        <is>
          <t>PRE-000026</t>
        </is>
      </c>
      <c r="L22" s="3" t="inlineStr">
        <is>
          <t>PPE</t>
        </is>
      </c>
      <c r="M22" s="3" t="inlineStr">
        <is>
          <t>43.3878732, -80.3518977</t>
        </is>
      </c>
      <c r="N22" s="4">
        <v>44498.7683912037</v>
      </c>
    </row>
    <row r="23">
      <c r="A23" s="3">
        <f>T("0000311863")</f>
      </c>
      <c r="B23" s="3" t="inlineStr">
        <is>
          <t>Process Air Supply Valve For Aeration Tank Cell 2-Butterfly Valve</t>
        </is>
      </c>
      <c r="C23" s="3" t="inlineStr">
        <is>
          <t>Aeration Tank Cell 2 Second Valve From North End</t>
        </is>
      </c>
      <c r="D23" s="3" t="inlineStr">
        <is>
          <t>Fair</t>
        </is>
      </c>
      <c r="E23" s="3">
        <v/>
      </c>
      <c r="F23" s="3" t="inlineStr">
        <is>
          <t>2000-04-01</t>
        </is>
      </c>
      <c r="G23" s="3" t="inlineStr">
        <is>
          <t>https://cdn.orca.storage/6176f4e9837c6600b5a93b75/617b11267d917700b58fe8a5/asset-photo/jrxSjSReQTEvXMWLEBxzg.jpg</t>
        </is>
      </c>
      <c r="H23" s="3">
        <v/>
      </c>
      <c r="I23" s="3" t="inlineStr">
        <is>
          <t>https://cdn.orca.storage/6176f4e9837c6600b5a93b75/617b11267d917700b58fe8a5/barcode-photo/2cfMGnaTO81PXkoSulcSw.jpg</t>
        </is>
      </c>
      <c r="J23" s="3" t="inlineStr">
        <is>
          <t>Aeration Tank Cell 2</t>
        </is>
      </c>
      <c r="K23" s="3" t="inlineStr">
        <is>
          <t>PRE-000027</t>
        </is>
      </c>
      <c r="L23" s="3" t="inlineStr">
        <is>
          <t>PPE</t>
        </is>
      </c>
      <c r="M23" s="3" t="inlineStr">
        <is>
          <t>43.3878207, -80.3519906</t>
        </is>
      </c>
      <c r="N23" s="4">
        <v>44498.77</v>
      </c>
    </row>
    <row r="24">
      <c r="A24" s="3">
        <f>T("0000311864")</f>
      </c>
      <c r="B24" s="3" t="inlineStr">
        <is>
          <t>Process Air Supply Valve For Aeration Tank Cell 2-Butterfly Valve</t>
        </is>
      </c>
      <c r="C24" s="3" t="inlineStr">
        <is>
          <t>Aeration Tank Cell 2 First Valve From North End</t>
        </is>
      </c>
      <c r="D24" s="3" t="inlineStr">
        <is>
          <t>Fair</t>
        </is>
      </c>
      <c r="E24" s="3">
        <v/>
      </c>
      <c r="F24" s="3" t="inlineStr">
        <is>
          <t>2000-04-01</t>
        </is>
      </c>
      <c r="G24" s="3" t="inlineStr">
        <is>
          <t>https://cdn.orca.storage/6176f4e9837c6600b5a93b75/617b11267d917700b58fe8a6/asset-photo/sRp5nL9juoPrcskzwzbUgQ.jpg</t>
        </is>
      </c>
      <c r="H24" s="3">
        <v/>
      </c>
      <c r="I24" s="3" t="inlineStr">
        <is>
          <t>https://cdn.orca.storage/6176f4e9837c6600b5a93b75/617b11267d917700b58fe8a6/barcode-photo/Qz4LhnAr52fmdyg3xApIQ.jpg</t>
        </is>
      </c>
      <c r="J24" s="3" t="inlineStr">
        <is>
          <t>Aeration Tank Cell 2</t>
        </is>
      </c>
      <c r="K24" s="3" t="inlineStr">
        <is>
          <t>PRE-000028</t>
        </is>
      </c>
      <c r="L24" s="3" t="inlineStr">
        <is>
          <t>PPE</t>
        </is>
      </c>
      <c r="M24" s="3" t="inlineStr">
        <is>
          <t>43.3877978, -80.3520545</t>
        </is>
      </c>
      <c r="N24" s="4">
        <v>44498.77337962963</v>
      </c>
    </row>
    <row r="25">
      <c r="A25" s="3">
        <f>T("0000311865")</f>
      </c>
      <c r="B25" s="3" t="inlineStr">
        <is>
          <t>Aeration Tank Cell 2 Overflow To Cell 1-Sluice Gate Valve</t>
        </is>
      </c>
      <c r="C25" s="3" t="inlineStr">
        <is>
          <t>Aeration Tank Cell 2</t>
        </is>
      </c>
      <c r="D25" s="3" t="inlineStr">
        <is>
          <t>Fair</t>
        </is>
      </c>
      <c r="E25" s="3">
        <v/>
      </c>
      <c r="F25" s="3" t="inlineStr">
        <is>
          <t>2000-02-01</t>
        </is>
      </c>
      <c r="G25" s="3" t="inlineStr">
        <is>
          <t>https://cdn.orca.storage/6176f4e9837c6600b5a93b75/617b11267d917700b58fe8a7/asset-photo/KRmtBdhxUkgYpRfRhldr8A.jpg</t>
        </is>
      </c>
      <c r="H25" s="3" t="inlineStr">
        <is>
          <t>https://cdn.orca.storage/6176f4e9837c6600b5a93b75/617b11267d917700b58fe8a7/name-plate-photo/v9hqtSWb7cgn9aGH7FpWOg.jpg</t>
        </is>
      </c>
      <c r="I25" s="3" t="inlineStr">
        <is>
          <t>https://cdn.orca.storage/6176f4e9837c6600b5a93b75/617b11267d917700b58fe8a7/barcode-photo/NeNHzLDKjLGlRnlYi6TFLw.jpg</t>
        </is>
      </c>
      <c r="J25" s="3" t="inlineStr">
        <is>
          <t>Aeration Tank Cell 2</t>
        </is>
      </c>
      <c r="K25" s="3" t="inlineStr">
        <is>
          <t>PRE-000029</t>
        </is>
      </c>
      <c r="L25" s="3" t="inlineStr">
        <is>
          <t>PPE</t>
        </is>
      </c>
      <c r="M25" s="3" t="inlineStr">
        <is>
          <t>43.3880371, -80.3518238</t>
        </is>
      </c>
      <c r="N25" s="4">
        <v>44498.76590277778</v>
      </c>
    </row>
    <row r="26">
      <c r="A26" s="3">
        <f>T("0000311866")</f>
      </c>
      <c r="B26" s="3" t="inlineStr">
        <is>
          <t>Process Air Supply Valve For Aeration Tank Cell 3-Butterfly Valve</t>
        </is>
      </c>
      <c r="C26" s="3" t="inlineStr">
        <is>
          <t>Aeration Tank Cell 3 First Valve From South End</t>
        </is>
      </c>
      <c r="D26" s="3" t="inlineStr">
        <is>
          <t>Fair</t>
        </is>
      </c>
      <c r="E26" s="3" t="inlineStr">
        <is>
          <t>Minor rust corrosion</t>
        </is>
      </c>
      <c r="F26" s="3" t="inlineStr">
        <is>
          <t>2000-04-01</t>
        </is>
      </c>
      <c r="G26" s="3" t="inlineStr">
        <is>
          <t>https://cdn.orca.storage/6176f4e9837c6600b5a93b75/617b11267d917700b58fe8a8/asset-photo/4bcnIcr7+mlRkeDWAxEPKA.jpg</t>
        </is>
      </c>
      <c r="H26" s="3" t="inlineStr">
        <is>
          <t>https://cdn.orca.storage/6176f4e9837c6600b5a93b75/617b11267d917700b58fe8a8/name-plate-photo/qdR9NG0tFz30hfYgw9FZuQ.jpg</t>
        </is>
      </c>
      <c r="I26" s="3" t="inlineStr">
        <is>
          <t>https://cdn.orca.storage/6176f4e9837c6600b5a93b75/617b11267d917700b58fe8a8/barcode-photo/dWAdJwXJr1nUZqMTEaARg.jpg</t>
        </is>
      </c>
      <c r="J26" s="3" t="inlineStr">
        <is>
          <t>Aeration Tank Cell 3</t>
        </is>
      </c>
      <c r="K26" s="3" t="inlineStr">
        <is>
          <t>PRE-000030</t>
        </is>
      </c>
      <c r="L26" s="3" t="inlineStr">
        <is>
          <t>PPE</t>
        </is>
      </c>
      <c r="M26" s="3" t="inlineStr">
        <is>
          <t>43.3879662, -80.3515910</t>
        </is>
      </c>
      <c r="N26" s="4">
        <v>44498.768055555556</v>
      </c>
    </row>
    <row r="27">
      <c r="A27" s="3">
        <f>T("0000311867")</f>
      </c>
      <c r="B27" s="3" t="inlineStr">
        <is>
          <t>Process Air Supply Valve For Aeration Tank Cell 3-Butterfly Valve</t>
        </is>
      </c>
      <c r="C27" s="3" t="inlineStr">
        <is>
          <t>Aeration Tank Cell 3 Second Valve From South End</t>
        </is>
      </c>
      <c r="D27" s="3" t="inlineStr">
        <is>
          <t>Fair</t>
        </is>
      </c>
      <c r="E27" s="3" t="inlineStr">
        <is>
          <t>Minor corrosion</t>
        </is>
      </c>
      <c r="F27" s="3" t="inlineStr">
        <is>
          <t>2000-04-01</t>
        </is>
      </c>
      <c r="G27" s="3" t="inlineStr">
        <is>
          <t>https://cdn.orca.storage/6176f4e9837c6600b5a93b75/617b11267d917700b58fe8a9/asset-photo/MUF3GJVV6ibVPvv9EUEmKQ.jpg</t>
        </is>
      </c>
      <c r="H27" s="3" t="inlineStr">
        <is>
          <t>https://cdn.orca.storage/6176f4e9837c6600b5a93b75/617b11267d917700b58fe8a9/name-plate-photo/5G5vsN61PaaBo1Npbf381w.jpg</t>
        </is>
      </c>
      <c r="I27" s="3" t="inlineStr">
        <is>
          <t>https://cdn.orca.storage/6176f4e9837c6600b5a93b75/617b11267d917700b58fe8a9/barcode-photo/FXhKZMNGiQ37MbseKcmjQ.jpg</t>
        </is>
      </c>
      <c r="J27" s="3" t="inlineStr">
        <is>
          <t>Aeration Tank Cell 3</t>
        </is>
      </c>
      <c r="K27" s="3" t="inlineStr">
        <is>
          <t>PRE-000031</t>
        </is>
      </c>
      <c r="L27" s="3" t="inlineStr">
        <is>
          <t>PPE</t>
        </is>
      </c>
      <c r="M27" s="3" t="inlineStr">
        <is>
          <t>43.3879376, -80.3516401</t>
        </is>
      </c>
      <c r="N27" s="4">
        <v>44498.77071759259</v>
      </c>
    </row>
    <row r="28">
      <c r="A28" s="3">
        <f>T("0000311868")</f>
      </c>
      <c r="B28" s="3" t="inlineStr">
        <is>
          <t>Process Air Supply Valve For Aeration Tank Cell 3-Butterfly Valve</t>
        </is>
      </c>
      <c r="C28" s="3" t="inlineStr">
        <is>
          <t>Aeration Tank Cell 3 Third Valve From South End</t>
        </is>
      </c>
      <c r="D28" s="3" t="inlineStr">
        <is>
          <t>Fair</t>
        </is>
      </c>
      <c r="E28" s="3" t="inlineStr">
        <is>
          <t>Minor corrosion</t>
        </is>
      </c>
      <c r="F28" s="3" t="inlineStr">
        <is>
          <t>2000-04-01</t>
        </is>
      </c>
      <c r="G28" s="3" t="inlineStr">
        <is>
          <t>https://cdn.orca.storage/6176f4e9837c6600b5a93b75/617b11267d917700b58fe8aa/asset-photo/V52zhLDgPxveubRQaJWmbg.jpg</t>
        </is>
      </c>
      <c r="H28" s="3" t="inlineStr">
        <is>
          <t>https://cdn.orca.storage/6176f4e9837c6600b5a93b75/617b11267d917700b58fe8aa/name-plate-photo/Y2S2uz34Z8hozJfKWjpQbQ.jpg</t>
        </is>
      </c>
      <c r="I28" s="3" t="inlineStr">
        <is>
          <t>https://cdn.orca.storage/6176f4e9837c6600b5a93b75/617b11267d917700b58fe8aa/barcode-photo/A0OiTOg6MguEvNs9D0xXPw.jpg</t>
        </is>
      </c>
      <c r="J28" s="3" t="inlineStr">
        <is>
          <t>Aeration Tank Cell 3</t>
        </is>
      </c>
      <c r="K28" s="3" t="inlineStr">
        <is>
          <t>PRE-000032</t>
        </is>
      </c>
      <c r="L28" s="3" t="inlineStr">
        <is>
          <t>PPE</t>
        </is>
      </c>
      <c r="M28" s="3" t="inlineStr">
        <is>
          <t>43.3878327, -80.3518149</t>
        </is>
      </c>
      <c r="N28" s="4">
        <v>44498.77307870371</v>
      </c>
    </row>
    <row r="29">
      <c r="A29" s="3">
        <f>T("0000311869")</f>
      </c>
      <c r="B29" s="3" t="inlineStr">
        <is>
          <t>Process Air Supply Valve For Aeration Tank Cell 3-Butterfly Valve</t>
        </is>
      </c>
      <c r="C29" s="3" t="inlineStr">
        <is>
          <t>Aeration Tank Cell 3 Second Valve From North End</t>
        </is>
      </c>
      <c r="D29" s="3" t="inlineStr">
        <is>
          <t>Fair</t>
        </is>
      </c>
      <c r="E29" s="3" t="inlineStr">
        <is>
          <t>Minor corrosion</t>
        </is>
      </c>
      <c r="F29" s="3" t="inlineStr">
        <is>
          <t>2000-04-01</t>
        </is>
      </c>
      <c r="G29" s="3" t="inlineStr">
        <is>
          <t>https://cdn.orca.storage/6176f4e9837c6600b5a93b75/617b11267d917700b58fe8ab/asset-photo/VDrM4qAilrcrkhv8+RK6g.jpg</t>
        </is>
      </c>
      <c r="H29" s="3" t="inlineStr">
        <is>
          <t>https://cdn.orca.storage/6176f4e9837c6600b5a93b75/617b11267d917700b58fe8ab/name-plate-photo/Yxs0RepfWCKFhVUIDHCi5w.jpg</t>
        </is>
      </c>
      <c r="I29" s="3" t="inlineStr">
        <is>
          <t>https://cdn.orca.storage/6176f4e9837c6600b5a93b75/617b11267d917700b58fe8ab/barcode-photo/2m6jtQag3sGXCfxKMU1Nlw.jpg</t>
        </is>
      </c>
      <c r="J29" s="3" t="inlineStr">
        <is>
          <t>Aeration Tank Cell 3</t>
        </is>
      </c>
      <c r="K29" s="3" t="inlineStr">
        <is>
          <t>PRE-000033</t>
        </is>
      </c>
      <c r="L29" s="3" t="inlineStr">
        <is>
          <t>PPE</t>
        </is>
      </c>
      <c r="M29" s="3" t="inlineStr">
        <is>
          <t>43.3878072, -80.3517569</t>
        </is>
      </c>
      <c r="N29" s="4">
        <v>44498.7740625</v>
      </c>
    </row>
    <row r="30">
      <c r="A30" s="3">
        <f>T("0000311870")</f>
      </c>
      <c r="B30" s="3" t="inlineStr">
        <is>
          <t>Process Air Supply Valve For Aeration Tank Cell 3-Butterfly Valve</t>
        </is>
      </c>
      <c r="C30" s="3" t="inlineStr">
        <is>
          <t>Aeration Tank Cell 3 First Valve From North End</t>
        </is>
      </c>
      <c r="D30" s="3" t="inlineStr">
        <is>
          <t>Fair</t>
        </is>
      </c>
      <c r="E30" s="3" t="inlineStr">
        <is>
          <t>Minor corrosion</t>
        </is>
      </c>
      <c r="F30" s="3" t="inlineStr">
        <is>
          <t>2000-04-01</t>
        </is>
      </c>
      <c r="G30" s="3" t="inlineStr">
        <is>
          <t>https://cdn.orca.storage/6176f4e9837c6600b5a93b75/617b11267d917700b58fe8ac/asset-photo/aNPR59uAslpVPyoGF8ldTw.jpg</t>
        </is>
      </c>
      <c r="H30" s="3" t="inlineStr">
        <is>
          <t>https://cdn.orca.storage/6176f4e9837c6600b5a93b75/617b11267d917700b58fe8ac/name-plate-photo/CgzF9015K3KlXgjJtRhAHQ.jpg</t>
        </is>
      </c>
      <c r="I30" s="3" t="inlineStr">
        <is>
          <t>https://cdn.orca.storage/6176f4e9837c6600b5a93b75/617b11267d917700b58fe8ac/barcode-photo/b3c4eyafCvL+FTkoYcoO+A.jpg</t>
        </is>
      </c>
      <c r="J30" s="3" t="inlineStr">
        <is>
          <t>Aeration Tank Cell 3</t>
        </is>
      </c>
      <c r="K30" s="3" t="inlineStr">
        <is>
          <t>PRE-000034</t>
        </is>
      </c>
      <c r="L30" s="3" t="inlineStr">
        <is>
          <t>PPE</t>
        </is>
      </c>
      <c r="M30" s="3" t="inlineStr">
        <is>
          <t>43.3877368, -80.3518287</t>
        </is>
      </c>
      <c r="N30" s="4">
        <v>44498.775046296294</v>
      </c>
    </row>
    <row r="31">
      <c r="A31" s="3">
        <f>T("0000311871")</f>
      </c>
      <c r="B31" s="3" t="inlineStr">
        <is>
          <t>Aeration Tank Cell 3 Overflow To Cell 4-Sluice Gate Valve</t>
        </is>
      </c>
      <c r="C31" s="3" t="inlineStr">
        <is>
          <t>Aeration Tank Cell 4</t>
        </is>
      </c>
      <c r="D31" s="3" t="inlineStr">
        <is>
          <t>Fair</t>
        </is>
      </c>
      <c r="E31" s="3" t="inlineStr">
        <is>
          <t>Minor corrosion</t>
        </is>
      </c>
      <c r="F31" s="3" t="inlineStr">
        <is>
          <t>2000-02-01</t>
        </is>
      </c>
      <c r="G31" s="3" t="inlineStr">
        <is>
          <t>https://cdn.orca.storage/6176f4e9837c6600b5a93b75/617b11267d917700b58fe8ad/asset-photo/9pJX7vhxr3hyAiNrs8JzQ.jpg</t>
        </is>
      </c>
      <c r="H31" s="3" t="inlineStr">
        <is>
          <t>https://cdn.orca.storage/6176f4e9837c6600b5a93b75/617b11267d917700b58fe8ad/name-plate-photo/kUlqoKDr2HJ9QryD+O9H6Q.jpg</t>
        </is>
      </c>
      <c r="I31" s="3" t="inlineStr">
        <is>
          <t>https://cdn.orca.storage/6176f4e9837c6600b5a93b75/617b11267d917700b58fe8ad/barcode-photo/Uw+gItpueMP07Nb7hW51jQ.jpg</t>
        </is>
      </c>
      <c r="J31" s="3" t="inlineStr">
        <is>
          <t>Aeration Tank Cell 4</t>
        </is>
      </c>
      <c r="K31" s="3" t="inlineStr">
        <is>
          <t>PRE-000035</t>
        </is>
      </c>
      <c r="L31" s="3" t="inlineStr">
        <is>
          <t>PPE</t>
        </is>
      </c>
      <c r="M31" s="3" t="inlineStr">
        <is>
          <t>43.3879662, -80.3515910</t>
        </is>
      </c>
      <c r="N31" s="4">
        <v>44498.76935185185</v>
      </c>
    </row>
    <row r="32">
      <c r="A32" s="3">
        <f>T("0000311872")</f>
      </c>
      <c r="B32" s="3" t="inlineStr">
        <is>
          <t>Process Air Supply Valve For Aeration Tank Cell 4-Butterfly Valve</t>
        </is>
      </c>
      <c r="C32" s="3" t="inlineStr">
        <is>
          <t>Aeration Tank Cell 4 First Valve From South End</t>
        </is>
      </c>
      <c r="D32" s="3" t="inlineStr">
        <is>
          <t>Fair</t>
        </is>
      </c>
      <c r="E32" s="3" t="inlineStr">
        <is>
          <t>Minor rust corrosion</t>
        </is>
      </c>
      <c r="F32" s="3" t="inlineStr">
        <is>
          <t>2000-04-01</t>
        </is>
      </c>
      <c r="G32" s="3" t="inlineStr">
        <is>
          <t>https://cdn.orca.storage/6176f4e9837c6600b5a93b75/617b11267d917700b58fe8ae/asset-photo/PUIbUD8LJK+lXmOKsPwSbg.jpg</t>
        </is>
      </c>
      <c r="H32" s="3" t="inlineStr">
        <is>
          <t>https://cdn.orca.storage/6176f4e9837c6600b5a93b75/617b11267d917700b58fe8ae/name-plate-photo/ANvqiCa2OZZn9zSkv6uQ.jpg</t>
        </is>
      </c>
      <c r="I32" s="3" t="inlineStr">
        <is>
          <t>https://cdn.orca.storage/6176f4e9837c6600b5a93b75/617b11267d917700b58fe8ae/barcode-photo/KvWp73YxSWNmOgwZJVu1aQ.jpg</t>
        </is>
      </c>
      <c r="J32" s="3" t="inlineStr">
        <is>
          <t>Aeration Tank Cell 4</t>
        </is>
      </c>
      <c r="K32" s="3" t="inlineStr">
        <is>
          <t>PRE-000036</t>
        </is>
      </c>
      <c r="L32" s="3" t="inlineStr">
        <is>
          <t>PPE</t>
        </is>
      </c>
      <c r="M32" s="3" t="inlineStr">
        <is>
          <t>43.3879662, -80.3515910</t>
        </is>
      </c>
      <c r="N32" s="4">
        <v>44498.76878472222</v>
      </c>
    </row>
    <row r="33">
      <c r="A33" s="3">
        <f>T("0000311873")</f>
      </c>
      <c r="B33" s="3" t="inlineStr">
        <is>
          <t>Process Air Supply Valve For Aeration Tank Cell 4-Butterfly Valve</t>
        </is>
      </c>
      <c r="C33" s="3" t="inlineStr">
        <is>
          <t>Aeration Tank Cell 4 Second Valve From South End</t>
        </is>
      </c>
      <c r="D33" s="3" t="inlineStr">
        <is>
          <t>Fair</t>
        </is>
      </c>
      <c r="E33" s="3" t="inlineStr">
        <is>
          <t>Minor corrosion</t>
        </is>
      </c>
      <c r="F33" s="3" t="inlineStr">
        <is>
          <t>2000-04-01</t>
        </is>
      </c>
      <c r="G33" s="3" t="inlineStr">
        <is>
          <t>https://cdn.orca.storage/6176f4e9837c6600b5a93b75/617b11267d917700b58fe8af/asset-photo/nxWmgw6ya5y0DXzVXrlIkA.jpg</t>
        </is>
      </c>
      <c r="H33" s="3">
        <v/>
      </c>
      <c r="I33" s="3" t="inlineStr">
        <is>
          <t>https://cdn.orca.storage/6176f4e9837c6600b5a93b75/617b11267d917700b58fe8af/barcode-photo/B63QWgJq+qAdJeSq9jTCXA.jpg</t>
        </is>
      </c>
      <c r="J33" s="3" t="inlineStr">
        <is>
          <t>Aeration Tank Cell 4</t>
        </is>
      </c>
      <c r="K33" s="3" t="inlineStr">
        <is>
          <t>PRE-000037</t>
        </is>
      </c>
      <c r="L33" s="3" t="inlineStr">
        <is>
          <t>PPE</t>
        </is>
      </c>
      <c r="M33" s="3" t="inlineStr">
        <is>
          <t>43.3879121, -80.3517989</t>
        </is>
      </c>
      <c r="N33" s="4">
        <v>44498.77230324074</v>
      </c>
    </row>
    <row r="34">
      <c r="A34" s="3">
        <f>T("0000311874")</f>
      </c>
      <c r="B34" s="3" t="inlineStr">
        <is>
          <t>Process Air Supply Valve For Aeration Tank Cell 4-Butterfly Valve</t>
        </is>
      </c>
      <c r="C34" s="3" t="inlineStr">
        <is>
          <t>Aeration Tank Cell 4 Third Valve From South End</t>
        </is>
      </c>
      <c r="D34" s="3" t="inlineStr">
        <is>
          <t>Fair</t>
        </is>
      </c>
      <c r="E34" s="3" t="inlineStr">
        <is>
          <t>Minor corrosion</t>
        </is>
      </c>
      <c r="F34" s="3" t="inlineStr">
        <is>
          <t>2000-04-01</t>
        </is>
      </c>
      <c r="G34" s="3" t="inlineStr">
        <is>
          <t>https://cdn.orca.storage/6176f4e9837c6600b5a93b75/617b11267d917700b58fe8b0/asset-photo/Jldm1JySOyH4OgeJmzSIeQ.jpg</t>
        </is>
      </c>
      <c r="H34" s="3" t="inlineStr">
        <is>
          <t>https://cdn.orca.storage/6176f4e9837c6600b5a93b75/617b11267d917700b58fe8b0/name-plate-photo/oPSsXIUIdRer4nSKn9VJcA.jpg</t>
        </is>
      </c>
      <c r="I34" s="3" t="inlineStr">
        <is>
          <t>https://cdn.orca.storage/6176f4e9837c6600b5a93b75/617b11267d917700b58fe8b0/barcode-photo/l6sHINa1+gWaHQaXHkpAA.jpg</t>
        </is>
      </c>
      <c r="J34" s="3" t="inlineStr">
        <is>
          <t>Aeration Tank Cell 4</t>
        </is>
      </c>
      <c r="K34" s="3" t="inlineStr">
        <is>
          <t>PRE-000038</t>
        </is>
      </c>
      <c r="L34" s="3" t="inlineStr">
        <is>
          <t>PPE</t>
        </is>
      </c>
      <c r="M34" s="3" t="inlineStr">
        <is>
          <t>43.3878410, -80.3517261</t>
        </is>
      </c>
      <c r="N34" s="4">
        <v>44498.77344907408</v>
      </c>
    </row>
    <row r="35">
      <c r="A35" s="3">
        <f>T("0000311875")</f>
      </c>
      <c r="B35" s="3" t="inlineStr">
        <is>
          <t>Process Air Supply Valve For Aeration Tank Cell 4-Butterfly Valve</t>
        </is>
      </c>
      <c r="C35" s="3" t="inlineStr">
        <is>
          <t>Aeration Tank Cell 4 Second Valve From North End</t>
        </is>
      </c>
      <c r="D35" s="3" t="inlineStr">
        <is>
          <t>Fair</t>
        </is>
      </c>
      <c r="E35" s="3" t="inlineStr">
        <is>
          <t>Minor corrosion</t>
        </is>
      </c>
      <c r="F35" s="3" t="inlineStr">
        <is>
          <t>2000-04-01</t>
        </is>
      </c>
      <c r="G35" s="3" t="inlineStr">
        <is>
          <t>https://cdn.orca.storage/6176f4e9837c6600b5a93b75/617b11267d917700b58fe8b1/asset-photo/Mv8ld5pnJY1Vau+76xGOAQ.jpg</t>
        </is>
      </c>
      <c r="H35" s="3" t="inlineStr">
        <is>
          <t>https://cdn.orca.storage/6176f4e9837c6600b5a93b75/617b11267d917700b58fe8b1/name-plate-photo/dRL1tmEHFjHRUxCDMwhfqQ.jpg</t>
        </is>
      </c>
      <c r="I35" s="3" t="inlineStr">
        <is>
          <t>https://cdn.orca.storage/6176f4e9837c6600b5a93b75/617b11267d917700b58fe8b1/barcode-photo/J6EHYS5TZWPBqaAA615oOQ.jpg</t>
        </is>
      </c>
      <c r="J35" s="3" t="inlineStr">
        <is>
          <t>Aeration Tank Cell 4</t>
        </is>
      </c>
      <c r="K35" s="3" t="inlineStr">
        <is>
          <t>PRE-000039</t>
        </is>
      </c>
      <c r="L35" s="3" t="inlineStr">
        <is>
          <t>PPE</t>
        </is>
      </c>
      <c r="M35" s="3" t="inlineStr">
        <is>
          <t>43.3877782, -80.3518074</t>
        </is>
      </c>
      <c r="N35" s="4">
        <v>44498.77443287037</v>
      </c>
    </row>
    <row r="36">
      <c r="A36" s="3">
        <f>T("0000311876")</f>
      </c>
      <c r="B36" s="3" t="inlineStr">
        <is>
          <t>Process Air Supply Valve For Aeration Tank Cell 4-Butterfly Valve</t>
        </is>
      </c>
      <c r="C36" s="3" t="inlineStr">
        <is>
          <t>Aeration Tank Cell 4 First Valve From North End</t>
        </is>
      </c>
      <c r="D36" s="3" t="inlineStr">
        <is>
          <t>Fair</t>
        </is>
      </c>
      <c r="E36" s="3" t="inlineStr">
        <is>
          <t>Minor corrosion</t>
        </is>
      </c>
      <c r="F36" s="3" t="inlineStr">
        <is>
          <t>2000-04-01</t>
        </is>
      </c>
      <c r="G36" s="3" t="inlineStr">
        <is>
          <t>https://cdn.orca.storage/6176f4e9837c6600b5a93b75/617b11267d917700b58fe8b2/asset-photo/UWVZ4fgbRtDIG8YyuSm3VQ.jpg</t>
        </is>
      </c>
      <c r="H36" s="3" t="inlineStr">
        <is>
          <t>https://cdn.orca.storage/6176f4e9837c6600b5a93b75/617b11267d917700b58fe8b2/name-plate-photo/P8sloQ3+oYYd7aBSNklPCg.jpg</t>
        </is>
      </c>
      <c r="I36" s="3" t="inlineStr">
        <is>
          <t>https://cdn.orca.storage/6176f4e9837c6600b5a93b75/617b11267d917700b58fe8b2/barcode-photo/TdHpRnBs44tqHEWLsDallA.jpg</t>
        </is>
      </c>
      <c r="J36" s="3" t="inlineStr">
        <is>
          <t>Aeration Tank Cell 4</t>
        </is>
      </c>
      <c r="K36" s="3" t="inlineStr">
        <is>
          <t>PRE-000040</t>
        </is>
      </c>
      <c r="L36" s="3" t="inlineStr">
        <is>
          <t>PPE</t>
        </is>
      </c>
      <c r="M36" s="3" t="inlineStr">
        <is>
          <t>43.3877126, -80.3518919</t>
        </is>
      </c>
      <c r="N36" s="4">
        <v>44498.77537037037</v>
      </c>
    </row>
    <row r="37">
      <c r="A37" s="3">
        <f>T("0000311877")</f>
      </c>
      <c r="B37" s="3" t="inlineStr">
        <is>
          <t>Aeration Tank Cell 4 Overflow To Cell 3-Sluice Gate Valve</t>
        </is>
      </c>
      <c r="C37" s="3" t="inlineStr">
        <is>
          <t>Aeration Tank Cell 4</t>
        </is>
      </c>
      <c r="D37" s="3" t="inlineStr">
        <is>
          <t>Fair</t>
        </is>
      </c>
      <c r="E37" s="3" t="inlineStr">
        <is>
          <t>Minor corrosion</t>
        </is>
      </c>
      <c r="F37" s="3" t="inlineStr">
        <is>
          <t>2000-02-01</t>
        </is>
      </c>
      <c r="G37" s="3" t="inlineStr">
        <is>
          <t>https://cdn.orca.storage/6176f4e9837c6600b5a93b75/617b11267d917700b58fe8b3/asset-photo/BXuqXMPmXn3a8pHuChBbaQ.jpg</t>
        </is>
      </c>
      <c r="H37" s="3" t="inlineStr">
        <is>
          <t>https://cdn.orca.storage/6176f4e9837c6600b5a93b75/617b11267d917700b58fe8b3/name-plate-photo/o2+sZ6eOrRoWWm4a5YnWA.jpg</t>
        </is>
      </c>
      <c r="I37" s="3" t="inlineStr">
        <is>
          <t>https://cdn.orca.storage/6176f4e9837c6600b5a93b75/617b11267d917700b58fe8b3/barcode-photo/OSeWJkn5n6G3mjGFAGc5jg.jpg</t>
        </is>
      </c>
      <c r="J37" s="3" t="inlineStr">
        <is>
          <t>Aeration Tank Cell 4</t>
        </is>
      </c>
      <c r="K37" s="3" t="inlineStr">
        <is>
          <t>PRE-000041</t>
        </is>
      </c>
      <c r="L37" s="3" t="inlineStr">
        <is>
          <t>PPE</t>
        </is>
      </c>
      <c r="M37" s="3" t="inlineStr">
        <is>
          <t>43.3879376, -80.3516401</t>
        </is>
      </c>
      <c r="N37" s="4">
        <v>44498.7700462963</v>
      </c>
    </row>
    <row r="38">
      <c r="A38" s="3">
        <f>T("0000311878")</f>
      </c>
      <c r="B38" s="3" t="inlineStr">
        <is>
          <t>Incoming Flow Isolation For Aeration Tank Cell # 1-Sluice Gate Valve</t>
        </is>
      </c>
      <c r="C38" s="3" t="inlineStr">
        <is>
          <t>Aeration Tank Cell 1 South End of the Cell 1</t>
        </is>
      </c>
      <c r="D38" s="3" t="inlineStr">
        <is>
          <t>Fair</t>
        </is>
      </c>
      <c r="E38" s="3">
        <v/>
      </c>
      <c r="F38" s="3" t="inlineStr">
        <is>
          <t>2000-02-01</t>
        </is>
      </c>
      <c r="G38" s="3" t="inlineStr">
        <is>
          <t>https://cdn.orca.storage/6176f4e9837c6600b5a93b75/617b11267d917700b58fe8b4/asset-photo/a7Pt1l2iZz5NzD86ww8rDg.jpg</t>
        </is>
      </c>
      <c r="H38" s="3" t="inlineStr">
        <is>
          <t>https://cdn.orca.storage/6176f4e9837c6600b5a93b75/617b11267d917700b58fe8b4/name-plate-photo/UiJN95Pq2EAR+u9G5R0pIA.jpg</t>
        </is>
      </c>
      <c r="I38" s="3" t="inlineStr">
        <is>
          <t>https://cdn.orca.storage/6176f4e9837c6600b5a93b75/617b11267d917700b58fe8b4/barcode-photo/lf+iSqvYA5WIMI5Iqf8ccA.jpg</t>
        </is>
      </c>
      <c r="J38" s="3" t="inlineStr">
        <is>
          <t>Aeration Tank Cell 1</t>
        </is>
      </c>
      <c r="K38" s="3" t="inlineStr">
        <is>
          <t>PRE-000042</t>
        </is>
      </c>
      <c r="L38" s="3" t="inlineStr">
        <is>
          <t>PPE</t>
        </is>
      </c>
      <c r="M38" s="3" t="inlineStr">
        <is>
          <t>43.3881168, -80.3517770</t>
        </is>
      </c>
      <c r="N38" s="4">
        <v>44498.76347222222</v>
      </c>
    </row>
    <row r="39">
      <c r="A39" s="3">
        <f>T("0000311879")</f>
      </c>
      <c r="B39" s="3" t="inlineStr">
        <is>
          <t>Incoming Flow Isolation For Aeration Tank Cell # 2-Sluice Gate Valve</t>
        </is>
      </c>
      <c r="C39" s="3" t="inlineStr">
        <is>
          <t>Aeration Tank Cell 2 South End of the Cell 2</t>
        </is>
      </c>
      <c r="D39" s="3" t="inlineStr">
        <is>
          <t>Fair</t>
        </is>
      </c>
      <c r="E39" s="3">
        <v/>
      </c>
      <c r="F39" s="3" t="inlineStr">
        <is>
          <t>2000-02-01</t>
        </is>
      </c>
      <c r="G39" s="3" t="inlineStr">
        <is>
          <t>https://cdn.orca.storage/6176f4e9837c6600b5a93b75/617b11267d917700b58fe8b5/asset-photo/ZflfGNxt7x1LkhEMJWOYsw.jpg</t>
        </is>
      </c>
      <c r="H39" s="3" t="inlineStr">
        <is>
          <t>https://cdn.orca.storage/6176f4e9837c6600b5a93b75/617b11267d917700b58fe8b5/name-plate-photo/wnGbT4xvIFZHSENYCv27w.jpg</t>
        </is>
      </c>
      <c r="I39" s="3" t="inlineStr">
        <is>
          <t>https://cdn.orca.storage/6176f4e9837c6600b5a93b75/617b11267d917700b58fe8b5/barcode-photo/y9TrYXLLIDv+I8FDbixLDQ.jpg</t>
        </is>
      </c>
      <c r="J39" s="3" t="inlineStr">
        <is>
          <t>Aeration Tank Cell 2</t>
        </is>
      </c>
      <c r="K39" s="3" t="inlineStr">
        <is>
          <t>PRE-000043</t>
        </is>
      </c>
      <c r="L39" s="3" t="inlineStr">
        <is>
          <t>PPE</t>
        </is>
      </c>
      <c r="M39" s="3" t="inlineStr">
        <is>
          <t>43.3881003, -80.3517549</t>
        </is>
      </c>
      <c r="N39" s="4">
        <v>44498.76293981481</v>
      </c>
    </row>
    <row r="40">
      <c r="A40" s="3">
        <f>T("0000311880")</f>
      </c>
      <c r="B40" s="3" t="inlineStr">
        <is>
          <t>Incoming Flow Isolation For Aeration Tank Cell # 3-Sluice Gate Valve</t>
        </is>
      </c>
      <c r="C40" s="3" t="inlineStr">
        <is>
          <t>Aeration Tank Cell 3 South End of the Cell 3</t>
        </is>
      </c>
      <c r="D40" s="3" t="inlineStr">
        <is>
          <t>Good</t>
        </is>
      </c>
      <c r="E40" s="3">
        <v/>
      </c>
      <c r="F40" s="3" t="inlineStr">
        <is>
          <t>2000-02-01</t>
        </is>
      </c>
      <c r="G40" s="3" t="inlineStr">
        <is>
          <t>https://cdn.orca.storage/6176f4e9837c6600b5a93b75/617b11267d917700b58fe8b6/asset-photo/fxaiYiWvAUAIeTtLiNV8g.jpg</t>
        </is>
      </c>
      <c r="H40" s="3" t="inlineStr">
        <is>
          <t>https://cdn.orca.storage/6176f4e9837c6600b5a93b75/617b11267d917700b58fe8b6/name-plate-photo/tGBqSqONaGhYNan9F7eVQw.jpg</t>
        </is>
      </c>
      <c r="I40" s="3" t="inlineStr">
        <is>
          <t>https://cdn.orca.storage/6176f4e9837c6600b5a93b75/617b11267d917700b58fe8b6/barcode-photo/7b2ZGqJtmM6feyrIoPeDeQ.jpg</t>
        </is>
      </c>
      <c r="J40" s="3" t="inlineStr">
        <is>
          <t>Aeration Tank Cell 3</t>
        </is>
      </c>
      <c r="K40" s="3" t="inlineStr">
        <is>
          <t>PRE-000044</t>
        </is>
      </c>
      <c r="L40" s="3" t="inlineStr">
        <is>
          <t>PPE</t>
        </is>
      </c>
      <c r="M40" s="3" t="inlineStr">
        <is>
          <t>43.3880126, -80.3515861</t>
        </is>
      </c>
      <c r="N40" s="4">
        <v>44498.76274305556</v>
      </c>
    </row>
    <row r="41">
      <c r="A41" s="3">
        <f>T("0000311881")</f>
      </c>
      <c r="B41" s="3" t="inlineStr">
        <is>
          <t>Incoming Flow Isolation For Aeration Tank Cell # 4-Sluice Gate Valve</t>
        </is>
      </c>
      <c r="C41" s="3" t="inlineStr">
        <is>
          <t>Aeration Tank Cell 4</t>
        </is>
      </c>
      <c r="D41" s="3" t="inlineStr">
        <is>
          <t>Good</t>
        </is>
      </c>
      <c r="E41" s="3">
        <v/>
      </c>
      <c r="F41" s="3">
        <v/>
      </c>
      <c r="G41" s="3" t="inlineStr">
        <is>
          <t>https://cdn.orca.storage/6176f4e9837c6600b5a93b75/617b11267d917700b58fe8b7/asset-photo/MtB5pWja6tVvyyfH5vQ5mQ.jpg</t>
        </is>
      </c>
      <c r="H41" s="3" t="inlineStr">
        <is>
          <t>https://cdn.orca.storage/6176f4e9837c6600b5a93b75/617b11267d917700b58fe8b7/name-plate-photo/32zbJ5jaJVIJhwX+81niPQ.jpg</t>
        </is>
      </c>
      <c r="I41" s="3" t="inlineStr">
        <is>
          <t>https://cdn.orca.storage/6176f4e9837c6600b5a93b75/617b11267d917700b58fe8b7/barcode-photo/6MBlrhTIXKJfYhHh8Hz0NQ.jpg</t>
        </is>
      </c>
      <c r="J41" s="3" t="inlineStr">
        <is>
          <t>Aeration Tank Cell 4</t>
        </is>
      </c>
      <c r="K41" s="3">
        <v/>
      </c>
      <c r="L41" s="3">
        <v/>
      </c>
      <c r="M41" s="3" t="inlineStr">
        <is>
          <t>43.3880126, -80.3515861</t>
        </is>
      </c>
      <c r="N41" s="4">
        <v>44498.76292824074</v>
      </c>
    </row>
    <row r="42">
      <c r="A42" s="3">
        <f>T("0000157937")</f>
      </c>
      <c r="B42" s="3" t="inlineStr">
        <is>
          <t>Odour From Primary Clarifier # 1 To Bio-Filters-Butterfly Valve</t>
        </is>
      </c>
      <c r="C42" s="3" t="inlineStr">
        <is>
          <t>Wastewater Pumping Station Intermediate Pumping Station</t>
        </is>
      </c>
      <c r="D42" s="3" t="inlineStr">
        <is>
          <t>Fair</t>
        </is>
      </c>
      <c r="E42" s="3" t="inlineStr">
        <is>
          <t>Corrosion</t>
        </is>
      </c>
      <c r="F42" s="3" t="inlineStr">
        <is>
          <t>1999-01-01</t>
        </is>
      </c>
      <c r="G42" s="3" t="inlineStr">
        <is>
          <t>https://cdn.orca.storage/6176f4e9837c6600b5a93b75/617b11267d917700b58fe8ba/asset-photo/PfduPOhsCICphNaWDid0A.jpg</t>
        </is>
      </c>
      <c r="H42" s="3" t="inlineStr">
        <is>
          <t>https://cdn.orca.storage/6176f4e9837c6600b5a93b75/617b11267d917700b58fe8ba/name-plate-photo/WkOJxqftAID9yDTyxDmsjw.jpg</t>
        </is>
      </c>
      <c r="I42" s="3" t="inlineStr">
        <is>
          <t>https://cdn.orca.storage/6176f4e9837c6600b5a93b75/617b11267d917700b58fe8ba/barcode-photo/UznemGqsaeYEJeCZ1+TxDw.jpg</t>
        </is>
      </c>
      <c r="J42" s="3" t="inlineStr">
        <is>
          <t>Wastewater Pumping station</t>
        </is>
      </c>
      <c r="K42" s="3" t="inlineStr">
        <is>
          <t>PRE-000048</t>
        </is>
      </c>
      <c r="L42" s="3" t="inlineStr">
        <is>
          <t>PPE</t>
        </is>
      </c>
      <c r="M42" s="3" t="inlineStr">
        <is>
          <t>Unknown</t>
        </is>
      </c>
      <c r="N42" s="4">
        <v>44498.72922453703</v>
      </c>
    </row>
    <row r="43">
      <c r="A43" s="3">
        <f>T("0000157943")</f>
      </c>
      <c r="B43" s="3" t="inlineStr">
        <is>
          <t>Odour From Primary Clarifier # 2 To Bio-Filters-Butterfly Valve on top of PR2</t>
        </is>
      </c>
      <c r="C43" s="3" t="inlineStr">
        <is>
          <t>Wastewater Pumping Station Intermediate Pumping Station</t>
        </is>
      </c>
      <c r="D43" s="3" t="inlineStr">
        <is>
          <t>Good</t>
        </is>
      </c>
      <c r="E43" s="3">
        <v/>
      </c>
      <c r="F43" s="3" t="inlineStr">
        <is>
          <t>1999-01-01</t>
        </is>
      </c>
      <c r="G43" s="3" t="inlineStr">
        <is>
          <t>https://cdn.orca.storage/6176f4e9837c6600b5a93b75/617b11267d917700b58fe8bb/asset-photo/nHz58zdkUaLhYQbDxkMJ6g.jpg</t>
        </is>
      </c>
      <c r="H43" s="3" t="inlineStr">
        <is>
          <t>https://cdn.orca.storage/6176f4e9837c6600b5a93b75/617b11267d917700b58fe8bb/name-plate-photo/chOM6wSuLfScvdcZe1xrrw.jpg</t>
        </is>
      </c>
      <c r="I43" s="3" t="inlineStr">
        <is>
          <t>https://cdn.orca.storage/6176f4e9837c6600b5a93b75/617b11267d917700b58fe8bb/barcode-photo/wePWAe3i0D85xxhrdT+tQ.jpg</t>
        </is>
      </c>
      <c r="J43" s="3" t="inlineStr">
        <is>
          <t>Wastewater Pumping station</t>
        </is>
      </c>
      <c r="K43" s="3" t="inlineStr">
        <is>
          <t>PRE-000049</t>
        </is>
      </c>
      <c r="L43" s="3" t="inlineStr">
        <is>
          <t>PPE</t>
        </is>
      </c>
      <c r="M43" s="3" t="inlineStr">
        <is>
          <t>Unknown</t>
        </is>
      </c>
      <c r="N43" s="4">
        <v>44498.72862268519</v>
      </c>
    </row>
    <row r="44">
      <c r="A44" s="3">
        <f>T("0000157947")</f>
      </c>
      <c r="B44" s="3" t="inlineStr">
        <is>
          <t>Odour From Primary Clarifier #3 To Bio-Filters-Butterfly Valve on top of PR3</t>
        </is>
      </c>
      <c r="C44" s="3" t="inlineStr">
        <is>
          <t>Wastewater Pumping Station Intermediate Pumping Station</t>
        </is>
      </c>
      <c r="D44" s="3" t="inlineStr">
        <is>
          <t>Good</t>
        </is>
      </c>
      <c r="E44" s="3">
        <v/>
      </c>
      <c r="F44" s="3" t="inlineStr">
        <is>
          <t>1999-01-01</t>
        </is>
      </c>
      <c r="G44" s="3" t="inlineStr">
        <is>
          <t>https://cdn.orca.storage/6176f4e9837c6600b5a93b75/617b11267d917700b58fe8bc/asset-photo/JUaZQrrw9ILItDdJr88AA.jpg</t>
        </is>
      </c>
      <c r="H44" s="3" t="inlineStr">
        <is>
          <t>https://cdn.orca.storage/6176f4e9837c6600b5a93b75/617b11267d917700b58fe8bc/name-plate-photo/jPI5FHGz8gRmaw2QOQtNCw.jpg</t>
        </is>
      </c>
      <c r="I44" s="3" t="inlineStr">
        <is>
          <t>https://cdn.orca.storage/6176f4e9837c6600b5a93b75/617b11267d917700b58fe8bc/barcode-photo/YOKTho5s6a15C1Iai1Qc+g.jpg</t>
        </is>
      </c>
      <c r="J44" s="3" t="inlineStr">
        <is>
          <t>Wastewater Pumping station</t>
        </is>
      </c>
      <c r="K44" s="3" t="inlineStr">
        <is>
          <t>PRE-000050</t>
        </is>
      </c>
      <c r="L44" s="3" t="inlineStr">
        <is>
          <t>PPE</t>
        </is>
      </c>
      <c r="M44" s="3" t="inlineStr">
        <is>
          <t>Unknown</t>
        </is>
      </c>
      <c r="N44" s="4">
        <v>44498.726643518516</v>
      </c>
    </row>
    <row r="45">
      <c r="A45" s="3">
        <f>T("0000157933")</f>
      </c>
      <c r="B45" s="3" t="inlineStr">
        <is>
          <t>Pumping Station Inlet Valve-Sluice Gate Valve, center of the pumping station.</t>
        </is>
      </c>
      <c r="C45" s="3" t="inlineStr">
        <is>
          <t>Wastewater Pumping Station</t>
        </is>
      </c>
      <c r="D45" s="3" t="inlineStr">
        <is>
          <t>Good</t>
        </is>
      </c>
      <c r="E45" s="3">
        <v/>
      </c>
      <c r="F45" s="3" t="inlineStr">
        <is>
          <t>1999-01-01</t>
        </is>
      </c>
      <c r="G45" s="3" t="inlineStr">
        <is>
          <t>https://cdn.orca.storage/6176f4e9837c6600b5a93b75/617b11267d917700b58fe8bd/asset-photo/2yolEbOddcsuXOibPJtA4g.jpg</t>
        </is>
      </c>
      <c r="H45" s="3" t="inlineStr">
        <is>
          <t>https://cdn.orca.storage/6176f4e9837c6600b5a93b75/617b11267d917700b58fe8bd/name-plate-photo/w90P19UEis+5yQ4YhDZmdg.jpg</t>
        </is>
      </c>
      <c r="I45" s="3" t="inlineStr">
        <is>
          <t>https://cdn.orca.storage/6176f4e9837c6600b5a93b75/617b11267d917700b58fe8bd/barcode-photo/IWTKRW0x8aYTg54KCwQDmg.jpg</t>
        </is>
      </c>
      <c r="J45" s="3" t="inlineStr">
        <is>
          <t>Wastewater Pumping station</t>
        </is>
      </c>
      <c r="K45" s="3" t="inlineStr">
        <is>
          <t>PRE-000051</t>
        </is>
      </c>
      <c r="L45" s="3" t="inlineStr">
        <is>
          <t>PPE</t>
        </is>
      </c>
      <c r="M45" s="3" t="inlineStr">
        <is>
          <t>Unknown</t>
        </is>
      </c>
      <c r="N45" s="4">
        <v>44498.71763888889</v>
      </c>
    </row>
    <row r="46">
      <c r="A46" s="3">
        <f>T("0000157934")</f>
      </c>
      <c r="B46" s="3" t="inlineStr">
        <is>
          <t>Distribution Chamber Valve To Wet Well # 2-Sluice Gate Valve on top of wet well 2</t>
        </is>
      </c>
      <c r="C46" s="3" t="inlineStr">
        <is>
          <t>Wastewater Pumping Station</t>
        </is>
      </c>
      <c r="D46" s="3" t="inlineStr">
        <is>
          <t>Good</t>
        </is>
      </c>
      <c r="E46" s="3">
        <v/>
      </c>
      <c r="F46" s="3" t="inlineStr">
        <is>
          <t>1999-01-01</t>
        </is>
      </c>
      <c r="G46" s="3" t="inlineStr">
        <is>
          <t>https://cdn.orca.storage/6176f4e9837c6600b5a93b75/617b11267d917700b58fe8be/asset-photo/VwmAqGZnfUBgJHSU2mzuXw.jpg</t>
        </is>
      </c>
      <c r="H46" s="3" t="inlineStr">
        <is>
          <t>https://cdn.orca.storage/6176f4e9837c6600b5a93b75/617b11267d917700b58fe8be/name-plate-photo/H7vsHCElyZvXsP3riNh26A.jpg</t>
        </is>
      </c>
      <c r="I46" s="3" t="inlineStr">
        <is>
          <t>https://cdn.orca.storage/6176f4e9837c6600b5a93b75/617b11267d917700b58fe8be/barcode-photo/myjVFmEtP7DAp4oCu2wQ.jpg</t>
        </is>
      </c>
      <c r="J46" s="3" t="inlineStr">
        <is>
          <t>Wastewater Pumping station</t>
        </is>
      </c>
      <c r="K46" s="3" t="inlineStr">
        <is>
          <t>PRE-000052</t>
        </is>
      </c>
      <c r="L46" s="3" t="inlineStr">
        <is>
          <t>PPE</t>
        </is>
      </c>
      <c r="M46" s="3" t="inlineStr">
        <is>
          <t>Unknown</t>
        </is>
      </c>
      <c r="N46" s="4">
        <v>44498.719351851854</v>
      </c>
    </row>
    <row r="47">
      <c r="A47" s="3">
        <f>T("0000157935")</f>
      </c>
      <c r="B47" s="3" t="inlineStr">
        <is>
          <t>Distribution Chamber Valve To Wet Well # 1-Sluice Gate Valve, top of wet well</t>
        </is>
      </c>
      <c r="C47" s="3" t="inlineStr">
        <is>
          <t>Wastewater Pumping Station</t>
        </is>
      </c>
      <c r="D47" s="3" t="inlineStr">
        <is>
          <t>Good</t>
        </is>
      </c>
      <c r="E47" s="3">
        <v/>
      </c>
      <c r="F47" s="3" t="inlineStr">
        <is>
          <t>1999-01-01</t>
        </is>
      </c>
      <c r="G47" s="3" t="inlineStr">
        <is>
          <t>https://cdn.orca.storage/6176f4e9837c6600b5a93b75/617b11267d917700b58fe8bf/asset-photo/IPMevgOowyDrPX4QdnufTw.jpg</t>
        </is>
      </c>
      <c r="H47" s="3" t="inlineStr">
        <is>
          <t>https://cdn.orca.storage/6176f4e9837c6600b5a93b75/617b11267d917700b58fe8bf/name-plate-photo/MMka9nqJwsVugSkdJdhV1A.jpg</t>
        </is>
      </c>
      <c r="I47" s="3" t="inlineStr">
        <is>
          <t>https://cdn.orca.storage/6176f4e9837c6600b5a93b75/617b11267d917700b58fe8bf/barcode-photo/fDi+jlzR5eCcaCuLnFpIgQ.jpg</t>
        </is>
      </c>
      <c r="J47" s="3" t="inlineStr">
        <is>
          <t>Wastewater Pumping station</t>
        </is>
      </c>
      <c r="K47" s="3" t="inlineStr">
        <is>
          <t>PRE-000053</t>
        </is>
      </c>
      <c r="L47" s="3" t="inlineStr">
        <is>
          <t>PPE</t>
        </is>
      </c>
      <c r="M47" s="3" t="inlineStr">
        <is>
          <t>Unknown</t>
        </is>
      </c>
      <c r="N47" s="4">
        <v>44498.718668981484</v>
      </c>
    </row>
    <row r="48">
      <c r="A48" s="3">
        <f>T("0000157936")</f>
      </c>
      <c r="B48" s="3" t="inlineStr">
        <is>
          <t>Odou From Distribution Chamber # 4 To Bio-Filters-Butterfly Valve, on top of wet well 2</t>
        </is>
      </c>
      <c r="C48" s="3" t="inlineStr">
        <is>
          <t>Wastewater Pumping Station Intermediate Pumping Station</t>
        </is>
      </c>
      <c r="D48" s="3" t="inlineStr">
        <is>
          <t>Good</t>
        </is>
      </c>
      <c r="E48" s="3">
        <v/>
      </c>
      <c r="F48" s="3" t="inlineStr">
        <is>
          <t>1999-01-01</t>
        </is>
      </c>
      <c r="G48" s="3" t="inlineStr">
        <is>
          <t>https://cdn.orca.storage/6176f4e9837c6600b5a93b75/617b11267d917700b58fe8c0/asset-photo/9RZO8BFZmLj4q4GFZTsRAA.jpg</t>
        </is>
      </c>
      <c r="H48" s="3" t="inlineStr">
        <is>
          <t>https://cdn.orca.storage/6176f4e9837c6600b5a93b75/617b11267d917700b58fe8c0/name-plate-photo/ofcPslSXLz6Iq+yYjZu4Kg.jpg</t>
        </is>
      </c>
      <c r="I48" s="3" t="inlineStr">
        <is>
          <t>https://cdn.orca.storage/6176f4e9837c6600b5a93b75/617b11267d917700b58fe8c0/barcode-photo/69IhG2kK4N5DQEGBRhUCQA.jpg</t>
        </is>
      </c>
      <c r="J48" s="3" t="inlineStr">
        <is>
          <t>Wastewater Pumping station</t>
        </is>
      </c>
      <c r="K48" s="3" t="inlineStr">
        <is>
          <t>PRE-000054</t>
        </is>
      </c>
      <c r="L48" s="3" t="inlineStr">
        <is>
          <t>PPE</t>
        </is>
      </c>
      <c r="M48" s="3" t="inlineStr">
        <is>
          <t>Unknown</t>
        </is>
      </c>
      <c r="N48" s="4">
        <v>44498.7202662037</v>
      </c>
    </row>
    <row r="49">
      <c r="A49" s="3">
        <f>T("0000311683")</f>
      </c>
      <c r="B49" s="3" t="inlineStr">
        <is>
          <t>Isolation Valve For Hot Water Pump # 1-Plug Valve</t>
        </is>
      </c>
      <c r="C49" s="3" t="inlineStr">
        <is>
          <t>Digester Control Building N W Side of Boiler Room</t>
        </is>
      </c>
      <c r="D49" s="3" t="inlineStr">
        <is>
          <t>Fair</t>
        </is>
      </c>
      <c r="E49" s="3">
        <v/>
      </c>
      <c r="F49" s="3" t="inlineStr">
        <is>
          <t>1972-01-01</t>
        </is>
      </c>
      <c r="G49" s="3" t="inlineStr">
        <is>
          <t>https://cdn.orca.storage/6176f4e9837c6600b5a93b75/617b11267d917700b58fe8c1/asset-photo/Epqdk0l79ZaWEs5e7ESIKw.jpg</t>
        </is>
      </c>
      <c r="H49" s="3">
        <v/>
      </c>
      <c r="I49" s="3" t="inlineStr">
        <is>
          <t>https://cdn.orca.storage/6176f4e9837c6600b5a93b75/617b11267d917700b58fe8c1/barcode-photo/q3dontJe1sHp52uGMT3Q.jpg</t>
        </is>
      </c>
      <c r="J49" s="3" t="inlineStr">
        <is>
          <t>Digester Control Building</t>
        </is>
      </c>
      <c r="K49" s="3" t="inlineStr">
        <is>
          <t>PRE-000055</t>
        </is>
      </c>
      <c r="L49" s="3" t="inlineStr">
        <is>
          <t>PPE</t>
        </is>
      </c>
      <c r="M49" s="3" t="inlineStr">
        <is>
          <t>43.3879327, -80.3508458</t>
        </is>
      </c>
      <c r="N49" s="4">
        <v>44498.60841435185</v>
      </c>
    </row>
    <row r="50">
      <c r="A50" s="3">
        <f>T("0000311684")</f>
      </c>
      <c r="B50" s="3" t="inlineStr">
        <is>
          <t>Discharge Valve For Hot Water Pump # 1-Plug Valve</t>
        </is>
      </c>
      <c r="C50" s="3" t="inlineStr">
        <is>
          <t>Digester Control Building N W Side of Boiler Room</t>
        </is>
      </c>
      <c r="D50" s="3" t="inlineStr">
        <is>
          <t>Fair</t>
        </is>
      </c>
      <c r="E50" s="3">
        <v/>
      </c>
      <c r="F50" s="3" t="inlineStr">
        <is>
          <t>1972-01-01</t>
        </is>
      </c>
      <c r="G50" s="3" t="inlineStr">
        <is>
          <t>https://cdn.orca.storage/6176f4e9837c6600b5a93b75/617b11267d917700b58fe8c2/asset-photo/R1WZhvzcMScqWaOOz8JA.jpg</t>
        </is>
      </c>
      <c r="H50" s="3">
        <v/>
      </c>
      <c r="I50" s="3" t="inlineStr">
        <is>
          <t>https://cdn.orca.storage/6176f4e9837c6600b5a93b75/617b11267d917700b58fe8c2/barcode-photo/9Rcj9FelIY9RPczBVoIKXA.jpg</t>
        </is>
      </c>
      <c r="J50" s="3" t="inlineStr">
        <is>
          <t>Digester Control Building</t>
        </is>
      </c>
      <c r="K50" s="3" t="inlineStr">
        <is>
          <t>PRE-000056</t>
        </is>
      </c>
      <c r="L50" s="3" t="inlineStr">
        <is>
          <t>PPE</t>
        </is>
      </c>
      <c r="M50" s="3" t="inlineStr">
        <is>
          <t>43.3879279, -80.3508113</t>
        </is>
      </c>
      <c r="N50" s="4">
        <v>44498.60888888889</v>
      </c>
    </row>
    <row r="51">
      <c r="A51" s="3">
        <f>T("0000311687")</f>
      </c>
      <c r="B51" s="3" t="inlineStr">
        <is>
          <t>Discharge Valve For Hot Water Pump # 2-Plug Valve</t>
        </is>
      </c>
      <c r="C51" s="3" t="inlineStr">
        <is>
          <t>Digester Control Building N W Side of Boiler Room</t>
        </is>
      </c>
      <c r="D51" s="3" t="inlineStr">
        <is>
          <t>Fair</t>
        </is>
      </c>
      <c r="E51" s="3">
        <v/>
      </c>
      <c r="F51" s="3" t="inlineStr">
        <is>
          <t>1972-01-01</t>
        </is>
      </c>
      <c r="G51" s="3" t="inlineStr">
        <is>
          <t>https://cdn.orca.storage/6176f4e9837c6600b5a93b75/617b11267d917700b58fe8c4/asset-photo/mSRWjgpFEw3KZhPnMG7dXQ.jpg</t>
        </is>
      </c>
      <c r="H51" s="3">
        <v/>
      </c>
      <c r="I51" s="3" t="inlineStr">
        <is>
          <t>https://cdn.orca.storage/6176f4e9837c6600b5a93b75/617b11267d917700b58fe8c4/barcode-photo/5sHVagRSJbK+uQjqXK21ug.jpg</t>
        </is>
      </c>
      <c r="J51" s="3" t="inlineStr">
        <is>
          <t>Digester Control Building</t>
        </is>
      </c>
      <c r="K51" s="3" t="inlineStr">
        <is>
          <t>PRE-000058</t>
        </is>
      </c>
      <c r="L51" s="3" t="inlineStr">
        <is>
          <t>PPE</t>
        </is>
      </c>
      <c r="M51" s="3" t="inlineStr">
        <is>
          <t>43.3879398, -80.3508538</t>
        </is>
      </c>
      <c r="N51" s="4">
        <v>44498.60679398148</v>
      </c>
    </row>
    <row r="52">
      <c r="A52" s="3">
        <f>T("0000311693")</f>
      </c>
      <c r="B52" s="3" t="inlineStr">
        <is>
          <t>Discharge Valve For Hot Water Boiler # 1-Plug Valve</t>
        </is>
      </c>
      <c r="C52" s="3" t="inlineStr">
        <is>
          <t>Digester Control Building N W Side of Boiler Room</t>
        </is>
      </c>
      <c r="D52" s="3" t="inlineStr">
        <is>
          <t>Fair</t>
        </is>
      </c>
      <c r="E52" s="3">
        <v/>
      </c>
      <c r="F52" s="3" t="inlineStr">
        <is>
          <t>1972-01-01</t>
        </is>
      </c>
      <c r="G52" s="3" t="inlineStr">
        <is>
          <t>https://cdn.orca.storage/6176f4e9837c6600b5a93b75/617b11267d917700b58fe8cc/asset-photo/51X8qyC6cvJgoloYe0+zg.jpg</t>
        </is>
      </c>
      <c r="H52" s="3">
        <v/>
      </c>
      <c r="I52" s="3" t="inlineStr">
        <is>
          <t>https://cdn.orca.storage/6176f4e9837c6600b5a93b75/617b11267d917700b58fe8cc/barcode-photo/sp2QMncmKrP19lPtIlTuw.jpg</t>
        </is>
      </c>
      <c r="J52" s="3" t="inlineStr">
        <is>
          <t>Digester Control Building</t>
        </is>
      </c>
      <c r="K52" s="3" t="inlineStr">
        <is>
          <t>PRE-000066</t>
        </is>
      </c>
      <c r="L52" s="3" t="inlineStr">
        <is>
          <t>PPE</t>
        </is>
      </c>
      <c r="M52" s="3" t="inlineStr">
        <is>
          <t>43.3879202, -80.3507773</t>
        </is>
      </c>
      <c r="N52" s="4">
        <v>44498.6428125</v>
      </c>
    </row>
    <row r="53">
      <c r="A53" s="3">
        <f>T("0000311694")</f>
      </c>
      <c r="B53" s="3" t="inlineStr">
        <is>
          <t>Discharge Valve For Hot Water Boiler # 2-Plug Valve</t>
        </is>
      </c>
      <c r="C53" s="3" t="inlineStr">
        <is>
          <t>Digester Control Building N W Side of Boiler Room</t>
        </is>
      </c>
      <c r="D53" s="3" t="inlineStr">
        <is>
          <t>Fair</t>
        </is>
      </c>
      <c r="E53" s="3">
        <v/>
      </c>
      <c r="F53" s="3" t="inlineStr">
        <is>
          <t>1972-01-01</t>
        </is>
      </c>
      <c r="G53" s="3" t="inlineStr">
        <is>
          <t>https://cdn.orca.storage/6176f4e9837c6600b5a93b75/617b11267d917700b58fe8cd/asset-photo/kMrEdbi8g4Hm9zE2ekwepA.jpg</t>
        </is>
      </c>
      <c r="H53" s="3">
        <v/>
      </c>
      <c r="I53" s="3" t="inlineStr">
        <is>
          <t>https://cdn.orca.storage/6176f4e9837c6600b5a93b75/617b11267d917700b58fe8cd/barcode-photo/4kaYZFChsoxcPDBkrywzrA.jpg</t>
        </is>
      </c>
      <c r="J53" s="3" t="inlineStr">
        <is>
          <t>Digester Control Building</t>
        </is>
      </c>
      <c r="K53" s="3" t="inlineStr">
        <is>
          <t>PRE-000067</t>
        </is>
      </c>
      <c r="L53" s="3" t="inlineStr">
        <is>
          <t>PPE</t>
        </is>
      </c>
      <c r="M53" s="3" t="inlineStr">
        <is>
          <t>43.3879201, -80.3507792</t>
        </is>
      </c>
      <c r="N53" s="4">
        <v>44498.642534722225</v>
      </c>
    </row>
    <row r="54">
      <c r="A54" s="3">
        <f>T("0000311695")</f>
      </c>
      <c r="B54" s="3" t="inlineStr">
        <is>
          <t>Isolation Valve For Hot Water Boiler # 1-Plug Valve</t>
        </is>
      </c>
      <c r="C54" s="3" t="inlineStr">
        <is>
          <t>Digester Control Building N W Side of Boiler Room</t>
        </is>
      </c>
      <c r="D54" s="3" t="inlineStr">
        <is>
          <t>Poor</t>
        </is>
      </c>
      <c r="E54" s="3" t="inlineStr">
        <is>
          <t>Corrosion</t>
        </is>
      </c>
      <c r="F54" s="3" t="inlineStr">
        <is>
          <t>1972-01-01</t>
        </is>
      </c>
      <c r="G54" s="3" t="inlineStr">
        <is>
          <t>https://cdn.orca.storage/6176f4e9837c6600b5a93b75/617b11267d917700b58fe8ce/asset-photo/Yk4G3bBBSgbuRJgN+sCYg.jpg</t>
        </is>
      </c>
      <c r="H54" s="3">
        <v/>
      </c>
      <c r="I54" s="3" t="inlineStr">
        <is>
          <t>https://cdn.orca.storage/6176f4e9837c6600b5a93b75/617b11267d917700b58fe8ce/barcode-photo/5uBleOYr5KV+VFVc2iGlqQ.jpg</t>
        </is>
      </c>
      <c r="J54" s="3" t="inlineStr">
        <is>
          <t>Digester Control Building</t>
        </is>
      </c>
      <c r="K54" s="3" t="inlineStr">
        <is>
          <t>PRE-000068</t>
        </is>
      </c>
      <c r="L54" s="3" t="inlineStr">
        <is>
          <t>PPE</t>
        </is>
      </c>
      <c r="M54" s="3" t="inlineStr">
        <is>
          <t>43.3879357, -80.3507721</t>
        </is>
      </c>
      <c r="N54" s="4">
        <v>44498.635925925926</v>
      </c>
    </row>
    <row r="55">
      <c r="A55" s="3">
        <f>T("0000311696")</f>
      </c>
      <c r="B55" s="3" t="inlineStr">
        <is>
          <t>Isolation Valve For Hot Water Boiler # 2-Plug Valve</t>
        </is>
      </c>
      <c r="C55" s="3" t="inlineStr">
        <is>
          <t>Digester Control Building N W Side of Boiler Room</t>
        </is>
      </c>
      <c r="D55" s="3" t="inlineStr">
        <is>
          <t>Poor</t>
        </is>
      </c>
      <c r="E55" s="3" t="inlineStr">
        <is>
          <t>Minor rusting</t>
        </is>
      </c>
      <c r="F55" s="3" t="inlineStr">
        <is>
          <t>1972-01-01</t>
        </is>
      </c>
      <c r="G55" s="3" t="inlineStr">
        <is>
          <t>https://cdn.orca.storage/6176f4e9837c6600b5a93b75/617b11267d917700b58fe8cf/asset-photo/PIbFWgBhH9b65PBbs7DHoQ.jpg</t>
        </is>
      </c>
      <c r="H55" s="3">
        <v/>
      </c>
      <c r="I55" s="3" t="inlineStr">
        <is>
          <t>https://cdn.orca.storage/6176f4e9837c6600b5a93b75/617b11267d917700b58fe8cf/barcode-photo/IbpZEe4sGYbByelST6unCQ.jpg</t>
        </is>
      </c>
      <c r="J55" s="3" t="inlineStr">
        <is>
          <t>Digester Control Building</t>
        </is>
      </c>
      <c r="K55" s="3" t="inlineStr">
        <is>
          <t>PRE-000069</t>
        </is>
      </c>
      <c r="L55" s="3" t="inlineStr">
        <is>
          <t>PPE</t>
        </is>
      </c>
      <c r="M55" s="3" t="inlineStr">
        <is>
          <t>43.3879374, -80.3507747</t>
        </is>
      </c>
      <c r="N55" s="4">
        <v>44498.63553240741</v>
      </c>
    </row>
    <row r="56">
      <c r="A56" s="3">
        <f>T("0000157491")</f>
      </c>
      <c r="B56" s="3" t="inlineStr">
        <is>
          <t>Digester Control Building Pressure Regulating Valve</t>
        </is>
      </c>
      <c r="C56" s="3" t="inlineStr">
        <is>
          <t>Digester Control Building</t>
        </is>
      </c>
      <c r="D56" s="3" t="inlineStr">
        <is>
          <t>Fair</t>
        </is>
      </c>
      <c r="E56" s="3">
        <v/>
      </c>
      <c r="F56" s="3" t="inlineStr">
        <is>
          <t>1972-01-01</t>
        </is>
      </c>
      <c r="G56" s="3" t="inlineStr">
        <is>
          <t>https://cdn.orca.storage/6176f4e9837c6600b5a93b75/617b11267d917700b58fe8d0/asset-photo/DcWCohPPgawtN9C+tK6JAg.jpg</t>
        </is>
      </c>
      <c r="H56" s="3" t="inlineStr">
        <is>
          <t>https://cdn.orca.storage/6176f4e9837c6600b5a93b75/617b11267d917700b58fe8d0/name-plate-photo/CoYAEvsxCqs5437mgMKRrA.jpg</t>
        </is>
      </c>
      <c r="I56" s="3" t="inlineStr">
        <is>
          <t>https://cdn.orca.storage/6176f4e9837c6600b5a93b75/617b11267d917700b58fe8d0/barcode-photo/H5PTjlcGWojxm22fMwtlZA.jpg</t>
        </is>
      </c>
      <c r="J56" s="3" t="inlineStr">
        <is>
          <t>Digester Control Building</t>
        </is>
      </c>
      <c r="K56" s="3" t="inlineStr">
        <is>
          <t>PRE-000070</t>
        </is>
      </c>
      <c r="L56" s="3" t="inlineStr">
        <is>
          <t>PPE</t>
        </is>
      </c>
      <c r="M56" s="3" t="inlineStr">
        <is>
          <t>43.3826666, -80.3538585</t>
        </is>
      </c>
      <c r="N56" s="4">
        <v>44498.59278935185</v>
      </c>
    </row>
    <row r="57">
      <c r="A57" s="3">
        <f>T("0000157963")</f>
      </c>
      <c r="B57" s="3" t="inlineStr">
        <is>
          <t>Isolation Valve For Ras Pump # 1-Plug Valve before pump</t>
        </is>
      </c>
      <c r="C57" s="3" t="inlineStr">
        <is>
          <t>Return Sludge PS 1</t>
        </is>
      </c>
      <c r="D57" s="3" t="inlineStr">
        <is>
          <t>Fair</t>
        </is>
      </c>
      <c r="E57" s="3" t="inlineStr">
        <is>
          <t>Minor corrosion</t>
        </is>
      </c>
      <c r="F57" s="3" t="inlineStr">
        <is>
          <t>2000-04-01</t>
        </is>
      </c>
      <c r="G57" s="3" t="inlineStr">
        <is>
          <t>https://cdn.orca.storage/6176f4e9837c6600b5a93b75/617b11267d917700b58fe8d2/asset-photo/f8nBqzfbtfEe4BLjFp0YPA.jpg</t>
        </is>
      </c>
      <c r="H57" s="3" t="inlineStr">
        <is>
          <t>https://cdn.orca.storage/6176f4e9837c6600b5a93b75/617b11267d917700b58fe8d2/name-plate-photo/Yfz5VOgY8s4nVjBv5Q4bYg.jpg</t>
        </is>
      </c>
      <c r="I57" s="3" t="inlineStr">
        <is>
          <t>https://cdn.orca.storage/6176f4e9837c6600b5a93b75/617b11267d917700b58fe8d2/barcode-photo/eGzDOzV9nwOkTMmLjHMUSw.jpg</t>
        </is>
      </c>
      <c r="J57" s="3" t="inlineStr">
        <is>
          <t>Return Sludge PS 1</t>
        </is>
      </c>
      <c r="K57" s="3" t="inlineStr">
        <is>
          <t>PRE-000072</t>
        </is>
      </c>
      <c r="L57" s="3" t="inlineStr">
        <is>
          <t>PPE</t>
        </is>
      </c>
      <c r="M57" s="3" t="inlineStr">
        <is>
          <t>Unknown</t>
        </is>
      </c>
      <c r="N57" s="4">
        <v>44498.624247685184</v>
      </c>
    </row>
    <row r="58">
      <c r="A58" s="3">
        <f>T("0000157964")</f>
      </c>
      <c r="B58" s="3" t="inlineStr">
        <is>
          <t>Discharge Valve For Ras Pump # 1-Check Valve after pump</t>
        </is>
      </c>
      <c r="C58" s="3" t="inlineStr">
        <is>
          <t>Return Sludge PS 1</t>
        </is>
      </c>
      <c r="D58" s="3" t="inlineStr">
        <is>
          <t>Good</t>
        </is>
      </c>
      <c r="E58" s="3">
        <v/>
      </c>
      <c r="F58" s="3">
        <v/>
      </c>
      <c r="G58" s="3" t="inlineStr">
        <is>
          <t>https://cdn.orca.storage/6176f4e9837c6600b5a93b75/617b11267d917700b58fe8d3/asset-photo/5DwjZMFh97cJGbB6RMm+Hg.jpg</t>
        </is>
      </c>
      <c r="H58" s="3" t="inlineStr">
        <is>
          <t>https://cdn.orca.storage/6176f4e9837c6600b5a93b75/617b11267d917700b58fe8d3/name-plate-photo/3N9btYn6UgmuxhC17zc0WA.jpg</t>
        </is>
      </c>
      <c r="I58" s="3" t="inlineStr">
        <is>
          <t>https://cdn.orca.storage/6176f4e9837c6600b5a93b75/617b11267d917700b58fe8d3/barcode-photo/SqSsr9qHGd6g871crktxg.jpg</t>
        </is>
      </c>
      <c r="J58" s="3" t="inlineStr">
        <is>
          <t>Return Sludge PS 1</t>
        </is>
      </c>
      <c r="K58" s="3" t="inlineStr">
        <is>
          <t>PRE-000073</t>
        </is>
      </c>
      <c r="L58" s="3" t="inlineStr">
        <is>
          <t>PPE</t>
        </is>
      </c>
      <c r="M58" s="3" t="inlineStr">
        <is>
          <t>Unknown</t>
        </is>
      </c>
      <c r="N58" s="4">
        <v>44498.62200231481</v>
      </c>
    </row>
    <row r="59">
      <c r="A59" s="3">
        <f>T("0000157965")</f>
      </c>
      <c r="B59" s="3" t="inlineStr">
        <is>
          <t>Discharge Valve For Ras Pump # 1-Plug Valve afer pump</t>
        </is>
      </c>
      <c r="C59" s="3" t="inlineStr">
        <is>
          <t>Return Sludge PS 1</t>
        </is>
      </c>
      <c r="D59" s="3" t="inlineStr">
        <is>
          <t>Fair</t>
        </is>
      </c>
      <c r="E59" s="3" t="inlineStr">
        <is>
          <t>minor corrossion</t>
        </is>
      </c>
      <c r="F59" s="3" t="inlineStr">
        <is>
          <t>2000-04-01</t>
        </is>
      </c>
      <c r="G59" s="3" t="inlineStr">
        <is>
          <t>https://cdn.orca.storage/6176f4e9837c6600b5a93b75/617b11267d917700b58fe8d4/asset-photo/wKeGbQQZfXqT+hydMnXGKA.jpg</t>
        </is>
      </c>
      <c r="H59" s="3" t="inlineStr">
        <is>
          <t>https://cdn.orca.storage/6176f4e9837c6600b5a93b75/617b11267d917700b58fe8d4/name-plate-photo/r8RmmAtAznRkcR9nOKCCiw.jpg</t>
        </is>
      </c>
      <c r="I59" s="3" t="inlineStr">
        <is>
          <t>https://cdn.orca.storage/6176f4e9837c6600b5a93b75/617b11267d917700b58fe8d4/barcode-photo/t6uhAweQs72CxP4+79pwtA.jpg</t>
        </is>
      </c>
      <c r="J59" s="3" t="inlineStr">
        <is>
          <t>Return Sludge PS 1</t>
        </is>
      </c>
      <c r="K59" s="3" t="inlineStr">
        <is>
          <t>PRE-000074</t>
        </is>
      </c>
      <c r="L59" s="3" t="inlineStr">
        <is>
          <t>PPE</t>
        </is>
      </c>
      <c r="M59" s="3" t="inlineStr">
        <is>
          <t>Unknown</t>
        </is>
      </c>
      <c r="N59" s="4">
        <v>44498.6234375</v>
      </c>
    </row>
    <row r="60">
      <c r="A60" s="3">
        <f>T("0000157966")</f>
      </c>
      <c r="B60" s="3" t="inlineStr">
        <is>
          <t>Isolation Valve For Ras Pump # 2-Plug Valve before pump</t>
        </is>
      </c>
      <c r="C60" s="3" t="inlineStr">
        <is>
          <t>Return Sludge PS 1</t>
        </is>
      </c>
      <c r="D60" s="3" t="inlineStr">
        <is>
          <t>Fair</t>
        </is>
      </c>
      <c r="E60" s="3" t="inlineStr">
        <is>
          <t>Minor corrossion</t>
        </is>
      </c>
      <c r="F60" s="3" t="inlineStr">
        <is>
          <t>2000-04-01</t>
        </is>
      </c>
      <c r="G60" s="3" t="inlineStr">
        <is>
          <t>https://cdn.orca.storage/6176f4e9837c6600b5a93b75/617b11267d917700b58fe8d5/asset-photo/Ld20D6YKVDrR73XYIubsrw.jpg</t>
        </is>
      </c>
      <c r="H60" s="3" t="inlineStr">
        <is>
          <t>https://cdn.orca.storage/6176f4e9837c6600b5a93b75/617b11267d917700b58fe8d5/name-plate-photo/xPNcpC+7SWA3engWn8PSMQ.jpg</t>
        </is>
      </c>
      <c r="I60" s="3" t="inlineStr">
        <is>
          <t>https://cdn.orca.storage/6176f4e9837c6600b5a93b75/617b11267d917700b58fe8d5/barcode-photo/4VDQk3JWsc55WJudRcQJWw.jpg</t>
        </is>
      </c>
      <c r="J60" s="3" t="inlineStr">
        <is>
          <t>Return Sludge PS 1</t>
        </is>
      </c>
      <c r="K60" s="3" t="inlineStr">
        <is>
          <t>PRE-000075</t>
        </is>
      </c>
      <c r="L60" s="3" t="inlineStr">
        <is>
          <t>PPE</t>
        </is>
      </c>
      <c r="M60" s="3" t="inlineStr">
        <is>
          <t>Unknown</t>
        </is>
      </c>
      <c r="N60" s="4">
        <v>44498.62567129629</v>
      </c>
    </row>
    <row r="61">
      <c r="A61" s="3">
        <f>T("0000157967")</f>
      </c>
      <c r="B61" s="3" t="inlineStr">
        <is>
          <t>Discharge Valve For Ras Pump # 2-Check Valve after pump</t>
        </is>
      </c>
      <c r="C61" s="3" t="inlineStr">
        <is>
          <t>Return Sludge PS 1</t>
        </is>
      </c>
      <c r="D61" s="3" t="inlineStr">
        <is>
          <t>Good</t>
        </is>
      </c>
      <c r="E61" s="3">
        <v/>
      </c>
      <c r="F61" s="3" t="inlineStr">
        <is>
          <t>2000-04-01</t>
        </is>
      </c>
      <c r="G61" s="3" t="inlineStr">
        <is>
          <t>https://cdn.orca.storage/6176f4e9837c6600b5a93b75/617b11267d917700b58fe8d6/asset-photo/3AnlPlKa0oZygi3XGCbqmA.jpg</t>
        </is>
      </c>
      <c r="H61" s="3" t="inlineStr">
        <is>
          <t>https://cdn.orca.storage/6176f4e9837c6600b5a93b75/617b11267d917700b58fe8d6/name-plate-photo/WhJ+ggHOuM03dqg8dvRVGA.jpg</t>
        </is>
      </c>
      <c r="I61" s="3" t="inlineStr">
        <is>
          <t>https://cdn.orca.storage/6176f4e9837c6600b5a93b75/617b11267d917700b58fe8d6/barcode-photo/nPCltGzqQt4c9dXuZte+w.jpg</t>
        </is>
      </c>
      <c r="J61" s="3" t="inlineStr">
        <is>
          <t>Return Sludge PS 1</t>
        </is>
      </c>
      <c r="K61" s="3" t="inlineStr">
        <is>
          <t>PRE-000076</t>
        </is>
      </c>
      <c r="L61" s="3" t="inlineStr">
        <is>
          <t>PPE</t>
        </is>
      </c>
      <c r="M61" s="3" t="inlineStr">
        <is>
          <t>Unknown</t>
        </is>
      </c>
      <c r="N61" s="4">
        <v>44498.62668981482</v>
      </c>
    </row>
    <row r="62">
      <c r="A62" s="3">
        <f>T("0000157968")</f>
      </c>
      <c r="B62" s="3" t="inlineStr">
        <is>
          <t>Discharge Valve For Ras Pump # 2-Plug Valve after pump</t>
        </is>
      </c>
      <c r="C62" s="3" t="inlineStr">
        <is>
          <t>Return Sludge PS 1</t>
        </is>
      </c>
      <c r="D62" s="3" t="inlineStr">
        <is>
          <t>Fair</t>
        </is>
      </c>
      <c r="E62" s="3" t="inlineStr">
        <is>
          <t>Minor corrosion</t>
        </is>
      </c>
      <c r="F62" s="3" t="inlineStr">
        <is>
          <t>2000-04-01</t>
        </is>
      </c>
      <c r="G62" s="3" t="inlineStr">
        <is>
          <t>https://cdn.orca.storage/6176f4e9837c6600b5a93b75/617b11267d917700b58fe8d7/asset-photo/97u4pw3dKvy22eAiag1tHw.jpg</t>
        </is>
      </c>
      <c r="H62" s="3" t="inlineStr">
        <is>
          <t>https://cdn.orca.storage/6176f4e9837c6600b5a93b75/617b11267d917700b58fe8d7/name-plate-photo/kQWGAwnfi98hAttI15fpw.jpg</t>
        </is>
      </c>
      <c r="I62" s="3" t="inlineStr">
        <is>
          <t>https://cdn.orca.storage/6176f4e9837c6600b5a93b75/617b11267d917700b58fe8d7/barcode-photo/uGxyxbGu76LfheDyRtruFQ.jpg</t>
        </is>
      </c>
      <c r="J62" s="3" t="inlineStr">
        <is>
          <t>Return Sludge PS 1</t>
        </is>
      </c>
      <c r="K62" s="3" t="inlineStr">
        <is>
          <t>PRE-000077</t>
        </is>
      </c>
      <c r="L62" s="3" t="inlineStr">
        <is>
          <t>PPE</t>
        </is>
      </c>
      <c r="M62" s="3" t="inlineStr">
        <is>
          <t>Unknown</t>
        </is>
      </c>
      <c r="N62" s="4">
        <v>44498.627592592595</v>
      </c>
    </row>
    <row r="63">
      <c r="A63" s="3">
        <f>T("0000157970")</f>
      </c>
      <c r="B63" s="3" t="inlineStr">
        <is>
          <t>Isolation Valve For Ras Pump # 3-Plug Valve</t>
        </is>
      </c>
      <c r="C63" s="3" t="inlineStr">
        <is>
          <t>Return Sludge PS 2</t>
        </is>
      </c>
      <c r="D63" s="3" t="inlineStr">
        <is>
          <t>Good</t>
        </is>
      </c>
      <c r="E63" s="3" t="inlineStr">
        <is>
          <t>minor rusty，looks good overall</t>
        </is>
      </c>
      <c r="F63" s="3" t="inlineStr">
        <is>
          <t>2000-04-01</t>
        </is>
      </c>
      <c r="G63" s="3" t="inlineStr">
        <is>
          <t>https://cdn.orca.storage/6176f4e9837c6600b5a93b75/617b11267d917700b58fe8d8/asset-photo/V8pbTDOBdSwN7nFRYiKMdA.jpg</t>
        </is>
      </c>
      <c r="H63" s="3" t="inlineStr">
        <is>
          <t>https://cdn.orca.storage/6176f4e9837c6600b5a93b75/617b11267d917700b58fe8d8/name-plate-photo/bBdtcQQ+WuOe1PyGVBKb9w.jpg</t>
        </is>
      </c>
      <c r="I63" s="3" t="inlineStr">
        <is>
          <t>https://cdn.orca.storage/6176f4e9837c6600b5a93b75/617b11267d917700b58fe8d8/barcode-photo/HiecnEiRltc0EyBMApL4Ew.jpg</t>
        </is>
      </c>
      <c r="J63" s="3" t="inlineStr">
        <is>
          <t>Return Sludge PS 2</t>
        </is>
      </c>
      <c r="K63" s="3" t="inlineStr">
        <is>
          <t>PRE-000078</t>
        </is>
      </c>
      <c r="L63" s="3" t="inlineStr">
        <is>
          <t>PPE</t>
        </is>
      </c>
      <c r="M63" s="3" t="inlineStr">
        <is>
          <t>Unknown</t>
        </is>
      </c>
      <c r="N63" s="4">
        <v>44498.604675925926</v>
      </c>
    </row>
    <row r="64">
      <c r="A64" s="3">
        <f>T("0000157971")</f>
      </c>
      <c r="B64" s="3" t="inlineStr">
        <is>
          <t>Discharge Valve For Ras Pump # 3-Check Valve</t>
        </is>
      </c>
      <c r="C64" s="3" t="inlineStr">
        <is>
          <t>Return Sludge PS 2</t>
        </is>
      </c>
      <c r="D64" s="3" t="inlineStr">
        <is>
          <t>Good</t>
        </is>
      </c>
      <c r="E64" s="3">
        <v/>
      </c>
      <c r="F64" s="3" t="inlineStr">
        <is>
          <t>1972-01-01</t>
        </is>
      </c>
      <c r="G64" s="3" t="inlineStr">
        <is>
          <t>https://cdn.orca.storage/6176f4e9837c6600b5a93b75/617b11267d917700b58fe8d9/asset-photo/i8ImXQjuNwYQUP4m4mNFvw.jpg</t>
        </is>
      </c>
      <c r="H64" s="3" t="inlineStr">
        <is>
          <t>https://cdn.orca.storage/6176f4e9837c6600b5a93b75/617b11267d917700b58fe8d9/name-plate-photo/K56zNbbgcaA0JI4h+c3GRA.jpg</t>
        </is>
      </c>
      <c r="I64" s="3" t="inlineStr">
        <is>
          <t>https://cdn.orca.storage/6176f4e9837c6600b5a93b75/617b11267d917700b58fe8d9/barcode-photo/ytOy37uSavka+gW8Q4o2Ww.jpg</t>
        </is>
      </c>
      <c r="J64" s="3" t="inlineStr">
        <is>
          <t>Return Sludge PS 2</t>
        </is>
      </c>
      <c r="K64" s="3" t="inlineStr">
        <is>
          <t>PRE-000079</t>
        </is>
      </c>
      <c r="L64" s="3" t="inlineStr">
        <is>
          <t>PPE</t>
        </is>
      </c>
      <c r="M64" s="3" t="inlineStr">
        <is>
          <t>Unknown</t>
        </is>
      </c>
      <c r="N64" s="4">
        <v>44498.59471064815</v>
      </c>
    </row>
    <row r="65">
      <c r="A65" s="3">
        <f>T("0000157972")</f>
      </c>
      <c r="B65" s="3" t="inlineStr">
        <is>
          <t>Discharge Valve For Ras Pump # 3-Plug Valve</t>
        </is>
      </c>
      <c r="C65" s="3" t="inlineStr">
        <is>
          <t>Return Sludge PS 2</t>
        </is>
      </c>
      <c r="D65" s="3" t="inlineStr">
        <is>
          <t>Fair</t>
        </is>
      </c>
      <c r="E65" s="3" t="inlineStr">
        <is>
          <t>Minor corrosion</t>
        </is>
      </c>
      <c r="F65" s="3" t="inlineStr">
        <is>
          <t>2000-04-01</t>
        </is>
      </c>
      <c r="G65" s="3" t="inlineStr">
        <is>
          <t>https://cdn.orca.storage/6176f4e9837c6600b5a93b75/617b11267d917700b58fe8da/asset-photo/PWrnGkC9cN8zNL1NlSy3w.jpg</t>
        </is>
      </c>
      <c r="H65" s="3" t="inlineStr">
        <is>
          <t>https://cdn.orca.storage/6176f4e9837c6600b5a93b75/617b11267d917700b58fe8da/name-plate-photo/bEe49PNMqu7MKJTl06zySA.jpg</t>
        </is>
      </c>
      <c r="I65" s="3" t="inlineStr">
        <is>
          <t>https://cdn.orca.storage/6176f4e9837c6600b5a93b75/617b11267d917700b58fe8da/barcode-photo/WSp2VAiQsj+XcbHiOwWw.jpg</t>
        </is>
      </c>
      <c r="J65" s="3" t="inlineStr">
        <is>
          <t>Return Sludge PS 2</t>
        </is>
      </c>
      <c r="K65" s="3" t="inlineStr">
        <is>
          <t>PRE-000080</t>
        </is>
      </c>
      <c r="L65" s="3" t="inlineStr">
        <is>
          <t>PPE</t>
        </is>
      </c>
      <c r="M65" s="3" t="inlineStr">
        <is>
          <t>Unknown</t>
        </is>
      </c>
      <c r="N65" s="4">
        <v>44498.5971875</v>
      </c>
    </row>
    <row r="66">
      <c r="A66" s="3">
        <f>T("0000157973")</f>
      </c>
      <c r="B66" s="3" t="inlineStr">
        <is>
          <t>Isolation Valve For Ras Pump # 4-Plug Valve before pump, Victaulic</t>
        </is>
      </c>
      <c r="C66" s="3" t="inlineStr">
        <is>
          <t>Return Sludge PS 2</t>
        </is>
      </c>
      <c r="D66" s="3" t="inlineStr">
        <is>
          <t>Good</t>
        </is>
      </c>
      <c r="E66" s="3">
        <v/>
      </c>
      <c r="F66" s="3" t="inlineStr">
        <is>
          <t>2000-04-01</t>
        </is>
      </c>
      <c r="G66" s="3" t="inlineStr">
        <is>
          <t>https://cdn.orca.storage/6176f4e9837c6600b5a93b75/617b11267d917700b58fe8db/asset-photo/a2G2am3B1NmhlF9WNKUbYQ.jpg</t>
        </is>
      </c>
      <c r="H66" s="3" t="inlineStr">
        <is>
          <t>https://cdn.orca.storage/6176f4e9837c6600b5a93b75/617b11267d917700b58fe8db/name-plate-photo/BGSTZR3GZjmjLFGEsxLYiA.jpg</t>
        </is>
      </c>
      <c r="I66" s="3" t="inlineStr">
        <is>
          <t>https://cdn.orca.storage/6176f4e9837c6600b5a93b75/617b11267d917700b58fe8db/barcode-photo/htCqad3PgXvCQu2SjREoA.jpg</t>
        </is>
      </c>
      <c r="J66" s="3" t="inlineStr">
        <is>
          <t>Return Sludge PS 2</t>
        </is>
      </c>
      <c r="K66" s="3" t="inlineStr">
        <is>
          <t>PRE-000081</t>
        </is>
      </c>
      <c r="L66" s="3" t="inlineStr">
        <is>
          <t>PPE</t>
        </is>
      </c>
      <c r="M66" s="3" t="inlineStr">
        <is>
          <t>Unknown</t>
        </is>
      </c>
      <c r="N66" s="4">
        <v>44498.609247685185</v>
      </c>
    </row>
    <row r="67">
      <c r="A67" s="3">
        <f>T("0000157974")</f>
      </c>
      <c r="B67" s="3" t="inlineStr">
        <is>
          <t>Discharge Valve For Ras Pump # 4-Check Valve</t>
        </is>
      </c>
      <c r="C67" s="3" t="inlineStr">
        <is>
          <t>Return Sludge PS 2</t>
        </is>
      </c>
      <c r="D67" s="3" t="inlineStr">
        <is>
          <t>Good</t>
        </is>
      </c>
      <c r="E67" s="3">
        <v/>
      </c>
      <c r="F67" s="3" t="inlineStr">
        <is>
          <t>1972-01-01</t>
        </is>
      </c>
      <c r="G67" s="3" t="inlineStr">
        <is>
          <t>https://cdn.orca.storage/6176f4e9837c6600b5a93b75/617b11267d917700b58fe8dc/asset-photo/MWKIt9UW1RuJkd3aFnBMBg.jpg</t>
        </is>
      </c>
      <c r="H67" s="3" t="inlineStr">
        <is>
          <t>https://cdn.orca.storage/6176f4e9837c6600b5a93b75/617b11267d917700b58fe8dc/name-plate-photo/Gnc5HSVws61Gfa+gt228rQ.jpg</t>
        </is>
      </c>
      <c r="I67" s="3" t="inlineStr">
        <is>
          <t>https://cdn.orca.storage/6176f4e9837c6600b5a93b75/617b11267d917700b58fe8dc/barcode-photo/A7L4MBHVz7XMwWWlSdij7w.jpg</t>
        </is>
      </c>
      <c r="J67" s="3" t="inlineStr">
        <is>
          <t>Return Sludge PS 2</t>
        </is>
      </c>
      <c r="K67" s="3" t="inlineStr">
        <is>
          <t>PRE-000082</t>
        </is>
      </c>
      <c r="L67" s="3" t="inlineStr">
        <is>
          <t>PPE</t>
        </is>
      </c>
      <c r="M67" s="3" t="inlineStr">
        <is>
          <t>Unknown</t>
        </is>
      </c>
      <c r="N67" s="4">
        <v>44498.60760416667</v>
      </c>
    </row>
    <row r="68">
      <c r="A68" s="3">
        <f>T("0000157975")</f>
      </c>
      <c r="B68" s="3" t="inlineStr">
        <is>
          <t>Discharge Valve For Ras Pump # 4-Plug Valve after pump</t>
        </is>
      </c>
      <c r="C68" s="3" t="inlineStr">
        <is>
          <t>Return Sludge PS 2</t>
        </is>
      </c>
      <c r="D68" s="3" t="inlineStr">
        <is>
          <t>Fair</t>
        </is>
      </c>
      <c r="E68" s="3" t="inlineStr">
        <is>
          <t>Minor corrosion</t>
        </is>
      </c>
      <c r="F68" s="3" t="inlineStr">
        <is>
          <t>2000-04-01</t>
        </is>
      </c>
      <c r="G68" s="3" t="inlineStr">
        <is>
          <t>https://cdn.orca.storage/6176f4e9837c6600b5a93b75/617b11267d917700b58fe8dd/asset-photo/HrIGwcW1iHIYjKBkeYgw.jpg</t>
        </is>
      </c>
      <c r="H68" s="3" t="inlineStr">
        <is>
          <t>https://cdn.orca.storage/6176f4e9837c6600b5a93b75/617b11267d917700b58fe8dd/name-plate-photo/LXR8t9U0QtekfusJIbcrw.jpg</t>
        </is>
      </c>
      <c r="I68" s="3" t="inlineStr">
        <is>
          <t>https://cdn.orca.storage/6176f4e9837c6600b5a93b75/617b11267d917700b58fe8dd/barcode-photo/uY6nhT8ZyowfkD6o6wccxA.jpg</t>
        </is>
      </c>
      <c r="J68" s="3" t="inlineStr">
        <is>
          <t>Return Sludge PS 2</t>
        </is>
      </c>
      <c r="K68" s="3" t="inlineStr">
        <is>
          <t>PRE-000083</t>
        </is>
      </c>
      <c r="L68" s="3" t="inlineStr">
        <is>
          <t>PPE</t>
        </is>
      </c>
      <c r="M68" s="3" t="inlineStr">
        <is>
          <t>Unknown</t>
        </is>
      </c>
      <c r="N68" s="4">
        <v>44498.60828703704</v>
      </c>
    </row>
    <row r="69">
      <c r="A69" s="3">
        <f>T("0000202862")</f>
      </c>
      <c r="B69" s="3" t="inlineStr">
        <is>
          <t>Raw Sludge Pumping Station 2 Pump 3 Geardrive For Primary Sludge Pump # 3</t>
        </is>
      </c>
      <c r="C69" s="3" t="inlineStr">
        <is>
          <t>Raw Sludge Pumping Station 2</t>
        </is>
      </c>
      <c r="D69" s="3" t="inlineStr">
        <is>
          <t>Fair</t>
        </is>
      </c>
      <c r="E69" s="3" t="inlineStr">
        <is>
          <t>Rusty and dusty</t>
        </is>
      </c>
      <c r="F69" s="3" t="inlineStr">
        <is>
          <t>1972-01-01</t>
        </is>
      </c>
      <c r="G69" s="3" t="inlineStr">
        <is>
          <t>https://cdn.orca.storage/6176f4e9837c6600b5a93b75/617b11267d917700b58fe8e3/asset-photo/LJ0REdNRdVjQPRt5axjh6Q.jpg</t>
        </is>
      </c>
      <c r="H69" s="3" t="inlineStr">
        <is>
          <t>https://cdn.orca.storage/6176f4e9837c6600b5a93b75/617b11267d917700b58fe8e3/name-plate-photo/nPMDgHGpy75Qv0HVsrE5+A.jpg</t>
        </is>
      </c>
      <c r="I69" s="3" t="inlineStr">
        <is>
          <t>https://cdn.orca.storage/6176f4e9837c6600b5a93b75/617b11267d917700b58fe8e3/barcode-photo/544eaHlfV4zQ7vg+Lc6pg.jpg</t>
        </is>
      </c>
      <c r="J69" s="3" t="inlineStr">
        <is>
          <t>Raw Sludge Pumping Station 2</t>
        </is>
      </c>
      <c r="K69" s="3" t="inlineStr">
        <is>
          <t>PRE-000100</t>
        </is>
      </c>
      <c r="L69" s="3" t="inlineStr">
        <is>
          <t>PPE</t>
        </is>
      </c>
      <c r="M69" s="3" t="inlineStr">
        <is>
          <t>43.3882075, -80.3520936</t>
        </is>
      </c>
      <c r="N69" s="4">
        <v>44498.70207175926</v>
      </c>
    </row>
    <row r="70">
      <c r="A70" s="3">
        <f>T("0000202864")</f>
      </c>
      <c r="B70" s="3" t="inlineStr">
        <is>
          <t>Raw Sludge Pumping Station 2 Pump 4 Geardrive For Primary Sludge Pump # 4</t>
        </is>
      </c>
      <c r="C70" s="3" t="inlineStr">
        <is>
          <t>Raw Sludge Pumping Station 2</t>
        </is>
      </c>
      <c r="D70" s="3" t="inlineStr">
        <is>
          <t>Fair</t>
        </is>
      </c>
      <c r="E70" s="3" t="inlineStr">
        <is>
          <t>Dusty and aging</t>
        </is>
      </c>
      <c r="F70" s="3" t="inlineStr">
        <is>
          <t>1972-01-01</t>
        </is>
      </c>
      <c r="G70" s="3" t="inlineStr">
        <is>
          <t>https://cdn.orca.storage/6176f4e9837c6600b5a93b75/617b11267d917700b58fe8e4/asset-photo/xOApLW61qEWxEi8W25Pyw.jpg</t>
        </is>
      </c>
      <c r="H70" s="3" t="inlineStr">
        <is>
          <t>https://cdn.orca.storage/6176f4e9837c6600b5a93b75/617b11267d917700b58fe8e4/name-plate-photo/7v8f+VDh06M87NQyCUarVQ.jpg</t>
        </is>
      </c>
      <c r="I70" s="3" t="inlineStr">
        <is>
          <t>https://cdn.orca.storage/6176f4e9837c6600b5a93b75/617b11267d917700b58fe8e4/barcode-photo/zWE9WEkLaEtLld0pbv3Juw.jpg</t>
        </is>
      </c>
      <c r="J70" s="3" t="inlineStr">
        <is>
          <t>Raw Sludge Pumping Station 2</t>
        </is>
      </c>
      <c r="K70" s="3" t="inlineStr">
        <is>
          <t>PRE-000101</t>
        </is>
      </c>
      <c r="L70" s="3" t="inlineStr">
        <is>
          <t>PPE</t>
        </is>
      </c>
      <c r="M70" s="3" t="inlineStr">
        <is>
          <t>43.3884640, -80.3521224</t>
        </is>
      </c>
      <c r="N70" s="4">
        <v>44498.69818287037</v>
      </c>
    </row>
    <row r="71">
      <c r="A71" s="3">
        <f>T("0000202871")</f>
      </c>
      <c r="B71" s="3" t="inlineStr">
        <is>
          <t>Raw Sludge Pumping Station 1 Pump 1 Gear Drive</t>
        </is>
      </c>
      <c r="C71" s="3" t="inlineStr">
        <is>
          <t>Raw Sludge Pumping Station 1</t>
        </is>
      </c>
      <c r="D71" s="3" t="inlineStr">
        <is>
          <t>Poor</t>
        </is>
      </c>
      <c r="E71" s="3" t="inlineStr">
        <is>
          <t>Very Rusty and Dusty</t>
        </is>
      </c>
      <c r="F71" s="3" t="inlineStr">
        <is>
          <t>2004-10-29</t>
        </is>
      </c>
      <c r="G71" s="3" t="inlineStr">
        <is>
          <t>https://cdn.orca.storage/6176f4e9837c6600b5a93b75/617b11267d917700b58fe8e6/asset-photo/NZ0ld767pI+ql5wRDddOyQ.jpg</t>
        </is>
      </c>
      <c r="H71" s="3" t="inlineStr">
        <is>
          <t>https://cdn.orca.storage/6176f4e9837c6600b5a93b75/617b11267d917700b58fe8e6/name-plate-photo/Hkz6jrvZCdOhsUJgIKpSUA.jpg</t>
        </is>
      </c>
      <c r="I71" s="3" t="inlineStr">
        <is>
          <t>https://cdn.orca.storage/6176f4e9837c6600b5a93b75/617b11267d917700b58fe8e6/barcode-photo/uMF3NgWCfCvXfLn19YNh9A.jpg</t>
        </is>
      </c>
      <c r="J71" s="3" t="inlineStr">
        <is>
          <t>Raw Sludge Pumping Station 1</t>
        </is>
      </c>
      <c r="K71" s="3">
        <v/>
      </c>
      <c r="L71" s="3">
        <v/>
      </c>
      <c r="M71" s="3" t="inlineStr">
        <is>
          <t>43.3882338, -80.3518775</t>
        </is>
      </c>
      <c r="N71" s="4">
        <v>44498.687256944446</v>
      </c>
    </row>
    <row r="72">
      <c r="A72" s="3">
        <f>T("0000157999")</f>
      </c>
      <c r="B72" s="3" t="inlineStr">
        <is>
          <t>Secondary Clarifier # 6 Gear drive</t>
        </is>
      </c>
      <c r="C72" s="3" t="inlineStr">
        <is>
          <t>Secondary Clarifier 6</t>
        </is>
      </c>
      <c r="D72" s="3" t="inlineStr">
        <is>
          <t>Very Poor</t>
        </is>
      </c>
      <c r="E72" s="3" t="inlineStr">
        <is>
          <t>Not in operation because of flow rate</t>
        </is>
      </c>
      <c r="F72" s="3" t="inlineStr">
        <is>
          <t>1972-01-01</t>
        </is>
      </c>
      <c r="G72" s="3" t="inlineStr">
        <is>
          <t>https://cdn.orca.storage/6176f4e9837c6600b5a93b75/617b11267d917700b58fe8e7/asset-photo/ynqKny1WtOaaMZ+gkJ5Q2w.jpg</t>
        </is>
      </c>
      <c r="H72" s="3" t="inlineStr">
        <is>
          <t>https://cdn.orca.storage/6176f4e9837c6600b5a93b75/617b11267d917700b58fe8e7/name-plate-photo/8CVGso2TBU8WexVxUNs2Pw.jpg</t>
        </is>
      </c>
      <c r="I72" s="3" t="inlineStr">
        <is>
          <t>https://cdn.orca.storage/6176f4e9837c6600b5a93b75/617b11267d917700b58fe8e7/barcode-photo/Cev0dS9vA83MGj+NminIDA.jpg</t>
        </is>
      </c>
      <c r="J72" s="3" t="inlineStr">
        <is>
          <t>Secondary Clarifier 6</t>
        </is>
      </c>
      <c r="K72" s="3" t="inlineStr">
        <is>
          <t>PRE-000110</t>
        </is>
      </c>
      <c r="L72" s="3" t="inlineStr">
        <is>
          <t>PPE</t>
        </is>
      </c>
      <c r="M72" s="3">
        <v/>
      </c>
      <c r="N72" s="3">
        <v/>
      </c>
    </row>
    <row r="73">
      <c r="A73" s="3">
        <f>T("0000157998")</f>
      </c>
      <c r="B73" s="3" t="inlineStr">
        <is>
          <t>Secondary Clarifier # 5 Gear drive</t>
        </is>
      </c>
      <c r="C73" s="3" t="inlineStr">
        <is>
          <t>Secondary Clarifier 5</t>
        </is>
      </c>
      <c r="D73" s="3" t="inlineStr">
        <is>
          <t>Very Poor</t>
        </is>
      </c>
      <c r="E73" s="3" t="inlineStr">
        <is>
          <t>Not in operation due to insufficient flow</t>
        </is>
      </c>
      <c r="F73" s="3" t="inlineStr">
        <is>
          <t>1972-01-01</t>
        </is>
      </c>
      <c r="G73" s="3" t="inlineStr">
        <is>
          <t>https://cdn.orca.storage/6176f4e9837c6600b5a93b75/617b11267d917700b58fe8e8/asset-photo/UPWALLiXeVfjJzrJgQBr6w.jpg</t>
        </is>
      </c>
      <c r="H73" s="3" t="inlineStr">
        <is>
          <t>https://cdn.orca.storage/6176f4e9837c6600b5a93b75/617b11267d917700b58fe8e8/name-plate-photo/4KyDgoFCJFGR+h2QVnOmuA.jpg</t>
        </is>
      </c>
      <c r="I73" s="3" t="inlineStr">
        <is>
          <t>https://cdn.orca.storage/6176f4e9837c6600b5a93b75/617b11267d917700b58fe8e8/barcode-photo/Va96vUzANtCYEQmGHIUmQ.jpg</t>
        </is>
      </c>
      <c r="J73" s="3" t="inlineStr">
        <is>
          <t>Secondary Clarifier 5</t>
        </is>
      </c>
      <c r="K73" s="3" t="inlineStr">
        <is>
          <t>PRE-000124</t>
        </is>
      </c>
      <c r="L73" s="3" t="inlineStr">
        <is>
          <t>PPE</t>
        </is>
      </c>
      <c r="M73" s="3">
        <v/>
      </c>
      <c r="N73" s="3">
        <v/>
      </c>
    </row>
    <row r="74">
      <c r="A74" s="3">
        <f>T("0000311821")</f>
      </c>
      <c r="B74" s="3" t="inlineStr">
        <is>
          <t>Secondary Clarifier # 2 Geardrive- Gear Drives</t>
        </is>
      </c>
      <c r="C74" s="3" t="inlineStr">
        <is>
          <t>Secondary Clarifier 2</t>
        </is>
      </c>
      <c r="D74" s="3" t="inlineStr">
        <is>
          <t>Fair</t>
        </is>
      </c>
      <c r="E74" s="3">
        <v/>
      </c>
      <c r="F74" s="3" t="inlineStr">
        <is>
          <t>1972-01-01</t>
        </is>
      </c>
      <c r="G74" s="3" t="inlineStr">
        <is>
          <t>https://cdn.orca.storage/6176f4e9837c6600b5a93b75/617b11267d917700b58fe8e9/asset-photo/a2snJreiC5LTUxxXwMfY7w.jpg</t>
        </is>
      </c>
      <c r="H74" s="3">
        <v/>
      </c>
      <c r="I74" s="3" t="inlineStr">
        <is>
          <t>https://cdn.orca.storage/6176f4e9837c6600b5a93b75/617b11267d917700b58fe8e9/barcode-photo/LI1YT9C2LZT2teIMSkGHw.jpg</t>
        </is>
      </c>
      <c r="J74" s="3" t="inlineStr">
        <is>
          <t>Secondary Clarifier 2</t>
        </is>
      </c>
      <c r="K74" s="3" t="inlineStr">
        <is>
          <t>PRE-000127</t>
        </is>
      </c>
      <c r="L74" s="3" t="inlineStr">
        <is>
          <t>PPE</t>
        </is>
      </c>
      <c r="M74" s="3" t="inlineStr">
        <is>
          <t>43.3878379, -80.3514057</t>
        </is>
      </c>
      <c r="N74" s="4">
        <v>44498.751655092594</v>
      </c>
    </row>
    <row r="75">
      <c r="A75" s="3">
        <f>T("0000311823")</f>
      </c>
      <c r="B75" s="3" t="inlineStr">
        <is>
          <t>Secondary Clarifier # 4 Geardrive- Gear Drives</t>
        </is>
      </c>
      <c r="C75" s="3" t="inlineStr">
        <is>
          <t>Secondary Clarifier 4</t>
        </is>
      </c>
      <c r="D75" s="3" t="inlineStr">
        <is>
          <t>Fair</t>
        </is>
      </c>
      <c r="E75" s="3">
        <v/>
      </c>
      <c r="F75" s="3" t="inlineStr">
        <is>
          <t>1972-01-01</t>
        </is>
      </c>
      <c r="G75" s="3" t="inlineStr">
        <is>
          <t>https://cdn.orca.storage/6176f4e9837c6600b5a93b75/617b11267d917700b58fe8ea/asset-photo/59nhWah79jCE5ubI8PxD+A.jpg</t>
        </is>
      </c>
      <c r="H75" s="3">
        <v/>
      </c>
      <c r="I75" s="3" t="inlineStr">
        <is>
          <t>https://cdn.orca.storage/6176f4e9837c6600b5a93b75/617b11267d917700b58fe8ea/barcode-photo/hQRkq5liBT1Up39tnIWjFw.jpg</t>
        </is>
      </c>
      <c r="J75" s="3" t="inlineStr">
        <is>
          <t>Secondary Clarifier 4</t>
        </is>
      </c>
      <c r="K75" s="3" t="inlineStr">
        <is>
          <t>PRE-000130</t>
        </is>
      </c>
      <c r="L75" s="3" t="inlineStr">
        <is>
          <t>PPE</t>
        </is>
      </c>
      <c r="M75" s="3" t="inlineStr">
        <is>
          <t>43.3877708, -80.3511320</t>
        </is>
      </c>
      <c r="N75" s="4">
        <v>44498.74978009259</v>
      </c>
    </row>
    <row r="76">
      <c r="A76" s="3">
        <f>T("0000311822")</f>
      </c>
      <c r="B76" s="3" t="inlineStr">
        <is>
          <t>Secondary Clarifier # 2 Geardrive- Gear Drives</t>
        </is>
      </c>
      <c r="C76" s="3" t="inlineStr">
        <is>
          <t>Secondary Clarifier 3</t>
        </is>
      </c>
      <c r="D76" s="3" t="inlineStr">
        <is>
          <t>Fair</t>
        </is>
      </c>
      <c r="E76" s="3">
        <v/>
      </c>
      <c r="F76" s="3" t="inlineStr">
        <is>
          <t>1972-01-01</t>
        </is>
      </c>
      <c r="G76" s="3" t="inlineStr">
        <is>
          <t>https://cdn.orca.storage/6176f4e9837c6600b5a93b75/617b11267d917700b58fe8eb/asset-photo/oPZh5gErKCaGKuCj1JRQWg.jpg</t>
        </is>
      </c>
      <c r="H76" s="3">
        <v/>
      </c>
      <c r="I76" s="3" t="inlineStr">
        <is>
          <t>https://cdn.orca.storage/6176f4e9837c6600b5a93b75/617b11267d917700b58fe8eb/barcode-photo/Q9yXFv8Ymp7Lnj+aZ+WT9g.jpg</t>
        </is>
      </c>
      <c r="J76" s="3" t="inlineStr">
        <is>
          <t>Secondary Clarifier 3</t>
        </is>
      </c>
      <c r="K76" s="3" t="inlineStr">
        <is>
          <t>PRE-000131</t>
        </is>
      </c>
      <c r="L76" s="3" t="inlineStr">
        <is>
          <t>PPE</t>
        </is>
      </c>
      <c r="M76" s="3" t="inlineStr">
        <is>
          <t>43.3878593, -80.3510621</t>
        </is>
      </c>
      <c r="N76" s="4">
        <v>44498.750659722224</v>
      </c>
    </row>
    <row r="77">
      <c r="A77" s="3">
        <f>T("0000311820")</f>
      </c>
      <c r="B77" s="3" t="inlineStr">
        <is>
          <t>Secondary Clarifier # 1 Geardrive- Gear Drives</t>
        </is>
      </c>
      <c r="C77" s="3" t="inlineStr">
        <is>
          <t>Secondary Clarifier 1</t>
        </is>
      </c>
      <c r="D77" s="3" t="inlineStr">
        <is>
          <t>Fair</t>
        </is>
      </c>
      <c r="E77" s="3">
        <v/>
      </c>
      <c r="F77" s="3" t="inlineStr">
        <is>
          <t>1972-01-01</t>
        </is>
      </c>
      <c r="G77" s="3" t="inlineStr">
        <is>
          <t>https://cdn.orca.storage/6176f4e9837c6600b5a93b75/617b11267d917700b58fe8ec/asset-photo/ufl8cytf96IINUEBraPusg.jpg</t>
        </is>
      </c>
      <c r="H77" s="3">
        <v/>
      </c>
      <c r="I77" s="3" t="inlineStr">
        <is>
          <t>https://cdn.orca.storage/6176f4e9837c6600b5a93b75/617b11267d917700b58fe8ec/barcode-photo/vwV9xClJJlDIo1eChMOWnA.jpg</t>
        </is>
      </c>
      <c r="J77" s="3" t="inlineStr">
        <is>
          <t>Secondary Clarifier 1</t>
        </is>
      </c>
      <c r="K77" s="3" t="inlineStr">
        <is>
          <t>PRE-000134</t>
        </is>
      </c>
      <c r="L77" s="3" t="inlineStr">
        <is>
          <t>PPE</t>
        </is>
      </c>
      <c r="M77" s="3" t="inlineStr">
        <is>
          <t>43.3879984, -80.3513758</t>
        </is>
      </c>
      <c r="N77" s="4">
        <v>44498.75231481482</v>
      </c>
    </row>
    <row r="78">
      <c r="A78" s="3">
        <f>T("0000151893")</f>
      </c>
      <c r="B78" s="3" t="inlineStr">
        <is>
          <t>UV Bank Disinfection # 1A- UV Light Bank</t>
        </is>
      </c>
      <c r="C78" s="3" t="inlineStr">
        <is>
          <t>UV Disinfection System</t>
        </is>
      </c>
      <c r="D78" s="3" t="inlineStr">
        <is>
          <t>Good</t>
        </is>
      </c>
      <c r="E78" s="3">
        <v/>
      </c>
      <c r="F78" s="3" t="inlineStr">
        <is>
          <t>2000-12-12</t>
        </is>
      </c>
      <c r="G78" s="3" t="inlineStr">
        <is>
          <t>https://cdn.orca.storage/6176f4e9837c6600b5a93b75/617b11267d917700b58fe8ed/asset-photo/n3ISsBDtycE4KvddxlIbw.jpg</t>
        </is>
      </c>
      <c r="H78" s="3" t="inlineStr">
        <is>
          <t>https://cdn.orca.storage/6176f4e9837c6600b5a93b75/617b11267d917700b58fe8ed/name-plate-photo/1ZSAlr1IRKZpXi6bizX03g.jpg</t>
        </is>
      </c>
      <c r="I78" s="3" t="inlineStr">
        <is>
          <t>https://cdn.orca.storage/6176f4e9837c6600b5a93b75/617b11267d917700b58fe8ed/barcode-photo/p82SIc5HVM1627JDAJMjBw.jpg</t>
        </is>
      </c>
      <c r="J78" s="3" t="inlineStr">
        <is>
          <t>UV Disinfection System</t>
        </is>
      </c>
      <c r="K78" s="3" t="inlineStr">
        <is>
          <t>PRE-000140</t>
        </is>
      </c>
      <c r="L78" s="3" t="inlineStr">
        <is>
          <t>PPE</t>
        </is>
      </c>
      <c r="M78" s="3" t="inlineStr">
        <is>
          <t>43.3875787, -80.3511729</t>
        </is>
      </c>
      <c r="N78" s="4">
        <v>44498.74061342593</v>
      </c>
    </row>
    <row r="79">
      <c r="A79" s="3">
        <f>T("0000151894")</f>
      </c>
      <c r="B79" s="3" t="inlineStr">
        <is>
          <t>UV Bank Disinfection # 1B- UV Light Bank</t>
        </is>
      </c>
      <c r="C79" s="3" t="inlineStr">
        <is>
          <t>UV Disinfection System</t>
        </is>
      </c>
      <c r="D79" s="3" t="inlineStr">
        <is>
          <t>Good</t>
        </is>
      </c>
      <c r="E79" s="3">
        <v/>
      </c>
      <c r="F79" s="3" t="inlineStr">
        <is>
          <t>2000-12-12</t>
        </is>
      </c>
      <c r="G79" s="3" t="inlineStr">
        <is>
          <t>https://cdn.orca.storage/6176f4e9837c6600b5a93b75/617b11267d917700b58fe8ee/asset-photo/AKKH0bTqyGqERk6Y+iDA.jpg</t>
        </is>
      </c>
      <c r="H79" s="3" t="inlineStr">
        <is>
          <t>https://cdn.orca.storage/6176f4e9837c6600b5a93b75/617b11267d917700b58fe8ee/name-plate-photo/Mg1TaNF6XOLgjS363UoJxA.jpg</t>
        </is>
      </c>
      <c r="I79" s="3" t="inlineStr">
        <is>
          <t>https://cdn.orca.storage/6176f4e9837c6600b5a93b75/617b11267d917700b58fe8ee/barcode-photo/uTBjT2+nLgfmTb4Po4LB2g.jpg</t>
        </is>
      </c>
      <c r="J79" s="3" t="inlineStr">
        <is>
          <t>UV Disinfection System</t>
        </is>
      </c>
      <c r="K79" s="3" t="inlineStr">
        <is>
          <t>PRE-000141</t>
        </is>
      </c>
      <c r="L79" s="3" t="inlineStr">
        <is>
          <t>PPE</t>
        </is>
      </c>
      <c r="M79" s="3">
        <v/>
      </c>
      <c r="N79" s="3">
        <v/>
      </c>
    </row>
    <row r="80">
      <c r="A80" s="3">
        <f>T("0000157510")</f>
      </c>
      <c r="B80" s="3" t="inlineStr">
        <is>
          <t>Waste Gas Burner- Waste Gas Burner</t>
        </is>
      </c>
      <c r="C80" s="3" t="inlineStr">
        <is>
          <t>Ops &amp; Maintenance Building S W Side of O&amp;M Building</t>
        </is>
      </c>
      <c r="D80" s="3" t="inlineStr">
        <is>
          <t>Fair</t>
        </is>
      </c>
      <c r="E80" s="3">
        <v/>
      </c>
      <c r="F80" s="3" t="inlineStr">
        <is>
          <t>1972-01-01</t>
        </is>
      </c>
      <c r="G80" s="3" t="inlineStr">
        <is>
          <t>https://cdn.orca.storage/6176f4e9837c6600b5a93b75/617b11267d917700b58fe8f4/asset-photo/H8IXwfrmGpY+w1qu+YgxRw.jpg</t>
        </is>
      </c>
      <c r="H80" s="3">
        <v/>
      </c>
      <c r="I80" s="3" t="inlineStr">
        <is>
          <t>https://cdn.orca.storage/6176f4e9837c6600b5a93b75/617b11267d917700b58fe8f4/barcode-photo/SaGt2K90rBAHy9y8bkUt7g.jpg</t>
        </is>
      </c>
      <c r="J80" s="3" t="inlineStr">
        <is>
          <t>Ops &amp; Maintenance Building</t>
        </is>
      </c>
      <c r="K80" s="3" t="inlineStr">
        <is>
          <t>PRE-000155</t>
        </is>
      </c>
      <c r="L80" s="3" t="inlineStr">
        <is>
          <t>PPE</t>
        </is>
      </c>
      <c r="M80" s="3" t="inlineStr">
        <is>
          <t>43.3881407, -80.3509473</t>
        </is>
      </c>
      <c r="N80" s="4">
        <v>44498.615798611114</v>
      </c>
    </row>
    <row r="81">
      <c r="A81" s="3">
        <f>T("0000157466")</f>
      </c>
      <c r="B81" s="3" t="inlineStr">
        <is>
          <t>Process Air Blower # 3 For Aeration Tanks-Centrifugal Blower, Hibon, ragging different 0000157465</t>
        </is>
      </c>
      <c r="C81" s="3" t="inlineStr">
        <is>
          <t>Ops &amp; Maintenance Building Blower Room</t>
        </is>
      </c>
      <c r="D81" s="3" t="inlineStr">
        <is>
          <t>Fair</t>
        </is>
      </c>
      <c r="E81" s="3" t="inlineStr">
        <is>
          <t>Minor corrosion</t>
        </is>
      </c>
      <c r="F81" s="3" t="inlineStr">
        <is>
          <t>1972-01-01</t>
        </is>
      </c>
      <c r="G81" s="3" t="inlineStr">
        <is>
          <t>https://cdn.orca.storage/6176f4e9837c6600b5a93b75/617b11267d917700b58fe8f7/asset-photo/dh5quEw6eTUHWcbp8+UdPw.jpg</t>
        </is>
      </c>
      <c r="H81" s="3" t="inlineStr">
        <is>
          <t>https://cdn.orca.storage/6176f4e9837c6600b5a93b75/617b11267d917700b58fe8f7/name-plate-photo/Suf20RPmewlKWO172PhbQ.jpg</t>
        </is>
      </c>
      <c r="I81" s="3" t="inlineStr">
        <is>
          <t>https://cdn.orca.storage/6176f4e9837c6600b5a93b75/617b11267d917700b58fe8f7/barcode-photo/oMVtsYtJ+UeU79tcT7+nw.jpg</t>
        </is>
      </c>
      <c r="J81" s="3" t="inlineStr">
        <is>
          <t>Ops &amp; Maintenance Building</t>
        </is>
      </c>
      <c r="K81" s="3" t="inlineStr">
        <is>
          <t>PRE-000178</t>
        </is>
      </c>
      <c r="L81" s="3" t="inlineStr">
        <is>
          <t>PPE</t>
        </is>
      </c>
      <c r="M81" s="3">
        <v/>
      </c>
      <c r="N81" s="4">
        <v>44498.736875</v>
      </c>
    </row>
    <row r="82">
      <c r="A82" s="3">
        <f>T("0000157468")</f>
      </c>
      <c r="B82" s="3" t="inlineStr">
        <is>
          <t>Process Air Blower # 2 For Aeration Tanks-Centrifugal Blower, barcode different 0000157467</t>
        </is>
      </c>
      <c r="C82" s="3" t="inlineStr">
        <is>
          <t>Ops &amp; Maintenance Building Blower Room</t>
        </is>
      </c>
      <c r="D82" s="3" t="inlineStr">
        <is>
          <t>Fair</t>
        </is>
      </c>
      <c r="E82" s="3" t="inlineStr">
        <is>
          <t>Minor corrosion</t>
        </is>
      </c>
      <c r="F82" s="3" t="inlineStr">
        <is>
          <t>1972-01-01</t>
        </is>
      </c>
      <c r="G82" s="3" t="inlineStr">
        <is>
          <t>https://cdn.orca.storage/6176f4e9837c6600b5a93b75/617b11267d917700b58fe8f8/asset-photo/a7aWE49mKG6otlJXFc0vmw.jpg</t>
        </is>
      </c>
      <c r="H82" s="3" t="inlineStr">
        <is>
          <t>https://cdn.orca.storage/6176f4e9837c6600b5a93b75/617b11267d917700b58fe8f8/name-plate-photo/oy8vo09ijmANDYg0dMlHWA.jpg</t>
        </is>
      </c>
      <c r="I82" s="3" t="inlineStr">
        <is>
          <t>https://cdn.orca.storage/6176f4e9837c6600b5a93b75/617b11267d917700b58fe8f8/barcode-photo/oMKpYtpDEZrQRRzbw2J+0g.jpg</t>
        </is>
      </c>
      <c r="J82" s="3" t="inlineStr">
        <is>
          <t>Ops &amp; Maintenance Building</t>
        </is>
      </c>
      <c r="K82" s="3" t="inlineStr">
        <is>
          <t>PRE-000179</t>
        </is>
      </c>
      <c r="L82" s="3" t="inlineStr">
        <is>
          <t>PPE</t>
        </is>
      </c>
      <c r="M82" s="3">
        <v/>
      </c>
      <c r="N82" s="4">
        <v>44498.73844907407</v>
      </c>
    </row>
    <row r="83">
      <c r="A83" s="3">
        <f>T("0000157470")</f>
      </c>
      <c r="B83" s="3" t="inlineStr">
        <is>
          <t>Process Air Blower # 1 For Aeration Tanks-Centrifugal Blower removed</t>
        </is>
      </c>
      <c r="C83" s="3" t="inlineStr">
        <is>
          <t>Ops &amp; Maintenance Building Blower Room</t>
        </is>
      </c>
      <c r="D83" s="3" t="inlineStr">
        <is>
          <t>Very Poor</t>
        </is>
      </c>
      <c r="E83" s="3" t="inlineStr">
        <is>
          <t>Air blower 1 removed from site. Not visible. Assume it will be installed.</t>
        </is>
      </c>
      <c r="F83" s="3" t="inlineStr">
        <is>
          <t>1972-01-01</t>
        </is>
      </c>
      <c r="G83" s="3" t="inlineStr">
        <is>
          <t>https://cdn.orca.storage/6176f4e9837c6600b5a93b75/617b11267d917700b58fe8f9/asset-photo/O9N7HtDR7OTjNNaXvxD+6g.jpg</t>
        </is>
      </c>
      <c r="H83" s="3" t="inlineStr">
        <is>
          <t>https://cdn.orca.storage/6176f4e9837c6600b5a93b75/617b11267d917700b58fe8f9/name-plate-photo/lzKRguNuQ9V0VbcDu488A.jpg</t>
        </is>
      </c>
      <c r="I83" s="3" t="inlineStr">
        <is>
          <t>https://cdn.orca.storage/6176f4e9837c6600b5a93b75/617b11267d917700b58fe8f9/barcode-photo/8uX7B4X1eiWnQeNRWFrCBA.jpg</t>
        </is>
      </c>
      <c r="J83" s="3" t="inlineStr">
        <is>
          <t>Ops &amp; Maintenance Building</t>
        </is>
      </c>
      <c r="K83" s="3" t="inlineStr">
        <is>
          <t>PRE-000180</t>
        </is>
      </c>
      <c r="L83" s="3" t="inlineStr">
        <is>
          <t>PPE</t>
        </is>
      </c>
      <c r="M83" s="3">
        <v/>
      </c>
      <c r="N83" s="4">
        <v>44498.733564814815</v>
      </c>
    </row>
    <row r="84">
      <c r="A84" s="3">
        <f>T("0000157907")</f>
      </c>
      <c r="B84" s="3" t="inlineStr">
        <is>
          <t>Sodium Hypochlorite Pump-Diaphragm Pump Y0002</t>
        </is>
      </c>
      <c r="C84" s="3" t="inlineStr">
        <is>
          <t>Headworks Building Chemical Storage Tank Room</t>
        </is>
      </c>
      <c r="D84" s="3" t="inlineStr">
        <is>
          <t>Good</t>
        </is>
      </c>
      <c r="E84" s="3">
        <v/>
      </c>
      <c r="F84" s="3" t="inlineStr">
        <is>
          <t>2011-01-01</t>
        </is>
      </c>
      <c r="G84" s="3" t="inlineStr">
        <is>
          <t>https://cdn.orca.storage/6176f4e9837c6600b5a93b75/617b11267d917700b58fe8ff/asset-photo/KmcA+QJuHJ4YKkZA7KcImA.jpg</t>
        </is>
      </c>
      <c r="H84" s="3" t="inlineStr">
        <is>
          <t>https://cdn.orca.storage/6176f4e9837c6600b5a93b75/617b11267d917700b58fe8ff/name-plate-photo/y28QNnXPuFUVaj6PVRtrHQ.jpg</t>
        </is>
      </c>
      <c r="I84" s="3" t="inlineStr">
        <is>
          <t>https://cdn.orca.storage/6176f4e9837c6600b5a93b75/617b11267d917700b58fe8ff/barcode-photo/crcpJcuBI03PK8RlOlNkzw.jpg</t>
        </is>
      </c>
      <c r="J84" s="3" t="inlineStr">
        <is>
          <t>Headworks Building</t>
        </is>
      </c>
      <c r="K84" s="3" t="inlineStr">
        <is>
          <t>PRE-000206</t>
        </is>
      </c>
      <c r="L84" s="3" t="inlineStr">
        <is>
          <t>PPE</t>
        </is>
      </c>
      <c r="M84" s="3" t="inlineStr">
        <is>
          <t>43.3876967, -80.3525500</t>
        </is>
      </c>
      <c r="N84" s="4">
        <v>44498.79451388889</v>
      </c>
    </row>
    <row r="85">
      <c r="A85" s="3">
        <f>T("0000151783")</f>
      </c>
      <c r="B85" s="3" t="inlineStr">
        <is>
          <t>Sodium Hypochlorite (NaOCl) Diaphragm Pump Y0001</t>
        </is>
      </c>
      <c r="C85" s="3" t="inlineStr">
        <is>
          <t>Headworks Building Chemical Storage Tank Room</t>
        </is>
      </c>
      <c r="D85" s="3" t="inlineStr">
        <is>
          <t>Fair</t>
        </is>
      </c>
      <c r="E85" s="3" t="inlineStr">
        <is>
          <t>Corrosion</t>
        </is>
      </c>
      <c r="F85" s="3" t="inlineStr">
        <is>
          <t>2000-01-01</t>
        </is>
      </c>
      <c r="G85" s="3" t="inlineStr">
        <is>
          <t>https://cdn.orca.storage/6176f4e9837c6600b5a93b75/617b11267d917700b58fe900/asset-photo/iQAGiRJXxQKZ3luyLsysIw.jpg</t>
        </is>
      </c>
      <c r="H85" s="3" t="inlineStr">
        <is>
          <t>https://cdn.orca.storage/6176f4e9837c6600b5a93b75/617b11267d917700b58fe900/name-plate-photo/Lj+YsGpcEveDiWXgJKkpiw.jpg</t>
        </is>
      </c>
      <c r="I85" s="3" t="inlineStr">
        <is>
          <t>https://cdn.orca.storage/6176f4e9837c6600b5a93b75/617b11267d917700b58fe900/barcode-photo/MFuc99tWlMzgNxYnNKoGg.jpg</t>
        </is>
      </c>
      <c r="J85" s="3" t="inlineStr">
        <is>
          <t>Headworks Building</t>
        </is>
      </c>
      <c r="K85" s="3" t="inlineStr">
        <is>
          <t>PRE-000209</t>
        </is>
      </c>
      <c r="L85" s="3" t="inlineStr">
        <is>
          <t>PPE</t>
        </is>
      </c>
      <c r="M85" s="3" t="inlineStr">
        <is>
          <t>43.3877908, -80.3524529</t>
        </is>
      </c>
      <c r="N85" s="4">
        <v>44498.7934375</v>
      </c>
    </row>
    <row r="86">
      <c r="A86" s="3">
        <f>T("0000151791")</f>
      </c>
      <c r="B86" s="3" t="inlineStr">
        <is>
          <t>Sodium Hypochlorite (NaOCl) P206 Diaphragm Pump</t>
        </is>
      </c>
      <c r="C86" s="3" t="inlineStr">
        <is>
          <t>Headworks Building Chemical Storage Tank Room</t>
        </is>
      </c>
      <c r="D86" s="3" t="inlineStr">
        <is>
          <t>Good</t>
        </is>
      </c>
      <c r="E86" s="3" t="inlineStr">
        <is>
          <t>Dusty</t>
        </is>
      </c>
      <c r="F86" s="3" t="inlineStr">
        <is>
          <t>2000-01-01</t>
        </is>
      </c>
      <c r="G86" s="3" t="inlineStr">
        <is>
          <t>https://cdn.orca.storage/6176f4e9837c6600b5a93b75/617b11267d917700b58fe902/asset-photo/bAhon3ksi3GYzjBM49yA.jpg</t>
        </is>
      </c>
      <c r="H86" s="3" t="inlineStr">
        <is>
          <t>https://cdn.orca.storage/6176f4e9837c6600b5a93b75/617b11267d917700b58fe902/name-plate-photo/dZsc3Y5tKIKVYry+Q9OOnA.jpg</t>
        </is>
      </c>
      <c r="I86" s="3" t="inlineStr">
        <is>
          <t>https://cdn.orca.storage/6176f4e9837c6600b5a93b75/617b11267d917700b58fe902/barcode-photo/oxeRJ1xdoB3fIMfpFYAH6w.jpg</t>
        </is>
      </c>
      <c r="J86" s="3" t="inlineStr">
        <is>
          <t>Headworks Building</t>
        </is>
      </c>
      <c r="K86" s="3" t="inlineStr">
        <is>
          <t>PRE-000216</t>
        </is>
      </c>
      <c r="L86" s="3" t="inlineStr">
        <is>
          <t>PPE</t>
        </is>
      </c>
      <c r="M86" s="3" t="inlineStr">
        <is>
          <t>43.3878940, -80.3522438</t>
        </is>
      </c>
      <c r="N86" s="4">
        <v>44498.79392361111</v>
      </c>
    </row>
    <row r="87">
      <c r="A87" s="3">
        <f>T("0000151795")</f>
      </c>
      <c r="B87" s="3" t="inlineStr">
        <is>
          <t>Headworks Building Alum Tank</t>
        </is>
      </c>
      <c r="C87" s="3" t="inlineStr">
        <is>
          <t>Headworks Building</t>
        </is>
      </c>
      <c r="D87" s="3" t="inlineStr">
        <is>
          <t>Fair</t>
        </is>
      </c>
      <c r="E87" s="3">
        <v/>
      </c>
      <c r="F87" s="3" t="inlineStr">
        <is>
          <t>2000-01-01</t>
        </is>
      </c>
      <c r="G87" s="3" t="inlineStr">
        <is>
          <t>https://cdn.orca.storage/6176f4e9837c6600b5a93b75/617b11267d917700b58fe904/asset-photo/TJq3zGMJ8AdvQjKOHKeoJw.jpg</t>
        </is>
      </c>
      <c r="H87" s="3">
        <v/>
      </c>
      <c r="I87" s="3" t="inlineStr">
        <is>
          <t>https://cdn.orca.storage/6176f4e9837c6600b5a93b75/617b11267d917700b58fe904/barcode-photo/SD3GBIRPuuFCRDJvzLPMHQ.jpg</t>
        </is>
      </c>
      <c r="J87" s="3" t="inlineStr">
        <is>
          <t>Headworks Building</t>
        </is>
      </c>
      <c r="K87" s="3" t="inlineStr">
        <is>
          <t>PRE-000218</t>
        </is>
      </c>
      <c r="L87" s="3" t="inlineStr">
        <is>
          <t>PPE</t>
        </is>
      </c>
      <c r="M87" s="3" t="inlineStr">
        <is>
          <t>43.3879152, -80.3523214</t>
        </is>
      </c>
      <c r="N87" s="4">
        <v>44498.793807870374</v>
      </c>
    </row>
    <row r="88">
      <c r="A88" s="3">
        <f>T("0000151797")</f>
      </c>
      <c r="B88" s="3" t="inlineStr">
        <is>
          <t>Headworks Building Sodium Hypochlorite Tank</t>
        </is>
      </c>
      <c r="C88" s="3" t="inlineStr">
        <is>
          <t>Headworks Building</t>
        </is>
      </c>
      <c r="D88" s="3" t="inlineStr">
        <is>
          <t>Good</t>
        </is>
      </c>
      <c r="E88" s="3">
        <v/>
      </c>
      <c r="F88" s="3" t="inlineStr">
        <is>
          <t>2000-01-01</t>
        </is>
      </c>
      <c r="G88" s="3" t="inlineStr">
        <is>
          <t>https://cdn.orca.storage/6176f4e9837c6600b5a93b75/617b11267d917700b58fe906/asset-photo/ZtP+FXsBHQkvVICGlQ3nhg.jpg</t>
        </is>
      </c>
      <c r="H88" s="3" t="inlineStr">
        <is>
          <t>https://cdn.orca.storage/6176f4e9837c6600b5a93b75/617b11267d917700b58fe906/name-plate-photo/32GS+sCeRoYdpSWSZNFntA.jpg</t>
        </is>
      </c>
      <c r="I88" s="3" t="inlineStr">
        <is>
          <t>https://cdn.orca.storage/6176f4e9837c6600b5a93b75/617b11267d917700b58fe906/barcode-photo/Wd95lT1cwxcQzS+RNbIx3w.jpg</t>
        </is>
      </c>
      <c r="J88" s="3" t="inlineStr">
        <is>
          <t>Headworks Building</t>
        </is>
      </c>
      <c r="K88" s="3" t="inlineStr">
        <is>
          <t>PRE-000220</t>
        </is>
      </c>
      <c r="L88" s="3" t="inlineStr">
        <is>
          <t>PPE</t>
        </is>
      </c>
      <c r="M88" s="3" t="inlineStr">
        <is>
          <t>43.3878598, -80.3522242</t>
        </is>
      </c>
      <c r="N88" s="4">
        <v>44498.794652777775</v>
      </c>
    </row>
    <row r="89">
      <c r="A89" s="3">
        <f>T("0000151813")</f>
      </c>
      <c r="B89" s="3" t="inlineStr">
        <is>
          <t>Headworks Grit Tank #2</t>
        </is>
      </c>
      <c r="C89" s="3" t="inlineStr">
        <is>
          <t>Headworks Building</t>
        </is>
      </c>
      <c r="D89" s="3" t="inlineStr">
        <is>
          <t>Fair</t>
        </is>
      </c>
      <c r="E89" s="3">
        <v/>
      </c>
      <c r="F89" s="3" t="inlineStr">
        <is>
          <t>2000-01-01</t>
        </is>
      </c>
      <c r="G89" s="3" t="inlineStr">
        <is>
          <t>https://cdn.orca.storage/6176f4e9837c6600b5a93b75/617b11267d917700b58fe90a/asset-photo/4ZOYDjTrLLS6sQ3uEHxHVg.jpg</t>
        </is>
      </c>
      <c r="H89" s="3" t="inlineStr">
        <is>
          <t>https://cdn.orca.storage/6176f4e9837c6600b5a93b75/617b11267d917700b58fe90a/name-plate-photo/Hbk7N9MZS6WRIQTqfL4Ocg.jpg</t>
        </is>
      </c>
      <c r="I89" s="3" t="inlineStr">
        <is>
          <t>https://cdn.orca.storage/6176f4e9837c6600b5a93b75/617b11267d917700b58fe90a/barcode-photo/XyIV2jXSv1YP15261qsnTA.jpg</t>
        </is>
      </c>
      <c r="J89" s="3" t="inlineStr">
        <is>
          <t>Headworks Building</t>
        </is>
      </c>
      <c r="K89" s="3" t="inlineStr">
        <is>
          <t>PRE-000225</t>
        </is>
      </c>
      <c r="L89" s="3" t="inlineStr">
        <is>
          <t>PPE</t>
        </is>
      </c>
      <c r="M89" s="3">
        <v/>
      </c>
      <c r="N89" s="3">
        <v/>
      </c>
    </row>
    <row r="90">
      <c r="A90" s="3">
        <f>T("0000151815")</f>
      </c>
      <c r="B90" s="3" t="inlineStr">
        <is>
          <t>Headworks Grit Mixer #2</t>
        </is>
      </c>
      <c r="C90" s="3" t="inlineStr">
        <is>
          <t>Headworks Building</t>
        </is>
      </c>
      <c r="D90" s="3" t="inlineStr">
        <is>
          <t>Fair</t>
        </is>
      </c>
      <c r="E90" s="3">
        <v/>
      </c>
      <c r="F90" s="3" t="inlineStr">
        <is>
          <t>2000-01-01</t>
        </is>
      </c>
      <c r="G90" s="3" t="inlineStr">
        <is>
          <t>https://cdn.orca.storage/6176f4e9837c6600b5a93b75/617b11267d917700b58fe90b/asset-photo/lYwMRWo27QFrkjM4fW7gDQ.jpg</t>
        </is>
      </c>
      <c r="H90" s="3" t="inlineStr">
        <is>
          <t>https://cdn.orca.storage/6176f4e9837c6600b5a93b75/617b11267d917700b58fe90b/name-plate-photo/a2PDF3OYGfpd4DBI6q1GEg.jpg</t>
        </is>
      </c>
      <c r="I90" s="3" t="inlineStr">
        <is>
          <t>https://cdn.orca.storage/6176f4e9837c6600b5a93b75/617b11267d917700b58fe90b/barcode-photo/pYcz9VlerlzNaKOi07C8vg.jpg</t>
        </is>
      </c>
      <c r="J90" s="3" t="inlineStr">
        <is>
          <t>Headworks Building</t>
        </is>
      </c>
      <c r="K90" s="3" t="inlineStr">
        <is>
          <t>PRE-000226</t>
        </is>
      </c>
      <c r="L90" s="3" t="inlineStr">
        <is>
          <t>PPE</t>
        </is>
      </c>
      <c r="M90" s="3">
        <v/>
      </c>
      <c r="N90" s="3">
        <v/>
      </c>
    </row>
    <row r="91">
      <c r="A91" s="3">
        <f>T("0000151817")</f>
      </c>
      <c r="B91" s="3" t="inlineStr">
        <is>
          <t>Headworks Grit Mixer #1</t>
        </is>
      </c>
      <c r="C91" s="3" t="inlineStr">
        <is>
          <t>Headworks Building</t>
        </is>
      </c>
      <c r="D91" s="3" t="inlineStr">
        <is>
          <t>Fair</t>
        </is>
      </c>
      <c r="E91" s="3">
        <v/>
      </c>
      <c r="F91" s="3" t="inlineStr">
        <is>
          <t>2000-01-01</t>
        </is>
      </c>
      <c r="G91" s="3" t="inlineStr">
        <is>
          <t>https://cdn.orca.storage/6176f4e9837c6600b5a93b75/617b11267d917700b58fe90c/asset-photo/e2LnxsB3TbJKnHZ+nt2NqA.jpg</t>
        </is>
      </c>
      <c r="H91" s="3" t="inlineStr">
        <is>
          <t>https://cdn.orca.storage/6176f4e9837c6600b5a93b75/617b11267d917700b58fe90c/name-plate-photo/XbBj+Tg9JlnUeSc9x9Q0A.jpg</t>
        </is>
      </c>
      <c r="I91" s="3" t="inlineStr">
        <is>
          <t>https://cdn.orca.storage/6176f4e9837c6600b5a93b75/617b11267d917700b58fe90c/barcode-photo/e9KiE9769WfVWpWYAavoA.jpg</t>
        </is>
      </c>
      <c r="J91" s="3" t="inlineStr">
        <is>
          <t>Headworks Building</t>
        </is>
      </c>
      <c r="K91" s="3" t="inlineStr">
        <is>
          <t>PRE-000227</t>
        </is>
      </c>
      <c r="L91" s="3" t="inlineStr">
        <is>
          <t>PPE</t>
        </is>
      </c>
      <c r="M91" s="3">
        <v/>
      </c>
      <c r="N91" s="3">
        <v/>
      </c>
    </row>
    <row r="92">
      <c r="A92" s="3">
        <f>T("0000151818")</f>
      </c>
      <c r="B92" s="3" t="inlineStr">
        <is>
          <t>Headworks Grit Tank #1</t>
        </is>
      </c>
      <c r="C92" s="3" t="inlineStr">
        <is>
          <t>Headworks Building</t>
        </is>
      </c>
      <c r="D92" s="3" t="inlineStr">
        <is>
          <t>Fair</t>
        </is>
      </c>
      <c r="E92" s="3">
        <v/>
      </c>
      <c r="F92" s="3" t="inlineStr">
        <is>
          <t>2000-01-01</t>
        </is>
      </c>
      <c r="G92" s="3" t="inlineStr">
        <is>
          <t>https://cdn.orca.storage/6176f4e9837c6600b5a93b75/617b11267d917700b58fe90d/asset-photo/VUABTwZvHzbMPMKfED58yw.jpg</t>
        </is>
      </c>
      <c r="H92" s="3" t="inlineStr">
        <is>
          <t>https://cdn.orca.storage/6176f4e9837c6600b5a93b75/617b11267d917700b58fe90d/name-plate-photo/y7evN80m3AHndVLfZiF5Hw.jpg</t>
        </is>
      </c>
      <c r="I92" s="3" t="inlineStr">
        <is>
          <t>https://cdn.orca.storage/6176f4e9837c6600b5a93b75/617b11267d917700b58fe90d/barcode-photo/9sIhm6b6HkQ774+5SX5mWQ.jpg</t>
        </is>
      </c>
      <c r="J92" s="3" t="inlineStr">
        <is>
          <t>Headworks Building</t>
        </is>
      </c>
      <c r="K92" s="3" t="inlineStr">
        <is>
          <t>PRE-000228</t>
        </is>
      </c>
      <c r="L92" s="3" t="inlineStr">
        <is>
          <t>PPE</t>
        </is>
      </c>
      <c r="M92" s="3">
        <v/>
      </c>
      <c r="N92" s="3">
        <v/>
      </c>
    </row>
    <row r="93">
      <c r="A93" s="3">
        <f>T("0000151790")</f>
      </c>
      <c r="B93" s="3" t="inlineStr">
        <is>
          <t>Sodium Hypochlorite (NaOCl) Feed Diaphragm Pump Y0003</t>
        </is>
      </c>
      <c r="C93" s="3" t="inlineStr">
        <is>
          <t>Headworks Building Chemical Storage Tank Room</t>
        </is>
      </c>
      <c r="D93" s="3" t="inlineStr">
        <is>
          <t>Good</t>
        </is>
      </c>
      <c r="E93" s="3" t="inlineStr">
        <is>
          <t>Dusty</t>
        </is>
      </c>
      <c r="F93" s="3" t="inlineStr">
        <is>
          <t>2000-01-01</t>
        </is>
      </c>
      <c r="G93" s="3" t="inlineStr">
        <is>
          <t>https://cdn.orca.storage/6176f4e9837c6600b5a93b75/617b11267d917700b58fe90e/asset-photo/ZIB0nBjm30FZ1a5mw2cx0g.jpg</t>
        </is>
      </c>
      <c r="H93" s="3" t="inlineStr">
        <is>
          <t>https://cdn.orca.storage/6176f4e9837c6600b5a93b75/617b11267d917700b58fe90e/name-plate-photo/6JU5zQnoThdEu7fNkp50eQ.jpg</t>
        </is>
      </c>
      <c r="I93" s="3" t="inlineStr">
        <is>
          <t>https://cdn.orca.storage/6176f4e9837c6600b5a93b75/617b11267d917700b58fe90e/barcode-photo/FarTAvdmbFLRCT7Bquu3WQ.jpg</t>
        </is>
      </c>
      <c r="J93" s="3" t="inlineStr">
        <is>
          <t>Headworks Building</t>
        </is>
      </c>
      <c r="K93" s="3" t="inlineStr">
        <is>
          <t>PRE-000233</t>
        </is>
      </c>
      <c r="L93" s="3" t="inlineStr">
        <is>
          <t>PPE</t>
        </is>
      </c>
      <c r="M93" s="3" t="inlineStr">
        <is>
          <t>43.3879347, -80.3523387</t>
        </is>
      </c>
      <c r="N93" s="4">
        <v>44498.79447916667</v>
      </c>
    </row>
    <row r="94">
      <c r="A94" s="3">
        <f>T("0000151792")</f>
      </c>
      <c r="B94" s="3" t="inlineStr">
        <is>
          <t>Alum Feed Pump # 1 Diaphragm Pump</t>
        </is>
      </c>
      <c r="C94" s="3" t="inlineStr">
        <is>
          <t>Headworks Building Chemical Storage Tank Room</t>
        </is>
      </c>
      <c r="D94" s="3" t="inlineStr">
        <is>
          <t>Fair</t>
        </is>
      </c>
      <c r="E94" s="3">
        <v/>
      </c>
      <c r="F94" s="3" t="inlineStr">
        <is>
          <t>2000-01-01</t>
        </is>
      </c>
      <c r="G94" s="3" t="inlineStr">
        <is>
          <t>https://cdn.orca.storage/6176f4e9837c6600b5a93b75/617b11267d917700b58fe90f/asset-photo/59UvYGBhUshv1hWJ5N4Xlg.jpg</t>
        </is>
      </c>
      <c r="H94" s="3" t="inlineStr">
        <is>
          <t>https://cdn.orca.storage/6176f4e9837c6600b5a93b75/617b11267d917700b58fe90f/name-plate-photo/OmS2KtGqapCmo9fVmaymw.jpg</t>
        </is>
      </c>
      <c r="I94" s="3" t="inlineStr">
        <is>
          <t>https://cdn.orca.storage/6176f4e9837c6600b5a93b75/617b11267d917700b58fe90f/barcode-photo/8SOqsEdYLUOv1+z+CgORHQ.jpg</t>
        </is>
      </c>
      <c r="J94" s="3" t="inlineStr">
        <is>
          <t>Headworks Building</t>
        </is>
      </c>
      <c r="K94" s="3" t="inlineStr">
        <is>
          <t>PRE-000234</t>
        </is>
      </c>
      <c r="L94" s="3" t="inlineStr">
        <is>
          <t>PPE</t>
        </is>
      </c>
      <c r="M94" s="3">
        <v/>
      </c>
      <c r="N94" s="3">
        <v/>
      </c>
    </row>
    <row r="95">
      <c r="A95" s="3">
        <f>T("0000157908")</f>
      </c>
      <c r="B95" s="3" t="inlineStr">
        <is>
          <t>Alum Feed Pump # 3-Diaphragm Pump</t>
        </is>
      </c>
      <c r="C95" s="3" t="inlineStr">
        <is>
          <t>Headworks Building Chemical Storage Tank Room</t>
        </is>
      </c>
      <c r="D95" s="3" t="inlineStr">
        <is>
          <t>Fair</t>
        </is>
      </c>
      <c r="E95" s="3">
        <v/>
      </c>
      <c r="F95" s="3" t="inlineStr">
        <is>
          <t>2011-01-01</t>
        </is>
      </c>
      <c r="G95" s="3" t="inlineStr">
        <is>
          <t>https://cdn.orca.storage/6176f4e9837c6600b5a93b75/617b11267d917700b58fe910/asset-photo/agyW6SSnArLxIf7nU5KMw.jpg</t>
        </is>
      </c>
      <c r="H95" s="3" t="inlineStr">
        <is>
          <t>https://cdn.orca.storage/6176f4e9837c6600b5a93b75/617b11267d917700b58fe910/name-plate-photo/++N8599dzW4h5Kkcm8FlkA.jpg</t>
        </is>
      </c>
      <c r="I95" s="3" t="inlineStr">
        <is>
          <t>https://cdn.orca.storage/6176f4e9837c6600b5a93b75/617b11267d917700b58fe910/barcode-photo/WSQfgXHYZXb4YhHMBKNZQ.jpg</t>
        </is>
      </c>
      <c r="J95" s="3" t="inlineStr">
        <is>
          <t>Headworks Building</t>
        </is>
      </c>
      <c r="K95" s="3" t="inlineStr">
        <is>
          <t>PRE-000235</t>
        </is>
      </c>
      <c r="L95" s="3" t="inlineStr">
        <is>
          <t>PPE</t>
        </is>
      </c>
      <c r="M95" s="3" t="inlineStr">
        <is>
          <t>43.3880564, -80.3523527</t>
        </is>
      </c>
      <c r="N95" s="4">
        <v>44498.79537037037</v>
      </c>
    </row>
    <row r="96">
      <c r="A96" s="3">
        <f>T("0000157956")</f>
      </c>
      <c r="B96" s="3" t="inlineStr">
        <is>
          <t>Alum Feed Pump # 2-Diaphragm Pump</t>
        </is>
      </c>
      <c r="C96" s="3" t="inlineStr">
        <is>
          <t>Headworks Building Chemical Storage Tank Room</t>
        </is>
      </c>
      <c r="D96" s="3" t="inlineStr">
        <is>
          <t>Fair</t>
        </is>
      </c>
      <c r="E96" s="3">
        <v/>
      </c>
      <c r="F96" s="3" t="inlineStr">
        <is>
          <t>2000-01-01</t>
        </is>
      </c>
      <c r="G96" s="3" t="inlineStr">
        <is>
          <t>https://cdn.orca.storage/6176f4e9837c6600b5a93b75/617b11267d917700b58fe911/asset-photo/mF1yGgJalj8LQsR2NMI6Q.jpg</t>
        </is>
      </c>
      <c r="H96" s="3" t="inlineStr">
        <is>
          <t>https://cdn.orca.storage/6176f4e9837c6600b5a93b75/617b11267d917700b58fe911/name-plate-photo/BFhmi2Qm7OeFr7aiC8CdYQ.jpg</t>
        </is>
      </c>
      <c r="I96" s="3" t="inlineStr">
        <is>
          <t>https://cdn.orca.storage/6176f4e9837c6600b5a93b75/617b11267d917700b58fe911/barcode-photo/4515LvEDgG8x9X9OH3E2AA.jpg</t>
        </is>
      </c>
      <c r="J96" s="3" t="inlineStr">
        <is>
          <t>Headworks Building</t>
        </is>
      </c>
      <c r="K96" s="3" t="inlineStr">
        <is>
          <t>PRE-000236</t>
        </is>
      </c>
      <c r="L96" s="3" t="inlineStr">
        <is>
          <t>PPE</t>
        </is>
      </c>
      <c r="M96" s="3" t="inlineStr">
        <is>
          <t>43.3879393, -80.3521876</t>
        </is>
      </c>
      <c r="N96" s="4">
        <v>44498.796481481484</v>
      </c>
    </row>
    <row r="97">
      <c r="A97" s="3">
        <f>T("0000151929")</f>
      </c>
      <c r="B97" s="3" t="inlineStr">
        <is>
          <t>Aeration Tank Cell #3 Mixer</t>
        </is>
      </c>
      <c r="C97" s="3" t="inlineStr">
        <is>
          <t>Aeration Tank Cell 3 South End of Aeration Cell 3</t>
        </is>
      </c>
      <c r="D97" s="3" t="inlineStr">
        <is>
          <t>Good</t>
        </is>
      </c>
      <c r="E97" s="3">
        <v/>
      </c>
      <c r="F97" s="3" t="inlineStr">
        <is>
          <t>2000-04-01</t>
        </is>
      </c>
      <c r="G97" s="3" t="inlineStr">
        <is>
          <t>https://cdn.orca.storage/6176f4e9837c6600b5a93b75/617b11267d917700b58fe918/asset-photo/gp+kjb4RdGebuY7SDFeKfw.jpg</t>
        </is>
      </c>
      <c r="H97" s="3" t="inlineStr">
        <is>
          <t>https://cdn.orca.storage/6176f4e9837c6600b5a93b75/617b11267d917700b58fe918/name-plate-photo/fA9cIHnHuAwS9kYtYsp6w.jpg</t>
        </is>
      </c>
      <c r="I97" s="3" t="inlineStr">
        <is>
          <t>https://cdn.orca.storage/6176f4e9837c6600b5a93b75/617b11267d917700b58fe918/barcode-photo/lHx97cDMWdsOlrXASDepsA.jpg</t>
        </is>
      </c>
      <c r="J97" s="3" t="inlineStr">
        <is>
          <t>Aeration Tank Cell 3</t>
        </is>
      </c>
      <c r="K97" s="3" t="inlineStr">
        <is>
          <t>PRE-000277</t>
        </is>
      </c>
      <c r="L97" s="3" t="inlineStr">
        <is>
          <t>PPE</t>
        </is>
      </c>
      <c r="M97" s="3" t="inlineStr">
        <is>
          <t>43.3879662, -80.3515910</t>
        </is>
      </c>
      <c r="N97" s="4">
        <v>44498.76707175926</v>
      </c>
    </row>
    <row r="98">
      <c r="A98" s="3">
        <f>T("0000151931")</f>
      </c>
      <c r="B98" s="3" t="inlineStr">
        <is>
          <t>Aeration Tank Cell #4 Mixer</t>
        </is>
      </c>
      <c r="C98" s="3" t="inlineStr">
        <is>
          <t>Aeration Tank Cell 4 South End of Aeration Cell 4</t>
        </is>
      </c>
      <c r="D98" s="3" t="inlineStr">
        <is>
          <t>Good</t>
        </is>
      </c>
      <c r="E98" s="3">
        <v/>
      </c>
      <c r="F98" s="3" t="inlineStr">
        <is>
          <t>2000-04-01</t>
        </is>
      </c>
      <c r="G98" s="3" t="inlineStr">
        <is>
          <t>https://cdn.orca.storage/6176f4e9837c6600b5a93b75/617b11267d917700b58fe919/asset-photo/AyyRrTxXmGarbBMlumST1g.jpg</t>
        </is>
      </c>
      <c r="H98" s="3" t="inlineStr">
        <is>
          <t>https://cdn.orca.storage/6176f4e9837c6600b5a93b75/617b11267d917700b58fe919/name-plate-photo/o9JsUBQvwX+kKS4Mh3A.jpg</t>
        </is>
      </c>
      <c r="I98" s="3" t="inlineStr">
        <is>
          <t>https://cdn.orca.storage/6176f4e9837c6600b5a93b75/617b11267d917700b58fe919/barcode-photo/J4RcrzBi+uoiTQd3YIPC5Q.jpg</t>
        </is>
      </c>
      <c r="J98" s="3" t="inlineStr">
        <is>
          <t>Aeration Tank Cell 4</t>
        </is>
      </c>
      <c r="K98" s="3" t="inlineStr">
        <is>
          <t>PRE-000278</t>
        </is>
      </c>
      <c r="L98" s="3" t="inlineStr">
        <is>
          <t>PPE</t>
        </is>
      </c>
      <c r="M98" s="3" t="inlineStr">
        <is>
          <t>43.3879662, -80.3515910</t>
        </is>
      </c>
      <c r="N98" s="4">
        <v>44498.76771990741</v>
      </c>
    </row>
    <row r="99">
      <c r="A99" s="3">
        <f>T("0000157487")</f>
      </c>
      <c r="B99" s="3" t="inlineStr">
        <is>
          <t>Aeration Tank Cell #1 Mixer</t>
        </is>
      </c>
      <c r="C99" s="3" t="inlineStr">
        <is>
          <t>Aeration Tank Cell 1 South End of Aeration Cell 1</t>
        </is>
      </c>
      <c r="D99" s="3" t="inlineStr">
        <is>
          <t>Fair</t>
        </is>
      </c>
      <c r="E99" s="3">
        <v/>
      </c>
      <c r="F99" s="3" t="inlineStr">
        <is>
          <t>2000-04-01</t>
        </is>
      </c>
      <c r="G99" s="3" t="inlineStr">
        <is>
          <t>https://cdn.orca.storage/6176f4e9837c6600b5a93b75/617b11267d917700b58fe91a/asset-photo/kGHntYqpeozRtASzEpHNRA.jpg</t>
        </is>
      </c>
      <c r="H99" s="3">
        <v/>
      </c>
      <c r="I99" s="3" t="inlineStr">
        <is>
          <t>https://cdn.orca.storage/6176f4e9837c6600b5a93b75/617b11267d917700b58fe91a/barcode-photo/1BUVzTR2P3HI9f3eroiRw.jpg</t>
        </is>
      </c>
      <c r="J99" s="3" t="inlineStr">
        <is>
          <t>Aeration Tank Cell 1</t>
        </is>
      </c>
      <c r="K99" s="3" t="inlineStr">
        <is>
          <t>PRE-000279</t>
        </is>
      </c>
      <c r="L99" s="3" t="inlineStr">
        <is>
          <t>PPE</t>
        </is>
      </c>
      <c r="M99" s="3">
        <v/>
      </c>
      <c r="N99" s="3">
        <v/>
      </c>
    </row>
    <row r="100">
      <c r="A100" s="3">
        <f>T("0000157488")</f>
      </c>
      <c r="B100" s="3" t="inlineStr">
        <is>
          <t>Aeration Tank Cell #2 Mixer</t>
        </is>
      </c>
      <c r="C100" s="3" t="inlineStr">
        <is>
          <t>Aeration Tank Cell 2 South End of Aeration Cell 2</t>
        </is>
      </c>
      <c r="D100" s="3" t="inlineStr">
        <is>
          <t>Fair</t>
        </is>
      </c>
      <c r="E100" s="3">
        <v/>
      </c>
      <c r="F100" s="3" t="inlineStr">
        <is>
          <t>2000-04-01</t>
        </is>
      </c>
      <c r="G100" s="3" t="inlineStr">
        <is>
          <t>https://cdn.orca.storage/6176f4e9837c6600b5a93b75/617b11267d917700b58fe91b/asset-photo/OTN+GOSgCiPT6k4WQDpwA.jpg</t>
        </is>
      </c>
      <c r="H100" s="3">
        <v/>
      </c>
      <c r="I100" s="3" t="inlineStr">
        <is>
          <t>https://cdn.orca.storage/6176f4e9837c6600b5a93b75/617b11267d917700b58fe91b/barcode-photo/v71qbRGN5ybKWFF6evVMDQ.jpg</t>
        </is>
      </c>
      <c r="J100" s="3" t="inlineStr">
        <is>
          <t>Aeration Tank Cell 2</t>
        </is>
      </c>
      <c r="K100" s="3" t="inlineStr">
        <is>
          <t>PRE-000280</t>
        </is>
      </c>
      <c r="L100" s="3" t="inlineStr">
        <is>
          <t>PPE</t>
        </is>
      </c>
      <c r="M100" s="3" t="inlineStr">
        <is>
          <t>43.3880951, -80.3517875</t>
        </is>
      </c>
      <c r="N100" s="4">
        <v>44498.762453703705</v>
      </c>
    </row>
    <row r="101">
      <c r="A101" s="3">
        <f>T("0000311677")</f>
      </c>
      <c r="B101" s="3" t="inlineStr">
        <is>
          <t>Hot Water Expansion Tank</t>
        </is>
      </c>
      <c r="C101" s="3" t="inlineStr">
        <is>
          <t>Digester Control Building Boiler Room</t>
        </is>
      </c>
      <c r="D101" s="3" t="inlineStr">
        <is>
          <t>Very Good</t>
        </is>
      </c>
      <c r="E101" s="3">
        <v/>
      </c>
      <c r="F101" s="3" t="inlineStr">
        <is>
          <t>2013-02-01</t>
        </is>
      </c>
      <c r="G101" s="3" t="inlineStr">
        <is>
          <t>https://cdn.orca.storage/6176f4e9837c6600b5a93b75/617b11267d917700b58fe91c/asset-photo/cJQ0fMpX7sYRhvAjsv8bA.jpg</t>
        </is>
      </c>
      <c r="H101" s="3" t="inlineStr">
        <is>
          <t>https://cdn.orca.storage/6176f4e9837c6600b5a93b75/617b11267d917700b58fe91c/name-plate-photo/2SBskLP+iQ2zBO1c0EUM1A.jpg</t>
        </is>
      </c>
      <c r="I101" s="3" t="inlineStr">
        <is>
          <t>https://cdn.orca.storage/6176f4e9837c6600b5a93b75/617b11267d917700b58fe91c/barcode-photo/VwBqkplTQ7T+1luLZctTrw.jpg</t>
        </is>
      </c>
      <c r="J101" s="3" t="inlineStr">
        <is>
          <t>Digester Control Building</t>
        </is>
      </c>
      <c r="K101" s="3" t="inlineStr">
        <is>
          <t>PRE-000285</t>
        </is>
      </c>
      <c r="L101" s="3" t="inlineStr">
        <is>
          <t>PPE</t>
        </is>
      </c>
      <c r="M101" s="3" t="inlineStr">
        <is>
          <t>43.3879342, -80.3508500</t>
        </is>
      </c>
      <c r="N101" s="4">
        <v>44498.607777777775</v>
      </c>
    </row>
    <row r="102">
      <c r="A102" s="3">
        <f>T("0000311682")</f>
      </c>
      <c r="B102" s="3" t="inlineStr">
        <is>
          <t>Vortex Cyclone</t>
        </is>
      </c>
      <c r="C102" s="3" t="inlineStr">
        <is>
          <t>Digester Control Building Boiler Room</t>
        </is>
      </c>
      <c r="D102" s="3" t="inlineStr">
        <is>
          <t>Fair</t>
        </is>
      </c>
      <c r="E102" s="3">
        <v/>
      </c>
      <c r="F102" s="3" t="inlineStr">
        <is>
          <t>2013-02-01</t>
        </is>
      </c>
      <c r="G102" s="3" t="inlineStr">
        <is>
          <t>https://cdn.orca.storage/6176f4e9837c6600b5a93b75/617b11267d917700b58fe91d/asset-photo/AMHaUGr1b9SbFJzrn10kg.jpg</t>
        </is>
      </c>
      <c r="H102" s="3" t="inlineStr">
        <is>
          <t>https://cdn.orca.storage/6176f4e9837c6600b5a93b75/617b11267d917700b58fe91d/name-plate-photo/2ROWQxbgAVcpuveChsPcqA.jpg</t>
        </is>
      </c>
      <c r="I102" s="3" t="inlineStr">
        <is>
          <t>https://cdn.orca.storage/6176f4e9837c6600b5a93b75/617b11267d917700b58fe91d/barcode-photo/d5acaetcw0oyb3jR2EsiA.jpg</t>
        </is>
      </c>
      <c r="J102" s="3" t="inlineStr">
        <is>
          <t>Digester Control Building</t>
        </is>
      </c>
      <c r="K102" s="3" t="inlineStr">
        <is>
          <t>PRE-000286</t>
        </is>
      </c>
      <c r="L102" s="3" t="inlineStr">
        <is>
          <t>PPE</t>
        </is>
      </c>
      <c r="M102" s="3" t="inlineStr">
        <is>
          <t>43.3879453, -80.3507712</t>
        </is>
      </c>
      <c r="N102" s="4">
        <v>44498.627488425926</v>
      </c>
    </row>
    <row r="103">
      <c r="A103" s="3">
        <f>T("000050594")</f>
      </c>
      <c r="B103" s="3" t="inlineStr">
        <is>
          <t>Odour Control Unit For Primary Clarifiers</t>
        </is>
      </c>
      <c r="C103" s="3" t="inlineStr">
        <is>
          <t>Bio-REM  building</t>
        </is>
      </c>
      <c r="D103" s="3" t="inlineStr">
        <is>
          <t>Good</t>
        </is>
      </c>
      <c r="E103" s="3">
        <v/>
      </c>
      <c r="F103" s="3" t="inlineStr">
        <is>
          <t>2016-05-02</t>
        </is>
      </c>
      <c r="G103" s="3" t="inlineStr">
        <is>
          <t>https://cdn.orca.storage/6176f4e9837c6600b5a93b75/617b11267d917700b58fe91e/asset-photo/Q0Md4ADyrAJlaQnGE9HkHw.jpg</t>
        </is>
      </c>
      <c r="H103" s="3" t="inlineStr">
        <is>
          <t>https://cdn.orca.storage/6176f4e9837c6600b5a93b75/617b11267d917700b58fe91e/name-plate-photo/JsLiENVrEKjhkEIJXPaEg.jpg</t>
        </is>
      </c>
      <c r="I103" s="3" t="inlineStr">
        <is>
          <t>https://cdn.orca.storage/6176f4e9837c6600b5a93b75/617b11267d917700b58fe91e/barcode-photo/AIAqE+FijB4sV9TuD3cZgw.jpg</t>
        </is>
      </c>
      <c r="J103" s="3" t="inlineStr">
        <is>
          <t>Primary Clarifier 1</t>
        </is>
      </c>
      <c r="K103" s="3" t="inlineStr">
        <is>
          <t>PRE-000330</t>
        </is>
      </c>
      <c r="L103" s="3" t="inlineStr">
        <is>
          <t>PPE</t>
        </is>
      </c>
      <c r="M103" s="3" t="inlineStr">
        <is>
          <t>43.3879982, -80.3520464</t>
        </is>
      </c>
      <c r="N103" s="4">
        <v>44498.756006944444</v>
      </c>
    </row>
    <row r="104">
      <c r="A104" s="3">
        <f>T("0000311732")</f>
      </c>
      <c r="B104" s="3" t="inlineStr">
        <is>
          <t>Secondary Digester Gas Incoming Line Valve-Plug Valve</t>
        </is>
      </c>
      <c r="C104" s="3" t="inlineStr">
        <is>
          <t>Digester Control Building Gas Safety Room</t>
        </is>
      </c>
      <c r="D104" s="3" t="inlineStr">
        <is>
          <t>Fair</t>
        </is>
      </c>
      <c r="E104" s="3">
        <v/>
      </c>
      <c r="F104" s="3" t="inlineStr">
        <is>
          <t>1972-01-01</t>
        </is>
      </c>
      <c r="G104" s="3" t="inlineStr">
        <is>
          <t>https://cdn.orca.storage/6176f4e9837c6600b5a93b75/617b11267d917700b58fe926/asset-photo/14sKVvtUgPCWwk+wTTCzw.jpg</t>
        </is>
      </c>
      <c r="H104" s="3">
        <v/>
      </c>
      <c r="I104" s="3" t="inlineStr">
        <is>
          <t>https://cdn.orca.storage/6176f4e9837c6600b5a93b75/617b11267d917700b58fe926/barcode-photo/+r5g6NRmyxF3cRfKwCAGaw.jpg</t>
        </is>
      </c>
      <c r="J104" s="3" t="inlineStr">
        <is>
          <t>Digester Control Building</t>
        </is>
      </c>
      <c r="K104" s="3" t="inlineStr">
        <is>
          <t>PRE-000369</t>
        </is>
      </c>
      <c r="L104" s="3" t="inlineStr">
        <is>
          <t>PPE</t>
        </is>
      </c>
      <c r="M104" s="3">
        <v/>
      </c>
      <c r="N104" s="3">
        <v/>
      </c>
    </row>
    <row r="105">
      <c r="A105" s="3">
        <f>T("0000311734")</f>
      </c>
      <c r="B105" s="3" t="inlineStr">
        <is>
          <t>Digester Gas Line To Waste Gas Burner-Plug Valve</t>
        </is>
      </c>
      <c r="C105" s="3" t="inlineStr">
        <is>
          <t>Digester Control Building Gas Safety Room</t>
        </is>
      </c>
      <c r="D105" s="3" t="inlineStr">
        <is>
          <t>Fair</t>
        </is>
      </c>
      <c r="E105" s="3">
        <v/>
      </c>
      <c r="F105" s="3" t="inlineStr">
        <is>
          <t>1972-01-01</t>
        </is>
      </c>
      <c r="G105" s="3" t="inlineStr">
        <is>
          <t>https://cdn.orca.storage/6176f4e9837c6600b5a93b75/617b11267d917700b58fe927/asset-photo/gDivsSanPvHT63uwHr34gQ.jpg</t>
        </is>
      </c>
      <c r="H105" s="3">
        <v/>
      </c>
      <c r="I105" s="3" t="inlineStr">
        <is>
          <t>https://cdn.orca.storage/6176f4e9837c6600b5a93b75/617b11267d917700b58fe927/barcode-photo/53s5h+66W55TARje6TjgcA.jpg</t>
        </is>
      </c>
      <c r="J105" s="3" t="inlineStr">
        <is>
          <t>Digester Control Building</t>
        </is>
      </c>
      <c r="K105" s="3" t="inlineStr">
        <is>
          <t>PRE-000370</t>
        </is>
      </c>
      <c r="L105" s="3" t="inlineStr">
        <is>
          <t>PPE</t>
        </is>
      </c>
      <c r="M105" s="3" t="inlineStr">
        <is>
          <t>43.3879478, -80.3508222</t>
        </is>
      </c>
      <c r="N105" s="4">
        <v>44498.574583333335</v>
      </c>
    </row>
    <row r="106">
      <c r="A106" s="3">
        <f>T("0000311735")</f>
      </c>
      <c r="B106" s="3" t="inlineStr">
        <is>
          <t>Digester Gas Line To Waste Gas Burner-Plug Valve</t>
        </is>
      </c>
      <c r="C106" s="3" t="inlineStr">
        <is>
          <t>Digester Control Building Gas Safety Room</t>
        </is>
      </c>
      <c r="D106" s="3" t="inlineStr">
        <is>
          <t>Fair</t>
        </is>
      </c>
      <c r="E106" s="3">
        <v/>
      </c>
      <c r="F106" s="3" t="inlineStr">
        <is>
          <t>1972-01-01</t>
        </is>
      </c>
      <c r="G106" s="3" t="inlineStr">
        <is>
          <t>https://cdn.orca.storage/6176f4e9837c6600b5a93b75/617b11267d917700b58fe928/asset-photo/+ERpzb5XlN9A8Q+RscFLg.jpg</t>
        </is>
      </c>
      <c r="H106" s="3">
        <v/>
      </c>
      <c r="I106" s="3" t="inlineStr">
        <is>
          <t>https://cdn.orca.storage/6176f4e9837c6600b5a93b75/617b11267d917700b58fe928/barcode-photo/p2ZzwVKGw0qJH3mOfe7bNg.jpg</t>
        </is>
      </c>
      <c r="J106" s="3" t="inlineStr">
        <is>
          <t>Digester Control Building</t>
        </is>
      </c>
      <c r="K106" s="3" t="inlineStr">
        <is>
          <t>PRE-000371</t>
        </is>
      </c>
      <c r="L106" s="3" t="inlineStr">
        <is>
          <t>PPE</t>
        </is>
      </c>
      <c r="M106" s="3" t="inlineStr">
        <is>
          <t>43.3826666, -80.3538585</t>
        </is>
      </c>
      <c r="N106" s="4">
        <v>44498.57525462963</v>
      </c>
    </row>
    <row r="107">
      <c r="A107" s="3">
        <f>T("0000311736")</f>
      </c>
      <c r="B107" s="3" t="inlineStr">
        <is>
          <t>Dig. Gas Line To Gas Burner Post Flow Meter Valve-Plug Valve</t>
        </is>
      </c>
      <c r="C107" s="3" t="inlineStr">
        <is>
          <t>Digester Control Building Gas Safety Room</t>
        </is>
      </c>
      <c r="D107" s="3" t="inlineStr">
        <is>
          <t>Good</t>
        </is>
      </c>
      <c r="E107" s="3">
        <v/>
      </c>
      <c r="F107" s="3" t="inlineStr">
        <is>
          <t>1972-01-01</t>
        </is>
      </c>
      <c r="G107" s="3" t="inlineStr">
        <is>
          <t>https://cdn.orca.storage/6176f4e9837c6600b5a93b75/617b11267d917700b58fe929/asset-photo/hOzgO5iNQyCCU2WhYAuBJw.jpg</t>
        </is>
      </c>
      <c r="H107" s="3">
        <v/>
      </c>
      <c r="I107" s="3" t="inlineStr">
        <is>
          <t>https://cdn.orca.storage/6176f4e9837c6600b5a93b75/617b11267d917700b58fe929/barcode-photo/9h6Wfiop2BHIP6+JGL5loA.jpg</t>
        </is>
      </c>
      <c r="J107" s="3" t="inlineStr">
        <is>
          <t>Digester Control Building</t>
        </is>
      </c>
      <c r="K107" s="3" t="inlineStr">
        <is>
          <t>PRE-000372</t>
        </is>
      </c>
      <c r="L107" s="3" t="inlineStr">
        <is>
          <t>PPE</t>
        </is>
      </c>
      <c r="M107" s="3" t="inlineStr">
        <is>
          <t>43.3826666, -80.3538585</t>
        </is>
      </c>
      <c r="N107" s="4">
        <v>44498.59667824074</v>
      </c>
    </row>
    <row r="108">
      <c r="A108" s="3">
        <f>T("0000311739")</f>
      </c>
      <c r="B108" s="3" t="inlineStr">
        <is>
          <t>Digester Gas Line To Boilers-Plug Valve</t>
        </is>
      </c>
      <c r="C108" s="3" t="inlineStr">
        <is>
          <t>Digester Control Building Gas Safety Room</t>
        </is>
      </c>
      <c r="D108" s="3" t="inlineStr">
        <is>
          <t>Fair</t>
        </is>
      </c>
      <c r="E108" s="3">
        <v/>
      </c>
      <c r="F108" s="3" t="inlineStr">
        <is>
          <t>1972-01-01</t>
        </is>
      </c>
      <c r="G108" s="3" t="inlineStr">
        <is>
          <t>https://cdn.orca.storage/6176f4e9837c6600b5a93b75/617b11267d917700b58fe92b/asset-photo/oqw9cctoRfEP88jjMqfcw.jpg</t>
        </is>
      </c>
      <c r="H108" s="3" t="inlineStr">
        <is>
          <t>https://cdn.orca.storage/6176f4e9837c6600b5a93b75/617b11267d917700b58fe92b/name-plate-photo/X1opOcw90bbEifva4Atg.jpg</t>
        </is>
      </c>
      <c r="I108" s="3" t="inlineStr">
        <is>
          <t>https://cdn.orca.storage/6176f4e9837c6600b5a93b75/617b11267d917700b58fe92b/barcode-photo/jbf9wjMnopxQXOXtjjL5gQ.jpg</t>
        </is>
      </c>
      <c r="J108" s="3" t="inlineStr">
        <is>
          <t>Digester Control Building</t>
        </is>
      </c>
      <c r="K108" s="3" t="inlineStr">
        <is>
          <t>PRE-000374</t>
        </is>
      </c>
      <c r="L108" s="3" t="inlineStr">
        <is>
          <t>PPE</t>
        </is>
      </c>
      <c r="M108" s="3" t="inlineStr">
        <is>
          <t>43.3878963, -80.3508219</t>
        </is>
      </c>
      <c r="N108" s="4">
        <v>44498.56490740741</v>
      </c>
    </row>
    <row r="109">
      <c r="A109" s="3">
        <f>T("0000311741")</f>
      </c>
      <c r="B109" s="3" t="inlineStr">
        <is>
          <t>Dig. Gas Line To Gas Booster Press Regulator Valve-Pressure Regulating Valve</t>
        </is>
      </c>
      <c r="C109" s="3" t="inlineStr">
        <is>
          <t>Digester Control Building Gas Safety Room</t>
        </is>
      </c>
      <c r="D109" s="3" t="inlineStr">
        <is>
          <t>Fair</t>
        </is>
      </c>
      <c r="E109" s="3">
        <v/>
      </c>
      <c r="F109" s="3" t="inlineStr">
        <is>
          <t>1972-01-01</t>
        </is>
      </c>
      <c r="G109" s="3" t="inlineStr">
        <is>
          <t>https://cdn.orca.storage/6176f4e9837c6600b5a93b75/617b11267d917700b58fe92c/asset-photo/cvCJI+WYKvJf1MzAhBKNA.jpg</t>
        </is>
      </c>
      <c r="H109" s="3">
        <v/>
      </c>
      <c r="I109" s="3" t="inlineStr">
        <is>
          <t>https://cdn.orca.storage/6176f4e9837c6600b5a93b75/617b11267d917700b58fe92c/barcode-photo/pMF2et6Xyej1KNDa1GIsxQ.jpg</t>
        </is>
      </c>
      <c r="J109" s="3" t="inlineStr">
        <is>
          <t>Digester Control Building</t>
        </is>
      </c>
      <c r="K109" s="3" t="inlineStr">
        <is>
          <t>PRE-000375</t>
        </is>
      </c>
      <c r="L109" s="3" t="inlineStr">
        <is>
          <t>PPE</t>
        </is>
      </c>
      <c r="M109" s="3" t="inlineStr">
        <is>
          <t>43.3826666, -80.3538585</t>
        </is>
      </c>
      <c r="N109" s="4">
        <v>44498.605405092596</v>
      </c>
    </row>
    <row r="110">
      <c r="A110" s="3">
        <f>T("0000311743")</f>
      </c>
      <c r="B110" s="3" t="inlineStr">
        <is>
          <t>Digester Gas Line To Gas Booster Thermal Valve</t>
        </is>
      </c>
      <c r="C110" s="3" t="inlineStr">
        <is>
          <t>Digester Control Building Gas Safety Room</t>
        </is>
      </c>
      <c r="D110" s="3" t="inlineStr">
        <is>
          <t>Fair</t>
        </is>
      </c>
      <c r="E110" s="3">
        <v/>
      </c>
      <c r="F110" s="3" t="inlineStr">
        <is>
          <t>1972-01-01</t>
        </is>
      </c>
      <c r="G110" s="3" t="inlineStr">
        <is>
          <t>https://cdn.orca.storage/6176f4e9837c6600b5a93b75/617b11267d917700b58fe92d/asset-photo/HdQN1F2DFPGf7YUxpnQEVA.jpg</t>
        </is>
      </c>
      <c r="H110" s="3">
        <v/>
      </c>
      <c r="I110" s="3" t="inlineStr">
        <is>
          <t>https://cdn.orca.storage/6176f4e9837c6600b5a93b75/617b11267d917700b58fe92d/barcode-photo/YyBz5X0MgM69HhIzVP+Q.jpg</t>
        </is>
      </c>
      <c r="J110" s="3" t="inlineStr">
        <is>
          <t>Digester Control Building</t>
        </is>
      </c>
      <c r="K110" s="3" t="inlineStr">
        <is>
          <t>PRE-000376</t>
        </is>
      </c>
      <c r="L110" s="3" t="inlineStr">
        <is>
          <t>PPE</t>
        </is>
      </c>
      <c r="M110" s="3" t="inlineStr">
        <is>
          <t>43.3879525, -80.3507926</t>
        </is>
      </c>
      <c r="N110" s="4">
        <v>44498.57665509259</v>
      </c>
    </row>
    <row r="111">
      <c r="A111" s="3">
        <f>T("0000311744")</f>
      </c>
      <c r="B111" s="3" t="inlineStr">
        <is>
          <t>Digester Gas Line To Gas Booster Valve-Plug Valve</t>
        </is>
      </c>
      <c r="C111" s="3" t="inlineStr">
        <is>
          <t>Digester Control Building Gas Safety Room</t>
        </is>
      </c>
      <c r="D111" s="3" t="inlineStr">
        <is>
          <t>Fair</t>
        </is>
      </c>
      <c r="E111" s="3">
        <v/>
      </c>
      <c r="F111" s="3" t="inlineStr">
        <is>
          <t>1972-01-01</t>
        </is>
      </c>
      <c r="G111" s="3" t="inlineStr">
        <is>
          <t>https://cdn.orca.storage/6176f4e9837c6600b5a93b75/617b11267d917700b58fe92e/asset-photo/PcmNWtdUxBQZfF1p6uoKw.jpg</t>
        </is>
      </c>
      <c r="H111" s="3">
        <v/>
      </c>
      <c r="I111" s="3" t="inlineStr">
        <is>
          <t>https://cdn.orca.storage/6176f4e9837c6600b5a93b75/617b11267d917700b58fe92e/barcode-photo/WjO6z5B1H6kIOeHldj1x+Q.jpg</t>
        </is>
      </c>
      <c r="J111" s="3" t="inlineStr">
        <is>
          <t>Digester Control Building</t>
        </is>
      </c>
      <c r="K111" s="3" t="inlineStr">
        <is>
          <t>PRE-000377</t>
        </is>
      </c>
      <c r="L111" s="3" t="inlineStr">
        <is>
          <t>PPE</t>
        </is>
      </c>
      <c r="M111" s="3" t="inlineStr">
        <is>
          <t>43.3879525, -80.3507926</t>
        </is>
      </c>
      <c r="N111" s="4">
        <v>44498.57622685185</v>
      </c>
    </row>
    <row r="112">
      <c r="A112" s="3">
        <f>T("0000311745")</f>
      </c>
      <c r="B112" s="3" t="inlineStr">
        <is>
          <t>Secondary Scum Transfer Line Valve To Recirc Pumps-Knife Gate Valve</t>
        </is>
      </c>
      <c r="C112" s="3" t="inlineStr">
        <is>
          <t>Digester Control Building Gas Safety Room</t>
        </is>
      </c>
      <c r="D112" s="3" t="inlineStr">
        <is>
          <t>Good</t>
        </is>
      </c>
      <c r="E112" s="3">
        <v/>
      </c>
      <c r="F112" s="3" t="inlineStr">
        <is>
          <t>1972-01-01</t>
        </is>
      </c>
      <c r="G112" s="3" t="inlineStr">
        <is>
          <t>https://cdn.orca.storage/6176f4e9837c6600b5a93b75/617b11267d917700b58fe92f/asset-photo/5SpYqR5yqluBrE4ym82Q5g.jpg</t>
        </is>
      </c>
      <c r="H112" s="3">
        <v/>
      </c>
      <c r="I112" s="3" t="inlineStr">
        <is>
          <t>https://cdn.orca.storage/6176f4e9837c6600b5a93b75/617b11267d917700b58fe92f/barcode-photo/B5TOYVg6vH7R1zNszcgvAw.jpg</t>
        </is>
      </c>
      <c r="J112" s="3" t="inlineStr">
        <is>
          <t>Digester Control Building</t>
        </is>
      </c>
      <c r="K112" s="3" t="inlineStr">
        <is>
          <t>PRE-000378</t>
        </is>
      </c>
      <c r="L112" s="3" t="inlineStr">
        <is>
          <t>PPE</t>
        </is>
      </c>
      <c r="M112" s="3">
        <v/>
      </c>
      <c r="N112" s="3">
        <v/>
      </c>
    </row>
    <row r="113">
      <c r="A113" s="3">
        <f>T("0000311746")</f>
      </c>
      <c r="B113" s="3" t="inlineStr">
        <is>
          <t>Secondary Scum Transfer Line Valve To Recirc Pumps-Check Valve</t>
        </is>
      </c>
      <c r="C113" s="3" t="inlineStr">
        <is>
          <t>Digester Control Building Gas Safety Room</t>
        </is>
      </c>
      <c r="D113" s="3" t="inlineStr">
        <is>
          <t>Good</t>
        </is>
      </c>
      <c r="E113" s="3">
        <v/>
      </c>
      <c r="F113" s="3" t="inlineStr">
        <is>
          <t>1972-01-01</t>
        </is>
      </c>
      <c r="G113" s="3" t="inlineStr">
        <is>
          <t>https://cdn.orca.storage/6176f4e9837c6600b5a93b75/617b11267d917700b58fe930/asset-photo/QQQZ9XAT3dqn4EXDZlhz2A.jpg</t>
        </is>
      </c>
      <c r="H113" s="3">
        <v/>
      </c>
      <c r="I113" s="3" t="inlineStr">
        <is>
          <t>https://cdn.orca.storage/6176f4e9837c6600b5a93b75/617b11267d917700b58fe930/barcode-photo/A2I91LzRlO+BrVyzWGhW4g.jpg</t>
        </is>
      </c>
      <c r="J113" s="3" t="inlineStr">
        <is>
          <t>Digester Control Building</t>
        </is>
      </c>
      <c r="K113" s="3" t="inlineStr">
        <is>
          <t>PRE-000379</t>
        </is>
      </c>
      <c r="L113" s="3" t="inlineStr">
        <is>
          <t>PPE</t>
        </is>
      </c>
      <c r="M113" s="3">
        <v/>
      </c>
      <c r="N113" s="3">
        <v/>
      </c>
    </row>
    <row r="114">
      <c r="A114" s="3">
        <f>T("0000311747")</f>
      </c>
      <c r="B114" s="3" t="inlineStr">
        <is>
          <t>Secondary Scum Transfer Line Valve To Recirc Pumps-Knife Gate Valve</t>
        </is>
      </c>
      <c r="C114" s="3" t="inlineStr">
        <is>
          <t>Digester Control Building Gas Safety Room</t>
        </is>
      </c>
      <c r="D114" s="3" t="inlineStr">
        <is>
          <t>Good</t>
        </is>
      </c>
      <c r="E114" s="3">
        <v/>
      </c>
      <c r="F114" s="3" t="inlineStr">
        <is>
          <t>1972-01-01</t>
        </is>
      </c>
      <c r="G114" s="3" t="inlineStr">
        <is>
          <t>https://cdn.orca.storage/6176f4e9837c6600b5a93b75/617b11267d917700b58fe931/asset-photo/vPBROSI66YY8wmlvAw8JCA.jpg</t>
        </is>
      </c>
      <c r="H114" s="3">
        <v/>
      </c>
      <c r="I114" s="3" t="inlineStr">
        <is>
          <t>https://cdn.orca.storage/6176f4e9837c6600b5a93b75/617b11267d917700b58fe931/barcode-photo/NOdwfeFpMHHlMaVEKrzMQ.jpg</t>
        </is>
      </c>
      <c r="J114" s="3" t="inlineStr">
        <is>
          <t>Digester Control Building</t>
        </is>
      </c>
      <c r="K114" s="3" t="inlineStr">
        <is>
          <t>PRE-000380</t>
        </is>
      </c>
      <c r="L114" s="3" t="inlineStr">
        <is>
          <t>PPE</t>
        </is>
      </c>
      <c r="M114" s="3">
        <v/>
      </c>
      <c r="N114" s="3">
        <v/>
      </c>
    </row>
    <row r="115">
      <c r="A115" s="3">
        <f>T("0000311767")</f>
      </c>
      <c r="B115" s="3" t="inlineStr">
        <is>
          <t>Sludge Mixing Pump # 2 Suction Valve-Knife Gate Valve</t>
        </is>
      </c>
      <c r="C115" s="3" t="inlineStr">
        <is>
          <t>Digester Control Building Sludge Mixing Pump Room</t>
        </is>
      </c>
      <c r="D115" s="3" t="inlineStr">
        <is>
          <t>Good</t>
        </is>
      </c>
      <c r="E115" s="3">
        <v/>
      </c>
      <c r="F115" s="3" t="inlineStr">
        <is>
          <t>1972-01-01</t>
        </is>
      </c>
      <c r="G115" s="3" t="inlineStr">
        <is>
          <t>https://cdn.orca.storage/6176f4e9837c6600b5a93b75/617b11267d917700b58fe93a/asset-photo/ZD3hAbTIPKh2J2apJETfcw.jpg</t>
        </is>
      </c>
      <c r="H115" s="3">
        <v/>
      </c>
      <c r="I115" s="3" t="inlineStr">
        <is>
          <t>https://cdn.orca.storage/6176f4e9837c6600b5a93b75/617b11267d917700b58fe93a/barcode-photo/XzjG0CvCfnm4t1KyY0mP6w.jpg</t>
        </is>
      </c>
      <c r="J115" s="3" t="inlineStr">
        <is>
          <t>Digester Control Building</t>
        </is>
      </c>
      <c r="K115" s="3" t="inlineStr">
        <is>
          <t>PRE-000389</t>
        </is>
      </c>
      <c r="L115" s="3" t="inlineStr">
        <is>
          <t>PPE</t>
        </is>
      </c>
      <c r="M115" s="3" t="inlineStr">
        <is>
          <t>43.3880426, -80.3507603</t>
        </is>
      </c>
      <c r="N115" s="4">
        <v>44498.65986111111</v>
      </c>
    </row>
    <row r="116">
      <c r="A116" s="3">
        <f>T("0000311769")</f>
      </c>
      <c r="B116" s="3" t="inlineStr">
        <is>
          <t>Sludge Mixing Pump # 2 Discharge Valve-Check Valve</t>
        </is>
      </c>
      <c r="C116" s="3" t="inlineStr">
        <is>
          <t>Digester Control Building Sludge Mixing Pump Room</t>
        </is>
      </c>
      <c r="D116" s="3" t="inlineStr">
        <is>
          <t>Very Good</t>
        </is>
      </c>
      <c r="E116" s="3">
        <v/>
      </c>
      <c r="F116" s="3" t="inlineStr">
        <is>
          <t>1972-01-01</t>
        </is>
      </c>
      <c r="G116" s="3" t="inlineStr">
        <is>
          <t>https://cdn.orca.storage/6176f4e9837c6600b5a93b75/617b11267d917700b58fe93b/asset-photo/7DElPakGBwOpD0quGY7NEQ.jpg</t>
        </is>
      </c>
      <c r="H116" s="3" t="inlineStr">
        <is>
          <t>https://cdn.orca.storage/6176f4e9837c6600b5a93b75/617b11267d917700b58fe93b/name-plate-photo/ru6YCUMBNs4SwaL8RbeDuQ.jpg</t>
        </is>
      </c>
      <c r="I116" s="3" t="inlineStr">
        <is>
          <t>https://cdn.orca.storage/6176f4e9837c6600b5a93b75/617b11267d917700b58fe93b/barcode-photo/+d3GD2V8zVTJMCMkq5Dzsg.jpg</t>
        </is>
      </c>
      <c r="J116" s="3" t="inlineStr">
        <is>
          <t>Digester Control Building</t>
        </is>
      </c>
      <c r="K116" s="3" t="inlineStr">
        <is>
          <t>PRE-000390</t>
        </is>
      </c>
      <c r="L116" s="3" t="inlineStr">
        <is>
          <t>PPE</t>
        </is>
      </c>
      <c r="M116" s="3" t="inlineStr">
        <is>
          <t>43.3880396, -80.3507600</t>
        </is>
      </c>
      <c r="N116" s="4">
        <v>44498.66038194444</v>
      </c>
    </row>
    <row r="117">
      <c r="A117" s="3">
        <f>T("0000311770")</f>
      </c>
      <c r="B117" s="3" t="inlineStr">
        <is>
          <t>Sludge Mixing Pump # 2 Discharge Valve-Knife Gate Valve</t>
        </is>
      </c>
      <c r="C117" s="3" t="inlineStr">
        <is>
          <t>Digester Control Building Sludge Mixing Pump Room</t>
        </is>
      </c>
      <c r="D117" s="3" t="inlineStr">
        <is>
          <t>Good</t>
        </is>
      </c>
      <c r="E117" s="3">
        <v/>
      </c>
      <c r="F117" s="3" t="inlineStr">
        <is>
          <t>1972-01-01</t>
        </is>
      </c>
      <c r="G117" s="3" t="inlineStr">
        <is>
          <t>https://cdn.orca.storage/6176f4e9837c6600b5a93b75/617b11267d917700b58fe93c/asset-photo/iUt5VUCso3rwKZStjxM7Og.jpg</t>
        </is>
      </c>
      <c r="H117" s="3">
        <v/>
      </c>
      <c r="I117" s="3" t="inlineStr">
        <is>
          <t>https://cdn.orca.storage/6176f4e9837c6600b5a93b75/617b11267d917700b58fe93c/barcode-photo/iDpUyy1cD5JyudEN00mSA.jpg</t>
        </is>
      </c>
      <c r="J117" s="3" t="inlineStr">
        <is>
          <t>Digester Control Building</t>
        </is>
      </c>
      <c r="K117" s="3" t="inlineStr">
        <is>
          <t>PRE-000391</t>
        </is>
      </c>
      <c r="L117" s="3" t="inlineStr">
        <is>
          <t>PPE</t>
        </is>
      </c>
      <c r="M117" s="3" t="inlineStr">
        <is>
          <t>43.3880294, -80.3507554</t>
        </is>
      </c>
      <c r="N117" s="4">
        <v>44498.66086805556</v>
      </c>
    </row>
    <row r="118">
      <c r="A118" s="3">
        <f>T("0000311771")</f>
      </c>
      <c r="B118" s="3" t="inlineStr">
        <is>
          <t>Sludge Mixing Pump # 1 Suction Valve-Knife Gate Valve</t>
        </is>
      </c>
      <c r="C118" s="3" t="inlineStr">
        <is>
          <t>Digester Control Building Sludge Mixing Pump Room</t>
        </is>
      </c>
      <c r="D118" s="3" t="inlineStr">
        <is>
          <t>Good</t>
        </is>
      </c>
      <c r="E118" s="3">
        <v/>
      </c>
      <c r="F118" s="3" t="inlineStr">
        <is>
          <t>1972-01-01</t>
        </is>
      </c>
      <c r="G118" s="3" t="inlineStr">
        <is>
          <t>https://cdn.orca.storage/6176f4e9837c6600b5a93b75/617b11267d917700b58fe93d/asset-photo/3fmcvDZPFj4K4P3HUOly+g.jpg</t>
        </is>
      </c>
      <c r="H118" s="3">
        <v/>
      </c>
      <c r="I118" s="3" t="inlineStr">
        <is>
          <t>https://cdn.orca.storage/6176f4e9837c6600b5a93b75/617b11267d917700b58fe93d/barcode-photo/TLuEXatW9Z0lJZJu0bJKQ.jpg</t>
        </is>
      </c>
      <c r="J118" s="3" t="inlineStr">
        <is>
          <t>Digester Control Building</t>
        </is>
      </c>
      <c r="K118" s="3" t="inlineStr">
        <is>
          <t>PRE-000392</t>
        </is>
      </c>
      <c r="L118" s="3" t="inlineStr">
        <is>
          <t>PPE</t>
        </is>
      </c>
      <c r="M118" s="3" t="inlineStr">
        <is>
          <t>43.3880317, -80.3507453</t>
        </is>
      </c>
      <c r="N118" s="4">
        <v>44498.66212962963</v>
      </c>
    </row>
    <row r="119">
      <c r="A119" s="3">
        <f>T("0000157961")</f>
      </c>
      <c r="B119" s="3" t="inlineStr">
        <is>
          <t>Secondary Digester Gas Line Thermal Valve</t>
        </is>
      </c>
      <c r="C119" s="3" t="inlineStr">
        <is>
          <t>Digester Control Building Gas Safety Room</t>
        </is>
      </c>
      <c r="D119" s="3" t="inlineStr">
        <is>
          <t>Fair</t>
        </is>
      </c>
      <c r="E119" s="3">
        <v/>
      </c>
      <c r="F119" s="3" t="inlineStr">
        <is>
          <t>1972-01-01</t>
        </is>
      </c>
      <c r="G119" s="3" t="inlineStr">
        <is>
          <t>https://cdn.orca.storage/6176f4e9837c6600b5a93b75/617b11267d917700b58fe93e/asset-photo/ERYT6oDm5eE1D5pAahpPzw.jpg</t>
        </is>
      </c>
      <c r="H119" s="3">
        <v/>
      </c>
      <c r="I119" s="3" t="inlineStr">
        <is>
          <t>https://cdn.orca.storage/6176f4e9837c6600b5a93b75/617b11267d917700b58fe93e/barcode-photo/Zz0UwRxwdOgyF2BD+HbccQ.jpg</t>
        </is>
      </c>
      <c r="J119" s="3" t="inlineStr">
        <is>
          <t>Digester Control Building</t>
        </is>
      </c>
      <c r="K119" s="3" t="inlineStr">
        <is>
          <t>PRE-000393</t>
        </is>
      </c>
      <c r="L119" s="3" t="inlineStr">
        <is>
          <t>PPE</t>
        </is>
      </c>
      <c r="M119" s="3" t="inlineStr">
        <is>
          <t>43.3879161, -80.3507513</t>
        </is>
      </c>
      <c r="N119" s="4">
        <v>44498.57011574074</v>
      </c>
    </row>
    <row r="120">
      <c r="A120" s="3">
        <f>T("0000157962")</f>
      </c>
      <c r="B120" s="3" t="inlineStr">
        <is>
          <t>Secondary Digester Gas Line Post Sediment Trap ...-Plug Valve</t>
        </is>
      </c>
      <c r="C120" s="3" t="inlineStr">
        <is>
          <t>Digester Control Building Gas Safety Room</t>
        </is>
      </c>
      <c r="D120" s="3" t="inlineStr">
        <is>
          <t>Fair</t>
        </is>
      </c>
      <c r="E120" s="3">
        <v/>
      </c>
      <c r="F120" s="3" t="inlineStr">
        <is>
          <t>1972-01-01</t>
        </is>
      </c>
      <c r="G120" s="3" t="inlineStr">
        <is>
          <t>https://cdn.orca.storage/6176f4e9837c6600b5a93b75/617b11267d917700b58fe93f/asset-photo/mvgTJiHtYpD1iPGM1bQARw.jpg</t>
        </is>
      </c>
      <c r="H120" s="3" t="inlineStr">
        <is>
          <t>https://cdn.orca.storage/6176f4e9837c6600b5a93b75/617b11267d917700b58fe93f/name-plate-photo/OwVx5GsnAZJsVO0Eb3zTg.jpg</t>
        </is>
      </c>
      <c r="I120" s="3" t="inlineStr">
        <is>
          <t>https://cdn.orca.storage/6176f4e9837c6600b5a93b75/617b11267d917700b58fe93f/barcode-photo/p3D2mhEIpdkxAu9MX8mlLA.jpg</t>
        </is>
      </c>
      <c r="J120" s="3" t="inlineStr">
        <is>
          <t>Digester Control Building</t>
        </is>
      </c>
      <c r="K120" s="3" t="inlineStr">
        <is>
          <t>PRE-000394</t>
        </is>
      </c>
      <c r="L120" s="3" t="inlineStr">
        <is>
          <t>PPE</t>
        </is>
      </c>
      <c r="M120" s="3" t="inlineStr">
        <is>
          <t>43.3878806, -80.3507061</t>
        </is>
      </c>
      <c r="N120" s="4">
        <v>44498.56587962963</v>
      </c>
    </row>
    <row r="121">
      <c r="A121" s="3">
        <f>T("0000311685")</f>
      </c>
      <c r="B121" s="3" t="inlineStr">
        <is>
          <t>Boiler Hot Water Supply Line To Hot Water Pumps-Gate Valve</t>
        </is>
      </c>
      <c r="C121" s="3" t="inlineStr">
        <is>
          <t>Digester Control Building Boiler Room</t>
        </is>
      </c>
      <c r="D121" s="3" t="inlineStr">
        <is>
          <t>Fair</t>
        </is>
      </c>
      <c r="E121" s="3">
        <v/>
      </c>
      <c r="F121" s="3" t="inlineStr">
        <is>
          <t>1972-01-01</t>
        </is>
      </c>
      <c r="G121" s="3" t="inlineStr">
        <is>
          <t>https://cdn.orca.storage/6176f4e9837c6600b5a93b75/617b11267d917700b58fe940/asset-photo/5zxqGIHXPfU9E3MbjzUDTg.jpg</t>
        </is>
      </c>
      <c r="H121" s="3">
        <v/>
      </c>
      <c r="I121" s="3" t="inlineStr">
        <is>
          <t>https://cdn.orca.storage/6176f4e9837c6600b5a93b75/617b11267d917700b58fe940/barcode-photo/32njipEdQcYL8yP53cKog.jpg</t>
        </is>
      </c>
      <c r="J121" s="3" t="inlineStr">
        <is>
          <t>Digester Control Building</t>
        </is>
      </c>
      <c r="K121" s="3" t="inlineStr">
        <is>
          <t>PRE-000395</t>
        </is>
      </c>
      <c r="L121" s="3" t="inlineStr">
        <is>
          <t>PPE</t>
        </is>
      </c>
      <c r="M121" s="3" t="inlineStr">
        <is>
          <t>43.3879400, -80.3507711</t>
        </is>
      </c>
      <c r="N121" s="4">
        <v>44498.62708333333</v>
      </c>
    </row>
    <row r="122">
      <c r="A122" s="3">
        <f>T("0000311689")</f>
      </c>
      <c r="B122" s="3" t="inlineStr">
        <is>
          <t>Isolation Valve For Hot Water Pump-Gate Valve</t>
        </is>
      </c>
      <c r="C122" s="3" t="inlineStr">
        <is>
          <t>Digester Control Building Boiler Room</t>
        </is>
      </c>
      <c r="D122" s="3" t="inlineStr">
        <is>
          <t>Fair</t>
        </is>
      </c>
      <c r="E122" s="3">
        <v/>
      </c>
      <c r="F122" s="3" t="inlineStr">
        <is>
          <t>1972-01-01</t>
        </is>
      </c>
      <c r="G122" s="3" t="inlineStr">
        <is>
          <t>https://cdn.orca.storage/6176f4e9837c6600b5a93b75/617b11267d917700b58fe941/asset-photo/xRBhy3y95zZaKT4x9xdhxg.jpg</t>
        </is>
      </c>
      <c r="H122" s="3">
        <v/>
      </c>
      <c r="I122" s="3" t="inlineStr">
        <is>
          <t>https://cdn.orca.storage/6176f4e9837c6600b5a93b75/617b11267d917700b58fe941/barcode-photo/OWYHfllRW49mdiPpx3anQ.jpg</t>
        </is>
      </c>
      <c r="J122" s="3" t="inlineStr">
        <is>
          <t>Digester Control Building</t>
        </is>
      </c>
      <c r="K122" s="3" t="inlineStr">
        <is>
          <t>PRE-000396</t>
        </is>
      </c>
      <c r="L122" s="3" t="inlineStr">
        <is>
          <t>PPE</t>
        </is>
      </c>
      <c r="M122" s="3" t="inlineStr">
        <is>
          <t>43.3879507, -80.3507660</t>
        </is>
      </c>
      <c r="N122" s="4">
        <v>44498.629525462966</v>
      </c>
    </row>
    <row r="123">
      <c r="A123" s="3">
        <f>T("0000311690")</f>
      </c>
      <c r="B123" s="3" t="inlineStr">
        <is>
          <t>Discharge Valve For Hot Water Pump-Gate Valve</t>
        </is>
      </c>
      <c r="C123" s="3" t="inlineStr">
        <is>
          <t>Digester Control Building Boiler Room</t>
        </is>
      </c>
      <c r="D123" s="3" t="inlineStr">
        <is>
          <t>Fair</t>
        </is>
      </c>
      <c r="E123" s="3">
        <v/>
      </c>
      <c r="F123" s="3" t="inlineStr">
        <is>
          <t>1972-01-01</t>
        </is>
      </c>
      <c r="G123" s="3" t="inlineStr">
        <is>
          <t>https://cdn.orca.storage/6176f4e9837c6600b5a93b75/617b11267d917700b58fe942/asset-photo/q3FPn5BmkueZYu1POa1qA.jpg</t>
        </is>
      </c>
      <c r="H123" s="3">
        <v/>
      </c>
      <c r="I123" s="3" t="inlineStr">
        <is>
          <t>https://cdn.orca.storage/6176f4e9837c6600b5a93b75/617b11267d917700b58fe942/barcode-photo/4B145WLaSWpgy9fCdLyZ+A.jpg</t>
        </is>
      </c>
      <c r="J123" s="3" t="inlineStr">
        <is>
          <t>Digester Control Building</t>
        </is>
      </c>
      <c r="K123" s="3" t="inlineStr">
        <is>
          <t>PRE-000397</t>
        </is>
      </c>
      <c r="L123" s="3" t="inlineStr">
        <is>
          <t>PPE</t>
        </is>
      </c>
      <c r="M123" s="3" t="inlineStr">
        <is>
          <t>43.3826666, -80.3538585</t>
        </is>
      </c>
      <c r="N123" s="4">
        <v>44498.62667824074</v>
      </c>
    </row>
    <row r="124">
      <c r="A124" s="3">
        <f>T("0000311691")</f>
      </c>
      <c r="B124" s="3" t="inlineStr">
        <is>
          <t>Hot Water Supply Valve To Heat Exchanger 1-Gate Valve</t>
        </is>
      </c>
      <c r="C124" s="3" t="inlineStr">
        <is>
          <t>Digester Control Building Boiler Room</t>
        </is>
      </c>
      <c r="D124" s="3" t="inlineStr">
        <is>
          <t>Fair</t>
        </is>
      </c>
      <c r="E124" s="3">
        <v/>
      </c>
      <c r="F124" s="3" t="inlineStr">
        <is>
          <t>1972-01-01</t>
        </is>
      </c>
      <c r="G124" s="3" t="inlineStr">
        <is>
          <t>https://cdn.orca.storage/6176f4e9837c6600b5a93b75/617b11267d917700b58fe943/asset-photo/x9zqRT1S78mspB7qa4Zkrw.jpg</t>
        </is>
      </c>
      <c r="H124" s="3">
        <v/>
      </c>
      <c r="I124" s="3" t="inlineStr">
        <is>
          <t>https://cdn.orca.storage/6176f4e9837c6600b5a93b75/617b11267d917700b58fe943/barcode-photo/T314hS9KEJa+fl+LOnXw.jpg</t>
        </is>
      </c>
      <c r="J124" s="3" t="inlineStr">
        <is>
          <t>Digester Control Building</t>
        </is>
      </c>
      <c r="K124" s="3" t="inlineStr">
        <is>
          <t>PRE-000398</t>
        </is>
      </c>
      <c r="L124" s="3" t="inlineStr">
        <is>
          <t>PPE</t>
        </is>
      </c>
      <c r="M124" s="3" t="inlineStr">
        <is>
          <t>43.3879492, -80.3507715</t>
        </is>
      </c>
      <c r="N124" s="4">
        <v>44498.62888888889</v>
      </c>
    </row>
    <row r="125">
      <c r="A125" s="3">
        <f>T("0000311699")</f>
      </c>
      <c r="B125" s="3" t="inlineStr">
        <is>
          <t>Hot Water Pump 2 Discharge Line To Supply Header-Gate Valve</t>
        </is>
      </c>
      <c r="C125" s="3" t="inlineStr">
        <is>
          <t>Digester Control Building S W Corner of Boiler Room</t>
        </is>
      </c>
      <c r="D125" s="3" t="inlineStr">
        <is>
          <t>Fair</t>
        </is>
      </c>
      <c r="E125" s="3">
        <v/>
      </c>
      <c r="F125" s="3" t="inlineStr">
        <is>
          <t>1972-01-01</t>
        </is>
      </c>
      <c r="G125" s="3" t="inlineStr">
        <is>
          <t>https://cdn.orca.storage/6176f4e9837c6600b5a93b75/617b11267d917700b58fe947/asset-photo/79hyqk6mcE8ToUdElFCmFg.jpg</t>
        </is>
      </c>
      <c r="H125" s="3">
        <v/>
      </c>
      <c r="I125" s="3" t="inlineStr">
        <is>
          <t>https://cdn.orca.storage/6176f4e9837c6600b5a93b75/617b11267d917700b58fe947/barcode-photo/M0cyExnOGDiGiMbM5RqzyA.jpg</t>
        </is>
      </c>
      <c r="J125" s="3" t="inlineStr">
        <is>
          <t>Digester Control Building</t>
        </is>
      </c>
      <c r="K125" s="3" t="inlineStr">
        <is>
          <t>PRE-000402</t>
        </is>
      </c>
      <c r="L125" s="3" t="inlineStr">
        <is>
          <t>PPE</t>
        </is>
      </c>
      <c r="M125" s="3" t="inlineStr">
        <is>
          <t>43.3879242, -80.3508051</t>
        </is>
      </c>
      <c r="N125" s="4">
        <v>44498.609444444446</v>
      </c>
    </row>
    <row r="126">
      <c r="A126" s="3">
        <f>T("0000311700")</f>
      </c>
      <c r="B126" s="3" t="inlineStr">
        <is>
          <t>Hot Water Supply Header Future Connection-Gate Valve</t>
        </is>
      </c>
      <c r="C126" s="3" t="inlineStr">
        <is>
          <t>Digester Control Building S W Corner of Boiler Room</t>
        </is>
      </c>
      <c r="D126" s="3" t="inlineStr">
        <is>
          <t>Fair</t>
        </is>
      </c>
      <c r="E126" s="3">
        <v/>
      </c>
      <c r="F126" s="3" t="inlineStr">
        <is>
          <t>1972-01-01</t>
        </is>
      </c>
      <c r="G126" s="3" t="inlineStr">
        <is>
          <t>https://cdn.orca.storage/6176f4e9837c6600b5a93b75/617b11267d917700b58fe948/asset-photo/8Rj08sHCFq7yY+nQbWr+Sg.jpg</t>
        </is>
      </c>
      <c r="H126" s="3">
        <v/>
      </c>
      <c r="I126" s="3" t="inlineStr">
        <is>
          <t>https://cdn.orca.storage/6176f4e9837c6600b5a93b75/617b11267d917700b58fe948/barcode-photo/zULVlN4lRSATyTrY0wuNvA.jpg</t>
        </is>
      </c>
      <c r="J126" s="3" t="inlineStr">
        <is>
          <t>Digester Control Building</t>
        </is>
      </c>
      <c r="K126" s="3" t="inlineStr">
        <is>
          <t>PRE-000403</t>
        </is>
      </c>
      <c r="L126" s="3" t="inlineStr">
        <is>
          <t>PPE</t>
        </is>
      </c>
      <c r="M126" s="3" t="inlineStr">
        <is>
          <t>43.3879299, -80.3508134</t>
        </is>
      </c>
      <c r="N126" s="4">
        <v>44498.60988425926</v>
      </c>
    </row>
    <row r="127">
      <c r="A127" s="3">
        <f>T("0000311701")</f>
      </c>
      <c r="B127" s="3" t="inlineStr">
        <is>
          <t>Hot Water Supply Header Line To Heat Exchanger 1-Gate Valve</t>
        </is>
      </c>
      <c r="C127" s="3" t="inlineStr">
        <is>
          <t>Digester Control Building S W Corner of Boiler Room</t>
        </is>
      </c>
      <c r="D127" s="3" t="inlineStr">
        <is>
          <t>Fair</t>
        </is>
      </c>
      <c r="E127" s="3">
        <v/>
      </c>
      <c r="F127" s="3" t="inlineStr">
        <is>
          <t>1972-01-01</t>
        </is>
      </c>
      <c r="G127" s="3" t="inlineStr">
        <is>
          <t>https://cdn.orca.storage/6176f4e9837c6600b5a93b75/617b11267d917700b58fe949/asset-photo/oHdIXuGz5jMSym+8L4h3YA.jpg</t>
        </is>
      </c>
      <c r="H127" s="3">
        <v/>
      </c>
      <c r="I127" s="3" t="inlineStr">
        <is>
          <t>https://cdn.orca.storage/6176f4e9837c6600b5a93b75/617b11267d917700b58fe949/barcode-photo/7TkmeduE6KsVkYS3H1rjXg.jpg</t>
        </is>
      </c>
      <c r="J127" s="3" t="inlineStr">
        <is>
          <t>Digester Control Building</t>
        </is>
      </c>
      <c r="K127" s="3" t="inlineStr">
        <is>
          <t>PRE-000404</t>
        </is>
      </c>
      <c r="L127" s="3" t="inlineStr">
        <is>
          <t>PPE</t>
        </is>
      </c>
      <c r="M127" s="3" t="inlineStr">
        <is>
          <t>43.3879311, -80.3508110</t>
        </is>
      </c>
      <c r="N127" s="4">
        <v>44498.610243055555</v>
      </c>
    </row>
    <row r="128">
      <c r="A128" s="3">
        <f>T("0000311703")</f>
      </c>
      <c r="B128" s="3" t="inlineStr">
        <is>
          <t>Hot Water Return Header Line - Future Connection-Gate Valve</t>
        </is>
      </c>
      <c r="C128" s="3" t="inlineStr">
        <is>
          <t>Digester Control Building West Wall of Boiler Room</t>
        </is>
      </c>
      <c r="D128" s="3" t="inlineStr">
        <is>
          <t>Fair</t>
        </is>
      </c>
      <c r="E128" s="3">
        <v/>
      </c>
      <c r="F128" s="3" t="inlineStr">
        <is>
          <t>1972-01-01</t>
        </is>
      </c>
      <c r="G128" s="3" t="inlineStr">
        <is>
          <t>https://cdn.orca.storage/6176f4e9837c6600b5a93b75/617b11267d917700b58fe94a/asset-photo/rCg6hVQb7M0JcTVjgrbcjw.jpg</t>
        </is>
      </c>
      <c r="H128" s="3">
        <v/>
      </c>
      <c r="I128" s="3" t="inlineStr">
        <is>
          <t>https://cdn.orca.storage/6176f4e9837c6600b5a93b75/617b11267d917700b58fe94a/barcode-photo/MzEUkyzFC2KcSjXCtO9A.jpg</t>
        </is>
      </c>
      <c r="J128" s="3" t="inlineStr">
        <is>
          <t>Digester Control Building</t>
        </is>
      </c>
      <c r="K128" s="3" t="inlineStr">
        <is>
          <t>PRE-000405</t>
        </is>
      </c>
      <c r="L128" s="3" t="inlineStr">
        <is>
          <t>PPE</t>
        </is>
      </c>
      <c r="M128" s="3" t="inlineStr">
        <is>
          <t>43.3879323, -80.3507873</t>
        </is>
      </c>
      <c r="N128" s="4">
        <v>44498.62357638889</v>
      </c>
    </row>
    <row r="129">
      <c r="A129" s="3">
        <f>T("0000311704")</f>
      </c>
      <c r="B129" s="3" t="inlineStr">
        <is>
          <t>Hot Water Return Header Line From Heat Exchanger 1-Gate Valve</t>
        </is>
      </c>
      <c r="C129" s="3" t="inlineStr">
        <is>
          <t>Digester Control Building West Wall of Boiler Room</t>
        </is>
      </c>
      <c r="D129" s="3" t="inlineStr">
        <is>
          <t>Fair</t>
        </is>
      </c>
      <c r="E129" s="3">
        <v/>
      </c>
      <c r="F129" s="3" t="inlineStr">
        <is>
          <t>1972-01-01</t>
        </is>
      </c>
      <c r="G129" s="3" t="inlineStr">
        <is>
          <t>https://cdn.orca.storage/6176f4e9837c6600b5a93b75/617b11267d917700b58fe94b/asset-photo/KwCgA24TrJ9+0Ei3xkJQ.jpg</t>
        </is>
      </c>
      <c r="H129" s="3">
        <v/>
      </c>
      <c r="I129" s="3" t="inlineStr">
        <is>
          <t>https://cdn.orca.storage/6176f4e9837c6600b5a93b75/617b11267d917700b58fe94b/barcode-photo/Lx0IMOdWnV8chGPZqg53oQ.jpg</t>
        </is>
      </c>
      <c r="J129" s="3" t="inlineStr">
        <is>
          <t>Digester Control Building</t>
        </is>
      </c>
      <c r="K129" s="3" t="inlineStr">
        <is>
          <t>PRE-000406</t>
        </is>
      </c>
      <c r="L129" s="3" t="inlineStr">
        <is>
          <t>PPE</t>
        </is>
      </c>
      <c r="M129" s="3" t="inlineStr">
        <is>
          <t>43.3879297, -80.3507832</t>
        </is>
      </c>
      <c r="N129" s="4">
        <v>44498.62412037037</v>
      </c>
    </row>
    <row r="130">
      <c r="A130" s="3">
        <f>T("0000311705")</f>
      </c>
      <c r="B130" s="3" t="inlineStr">
        <is>
          <t>Hot Water Return Header Line To Boilers-Gate Valve</t>
        </is>
      </c>
      <c r="C130" s="3" t="inlineStr">
        <is>
          <t>Digester Control Building West Wall of Boiler Room</t>
        </is>
      </c>
      <c r="D130" s="3" t="inlineStr">
        <is>
          <t>Fair</t>
        </is>
      </c>
      <c r="E130" s="3">
        <v/>
      </c>
      <c r="F130" s="3" t="inlineStr">
        <is>
          <t>1972-01-01</t>
        </is>
      </c>
      <c r="G130" s="3" t="inlineStr">
        <is>
          <t>https://cdn.orca.storage/6176f4e9837c6600b5a93b75/617b11267d917700b58fe94c/asset-photo/cdgEY8WdxGwSRDafytzDxQ.jpg</t>
        </is>
      </c>
      <c r="H130" s="3">
        <v/>
      </c>
      <c r="I130" s="3" t="inlineStr">
        <is>
          <t>https://cdn.orca.storage/6176f4e9837c6600b5a93b75/617b11267d917700b58fe94c/barcode-photo/X6tac+yhQhi5ulJDdzF43Q.jpg</t>
        </is>
      </c>
      <c r="J130" s="3" t="inlineStr">
        <is>
          <t>Digester Control Building</t>
        </is>
      </c>
      <c r="K130" s="3" t="inlineStr">
        <is>
          <t>PRE-000407</t>
        </is>
      </c>
      <c r="L130" s="3" t="inlineStr">
        <is>
          <t>PPE</t>
        </is>
      </c>
      <c r="M130" s="3" t="inlineStr">
        <is>
          <t>43.3879094, -80.3507529</t>
        </is>
      </c>
      <c r="N130" s="4">
        <v>44498.62479166667</v>
      </c>
    </row>
    <row r="131">
      <c r="A131" s="3">
        <f>T("0000311707")</f>
      </c>
      <c r="B131" s="3" t="inlineStr">
        <is>
          <t>Digester Control Building Pressure Relief Valve</t>
        </is>
      </c>
      <c r="C131" s="3" t="inlineStr">
        <is>
          <t>Digester Control Building Above Boiler # 1  Boiler Room</t>
        </is>
      </c>
      <c r="D131" s="3" t="inlineStr">
        <is>
          <t>Good</t>
        </is>
      </c>
      <c r="E131" s="3">
        <v/>
      </c>
      <c r="F131" s="3" t="inlineStr">
        <is>
          <t>1972-01-01</t>
        </is>
      </c>
      <c r="G131" s="3" t="inlineStr">
        <is>
          <t>https://cdn.orca.storage/6176f4e9837c6600b5a93b75/617b11267d917700b58fe94d/asset-photo/6W0ZCT60Yz+GuLbhItdHFQ.jpg</t>
        </is>
      </c>
      <c r="H131" s="3">
        <v/>
      </c>
      <c r="I131" s="3" t="inlineStr">
        <is>
          <t>https://cdn.orca.storage/6176f4e9837c6600b5a93b75/617b11267d917700b58fe94d/barcode-photo/pCIlo3QXKBBO4yVzJoNIPA.jpg</t>
        </is>
      </c>
      <c r="J131" s="3" t="inlineStr">
        <is>
          <t>Digester Control Building</t>
        </is>
      </c>
      <c r="K131" s="3" t="inlineStr">
        <is>
          <t>PRE-000408</t>
        </is>
      </c>
      <c r="L131" s="3" t="inlineStr">
        <is>
          <t>PPE</t>
        </is>
      </c>
      <c r="M131" s="3">
        <v/>
      </c>
      <c r="N131" s="3">
        <v/>
      </c>
    </row>
    <row r="132">
      <c r="A132" s="3">
        <f>T("0000311711")</f>
      </c>
      <c r="B132" s="3" t="inlineStr">
        <is>
          <t>Digester Control Building  Backflow Prevention Device</t>
        </is>
      </c>
      <c r="C132" s="3" t="inlineStr">
        <is>
          <t>Digester Control Building Boiler Room</t>
        </is>
      </c>
      <c r="D132" s="3" t="inlineStr">
        <is>
          <t>Poor</t>
        </is>
      </c>
      <c r="E132" s="3" t="inlineStr">
        <is>
          <t>Minor deterioration</t>
        </is>
      </c>
      <c r="F132" s="3" t="inlineStr">
        <is>
          <t>1972-01-01</t>
        </is>
      </c>
      <c r="G132" s="3" t="inlineStr">
        <is>
          <t>https://cdn.orca.storage/6176f4e9837c6600b5a93b75/617b11267d917700b58fe94e/asset-photo/EHVLFca8hzbAHt0WE3MUmQ.jpg</t>
        </is>
      </c>
      <c r="H132" s="3">
        <v/>
      </c>
      <c r="I132" s="3" t="inlineStr">
        <is>
          <t>https://cdn.orca.storage/6176f4e9837c6600b5a93b75/617b11267d917700b58fe94e/barcode-photo/6fHVmBYnQ8RFMMy37JSYdg.jpg</t>
        </is>
      </c>
      <c r="J132" s="3" t="inlineStr">
        <is>
          <t>Digester Control Building</t>
        </is>
      </c>
      <c r="K132" s="3" t="inlineStr">
        <is>
          <t>PRE-000409</t>
        </is>
      </c>
      <c r="L132" s="3" t="inlineStr">
        <is>
          <t>PPE</t>
        </is>
      </c>
      <c r="M132" s="3" t="inlineStr">
        <is>
          <t>43.3879463, -80.3507725</t>
        </is>
      </c>
      <c r="N132" s="4">
        <v>44498.62829861111</v>
      </c>
    </row>
    <row r="133">
      <c r="A133" s="3">
        <f>T("0000311717")</f>
      </c>
      <c r="B133" s="3" t="inlineStr">
        <is>
          <t>Heat Exchanger 1 Hot Water Return Valve-Gate Valve</t>
        </is>
      </c>
      <c r="C133" s="3" t="inlineStr">
        <is>
          <t>Digester Control Building Electrical Room</t>
        </is>
      </c>
      <c r="D133" s="3" t="inlineStr">
        <is>
          <t>Fair</t>
        </is>
      </c>
      <c r="E133" s="3">
        <v/>
      </c>
      <c r="F133" s="3" t="inlineStr">
        <is>
          <t>1972-01-01</t>
        </is>
      </c>
      <c r="G133" s="3" t="inlineStr">
        <is>
          <t>https://cdn.orca.storage/6176f4e9837c6600b5a93b75/617b11267d917700b58fe94f/asset-photo/ltiQ0Vib1MGkUP913uFx6g.jpg</t>
        </is>
      </c>
      <c r="H133" s="3">
        <v/>
      </c>
      <c r="I133" s="3" t="inlineStr">
        <is>
          <t>https://cdn.orca.storage/6176f4e9837c6600b5a93b75/617b11267d917700b58fe94f/barcode-photo/TQ6jvcBZbylVCyrp3tTKIw.jpg</t>
        </is>
      </c>
      <c r="J133" s="3" t="inlineStr">
        <is>
          <t>Digester Control Building</t>
        </is>
      </c>
      <c r="K133" s="3" t="inlineStr">
        <is>
          <t>PRE-000410</t>
        </is>
      </c>
      <c r="L133" s="3" t="inlineStr">
        <is>
          <t>PPE</t>
        </is>
      </c>
      <c r="M133" s="3" t="inlineStr">
        <is>
          <t>43.3826666, -80.3538585</t>
        </is>
      </c>
      <c r="N133" s="4">
        <v>44498.645219907405</v>
      </c>
    </row>
    <row r="134">
      <c r="A134" s="3">
        <f>T("0000311718")</f>
      </c>
      <c r="B134" s="3" t="inlineStr">
        <is>
          <t>Heat Exchanger 1 Hot Water Supply Valve-Gate Valve</t>
        </is>
      </c>
      <c r="C134" s="3" t="inlineStr">
        <is>
          <t>Digester Control Building Electrical Room</t>
        </is>
      </c>
      <c r="D134" s="3" t="inlineStr">
        <is>
          <t>Fair</t>
        </is>
      </c>
      <c r="E134" s="3">
        <v/>
      </c>
      <c r="F134" s="3" t="inlineStr">
        <is>
          <t>1972-01-01</t>
        </is>
      </c>
      <c r="G134" s="3" t="inlineStr">
        <is>
          <t>https://cdn.orca.storage/6176f4e9837c6600b5a93b75/617b11267d917700b58fe950/asset-photo/u+Hpu6WoHD5EvAKcWnsHNA.jpg</t>
        </is>
      </c>
      <c r="H134" s="3">
        <v/>
      </c>
      <c r="I134" s="3" t="inlineStr">
        <is>
          <t>https://cdn.orca.storage/6176f4e9837c6600b5a93b75/617b11267d917700b58fe950/barcode-photo/6aZt9C7MiysZP9JjkabqWw.jpg</t>
        </is>
      </c>
      <c r="J134" s="3" t="inlineStr">
        <is>
          <t>Digester Control Building</t>
        </is>
      </c>
      <c r="K134" s="3" t="inlineStr">
        <is>
          <t>PRE-000411</t>
        </is>
      </c>
      <c r="L134" s="3" t="inlineStr">
        <is>
          <t>PPE</t>
        </is>
      </c>
      <c r="M134" s="3" t="inlineStr">
        <is>
          <t>43.3826666, -80.3538585</t>
        </is>
      </c>
      <c r="N134" s="4">
        <v>44498.645520833335</v>
      </c>
    </row>
    <row r="135">
      <c r="A135" s="3">
        <f>T("0000311721")</f>
      </c>
      <c r="B135" s="3" t="inlineStr">
        <is>
          <t>Heat Exchanger 1 Discharge Valve-Knife Gate Valve</t>
        </is>
      </c>
      <c r="C135" s="3" t="inlineStr">
        <is>
          <t>Digester Control Building Gas Safety Room</t>
        </is>
      </c>
      <c r="D135" s="3" t="inlineStr">
        <is>
          <t>Good</t>
        </is>
      </c>
      <c r="E135" s="3">
        <v/>
      </c>
      <c r="F135" s="3" t="inlineStr">
        <is>
          <t>1972-01-01</t>
        </is>
      </c>
      <c r="G135" s="3" t="inlineStr">
        <is>
          <t>https://cdn.orca.storage/6176f4e9837c6600b5a93b75/617b11267d917700b58fe951/asset-photo/2iDMzG8HEp9MGOBqmluSbw.jpg</t>
        </is>
      </c>
      <c r="H135" s="3">
        <v/>
      </c>
      <c r="I135" s="3" t="inlineStr">
        <is>
          <t>https://cdn.orca.storage/6176f4e9837c6600b5a93b75/617b11267d917700b58fe951/barcode-photo/UOQNYp+uPuxRB+Wq7GQVrQ.jpg</t>
        </is>
      </c>
      <c r="J135" s="3" t="inlineStr">
        <is>
          <t>Digester Control Building</t>
        </is>
      </c>
      <c r="K135" s="3" t="inlineStr">
        <is>
          <t>PRE-000412</t>
        </is>
      </c>
      <c r="L135" s="3" t="inlineStr">
        <is>
          <t>PPE</t>
        </is>
      </c>
      <c r="M135" s="3" t="inlineStr">
        <is>
          <t>43.3826666, -80.3538585</t>
        </is>
      </c>
      <c r="N135" s="4">
        <v>44498.57976851852</v>
      </c>
    </row>
    <row r="136">
      <c r="A136" s="3">
        <f>T("0000311722")</f>
      </c>
      <c r="B136" s="3" t="inlineStr">
        <is>
          <t>Heat Exchanger Discharge Valve To Primary Digester-Knife Gate Valve</t>
        </is>
      </c>
      <c r="C136" s="3" t="inlineStr">
        <is>
          <t>Digester Control Building Gas Safety Room</t>
        </is>
      </c>
      <c r="D136" s="3" t="inlineStr">
        <is>
          <t>Good</t>
        </is>
      </c>
      <c r="E136" s="3">
        <v/>
      </c>
      <c r="F136" s="3" t="inlineStr">
        <is>
          <t>1972-01-01</t>
        </is>
      </c>
      <c r="G136" s="3" t="inlineStr">
        <is>
          <t>https://cdn.orca.storage/6176f4e9837c6600b5a93b75/617b11267d917700b58fe952/asset-photo/VtsSH5IMBifycoXmWB21Q.jpg</t>
        </is>
      </c>
      <c r="H136" s="3">
        <v/>
      </c>
      <c r="I136" s="3" t="inlineStr">
        <is>
          <t>https://cdn.orca.storage/6176f4e9837c6600b5a93b75/617b11267d917700b58fe952/barcode-photo/9bygTzeGGuCsZ7y71cIPQ.jpg</t>
        </is>
      </c>
      <c r="J136" s="3" t="inlineStr">
        <is>
          <t>Digester Control Building</t>
        </is>
      </c>
      <c r="K136" s="3" t="inlineStr">
        <is>
          <t>PRE-000413</t>
        </is>
      </c>
      <c r="L136" s="3" t="inlineStr">
        <is>
          <t>PPE</t>
        </is>
      </c>
      <c r="M136" s="3" t="inlineStr">
        <is>
          <t>43.3826666, -80.3538585</t>
        </is>
      </c>
      <c r="N136" s="4">
        <v>44498.58127314815</v>
      </c>
    </row>
    <row r="137">
      <c r="A137" s="3">
        <f>T("0000311723")</f>
      </c>
      <c r="B137" s="3" t="inlineStr">
        <is>
          <t>Knife Gate Valve</t>
        </is>
      </c>
      <c r="C137" s="3" t="inlineStr">
        <is>
          <t>Digester Control Building</t>
        </is>
      </c>
      <c r="D137" s="3" t="inlineStr">
        <is>
          <t>Good</t>
        </is>
      </c>
      <c r="E137" s="3">
        <v/>
      </c>
      <c r="F137" s="3">
        <v/>
      </c>
      <c r="G137" s="3" t="inlineStr">
        <is>
          <t>https://cdn.orca.storage/6176f4e9837c6600b5a93b75/617b11267d917700b58fe953/asset-photo/qUhFgh4O8cF7kOlmOeKiQ.jpg</t>
        </is>
      </c>
      <c r="H137" s="3">
        <v/>
      </c>
      <c r="I137" s="3" t="inlineStr">
        <is>
          <t>https://cdn.orca.storage/6176f4e9837c6600b5a93b75/617b11267d917700b58fe953/barcode-photo/UhqbjGxeqzjsRvcGpdIYxQ.jpg</t>
        </is>
      </c>
      <c r="J137" s="3" t="inlineStr">
        <is>
          <t>Digester Control Building</t>
        </is>
      </c>
      <c r="K137" s="3">
        <v/>
      </c>
      <c r="L137" s="3">
        <v/>
      </c>
      <c r="M137" s="3" t="inlineStr">
        <is>
          <t>43.3826666, -80.3538585</t>
        </is>
      </c>
      <c r="N137" s="4">
        <v>44498.58248842593</v>
      </c>
    </row>
    <row r="138">
      <c r="A138" s="3">
        <f>T("0000311724")</f>
      </c>
      <c r="B138" s="3" t="inlineStr">
        <is>
          <t>Hot Water Supply Valve To Heat Exchanger-Knife Gate Valve</t>
        </is>
      </c>
      <c r="C138" s="3" t="inlineStr">
        <is>
          <t>Digester Control Building Gas Safety Room</t>
        </is>
      </c>
      <c r="D138" s="3" t="inlineStr">
        <is>
          <t>Good</t>
        </is>
      </c>
      <c r="E138" s="3">
        <v/>
      </c>
      <c r="F138" s="3" t="inlineStr">
        <is>
          <t>1972-01-01</t>
        </is>
      </c>
      <c r="G138" s="3" t="inlineStr">
        <is>
          <t>https://cdn.orca.storage/6176f4e9837c6600b5a93b75/617b11267d917700b58fe954/asset-photo/ibIatHoHl+ugAvxFNfByzw.jpg</t>
        </is>
      </c>
      <c r="H138" s="3">
        <v/>
      </c>
      <c r="I138" s="3" t="inlineStr">
        <is>
          <t>https://cdn.orca.storage/6176f4e9837c6600b5a93b75/617b11267d917700b58fe954/barcode-photo/yfTMkLnSDsoH1FXSJp1WmA.jpg</t>
        </is>
      </c>
      <c r="J138" s="3" t="inlineStr">
        <is>
          <t>Digester Control Building</t>
        </is>
      </c>
      <c r="K138" s="3" t="inlineStr">
        <is>
          <t>PRE-000415</t>
        </is>
      </c>
      <c r="L138" s="3" t="inlineStr">
        <is>
          <t>PPE</t>
        </is>
      </c>
      <c r="M138" s="3" t="inlineStr">
        <is>
          <t>43.3826666, -80.3538585</t>
        </is>
      </c>
      <c r="N138" s="4">
        <v>44498.58180555556</v>
      </c>
    </row>
    <row r="139">
      <c r="A139" s="3">
        <f>T("0000311726")</f>
      </c>
      <c r="B139" s="3" t="inlineStr">
        <is>
          <t>Primary Digester Gas Incoming Line Valve-Plug Valve</t>
        </is>
      </c>
      <c r="C139" s="3" t="inlineStr">
        <is>
          <t>Digester Control Building Gas Safety Room</t>
        </is>
      </c>
      <c r="D139" s="3" t="inlineStr">
        <is>
          <t>Fair</t>
        </is>
      </c>
      <c r="E139" s="3">
        <v/>
      </c>
      <c r="F139" s="3" t="inlineStr">
        <is>
          <t>1972-01-01</t>
        </is>
      </c>
      <c r="G139" s="3" t="inlineStr">
        <is>
          <t>https://cdn.orca.storage/6176f4e9837c6600b5a93b75/617b11267d917700b58fe955/asset-photo/8mDtYXlaxD6vw91TuwlQw.jpg</t>
        </is>
      </c>
      <c r="H139" s="3">
        <v/>
      </c>
      <c r="I139" s="3" t="inlineStr">
        <is>
          <t>https://cdn.orca.storage/6176f4e9837c6600b5a93b75/617b11267d917700b58fe955/barcode-photo/UFXQbBHNJYfyGSCrhT4BxQ.jpg</t>
        </is>
      </c>
      <c r="J139" s="3" t="inlineStr">
        <is>
          <t>Digester Control Building</t>
        </is>
      </c>
      <c r="K139" s="3" t="inlineStr">
        <is>
          <t>PRE-000416</t>
        </is>
      </c>
      <c r="L139" s="3" t="inlineStr">
        <is>
          <t>PPE</t>
        </is>
      </c>
      <c r="M139" s="3" t="inlineStr">
        <is>
          <t>43.3880154, -80.3505817</t>
        </is>
      </c>
      <c r="N139" s="4">
        <v>44498.59837962963</v>
      </c>
    </row>
    <row r="140">
      <c r="A140" s="3">
        <f>T("0000311727")</f>
      </c>
      <c r="B140" s="3" t="inlineStr">
        <is>
          <t>Primary Digester Gas Incoming Line Valve-Plug Valve</t>
        </is>
      </c>
      <c r="C140" s="3" t="inlineStr">
        <is>
          <t>Digester Control Building Gas Safety Room</t>
        </is>
      </c>
      <c r="D140" s="3" t="inlineStr">
        <is>
          <t>Fair</t>
        </is>
      </c>
      <c r="E140" s="3">
        <v/>
      </c>
      <c r="F140" s="3" t="inlineStr">
        <is>
          <t>1972-01-01</t>
        </is>
      </c>
      <c r="G140" s="3" t="inlineStr">
        <is>
          <t>https://cdn.orca.storage/6176f4e9837c6600b5a93b75/617b11267d917700b58fe956/asset-photo/7yKcuH770MRCy8OsuQWVA.jpg</t>
        </is>
      </c>
      <c r="H140" s="3">
        <v/>
      </c>
      <c r="I140" s="3" t="inlineStr">
        <is>
          <t>https://cdn.orca.storage/6176f4e9837c6600b5a93b75/617b11267d917700b58fe956/barcode-photo/626ZF4XEJh+SL74klZzI9w.jpg</t>
        </is>
      </c>
      <c r="J140" s="3" t="inlineStr">
        <is>
          <t>Digester Control Building</t>
        </is>
      </c>
      <c r="K140" s="3" t="inlineStr">
        <is>
          <t>PRE-000417</t>
        </is>
      </c>
      <c r="L140" s="3" t="inlineStr">
        <is>
          <t>PPE</t>
        </is>
      </c>
      <c r="M140" s="3">
        <v/>
      </c>
      <c r="N140" s="3">
        <v/>
      </c>
    </row>
    <row r="141">
      <c r="A141" s="3">
        <f>T("0000311729")</f>
      </c>
      <c r="B141" s="3" t="inlineStr">
        <is>
          <t>Primary Digester Gas Line Thermal Shut Off Valve</t>
        </is>
      </c>
      <c r="C141" s="3" t="inlineStr">
        <is>
          <t>Digester Control Building Gas Safety Room</t>
        </is>
      </c>
      <c r="D141" s="3" t="inlineStr">
        <is>
          <t>Fair</t>
        </is>
      </c>
      <c r="E141" s="3">
        <v/>
      </c>
      <c r="F141" s="3" t="inlineStr">
        <is>
          <t>1972-01-01</t>
        </is>
      </c>
      <c r="G141" s="3" t="inlineStr">
        <is>
          <t>https://cdn.orca.storage/6176f4e9837c6600b5a93b75/617b11267d917700b58fe957/asset-photo/nxcddOafPyUVEoMdPS4noA.jpg</t>
        </is>
      </c>
      <c r="H141" s="3" t="inlineStr">
        <is>
          <t>https://cdn.orca.storage/6176f4e9837c6600b5a93b75/617b11267d917700b58fe957/name-plate-photo/yr3Yg92KL9xIGIUWIhVtSQ.jpg</t>
        </is>
      </c>
      <c r="I141" s="3" t="inlineStr">
        <is>
          <t>https://cdn.orca.storage/6176f4e9837c6600b5a93b75/617b11267d917700b58fe957/barcode-photo/Q59OFmKEu++Ymz4bcEB8tw.jpg</t>
        </is>
      </c>
      <c r="J141" s="3" t="inlineStr">
        <is>
          <t>Digester Control Building</t>
        </is>
      </c>
      <c r="K141" s="3" t="inlineStr">
        <is>
          <t>PRE-000418</t>
        </is>
      </c>
      <c r="L141" s="3" t="inlineStr">
        <is>
          <t>PPE</t>
        </is>
      </c>
      <c r="M141" s="3" t="inlineStr">
        <is>
          <t>43.3879515, -80.3510046</t>
        </is>
      </c>
      <c r="N141" s="4">
        <v>44498.562418981484</v>
      </c>
    </row>
    <row r="142">
      <c r="A142" s="3">
        <f>T("0000311730")</f>
      </c>
      <c r="B142" s="3" t="inlineStr">
        <is>
          <t>Primary Digester Gas Line Post Sediment Trap Valve-Plug Valve</t>
        </is>
      </c>
      <c r="C142" s="3" t="inlineStr">
        <is>
          <t>Digester Control Building Gas Safety Room</t>
        </is>
      </c>
      <c r="D142" s="3" t="inlineStr">
        <is>
          <t>Fair</t>
        </is>
      </c>
      <c r="E142" s="3">
        <v/>
      </c>
      <c r="F142" s="3" t="inlineStr">
        <is>
          <t>1972-01-01</t>
        </is>
      </c>
      <c r="G142" s="3" t="inlineStr">
        <is>
          <t>https://cdn.orca.storage/6176f4e9837c6600b5a93b75/617b11267d917700b58fe958/asset-photo/DjZjztHfWSC8Xady9Mvpnw.jpg</t>
        </is>
      </c>
      <c r="H142" s="3" t="inlineStr">
        <is>
          <t>https://cdn.orca.storage/6176f4e9837c6600b5a93b75/617b11267d917700b58fe958/name-plate-photo/aeSyyx4nwXTQ0IVFXU0ZWQ.jpg</t>
        </is>
      </c>
      <c r="I142" s="3" t="inlineStr">
        <is>
          <t>https://cdn.orca.storage/6176f4e9837c6600b5a93b75/617b11267d917700b58fe958/barcode-photo/SkhyeeaQ+2Ffl0lwM+SbQ.jpg</t>
        </is>
      </c>
      <c r="J142" s="3" t="inlineStr">
        <is>
          <t>Digester Control Building</t>
        </is>
      </c>
      <c r="K142" s="3" t="inlineStr">
        <is>
          <t>PRE-000419</t>
        </is>
      </c>
      <c r="L142" s="3" t="inlineStr">
        <is>
          <t>PPE</t>
        </is>
      </c>
      <c r="M142" s="3" t="inlineStr">
        <is>
          <t>43.3879376, -80.3510079</t>
        </is>
      </c>
      <c r="N142" s="4">
        <v>44498.56350694445</v>
      </c>
    </row>
    <row r="143">
      <c r="A143" s="3">
        <f>T("0000311731")</f>
      </c>
      <c r="B143" s="3" t="inlineStr">
        <is>
          <t>Secondary Digester Gas Incoming Line Valve-Plug Valve</t>
        </is>
      </c>
      <c r="C143" s="3" t="inlineStr">
        <is>
          <t>Digester Control Building Gas Safety Room</t>
        </is>
      </c>
      <c r="D143" s="3" t="inlineStr">
        <is>
          <t>Fair</t>
        </is>
      </c>
      <c r="E143" s="3">
        <v/>
      </c>
      <c r="F143" s="3" t="inlineStr">
        <is>
          <t>1972-01-01</t>
        </is>
      </c>
      <c r="G143" s="3" t="inlineStr">
        <is>
          <t>https://cdn.orca.storage/6176f4e9837c6600b5a93b75/617b11267d917700b58fe959/asset-photo/6Rh70w7mc47YJK1aJzHHkg.jpg</t>
        </is>
      </c>
      <c r="H143" s="3">
        <v/>
      </c>
      <c r="I143" s="3" t="inlineStr">
        <is>
          <t>https://cdn.orca.storage/6176f4e9837c6600b5a93b75/617b11267d917700b58fe959/barcode-photo/QZMbNKMA+DV2dCfkv31aRQ.jpg</t>
        </is>
      </c>
      <c r="J143" s="3" t="inlineStr">
        <is>
          <t>Digester Control Building</t>
        </is>
      </c>
      <c r="K143" s="3" t="inlineStr">
        <is>
          <t>PRE-000420</t>
        </is>
      </c>
      <c r="L143" s="3" t="inlineStr">
        <is>
          <t>PPE</t>
        </is>
      </c>
      <c r="M143" s="3" t="inlineStr">
        <is>
          <t>43.3880203, -80.3505943</t>
        </is>
      </c>
      <c r="N143" s="4">
        <v>44498.5997337963</v>
      </c>
    </row>
    <row r="144">
      <c r="A144" s="3">
        <f>T("0000311773")</f>
      </c>
      <c r="B144" s="3" t="inlineStr">
        <is>
          <t>Sludge Mixing Pump # 1 Discharge Valve-Check Valve</t>
        </is>
      </c>
      <c r="C144" s="3" t="inlineStr">
        <is>
          <t>Digester Control Building Sludge Mixing Pump Room</t>
        </is>
      </c>
      <c r="D144" s="3" t="inlineStr">
        <is>
          <t>Very Good</t>
        </is>
      </c>
      <c r="E144" s="3">
        <v/>
      </c>
      <c r="F144" s="3" t="inlineStr">
        <is>
          <t>1972-01-01</t>
        </is>
      </c>
      <c r="G144" s="3" t="inlineStr">
        <is>
          <t>https://cdn.orca.storage/6176f4e9837c6600b5a93b75/617b11267d917700b58fe95a/asset-photo/wTnoqsTq6gsLYCnWuIw2Q.jpg</t>
        </is>
      </c>
      <c r="H144" s="3" t="inlineStr">
        <is>
          <t>https://cdn.orca.storage/6176f4e9837c6600b5a93b75/617b11267d917700b58fe95a/name-plate-photo/L7bvlb7p4Ysk57HtPHyRVQ.jpg</t>
        </is>
      </c>
      <c r="I144" s="3" t="inlineStr">
        <is>
          <t>https://cdn.orca.storage/6176f4e9837c6600b5a93b75/617b11267d917700b58fe95a/barcode-photo/H43OS9cGdEI83zET3Yv1Hw.jpg</t>
        </is>
      </c>
      <c r="J144" s="3" t="inlineStr">
        <is>
          <t>Digester Control Building</t>
        </is>
      </c>
      <c r="K144" s="3" t="inlineStr">
        <is>
          <t>PRE-000421</t>
        </is>
      </c>
      <c r="L144" s="3" t="inlineStr">
        <is>
          <t>PPE</t>
        </is>
      </c>
      <c r="M144" s="3" t="inlineStr">
        <is>
          <t>43.3880295, -80.3507592</t>
        </is>
      </c>
      <c r="N144" s="4">
        <v>44498.663564814815</v>
      </c>
    </row>
    <row r="145">
      <c r="A145" s="3">
        <f>T("0000311774")</f>
      </c>
      <c r="B145" s="3" t="inlineStr">
        <is>
          <t>Sludge Mixing Pump # 1 Discharge Valve-Knife Gate Valve</t>
        </is>
      </c>
      <c r="C145" s="3" t="inlineStr">
        <is>
          <t>Digester Control Building Sludge Mixing Pump Room</t>
        </is>
      </c>
      <c r="D145" s="3" t="inlineStr">
        <is>
          <t>Good</t>
        </is>
      </c>
      <c r="E145" s="3">
        <v/>
      </c>
      <c r="F145" s="3" t="inlineStr">
        <is>
          <t>1972-01-01</t>
        </is>
      </c>
      <c r="G145" s="3" t="inlineStr">
        <is>
          <t>https://cdn.orca.storage/6176f4e9837c6600b5a93b75/617b11267d917700b58fe95b/asset-photo/GGnjuv2FyZtC2TVUhVL87A.jpg</t>
        </is>
      </c>
      <c r="H145" s="3">
        <v/>
      </c>
      <c r="I145" s="3" t="inlineStr">
        <is>
          <t>https://cdn.orca.storage/6176f4e9837c6600b5a93b75/617b11267d917700b58fe95b/barcode-photo/WhgdYbk1NyO9H6HzYvTfA.jpg</t>
        </is>
      </c>
      <c r="J145" s="3" t="inlineStr">
        <is>
          <t>Digester Control Building</t>
        </is>
      </c>
      <c r="K145" s="3" t="inlineStr">
        <is>
          <t>PRE-000422</t>
        </is>
      </c>
      <c r="L145" s="3" t="inlineStr">
        <is>
          <t>PPE</t>
        </is>
      </c>
      <c r="M145" s="3" t="inlineStr">
        <is>
          <t>43.3880346, -80.3507526</t>
        </is>
      </c>
      <c r="N145" s="4">
        <v>44498.66173611111</v>
      </c>
    </row>
    <row r="146">
      <c r="A146" s="3">
        <f>T("0000311775")</f>
      </c>
      <c r="B146" s="3" t="inlineStr">
        <is>
          <t>Sludge Mixing Pumps Discharge Side Intercon. Valve-Knife Gate Valve</t>
        </is>
      </c>
      <c r="C146" s="3" t="inlineStr">
        <is>
          <t>Digester Control Building Sludge Mixing Pump Room</t>
        </is>
      </c>
      <c r="D146" s="3" t="inlineStr">
        <is>
          <t>Good</t>
        </is>
      </c>
      <c r="E146" s="3">
        <v/>
      </c>
      <c r="F146" s="3" t="inlineStr">
        <is>
          <t>1972-01-01</t>
        </is>
      </c>
      <c r="G146" s="3" t="inlineStr">
        <is>
          <t>https://cdn.orca.storage/6176f4e9837c6600b5a93b75/617b11267d917700b58fe95c/asset-photo/AcCdAzZ6eft3Fejqv8uaGA.jpg</t>
        </is>
      </c>
      <c r="H146" s="3">
        <v/>
      </c>
      <c r="I146" s="3" t="inlineStr">
        <is>
          <t>https://cdn.orca.storage/6176f4e9837c6600b5a93b75/617b11267d917700b58fe95c/barcode-photo/y74iDMdXw7g1YLJyDwXQ.jpg</t>
        </is>
      </c>
      <c r="J146" s="3" t="inlineStr">
        <is>
          <t>Digester Control Building</t>
        </is>
      </c>
      <c r="K146" s="3" t="inlineStr">
        <is>
          <t>PRE-000423</t>
        </is>
      </c>
      <c r="L146" s="3" t="inlineStr">
        <is>
          <t>PPE</t>
        </is>
      </c>
      <c r="M146" s="3" t="inlineStr">
        <is>
          <t>43.3880329, -80.3507580</t>
        </is>
      </c>
      <c r="N146" s="4">
        <v>44498.66128472222</v>
      </c>
    </row>
    <row r="147">
      <c r="A147" s="3">
        <f>T("0000311776")</f>
      </c>
      <c r="B147" s="3" t="inlineStr">
        <is>
          <t>Sludge Mixing Pumps Discharge To Pri. Digester 1-Knife Gate Valve</t>
        </is>
      </c>
      <c r="C147" s="3" t="inlineStr">
        <is>
          <t>Digester Control Building Sludge Mixing Pump Room</t>
        </is>
      </c>
      <c r="D147" s="3" t="inlineStr">
        <is>
          <t>Good</t>
        </is>
      </c>
      <c r="E147" s="3">
        <v/>
      </c>
      <c r="F147" s="3" t="inlineStr">
        <is>
          <t>1972-01-01</t>
        </is>
      </c>
      <c r="G147" s="3" t="inlineStr">
        <is>
          <t>https://cdn.orca.storage/6176f4e9837c6600b5a93b75/617b11267d917700b58fe95d/asset-photo/7grCYQHJWC2EJkMHjKT5hg.jpg</t>
        </is>
      </c>
      <c r="H147" s="3">
        <v/>
      </c>
      <c r="I147" s="3" t="inlineStr">
        <is>
          <t>https://cdn.orca.storage/6176f4e9837c6600b5a93b75/617b11267d917700b58fe95d/barcode-photo/XewSy2bbSyX3LjGGpvhCTw.jpg</t>
        </is>
      </c>
      <c r="J147" s="3" t="inlineStr">
        <is>
          <t>Digester Control Building</t>
        </is>
      </c>
      <c r="K147" s="3" t="inlineStr">
        <is>
          <t>PRE-000424</t>
        </is>
      </c>
      <c r="L147" s="3" t="inlineStr">
        <is>
          <t>PPE</t>
        </is>
      </c>
      <c r="M147" s="3" t="inlineStr">
        <is>
          <t>43.3880286, -80.3507639</t>
        </is>
      </c>
      <c r="N147" s="4">
        <v>44498.664189814815</v>
      </c>
    </row>
    <row r="148">
      <c r="A148" s="3">
        <f>T("0000311778")</f>
      </c>
      <c r="B148" s="3" t="inlineStr">
        <is>
          <t>Sludge Mixing Pumps Discharge To Pri. Digester 1-Knife Gate Valve</t>
        </is>
      </c>
      <c r="C148" s="3" t="inlineStr">
        <is>
          <t>Digester Control Building Sludge Mixing Pump Room</t>
        </is>
      </c>
      <c r="D148" s="3" t="inlineStr">
        <is>
          <t>Good</t>
        </is>
      </c>
      <c r="E148" s="3">
        <v/>
      </c>
      <c r="F148" s="3" t="inlineStr">
        <is>
          <t>1972-01-01</t>
        </is>
      </c>
      <c r="G148" s="3" t="inlineStr">
        <is>
          <t>https://cdn.orca.storage/6176f4e9837c6600b5a93b75/617b11267d917700b58fe95e/asset-photo/4RulsP67qinxRkH0ftY5Q.jpg</t>
        </is>
      </c>
      <c r="H148" s="3">
        <v/>
      </c>
      <c r="I148" s="3" t="inlineStr">
        <is>
          <t>https://cdn.orca.storage/6176f4e9837c6600b5a93b75/617b11267d917700b58fe95e/barcode-photo/m5ls61d5e9XQ6mrHCxziGg.jpg</t>
        </is>
      </c>
      <c r="J148" s="3" t="inlineStr">
        <is>
          <t>Digester Control Building</t>
        </is>
      </c>
      <c r="K148" s="3" t="inlineStr">
        <is>
          <t>PRE-000425</t>
        </is>
      </c>
      <c r="L148" s="3" t="inlineStr">
        <is>
          <t>PPE</t>
        </is>
      </c>
      <c r="M148" s="3" t="inlineStr">
        <is>
          <t>43.3880321, -80.3507692</t>
        </is>
      </c>
      <c r="N148" s="4">
        <v>44498.666400462964</v>
      </c>
    </row>
    <row r="149">
      <c r="A149" s="3">
        <f>T("0000311779")</f>
      </c>
      <c r="B149" s="3" t="inlineStr">
        <is>
          <t>Sludge Mixing Pumps Discharge To Sec. Digester 2-Knife Gate Valve</t>
        </is>
      </c>
      <c r="C149" s="3" t="inlineStr">
        <is>
          <t>Digester Control Building Sludge Mixing Pump Room</t>
        </is>
      </c>
      <c r="D149" s="3" t="inlineStr">
        <is>
          <t>Good</t>
        </is>
      </c>
      <c r="E149" s="3">
        <v/>
      </c>
      <c r="F149" s="3" t="inlineStr">
        <is>
          <t>1972-01-01</t>
        </is>
      </c>
      <c r="G149" s="3" t="inlineStr">
        <is>
          <t>https://cdn.orca.storage/6176f4e9837c6600b5a93b75/617b11267d917700b58fe95f/asset-photo/gATN1A+nJvoVf7cooZDw.jpg</t>
        </is>
      </c>
      <c r="H149" s="3">
        <v/>
      </c>
      <c r="I149" s="3" t="inlineStr">
        <is>
          <t>https://cdn.orca.storage/6176f4e9837c6600b5a93b75/617b11267d917700b58fe95f/barcode-photo/xMSJqNw8h+dOvksJyRu7A.jpg</t>
        </is>
      </c>
      <c r="J149" s="3" t="inlineStr">
        <is>
          <t>Digester Control Building</t>
        </is>
      </c>
      <c r="K149" s="3" t="inlineStr">
        <is>
          <t>PRE-000426</t>
        </is>
      </c>
      <c r="L149" s="3" t="inlineStr">
        <is>
          <t>PPE</t>
        </is>
      </c>
      <c r="M149" s="3" t="inlineStr">
        <is>
          <t>43.3880134, -80.3507866</t>
        </is>
      </c>
      <c r="N149" s="4">
        <v>44498.65765046296</v>
      </c>
    </row>
    <row r="150">
      <c r="A150" s="3">
        <f>T("0000311780")</f>
      </c>
      <c r="B150" s="3" t="inlineStr">
        <is>
          <t>Sec.Digester Decant To Pri.Clarifier Dist. Chamber-Knife Gate Valve</t>
        </is>
      </c>
      <c r="C150" s="3" t="inlineStr">
        <is>
          <t>Digester Control Building Sludge Mixing Pump Room</t>
        </is>
      </c>
      <c r="D150" s="3" t="inlineStr">
        <is>
          <t>Good</t>
        </is>
      </c>
      <c r="E150" s="3">
        <v/>
      </c>
      <c r="F150" s="3" t="inlineStr">
        <is>
          <t>1972-01-01</t>
        </is>
      </c>
      <c r="G150" s="3" t="inlineStr">
        <is>
          <t>https://cdn.orca.storage/6176f4e9837c6600b5a93b75/617b11267d917700b58fe960/asset-photo/SEtqjL15GsciGtXN3Qu54g.jpg</t>
        </is>
      </c>
      <c r="H150" s="3">
        <v/>
      </c>
      <c r="I150" s="3" t="inlineStr">
        <is>
          <t>https://cdn.orca.storage/6176f4e9837c6600b5a93b75/617b11267d917700b58fe960/barcode-photo/yIp3P6OLp668Ak4LiaHRiQ.jpg</t>
        </is>
      </c>
      <c r="J150" s="3" t="inlineStr">
        <is>
          <t>Digester Control Building</t>
        </is>
      </c>
      <c r="K150" s="3" t="inlineStr">
        <is>
          <t>PRE-000427</t>
        </is>
      </c>
      <c r="L150" s="3" t="inlineStr">
        <is>
          <t>PPE</t>
        </is>
      </c>
      <c r="M150" s="3" t="inlineStr">
        <is>
          <t>43.3880082, -80.3508099</t>
        </is>
      </c>
      <c r="N150" s="4">
        <v>44498.657222222224</v>
      </c>
    </row>
    <row r="151">
      <c r="A151" s="3">
        <f>T("0000311781")</f>
      </c>
      <c r="B151" s="3" t="inlineStr">
        <is>
          <t>Sec.Digester Decant To Pri.Clarifier Dist. Chamber-Knife Gate Valve</t>
        </is>
      </c>
      <c r="C151" s="3" t="inlineStr">
        <is>
          <t>Digester Control Building Sludge Mixing Pump Room</t>
        </is>
      </c>
      <c r="D151" s="3" t="inlineStr">
        <is>
          <t>Good</t>
        </is>
      </c>
      <c r="E151" s="3">
        <v/>
      </c>
      <c r="F151" s="3" t="inlineStr">
        <is>
          <t>1972-01-01</t>
        </is>
      </c>
      <c r="G151" s="3" t="inlineStr">
        <is>
          <t>https://cdn.orca.storage/6176f4e9837c6600b5a93b75/617b11267d917700b58fe961/asset-photo/AdRppv4JpsMMAMOPNQNXA.jpg</t>
        </is>
      </c>
      <c r="H151" s="3">
        <v/>
      </c>
      <c r="I151" s="3" t="inlineStr">
        <is>
          <t>https://cdn.orca.storage/6176f4e9837c6600b5a93b75/617b11267d917700b58fe961/barcode-photo/qQNAhFdfhtOow38oqXl65g.jpg</t>
        </is>
      </c>
      <c r="J151" s="3" t="inlineStr">
        <is>
          <t>Digester Control Building</t>
        </is>
      </c>
      <c r="K151" s="3" t="inlineStr">
        <is>
          <t>PRE-000428</t>
        </is>
      </c>
      <c r="L151" s="3" t="inlineStr">
        <is>
          <t>PPE</t>
        </is>
      </c>
      <c r="M151" s="3" t="inlineStr">
        <is>
          <t>43.3880114, -80.3508137</t>
        </is>
      </c>
      <c r="N151" s="4">
        <v>44498.656863425924</v>
      </c>
    </row>
    <row r="152">
      <c r="A152" s="3">
        <f>T("0000311782")</f>
      </c>
      <c r="B152" s="3" t="inlineStr">
        <is>
          <t>Primary Digester 1 Sludge Discharge Valve-Knife Gate Valve</t>
        </is>
      </c>
      <c r="C152" s="3" t="inlineStr">
        <is>
          <t>Digester Control Building Recirculation Pump Room</t>
        </is>
      </c>
      <c r="D152" s="3" t="inlineStr">
        <is>
          <t>Good</t>
        </is>
      </c>
      <c r="E152" s="3">
        <v/>
      </c>
      <c r="F152" s="3" t="inlineStr">
        <is>
          <t>1972-01-01</t>
        </is>
      </c>
      <c r="G152" s="3" t="inlineStr">
        <is>
          <t>https://cdn.orca.storage/6176f4e9837c6600b5a93b75/617b11267d917700b58fe962/asset-photo/96NV7i+SsjXsz7rJJkL82Q.jpg</t>
        </is>
      </c>
      <c r="H152" s="3">
        <v/>
      </c>
      <c r="I152" s="3" t="inlineStr">
        <is>
          <t>https://cdn.orca.storage/6176f4e9837c6600b5a93b75/617b11267d917700b58fe962/barcode-photo/4jgu2d7eiqhfRmNRvlnElQ.jpg</t>
        </is>
      </c>
      <c r="J152" s="3" t="inlineStr">
        <is>
          <t>Digester Control Building</t>
        </is>
      </c>
      <c r="K152" s="3" t="inlineStr">
        <is>
          <t>PRE-000429</t>
        </is>
      </c>
      <c r="L152" s="3" t="inlineStr">
        <is>
          <t>PPE</t>
        </is>
      </c>
      <c r="M152" s="3" t="inlineStr">
        <is>
          <t>43.3880276, -80.3507775</t>
        </is>
      </c>
      <c r="N152" s="4">
        <v>44498.66993055555</v>
      </c>
    </row>
    <row r="153">
      <c r="A153" s="3">
        <f>T("0000311783")</f>
      </c>
      <c r="B153" s="3" t="inlineStr">
        <is>
          <t>Recirculation Pump 1 Suction Valve-Knife Gate Valve</t>
        </is>
      </c>
      <c r="C153" s="3" t="inlineStr">
        <is>
          <t>Digester Control Building Recirculation Pump Room</t>
        </is>
      </c>
      <c r="D153" s="3" t="inlineStr">
        <is>
          <t>Good</t>
        </is>
      </c>
      <c r="E153" s="3">
        <v/>
      </c>
      <c r="F153" s="3" t="inlineStr">
        <is>
          <t>1972-01-01</t>
        </is>
      </c>
      <c r="G153" s="3" t="inlineStr">
        <is>
          <t>https://cdn.orca.storage/6176f4e9837c6600b5a93b75/617b11267d917700b58fe963/asset-photo/0F5aArsLcxW3wGcxQpt3FQ.jpg</t>
        </is>
      </c>
      <c r="H153" s="3">
        <v/>
      </c>
      <c r="I153" s="3" t="inlineStr">
        <is>
          <t>https://cdn.orca.storage/6176f4e9837c6600b5a93b75/617b11267d917700b58fe963/barcode-photo/URc7vVy1a+SIFeSOqT7k+A.jpg</t>
        </is>
      </c>
      <c r="J153" s="3" t="inlineStr">
        <is>
          <t>Digester Control Building</t>
        </is>
      </c>
      <c r="K153" s="3" t="inlineStr">
        <is>
          <t>PRE-000430</t>
        </is>
      </c>
      <c r="L153" s="3" t="inlineStr">
        <is>
          <t>PPE</t>
        </is>
      </c>
      <c r="M153" s="3" t="inlineStr">
        <is>
          <t>43.3880295, -80.3507764</t>
        </is>
      </c>
      <c r="N153" s="4">
        <v>44498.66931712963</v>
      </c>
    </row>
    <row r="154">
      <c r="A154" s="3">
        <f>T("0000311785")</f>
      </c>
      <c r="B154" s="3" t="inlineStr">
        <is>
          <t>Recirculation Pump 1 Discharge Valve-Check Valve</t>
        </is>
      </c>
      <c r="C154" s="3" t="inlineStr">
        <is>
          <t>Digester Control Building Recirculation Pump Room</t>
        </is>
      </c>
      <c r="D154" s="3" t="inlineStr">
        <is>
          <t>Very Good</t>
        </is>
      </c>
      <c r="E154" s="3">
        <v/>
      </c>
      <c r="F154" s="3" t="inlineStr">
        <is>
          <t>1972-01-01</t>
        </is>
      </c>
      <c r="G154" s="3" t="inlineStr">
        <is>
          <t>https://cdn.orca.storage/6176f4e9837c6600b5a93b75/617b11267d917700b58fe964/asset-photo/QG+lKANOapsjSik7fQZN2g.jpg</t>
        </is>
      </c>
      <c r="H154" s="3" t="inlineStr">
        <is>
          <t>https://cdn.orca.storage/6176f4e9837c6600b5a93b75/617b11267d917700b58fe964/name-plate-photo/RzVtWinbjS8MuOeDDjMAg.jpg</t>
        </is>
      </c>
      <c r="I154" s="3" t="inlineStr">
        <is>
          <t>https://cdn.orca.storage/6176f4e9837c6600b5a93b75/617b11267d917700b58fe964/barcode-photo/W5MYWRdfkBnppbWL3+ZQ.jpg</t>
        </is>
      </c>
      <c r="J154" s="3" t="inlineStr">
        <is>
          <t>Digester Control Building</t>
        </is>
      </c>
      <c r="K154" s="3" t="inlineStr">
        <is>
          <t>PRE-000431</t>
        </is>
      </c>
      <c r="L154" s="3" t="inlineStr">
        <is>
          <t>PPE</t>
        </is>
      </c>
      <c r="M154" s="3" t="inlineStr">
        <is>
          <t>43.3880287, -80.3507775</t>
        </is>
      </c>
      <c r="N154" s="4">
        <v>44498.66878472222</v>
      </c>
    </row>
    <row r="155">
      <c r="A155" s="3">
        <f>T("0000311786")</f>
      </c>
      <c r="B155" s="3" t="inlineStr">
        <is>
          <t>Recirculation Pump 1 Discharge Valve-Knife Gate Valve</t>
        </is>
      </c>
      <c r="C155" s="3" t="inlineStr">
        <is>
          <t>Digester Control Building Recirculation Pump Room</t>
        </is>
      </c>
      <c r="D155" s="3" t="inlineStr">
        <is>
          <t>Good</t>
        </is>
      </c>
      <c r="E155" s="3">
        <v/>
      </c>
      <c r="F155" s="3" t="inlineStr">
        <is>
          <t>1972-01-01</t>
        </is>
      </c>
      <c r="G155" s="3" t="inlineStr">
        <is>
          <t>https://cdn.orca.storage/6176f4e9837c6600b5a93b75/617b11267d917700b58fe965/asset-photo/h3PNpN0MaWGGV0aX2jl+Pg.jpg</t>
        </is>
      </c>
      <c r="H155" s="3">
        <v/>
      </c>
      <c r="I155" s="3" t="inlineStr">
        <is>
          <t>https://cdn.orca.storage/6176f4e9837c6600b5a93b75/617b11267d917700b58fe965/barcode-photo/PIfzC8IRpjwlfVhy9+9uKg.jpg</t>
        </is>
      </c>
      <c r="J155" s="3" t="inlineStr">
        <is>
          <t>Digester Control Building</t>
        </is>
      </c>
      <c r="K155" s="3" t="inlineStr">
        <is>
          <t>PRE-000432</t>
        </is>
      </c>
      <c r="L155" s="3" t="inlineStr">
        <is>
          <t>PPE</t>
        </is>
      </c>
      <c r="M155" s="3" t="inlineStr">
        <is>
          <t>43.3880198, -80.3507812</t>
        </is>
      </c>
      <c r="N155" s="4">
        <v>44498.67313657407</v>
      </c>
    </row>
    <row r="156">
      <c r="A156" s="3">
        <f>T("0000311787")</f>
      </c>
      <c r="B156" s="3" t="inlineStr">
        <is>
          <t>Recirculation Pumps Suction Valve-Knife Gate Valve</t>
        </is>
      </c>
      <c r="C156" s="3" t="inlineStr">
        <is>
          <t>Digester Control Building Recirculation Pump Room</t>
        </is>
      </c>
      <c r="D156" s="3" t="inlineStr">
        <is>
          <t>Good</t>
        </is>
      </c>
      <c r="E156" s="3">
        <v/>
      </c>
      <c r="F156" s="3" t="inlineStr">
        <is>
          <t>1972-01-01</t>
        </is>
      </c>
      <c r="G156" s="3" t="inlineStr">
        <is>
          <t>https://cdn.orca.storage/6176f4e9837c6600b5a93b75/617b11267d917700b58fe966/asset-photo/RZZjStHGkIknNaZS5iZdPA.jpg</t>
        </is>
      </c>
      <c r="H156" s="3">
        <v/>
      </c>
      <c r="I156" s="3" t="inlineStr">
        <is>
          <t>https://cdn.orca.storage/6176f4e9837c6600b5a93b75/617b11267d917700b58fe966/barcode-photo/+TKFENrPwjjEymJfPrbUw.jpg</t>
        </is>
      </c>
      <c r="J156" s="3" t="inlineStr">
        <is>
          <t>Digester Control Building</t>
        </is>
      </c>
      <c r="K156" s="3" t="inlineStr">
        <is>
          <t>PRE-000433</t>
        </is>
      </c>
      <c r="L156" s="3" t="inlineStr">
        <is>
          <t>PPE</t>
        </is>
      </c>
      <c r="M156" s="3" t="inlineStr">
        <is>
          <t>43.3880234, -80.3507777</t>
        </is>
      </c>
      <c r="N156" s="4">
        <v>44498.67108796296</v>
      </c>
    </row>
    <row r="157">
      <c r="A157" s="3">
        <f>T("0000311788")</f>
      </c>
      <c r="B157" s="3" t="inlineStr">
        <is>
          <t>Recirculation Pump 2 Suction Valve-Knife Gate Valve</t>
        </is>
      </c>
      <c r="C157" s="3" t="inlineStr">
        <is>
          <t>Digester Control Building Recirculation Pump Room</t>
        </is>
      </c>
      <c r="D157" s="3" t="inlineStr">
        <is>
          <t>Good</t>
        </is>
      </c>
      <c r="E157" s="3">
        <v/>
      </c>
      <c r="F157" s="3" t="inlineStr">
        <is>
          <t>1972-01-01</t>
        </is>
      </c>
      <c r="G157" s="3" t="inlineStr">
        <is>
          <t>https://cdn.orca.storage/6176f4e9837c6600b5a93b75/617b11267d917700b58fe967/asset-photo/gmXuDvxD+XxPNG3AQiURQg.jpg</t>
        </is>
      </c>
      <c r="H157" s="3">
        <v/>
      </c>
      <c r="I157" s="3" t="inlineStr">
        <is>
          <t>https://cdn.orca.storage/6176f4e9837c6600b5a93b75/617b11267d917700b58fe967/barcode-photo/YaYsCxxWByiA0rsF+Zw.jpg</t>
        </is>
      </c>
      <c r="J157" s="3" t="inlineStr">
        <is>
          <t>Digester Control Building</t>
        </is>
      </c>
      <c r="K157" s="3" t="inlineStr">
        <is>
          <t>PRE-000434</t>
        </is>
      </c>
      <c r="L157" s="3" t="inlineStr">
        <is>
          <t>PPE</t>
        </is>
      </c>
      <c r="M157" s="3" t="inlineStr">
        <is>
          <t>43.3880233, -80.3507767</t>
        </is>
      </c>
      <c r="N157" s="4">
        <v>44498.67155092592</v>
      </c>
    </row>
    <row r="158">
      <c r="A158" s="3">
        <f>T("0000311790")</f>
      </c>
      <c r="B158" s="3" t="inlineStr">
        <is>
          <t>Recirculation Pump 2 Discharge Valve-Check Valve</t>
        </is>
      </c>
      <c r="C158" s="3" t="inlineStr">
        <is>
          <t>Digester Control Building Recirculation Pump Room</t>
        </is>
      </c>
      <c r="D158" s="3" t="inlineStr">
        <is>
          <t>Very Good</t>
        </is>
      </c>
      <c r="E158" s="3">
        <v/>
      </c>
      <c r="F158" s="3" t="inlineStr">
        <is>
          <t>1972-01-01</t>
        </is>
      </c>
      <c r="G158" s="3" t="inlineStr">
        <is>
          <t>https://cdn.orca.storage/6176f4e9837c6600b5a93b75/617b11267d917700b58fe968/asset-photo/foldAu1fkX4uiU41qn0D2w.jpg</t>
        </is>
      </c>
      <c r="H158" s="3" t="inlineStr">
        <is>
          <t>https://cdn.orca.storage/6176f4e9837c6600b5a93b75/617b11267d917700b58fe968/name-plate-photo/OdgHx4NlpWquUQOjwhq6wQ.jpg</t>
        </is>
      </c>
      <c r="I158" s="3" t="inlineStr">
        <is>
          <t>https://cdn.orca.storage/6176f4e9837c6600b5a93b75/617b11267d917700b58fe968/barcode-photo/yjKfrTWYzlSMRIrhk7NAIQ.jpg</t>
        </is>
      </c>
      <c r="J158" s="3" t="inlineStr">
        <is>
          <t>Digester Control Building</t>
        </is>
      </c>
      <c r="K158" s="3" t="inlineStr">
        <is>
          <t>PRE-000435</t>
        </is>
      </c>
      <c r="L158" s="3" t="inlineStr">
        <is>
          <t>PPE</t>
        </is>
      </c>
      <c r="M158" s="3" t="inlineStr">
        <is>
          <t>43.3880238, -80.3507780</t>
        </is>
      </c>
      <c r="N158" s="4">
        <v>44498.67223379629</v>
      </c>
    </row>
    <row r="159">
      <c r="A159" s="3">
        <f>T("0000311791")</f>
      </c>
      <c r="B159" s="3" t="inlineStr">
        <is>
          <t>Recirculation Pump 2 Discharge Valve-Knife Gate Valve</t>
        </is>
      </c>
      <c r="C159" s="3" t="inlineStr">
        <is>
          <t>Digester Control Building Recirculation Pump Room</t>
        </is>
      </c>
      <c r="D159" s="3" t="inlineStr">
        <is>
          <t>Good</t>
        </is>
      </c>
      <c r="E159" s="3">
        <v/>
      </c>
      <c r="F159" s="3" t="inlineStr">
        <is>
          <t>1972-01-01</t>
        </is>
      </c>
      <c r="G159" s="3" t="inlineStr">
        <is>
          <t>https://cdn.orca.storage/6176f4e9837c6600b5a93b75/617b11267d917700b58fe969/asset-photo/IAc9Cwg0wrn32YvixFxzBQ.jpg</t>
        </is>
      </c>
      <c r="H159" s="3">
        <v/>
      </c>
      <c r="I159" s="3" t="inlineStr">
        <is>
          <t>https://cdn.orca.storage/6176f4e9837c6600b5a93b75/617b11267d917700b58fe969/barcode-photo/osZo4x1RV1xPlgYgoZb13A.jpg</t>
        </is>
      </c>
      <c r="J159" s="3" t="inlineStr">
        <is>
          <t>Digester Control Building</t>
        </is>
      </c>
      <c r="K159" s="3" t="inlineStr">
        <is>
          <t>PRE-000436</t>
        </is>
      </c>
      <c r="L159" s="3" t="inlineStr">
        <is>
          <t>PPE</t>
        </is>
      </c>
      <c r="M159" s="3" t="inlineStr">
        <is>
          <t>43.3880205, -80.3507799</t>
        </is>
      </c>
      <c r="N159" s="4">
        <v>44498.672743055555</v>
      </c>
    </row>
    <row r="160">
      <c r="A160" s="3">
        <f>T("0000311792")</f>
      </c>
      <c r="B160" s="3" t="inlineStr">
        <is>
          <t>Sec Digester Sludge Discharge Line To Recirc Pumps-Knife Gate Valve</t>
        </is>
      </c>
      <c r="C160" s="3" t="inlineStr">
        <is>
          <t>Digester Control Building Recirculation Pump Room</t>
        </is>
      </c>
      <c r="D160" s="3" t="inlineStr">
        <is>
          <t>Good</t>
        </is>
      </c>
      <c r="E160" s="3">
        <v/>
      </c>
      <c r="F160" s="3" t="inlineStr">
        <is>
          <t>1972-01-01</t>
        </is>
      </c>
      <c r="G160" s="3" t="inlineStr">
        <is>
          <t>https://cdn.orca.storage/6176f4e9837c6600b5a93b75/617b11267d917700b58fe96a/asset-photo/No3q8e5Nj6gVIYITjbzyNA.jpg</t>
        </is>
      </c>
      <c r="H160" s="3">
        <v/>
      </c>
      <c r="I160" s="3" t="inlineStr">
        <is>
          <t>https://cdn.orca.storage/6176f4e9837c6600b5a93b75/617b11267d917700b58fe96a/barcode-photo/QoE71jiXsRLegE8Bcwk+2w.jpg</t>
        </is>
      </c>
      <c r="J160" s="3" t="inlineStr">
        <is>
          <t>Digester Control Building</t>
        </is>
      </c>
      <c r="K160" s="3" t="inlineStr">
        <is>
          <t>PRE-000437</t>
        </is>
      </c>
      <c r="L160" s="3" t="inlineStr">
        <is>
          <t>PPE</t>
        </is>
      </c>
      <c r="M160" s="3" t="inlineStr">
        <is>
          <t>43.3880233, -80.3507778</t>
        </is>
      </c>
      <c r="N160" s="4">
        <v>44498.67190972222</v>
      </c>
    </row>
    <row r="161">
      <c r="A161" s="3">
        <f>T("0000311793")</f>
      </c>
      <c r="B161" s="3" t="inlineStr">
        <is>
          <t>Pri.Clar Raw Sludge Transfer Line To Recirc Pumps-Check Valve</t>
        </is>
      </c>
      <c r="C161" s="3" t="inlineStr">
        <is>
          <t>Digester Control Building Recirculation Pump Room</t>
        </is>
      </c>
      <c r="D161" s="3" t="inlineStr">
        <is>
          <t>Very Good</t>
        </is>
      </c>
      <c r="E161" s="3">
        <v/>
      </c>
      <c r="F161" s="3" t="inlineStr">
        <is>
          <t>1972-01-01</t>
        </is>
      </c>
      <c r="G161" s="3" t="inlineStr">
        <is>
          <t>https://cdn.orca.storage/6176f4e9837c6600b5a93b75/617b11267d917700b58fe96b/asset-photo/V1v+RzQViawzAzgPUrlZew.jpg</t>
        </is>
      </c>
      <c r="H161" s="3">
        <v/>
      </c>
      <c r="I161" s="3" t="inlineStr">
        <is>
          <t>https://cdn.orca.storage/6176f4e9837c6600b5a93b75/617b11267d917700b58fe96b/barcode-photo/zdKBKZUeqCyaqy4Z7v1A.jpg</t>
        </is>
      </c>
      <c r="J161" s="3" t="inlineStr">
        <is>
          <t>Digester Control Building</t>
        </is>
      </c>
      <c r="K161" s="3" t="inlineStr">
        <is>
          <t>PRE-000438</t>
        </is>
      </c>
      <c r="L161" s="3" t="inlineStr">
        <is>
          <t>PPE</t>
        </is>
      </c>
      <c r="M161" s="3" t="inlineStr">
        <is>
          <t>43.3880193, -80.3507828</t>
        </is>
      </c>
      <c r="N161" s="4">
        <v>44498.67387731482</v>
      </c>
    </row>
    <row r="162">
      <c r="A162" s="3">
        <f>T("0000311794")</f>
      </c>
      <c r="B162" s="3" t="inlineStr">
        <is>
          <t>Pri.Clarifier Raw Sludge Transfer To Recirc Pumps-Knife Gate Valve</t>
        </is>
      </c>
      <c r="C162" s="3" t="inlineStr">
        <is>
          <t>Digester Control Building Recirculation Pump Room</t>
        </is>
      </c>
      <c r="D162" s="3" t="inlineStr">
        <is>
          <t>Good</t>
        </is>
      </c>
      <c r="E162" s="3">
        <v/>
      </c>
      <c r="F162" s="3" t="inlineStr">
        <is>
          <t>1972-01-01</t>
        </is>
      </c>
      <c r="G162" s="3" t="inlineStr">
        <is>
          <t>https://cdn.orca.storage/6176f4e9837c6600b5a93b75/617b11267d917700b58fe96c/asset-photo/rX1pITA3S6RYAaO+GkmXDQ.jpg</t>
        </is>
      </c>
      <c r="H162" s="3">
        <v/>
      </c>
      <c r="I162" s="3" t="inlineStr">
        <is>
          <t>https://cdn.orca.storage/6176f4e9837c6600b5a93b75/617b11267d917700b58fe96c/barcode-photo/M02eF92iL4cTMGDnZ7KgoA.jpg</t>
        </is>
      </c>
      <c r="J162" s="3" t="inlineStr">
        <is>
          <t>Digester Control Building</t>
        </is>
      </c>
      <c r="K162" s="3" t="inlineStr">
        <is>
          <t>PRE-000439</t>
        </is>
      </c>
      <c r="L162" s="3" t="inlineStr">
        <is>
          <t>PPE</t>
        </is>
      </c>
      <c r="M162" s="3" t="inlineStr">
        <is>
          <t>43.3880204, -80.3507828</t>
        </is>
      </c>
      <c r="N162" s="4">
        <v>44498.67349537037</v>
      </c>
    </row>
    <row r="163">
      <c r="A163" s="3">
        <f>T("0000311795")</f>
      </c>
      <c r="B163" s="3" t="inlineStr">
        <is>
          <t>Sec.Digester Sludge Transfer To Recirc Pumps-Knife Gate Valve</t>
        </is>
      </c>
      <c r="C163" s="3" t="inlineStr">
        <is>
          <t>Digester Control Building Sludge Mixing Pump Room</t>
        </is>
      </c>
      <c r="D163" s="3" t="inlineStr">
        <is>
          <t>Good</t>
        </is>
      </c>
      <c r="E163" s="3">
        <v/>
      </c>
      <c r="F163" s="3" t="inlineStr">
        <is>
          <t>1972-01-01</t>
        </is>
      </c>
      <c r="G163" s="3" t="inlineStr">
        <is>
          <t>https://cdn.orca.storage/6176f4e9837c6600b5a93b75/617b11267d917700b58fe96d/asset-photo/zTM71YA2+pCS84T2VJjJw.jpg</t>
        </is>
      </c>
      <c r="H163" s="3">
        <v/>
      </c>
      <c r="I163" s="3" t="inlineStr">
        <is>
          <t>https://cdn.orca.storage/6176f4e9837c6600b5a93b75/617b11267d917700b58fe96d/barcode-photo/OgJaDwudFFk9GXSNaRIJVQ.jpg</t>
        </is>
      </c>
      <c r="J163" s="3" t="inlineStr">
        <is>
          <t>Digester Control Building</t>
        </is>
      </c>
      <c r="K163" s="3" t="inlineStr">
        <is>
          <t>PRE-000440</t>
        </is>
      </c>
      <c r="L163" s="3" t="inlineStr">
        <is>
          <t>PPE</t>
        </is>
      </c>
      <c r="M163" s="3" t="inlineStr">
        <is>
          <t>43.3879210, -80.3507797</t>
        </is>
      </c>
      <c r="N163" s="4">
        <v>44498.649247685185</v>
      </c>
    </row>
    <row r="164">
      <c r="A164" s="3">
        <f>T("0000311799")</f>
      </c>
      <c r="B164" s="3" t="inlineStr">
        <is>
          <t>Sec.Digester Sludge Disch Valve For Truck Loading-Knife Gate Valve</t>
        </is>
      </c>
      <c r="C164" s="3" t="inlineStr">
        <is>
          <t>Digester Control Building Recirculation Pump Room</t>
        </is>
      </c>
      <c r="D164" s="3" t="inlineStr">
        <is>
          <t>Fair</t>
        </is>
      </c>
      <c r="E164" s="3">
        <v/>
      </c>
      <c r="F164" s="3" t="inlineStr">
        <is>
          <t>1972-01-01</t>
        </is>
      </c>
      <c r="G164" s="3" t="inlineStr">
        <is>
          <t>https://cdn.orca.storage/6176f4e9837c6600b5a93b75/617b11267d917700b58fe96e/asset-photo/pPLW43rPg1vKDBIx1EkScw.jpg</t>
        </is>
      </c>
      <c r="H164" s="3">
        <v/>
      </c>
      <c r="I164" s="3" t="inlineStr">
        <is>
          <t>https://cdn.orca.storage/6176f4e9837c6600b5a93b75/617b11267d917700b58fe96e/barcode-photo/GU4CzGIu9NE7xN35FLmbqg.jpg</t>
        </is>
      </c>
      <c r="J164" s="3" t="inlineStr">
        <is>
          <t>Digester Control Building</t>
        </is>
      </c>
      <c r="K164" s="3" t="inlineStr">
        <is>
          <t>PRE-000441</t>
        </is>
      </c>
      <c r="L164" s="3" t="inlineStr">
        <is>
          <t>PPE</t>
        </is>
      </c>
      <c r="M164" s="3" t="inlineStr">
        <is>
          <t>43.3826666, -80.3538585</t>
        </is>
      </c>
      <c r="N164" s="4">
        <v>44498.68050925926</v>
      </c>
    </row>
    <row r="165">
      <c r="A165" s="3">
        <f>T("0000311800")</f>
      </c>
      <c r="B165" s="3" t="inlineStr">
        <is>
          <t>Knife Gate Valve</t>
        </is>
      </c>
      <c r="C165" s="3" t="inlineStr">
        <is>
          <t>Digester Control Building Basement Valve Room</t>
        </is>
      </c>
      <c r="D165" s="3" t="inlineStr">
        <is>
          <t>Fair</t>
        </is>
      </c>
      <c r="E165" s="3">
        <v/>
      </c>
      <c r="F165" s="3">
        <v/>
      </c>
      <c r="G165" s="3" t="inlineStr">
        <is>
          <t>https://cdn.orca.storage/6176f4e9837c6600b5a93b75/617b11267d917700b58fe96f/asset-photo/NtHAsnhUVV6uOLZZxiYA0g.jpg</t>
        </is>
      </c>
      <c r="H165" s="3">
        <v/>
      </c>
      <c r="I165" s="3" t="inlineStr">
        <is>
          <t>https://cdn.orca.storage/6176f4e9837c6600b5a93b75/617b11267d917700b58fe96f/barcode-photo/BMzvZsa0yqcb9ATnNQw+7w.jpg</t>
        </is>
      </c>
      <c r="J165" s="3" t="inlineStr">
        <is>
          <t>Digester Control Building</t>
        </is>
      </c>
      <c r="K165" s="3">
        <v/>
      </c>
      <c r="L165" s="3">
        <v/>
      </c>
      <c r="M165" s="3" t="inlineStr">
        <is>
          <t>43.3826666, -80.3538585</t>
        </is>
      </c>
      <c r="N165" s="4">
        <v>44498.6799537037</v>
      </c>
    </row>
    <row r="166">
      <c r="A166" s="3">
        <f>T("0000311801")</f>
      </c>
      <c r="B166" s="3" t="inlineStr">
        <is>
          <t>Knife Gate Valve</t>
        </is>
      </c>
      <c r="C166" s="3" t="inlineStr">
        <is>
          <t>Digester Control Building Basement Valve Room</t>
        </is>
      </c>
      <c r="D166" s="3" t="inlineStr">
        <is>
          <t>Fair</t>
        </is>
      </c>
      <c r="E166" s="3">
        <v/>
      </c>
      <c r="F166" s="3">
        <v/>
      </c>
      <c r="G166" s="3" t="inlineStr">
        <is>
          <t>https://cdn.orca.storage/6176f4e9837c6600b5a93b75/617b11267d917700b58fe970/asset-photo/o2Zf19v6GCasAo9LWjzIYg.jpg</t>
        </is>
      </c>
      <c r="H166" s="3">
        <v/>
      </c>
      <c r="I166" s="3" t="inlineStr">
        <is>
          <t>https://cdn.orca.storage/6176f4e9837c6600b5a93b75/617b11267d917700b58fe970/barcode-photo/WA7SgG0I6phhGLTWsKIqg.jpg</t>
        </is>
      </c>
      <c r="J166" s="3" t="inlineStr">
        <is>
          <t>Digester Control Building</t>
        </is>
      </c>
      <c r="K166" s="3">
        <v/>
      </c>
      <c r="L166" s="3">
        <v/>
      </c>
      <c r="M166" s="3" t="inlineStr">
        <is>
          <t>43.3826666, -80.3538585</t>
        </is>
      </c>
      <c r="N166" s="4">
        <v>44498.67935185185</v>
      </c>
    </row>
    <row r="167">
      <c r="A167" s="3">
        <f>T("0000311802")</f>
      </c>
      <c r="B167" s="3" t="inlineStr">
        <is>
          <t>Knife Gate Valve</t>
        </is>
      </c>
      <c r="C167" s="3" t="inlineStr">
        <is>
          <t>Digester Control Building Basement Valve Room</t>
        </is>
      </c>
      <c r="D167" s="3" t="inlineStr">
        <is>
          <t>Fair</t>
        </is>
      </c>
      <c r="E167" s="3">
        <v/>
      </c>
      <c r="F167" s="3">
        <v/>
      </c>
      <c r="G167" s="3" t="inlineStr">
        <is>
          <t>https://cdn.orca.storage/6176f4e9837c6600b5a93b75/617b11267d917700b58fe971/asset-photo/miFfjCGSmKJlDpWI8420vA.jpg</t>
        </is>
      </c>
      <c r="H167" s="3">
        <v/>
      </c>
      <c r="I167" s="3" t="inlineStr">
        <is>
          <t>https://cdn.orca.storage/6176f4e9837c6600b5a93b75/617b11267d917700b58fe971/barcode-photo/xL9xv5Whhu+YHaNdj6meSw.jpg</t>
        </is>
      </c>
      <c r="J167" s="3" t="inlineStr">
        <is>
          <t>Digester Control Building</t>
        </is>
      </c>
      <c r="K167" s="3">
        <v/>
      </c>
      <c r="L167" s="3">
        <v/>
      </c>
      <c r="M167" s="3" t="inlineStr">
        <is>
          <t>43.3826666, -80.3538585</t>
        </is>
      </c>
      <c r="N167" s="4">
        <v>44498.67827546296</v>
      </c>
    </row>
    <row r="168">
      <c r="A168" s="3">
        <f>T("0000311818")</f>
      </c>
      <c r="B168" s="3" t="inlineStr">
        <is>
          <t>Digester Control Building  Backflow Prevention Device</t>
        </is>
      </c>
      <c r="C168" s="3" t="inlineStr">
        <is>
          <t>Digester Control Building Sludge Mixing Pump Room</t>
        </is>
      </c>
      <c r="D168" s="3" t="inlineStr">
        <is>
          <t>Fair</t>
        </is>
      </c>
      <c r="E168" s="3">
        <v/>
      </c>
      <c r="F168" s="3" t="inlineStr">
        <is>
          <t>1972-01-01</t>
        </is>
      </c>
      <c r="G168" s="3" t="inlineStr">
        <is>
          <t>https://cdn.orca.storage/6176f4e9837c6600b5a93b75/617b11267d917700b58fe972/asset-photo/zi1Hjws+RTQtnz8T1wkQ.jpg</t>
        </is>
      </c>
      <c r="H168" s="3">
        <v/>
      </c>
      <c r="I168" s="3" t="inlineStr">
        <is>
          <t>https://cdn.orca.storage/6176f4e9837c6600b5a93b75/617b11267d917700b58fe972/barcode-photo/nVJ28Ep1cvUmYnlK7AFbsA.jpg</t>
        </is>
      </c>
      <c r="J168" s="3" t="inlineStr">
        <is>
          <t>Digester Control Building</t>
        </is>
      </c>
      <c r="K168" s="3" t="inlineStr">
        <is>
          <t>PRE-000445</t>
        </is>
      </c>
      <c r="L168" s="3" t="inlineStr">
        <is>
          <t>PPE</t>
        </is>
      </c>
      <c r="M168" s="3" t="inlineStr">
        <is>
          <t>43.3880295, -80.3507773</t>
        </is>
      </c>
      <c r="N168" s="4">
        <v>44498.66837962963</v>
      </c>
    </row>
    <row r="169">
      <c r="A169" s="3">
        <f>T("0000311733")</f>
      </c>
      <c r="B169" s="3" t="inlineStr">
        <is>
          <t>Secondary Digester Gas Sediment Trap- Trap</t>
        </is>
      </c>
      <c r="C169" s="3" t="inlineStr">
        <is>
          <t>Digester Control Building Gas Safety Room</t>
        </is>
      </c>
      <c r="D169" s="3" t="inlineStr">
        <is>
          <t>Fair</t>
        </is>
      </c>
      <c r="E169" s="3">
        <v/>
      </c>
      <c r="F169" s="3" t="inlineStr">
        <is>
          <t>1972-01-01</t>
        </is>
      </c>
      <c r="G169" s="3" t="inlineStr">
        <is>
          <t>https://cdn.orca.storage/6176f4e9837c6600b5a93b75/617b11267d917700b58fe974/asset-photo/SccwtdVj+3wLO23REeCiBg.jpg</t>
        </is>
      </c>
      <c r="H169" s="3" t="inlineStr">
        <is>
          <t>https://cdn.orca.storage/6176f4e9837c6600b5a93b75/617b11267d917700b58fe974/name-plate-photo/vSc22PqBhBEnrU7FXSHT8A.jpg</t>
        </is>
      </c>
      <c r="I169" s="3" t="inlineStr">
        <is>
          <t>https://cdn.orca.storage/6176f4e9837c6600b5a93b75/617b11267d917700b58fe974/barcode-photo/mPODzNlDvb3kETamx5q5sA.jpg</t>
        </is>
      </c>
      <c r="J169" s="3" t="inlineStr">
        <is>
          <t>Digester Control Building</t>
        </is>
      </c>
      <c r="K169" s="3" t="inlineStr">
        <is>
          <t>PRE-000456</t>
        </is>
      </c>
      <c r="L169" s="3" t="inlineStr">
        <is>
          <t>PPE</t>
        </is>
      </c>
      <c r="M169" s="3" t="inlineStr">
        <is>
          <t>43.3826666, -80.3538585</t>
        </is>
      </c>
      <c r="N169" s="4">
        <v>44498.57230324074</v>
      </c>
    </row>
    <row r="170">
      <c r="A170" s="3">
        <f>T("0000311742")</f>
      </c>
      <c r="B170" s="3" t="inlineStr">
        <is>
          <t>Digester Control Building  Flame Arrestor</t>
        </is>
      </c>
      <c r="C170" s="3" t="inlineStr">
        <is>
          <t>Digester Control Building</t>
        </is>
      </c>
      <c r="D170" s="3" t="inlineStr">
        <is>
          <t>Fair</t>
        </is>
      </c>
      <c r="E170" s="3">
        <v/>
      </c>
      <c r="F170" s="3" t="inlineStr">
        <is>
          <t>1972-01-01</t>
        </is>
      </c>
      <c r="G170" s="3" t="inlineStr">
        <is>
          <t>https://cdn.orca.storage/6176f4e9837c6600b5a93b75/617b11267d917700b58fe975/asset-photo/W6Flf8Gj6SpPb6XNISJlA.jpg</t>
        </is>
      </c>
      <c r="H170" s="3">
        <v/>
      </c>
      <c r="I170" s="3" t="inlineStr">
        <is>
          <t>https://cdn.orca.storage/6176f4e9837c6600b5a93b75/617b11267d917700b58fe975/barcode-photo/Z+tnlO8P45mcH9eCtM71w.jpg</t>
        </is>
      </c>
      <c r="J170" s="3" t="inlineStr">
        <is>
          <t>Digester Control Building</t>
        </is>
      </c>
      <c r="K170" s="3" t="inlineStr">
        <is>
          <t>PRE-000459</t>
        </is>
      </c>
      <c r="L170" s="3" t="inlineStr">
        <is>
          <t>PPE</t>
        </is>
      </c>
      <c r="M170" s="3" t="inlineStr">
        <is>
          <t>43.3879525, -80.3507926</t>
        </is>
      </c>
      <c r="N170" s="4">
        <v>44498.577152777776</v>
      </c>
    </row>
    <row r="171">
      <c r="A171" s="3">
        <f>T("0000311728")</f>
      </c>
      <c r="B171" s="3" t="inlineStr">
        <is>
          <t>Primary Digester Gas Sediment Trap</t>
        </is>
      </c>
      <c r="C171" s="3" t="inlineStr">
        <is>
          <t>Digester Control Building Gas Booster Room</t>
        </is>
      </c>
      <c r="D171" s="3" t="inlineStr">
        <is>
          <t>Fair</t>
        </is>
      </c>
      <c r="E171" s="3">
        <v/>
      </c>
      <c r="F171" s="3" t="inlineStr">
        <is>
          <t>1972-01-01</t>
        </is>
      </c>
      <c r="G171" s="3" t="inlineStr">
        <is>
          <t>https://cdn.orca.storage/6176f4e9837c6600b5a93b75/617b11267d917700b58fe977/asset-photo/LePcmlQjGzTeByliKNoPoQ.jpg</t>
        </is>
      </c>
      <c r="H171" s="3" t="inlineStr">
        <is>
          <t>https://cdn.orca.storage/6176f4e9837c6600b5a93b75/617b11267d917700b58fe977/name-plate-photo/xu2tKnQoDS5+N2SnaZNA.jpg</t>
        </is>
      </c>
      <c r="I171" s="3" t="inlineStr">
        <is>
          <t>https://cdn.orca.storage/6176f4e9837c6600b5a93b75/617b11267d917700b58fe977/barcode-photo/gZ3fj9Bnp0TD3LFdxE77QA.jpg</t>
        </is>
      </c>
      <c r="J171" s="3" t="inlineStr">
        <is>
          <t>Digester Control Building</t>
        </is>
      </c>
      <c r="K171" s="3" t="inlineStr">
        <is>
          <t>PRE-000480</t>
        </is>
      </c>
      <c r="L171" s="3" t="inlineStr">
        <is>
          <t>PPE</t>
        </is>
      </c>
      <c r="M171" s="3" t="inlineStr">
        <is>
          <t>43.3826666, -80.3538585</t>
        </is>
      </c>
      <c r="N171" s="4">
        <v>44498.560694444444</v>
      </c>
    </row>
    <row r="172">
      <c r="A172" s="3">
        <f>T("0000333501")</f>
      </c>
      <c r="B172" s="3" t="inlineStr">
        <is>
          <t>Strainer Ball Valve REPF2-STR2</t>
        </is>
      </c>
      <c r="C172" s="3" t="inlineStr">
        <is>
          <t>Bio Rem Building Bio Rem Room Biorem Room</t>
        </is>
      </c>
      <c r="D172" s="3" t="inlineStr">
        <is>
          <t>Good</t>
        </is>
      </c>
      <c r="E172" s="3">
        <v/>
      </c>
      <c r="F172" s="3" t="inlineStr">
        <is>
          <t>2017-01-01</t>
        </is>
      </c>
      <c r="G172" s="3" t="inlineStr">
        <is>
          <t>https://cdn.orca.storage/6176f4e9837c6600b5a93b75/617b11267d917700b58fe98d/asset-photo/7PTTY17h7TNQVCl2slsnUQ.jpg</t>
        </is>
      </c>
      <c r="H172" s="3" t="inlineStr">
        <is>
          <t>https://cdn.orca.storage/6176f4e9837c6600b5a93b75/617b11267d917700b58fe98d/name-plate-photo/IFohndpq3g9uBOOE7BluA.jpg</t>
        </is>
      </c>
      <c r="I172" s="3" t="inlineStr">
        <is>
          <t>https://cdn.orca.storage/6176f4e9837c6600b5a93b75/617b11267d917700b58fe98d/barcode-photo/fIrbskPXUq9sbcqu2KoG5g.jpg</t>
        </is>
      </c>
      <c r="J172" s="3" t="inlineStr">
        <is>
          <t>Bio-Rem Building</t>
        </is>
      </c>
      <c r="K172" s="3" t="inlineStr">
        <is>
          <t>PRE-000506</t>
        </is>
      </c>
      <c r="L172" s="3" t="inlineStr">
        <is>
          <t>PPE</t>
        </is>
      </c>
      <c r="M172" s="3" t="inlineStr">
        <is>
          <t>43.3874037, -80.3521413</t>
        </is>
      </c>
      <c r="N172" s="4">
        <v>44498.78140046296</v>
      </c>
    </row>
    <row r="173">
      <c r="A173" s="3">
        <f>T("0000333503")</f>
      </c>
      <c r="B173" s="3" t="inlineStr">
        <is>
          <t>Hand Check Valve MP001-HV01</t>
        </is>
      </c>
      <c r="C173" s="3" t="inlineStr">
        <is>
          <t>Bio Rem Building Bio Rem Room Biorem Room right side</t>
        </is>
      </c>
      <c r="D173" s="3" t="inlineStr">
        <is>
          <t>Good</t>
        </is>
      </c>
      <c r="E173" s="3">
        <v/>
      </c>
      <c r="F173" s="3" t="inlineStr">
        <is>
          <t>2017-01-01</t>
        </is>
      </c>
      <c r="G173" s="3" t="inlineStr">
        <is>
          <t>https://cdn.orca.storage/6176f4e9837c6600b5a93b75/617b11267d917700b58fe98e/asset-photo/+xslFXFSwDkyfmyT1XCRNg.jpg</t>
        </is>
      </c>
      <c r="H173" s="3" t="inlineStr">
        <is>
          <t>https://cdn.orca.storage/6176f4e9837c6600b5a93b75/617b11267d917700b58fe98e/name-plate-photo/HMnrXZbmT5CiAzMvW1MKog.jpg</t>
        </is>
      </c>
      <c r="I173" s="3" t="inlineStr">
        <is>
          <t>https://cdn.orca.storage/6176f4e9837c6600b5a93b75/617b11267d917700b58fe98e/barcode-photo/sz9NatXvEsvZniq5kJt+3w.jpg</t>
        </is>
      </c>
      <c r="J173" s="3" t="inlineStr">
        <is>
          <t>Bio-Rem Building</t>
        </is>
      </c>
      <c r="K173" s="3" t="inlineStr">
        <is>
          <t>PRE-000507</t>
        </is>
      </c>
      <c r="L173" s="3" t="inlineStr">
        <is>
          <t>PPE</t>
        </is>
      </c>
      <c r="M173" s="3" t="inlineStr">
        <is>
          <t>43.3875287, -80.3520580</t>
        </is>
      </c>
      <c r="N173" s="4">
        <v>44498.780324074076</v>
      </c>
    </row>
    <row r="174">
      <c r="A174" s="3">
        <f>T("0000333514")</f>
      </c>
      <c r="B174" s="3" t="inlineStr">
        <is>
          <t>Top Sight Glass Ball Valve BFI01-V006 (2)</t>
        </is>
      </c>
      <c r="C174" s="3" t="inlineStr">
        <is>
          <t>Bio Rem Building Bio Rem Room Outside Biorem Room</t>
        </is>
      </c>
      <c r="D174" s="3" t="inlineStr">
        <is>
          <t>Fair</t>
        </is>
      </c>
      <c r="E174" s="3" t="inlineStr">
        <is>
          <t>Minor corrosion ouside</t>
        </is>
      </c>
      <c r="F174" s="3" t="inlineStr">
        <is>
          <t>2017-01-01</t>
        </is>
      </c>
      <c r="G174" s="3" t="inlineStr">
        <is>
          <t>https://cdn.orca.storage/6176f4e9837c6600b5a93b75/617b11267d917700b58fe98f/asset-photo/Az7dTvMRADZAfuj6pnHEjA.jpg</t>
        </is>
      </c>
      <c r="H174" s="3" t="inlineStr">
        <is>
          <t>https://cdn.orca.storage/6176f4e9837c6600b5a93b75/617b11267d917700b58fe98f/name-plate-photo/5sQG+GOsfvzaVXr6f4Qz9A.jpg</t>
        </is>
      </c>
      <c r="I174" s="3" t="inlineStr">
        <is>
          <t>https://cdn.orca.storage/6176f4e9837c6600b5a93b75/617b11267d917700b58fe98f/barcode-photo/qxB0TjLQPg+kaJuBP8PhVQ.jpg</t>
        </is>
      </c>
      <c r="J174" s="3" t="inlineStr">
        <is>
          <t>Bio-Rem Building</t>
        </is>
      </c>
      <c r="K174" s="3" t="inlineStr">
        <is>
          <t>PRE-000508</t>
        </is>
      </c>
      <c r="L174" s="3" t="inlineStr">
        <is>
          <t>PPE</t>
        </is>
      </c>
      <c r="M174" s="3" t="inlineStr">
        <is>
          <t>43.3880401, -80.3521349</t>
        </is>
      </c>
      <c r="N174" s="4">
        <v>44498.75219907407</v>
      </c>
    </row>
    <row r="175">
      <c r="A175" s="3">
        <f>T("0000333516")</f>
      </c>
      <c r="B175" s="3" t="inlineStr">
        <is>
          <t>Bio-Rem Filter 1 Bottom Sight Glass Ball Valve BFI01-V007 (2)</t>
        </is>
      </c>
      <c r="C175" s="3" t="inlineStr">
        <is>
          <t>Bio Rem Building Bio Rem Room Outside Biorem Room</t>
        </is>
      </c>
      <c r="D175" s="3" t="inlineStr">
        <is>
          <t>Fair</t>
        </is>
      </c>
      <c r="E175" s="3" t="inlineStr">
        <is>
          <t>Minor corrosion outside</t>
        </is>
      </c>
      <c r="F175" s="3" t="inlineStr">
        <is>
          <t>2017-01-01</t>
        </is>
      </c>
      <c r="G175" s="3" t="inlineStr">
        <is>
          <t>https://cdn.orca.storage/6176f4e9837c6600b5a93b75/617b11267d917700b58fe990/asset-photo/Tn5zSrE+Ebo2HgBUJmmYmg.jpg</t>
        </is>
      </c>
      <c r="H175" s="3" t="inlineStr">
        <is>
          <t>https://cdn.orca.storage/6176f4e9837c6600b5a93b75/617b11267d917700b58fe990/name-plate-photo/174RI7DHUY2MaA4uanJelA.jpg</t>
        </is>
      </c>
      <c r="I175" s="3" t="inlineStr">
        <is>
          <t>https://cdn.orca.storage/6176f4e9837c6600b5a93b75/617b11267d917700b58fe990/barcode-photo/wgxnhwiLnDDJC7RJKIFgxQ.jpg</t>
        </is>
      </c>
      <c r="J175" s="3" t="inlineStr">
        <is>
          <t>Bio-Rem Building</t>
        </is>
      </c>
      <c r="K175" s="3" t="inlineStr">
        <is>
          <t>PRE-000509</t>
        </is>
      </c>
      <c r="L175" s="3" t="inlineStr">
        <is>
          <t>PPE</t>
        </is>
      </c>
      <c r="M175" s="3" t="inlineStr">
        <is>
          <t>43.3879228, -80.3520668</t>
        </is>
      </c>
      <c r="N175" s="4">
        <v>44498.7515162037</v>
      </c>
    </row>
    <row r="176">
      <c r="A176" s="3">
        <f>T("0000333515")</f>
      </c>
      <c r="B176" s="3" t="inlineStr">
        <is>
          <t>Bio-Rem Filter 1 Sight Glass Drain Check Valve (2)</t>
        </is>
      </c>
      <c r="C176" s="3" t="inlineStr">
        <is>
          <t>Bio Rem Building Bio Rem Room Outside Biorem Room</t>
        </is>
      </c>
      <c r="D176" s="3" t="inlineStr">
        <is>
          <t>Fair</t>
        </is>
      </c>
      <c r="E176" s="3" t="inlineStr">
        <is>
          <t>Minor corrosion</t>
        </is>
      </c>
      <c r="F176" s="3" t="inlineStr">
        <is>
          <t>2017-01-01</t>
        </is>
      </c>
      <c r="G176" s="3" t="inlineStr">
        <is>
          <t>https://cdn.orca.storage/6176f4e9837c6600b5a93b75/617b11267d917700b58fe991/asset-photo/OBkAXz3rvwdJzPbpyy2LiQ.jpg</t>
        </is>
      </c>
      <c r="H176" s="3" t="inlineStr">
        <is>
          <t>https://cdn.orca.storage/6176f4e9837c6600b5a93b75/617b11267d917700b58fe991/name-plate-photo/LmBk9NgRMaOmIblemyx0g.jpg</t>
        </is>
      </c>
      <c r="I176" s="3" t="inlineStr">
        <is>
          <t>https://cdn.orca.storage/6176f4e9837c6600b5a93b75/617b11267d917700b58fe991/barcode-photo/8hXjG+LmiFLZHnF3fyTAbQ.jpg</t>
        </is>
      </c>
      <c r="J176" s="3" t="inlineStr">
        <is>
          <t>Bio-Rem Building</t>
        </is>
      </c>
      <c r="K176" s="3" t="inlineStr">
        <is>
          <t>PRE-000510</t>
        </is>
      </c>
      <c r="L176" s="3" t="inlineStr">
        <is>
          <t>PPE</t>
        </is>
      </c>
      <c r="M176" s="3" t="inlineStr">
        <is>
          <t>43.3878887, -80.3520954</t>
        </is>
      </c>
      <c r="N176" s="4">
        <v>44498.75100694445</v>
      </c>
    </row>
    <row r="177">
      <c r="A177" s="3">
        <f>T("0000333517")</f>
      </c>
      <c r="B177" s="3" t="inlineStr">
        <is>
          <t>Bio-Rem Filter 1 Drain Ball Valve (2)</t>
        </is>
      </c>
      <c r="C177" s="3" t="inlineStr">
        <is>
          <t>Bio Rem Building Bio Rem Room Outside Biorem Room</t>
        </is>
      </c>
      <c r="D177" s="3" t="inlineStr">
        <is>
          <t>Fair</t>
        </is>
      </c>
      <c r="E177" s="3" t="inlineStr">
        <is>
          <t>Minor corrosion outside</t>
        </is>
      </c>
      <c r="F177" s="3" t="inlineStr">
        <is>
          <t>2017-01-01</t>
        </is>
      </c>
      <c r="G177" s="3" t="inlineStr">
        <is>
          <t>https://cdn.orca.storage/6176f4e9837c6600b5a93b75/617b11267d917700b58fe992/asset-photo/LnN7hwHDsjIYLA0eXP5ZoA.jpg</t>
        </is>
      </c>
      <c r="H177" s="3" t="inlineStr">
        <is>
          <t>https://cdn.orca.storage/6176f4e9837c6600b5a93b75/617b11267d917700b58fe992/name-plate-photo/STefxpYr+MrIdZCR8Ki4Zg.jpg</t>
        </is>
      </c>
      <c r="I177" s="3" t="inlineStr">
        <is>
          <t>https://cdn.orca.storage/6176f4e9837c6600b5a93b75/617b11267d917700b58fe992/barcode-photo/yknP9QHCoL98YReTRlWZDA.jpg</t>
        </is>
      </c>
      <c r="J177" s="3" t="inlineStr">
        <is>
          <t>Bio-Rem Building</t>
        </is>
      </c>
      <c r="K177" s="3" t="inlineStr">
        <is>
          <t>PRE-000511</t>
        </is>
      </c>
      <c r="L177" s="3" t="inlineStr">
        <is>
          <t>PPE</t>
        </is>
      </c>
      <c r="M177" s="3" t="inlineStr">
        <is>
          <t>43.3880646, -80.3521647</t>
        </is>
      </c>
      <c r="N177" s="4">
        <v>44498.75289351852</v>
      </c>
    </row>
    <row r="178">
      <c r="A178" s="3">
        <f>T("0000157986")</f>
      </c>
      <c r="B178" s="3" t="inlineStr">
        <is>
          <t>Headworks Building Air Blower 1</t>
        </is>
      </c>
      <c r="C178" s="3" t="inlineStr">
        <is>
          <t>Headworks Building</t>
        </is>
      </c>
      <c r="D178" s="3" t="inlineStr">
        <is>
          <t>Fair</t>
        </is>
      </c>
      <c r="E178" s="3">
        <v/>
      </c>
      <c r="F178" s="3" t="inlineStr">
        <is>
          <t>2000-01-01</t>
        </is>
      </c>
      <c r="G178" s="3" t="inlineStr">
        <is>
          <t>https://cdn.orca.storage/6176f4e9837c6600b5a93b75/617b11267d917700b58fe99b/asset-photo/czItPko5LZQwDKDU32NCLQ.jpg</t>
        </is>
      </c>
      <c r="H178" s="3" t="inlineStr">
        <is>
          <t>https://cdn.orca.storage/6176f4e9837c6600b5a93b75/617b11267d917700b58fe99b/name-plate-photo/WL+n0lEdWm+DblM1mM+7g.jpg</t>
        </is>
      </c>
      <c r="I178" s="3" t="inlineStr">
        <is>
          <t>https://cdn.orca.storage/6176f4e9837c6600b5a93b75/617b11267d917700b58fe99b/barcode-photo/rylTLNHGgIwGvfpPpmFjA.jpg</t>
        </is>
      </c>
      <c r="J178" s="3" t="inlineStr">
        <is>
          <t>Headworks Building</t>
        </is>
      </c>
      <c r="K178" s="3" t="inlineStr">
        <is>
          <t>PRE-000536</t>
        </is>
      </c>
      <c r="L178" s="3" t="inlineStr">
        <is>
          <t>PPE</t>
        </is>
      </c>
      <c r="M178" s="3">
        <v/>
      </c>
      <c r="N178" s="3">
        <v/>
      </c>
    </row>
    <row r="179">
      <c r="A179" s="3">
        <f>T("0000157987")</f>
      </c>
      <c r="B179" s="3" t="inlineStr">
        <is>
          <t>Headworks Building Air Blower 2</t>
        </is>
      </c>
      <c r="C179" s="3" t="inlineStr">
        <is>
          <t>Headworks Building</t>
        </is>
      </c>
      <c r="D179" s="3" t="inlineStr">
        <is>
          <t>Fair</t>
        </is>
      </c>
      <c r="E179" s="3">
        <v/>
      </c>
      <c r="F179" s="3" t="inlineStr">
        <is>
          <t>2000-01-01</t>
        </is>
      </c>
      <c r="G179" s="3" t="inlineStr">
        <is>
          <t>https://cdn.orca.storage/6176f4e9837c6600b5a93b75/617b11267d917700b58fe99c/asset-photo/j9H4ur+M7EnY2X4WyKFHWg.jpg</t>
        </is>
      </c>
      <c r="H179" s="3">
        <v/>
      </c>
      <c r="I179" s="3" t="inlineStr">
        <is>
          <t>https://cdn.orca.storage/6176f4e9837c6600b5a93b75/617b11267d917700b58fe99c/barcode-photo/udVMjjIxeJHWp7wxK2b3w.jpg</t>
        </is>
      </c>
      <c r="J179" s="3" t="inlineStr">
        <is>
          <t>Headworks Building</t>
        </is>
      </c>
      <c r="K179" s="3" t="inlineStr">
        <is>
          <t>PRE-000537</t>
        </is>
      </c>
      <c r="L179" s="3" t="inlineStr">
        <is>
          <t>PPE</t>
        </is>
      </c>
      <c r="M179" s="3">
        <v/>
      </c>
      <c r="N179" s="3">
        <v/>
      </c>
    </row>
    <row r="180">
      <c r="A180" s="3">
        <f>T("0000157988")</f>
      </c>
      <c r="B180" s="3" t="inlineStr">
        <is>
          <t>Hand/Check Valve For Grit Mixer 1</t>
        </is>
      </c>
      <c r="C180" s="3" t="inlineStr">
        <is>
          <t>Headworks Building</t>
        </is>
      </c>
      <c r="D180" s="3" t="inlineStr">
        <is>
          <t>Very Poor</t>
        </is>
      </c>
      <c r="E180" s="3" t="inlineStr">
        <is>
          <t>Severe corrosion</t>
        </is>
      </c>
      <c r="F180" s="3" t="inlineStr">
        <is>
          <t>2000-01-01</t>
        </is>
      </c>
      <c r="G180" s="3" t="inlineStr">
        <is>
          <t>https://cdn.orca.storage/6176f4e9837c6600b5a93b75/617b11267d917700b58fe99d/asset-photo/6sZ7m0Q4L50jsAJQ1d43A.jpg</t>
        </is>
      </c>
      <c r="H180" s="3">
        <v/>
      </c>
      <c r="I180" s="3" t="inlineStr">
        <is>
          <t>https://cdn.orca.storage/6176f4e9837c6600b5a93b75/617b11267d917700b58fe99d/barcode-photo/n7ecpoCdCtMjdZ9SWJhA.jpg</t>
        </is>
      </c>
      <c r="J180" s="3" t="inlineStr">
        <is>
          <t>Headworks Building</t>
        </is>
      </c>
      <c r="K180" s="3" t="inlineStr">
        <is>
          <t>PRE-000538</t>
        </is>
      </c>
      <c r="L180" s="3" t="inlineStr">
        <is>
          <t>PPE</t>
        </is>
      </c>
      <c r="M180" s="3">
        <v/>
      </c>
      <c r="N180" s="3">
        <v/>
      </c>
    </row>
    <row r="181">
      <c r="A181" s="3">
        <f>T("0000157989")</f>
      </c>
      <c r="B181" s="3" t="inlineStr">
        <is>
          <t>Hand/Check For Grit Mixer 2</t>
        </is>
      </c>
      <c r="C181" s="3" t="inlineStr">
        <is>
          <t>Headworks Building</t>
        </is>
      </c>
      <c r="D181" s="3" t="inlineStr">
        <is>
          <t>Poor</t>
        </is>
      </c>
      <c r="E181" s="3" t="inlineStr">
        <is>
          <t>Minor deterioration</t>
        </is>
      </c>
      <c r="F181" s="3" t="inlineStr">
        <is>
          <t>2000-01-01</t>
        </is>
      </c>
      <c r="G181" s="3" t="inlineStr">
        <is>
          <t>https://cdn.orca.storage/6176f4e9837c6600b5a93b75/617b11267d917700b58fe99e/asset-photo/6yle0JwKpCMi+H11+tIeeA.jpg</t>
        </is>
      </c>
      <c r="H181" s="3">
        <v/>
      </c>
      <c r="I181" s="3" t="inlineStr">
        <is>
          <t>https://cdn.orca.storage/6176f4e9837c6600b5a93b75/617b11267d917700b58fe99e/barcode-photo/2m8K7zysjruuXG1vXeXP3Q.jpg</t>
        </is>
      </c>
      <c r="J181" s="3" t="inlineStr">
        <is>
          <t>Headworks Building</t>
        </is>
      </c>
      <c r="K181" s="3" t="inlineStr">
        <is>
          <t>PRE-000539</t>
        </is>
      </c>
      <c r="L181" s="3" t="inlineStr">
        <is>
          <t>PPE</t>
        </is>
      </c>
      <c r="M181" s="3">
        <v/>
      </c>
      <c r="N181" s="3">
        <v/>
      </c>
    </row>
    <row r="182">
      <c r="A182" s="3">
        <f>T("0000157979")</f>
      </c>
      <c r="B182" s="3" t="inlineStr">
        <is>
          <t>Incoming Grit Valve For Grit Mixer 1- Backflow Prevention Device</t>
        </is>
      </c>
      <c r="C182" s="3" t="inlineStr">
        <is>
          <t>Headworks Building</t>
        </is>
      </c>
      <c r="D182" s="3" t="inlineStr">
        <is>
          <t>Fair</t>
        </is>
      </c>
      <c r="E182" s="3">
        <v/>
      </c>
      <c r="F182" s="3" t="inlineStr">
        <is>
          <t>2000-01-01</t>
        </is>
      </c>
      <c r="G182" s="3" t="inlineStr">
        <is>
          <t>https://cdn.orca.storage/6176f4e9837c6600b5a93b75/617b11267d917700b58fe99f/asset-photo/4QWxCmUGZ3nlvNzwvioqA.jpg</t>
        </is>
      </c>
      <c r="H182" s="3">
        <v/>
      </c>
      <c r="I182" s="3" t="inlineStr">
        <is>
          <t>https://cdn.orca.storage/6176f4e9837c6600b5a93b75/617b11267d917700b58fe99f/barcode-photo/0UYitKsWNvOuuEPHnAkBTg.jpg</t>
        </is>
      </c>
      <c r="J182" s="3" t="inlineStr">
        <is>
          <t>Headworks Building</t>
        </is>
      </c>
      <c r="K182" s="3" t="inlineStr">
        <is>
          <t>PRE-000540</t>
        </is>
      </c>
      <c r="L182" s="3" t="inlineStr">
        <is>
          <t>PPE</t>
        </is>
      </c>
      <c r="M182" s="3" t="inlineStr">
        <is>
          <t>43.3880807, -80.3522534</t>
        </is>
      </c>
      <c r="N182" s="4">
        <v>44498.7103125</v>
      </c>
    </row>
    <row r="183">
      <c r="A183" s="3">
        <f>T("0000157980")</f>
      </c>
      <c r="B183" s="3" t="inlineStr">
        <is>
          <t>Outgoing Valve For Grit Mixer 1- Backflow Prevention Device</t>
        </is>
      </c>
      <c r="C183" s="3" t="inlineStr">
        <is>
          <t>Headworks Building</t>
        </is>
      </c>
      <c r="D183" s="3" t="inlineStr">
        <is>
          <t>Fair</t>
        </is>
      </c>
      <c r="E183" s="3">
        <v/>
      </c>
      <c r="F183" s="3" t="inlineStr">
        <is>
          <t>2000-01-01</t>
        </is>
      </c>
      <c r="G183" s="3" t="inlineStr">
        <is>
          <t>https://cdn.orca.storage/6176f4e9837c6600b5a93b75/617b11267d917700b58fe9a0/asset-photo/jCidOEqZFOdKVFkRaulV5Q.jpg</t>
        </is>
      </c>
      <c r="H183" s="3">
        <v/>
      </c>
      <c r="I183" s="3" t="inlineStr">
        <is>
          <t>https://cdn.orca.storage/6176f4e9837c6600b5a93b75/617b11267d917700b58fe9a0/barcode-photo/SG0ZhpgJpt0amwdcSdJmw.jpg</t>
        </is>
      </c>
      <c r="J183" s="3" t="inlineStr">
        <is>
          <t>Headworks Building</t>
        </is>
      </c>
      <c r="K183" s="3" t="inlineStr">
        <is>
          <t>PRE-000541</t>
        </is>
      </c>
      <c r="L183" s="3" t="inlineStr">
        <is>
          <t>PPE</t>
        </is>
      </c>
      <c r="M183" s="3" t="inlineStr">
        <is>
          <t>43.3880801, -80.3522596</t>
        </is>
      </c>
      <c r="N183" s="4">
        <v>44498.70991898148</v>
      </c>
    </row>
    <row r="184">
      <c r="A184" s="3">
        <f>T("0000157981")</f>
      </c>
      <c r="B184" s="3" t="inlineStr">
        <is>
          <t>Outgoing Valve For Grit Mixer 2- Backflow Prevention Device</t>
        </is>
      </c>
      <c r="C184" s="3" t="inlineStr">
        <is>
          <t>Headworks Building</t>
        </is>
      </c>
      <c r="D184" s="3" t="inlineStr">
        <is>
          <t>Fair</t>
        </is>
      </c>
      <c r="E184" s="3">
        <v/>
      </c>
      <c r="F184" s="3" t="inlineStr">
        <is>
          <t>2000-01-01</t>
        </is>
      </c>
      <c r="G184" s="3" t="inlineStr">
        <is>
          <t>https://cdn.orca.storage/6176f4e9837c6600b5a93b75/617b11267d917700b58fe9a1/asset-photo/kJ8OMKvn0DMDWNedN4AhPw.jpg</t>
        </is>
      </c>
      <c r="H184" s="3">
        <v/>
      </c>
      <c r="I184" s="3" t="inlineStr">
        <is>
          <t>https://cdn.orca.storage/6176f4e9837c6600b5a93b75/617b11267d917700b58fe9a1/barcode-photo/d02ogFsZQsslDCUQHchswQ.jpg</t>
        </is>
      </c>
      <c r="J184" s="3" t="inlineStr">
        <is>
          <t>Headworks Building</t>
        </is>
      </c>
      <c r="K184" s="3" t="inlineStr">
        <is>
          <t>PRE-000542</t>
        </is>
      </c>
      <c r="L184" s="3" t="inlineStr">
        <is>
          <t>PPE</t>
        </is>
      </c>
      <c r="M184" s="3" t="inlineStr">
        <is>
          <t>43.3881021, -80.3522267</t>
        </is>
      </c>
      <c r="N184" s="4">
        <v>44498.7084375</v>
      </c>
    </row>
    <row r="185">
      <c r="A185" s="3">
        <f>T("0000157982")</f>
      </c>
      <c r="B185" s="3" t="inlineStr">
        <is>
          <t>Incoming Grit Valve For Grit Mixer 2- Backflow Prevention Device</t>
        </is>
      </c>
      <c r="C185" s="3" t="inlineStr">
        <is>
          <t>Headworks Building</t>
        </is>
      </c>
      <c r="D185" s="3" t="inlineStr">
        <is>
          <t>Fair</t>
        </is>
      </c>
      <c r="E185" s="3">
        <v/>
      </c>
      <c r="F185" s="3" t="inlineStr">
        <is>
          <t>2000-01-01</t>
        </is>
      </c>
      <c r="G185" s="3" t="inlineStr">
        <is>
          <t>https://cdn.orca.storage/6176f4e9837c6600b5a93b75/617b11267d917700b58fe9a2/asset-photo/R1diPsyEj1Hw2lyHOwibdQ.jpg</t>
        </is>
      </c>
      <c r="H185" s="3">
        <v/>
      </c>
      <c r="I185" s="3" t="inlineStr">
        <is>
          <t>https://cdn.orca.storage/6176f4e9837c6600b5a93b75/617b11267d917700b58fe9a2/barcode-photo/3coz5jWCstS4rqFITfa1fg.jpg</t>
        </is>
      </c>
      <c r="J185" s="3" t="inlineStr">
        <is>
          <t>Headworks Building</t>
        </is>
      </c>
      <c r="K185" s="3" t="inlineStr">
        <is>
          <t>PRE-000543</t>
        </is>
      </c>
      <c r="L185" s="3" t="inlineStr">
        <is>
          <t>PPE</t>
        </is>
      </c>
      <c r="M185" s="3" t="inlineStr">
        <is>
          <t>43.3881006, -80.3522291</t>
        </is>
      </c>
      <c r="N185" s="4">
        <v>44498.708958333336</v>
      </c>
    </row>
    <row r="186">
      <c r="A186" s="3">
        <f>T("0000157983")</f>
      </c>
      <c r="B186" s="3" t="inlineStr">
        <is>
          <t>Headworks Building Bypass Gate Valve</t>
        </is>
      </c>
      <c r="C186" s="3" t="inlineStr">
        <is>
          <t>Headworks Building</t>
        </is>
      </c>
      <c r="D186" s="3" t="inlineStr">
        <is>
          <t>Fair</t>
        </is>
      </c>
      <c r="E186" s="3">
        <v/>
      </c>
      <c r="F186" s="3" t="inlineStr">
        <is>
          <t>2000-01-01</t>
        </is>
      </c>
      <c r="G186" s="3" t="inlineStr">
        <is>
          <t>https://cdn.orca.storage/6176f4e9837c6600b5a93b75/617b11267d917700b58fe9a3/asset-photo/6xBPYPmoOdrfqSLaA9eEQw.jpg</t>
        </is>
      </c>
      <c r="H186" s="3">
        <v/>
      </c>
      <c r="I186" s="3" t="inlineStr">
        <is>
          <t>https://cdn.orca.storage/6176f4e9837c6600b5a93b75/617b11267d917700b58fe9a3/barcode-photo/W0yMgMS1vlq+fQYIZkPFFw.jpg</t>
        </is>
      </c>
      <c r="J186" s="3" t="inlineStr">
        <is>
          <t>Headworks Building</t>
        </is>
      </c>
      <c r="K186" s="3" t="inlineStr">
        <is>
          <t>PRE-000544</t>
        </is>
      </c>
      <c r="L186" s="3" t="inlineStr">
        <is>
          <t>PPE</t>
        </is>
      </c>
      <c r="M186" s="3" t="inlineStr">
        <is>
          <t>43.3880756, -80.3522383</t>
        </is>
      </c>
      <c r="N186" s="4">
        <v>44498.70947916667</v>
      </c>
    </row>
    <row r="187">
      <c r="A187" s="3">
        <f>T("0000333513")</f>
      </c>
      <c r="B187" s="3" t="inlineStr">
        <is>
          <t>Diaphragm Valve at the bottom, BLF01-TIG2 (2)</t>
        </is>
      </c>
      <c r="C187" s="3" t="inlineStr">
        <is>
          <t>Bio Rem Building Bio Rem Room Outside Biorem Room</t>
        </is>
      </c>
      <c r="D187" s="3" t="inlineStr">
        <is>
          <t>Good</t>
        </is>
      </c>
      <c r="E187" s="3">
        <v/>
      </c>
      <c r="F187" s="3" t="inlineStr">
        <is>
          <t>2017-01-01</t>
        </is>
      </c>
      <c r="G187" s="3" t="inlineStr">
        <is>
          <t>https://cdn.orca.storage/6176f4e9837c6600b5a93b75/617b11267d917700b58fe9a4/asset-photo/fgSo69BkA0Mlvi91ejAeDg.jpg</t>
        </is>
      </c>
      <c r="H187" s="3" t="inlineStr">
        <is>
          <t>https://cdn.orca.storage/6176f4e9837c6600b5a93b75/617b11267d917700b58fe9a4/name-plate-photo/vF1S1LkcsHVysrLO4wg9GQ.jpg</t>
        </is>
      </c>
      <c r="I187" s="3" t="inlineStr">
        <is>
          <t>https://cdn.orca.storage/6176f4e9837c6600b5a93b75/617b11267d917700b58fe9a4/barcode-photo/ILq3L6QThOnbQohs4wIQpQ.jpg</t>
        </is>
      </c>
      <c r="J187" s="3" t="inlineStr">
        <is>
          <t>Bio-Rem Building</t>
        </is>
      </c>
      <c r="K187" s="3" t="inlineStr">
        <is>
          <t>PRE-000555</t>
        </is>
      </c>
      <c r="L187" s="3" t="inlineStr">
        <is>
          <t>PPE</t>
        </is>
      </c>
      <c r="M187" s="3" t="inlineStr">
        <is>
          <t>43.3879772, -80.3520115</t>
        </is>
      </c>
      <c r="N187" s="4">
        <v>44498.75677083333</v>
      </c>
    </row>
    <row r="188">
      <c r="A188" s="3">
        <f>T("0000151814")</f>
      </c>
      <c r="B188" s="3" t="inlineStr">
        <is>
          <t>Headworks Grit Chamber #2 Mixing System Motor</t>
        </is>
      </c>
      <c r="C188" s="3" t="inlineStr">
        <is>
          <t>Headworks Building</t>
        </is>
      </c>
      <c r="D188" s="3" t="inlineStr">
        <is>
          <t>Fair</t>
        </is>
      </c>
      <c r="E188" s="3">
        <v/>
      </c>
      <c r="F188" s="3" t="inlineStr">
        <is>
          <t>2000-01-01</t>
        </is>
      </c>
      <c r="G188" s="3" t="inlineStr">
        <is>
          <t>https://cdn.orca.storage/6176f4e9837c6600b5a93b75/617b11267d917700b58fe9a5/asset-photo/Lo6MirlvsEbnaQkaqqCew.jpg</t>
        </is>
      </c>
      <c r="H188" s="3" t="inlineStr">
        <is>
          <t>https://cdn.orca.storage/6176f4e9837c6600b5a93b75/617b11267d917700b58fe9a5/name-plate-photo/ybPBEqzDpcC4MRgUhJaTQ.jpg</t>
        </is>
      </c>
      <c r="I188" s="3" t="inlineStr">
        <is>
          <t>https://cdn.orca.storage/6176f4e9837c6600b5a93b75/617b11267d917700b58fe9a5/barcode-photo/us8+yJGtdUMK40LMtAgO7g.jpg</t>
        </is>
      </c>
      <c r="J188" s="3" t="inlineStr">
        <is>
          <t>Headworks Building</t>
        </is>
      </c>
      <c r="K188" s="3" t="inlineStr">
        <is>
          <t>PRE-000565</t>
        </is>
      </c>
      <c r="L188" s="3" t="inlineStr">
        <is>
          <t>PPE</t>
        </is>
      </c>
      <c r="M188" s="3">
        <v/>
      </c>
      <c r="N188" s="3">
        <v/>
      </c>
    </row>
    <row r="189">
      <c r="A189" s="3">
        <f>T("0000157993")</f>
      </c>
      <c r="B189" s="3" t="inlineStr">
        <is>
          <t>Alum Flash Mixer ALT01-MX01</t>
        </is>
      </c>
      <c r="C189" s="3" t="inlineStr">
        <is>
          <t>Primary Clarifier 1 Primary Treatment</t>
        </is>
      </c>
      <c r="D189" s="3" t="inlineStr">
        <is>
          <t>Very Good</t>
        </is>
      </c>
      <c r="E189" s="3">
        <v/>
      </c>
      <c r="F189" s="3" t="inlineStr">
        <is>
          <t>2018-03-13</t>
        </is>
      </c>
      <c r="G189" s="3" t="inlineStr">
        <is>
          <t>https://cdn.orca.storage/6176f4e9837c6600b5a93b75/617b11267d917700b58fe9a6/asset-photo/F9IGxhWz1dOUoTb7RkMxXg.jpg</t>
        </is>
      </c>
      <c r="H189" s="3" t="inlineStr">
        <is>
          <t>https://cdn.orca.storage/6176f4e9837c6600b5a93b75/617b11267d917700b58fe9a6/name-plate-photo/zHNQjIAI5MmuD+gaiIYYbQ.jpg</t>
        </is>
      </c>
      <c r="I189" s="3" t="inlineStr">
        <is>
          <t>https://cdn.orca.storage/6176f4e9837c6600b5a93b75/617b11267d917700b58fe9a6/barcode-photo/9TmFtN2dGzsup9pEIP2ckQ.jpg</t>
        </is>
      </c>
      <c r="J189" s="3" t="inlineStr">
        <is>
          <t>Primary Clarifier 1</t>
        </is>
      </c>
      <c r="K189" s="3" t="inlineStr">
        <is>
          <t>PRE-000569</t>
        </is>
      </c>
      <c r="L189" s="3" t="inlineStr">
        <is>
          <t>PPE</t>
        </is>
      </c>
      <c r="M189" s="3" t="inlineStr">
        <is>
          <t>43.3880571, -80.3522802</t>
        </is>
      </c>
      <c r="N189" s="4">
        <v>44498.703148148146</v>
      </c>
    </row>
    <row r="190">
      <c r="A190" s="3">
        <f>T("000050836")</f>
      </c>
      <c r="B190" s="3" t="inlineStr">
        <is>
          <t>Bar Screen 1 - Veolia</t>
        </is>
      </c>
      <c r="C190" s="3" t="inlineStr">
        <is>
          <t>Headworks Building</t>
        </is>
      </c>
      <c r="D190" s="3" t="inlineStr">
        <is>
          <t>Fair</t>
        </is>
      </c>
      <c r="E190" s="3">
        <v/>
      </c>
      <c r="F190" s="3" t="inlineStr">
        <is>
          <t>2018-07-11</t>
        </is>
      </c>
      <c r="G190" s="3" t="inlineStr">
        <is>
          <t>https://cdn.orca.storage/6176f4e9837c6600b5a93b75/617b11267d917700b58fe9a7/asset-photo/zl+K3gKWY3qZLqIO1N89LA.jpg</t>
        </is>
      </c>
      <c r="H190" s="3" t="inlineStr">
        <is>
          <t>https://cdn.orca.storage/6176f4e9837c6600b5a93b75/617b11267d917700b58fe9a7/name-plate-photo/ofvfoWil4OKWx7giI0ntSQ.jpg</t>
        </is>
      </c>
      <c r="I190" s="3" t="inlineStr">
        <is>
          <t>https://cdn.orca.storage/6176f4e9837c6600b5a93b75/617b11267d917700b58fe9a7/barcode-photo/1UhcHntNkPvcAr5Im7c1Wg.jpg</t>
        </is>
      </c>
      <c r="J190" s="3" t="inlineStr">
        <is>
          <t>Headworks Building</t>
        </is>
      </c>
      <c r="K190" s="3" t="inlineStr">
        <is>
          <t>PRE-000570</t>
        </is>
      </c>
      <c r="L190" s="3" t="inlineStr">
        <is>
          <t>PPE</t>
        </is>
      </c>
      <c r="M190" s="3">
        <v/>
      </c>
      <c r="N190" s="3">
        <v/>
      </c>
    </row>
    <row r="191">
      <c r="A191" s="3">
        <f>T("000050841")</f>
      </c>
      <c r="B191" s="3" t="inlineStr">
        <is>
          <t>Bar Screen 2 - Veolia</t>
        </is>
      </c>
      <c r="C191" s="3" t="inlineStr">
        <is>
          <t>Headworks Building</t>
        </is>
      </c>
      <c r="D191" s="3" t="inlineStr">
        <is>
          <t>Fair</t>
        </is>
      </c>
      <c r="E191" s="3">
        <v/>
      </c>
      <c r="F191" s="3" t="inlineStr">
        <is>
          <t>2018-01-18</t>
        </is>
      </c>
      <c r="G191" s="3" t="inlineStr">
        <is>
          <t>https://cdn.orca.storage/6176f4e9837c6600b5a93b75/617b11267d917700b58fe9a8/asset-photo/uPoSGLmWvbDLJQDdwrdRzA.jpg</t>
        </is>
      </c>
      <c r="H191" s="3" t="inlineStr">
        <is>
          <t>https://cdn.orca.storage/6176f4e9837c6600b5a93b75/617b11267d917700b58fe9a8/name-plate-photo/8bvqxr7sH740OeYi1CY2A.jpg</t>
        </is>
      </c>
      <c r="I191" s="3" t="inlineStr">
        <is>
          <t>https://cdn.orca.storage/6176f4e9837c6600b5a93b75/617b11267d917700b58fe9a8/barcode-photo/gWSbpHPgKXXJCVCAjjW4HQ.jpg</t>
        </is>
      </c>
      <c r="J191" s="3" t="inlineStr">
        <is>
          <t>Headworks Building</t>
        </is>
      </c>
      <c r="K191" s="3" t="inlineStr">
        <is>
          <t>PRE-000571</t>
        </is>
      </c>
      <c r="L191" s="3" t="inlineStr">
        <is>
          <t>PPE</t>
        </is>
      </c>
      <c r="M191" s="3">
        <v/>
      </c>
      <c r="N191" s="3">
        <v/>
      </c>
    </row>
    <row r="192">
      <c r="A192" s="3">
        <f>T("000050835")</f>
      </c>
      <c r="B192" s="3" t="inlineStr">
        <is>
          <t>Washer Compactor 1</t>
        </is>
      </c>
      <c r="C192" s="3" t="inlineStr">
        <is>
          <t>Headworks Building</t>
        </is>
      </c>
      <c r="D192" s="3" t="inlineStr">
        <is>
          <t>Fair</t>
        </is>
      </c>
      <c r="E192" s="3">
        <v/>
      </c>
      <c r="F192" s="3" t="inlineStr">
        <is>
          <t>2018-07-11</t>
        </is>
      </c>
      <c r="G192" s="3" t="inlineStr">
        <is>
          <t>https://cdn.orca.storage/6176f4e9837c6600b5a93b75/617b11267d917700b58fe9a9/asset-photo/CRizCOOuY7F7rVdENfugg.jpg</t>
        </is>
      </c>
      <c r="H192" s="3">
        <v/>
      </c>
      <c r="I192" s="3" t="inlineStr">
        <is>
          <t>https://cdn.orca.storage/6176f4e9837c6600b5a93b75/617b11267d917700b58fe9a9/barcode-photo/P+4PIoLkLqHpdnIMODRkUw.jpg</t>
        </is>
      </c>
      <c r="J192" s="3" t="inlineStr">
        <is>
          <t>Headworks Building</t>
        </is>
      </c>
      <c r="K192" s="3" t="inlineStr">
        <is>
          <t>PRE-000572</t>
        </is>
      </c>
      <c r="L192" s="3" t="inlineStr">
        <is>
          <t>PPE</t>
        </is>
      </c>
      <c r="M192" s="3">
        <v/>
      </c>
      <c r="N192" s="3">
        <v/>
      </c>
    </row>
    <row r="193">
      <c r="A193" s="3">
        <f>T("000050842")</f>
      </c>
      <c r="B193" s="3" t="inlineStr">
        <is>
          <t>Headworks Building Washer Compactor 2</t>
        </is>
      </c>
      <c r="C193" s="3" t="inlineStr">
        <is>
          <t>Headworks Building</t>
        </is>
      </c>
      <c r="D193" s="3" t="inlineStr">
        <is>
          <t>Fair</t>
        </is>
      </c>
      <c r="E193" s="3">
        <v/>
      </c>
      <c r="F193" s="3" t="inlineStr">
        <is>
          <t>2018-05-08</t>
        </is>
      </c>
      <c r="G193" s="3" t="inlineStr">
        <is>
          <t>https://cdn.orca.storage/6176f4e9837c6600b5a93b75/617b11267d917700b58fe9aa/asset-photo/bXCE6q3CeYKJabIkzK8n0Q.jpg</t>
        </is>
      </c>
      <c r="H193" s="3" t="inlineStr">
        <is>
          <t>https://cdn.orca.storage/6176f4e9837c6600b5a93b75/617b11267d917700b58fe9aa/name-plate-photo/NZ3qDWw1G5smrUqucLGUuA.jpg</t>
        </is>
      </c>
      <c r="I193" s="3" t="inlineStr">
        <is>
          <t>https://cdn.orca.storage/6176f4e9837c6600b5a93b75/617b11267d917700b58fe9aa/barcode-photo/qe9lbrjfzLh4NT2GpPnMiw.jpg</t>
        </is>
      </c>
      <c r="J193" s="3" t="inlineStr">
        <is>
          <t>Headworks Building</t>
        </is>
      </c>
      <c r="K193" s="3" t="inlineStr">
        <is>
          <t>PRE-000573</t>
        </is>
      </c>
      <c r="L193" s="3" t="inlineStr">
        <is>
          <t>PPE</t>
        </is>
      </c>
      <c r="M193" s="3">
        <v/>
      </c>
      <c r="N193" s="3">
        <v/>
      </c>
    </row>
    <row r="194">
      <c r="A194" s="3">
        <f>T("000050840")</f>
      </c>
      <c r="B194" s="3" t="inlineStr">
        <is>
          <t>Bar Screenings Conveyor</t>
        </is>
      </c>
      <c r="C194" s="3" t="inlineStr">
        <is>
          <t>Headworks Building</t>
        </is>
      </c>
      <c r="D194" s="3" t="inlineStr">
        <is>
          <t>Fair</t>
        </is>
      </c>
      <c r="E194" s="3">
        <v/>
      </c>
      <c r="F194" s="3" t="inlineStr">
        <is>
          <t>2018-01-22</t>
        </is>
      </c>
      <c r="G194" s="3" t="inlineStr">
        <is>
          <t>https://cdn.orca.storage/6176f4e9837c6600b5a93b75/617b11267d917700b58fe9ab/asset-photo/mzWxN0m8FNwCYw6e7lqByQ.jpg</t>
        </is>
      </c>
      <c r="H194" s="3" t="inlineStr">
        <is>
          <t>https://cdn.orca.storage/6176f4e9837c6600b5a93b75/617b11267d917700b58fe9ab/name-plate-photo/fE5YxEzExLn+qdaCnMgYwQ.jpg</t>
        </is>
      </c>
      <c r="I194" s="3" t="inlineStr">
        <is>
          <t>https://cdn.orca.storage/6176f4e9837c6600b5a93b75/617b11267d917700b58fe9ab/barcode-photo/DFX+dH4afQgdmYf0kAD0tA.jpg</t>
        </is>
      </c>
      <c r="J194" s="3" t="inlineStr">
        <is>
          <t>Headworks Building</t>
        </is>
      </c>
      <c r="K194" s="3" t="inlineStr">
        <is>
          <t>PRE-000574</t>
        </is>
      </c>
      <c r="L194" s="3" t="inlineStr">
        <is>
          <t>PPE</t>
        </is>
      </c>
      <c r="M194" s="3">
        <v/>
      </c>
      <c r="N194" s="3">
        <v/>
      </c>
    </row>
    <row r="195">
      <c r="A195" s="3">
        <f>T("0000151816")</f>
      </c>
      <c r="B195" s="3" t="inlineStr">
        <is>
          <t>Headworks Grit Chamber #1 Mixing System Motor</t>
        </is>
      </c>
      <c r="C195" s="3" t="inlineStr">
        <is>
          <t>Headworks Building</t>
        </is>
      </c>
      <c r="D195" s="3" t="inlineStr">
        <is>
          <t>Fair</t>
        </is>
      </c>
      <c r="E195" s="3">
        <v/>
      </c>
      <c r="F195" s="3" t="inlineStr">
        <is>
          <t>2000-01-01</t>
        </is>
      </c>
      <c r="G195" s="3" t="inlineStr">
        <is>
          <t>https://cdn.orca.storage/6176f4e9837c6600b5a93b75/617b11267d917700b58fe9ad/asset-photo/+NSg7sVhBFJPjsY34rwvHw.jpg</t>
        </is>
      </c>
      <c r="H195" s="3" t="inlineStr">
        <is>
          <t>https://cdn.orca.storage/6176f4e9837c6600b5a93b75/617b11267d917700b58fe9ad/name-plate-photo/tQcUsDmWUdl0s6O50kBigw.jpg</t>
        </is>
      </c>
      <c r="I195" s="3" t="inlineStr">
        <is>
          <t>https://cdn.orca.storage/6176f4e9837c6600b5a93b75/617b11267d917700b58fe9ad/barcode-photo/Zxc7M91SQ4e6k7I+c7k62Q.jpg</t>
        </is>
      </c>
      <c r="J195" s="3" t="inlineStr">
        <is>
          <t>Headworks Building</t>
        </is>
      </c>
      <c r="K195" s="3" t="inlineStr">
        <is>
          <t>PRE-000580</t>
        </is>
      </c>
      <c r="L195" s="3" t="inlineStr">
        <is>
          <t>PPE</t>
        </is>
      </c>
      <c r="M195" s="3" t="inlineStr">
        <is>
          <t>43.3880627, -80.3522806</t>
        </is>
      </c>
      <c r="N195" s="4">
        <v>44498.714375</v>
      </c>
    </row>
    <row r="196">
      <c r="A196" s="3">
        <f>T("0000333504")</f>
      </c>
      <c r="B196" s="3" t="inlineStr">
        <is>
          <t>Control Damper Check Valve BLF02-LV02</t>
        </is>
      </c>
      <c r="C196" s="3" t="inlineStr">
        <is>
          <t>Bio Rem Building Bio Rem Room Biorem Room</t>
        </is>
      </c>
      <c r="D196" s="3" t="inlineStr">
        <is>
          <t>Good</t>
        </is>
      </c>
      <c r="E196" s="3">
        <v/>
      </c>
      <c r="F196" s="3" t="inlineStr">
        <is>
          <t>2017-01-01</t>
        </is>
      </c>
      <c r="G196" s="3" t="inlineStr">
        <is>
          <t>https://cdn.orca.storage/6176f4e9837c6600b5a93b75/617b11267d917700b58fe9b6/asset-photo/m381nnjgjaYL35uQKZl8vQ.jpg</t>
        </is>
      </c>
      <c r="H196" s="3" t="inlineStr">
        <is>
          <t>https://cdn.orca.storage/6176f4e9837c6600b5a93b75/617b11267d917700b58fe9b6/name-plate-photo/no38CZx3Z6blr+upOsihgg.jpg</t>
        </is>
      </c>
      <c r="I196" s="3" t="inlineStr">
        <is>
          <t>https://cdn.orca.storage/6176f4e9837c6600b5a93b75/617b11267d917700b58fe9b6/barcode-photo/IFNhRP98qv7ztkPyyM4hRA.jpg</t>
        </is>
      </c>
      <c r="J196" s="3" t="inlineStr">
        <is>
          <t>Bio-Rem Building</t>
        </is>
      </c>
      <c r="K196" s="3" t="inlineStr">
        <is>
          <t>PRE-000595</t>
        </is>
      </c>
      <c r="L196" s="3" t="inlineStr">
        <is>
          <t>PPE</t>
        </is>
      </c>
      <c r="M196" s="3" t="inlineStr">
        <is>
          <t>43.3879175, -80.3521440</t>
        </is>
      </c>
      <c r="N196" s="4">
        <v>44498.787824074076</v>
      </c>
    </row>
    <row r="197">
      <c r="A197" s="3">
        <f>T("0000333505")</f>
      </c>
      <c r="B197" s="3" t="inlineStr">
        <is>
          <t>Bio-Trickling Control Damper LV01</t>
        </is>
      </c>
      <c r="C197" s="3" t="inlineStr">
        <is>
          <t>Bio-Rem Building</t>
        </is>
      </c>
      <c r="D197" s="3" t="inlineStr">
        <is>
          <t>Fair</t>
        </is>
      </c>
      <c r="E197" s="3" t="inlineStr">
        <is>
          <t>Due to age</t>
        </is>
      </c>
      <c r="F197" s="3" t="inlineStr">
        <is>
          <t>2021-10-29</t>
        </is>
      </c>
      <c r="G197" s="3" t="inlineStr">
        <is>
          <t>https://cdn.orca.storage/6176f4e9837c6600b5a93b75/617b11267d917700b58fe9b7/asset-photo/MsZkjiOLqo5vsAokHzYOCQ.jpg</t>
        </is>
      </c>
      <c r="H197" s="3" t="inlineStr">
        <is>
          <t>https://cdn.orca.storage/6176f4e9837c6600b5a93b75/617b11267d917700b58fe9b7/name-plate-photo/whmLFiAacprLsws0gGe3ow.jpg</t>
        </is>
      </c>
      <c r="I197" s="3" t="inlineStr">
        <is>
          <t>https://cdn.orca.storage/6176f4e9837c6600b5a93b75/617b11267d917700b58fe9b7/barcode-photo/7xUjrXMJmzj2p0fN8doWyQ.jpg</t>
        </is>
      </c>
      <c r="J197" s="3" t="inlineStr">
        <is>
          <t>Bio-Rem Building</t>
        </is>
      </c>
      <c r="K197" s="3">
        <v/>
      </c>
      <c r="L197" s="3">
        <v/>
      </c>
      <c r="M197" s="3" t="inlineStr">
        <is>
          <t>43.3879772, -80.3520115</t>
        </is>
      </c>
      <c r="N197" s="4">
        <v>44498.760462962964</v>
      </c>
    </row>
    <row r="198">
      <c r="A198" s="3">
        <f>T("0000348064")</f>
      </c>
      <c r="B198" s="3" t="inlineStr">
        <is>
          <t>Stormwater Sluice Gate Valve</t>
        </is>
      </c>
      <c r="C198" s="3" t="inlineStr">
        <is>
          <t>Site Beside Digesters</t>
        </is>
      </c>
      <c r="D198" s="3" t="inlineStr">
        <is>
          <t>Fair</t>
        </is>
      </c>
      <c r="E198" s="3">
        <v/>
      </c>
      <c r="F198" s="3" t="inlineStr">
        <is>
          <t>1972-01-01</t>
        </is>
      </c>
      <c r="G198" s="3" t="inlineStr">
        <is>
          <t>https://cdn.orca.storage/6176f4e9837c6600b5a93b75/617b11267d917700b58fe9b8/asset-photo/1OPlyZYoa2dFqzC+iBnkQQ.jpg</t>
        </is>
      </c>
      <c r="H198" s="3" t="inlineStr">
        <is>
          <t>https://cdn.orca.storage/6176f4e9837c6600b5a93b75/617b11267d917700b58fe9b8/name-plate-photo/sd7nq4rZDU0UDDj1YhvIBg.jpg</t>
        </is>
      </c>
      <c r="I198" s="3" t="inlineStr">
        <is>
          <t>https://cdn.orca.storage/6176f4e9837c6600b5a93b75/617b11267d917700b58fe9b8/barcode-photo/8YCwZOi43r0EEd2BPz00tg.jpg</t>
        </is>
      </c>
      <c r="J198" s="3" t="inlineStr">
        <is>
          <t>Site</t>
        </is>
      </c>
      <c r="K198" s="3" t="inlineStr">
        <is>
          <t>PRE-000599</t>
        </is>
      </c>
      <c r="L198" s="3" t="inlineStr">
        <is>
          <t>PPE</t>
        </is>
      </c>
      <c r="M198" s="3" t="inlineStr">
        <is>
          <t>43.3876177, -80.3507695</t>
        </is>
      </c>
      <c r="N198" s="4">
        <v>44498.75475694444</v>
      </c>
    </row>
    <row r="199">
      <c r="A199" s="3">
        <f>T("0000346538")</f>
      </c>
      <c r="B199" s="3" t="inlineStr">
        <is>
          <t>Primary Clarifier Dist Chamber Sluice Gate Valve 1</t>
        </is>
      </c>
      <c r="C199" s="3" t="inlineStr">
        <is>
          <t>Primary Clarifier Dist Chamber, on the southeast side</t>
        </is>
      </c>
      <c r="D199" s="3" t="inlineStr">
        <is>
          <t>Poor</t>
        </is>
      </c>
      <c r="E199" s="3" t="inlineStr">
        <is>
          <t>Handle very rusty</t>
        </is>
      </c>
      <c r="F199" s="3" t="inlineStr">
        <is>
          <t>1972-01-01</t>
        </is>
      </c>
      <c r="G199" s="3" t="inlineStr">
        <is>
          <t>https://cdn.orca.storage/6176f4e9837c6600b5a93b75/617b11267d917700b58fe9c3/asset-photo/HzAWTOFEujnqDzvdMi5gg.jpg</t>
        </is>
      </c>
      <c r="H199" s="3" t="inlineStr">
        <is>
          <t>https://cdn.orca.storage/6176f4e9837c6600b5a93b75/617b11267d917700b58fe9c3/name-plate-photo/pqsDZjViioPzR2w8wDbVw.jpg</t>
        </is>
      </c>
      <c r="I199" s="3" t="inlineStr">
        <is>
          <t>https://cdn.orca.storage/6176f4e9837c6600b5a93b75/617b11267d917700b58fe9c3/barcode-photo/T5PMiYiXvHzHTRKAEhJA.jpg</t>
        </is>
      </c>
      <c r="J199" s="3" t="inlineStr">
        <is>
          <t>Primary Clarifier Dist Chamber</t>
        </is>
      </c>
      <c r="K199" s="3" t="inlineStr">
        <is>
          <t>PRE-000617</t>
        </is>
      </c>
      <c r="L199" s="3" t="inlineStr">
        <is>
          <t>PPE</t>
        </is>
      </c>
      <c r="M199" s="3" t="inlineStr">
        <is>
          <t>43.3882762, -80.3520770</t>
        </is>
      </c>
      <c r="N199" s="4">
        <v>44498.744571759256</v>
      </c>
    </row>
    <row r="200">
      <c r="A200" s="3">
        <f>T("0000346539")</f>
      </c>
      <c r="B200" s="3" t="inlineStr">
        <is>
          <t>Primary Clarifier Dist Chamber Sluice Gate Valve 5 south of the chamber</t>
        </is>
      </c>
      <c r="C200" s="3" t="inlineStr">
        <is>
          <t>Primary Clarifier Dist Chamber south of the chamber</t>
        </is>
      </c>
      <c r="D200" s="3" t="inlineStr">
        <is>
          <t>Poor</t>
        </is>
      </c>
      <c r="E200" s="3" t="inlineStr">
        <is>
          <t>Very rusty</t>
        </is>
      </c>
      <c r="F200" s="3" t="inlineStr">
        <is>
          <t>1972-01-01</t>
        </is>
      </c>
      <c r="G200" s="3" t="inlineStr">
        <is>
          <t>https://cdn.orca.storage/6176f4e9837c6600b5a93b75/617b11267d917700b58fe9c4/asset-photo/LYpaRVGgKh1r0MxeKuzdaA.jpg</t>
        </is>
      </c>
      <c r="H200" s="3" t="inlineStr">
        <is>
          <t>https://cdn.orca.storage/6176f4e9837c6600b5a93b75/617b11267d917700b58fe9c4/name-plate-photo/cHHh3KzQ7GEvNrRWpwzHtw.jpg</t>
        </is>
      </c>
      <c r="I200" s="3" t="inlineStr">
        <is>
          <t>https://cdn.orca.storage/6176f4e9837c6600b5a93b75/617b11267d917700b58fe9c4/barcode-photo/engwh8HEULOZfpYgxq8H9g.jpg</t>
        </is>
      </c>
      <c r="J200" s="3" t="inlineStr">
        <is>
          <t>Primary Clarifier Dist Chamber</t>
        </is>
      </c>
      <c r="K200" s="3" t="inlineStr">
        <is>
          <t>PRE-000618</t>
        </is>
      </c>
      <c r="L200" s="3" t="inlineStr">
        <is>
          <t>PPE</t>
        </is>
      </c>
      <c r="M200" s="3" t="inlineStr">
        <is>
          <t>43.3882800, -80.3520862</t>
        </is>
      </c>
      <c r="N200" s="4">
        <v>44498.748148148145</v>
      </c>
    </row>
    <row r="201">
      <c r="A201" s="3">
        <f>T("0000346540")</f>
      </c>
      <c r="B201" s="3" t="inlineStr">
        <is>
          <t>Primary Clarifier Dist Chamber Sluice Gate Valve 2 northeast of the chamber</t>
        </is>
      </c>
      <c r="C201" s="3" t="inlineStr">
        <is>
          <t>Primary Clarifier Dist Chamber Northeast</t>
        </is>
      </c>
      <c r="D201" s="3" t="inlineStr">
        <is>
          <t>Poor</t>
        </is>
      </c>
      <c r="E201" s="3" t="inlineStr">
        <is>
          <t>Very rusty</t>
        </is>
      </c>
      <c r="F201" s="3" t="inlineStr">
        <is>
          <t>1972-01-01</t>
        </is>
      </c>
      <c r="G201" s="3" t="inlineStr">
        <is>
          <t>https://cdn.orca.storage/6176f4e9837c6600b5a93b75/617b11267d917700b58fe9c5/asset-photo/NRRiMFJxFDyYQre8AR+W+Q.jpg</t>
        </is>
      </c>
      <c r="H201" s="3" t="inlineStr">
        <is>
          <t>https://cdn.orca.storage/6176f4e9837c6600b5a93b75/617b11267d917700b58fe9c5/name-plate-photo/kbFFRt+rUwjU+AbEhis3Fw.jpg</t>
        </is>
      </c>
      <c r="I201" s="3" t="inlineStr">
        <is>
          <t>https://cdn.orca.storage/6176f4e9837c6600b5a93b75/617b11267d917700b58fe9c5/barcode-photo/XnoSh0w2ksv3Wq3cl7ukg.jpg</t>
        </is>
      </c>
      <c r="J201" s="3" t="inlineStr">
        <is>
          <t>Primary Clarifier Dist Chamber</t>
        </is>
      </c>
      <c r="K201" s="3" t="inlineStr">
        <is>
          <t>PRE-000619</t>
        </is>
      </c>
      <c r="L201" s="3" t="inlineStr">
        <is>
          <t>PPE</t>
        </is>
      </c>
      <c r="M201" s="3" t="inlineStr">
        <is>
          <t>43.3883054, -80.3520771</t>
        </is>
      </c>
      <c r="N201" s="4">
        <v>44498.745625</v>
      </c>
    </row>
    <row r="202">
      <c r="A202" s="3">
        <f>T("0000346541")</f>
      </c>
      <c r="B202" s="3" t="inlineStr">
        <is>
          <t>Primary Clarifier Dist Chamber Sluice Gate Valve 3 southwest</t>
        </is>
      </c>
      <c r="C202" s="3" t="inlineStr">
        <is>
          <t>Primary Clarifier Dist Chamber south west of the chanber</t>
        </is>
      </c>
      <c r="D202" s="3" t="inlineStr">
        <is>
          <t>Poor</t>
        </is>
      </c>
      <c r="E202" s="3" t="inlineStr">
        <is>
          <t>Very rusty</t>
        </is>
      </c>
      <c r="F202" s="3" t="inlineStr">
        <is>
          <t>1972-01-01</t>
        </is>
      </c>
      <c r="G202" s="3" t="inlineStr">
        <is>
          <t>https://cdn.orca.storage/6176f4e9837c6600b5a93b75/617b11267d917700b58fe9c6/asset-photo/FK33XRvCPTonmLzvwJrog.jpg</t>
        </is>
      </c>
      <c r="H202" s="3" t="inlineStr">
        <is>
          <t>https://cdn.orca.storage/6176f4e9837c6600b5a93b75/617b11267d917700b58fe9c6/name-plate-photo/btW+UXV94pnyZfveokOmPQ.jpg</t>
        </is>
      </c>
      <c r="I202" s="3" t="inlineStr">
        <is>
          <t>https://cdn.orca.storage/6176f4e9837c6600b5a93b75/617b11267d917700b58fe9c6/barcode-photo/h6JlkqVAARWYmDjqPeAAA.jpg</t>
        </is>
      </c>
      <c r="J202" s="3" t="inlineStr">
        <is>
          <t>Primary Clarifier Dist Chamber</t>
        </is>
      </c>
      <c r="K202" s="3" t="inlineStr">
        <is>
          <t>PRE-000620</t>
        </is>
      </c>
      <c r="L202" s="3" t="inlineStr">
        <is>
          <t>PPE</t>
        </is>
      </c>
      <c r="M202" s="3" t="inlineStr">
        <is>
          <t>43.3882577, -80.3520083</t>
        </is>
      </c>
      <c r="N202" s="4">
        <v>44498.746296296296</v>
      </c>
    </row>
    <row r="203">
      <c r="A203" s="3">
        <f>T("0000346542")</f>
      </c>
      <c r="B203" s="3" t="inlineStr">
        <is>
          <t>Primary Clarifier Dist Chamber Sluice Gate Valve 4 southwest of chamber</t>
        </is>
      </c>
      <c r="C203" s="3" t="inlineStr">
        <is>
          <t>Primary Clarifier Dist Chamber southwest of the chamber</t>
        </is>
      </c>
      <c r="D203" s="3" t="inlineStr">
        <is>
          <t>Poor</t>
        </is>
      </c>
      <c r="E203" s="3" t="inlineStr">
        <is>
          <t>Very rusty</t>
        </is>
      </c>
      <c r="F203" s="3" t="inlineStr">
        <is>
          <t>1972-01-01</t>
        </is>
      </c>
      <c r="G203" s="3" t="inlineStr">
        <is>
          <t>https://cdn.orca.storage/6176f4e9837c6600b5a93b75/617b11267d917700b58fe9c7/asset-photo/m1gh446lqmnivl2Ysg4XBQ.jpg</t>
        </is>
      </c>
      <c r="H203" s="3" t="inlineStr">
        <is>
          <t>https://cdn.orca.storage/6176f4e9837c6600b5a93b75/617b11267d917700b58fe9c7/name-plate-photo/ZFlgKoLdBSeMZZ6fRXmPuA.jpg</t>
        </is>
      </c>
      <c r="I203" s="3" t="inlineStr">
        <is>
          <t>https://cdn.orca.storage/6176f4e9837c6600b5a93b75/617b11267d917700b58fe9c7/barcode-photo/ZY2WOZubO9t9Whi3phUU0g.jpg</t>
        </is>
      </c>
      <c r="J203" s="3" t="inlineStr">
        <is>
          <t>Primary Clarifier Dist Chamber</t>
        </is>
      </c>
      <c r="K203" s="3" t="inlineStr">
        <is>
          <t>PRE-000621</t>
        </is>
      </c>
      <c r="L203" s="3" t="inlineStr">
        <is>
          <t>PPE</t>
        </is>
      </c>
      <c r="M203" s="3" t="inlineStr">
        <is>
          <t>43.3882918, -80.3520565</t>
        </is>
      </c>
      <c r="N203" s="4">
        <v>44498.74707175926</v>
      </c>
    </row>
    <row r="204">
      <c r="A204" s="3">
        <f>T("0000346571")</f>
      </c>
      <c r="B204" s="3" t="inlineStr">
        <is>
          <t>Raw Sludge Pumping Station 1 Check Valve after Pump 1</t>
        </is>
      </c>
      <c r="C204" s="3" t="inlineStr">
        <is>
          <t>Raw Sludge Pumping Station 1</t>
        </is>
      </c>
      <c r="D204" s="3" t="inlineStr">
        <is>
          <t>Good</t>
        </is>
      </c>
      <c r="E204" s="3">
        <v/>
      </c>
      <c r="F204" s="3" t="inlineStr">
        <is>
          <t>1972-01-01</t>
        </is>
      </c>
      <c r="G204" s="3" t="inlineStr">
        <is>
          <t>https://cdn.orca.storage/6176f4e9837c6600b5a93b75/617b11267d917700b58fe9d2/asset-photo/o1SrS0Kcir5qdsIpWrqYnQ.jpg</t>
        </is>
      </c>
      <c r="H204" s="3" t="inlineStr">
        <is>
          <t>https://cdn.orca.storage/6176f4e9837c6600b5a93b75/617b11267d917700b58fe9d2/name-plate-photo/X1r4Cecr3vzcCNrFUnpX0Q.jpg</t>
        </is>
      </c>
      <c r="I204" s="3" t="inlineStr">
        <is>
          <t>https://cdn.orca.storage/6176f4e9837c6600b5a93b75/617b11267d917700b58fe9d2/barcode-photo/GRQUFA2Gbitia0p19oazvQ.jpg</t>
        </is>
      </c>
      <c r="J204" s="3" t="inlineStr">
        <is>
          <t>Raw Sludge Pumping Station 1</t>
        </is>
      </c>
      <c r="K204" s="3" t="inlineStr">
        <is>
          <t>PRE-000645</t>
        </is>
      </c>
      <c r="L204" s="3" t="inlineStr">
        <is>
          <t>PPE</t>
        </is>
      </c>
      <c r="M204" s="3" t="inlineStr">
        <is>
          <t>43.3882038, -80.3519967</t>
        </is>
      </c>
      <c r="N204" s="4">
        <v>44498.689722222225</v>
      </c>
    </row>
    <row r="205">
      <c r="A205" s="3">
        <f>T("0000346583")</f>
      </c>
      <c r="B205" s="3" t="inlineStr">
        <is>
          <t>Raw Sludge Pumping Station 1 Check Valve 1 after pump</t>
        </is>
      </c>
      <c r="C205" s="3" t="inlineStr">
        <is>
          <t>Raw Sludge Pumping Station 1</t>
        </is>
      </c>
      <c r="D205" s="3" t="inlineStr">
        <is>
          <t>Good</t>
        </is>
      </c>
      <c r="E205" s="3">
        <v/>
      </c>
      <c r="F205" s="3" t="inlineStr">
        <is>
          <t>1972-01-01</t>
        </is>
      </c>
      <c r="G205" s="3" t="inlineStr">
        <is>
          <t>https://cdn.orca.storage/6176f4e9837c6600b5a93b75/617b11267d917700b58fe9d3/asset-photo/02DVs3QwUMBffDdlsZ7D9Q.jpg</t>
        </is>
      </c>
      <c r="H205" s="3" t="inlineStr">
        <is>
          <t>https://cdn.orca.storage/6176f4e9837c6600b5a93b75/617b11267d917700b58fe9d3/name-plate-photo/rRyjJ22IpCszOTIIEO4w.jpg</t>
        </is>
      </c>
      <c r="I205" s="3" t="inlineStr">
        <is>
          <t>https://cdn.orca.storage/6176f4e9837c6600b5a93b75/617b11267d917700b58fe9d3/barcode-photo/iecpgkQudpEY3UuugFPh+A.jpg</t>
        </is>
      </c>
      <c r="J205" s="3" t="inlineStr">
        <is>
          <t>Raw Sludge Pumping Station 1</t>
        </is>
      </c>
      <c r="K205" s="3" t="inlineStr">
        <is>
          <t>PRE-000646</t>
        </is>
      </c>
      <c r="L205" s="3" t="inlineStr">
        <is>
          <t>PPE</t>
        </is>
      </c>
      <c r="M205" s="3" t="inlineStr">
        <is>
          <t>43.3881709, -80.3517727</t>
        </is>
      </c>
      <c r="N205" s="4">
        <v>44498.681180555555</v>
      </c>
    </row>
    <row r="206">
      <c r="A206" s="3">
        <f>T("0000346572")</f>
      </c>
      <c r="B206" s="3" t="inlineStr">
        <is>
          <t>Raw Sludge Pumping Station 1 Gate Valve after Pump 1</t>
        </is>
      </c>
      <c r="C206" s="3" t="inlineStr">
        <is>
          <t>Raw Sludge Pumping Station 1</t>
        </is>
      </c>
      <c r="D206" s="3" t="inlineStr">
        <is>
          <t>Good</t>
        </is>
      </c>
      <c r="E206" s="3">
        <v/>
      </c>
      <c r="F206" s="3" t="inlineStr">
        <is>
          <t>2020-10-22</t>
        </is>
      </c>
      <c r="G206" s="3" t="inlineStr">
        <is>
          <t>https://cdn.orca.storage/6176f4e9837c6600b5a93b75/617b11267d917700b58fe9d4/asset-photo/AIrdYoxwPcvb5f9YjL0+kg.jpg</t>
        </is>
      </c>
      <c r="H206" s="3" t="inlineStr">
        <is>
          <t>https://cdn.orca.storage/6176f4e9837c6600b5a93b75/617b11267d917700b58fe9d4/name-plate-photo/zPsOaicv8k5vNQCgJibNA.jpg</t>
        </is>
      </c>
      <c r="I206" s="3" t="inlineStr">
        <is>
          <t>https://cdn.orca.storage/6176f4e9837c6600b5a93b75/617b11267d917700b58fe9d4/barcode-photo/+L1fV9DJfvYONVOb2upVhQ.jpg</t>
        </is>
      </c>
      <c r="J206" s="3" t="inlineStr">
        <is>
          <t>Raw Sludge Pumping Station 1</t>
        </is>
      </c>
      <c r="K206" s="3" t="inlineStr">
        <is>
          <t>PRE-000647</t>
        </is>
      </c>
      <c r="L206" s="3" t="inlineStr">
        <is>
          <t>PPE</t>
        </is>
      </c>
      <c r="M206" s="3" t="inlineStr">
        <is>
          <t>43.3880430, -80.3519624</t>
        </is>
      </c>
      <c r="N206" s="4">
        <v>44498.68494212963</v>
      </c>
    </row>
    <row r="207">
      <c r="A207" s="3">
        <f>T("0000346574")</f>
      </c>
      <c r="B207" s="3" t="inlineStr">
        <is>
          <t>Raw Sludge Pumping Station 1 Gate Valve 2 before pump 1</t>
        </is>
      </c>
      <c r="C207" s="3" t="inlineStr">
        <is>
          <t>Raw Sludge Pumping Station 1</t>
        </is>
      </c>
      <c r="D207" s="3" t="inlineStr">
        <is>
          <t>Good</t>
        </is>
      </c>
      <c r="E207" s="3">
        <v/>
      </c>
      <c r="F207" s="3" t="inlineStr">
        <is>
          <t>2020-10-22</t>
        </is>
      </c>
      <c r="G207" s="3" t="inlineStr">
        <is>
          <t>https://cdn.orca.storage/6176f4e9837c6600b5a93b75/617b11267d917700b58fe9d5/asset-photo/h1Vf6f1zjV2acUktL6cYA.jpg</t>
        </is>
      </c>
      <c r="H207" s="3" t="inlineStr">
        <is>
          <t>https://cdn.orca.storage/6176f4e9837c6600b5a93b75/617b11267d917700b58fe9d5/name-plate-photo/RKhmNR+YS6NM1ReKsfztg.jpg</t>
        </is>
      </c>
      <c r="I207" s="3" t="inlineStr">
        <is>
          <t>https://cdn.orca.storage/6176f4e9837c6600b5a93b75/617b11267d917700b58fe9d5/barcode-photo/iOOuIA2HcGS1JqXMAKbJJA.jpg</t>
        </is>
      </c>
      <c r="J207" s="3" t="inlineStr">
        <is>
          <t>Raw Sludge Pumping Station 1</t>
        </is>
      </c>
      <c r="K207" s="3" t="inlineStr">
        <is>
          <t>PRE-000648</t>
        </is>
      </c>
      <c r="L207" s="3" t="inlineStr">
        <is>
          <t>PPE</t>
        </is>
      </c>
      <c r="M207" s="3" t="inlineStr">
        <is>
          <t>43.3881739, -80.3519256</t>
        </is>
      </c>
      <c r="N207" s="4">
        <v>44498.67702546297</v>
      </c>
    </row>
    <row r="208">
      <c r="A208" s="3">
        <f>T("0000346575")</f>
      </c>
      <c r="B208" s="3" t="inlineStr">
        <is>
          <t>Raw Sludge Pumping Station 1 Gate Valve by pass before pump 1</t>
        </is>
      </c>
      <c r="C208" s="3" t="inlineStr">
        <is>
          <t>Raw Sludge Pumping Station 1</t>
        </is>
      </c>
      <c r="D208" s="3" t="inlineStr">
        <is>
          <t>Good</t>
        </is>
      </c>
      <c r="E208" s="3">
        <v/>
      </c>
      <c r="F208" s="3" t="inlineStr">
        <is>
          <t>2020-10-22</t>
        </is>
      </c>
      <c r="G208" s="3" t="inlineStr">
        <is>
          <t>https://cdn.orca.storage/6176f4e9837c6600b5a93b75/617b11267d917700b58fe9d6/asset-photo/J+EAZdZoANxZYhFwA7mDw.jpg</t>
        </is>
      </c>
      <c r="H208" s="3" t="inlineStr">
        <is>
          <t>https://cdn.orca.storage/6176f4e9837c6600b5a93b75/617b11267d917700b58fe9d6/name-plate-photo/Sk3kocEkhif3C4vbZStbw.jpg</t>
        </is>
      </c>
      <c r="I208" s="3" t="inlineStr">
        <is>
          <t>https://cdn.orca.storage/6176f4e9837c6600b5a93b75/617b11267d917700b58fe9d6/barcode-photo/NK1tlk5sw2Mmu0TIaMhVg.jpg</t>
        </is>
      </c>
      <c r="J208" s="3" t="inlineStr">
        <is>
          <t>Raw Sludge Pumping Station 1</t>
        </is>
      </c>
      <c r="K208" s="3" t="inlineStr">
        <is>
          <t>PRE-000649</t>
        </is>
      </c>
      <c r="L208" s="3" t="inlineStr">
        <is>
          <t>PPE</t>
        </is>
      </c>
      <c r="M208" s="3" t="inlineStr">
        <is>
          <t>43.3882757, -80.3518063</t>
        </is>
      </c>
      <c r="N208" s="4">
        <v>44498.674375</v>
      </c>
    </row>
    <row r="209">
      <c r="A209" s="3">
        <f>T("0000346576")</f>
      </c>
      <c r="B209" s="3" t="inlineStr">
        <is>
          <t>Raw Sludge Pumping Station 1 Gate Valve 1 before pump 1</t>
        </is>
      </c>
      <c r="C209" s="3" t="inlineStr">
        <is>
          <t>Raw Sludge Pumping Station 1</t>
        </is>
      </c>
      <c r="D209" s="3" t="inlineStr">
        <is>
          <t>Good</t>
        </is>
      </c>
      <c r="E209" s="3">
        <v/>
      </c>
      <c r="F209" s="3" t="inlineStr">
        <is>
          <t>2020-10-22</t>
        </is>
      </c>
      <c r="G209" s="3" t="inlineStr">
        <is>
          <t>https://cdn.orca.storage/6176f4e9837c6600b5a93b75/617b11267d917700b58fe9d7/asset-photo/g0XWOSWhsExVHcQuEHy1WQ.jpg</t>
        </is>
      </c>
      <c r="H209" s="3" t="inlineStr">
        <is>
          <t>https://cdn.orca.storage/6176f4e9837c6600b5a93b75/617b11267d917700b58fe9d7/name-plate-photo/YqeRz+NY2tPtgsZht38TXw.jpg</t>
        </is>
      </c>
      <c r="I209" s="3" t="inlineStr">
        <is>
          <t>https://cdn.orca.storage/6176f4e9837c6600b5a93b75/617b11267d917700b58fe9d7/barcode-photo/+znct0bzaZ+kVgI59Jrw2Q.jpg</t>
        </is>
      </c>
      <c r="J209" s="3" t="inlineStr">
        <is>
          <t>Raw Sludge Pumping Station 1</t>
        </is>
      </c>
      <c r="K209" s="3" t="inlineStr">
        <is>
          <t>PRE-000650</t>
        </is>
      </c>
      <c r="L209" s="3" t="inlineStr">
        <is>
          <t>PPE</t>
        </is>
      </c>
      <c r="M209" s="3" t="inlineStr">
        <is>
          <t>43.3883590, -80.3518716</t>
        </is>
      </c>
      <c r="N209" s="4">
        <v>44498.67130787037</v>
      </c>
    </row>
    <row r="210">
      <c r="A210" s="3">
        <f>T("0000346578")</f>
      </c>
      <c r="B210" s="3" t="inlineStr">
        <is>
          <t>Raw Sludge Pumping Station 1 Gate Valve 1 for pump 2</t>
        </is>
      </c>
      <c r="C210" s="3" t="inlineStr">
        <is>
          <t>Raw Sludge Pumping Station 1</t>
        </is>
      </c>
      <c r="D210" s="3" t="inlineStr">
        <is>
          <t>Good</t>
        </is>
      </c>
      <c r="E210" s="3">
        <v/>
      </c>
      <c r="F210" s="3" t="inlineStr">
        <is>
          <t>2020-10-22</t>
        </is>
      </c>
      <c r="G210" s="3" t="inlineStr">
        <is>
          <t>https://cdn.orca.storage/6176f4e9837c6600b5a93b75/617b11267d917700b58fe9d8/asset-photo/lY6vkJ4aoF1dGiVd7SEEmg.jpg</t>
        </is>
      </c>
      <c r="H210" s="3" t="inlineStr">
        <is>
          <t>https://cdn.orca.storage/6176f4e9837c6600b5a93b75/617b11267d917700b58fe9d8/name-plate-photo/8X452bm8pkGamHfhQF6v5w.jpg</t>
        </is>
      </c>
      <c r="I210" s="3" t="inlineStr">
        <is>
          <t>https://cdn.orca.storage/6176f4e9837c6600b5a93b75/617b11267d917700b58fe9d8/barcode-photo/LzWXAgJK4aVBvUUKVpcg.jpg</t>
        </is>
      </c>
      <c r="J210" s="3" t="inlineStr">
        <is>
          <t>Raw Sludge Pumping Station 1</t>
        </is>
      </c>
      <c r="K210" s="3" t="inlineStr">
        <is>
          <t>PRE-000651</t>
        </is>
      </c>
      <c r="L210" s="3" t="inlineStr">
        <is>
          <t>PPE</t>
        </is>
      </c>
      <c r="M210" s="3" t="inlineStr">
        <is>
          <t>Unknown</t>
        </is>
      </c>
      <c r="N210" s="4">
        <v>44498.675787037035</v>
      </c>
    </row>
    <row r="211">
      <c r="A211" s="3">
        <f>T("0000346579")</f>
      </c>
      <c r="B211" s="3" t="inlineStr">
        <is>
          <t>Raw Sludge Pumping Station 1 Gate Valve 2 for pump 2, interconnecting with pump 1.</t>
        </is>
      </c>
      <c r="C211" s="3" t="inlineStr">
        <is>
          <t>Raw Sludge Pumping Station 1</t>
        </is>
      </c>
      <c r="D211" s="3" t="inlineStr">
        <is>
          <t>Good</t>
        </is>
      </c>
      <c r="E211" s="3">
        <v/>
      </c>
      <c r="F211" s="3" t="inlineStr">
        <is>
          <t>2020-10-22</t>
        </is>
      </c>
      <c r="G211" s="3" t="inlineStr">
        <is>
          <t>https://cdn.orca.storage/6176f4e9837c6600b5a93b75/617b11267d917700b58fe9d9/asset-photo/ibJMjORLAo+bnH7Qfc17g.jpg</t>
        </is>
      </c>
      <c r="H211" s="3" t="inlineStr">
        <is>
          <t>https://cdn.orca.storage/6176f4e9837c6600b5a93b75/617b11267d917700b58fe9d9/name-plate-photo/MwXdVOwrtA8NxR8GIgrR8w.jpg</t>
        </is>
      </c>
      <c r="I211" s="3" t="inlineStr">
        <is>
          <t>https://cdn.orca.storage/6176f4e9837c6600b5a93b75/617b11267d917700b58fe9d9/barcode-photo/OngJPJQX8bAfRnbI5x4vNA.jpg</t>
        </is>
      </c>
      <c r="J211" s="3" t="inlineStr">
        <is>
          <t>Raw Sludge Pumping Station 1</t>
        </is>
      </c>
      <c r="K211" s="3" t="inlineStr">
        <is>
          <t>PRE-000652</t>
        </is>
      </c>
      <c r="L211" s="3" t="inlineStr">
        <is>
          <t>PPE</t>
        </is>
      </c>
      <c r="M211" s="3" t="inlineStr">
        <is>
          <t>Unknown</t>
        </is>
      </c>
      <c r="N211" s="4">
        <v>44498.6765625</v>
      </c>
    </row>
    <row r="212">
      <c r="A212" s="3">
        <f>T("0000346581")</f>
      </c>
      <c r="B212" s="3" t="inlineStr">
        <is>
          <t>Raw Sludge Pumping Station 1 Gate Valve 3 before pulp 2</t>
        </is>
      </c>
      <c r="C212" s="3" t="inlineStr">
        <is>
          <t>Raw Sludge Pumping Station 1</t>
        </is>
      </c>
      <c r="D212" s="3" t="inlineStr">
        <is>
          <t>Good</t>
        </is>
      </c>
      <c r="E212" s="3">
        <v/>
      </c>
      <c r="F212" s="3" t="inlineStr">
        <is>
          <t>2020-10-22</t>
        </is>
      </c>
      <c r="G212" s="3" t="inlineStr">
        <is>
          <t>https://cdn.orca.storage/6176f4e9837c6600b5a93b75/617b11267d917700b58fe9db/asset-photo/FRlwdBZ3uSp7L+ohaACgOA.jpg</t>
        </is>
      </c>
      <c r="H212" s="3" t="inlineStr">
        <is>
          <t>https://cdn.orca.storage/6176f4e9837c6600b5a93b75/617b11267d917700b58fe9db/name-plate-photo/IzUAEqxcGk7wsem7kv7Yw.jpg</t>
        </is>
      </c>
      <c r="I212" s="3" t="inlineStr">
        <is>
          <t>https://cdn.orca.storage/6176f4e9837c6600b5a93b75/617b11267d917700b58fe9db/barcode-photo/N3SpDs+oE2tLdb2KEjO5AQ.jpg</t>
        </is>
      </c>
      <c r="J212" s="3" t="inlineStr">
        <is>
          <t>Raw Sludge Pumping Station 1</t>
        </is>
      </c>
      <c r="K212" s="3" t="inlineStr">
        <is>
          <t>PRE-000654</t>
        </is>
      </c>
      <c r="L212" s="3" t="inlineStr">
        <is>
          <t>PPE</t>
        </is>
      </c>
      <c r="M212" s="3" t="inlineStr">
        <is>
          <t>43.3883211, -80.3518626</t>
        </is>
      </c>
      <c r="N212" s="4">
        <v>44498.67947916667</v>
      </c>
    </row>
    <row r="213">
      <c r="A213" s="3">
        <f>T("0000346584")</f>
      </c>
      <c r="B213" s="3" t="inlineStr">
        <is>
          <t>Raw Sludge Pumping Station 1 Gate Valve 1 after pump</t>
        </is>
      </c>
      <c r="C213" s="3" t="inlineStr">
        <is>
          <t>Raw Sludge Pumping Station 1</t>
        </is>
      </c>
      <c r="D213" s="3" t="inlineStr">
        <is>
          <t>Good</t>
        </is>
      </c>
      <c r="E213" s="3">
        <v/>
      </c>
      <c r="F213" s="3" t="inlineStr">
        <is>
          <t>2020-10-22</t>
        </is>
      </c>
      <c r="G213" s="3" t="inlineStr">
        <is>
          <t>https://cdn.orca.storage/6176f4e9837c6600b5a93b75/617b11267d917700b58fe9dc/asset-photo/DQzsD8v1G3p5nahxChncIg.jpg</t>
        </is>
      </c>
      <c r="H213" s="3" t="inlineStr">
        <is>
          <t>https://cdn.orca.storage/6176f4e9837c6600b5a93b75/617b11267d917700b58fe9dc/name-plate-photo/YS7MQ0ES9xJ43isWyE3HQ.jpg</t>
        </is>
      </c>
      <c r="I213" s="3" t="inlineStr">
        <is>
          <t>https://cdn.orca.storage/6176f4e9837c6600b5a93b75/617b11267d917700b58fe9dc/barcode-photo/fLgN7nAgHQNNmxJH2hWLw.jpg</t>
        </is>
      </c>
      <c r="J213" s="3" t="inlineStr">
        <is>
          <t>Raw Sludge Pumping Station 1</t>
        </is>
      </c>
      <c r="K213" s="3" t="inlineStr">
        <is>
          <t>PRE-000655</t>
        </is>
      </c>
      <c r="L213" s="3" t="inlineStr">
        <is>
          <t>PPE</t>
        </is>
      </c>
      <c r="M213" s="3" t="inlineStr">
        <is>
          <t>43.3869405, -80.3518748</t>
        </is>
      </c>
      <c r="N213" s="4">
        <v>44498.68232638889</v>
      </c>
    </row>
    <row r="214">
      <c r="A214" s="3">
        <f>T("0000346603")</f>
      </c>
      <c r="B214" s="3" t="inlineStr">
        <is>
          <t>Operation and Maintenance Building Lab Oven</t>
        </is>
      </c>
      <c r="C214" s="3" t="inlineStr">
        <is>
          <t>Ops &amp; Maintenance Building</t>
        </is>
      </c>
      <c r="D214" s="3" t="inlineStr">
        <is>
          <t>Fair</t>
        </is>
      </c>
      <c r="E214" s="3" t="inlineStr">
        <is>
          <t>Aging but working</t>
        </is>
      </c>
      <c r="F214" s="3" t="inlineStr">
        <is>
          <t>1972-01-01</t>
        </is>
      </c>
      <c r="G214" s="3" t="inlineStr">
        <is>
          <t>https://cdn.orca.storage/6176f4e9837c6600b5a93b75/617b11267d917700b58fe9de/asset-photo/h65peuxQwdf0wsolaZVJmg.jpg</t>
        </is>
      </c>
      <c r="H214" s="3" t="inlineStr">
        <is>
          <t>https://cdn.orca.storage/6176f4e9837c6600b5a93b75/617b11267d917700b58fe9de/name-plate-photo/eBnL26o8rV2c4MSIc+ZLng.jpg</t>
        </is>
      </c>
      <c r="I214" s="3" t="inlineStr">
        <is>
          <t>https://cdn.orca.storage/6176f4e9837c6600b5a93b75/617b11267d917700b58fe9de/barcode-photo/hdJBHEkeSRpfpUyXr0Cx9Q.jpg</t>
        </is>
      </c>
      <c r="J214" s="3" t="inlineStr">
        <is>
          <t>Ops &amp; Maintenance Building</t>
        </is>
      </c>
      <c r="K214" s="3" t="inlineStr">
        <is>
          <t>PRE-000675</t>
        </is>
      </c>
      <c r="L214" s="3" t="inlineStr">
        <is>
          <t>PPE</t>
        </is>
      </c>
      <c r="M214" s="3" t="inlineStr">
        <is>
          <t>43.3882847, -80.3516071</t>
        </is>
      </c>
      <c r="N214" s="4">
        <v>44498.75378472222</v>
      </c>
    </row>
    <row r="215">
      <c r="A215" s="3">
        <f>T("0000346602")</f>
      </c>
      <c r="B215" s="3" t="inlineStr">
        <is>
          <t>Operation and Maintenance Building Muffle Furnace</t>
        </is>
      </c>
      <c r="C215" s="3" t="inlineStr">
        <is>
          <t>Ops &amp; Maintenance Building</t>
        </is>
      </c>
      <c r="D215" s="3" t="inlineStr">
        <is>
          <t>Good</t>
        </is>
      </c>
      <c r="E215" s="3">
        <v/>
      </c>
      <c r="F215" s="3" t="inlineStr">
        <is>
          <t>1972-01-01</t>
        </is>
      </c>
      <c r="G215" s="3" t="inlineStr">
        <is>
          <t>https://cdn.orca.storage/6176f4e9837c6600b5a93b75/617b11267d917700b58fe9df/asset-photo/bVqeQxohM62Yekt77WDHKA.jpg</t>
        </is>
      </c>
      <c r="H215" s="3" t="inlineStr">
        <is>
          <t>https://cdn.orca.storage/6176f4e9837c6600b5a93b75/617b11267d917700b58fe9df/name-plate-photo/h4NKMwlivLfajhpc2GMzcQ.jpg</t>
        </is>
      </c>
      <c r="I215" s="3" t="inlineStr">
        <is>
          <t>https://cdn.orca.storage/6176f4e9837c6600b5a93b75/617b11267d917700b58fe9df/barcode-photo/R1jPDsEore7DMrXsnAzcXA.jpg</t>
        </is>
      </c>
      <c r="J215" s="3" t="inlineStr">
        <is>
          <t>Ops &amp; Maintenance Building</t>
        </is>
      </c>
      <c r="K215" s="3" t="inlineStr">
        <is>
          <t>PRE-000676</t>
        </is>
      </c>
      <c r="L215" s="3" t="inlineStr">
        <is>
          <t>PPE</t>
        </is>
      </c>
      <c r="M215" s="3" t="inlineStr">
        <is>
          <t>43.3882784, -80.3515989</t>
        </is>
      </c>
      <c r="N215" s="4">
        <v>44498.75046296296</v>
      </c>
    </row>
    <row r="216">
      <c r="A216" s="3">
        <f>T("0000346601")</f>
      </c>
      <c r="B216" s="3" t="inlineStr">
        <is>
          <t>Operation and Maintenance Building Scale</t>
        </is>
      </c>
      <c r="C216" s="3" t="inlineStr">
        <is>
          <t>Ops &amp; Maintenance Building</t>
        </is>
      </c>
      <c r="D216" s="3" t="inlineStr">
        <is>
          <t>Good</t>
        </is>
      </c>
      <c r="E216" s="3">
        <v/>
      </c>
      <c r="F216" s="3" t="inlineStr">
        <is>
          <t>1972-01-01</t>
        </is>
      </c>
      <c r="G216" s="3" t="inlineStr">
        <is>
          <t>https://cdn.orca.storage/6176f4e9837c6600b5a93b75/617b11267d917700b58fe9e0/asset-photo/Uulo1RMkWEvlj9OtbvcJMQ.jpg</t>
        </is>
      </c>
      <c r="H216" s="3" t="inlineStr">
        <is>
          <t>https://cdn.orca.storage/6176f4e9837c6600b5a93b75/617b11267d917700b58fe9e0/name-plate-photo/pkQbjGcPMgisTY6oemErg.jpg</t>
        </is>
      </c>
      <c r="I216" s="3" t="inlineStr">
        <is>
          <t>https://cdn.orca.storage/6176f4e9837c6600b5a93b75/617b11267d917700b58fe9e0/barcode-photo/Mfh4I41F6lND9rba5Cfahg.jpg</t>
        </is>
      </c>
      <c r="J216" s="3" t="inlineStr">
        <is>
          <t>Ops &amp; Maintenance Building</t>
        </is>
      </c>
      <c r="K216" s="3" t="inlineStr">
        <is>
          <t>PRE-000677</t>
        </is>
      </c>
      <c r="L216" s="3" t="inlineStr">
        <is>
          <t>PPE</t>
        </is>
      </c>
      <c r="M216" s="3" t="inlineStr">
        <is>
          <t>43.3882890, -80.3517031</t>
        </is>
      </c>
      <c r="N216" s="4">
        <v>44498.74418981482</v>
      </c>
    </row>
    <row r="217">
      <c r="A217" s="3">
        <f>T("0000346600")</f>
      </c>
      <c r="B217" s="3" t="inlineStr">
        <is>
          <t>Operation and Maintenance Building Microscope</t>
        </is>
      </c>
      <c r="C217" s="3" t="inlineStr">
        <is>
          <t>Ops &amp; Maintenance Building</t>
        </is>
      </c>
      <c r="D217" s="3" t="inlineStr">
        <is>
          <t>Poor</t>
        </is>
      </c>
      <c r="E217" s="3" t="inlineStr">
        <is>
          <t>Travelling slide broken Replace</t>
        </is>
      </c>
      <c r="F217" s="3" t="inlineStr">
        <is>
          <t>1972-01-01</t>
        </is>
      </c>
      <c r="G217" s="3" t="inlineStr">
        <is>
          <t>https://cdn.orca.storage/6176f4e9837c6600b5a93b75/617b11267d917700b58fe9e1/asset-photo/UA2K1KLKx8yWu8OM8U7Xw.jpg</t>
        </is>
      </c>
      <c r="H217" s="3" t="inlineStr">
        <is>
          <t>https://cdn.orca.storage/6176f4e9837c6600b5a93b75/617b11267d917700b58fe9e1/name-plate-photo/3GXVROwI5D0KkXvnH7LaeQ.jpg</t>
        </is>
      </c>
      <c r="I217" s="3" t="inlineStr">
        <is>
          <t>https://cdn.orca.storage/6176f4e9837c6600b5a93b75/617b11267d917700b58fe9e1/barcode-photo/ShSeVG5siSYh7pzpIxzjIg.jpg</t>
        </is>
      </c>
      <c r="J217" s="3" t="inlineStr">
        <is>
          <t>Ops &amp; Maintenance Building</t>
        </is>
      </c>
      <c r="K217" s="3" t="inlineStr">
        <is>
          <t>PRE-000679</t>
        </is>
      </c>
      <c r="L217" s="3" t="inlineStr">
        <is>
          <t>PPE</t>
        </is>
      </c>
      <c r="M217" s="3" t="inlineStr">
        <is>
          <t>43.3882821, -80.3516084</t>
        </is>
      </c>
      <c r="N217" s="4">
        <v>44498.75236111111</v>
      </c>
    </row>
    <row r="218">
      <c r="A218" s="3">
        <f>T("0000346654")</f>
      </c>
      <c r="B218" s="3" t="inlineStr">
        <is>
          <t>Digester Control Building Gate Valve</t>
        </is>
      </c>
      <c r="C218" s="3" t="inlineStr">
        <is>
          <t>Digester Control Building</t>
        </is>
      </c>
      <c r="D218" s="3" t="inlineStr">
        <is>
          <t>Good</t>
        </is>
      </c>
      <c r="E218" s="3">
        <v/>
      </c>
      <c r="F218" s="3" t="inlineStr">
        <is>
          <t>1972-01-01</t>
        </is>
      </c>
      <c r="G218" s="3" t="inlineStr">
        <is>
          <t>https://cdn.orca.storage/6176f4e9837c6600b5a93b75/617b11267d917700b58fe9e2/asset-photo/wrDeJ0p9yfDiEsq6hiOx8Q.jpg</t>
        </is>
      </c>
      <c r="H218" s="3">
        <v/>
      </c>
      <c r="I218" s="3" t="inlineStr">
        <is>
          <t>https://cdn.orca.storage/6176f4e9837c6600b5a93b75/617b11267d917700b58fe9e2/barcode-photo/S2ri7QClTUFDgTPlh29rrg.jpg</t>
        </is>
      </c>
      <c r="J218" s="3" t="inlineStr">
        <is>
          <t>Digester Control Building</t>
        </is>
      </c>
      <c r="K218" s="3" t="inlineStr">
        <is>
          <t>PRE-000731</t>
        </is>
      </c>
      <c r="L218" s="3" t="inlineStr">
        <is>
          <t>PPE</t>
        </is>
      </c>
      <c r="M218" s="3" t="inlineStr">
        <is>
          <t>43.3836442, -80.3618630</t>
        </is>
      </c>
      <c r="N218" s="4">
        <v>44498.65542824074</v>
      </c>
    </row>
    <row r="219">
      <c r="A219" s="3">
        <f>T("0000346655")</f>
      </c>
      <c r="B219" s="3" t="inlineStr">
        <is>
          <t>Digester Control Building Gate Valve</t>
        </is>
      </c>
      <c r="C219" s="3" t="inlineStr">
        <is>
          <t>Digester Control Building</t>
        </is>
      </c>
      <c r="D219" s="3" t="inlineStr">
        <is>
          <t>Good</t>
        </is>
      </c>
      <c r="E219" s="3">
        <v/>
      </c>
      <c r="F219" s="3" t="inlineStr">
        <is>
          <t>1972-01-01</t>
        </is>
      </c>
      <c r="G219" s="3" t="inlineStr">
        <is>
          <t>https://cdn.orca.storage/6176f4e9837c6600b5a93b75/617b11267d917700b58fe9e3/asset-photo/pgPcL0A1+4MOdgoQcdU0Q.jpg</t>
        </is>
      </c>
      <c r="H219" s="3">
        <v/>
      </c>
      <c r="I219" s="3" t="inlineStr">
        <is>
          <t>https://cdn.orca.storage/6176f4e9837c6600b5a93b75/617b11267d917700b58fe9e3/barcode-photo/2EODBbspW1Iu+9oeXRyyw.jpg</t>
        </is>
      </c>
      <c r="J219" s="3" t="inlineStr">
        <is>
          <t>Digester Control Building</t>
        </is>
      </c>
      <c r="K219" s="3" t="inlineStr">
        <is>
          <t>PRE-000732</t>
        </is>
      </c>
      <c r="L219" s="3" t="inlineStr">
        <is>
          <t>PPE</t>
        </is>
      </c>
      <c r="M219" s="3" t="inlineStr">
        <is>
          <t>43.3826666, -80.3538585</t>
        </is>
      </c>
      <c r="N219" s="4">
        <v>44498.65652777778</v>
      </c>
    </row>
    <row r="220">
      <c r="A220" s="3">
        <f>T("0000346656")</f>
      </c>
      <c r="B220" s="3" t="inlineStr">
        <is>
          <t>Digester Control Building Plug Valve</t>
        </is>
      </c>
      <c r="C220" s="3" t="inlineStr">
        <is>
          <t>Digester Control Building</t>
        </is>
      </c>
      <c r="D220" s="3" t="inlineStr">
        <is>
          <t>Very Good</t>
        </is>
      </c>
      <c r="E220" s="3">
        <v/>
      </c>
      <c r="F220" s="3" t="inlineStr">
        <is>
          <t>1972-01-01</t>
        </is>
      </c>
      <c r="G220" s="3" t="inlineStr">
        <is>
          <t>https://cdn.orca.storage/6176f4e9837c6600b5a93b75/617b11267d917700b58fe9e4/asset-photo/EMeqkzY58bCXk3yADfeq3A.jpg</t>
        </is>
      </c>
      <c r="H220" s="3" t="inlineStr">
        <is>
          <t>https://cdn.orca.storage/6176f4e9837c6600b5a93b75/617b11267d917700b58fe9e4/name-plate-photo/5liVCWd0GfbH3ymjxHhYvw.jpg</t>
        </is>
      </c>
      <c r="I220" s="3" t="inlineStr">
        <is>
          <t>https://cdn.orca.storage/6176f4e9837c6600b5a93b75/617b11267d917700b58fe9e4/barcode-photo/H2q0cdzvqkQJA1BJ9dgs+w.jpg</t>
        </is>
      </c>
      <c r="J220" s="3" t="inlineStr">
        <is>
          <t>Digester Control Building</t>
        </is>
      </c>
      <c r="K220" s="3" t="inlineStr">
        <is>
          <t>PRE-000733</t>
        </is>
      </c>
      <c r="L220" s="3" t="inlineStr">
        <is>
          <t>PPE</t>
        </is>
      </c>
      <c r="M220" s="3" t="inlineStr">
        <is>
          <t>43.3880159, -80.3510245</t>
        </is>
      </c>
      <c r="N220" s="4">
        <v>44498.65047453704</v>
      </c>
    </row>
    <row r="221">
      <c r="A221" s="3">
        <f>T("0000346657")</f>
      </c>
      <c r="B221" s="3" t="inlineStr">
        <is>
          <t>Digester Control Building Plug Valve</t>
        </is>
      </c>
      <c r="C221" s="3" t="inlineStr">
        <is>
          <t>Digester Control Building</t>
        </is>
      </c>
      <c r="D221" s="3" t="inlineStr">
        <is>
          <t>Very Good</t>
        </is>
      </c>
      <c r="E221" s="3">
        <v/>
      </c>
      <c r="F221" s="3" t="inlineStr">
        <is>
          <t>1972-01-01</t>
        </is>
      </c>
      <c r="G221" s="3" t="inlineStr">
        <is>
          <t>https://cdn.orca.storage/6176f4e9837c6600b5a93b75/617b11267d917700b58fe9e5/asset-photo/Fipg6aYATcGhoNXHZ7ijw.jpg</t>
        </is>
      </c>
      <c r="H221" s="3">
        <v/>
      </c>
      <c r="I221" s="3" t="inlineStr">
        <is>
          <t>https://cdn.orca.storage/6176f4e9837c6600b5a93b75/617b11267d917700b58fe9e5/barcode-photo/RJDoFspBAqE+aY1g0ji9Pw.jpg</t>
        </is>
      </c>
      <c r="J221" s="3" t="inlineStr">
        <is>
          <t>Digester Control Building</t>
        </is>
      </c>
      <c r="K221" s="3" t="inlineStr">
        <is>
          <t>PRE-000734</t>
        </is>
      </c>
      <c r="L221" s="3" t="inlineStr">
        <is>
          <t>PPE</t>
        </is>
      </c>
      <c r="M221" s="3" t="inlineStr">
        <is>
          <t>43.3879120, -80.3509631</t>
        </is>
      </c>
      <c r="N221" s="4">
        <v>44498.69414351852</v>
      </c>
    </row>
    <row r="222">
      <c r="A222" s="3">
        <f>T("0000346658")</f>
      </c>
      <c r="B222" s="3" t="inlineStr">
        <is>
          <t>Digester Control Building Plug Valve</t>
        </is>
      </c>
      <c r="C222" s="3" t="inlineStr">
        <is>
          <t>Digester Control Building</t>
        </is>
      </c>
      <c r="D222" s="3" t="inlineStr">
        <is>
          <t>Very Good</t>
        </is>
      </c>
      <c r="E222" s="3">
        <v/>
      </c>
      <c r="F222" s="3" t="inlineStr">
        <is>
          <t>1972-01-01</t>
        </is>
      </c>
      <c r="G222" s="3" t="inlineStr">
        <is>
          <t>https://cdn.orca.storage/6176f4e9837c6600b5a93b75/617b11267d917700b58fe9e6/asset-photo/oqd2lQJNgXssrAEiYtzoA.jpg</t>
        </is>
      </c>
      <c r="H222" s="3">
        <v/>
      </c>
      <c r="I222" s="3" t="inlineStr">
        <is>
          <t>https://cdn.orca.storage/6176f4e9837c6600b5a93b75/617b11267d917700b58fe9e6/barcode-photo/0woV7SgDVet9dDj8seqKAg.jpg</t>
        </is>
      </c>
      <c r="J222" s="3" t="inlineStr">
        <is>
          <t>Digester Control Building</t>
        </is>
      </c>
      <c r="K222" s="3" t="inlineStr">
        <is>
          <t>PRE-000735</t>
        </is>
      </c>
      <c r="L222" s="3" t="inlineStr">
        <is>
          <t>PPE</t>
        </is>
      </c>
      <c r="M222" s="3" t="inlineStr">
        <is>
          <t>43.3879210, -80.3509267</t>
        </is>
      </c>
      <c r="N222" s="4">
        <v>44498.69372685185</v>
      </c>
    </row>
    <row r="223">
      <c r="A223" s="3">
        <f>T("0000346659")</f>
      </c>
      <c r="B223" s="3" t="inlineStr">
        <is>
          <t>Digester Control Building Plug Valve</t>
        </is>
      </c>
      <c r="C223" s="3" t="inlineStr">
        <is>
          <t>Digester Control Building</t>
        </is>
      </c>
      <c r="D223" s="3" t="inlineStr">
        <is>
          <t>Very Good</t>
        </is>
      </c>
      <c r="E223" s="3">
        <v/>
      </c>
      <c r="F223" s="3" t="inlineStr">
        <is>
          <t>1972-01-01</t>
        </is>
      </c>
      <c r="G223" s="3" t="inlineStr">
        <is>
          <t>https://cdn.orca.storage/6176f4e9837c6600b5a93b75/617b11267d917700b58fe9e7/asset-photo/fH0qPmnUcEesuGprRF5nw.jpg</t>
        </is>
      </c>
      <c r="H223" s="3">
        <v/>
      </c>
      <c r="I223" s="3" t="inlineStr">
        <is>
          <t>https://cdn.orca.storage/6176f4e9837c6600b5a93b75/617b11267d917700b58fe9e7/barcode-photo/ywumFIX12X+Te7nrHzqSmQ.jpg</t>
        </is>
      </c>
      <c r="J223" s="3" t="inlineStr">
        <is>
          <t>Digester Control Building</t>
        </is>
      </c>
      <c r="K223" s="3" t="inlineStr">
        <is>
          <t>PRE-000736</t>
        </is>
      </c>
      <c r="L223" s="3" t="inlineStr">
        <is>
          <t>PPE</t>
        </is>
      </c>
      <c r="M223" s="3" t="inlineStr">
        <is>
          <t>43.3879928, -80.3508790</t>
        </is>
      </c>
      <c r="N223" s="4">
        <v>44498.69311342593</v>
      </c>
    </row>
    <row r="224">
      <c r="A224" s="3">
        <f>T("0000346660")</f>
      </c>
      <c r="B224" s="3" t="inlineStr">
        <is>
          <t>Digester Control Building Plug Valve</t>
        </is>
      </c>
      <c r="C224" s="3" t="inlineStr">
        <is>
          <t>Digester Control Building</t>
        </is>
      </c>
      <c r="D224" s="3" t="inlineStr">
        <is>
          <t>Good</t>
        </is>
      </c>
      <c r="E224" s="3">
        <v/>
      </c>
      <c r="F224" s="3" t="inlineStr">
        <is>
          <t>1972-01-01</t>
        </is>
      </c>
      <c r="G224" s="3" t="inlineStr">
        <is>
          <t>https://cdn.orca.storage/6176f4e9837c6600b5a93b75/617b11267d917700b58fe9e8/asset-photo/qNAOx1eCw30d1IG4oir53Q.jpg</t>
        </is>
      </c>
      <c r="H224" s="3">
        <v/>
      </c>
      <c r="I224" s="3" t="inlineStr">
        <is>
          <t>https://cdn.orca.storage/6176f4e9837c6600b5a93b75/617b11267d917700b58fe9e8/barcode-photo/Jty8cs9FDbwGmO6uxNZ9A.jpg</t>
        </is>
      </c>
      <c r="J224" s="3" t="inlineStr">
        <is>
          <t>Digester Control Building</t>
        </is>
      </c>
      <c r="K224" s="3" t="inlineStr">
        <is>
          <t>PRE-000737</t>
        </is>
      </c>
      <c r="L224" s="3" t="inlineStr">
        <is>
          <t>PPE</t>
        </is>
      </c>
      <c r="M224" s="3" t="inlineStr">
        <is>
          <t>43.3880066, -80.3508664</t>
        </is>
      </c>
      <c r="N224" s="4">
        <v>44498.69269675926</v>
      </c>
    </row>
    <row r="225">
      <c r="A225" s="3">
        <f>T("0000346661")</f>
      </c>
      <c r="B225" s="3" t="inlineStr">
        <is>
          <t>Digester Control Building Plug Valve</t>
        </is>
      </c>
      <c r="C225" s="3" t="inlineStr">
        <is>
          <t>Digester Control Building</t>
        </is>
      </c>
      <c r="D225" s="3" t="inlineStr">
        <is>
          <t>Good</t>
        </is>
      </c>
      <c r="E225" s="3">
        <v/>
      </c>
      <c r="F225" s="3" t="inlineStr">
        <is>
          <t>1972-01-01</t>
        </is>
      </c>
      <c r="G225" s="3" t="inlineStr">
        <is>
          <t>https://cdn.orca.storage/6176f4e9837c6600b5a93b75/617b11267d917700b58fe9e9/asset-photo/WoVdJwp3AIV+WW2i4biEkQ.jpg</t>
        </is>
      </c>
      <c r="H225" s="3">
        <v/>
      </c>
      <c r="I225" s="3" t="inlineStr">
        <is>
          <t>https://cdn.orca.storage/6176f4e9837c6600b5a93b75/617b11267d917700b58fe9e9/barcode-photo/GzdTTgiSgoTuF6kdTMCPXA.jpg</t>
        </is>
      </c>
      <c r="J225" s="3" t="inlineStr">
        <is>
          <t>Digester Control Building</t>
        </is>
      </c>
      <c r="K225" s="3" t="inlineStr">
        <is>
          <t>PRE-000738</t>
        </is>
      </c>
      <c r="L225" s="3" t="inlineStr">
        <is>
          <t>PPE</t>
        </is>
      </c>
      <c r="M225" s="3" t="inlineStr">
        <is>
          <t>43.3879986, -80.3508313</t>
        </is>
      </c>
      <c r="N225" s="4">
        <v>44498.69215277778</v>
      </c>
    </row>
    <row r="226">
      <c r="A226" s="3">
        <f>T("0000346684")</f>
      </c>
      <c r="B226" s="3" t="inlineStr">
        <is>
          <t>Digester Control Building Gate Valve</t>
        </is>
      </c>
      <c r="C226" s="3" t="inlineStr">
        <is>
          <t>Digester Control Building</t>
        </is>
      </c>
      <c r="D226" s="3" t="inlineStr">
        <is>
          <t>Good</t>
        </is>
      </c>
      <c r="E226" s="3">
        <v/>
      </c>
      <c r="F226" s="3" t="inlineStr">
        <is>
          <t>1972-01-01</t>
        </is>
      </c>
      <c r="G226" s="3" t="inlineStr">
        <is>
          <t>https://cdn.orca.storage/6176f4e9837c6600b5a93b75/617b11267d917700b58fe9ea/asset-photo/80+FdC91EI2x83lOfDRk+Q.jpg</t>
        </is>
      </c>
      <c r="H226" s="3">
        <v/>
      </c>
      <c r="I226" s="3" t="inlineStr">
        <is>
          <t>https://cdn.orca.storage/6176f4e9837c6600b5a93b75/617b11267d917700b58fe9ea/barcode-photo/VMHBhne0iSdXwfHPiXp3UA.jpg</t>
        </is>
      </c>
      <c r="J226" s="3" t="inlineStr">
        <is>
          <t>Digester Control Building</t>
        </is>
      </c>
      <c r="K226" s="3" t="inlineStr">
        <is>
          <t>PRE-000759</t>
        </is>
      </c>
      <c r="L226" s="3" t="inlineStr">
        <is>
          <t>PPE</t>
        </is>
      </c>
      <c r="M226" s="3" t="inlineStr">
        <is>
          <t>43.3880280, -80.3507686</t>
        </is>
      </c>
      <c r="N226" s="4">
        <v>44498.664826388886</v>
      </c>
    </row>
    <row r="227">
      <c r="A227" s="3">
        <f>T("0000346682")</f>
      </c>
      <c r="B227" s="3" t="inlineStr">
        <is>
          <t>Digester Control Building Plug Valve</t>
        </is>
      </c>
      <c r="C227" s="3" t="inlineStr">
        <is>
          <t>Digester Control Building</t>
        </is>
      </c>
      <c r="D227" s="3" t="inlineStr">
        <is>
          <t>Very Good</t>
        </is>
      </c>
      <c r="E227" s="3">
        <v/>
      </c>
      <c r="F227" s="3" t="inlineStr">
        <is>
          <t>1972-01-01</t>
        </is>
      </c>
      <c r="G227" s="3" t="inlineStr">
        <is>
          <t>https://cdn.orca.storage/6176f4e9837c6600b5a93b75/617b11267d917700b58fe9eb/asset-photo/akjfzq2WAPZOPN5ekQLuXQ.jpg</t>
        </is>
      </c>
      <c r="H227" s="3">
        <v/>
      </c>
      <c r="I227" s="3" t="inlineStr">
        <is>
          <t>https://cdn.orca.storage/6176f4e9837c6600b5a93b75/617b11267d917700b58fe9eb/barcode-photo/cHtxIsvU1oBDa0R+M1gSVA.jpg</t>
        </is>
      </c>
      <c r="J227" s="3" t="inlineStr">
        <is>
          <t>Digester Control Building</t>
        </is>
      </c>
      <c r="K227" s="3" t="inlineStr">
        <is>
          <t>PRE-000760</t>
        </is>
      </c>
      <c r="L227" s="3" t="inlineStr">
        <is>
          <t>PPE</t>
        </is>
      </c>
      <c r="M227" s="3" t="inlineStr">
        <is>
          <t>43.3880208, -80.3507910</t>
        </is>
      </c>
      <c r="N227" s="4">
        <v>44498.676620370374</v>
      </c>
    </row>
    <row r="228">
      <c r="A228" s="3">
        <f>T("0000346683")</f>
      </c>
      <c r="B228" s="3" t="inlineStr">
        <is>
          <t>Digester Control Building Plug Valve</t>
        </is>
      </c>
      <c r="C228" s="3" t="inlineStr">
        <is>
          <t>Digester Control Building</t>
        </is>
      </c>
      <c r="D228" s="3" t="inlineStr">
        <is>
          <t>Very Good</t>
        </is>
      </c>
      <c r="E228" s="3">
        <v/>
      </c>
      <c r="F228" s="3" t="inlineStr">
        <is>
          <t>1972-01-01</t>
        </is>
      </c>
      <c r="G228" s="3" t="inlineStr">
        <is>
          <t>https://cdn.orca.storage/6176f4e9837c6600b5a93b75/617b11267d917700b58fe9ec/asset-photo/zl3tHVCC4ub0OYG8eiQHgA.jpg</t>
        </is>
      </c>
      <c r="H228" s="3">
        <v/>
      </c>
      <c r="I228" s="3" t="inlineStr">
        <is>
          <t>https://cdn.orca.storage/6176f4e9837c6600b5a93b75/617b11267d917700b58fe9ec/barcode-photo/Hrl3DW8GiY2MtzwcVdmTDA.jpg</t>
        </is>
      </c>
      <c r="J228" s="3" t="inlineStr">
        <is>
          <t>Digester Control Building</t>
        </is>
      </c>
      <c r="K228" s="3" t="inlineStr">
        <is>
          <t>PRE-000761</t>
        </is>
      </c>
      <c r="L228" s="3" t="inlineStr">
        <is>
          <t>PPE</t>
        </is>
      </c>
      <c r="M228" s="3" t="inlineStr">
        <is>
          <t>43.3880258, -80.3507762</t>
        </is>
      </c>
      <c r="N228" s="4">
        <v>44498.670381944445</v>
      </c>
    </row>
    <row r="229">
      <c r="A229" s="3">
        <f>T("0000346686")</f>
      </c>
      <c r="B229" s="3" t="inlineStr">
        <is>
          <t>Digester Control Building Control valve</t>
        </is>
      </c>
      <c r="C229" s="3" t="inlineStr">
        <is>
          <t>Digester Control Building</t>
        </is>
      </c>
      <c r="D229" s="3" t="inlineStr">
        <is>
          <t>Fair</t>
        </is>
      </c>
      <c r="E229" s="3">
        <v/>
      </c>
      <c r="F229" s="3">
        <v/>
      </c>
      <c r="G229" s="3" t="inlineStr">
        <is>
          <t>https://cdn.orca.storage/6176f4e9837c6600b5a93b75/617b11267d917700b58fe9ed/asset-photo/4HPv0WwfkXbVbbhs0umNIA.jpg</t>
        </is>
      </c>
      <c r="H229" s="3" t="inlineStr">
        <is>
          <t>https://cdn.orca.storage/6176f4e9837c6600b5a93b75/617b11267d917700b58fe9ed/name-plate-photo/aR4gsziBFIpcVSXzPo1Bhw.jpg</t>
        </is>
      </c>
      <c r="I229" s="3" t="inlineStr">
        <is>
          <t>https://cdn.orca.storage/6176f4e9837c6600b5a93b75/617b11267d917700b58fe9ed/barcode-photo/emw7+qW3sisUEIRjBilNWg.jpg</t>
        </is>
      </c>
      <c r="J229" s="3" t="inlineStr">
        <is>
          <t>Digester Control Building</t>
        </is>
      </c>
      <c r="K229" s="3">
        <v/>
      </c>
      <c r="L229" s="3">
        <v/>
      </c>
      <c r="M229" s="3" t="inlineStr">
        <is>
          <t>43.3826666, -80.3538585</t>
        </is>
      </c>
      <c r="N229" s="4">
        <v>44498.68256944444</v>
      </c>
    </row>
    <row r="230">
      <c r="A230" s="3">
        <f>T("0000346696")</f>
      </c>
      <c r="B230" s="3" t="inlineStr">
        <is>
          <t>Sampling Sink Lab Equipment</t>
        </is>
      </c>
      <c r="C230" s="3" t="inlineStr">
        <is>
          <t>Digester Control Building</t>
        </is>
      </c>
      <c r="D230" s="3" t="inlineStr">
        <is>
          <t>Good</t>
        </is>
      </c>
      <c r="E230" s="3">
        <v/>
      </c>
      <c r="F230" s="3" t="inlineStr">
        <is>
          <t>1972-01-01</t>
        </is>
      </c>
      <c r="G230" s="3" t="inlineStr">
        <is>
          <t>https://cdn.orca.storage/6176f4e9837c6600b5a93b75/617b11267d917700b58fe9ee/asset-photo/9ge+AJZaIWZeHKX3bSkL8A.jpg</t>
        </is>
      </c>
      <c r="H230" s="3">
        <v/>
      </c>
      <c r="I230" s="3" t="inlineStr">
        <is>
          <t>https://cdn.orca.storage/6176f4e9837c6600b5a93b75/617b11267d917700b58fe9ee/barcode-photo/g0Zuan21qdqC3kUs4F6EA.jpg</t>
        </is>
      </c>
      <c r="J230" s="3" t="inlineStr">
        <is>
          <t>Digester Control Building</t>
        </is>
      </c>
      <c r="K230" s="3" t="inlineStr">
        <is>
          <t>PRE-000770</t>
        </is>
      </c>
      <c r="L230" s="3" t="inlineStr">
        <is>
          <t>PPE</t>
        </is>
      </c>
      <c r="M230" s="3" t="inlineStr">
        <is>
          <t>43.3826666, -80.3538585</t>
        </is>
      </c>
      <c r="N230" s="4">
        <v>44498.59606481482</v>
      </c>
    </row>
    <row r="231">
      <c r="A231" s="3">
        <f>T("0000346697")</f>
      </c>
      <c r="B231" s="3" t="inlineStr">
        <is>
          <t>Digester Control Building Sediment Trap</t>
        </is>
      </c>
      <c r="C231" s="3" t="inlineStr">
        <is>
          <t>Digester Control Building</t>
        </is>
      </c>
      <c r="D231" s="3" t="inlineStr">
        <is>
          <t>Fair</t>
        </is>
      </c>
      <c r="E231" s="3">
        <v/>
      </c>
      <c r="F231" s="3" t="inlineStr">
        <is>
          <t>1972-01-01</t>
        </is>
      </c>
      <c r="G231" s="3" t="inlineStr">
        <is>
          <t>https://cdn.orca.storage/6176f4e9837c6600b5a93b75/617b11267d917700b58fe9ef/asset-photo/jV5MKozL98Kvh0alIHVgVQ.jpg</t>
        </is>
      </c>
      <c r="H231" s="3">
        <v/>
      </c>
      <c r="I231" s="3" t="inlineStr">
        <is>
          <t>https://cdn.orca.storage/6176f4e9837c6600b5a93b75/617b11267d917700b58fe9ef/barcode-photo/zzAp6PJxIhMauoP9oHWNoA.jpg</t>
        </is>
      </c>
      <c r="J231" s="3" t="inlineStr">
        <is>
          <t>Digester Control Building</t>
        </is>
      </c>
      <c r="K231" s="3" t="inlineStr">
        <is>
          <t>PRE-000771</t>
        </is>
      </c>
      <c r="L231" s="3" t="inlineStr">
        <is>
          <t>PPE</t>
        </is>
      </c>
      <c r="M231" s="3" t="inlineStr">
        <is>
          <t>43.3880421, -80.3505248</t>
        </is>
      </c>
      <c r="N231" s="4">
        <v>44498.595555555556</v>
      </c>
    </row>
    <row r="232">
      <c r="A232" s="3">
        <f>T("0000346698")</f>
      </c>
      <c r="B232" s="3" t="inlineStr">
        <is>
          <t>Digester Control Building Sediment Trap</t>
        </is>
      </c>
      <c r="C232" s="3" t="inlineStr">
        <is>
          <t>Digester Control Building</t>
        </is>
      </c>
      <c r="D232" s="3" t="inlineStr">
        <is>
          <t>Fair</t>
        </is>
      </c>
      <c r="E232" s="3">
        <v/>
      </c>
      <c r="F232" s="3" t="inlineStr">
        <is>
          <t>1972-01-01</t>
        </is>
      </c>
      <c r="G232" s="3" t="inlineStr">
        <is>
          <t>https://cdn.orca.storage/6176f4e9837c6600b5a93b75/617b11267d917700b58fe9f0/asset-photo/8Pk6EwYNYzFi5ECZzsBaqg.jpg</t>
        </is>
      </c>
      <c r="H232" s="3">
        <v/>
      </c>
      <c r="I232" s="3" t="inlineStr">
        <is>
          <t>https://cdn.orca.storage/6176f4e9837c6600b5a93b75/617b11267d917700b58fe9f0/barcode-photo/MfH7GfmltPx7kiXQaSUhtQ.jpg</t>
        </is>
      </c>
      <c r="J232" s="3" t="inlineStr">
        <is>
          <t>Digester Control Building</t>
        </is>
      </c>
      <c r="K232" s="3" t="inlineStr">
        <is>
          <t>PRE-000772</t>
        </is>
      </c>
      <c r="L232" s="3" t="inlineStr">
        <is>
          <t>PPE</t>
        </is>
      </c>
      <c r="M232" s="3" t="inlineStr">
        <is>
          <t>43.3879223, -80.3507585</t>
        </is>
      </c>
      <c r="N232" s="4">
        <v>44498.571550925924</v>
      </c>
    </row>
    <row r="233">
      <c r="A233" s="3">
        <f>T("0000346701")</f>
      </c>
      <c r="B233" s="3" t="inlineStr">
        <is>
          <t>Digester Control Building Sediment Trap</t>
        </is>
      </c>
      <c r="C233" s="3" t="inlineStr">
        <is>
          <t>Digester Control Building</t>
        </is>
      </c>
      <c r="D233" s="3" t="inlineStr">
        <is>
          <t>Fair</t>
        </is>
      </c>
      <c r="E233" s="3">
        <v/>
      </c>
      <c r="F233" s="3" t="inlineStr">
        <is>
          <t>1972-01-01</t>
        </is>
      </c>
      <c r="G233" s="3" t="inlineStr">
        <is>
          <t>https://cdn.orca.storage/6176f4e9837c6600b5a93b75/617b11267d917700b58fe9f3/asset-photo/SxinecWl2Zfg2BsUFii9gg.jpg</t>
        </is>
      </c>
      <c r="H233" s="3">
        <v/>
      </c>
      <c r="I233" s="3" t="inlineStr">
        <is>
          <t>https://cdn.orca.storage/6176f4e9837c6600b5a93b75/617b11267d917700b58fe9f3/barcode-photo/7wK5A2Wc+KxQujQYKACY9Q.jpg</t>
        </is>
      </c>
      <c r="J233" s="3" t="inlineStr">
        <is>
          <t>Digester Control Building</t>
        </is>
      </c>
      <c r="K233" s="3" t="inlineStr">
        <is>
          <t>PRE-000775</t>
        </is>
      </c>
      <c r="L233" s="3" t="inlineStr">
        <is>
          <t>PPE</t>
        </is>
      </c>
      <c r="M233" s="3" t="inlineStr">
        <is>
          <t>43.3879525, -80.3507926</t>
        </is>
      </c>
      <c r="N233" s="4">
        <v>44498.577569444446</v>
      </c>
    </row>
    <row r="234">
      <c r="A234" s="3">
        <f>T("0000346702")</f>
      </c>
      <c r="B234" s="3" t="inlineStr">
        <is>
          <t>Digester Control Building Sediment Trap</t>
        </is>
      </c>
      <c r="C234" s="3" t="inlineStr">
        <is>
          <t>Digester Control Building</t>
        </is>
      </c>
      <c r="D234" s="3" t="inlineStr">
        <is>
          <t>Fair</t>
        </is>
      </c>
      <c r="E234" s="3">
        <v/>
      </c>
      <c r="F234" s="3" t="inlineStr">
        <is>
          <t>1972-01-01</t>
        </is>
      </c>
      <c r="G234" s="3" t="inlineStr">
        <is>
          <t>https://cdn.orca.storage/6176f4e9837c6600b5a93b75/617b11267d917700b58fe9f4/asset-photo/T1mrqz6Q4bvwHz0njINR1Q.jpg</t>
        </is>
      </c>
      <c r="H234" s="3">
        <v/>
      </c>
      <c r="I234" s="3" t="inlineStr">
        <is>
          <t>https://cdn.orca.storage/6176f4e9837c6600b5a93b75/617b11267d917700b58fe9f4/barcode-photo/uVzlZ2vp64lOQ1X6a43SQ.jpg</t>
        </is>
      </c>
      <c r="J234" s="3" t="inlineStr">
        <is>
          <t>Digester Control Building</t>
        </is>
      </c>
      <c r="K234" s="3" t="inlineStr">
        <is>
          <t>PRE-000776</t>
        </is>
      </c>
      <c r="L234" s="3" t="inlineStr">
        <is>
          <t>PPE</t>
        </is>
      </c>
      <c r="M234" s="3" t="inlineStr">
        <is>
          <t>43.3826666, -80.3538585</t>
        </is>
      </c>
      <c r="N234" s="4">
        <v>44498.578784722224</v>
      </c>
    </row>
    <row r="235">
      <c r="A235" s="3">
        <f>T("0000346704")</f>
      </c>
      <c r="B235" s="3" t="inlineStr">
        <is>
          <t>Digester Control Building Gate Valve</t>
        </is>
      </c>
      <c r="C235" s="3" t="inlineStr">
        <is>
          <t>Digester Control Building</t>
        </is>
      </c>
      <c r="D235" s="3" t="inlineStr">
        <is>
          <t>Good</t>
        </is>
      </c>
      <c r="E235" s="3">
        <v/>
      </c>
      <c r="F235" s="3" t="inlineStr">
        <is>
          <t>1972-01-01</t>
        </is>
      </c>
      <c r="G235" s="3" t="inlineStr">
        <is>
          <t>https://cdn.orca.storage/6176f4e9837c6600b5a93b75/617b11267d917700b58fe9f6/asset-photo/dXs78q3mscafxZiOqfXWsw.jpg</t>
        </is>
      </c>
      <c r="H235" s="3">
        <v/>
      </c>
      <c r="I235" s="3" t="inlineStr">
        <is>
          <t>https://cdn.orca.storage/6176f4e9837c6600b5a93b75/617b11267d917700b58fe9f6/barcode-photo/GAUhBnoIjY69jirJXYIKrg.jpg</t>
        </is>
      </c>
      <c r="J235" s="3" t="inlineStr">
        <is>
          <t>Digester Control Building</t>
        </is>
      </c>
      <c r="K235" s="3" t="inlineStr">
        <is>
          <t>PRE-000778</t>
        </is>
      </c>
      <c r="L235" s="3" t="inlineStr">
        <is>
          <t>PPE</t>
        </is>
      </c>
      <c r="M235" s="3" t="inlineStr">
        <is>
          <t>43.3826666, -80.3538585</t>
        </is>
      </c>
      <c r="N235" s="4">
        <v>44498.58427083334</v>
      </c>
    </row>
    <row r="236">
      <c r="A236" s="3">
        <f>T("0000346705")</f>
      </c>
      <c r="B236" s="3" t="inlineStr">
        <is>
          <t>Knife Gate Valve SDP00-V001</t>
        </is>
      </c>
      <c r="C236" s="3" t="inlineStr">
        <is>
          <t>Digester Control Building</t>
        </is>
      </c>
      <c r="D236" s="3" t="inlineStr">
        <is>
          <t>Good</t>
        </is>
      </c>
      <c r="E236" s="3">
        <v/>
      </c>
      <c r="F236" s="3">
        <v/>
      </c>
      <c r="G236" s="3" t="inlineStr">
        <is>
          <t>https://cdn.orca.storage/6176f4e9837c6600b5a93b75/617b11267d917700b58fe9f7/asset-photo/9X3T7mEZIfk10mRp8W2pA.jpg</t>
        </is>
      </c>
      <c r="H236" s="3">
        <v/>
      </c>
      <c r="I236" s="3" t="inlineStr">
        <is>
          <t>https://cdn.orca.storage/6176f4e9837c6600b5a93b75/617b11267d917700b58fe9f7/barcode-photo/QE8UFiktclBchyrRxbEPiw.jpg</t>
        </is>
      </c>
      <c r="J236" s="3" t="inlineStr">
        <is>
          <t>Digester Control Building</t>
        </is>
      </c>
      <c r="K236" s="3">
        <v/>
      </c>
      <c r="L236" s="3">
        <v/>
      </c>
      <c r="M236" s="3" t="inlineStr">
        <is>
          <t>43.3826666, -80.3538585</t>
        </is>
      </c>
      <c r="N236" s="4">
        <v>44498.58510416667</v>
      </c>
    </row>
    <row r="237">
      <c r="A237" s="3">
        <f>T("0000346706")</f>
      </c>
      <c r="B237" s="3" t="inlineStr">
        <is>
          <t>Knife Gate Valve AND02-V001</t>
        </is>
      </c>
      <c r="C237" s="3" t="inlineStr">
        <is>
          <t>Digester Control Building</t>
        </is>
      </c>
      <c r="D237" s="3" t="inlineStr">
        <is>
          <t>Good</t>
        </is>
      </c>
      <c r="E237" s="3">
        <v/>
      </c>
      <c r="F237" s="3">
        <v/>
      </c>
      <c r="G237" s="3" t="inlineStr">
        <is>
          <t>https://cdn.orca.storage/6176f4e9837c6600b5a93b75/617bff6dcce5ee6031000006/asset-photo/LhBWuV5pCNrejd1OavZzQ.jpg</t>
        </is>
      </c>
      <c r="H237" s="3">
        <v/>
      </c>
      <c r="I237" s="3" t="inlineStr">
        <is>
          <t>https://cdn.orca.storage/6176f4e9837c6600b5a93b75/617bff6dcce5ee6031000006/barcode-photo/e18ELwN7IGU9I4Tlm2fjkg.jpg</t>
        </is>
      </c>
      <c r="J237" s="3" t="inlineStr">
        <is>
          <t>Digester Control Building</t>
        </is>
      </c>
      <c r="K237" s="3">
        <v/>
      </c>
      <c r="L237" s="3">
        <v/>
      </c>
      <c r="M237" s="3" t="inlineStr">
        <is>
          <t>43.3826666, -80.3538585</t>
        </is>
      </c>
      <c r="N237" s="4">
        <v>44498.587118055555</v>
      </c>
    </row>
    <row r="238">
      <c r="A238" s="3">
        <f>T("0000346731")</f>
      </c>
      <c r="B238" s="3" t="inlineStr">
        <is>
          <t>Digester Control Building Gas Valve</t>
        </is>
      </c>
      <c r="C238" s="3" t="inlineStr">
        <is>
          <t>Digester Control Building</t>
        </is>
      </c>
      <c r="D238" s="3" t="inlineStr">
        <is>
          <t>Fair</t>
        </is>
      </c>
      <c r="E238" s="3">
        <v/>
      </c>
      <c r="F238" s="3" t="inlineStr">
        <is>
          <t>1972-01-01</t>
        </is>
      </c>
      <c r="G238" s="3" t="inlineStr">
        <is>
          <t>https://cdn.orca.storage/6176f4e9837c6600b5a93b75/617b11267d917700b58fe9f9/asset-photo/WTqu9HiluQeAU1xq4CRyw.jpg</t>
        </is>
      </c>
      <c r="H238" s="3" t="inlineStr">
        <is>
          <t>https://cdn.orca.storage/6176f4e9837c6600b5a93b75/617b11267d917700b58fe9f9/name-plate-photo/HhvOp9GV8T0jtg6KHjd+fw.jpg</t>
        </is>
      </c>
      <c r="I238" s="3" t="inlineStr">
        <is>
          <t>https://cdn.orca.storage/6176f4e9837c6600b5a93b75/617b11267d917700b58fe9f9/barcode-photo/Ofujd+QltLPC2DUzn4wnxw.jpg</t>
        </is>
      </c>
      <c r="J238" s="3" t="inlineStr">
        <is>
          <t>Digester Control Building</t>
        </is>
      </c>
      <c r="K238" s="3" t="inlineStr">
        <is>
          <t>PRE-000803</t>
        </is>
      </c>
      <c r="L238" s="3" t="inlineStr">
        <is>
          <t>PPE</t>
        </is>
      </c>
      <c r="M238" s="3" t="inlineStr">
        <is>
          <t>43.3879219, -80.3507791</t>
        </is>
      </c>
      <c r="N238" s="4">
        <v>44498.641180555554</v>
      </c>
    </row>
    <row r="239">
      <c r="A239" s="3">
        <f>T("0000346732")</f>
      </c>
      <c r="B239" s="3" t="inlineStr">
        <is>
          <t>Digester Control Building Gas Valve</t>
        </is>
      </c>
      <c r="C239" s="3" t="inlineStr">
        <is>
          <t>Digester Control Building</t>
        </is>
      </c>
      <c r="D239" s="3" t="inlineStr">
        <is>
          <t>Fair</t>
        </is>
      </c>
      <c r="E239" s="3">
        <v/>
      </c>
      <c r="F239" s="3" t="inlineStr">
        <is>
          <t>1972-01-01</t>
        </is>
      </c>
      <c r="G239" s="3" t="inlineStr">
        <is>
          <t>https://cdn.orca.storage/6176f4e9837c6600b5a93b75/617b11267d917700b58fe9fa/asset-photo/Xzab4Ynqdgt5tkUZDNCQYQ.jpg</t>
        </is>
      </c>
      <c r="H239" s="3" t="inlineStr">
        <is>
          <t>https://cdn.orca.storage/6176f4e9837c6600b5a93b75/617b11267d917700b58fe9fa/name-plate-photo/euSYBVJpYEzDTkdcAMiz8g.jpg</t>
        </is>
      </c>
      <c r="I239" s="3" t="inlineStr">
        <is>
          <t>https://cdn.orca.storage/6176f4e9837c6600b5a93b75/617b11267d917700b58fe9fa/barcode-photo/eq3A8HfcAZPUDb7h5Cjnw.jpg</t>
        </is>
      </c>
      <c r="J239" s="3" t="inlineStr">
        <is>
          <t>Digester Control Building</t>
        </is>
      </c>
      <c r="K239" s="3" t="inlineStr">
        <is>
          <t>PRE-000804</t>
        </is>
      </c>
      <c r="L239" s="3" t="inlineStr">
        <is>
          <t>PPE</t>
        </is>
      </c>
      <c r="M239" s="3" t="inlineStr">
        <is>
          <t>43.3879216, -80.3507814</t>
        </is>
      </c>
      <c r="N239" s="4">
        <v>44498.64074074074</v>
      </c>
    </row>
    <row r="240">
      <c r="A240" s="3">
        <f>T("0000348252")</f>
      </c>
      <c r="B240" s="3" t="inlineStr">
        <is>
          <t>Digester Control Building HydraMotor Gas Valve 2</t>
        </is>
      </c>
      <c r="C240" s="3" t="inlineStr">
        <is>
          <t>Digester Control Building</t>
        </is>
      </c>
      <c r="D240" s="3" t="inlineStr">
        <is>
          <t>Fair</t>
        </is>
      </c>
      <c r="E240" s="3">
        <v/>
      </c>
      <c r="F240" s="3" t="inlineStr">
        <is>
          <t>1972-01-01</t>
        </is>
      </c>
      <c r="G240" s="3" t="inlineStr">
        <is>
          <t>https://cdn.orca.storage/6176f4e9837c6600b5a93b75/617b11267d917700b58fe9fb/asset-photo/nUehwnHaBlnaVhpHs6OdQg.jpg</t>
        </is>
      </c>
      <c r="H240" s="3" t="inlineStr">
        <is>
          <t>https://cdn.orca.storage/6176f4e9837c6600b5a93b75/617b11267d917700b58fe9fb/name-plate-photo/9yp2GcDqbkDB0oIbY2IXAQ.jpg</t>
        </is>
      </c>
      <c r="I240" s="3" t="inlineStr">
        <is>
          <t>https://cdn.orca.storage/6176f4e9837c6600b5a93b75/617b11267d917700b58fe9fb/barcode-photo/7jXIqiXTby5aQ+rISzF6Pw.jpg</t>
        </is>
      </c>
      <c r="J240" s="3" t="inlineStr">
        <is>
          <t>Digester Control Building</t>
        </is>
      </c>
      <c r="K240" s="3" t="inlineStr">
        <is>
          <t>PRE-000805</t>
        </is>
      </c>
      <c r="L240" s="3" t="inlineStr">
        <is>
          <t>PPE</t>
        </is>
      </c>
      <c r="M240" s="3" t="inlineStr">
        <is>
          <t>43.3879242, -80.3508208</t>
        </is>
      </c>
      <c r="N240" s="4">
        <v>44498.618680555555</v>
      </c>
    </row>
    <row r="241">
      <c r="A241" s="3">
        <f>T("0000348253")</f>
      </c>
      <c r="B241" s="3" t="inlineStr">
        <is>
          <t>Digester Control Building HydraMotor Gas Valve 1</t>
        </is>
      </c>
      <c r="C241" s="3" t="inlineStr">
        <is>
          <t>Digester Control Building</t>
        </is>
      </c>
      <c r="D241" s="3" t="inlineStr">
        <is>
          <t>Fair</t>
        </is>
      </c>
      <c r="E241" s="3">
        <v/>
      </c>
      <c r="F241" s="3" t="inlineStr">
        <is>
          <t>1972-01-01</t>
        </is>
      </c>
      <c r="G241" s="3" t="inlineStr">
        <is>
          <t>https://cdn.orca.storage/6176f4e9837c6600b5a93b75/617b11267d917700b58fe9fc/asset-photo/ztcJTiOCPgOpnzdb3FzRRA.jpg</t>
        </is>
      </c>
      <c r="H241" s="3" t="inlineStr">
        <is>
          <t>https://cdn.orca.storage/6176f4e9837c6600b5a93b75/617b11267d917700b58fe9fc/name-plate-photo/DmL53gJ2PrYkEng2r9zVBw.jpg</t>
        </is>
      </c>
      <c r="I241" s="3" t="inlineStr">
        <is>
          <t>https://cdn.orca.storage/6176f4e9837c6600b5a93b75/617b11267d917700b58fe9fc/barcode-photo/hcljMLF4lylkCd3ZNeqkGQ.jpg</t>
        </is>
      </c>
      <c r="J241" s="3" t="inlineStr">
        <is>
          <t>Digester Control Building</t>
        </is>
      </c>
      <c r="K241" s="3" t="inlineStr">
        <is>
          <t>PRE-000806</t>
        </is>
      </c>
      <c r="L241" s="3" t="inlineStr">
        <is>
          <t>PPE</t>
        </is>
      </c>
      <c r="M241" s="3" t="inlineStr">
        <is>
          <t>43.3879363, -80.3507900</t>
        </is>
      </c>
      <c r="N241" s="4">
        <v>44498.61927083333</v>
      </c>
    </row>
    <row r="242">
      <c r="A242" s="3">
        <f>T("0000346726")</f>
      </c>
      <c r="B242" s="3" t="inlineStr">
        <is>
          <t>Digester Control Building Plug Valve</t>
        </is>
      </c>
      <c r="C242" s="3" t="inlineStr">
        <is>
          <t>Digester Control Building</t>
        </is>
      </c>
      <c r="D242" s="3" t="inlineStr">
        <is>
          <t>Poor</t>
        </is>
      </c>
      <c r="E242" s="3" t="inlineStr">
        <is>
          <t>Minor deterioration</t>
        </is>
      </c>
      <c r="F242" s="3" t="inlineStr">
        <is>
          <t>1972-01-01</t>
        </is>
      </c>
      <c r="G242" s="3" t="inlineStr">
        <is>
          <t>https://cdn.orca.storage/6176f4e9837c6600b5a93b75/617b11267d917700b58fe9fd/asset-photo/ICnkLrFL+uR+VFzxqliKYA.jpg</t>
        </is>
      </c>
      <c r="H242" s="3">
        <v/>
      </c>
      <c r="I242" s="3" t="inlineStr">
        <is>
          <t>https://cdn.orca.storage/6176f4e9837c6600b5a93b75/617b11267d917700b58fe9fd/barcode-photo/SRmeYbt89oM2UrGbXuNnxQ.jpg</t>
        </is>
      </c>
      <c r="J242" s="3" t="inlineStr">
        <is>
          <t>Digester Control Building</t>
        </is>
      </c>
      <c r="K242" s="3" t="inlineStr">
        <is>
          <t>PRE-000818</t>
        </is>
      </c>
      <c r="L242" s="3" t="inlineStr">
        <is>
          <t>PPE</t>
        </is>
      </c>
      <c r="M242" s="3" t="inlineStr">
        <is>
          <t>43.3879266, -80.3507815</t>
        </is>
      </c>
      <c r="N242" s="4">
        <v>44498.639652777776</v>
      </c>
    </row>
    <row r="243">
      <c r="A243" s="3">
        <f>T("0000346727")</f>
      </c>
      <c r="B243" s="3" t="inlineStr">
        <is>
          <t>Digester Control Building Plug Valve</t>
        </is>
      </c>
      <c r="C243" s="3" t="inlineStr">
        <is>
          <t>Digester Control Building</t>
        </is>
      </c>
      <c r="D243" s="3" t="inlineStr">
        <is>
          <t>Poor</t>
        </is>
      </c>
      <c r="E243" s="3" t="inlineStr">
        <is>
          <t>Minor deterioration</t>
        </is>
      </c>
      <c r="F243" s="3" t="inlineStr">
        <is>
          <t>1972-01-01</t>
        </is>
      </c>
      <c r="G243" s="3" t="inlineStr">
        <is>
          <t>https://cdn.orca.storage/6176f4e9837c6600b5a93b75/617b11267d917700b58fe9fe/asset-photo/fjb7vOl6o766bajgdyBdw.jpg</t>
        </is>
      </c>
      <c r="H243" s="3">
        <v/>
      </c>
      <c r="I243" s="3" t="inlineStr">
        <is>
          <t>https://cdn.orca.storage/6176f4e9837c6600b5a93b75/617b11267d917700b58fe9fe/barcode-photo/6U9yWWAuYAA53M0aeUyZOA.jpg</t>
        </is>
      </c>
      <c r="J243" s="3" t="inlineStr">
        <is>
          <t>Digester Control Building</t>
        </is>
      </c>
      <c r="K243" s="3" t="inlineStr">
        <is>
          <t>PRE-000819</t>
        </is>
      </c>
      <c r="L243" s="3" t="inlineStr">
        <is>
          <t>PPE</t>
        </is>
      </c>
      <c r="M243" s="3" t="inlineStr">
        <is>
          <t>43.3879379, -80.3507979</t>
        </is>
      </c>
      <c r="N243" s="4">
        <v>44498.61114583333</v>
      </c>
    </row>
    <row r="244">
      <c r="A244" s="3">
        <f>T("0000346736")</f>
      </c>
      <c r="B244" s="3" t="inlineStr">
        <is>
          <t>Digester Control Building Plug Valve</t>
        </is>
      </c>
      <c r="C244" s="3" t="inlineStr">
        <is>
          <t>Digester Control Building</t>
        </is>
      </c>
      <c r="D244" s="3" t="inlineStr">
        <is>
          <t>Fair</t>
        </is>
      </c>
      <c r="E244" s="3">
        <v/>
      </c>
      <c r="F244" s="3" t="inlineStr">
        <is>
          <t>1972-01-01</t>
        </is>
      </c>
      <c r="G244" s="3" t="inlineStr">
        <is>
          <t>https://cdn.orca.storage/6176f4e9837c6600b5a93b75/617b11267d917700b58fe9ff/asset-photo/NacoktKJw3sIrnNO4WhoDQ.jpg</t>
        </is>
      </c>
      <c r="H244" s="3">
        <v/>
      </c>
      <c r="I244" s="3" t="inlineStr">
        <is>
          <t>https://cdn.orca.storage/6176f4e9837c6600b5a93b75/617b11267d917700b58fe9ff/barcode-photo/t6xt4X0i2djNabGbTQTElw.jpg</t>
        </is>
      </c>
      <c r="J244" s="3" t="inlineStr">
        <is>
          <t>Digester Control Building</t>
        </is>
      </c>
      <c r="K244" s="3" t="inlineStr">
        <is>
          <t>PRE-000820</t>
        </is>
      </c>
      <c r="L244" s="3" t="inlineStr">
        <is>
          <t>PPE</t>
        </is>
      </c>
      <c r="M244" s="3" t="inlineStr">
        <is>
          <t>43.3879295, -80.3507922</t>
        </is>
      </c>
      <c r="N244" s="4">
        <v>44498.64199074074</v>
      </c>
    </row>
    <row r="245">
      <c r="A245" s="3">
        <f>T("0000346737")</f>
      </c>
      <c r="B245" s="3" t="inlineStr">
        <is>
          <t>Digester Control Building Plug Valve</t>
        </is>
      </c>
      <c r="C245" s="3" t="inlineStr">
        <is>
          <t>Digester Control Building</t>
        </is>
      </c>
      <c r="D245" s="3" t="inlineStr">
        <is>
          <t>Fair</t>
        </is>
      </c>
      <c r="E245" s="3">
        <v/>
      </c>
      <c r="F245" s="3" t="inlineStr">
        <is>
          <t>1972-01-01</t>
        </is>
      </c>
      <c r="G245" s="3" t="inlineStr">
        <is>
          <t>https://cdn.orca.storage/6176f4e9837c6600b5a93b75/617b11267d917700b58fea00/asset-photo/YQtILKaH5OTNYbMo5vuw.jpg</t>
        </is>
      </c>
      <c r="H245" s="3">
        <v/>
      </c>
      <c r="I245" s="3" t="inlineStr">
        <is>
          <t>https://cdn.orca.storage/6176f4e9837c6600b5a93b75/617b11267d917700b58fea00/barcode-photo/dYQeRTtMGWOKNzKiSeKLQ.jpg</t>
        </is>
      </c>
      <c r="J245" s="3" t="inlineStr">
        <is>
          <t>Digester Control Building</t>
        </is>
      </c>
      <c r="K245" s="3" t="inlineStr">
        <is>
          <t>PRE-000821</t>
        </is>
      </c>
      <c r="L245" s="3" t="inlineStr">
        <is>
          <t>PPE</t>
        </is>
      </c>
      <c r="M245" s="3" t="inlineStr">
        <is>
          <t>43.3879416, -80.3507667</t>
        </is>
      </c>
      <c r="N245" s="4">
        <v>44498.633888888886</v>
      </c>
    </row>
    <row r="246">
      <c r="A246" s="3">
        <f>T("0000346738")</f>
      </c>
      <c r="B246" s="3" t="inlineStr">
        <is>
          <t>Digester Control Building Plug Valve</t>
        </is>
      </c>
      <c r="C246" s="3" t="inlineStr">
        <is>
          <t>Digester Control Building</t>
        </is>
      </c>
      <c r="D246" s="3" t="inlineStr">
        <is>
          <t>Fair</t>
        </is>
      </c>
      <c r="E246" s="3">
        <v/>
      </c>
      <c r="F246" s="3" t="inlineStr">
        <is>
          <t>1972-01-01</t>
        </is>
      </c>
      <c r="G246" s="3" t="inlineStr">
        <is>
          <t>https://cdn.orca.storage/6176f4e9837c6600b5a93b75/617b11267d917700b58fea01/asset-photo/Juv8zaWY7UUu5xtCWEuQvw.jpg</t>
        </is>
      </c>
      <c r="H246" s="3">
        <v/>
      </c>
      <c r="I246" s="3" t="inlineStr">
        <is>
          <t>https://cdn.orca.storage/6176f4e9837c6600b5a93b75/617b11267d917700b58fea01/barcode-photo/EzVYPImNzfzWJzoBM9d4w.jpg</t>
        </is>
      </c>
      <c r="J246" s="3" t="inlineStr">
        <is>
          <t>Digester Control Building</t>
        </is>
      </c>
      <c r="K246" s="3" t="inlineStr">
        <is>
          <t>PRE-000822</t>
        </is>
      </c>
      <c r="L246" s="3" t="inlineStr">
        <is>
          <t>PPE</t>
        </is>
      </c>
      <c r="M246" s="3" t="inlineStr">
        <is>
          <t>43.3879360, -80.3507718</t>
        </is>
      </c>
      <c r="N246" s="4">
        <v>44498.63636574074</v>
      </c>
    </row>
    <row r="247">
      <c r="A247" s="3">
        <f>T("0000346748")</f>
      </c>
      <c r="B247" s="3" t="inlineStr">
        <is>
          <t>Digester Control Building Plug Valve</t>
        </is>
      </c>
      <c r="C247" s="3" t="inlineStr">
        <is>
          <t>Digester Control Building</t>
        </is>
      </c>
      <c r="D247" s="3" t="inlineStr">
        <is>
          <t>Poor</t>
        </is>
      </c>
      <c r="E247" s="3" t="inlineStr">
        <is>
          <t>Minor deterioration</t>
        </is>
      </c>
      <c r="F247" s="3" t="inlineStr">
        <is>
          <t>1972-01-01</t>
        </is>
      </c>
      <c r="G247" s="3" t="inlineStr">
        <is>
          <t>https://cdn.orca.storage/6176f4e9837c6600b5a93b75/617b11267d917700b58fea02/asset-photo/Gm6hTqkIw9u2BipeogMWSw.jpg</t>
        </is>
      </c>
      <c r="H247" s="3">
        <v/>
      </c>
      <c r="I247" s="3" t="inlineStr">
        <is>
          <t>https://cdn.orca.storage/6176f4e9837c6600b5a93b75/617b11267d917700b58fea02/barcode-photo/4BStRf1W5474SapV6tElbg.jpg</t>
        </is>
      </c>
      <c r="J247" s="3" t="inlineStr">
        <is>
          <t>Digester Control Building</t>
        </is>
      </c>
      <c r="K247" s="3" t="inlineStr">
        <is>
          <t>PRE-000823</t>
        </is>
      </c>
      <c r="L247" s="3" t="inlineStr">
        <is>
          <t>PPE</t>
        </is>
      </c>
      <c r="M247" s="3" t="inlineStr">
        <is>
          <t>43.3879282, -80.3507799</t>
        </is>
      </c>
      <c r="N247" s="4">
        <v>44498.63903935185</v>
      </c>
    </row>
    <row r="248">
      <c r="A248" s="3">
        <f>T("0000348257")</f>
      </c>
      <c r="B248" s="3" t="inlineStr">
        <is>
          <t>Digester Control Building Plug Valve</t>
        </is>
      </c>
      <c r="C248" s="3" t="inlineStr">
        <is>
          <t>Digester Control Building</t>
        </is>
      </c>
      <c r="D248" s="3" t="inlineStr">
        <is>
          <t>Fair</t>
        </is>
      </c>
      <c r="E248" s="3">
        <v/>
      </c>
      <c r="F248" s="3" t="inlineStr">
        <is>
          <t>1972-01-01</t>
        </is>
      </c>
      <c r="G248" s="3" t="inlineStr">
        <is>
          <t>https://cdn.orca.storage/6176f4e9837c6600b5a93b75/617b11267d917700b58fea03/asset-photo/XD6MaSnYyFrzyrDXAnW5XA.jpg</t>
        </is>
      </c>
      <c r="H248" s="3">
        <v/>
      </c>
      <c r="I248" s="3" t="inlineStr">
        <is>
          <t>https://cdn.orca.storage/6176f4e9837c6600b5a93b75/617b11267d917700b58fea03/barcode-photo/QwuQrwt+v+VMQfpoHrBA.jpg</t>
        </is>
      </c>
      <c r="J248" s="3" t="inlineStr">
        <is>
          <t>Digester Control Building</t>
        </is>
      </c>
      <c r="K248" s="3" t="inlineStr">
        <is>
          <t>PRE-000824</t>
        </is>
      </c>
      <c r="L248" s="3" t="inlineStr">
        <is>
          <t>PPE</t>
        </is>
      </c>
      <c r="M248" s="3" t="inlineStr">
        <is>
          <t>43.3879333, -80.3507945</t>
        </is>
      </c>
      <c r="N248" s="4">
        <v>44498.620729166665</v>
      </c>
    </row>
    <row r="249">
      <c r="A249" s="3">
        <f>T("0000348258")</f>
      </c>
      <c r="B249" s="3" t="inlineStr">
        <is>
          <t>Digester Control Building Plug Valve</t>
        </is>
      </c>
      <c r="C249" s="3" t="inlineStr">
        <is>
          <t>Digester Control Building</t>
        </is>
      </c>
      <c r="D249" s="3" t="inlineStr">
        <is>
          <t>Poor</t>
        </is>
      </c>
      <c r="E249" s="3" t="inlineStr">
        <is>
          <t>Minor deterioration</t>
        </is>
      </c>
      <c r="F249" s="3" t="inlineStr">
        <is>
          <t>1972-01-01</t>
        </is>
      </c>
      <c r="G249" s="3" t="inlineStr">
        <is>
          <t>https://cdn.orca.storage/6176f4e9837c6600b5a93b75/617b11267d917700b58fea04/asset-photo/eUm1fHrrhH36Fu7DcILNvQ.jpg</t>
        </is>
      </c>
      <c r="H249" s="3">
        <v/>
      </c>
      <c r="I249" s="3" t="inlineStr">
        <is>
          <t>https://cdn.orca.storage/6176f4e9837c6600b5a93b75/617b11267d917700b58fea04/barcode-photo/caVPEpltVObDo7aL6ofqA.jpg</t>
        </is>
      </c>
      <c r="J249" s="3" t="inlineStr">
        <is>
          <t>Digester Control Building</t>
        </is>
      </c>
      <c r="K249" s="3" t="inlineStr">
        <is>
          <t>PRE-000825</t>
        </is>
      </c>
      <c r="L249" s="3" t="inlineStr">
        <is>
          <t>PPE</t>
        </is>
      </c>
      <c r="M249" s="3" t="inlineStr">
        <is>
          <t>43.3879373, -80.3507942</t>
        </is>
      </c>
      <c r="N249" s="4">
        <v>44498.621354166666</v>
      </c>
    </row>
    <row r="250">
      <c r="A250" s="3">
        <f>T("0000348260")</f>
      </c>
      <c r="B250" s="3" t="inlineStr">
        <is>
          <t>Digester Control Building Plug Valve</t>
        </is>
      </c>
      <c r="C250" s="3" t="inlineStr">
        <is>
          <t>Digester Control Building</t>
        </is>
      </c>
      <c r="D250" s="3" t="inlineStr">
        <is>
          <t>Fair</t>
        </is>
      </c>
      <c r="E250" s="3">
        <v/>
      </c>
      <c r="F250" s="3" t="inlineStr">
        <is>
          <t>1972-01-01</t>
        </is>
      </c>
      <c r="G250" s="3" t="inlineStr">
        <is>
          <t>https://cdn.orca.storage/6176f4e9837c6600b5a93b75/617b11267d917700b58fea05/asset-photo/u326FLhwHJ3OSI59CRIQg.jpg</t>
        </is>
      </c>
      <c r="H250" s="3">
        <v/>
      </c>
      <c r="I250" s="3" t="inlineStr">
        <is>
          <t>https://cdn.orca.storage/6176f4e9837c6600b5a93b75/617b11267d917700b58fea05/barcode-photo/SQ3By6lEJpVhGxLx5kClhQ.jpg</t>
        </is>
      </c>
      <c r="J250" s="3" t="inlineStr">
        <is>
          <t>Digester Control Building</t>
        </is>
      </c>
      <c r="K250" s="3" t="inlineStr">
        <is>
          <t>PRE-000826</t>
        </is>
      </c>
      <c r="L250" s="3" t="inlineStr">
        <is>
          <t>PPE</t>
        </is>
      </c>
      <c r="M250" s="3" t="inlineStr">
        <is>
          <t>43.3879351, -80.3507939</t>
        </is>
      </c>
      <c r="N250" s="4">
        <v>44498.621979166666</v>
      </c>
    </row>
    <row r="251">
      <c r="A251" s="3">
        <f>T("0000348270")</f>
      </c>
      <c r="B251" s="3" t="inlineStr">
        <is>
          <t>Digester Control Building Plug Valve</t>
        </is>
      </c>
      <c r="C251" s="3" t="inlineStr">
        <is>
          <t>Digester Control Building</t>
        </is>
      </c>
      <c r="D251" s="3" t="inlineStr">
        <is>
          <t>Poor</t>
        </is>
      </c>
      <c r="E251" s="3" t="inlineStr">
        <is>
          <t>Minor deterioration</t>
        </is>
      </c>
      <c r="F251" s="3" t="inlineStr">
        <is>
          <t>1972-01-01</t>
        </is>
      </c>
      <c r="G251" s="3" t="inlineStr">
        <is>
          <t>https://cdn.orca.storage/6176f4e9837c6600b5a93b75/617b11267d917700b58fea06/asset-photo/zypDalfU56iiEpmT3GHSEg.jpg</t>
        </is>
      </c>
      <c r="H251" s="3">
        <v/>
      </c>
      <c r="I251" s="3" t="inlineStr">
        <is>
          <t>https://cdn.orca.storage/6176f4e9837c6600b5a93b75/617b11267d917700b58fea06/barcode-photo/32TX6p2RYTpZtQYV8Cx65w.jpg</t>
        </is>
      </c>
      <c r="J251" s="3" t="inlineStr">
        <is>
          <t>Digester Control Building</t>
        </is>
      </c>
      <c r="K251" s="3" t="inlineStr">
        <is>
          <t>PRE-000827</t>
        </is>
      </c>
      <c r="L251" s="3" t="inlineStr">
        <is>
          <t>PPE</t>
        </is>
      </c>
      <c r="M251" s="3" t="inlineStr">
        <is>
          <t>43.3879483, -80.3508812</t>
        </is>
      </c>
      <c r="N251" s="4">
        <v>44498.61809027778</v>
      </c>
    </row>
    <row r="252">
      <c r="A252" s="3">
        <f>T("0000346735")</f>
      </c>
      <c r="B252" s="3" t="inlineStr">
        <is>
          <t>Digester Control Building Pressure Regulating Valve</t>
        </is>
      </c>
      <c r="C252" s="3" t="inlineStr">
        <is>
          <t>Digester Control Building</t>
        </is>
      </c>
      <c r="D252" s="3" t="inlineStr">
        <is>
          <t>Fair</t>
        </is>
      </c>
      <c r="E252" s="3">
        <v/>
      </c>
      <c r="F252" s="3" t="inlineStr">
        <is>
          <t>1972-01-01</t>
        </is>
      </c>
      <c r="G252" s="3" t="inlineStr">
        <is>
          <t>https://cdn.orca.storage/6176f4e9837c6600b5a93b75/617b11267d917700b58fea07/asset-photo/qnunyPJdLXpOuQFZYXkz5w.jpg</t>
        </is>
      </c>
      <c r="H252" s="3">
        <v/>
      </c>
      <c r="I252" s="3" t="inlineStr">
        <is>
          <t>https://cdn.orca.storage/6176f4e9837c6600b5a93b75/617b11267d917700b58fea07/barcode-photo/iAp5mgjdOfOp7Q5bHneaw.jpg</t>
        </is>
      </c>
      <c r="J252" s="3" t="inlineStr">
        <is>
          <t>Digester Control Building</t>
        </is>
      </c>
      <c r="K252" s="3" t="inlineStr">
        <is>
          <t>PRE-000828</t>
        </is>
      </c>
      <c r="L252" s="3" t="inlineStr">
        <is>
          <t>PPE</t>
        </is>
      </c>
      <c r="M252" s="3" t="inlineStr">
        <is>
          <t>43.3879226, -80.3507785</t>
        </is>
      </c>
      <c r="N252" s="4">
        <v>44498.64162037037</v>
      </c>
    </row>
    <row r="253">
      <c r="A253" s="3">
        <f>T("0000346740")</f>
      </c>
      <c r="B253" s="3" t="inlineStr">
        <is>
          <t>Pressure Regulator-Pressure Regulating Valve</t>
        </is>
      </c>
      <c r="C253" s="3" t="inlineStr">
        <is>
          <t>Digester Control Building</t>
        </is>
      </c>
      <c r="D253" s="3" t="inlineStr">
        <is>
          <t>Fair</t>
        </is>
      </c>
      <c r="E253" s="3">
        <v/>
      </c>
      <c r="F253" s="3" t="inlineStr">
        <is>
          <t>1972-01-01</t>
        </is>
      </c>
      <c r="G253" s="3" t="inlineStr">
        <is>
          <t>https://cdn.orca.storage/6176f4e9837c6600b5a93b75/617b11267d917700b58fea08/asset-photo/gntPW343duC75OOtPYQ5gg.jpg</t>
        </is>
      </c>
      <c r="H253" s="3" t="inlineStr">
        <is>
          <t>https://cdn.orca.storage/6176f4e9837c6600b5a93b75/617b11267d917700b58fea08/name-plate-photo/xbh81oKl8qBpEpDlvf1W7w.jpg</t>
        </is>
      </c>
      <c r="I253" s="3" t="inlineStr">
        <is>
          <t>https://cdn.orca.storage/6176f4e9837c6600b5a93b75/617b11267d917700b58fea08/barcode-photo/YLSyopQ3ptVyUyGFWYJw.jpg</t>
        </is>
      </c>
      <c r="J253" s="3" t="inlineStr">
        <is>
          <t>Digester Control Building</t>
        </is>
      </c>
      <c r="K253" s="3" t="inlineStr">
        <is>
          <t>PRE-000829</t>
        </is>
      </c>
      <c r="L253" s="3" t="inlineStr">
        <is>
          <t>PPE</t>
        </is>
      </c>
      <c r="M253" s="3" t="inlineStr">
        <is>
          <t>43.3879368, -80.3507752</t>
        </is>
      </c>
      <c r="N253" s="4">
        <v>44498.63667824074</v>
      </c>
    </row>
    <row r="254">
      <c r="A254" s="3">
        <f>T("0000348256")</f>
      </c>
      <c r="B254" s="3" t="inlineStr">
        <is>
          <t>Pressure Regulator-Pressure Regulating Valve</t>
        </is>
      </c>
      <c r="C254" s="3" t="inlineStr">
        <is>
          <t>Digester Control Building</t>
        </is>
      </c>
      <c r="D254" s="3" t="inlineStr">
        <is>
          <t>Fair</t>
        </is>
      </c>
      <c r="E254" s="3">
        <v/>
      </c>
      <c r="F254" s="3" t="inlineStr">
        <is>
          <t>1972-01-01</t>
        </is>
      </c>
      <c r="G254" s="3" t="inlineStr">
        <is>
          <t>https://cdn.orca.storage/6176f4e9837c6600b5a93b75/617b11267d917700b58fea09/asset-photo/Mv5o6EGXYOKHXLAcO4ojDg.jpg</t>
        </is>
      </c>
      <c r="H254" s="3">
        <v/>
      </c>
      <c r="I254" s="3" t="inlineStr">
        <is>
          <t>https://cdn.orca.storage/6176f4e9837c6600b5a93b75/617b11267d917700b58fea09/barcode-photo/6MuO1xpCfdoR96rPZa8sKw.jpg</t>
        </is>
      </c>
      <c r="J254" s="3" t="inlineStr">
        <is>
          <t>Digester Control Building</t>
        </is>
      </c>
      <c r="K254" s="3" t="inlineStr">
        <is>
          <t>PRE-000830</t>
        </is>
      </c>
      <c r="L254" s="3" t="inlineStr">
        <is>
          <t>PPE</t>
        </is>
      </c>
      <c r="M254" s="3" t="inlineStr">
        <is>
          <t>43.3879361, -80.3507983</t>
        </is>
      </c>
      <c r="N254" s="4">
        <v>44498.620104166665</v>
      </c>
    </row>
    <row r="255">
      <c r="A255" s="3">
        <f>T("0000346728")</f>
      </c>
      <c r="B255" s="3" t="inlineStr">
        <is>
          <t>Digester Control Building Check Valve</t>
        </is>
      </c>
      <c r="C255" s="3" t="inlineStr">
        <is>
          <t>Digester Control Building</t>
        </is>
      </c>
      <c r="D255" s="3" t="inlineStr">
        <is>
          <t>Poor</t>
        </is>
      </c>
      <c r="E255" s="3" t="inlineStr">
        <is>
          <t>CORROSION</t>
        </is>
      </c>
      <c r="F255" s="3" t="inlineStr">
        <is>
          <t>1972-01-01</t>
        </is>
      </c>
      <c r="G255" s="3" t="inlineStr">
        <is>
          <t>https://cdn.orca.storage/6176f4e9837c6600b5a93b75/617b11267d917700b58fea0a/asset-photo/vKo0+QPxiLyPmtdAXZuIA.jpg</t>
        </is>
      </c>
      <c r="H255" s="3" t="inlineStr">
        <is>
          <t>https://cdn.orca.storage/6176f4e9837c6600b5a93b75/617b11267d917700b58fea0a/name-plate-photo/hQYgUzg6lC2VAnYJI+YGQ.jpg</t>
        </is>
      </c>
      <c r="I255" s="3" t="inlineStr">
        <is>
          <t>https://cdn.orca.storage/6176f4e9837c6600b5a93b75/617b11267d917700b58fea0a/barcode-photo/ocTvceqQChoa6DJK6nxeg.jpg</t>
        </is>
      </c>
      <c r="J255" s="3" t="inlineStr">
        <is>
          <t>Digester Control Building</t>
        </is>
      </c>
      <c r="K255" s="3" t="inlineStr">
        <is>
          <t>PRE-000831</t>
        </is>
      </c>
      <c r="L255" s="3" t="inlineStr">
        <is>
          <t>PPE</t>
        </is>
      </c>
      <c r="M255" s="3" t="inlineStr">
        <is>
          <t>43.3879252, -80.3507821</t>
        </is>
      </c>
      <c r="N255" s="4">
        <v>44498.640127314815</v>
      </c>
    </row>
    <row r="256">
      <c r="A256" s="3">
        <f>T("0000346747")</f>
      </c>
      <c r="B256" s="3" t="inlineStr">
        <is>
          <t>Digester Control Building Check Valve</t>
        </is>
      </c>
      <c r="C256" s="3" t="inlineStr">
        <is>
          <t>Digester Control Building</t>
        </is>
      </c>
      <c r="D256" s="3" t="inlineStr">
        <is>
          <t>Fair</t>
        </is>
      </c>
      <c r="E256" s="3">
        <v/>
      </c>
      <c r="F256" s="3" t="inlineStr">
        <is>
          <t>1972-01-01</t>
        </is>
      </c>
      <c r="G256" s="3" t="inlineStr">
        <is>
          <t>https://cdn.orca.storage/6176f4e9837c6600b5a93b75/617b11267d917700b58fea0b/asset-photo/Bm61xmEw6y1GjbjWA4uCg.jpg</t>
        </is>
      </c>
      <c r="H256" s="3" t="inlineStr">
        <is>
          <t>https://cdn.orca.storage/6176f4e9837c6600b5a93b75/617b11267d917700b58fea0b/name-plate-photo/kwdSJYPbJlnqkG0JZJuyzg.jpg</t>
        </is>
      </c>
      <c r="I256" s="3" t="inlineStr">
        <is>
          <t>https://cdn.orca.storage/6176f4e9837c6600b5a93b75/617b11267d917700b58fea0b/barcode-photo/6NAjynXx04l1Z7NAzq2A.jpg</t>
        </is>
      </c>
      <c r="J256" s="3" t="inlineStr">
        <is>
          <t>Digester Control Building</t>
        </is>
      </c>
      <c r="K256" s="3" t="inlineStr">
        <is>
          <t>PRE-000832</t>
        </is>
      </c>
      <c r="L256" s="3" t="inlineStr">
        <is>
          <t>PPE</t>
        </is>
      </c>
      <c r="M256" s="3" t="inlineStr">
        <is>
          <t>43.3879325, -80.3507744</t>
        </is>
      </c>
      <c r="N256" s="4">
        <v>44498.63856481481</v>
      </c>
    </row>
    <row r="257">
      <c r="A257" s="3">
        <f>T("0000346749")</f>
      </c>
      <c r="B257" s="3" t="inlineStr">
        <is>
          <t>Digester Control Building Check Valve</t>
        </is>
      </c>
      <c r="C257" s="3" t="inlineStr">
        <is>
          <t>Digester Control Building</t>
        </is>
      </c>
      <c r="D257" s="3" t="inlineStr">
        <is>
          <t>Fair</t>
        </is>
      </c>
      <c r="E257" s="3">
        <v/>
      </c>
      <c r="F257" s="3" t="inlineStr">
        <is>
          <t>1972-01-01</t>
        </is>
      </c>
      <c r="G257" s="3" t="inlineStr">
        <is>
          <t>https://cdn.orca.storage/6176f4e9837c6600b5a93b75/617b11267d917700b58fea0c/asset-photo/S4AzWUPZEqL2oYe52h108A.jpg</t>
        </is>
      </c>
      <c r="H257" s="3">
        <v/>
      </c>
      <c r="I257" s="3" t="inlineStr">
        <is>
          <t>https://cdn.orca.storage/6176f4e9837c6600b5a93b75/617b11267d917700b58fea0c/barcode-photo/uCNFKvsk77Cw460Vkh5bQ.jpg</t>
        </is>
      </c>
      <c r="J257" s="3" t="inlineStr">
        <is>
          <t>Digester Control Building</t>
        </is>
      </c>
      <c r="K257" s="3" t="inlineStr">
        <is>
          <t>PRE-000833</t>
        </is>
      </c>
      <c r="L257" s="3" t="inlineStr">
        <is>
          <t>PPE</t>
        </is>
      </c>
      <c r="M257" s="3" t="inlineStr">
        <is>
          <t>43.3879363, -80.3508049</t>
        </is>
      </c>
      <c r="N257" s="4">
        <v>44498.611759259256</v>
      </c>
    </row>
    <row r="258">
      <c r="A258" s="3">
        <f>T("0000348269")</f>
      </c>
      <c r="B258" s="3" t="inlineStr">
        <is>
          <t>Digester Control Building Check Valve</t>
        </is>
      </c>
      <c r="C258" s="3" t="inlineStr">
        <is>
          <t>Digester Control Building</t>
        </is>
      </c>
      <c r="D258" s="3" t="inlineStr">
        <is>
          <t>Fair</t>
        </is>
      </c>
      <c r="E258" s="3">
        <v/>
      </c>
      <c r="F258" s="3" t="inlineStr">
        <is>
          <t>1972-01-01</t>
        </is>
      </c>
      <c r="G258" s="3" t="inlineStr">
        <is>
          <t>https://cdn.orca.storage/6176f4e9837c6600b5a93b75/617b11267d917700b58fea0d/asset-photo/29OfRjgBv8BUoa1iiYwhTA.jpg</t>
        </is>
      </c>
      <c r="H258" s="3">
        <v/>
      </c>
      <c r="I258" s="3" t="inlineStr">
        <is>
          <t>https://cdn.orca.storage/6176f4e9837c6600b5a93b75/617b11267d917700b58fea0d/barcode-photo/etOX+h3uCddekNd2FrNUPQ.jpg</t>
        </is>
      </c>
      <c r="J258" s="3" t="inlineStr">
        <is>
          <t>Digester Control Building</t>
        </is>
      </c>
      <c r="K258" s="3" t="inlineStr">
        <is>
          <t>PRE-000834</t>
        </is>
      </c>
      <c r="L258" s="3" t="inlineStr">
        <is>
          <t>PPE</t>
        </is>
      </c>
      <c r="M258" s="3" t="inlineStr">
        <is>
          <t>43.3879330, -80.3507820</t>
        </is>
      </c>
      <c r="N258" s="4">
        <v>44498.612708333334</v>
      </c>
    </row>
    <row r="259">
      <c r="A259" s="3">
        <f>T("0000346746")</f>
      </c>
      <c r="B259" s="3" t="inlineStr">
        <is>
          <t>Digester Control Building  Flame Arrestor</t>
        </is>
      </c>
      <c r="C259" s="3" t="inlineStr">
        <is>
          <t>Digester Control Building</t>
        </is>
      </c>
      <c r="D259" s="3" t="inlineStr">
        <is>
          <t>Good</t>
        </is>
      </c>
      <c r="E259" s="3">
        <v/>
      </c>
      <c r="F259" s="3" t="inlineStr">
        <is>
          <t>1972-01-01</t>
        </is>
      </c>
      <c r="G259" s="3" t="inlineStr">
        <is>
          <t>https://cdn.orca.storage/6176f4e9837c6600b5a93b75/617b11267d917700b58fea0e/asset-photo/qguQmnXKASuC5hUFEnSynw.jpg</t>
        </is>
      </c>
      <c r="H259" s="3">
        <v/>
      </c>
      <c r="I259" s="3" t="inlineStr">
        <is>
          <t>https://cdn.orca.storage/6176f4e9837c6600b5a93b75/617b11267d917700b58fea0e/barcode-photo/bTMGeDrRP2M8vYy6O1jupQ.jpg</t>
        </is>
      </c>
      <c r="J259" s="3" t="inlineStr">
        <is>
          <t>Digester Control Building</t>
        </is>
      </c>
      <c r="K259" s="3" t="inlineStr">
        <is>
          <t>PRE-000835</t>
        </is>
      </c>
      <c r="L259" s="3" t="inlineStr">
        <is>
          <t>PPE</t>
        </is>
      </c>
      <c r="M259" s="3" t="inlineStr">
        <is>
          <t>43.3879357, -80.3507741</t>
        </is>
      </c>
      <c r="N259" s="4">
        <v>44498.63814814815</v>
      </c>
    </row>
    <row r="260">
      <c r="A260" s="3">
        <f>T("0000348268")</f>
      </c>
      <c r="B260" s="3" t="inlineStr">
        <is>
          <t>Digester Control Building  Flame Arrestor</t>
        </is>
      </c>
      <c r="C260" s="3" t="inlineStr">
        <is>
          <t>Digester Control Building</t>
        </is>
      </c>
      <c r="D260" s="3" t="inlineStr">
        <is>
          <t>Fair</t>
        </is>
      </c>
      <c r="E260" s="3">
        <v/>
      </c>
      <c r="F260" s="3" t="inlineStr">
        <is>
          <t>1972-01-01</t>
        </is>
      </c>
      <c r="G260" s="3" t="inlineStr">
        <is>
          <t>https://cdn.orca.storage/6176f4e9837c6600b5a93b75/617b11267d917700b58fea0f/asset-photo/anBjsmsF6GKjNfGCUzwz4w.jpg</t>
        </is>
      </c>
      <c r="H260" s="3">
        <v/>
      </c>
      <c r="I260" s="3" t="inlineStr">
        <is>
          <t>https://cdn.orca.storage/6176f4e9837c6600b5a93b75/617b11267d917700b58fea0f/barcode-photo/le1UixAtuPeMjgKJ19og.jpg</t>
        </is>
      </c>
      <c r="J260" s="3" t="inlineStr">
        <is>
          <t>Digester Control Building</t>
        </is>
      </c>
      <c r="K260" s="3" t="inlineStr">
        <is>
          <t>PRE-000836</t>
        </is>
      </c>
      <c r="L260" s="3" t="inlineStr">
        <is>
          <t>PPE</t>
        </is>
      </c>
      <c r="M260" s="3" t="inlineStr">
        <is>
          <t>43.3879368, -80.3507851</t>
        </is>
      </c>
      <c r="N260" s="4">
        <v>44498.61224537037</v>
      </c>
    </row>
    <row r="261">
      <c r="A261" s="3">
        <f>T("0000346742")</f>
      </c>
      <c r="B261" s="3" t="inlineStr">
        <is>
          <t>Digester Control Building Control Valve</t>
        </is>
      </c>
      <c r="C261" s="3" t="inlineStr">
        <is>
          <t>Digester Control Building</t>
        </is>
      </c>
      <c r="D261" s="3" t="inlineStr">
        <is>
          <t>Fair</t>
        </is>
      </c>
      <c r="E261" s="3">
        <v/>
      </c>
      <c r="F261" s="3" t="inlineStr">
        <is>
          <t>1972-01-01</t>
        </is>
      </c>
      <c r="G261" s="3" t="inlineStr">
        <is>
          <t>https://cdn.orca.storage/6176f4e9837c6600b5a93b75/617b11267d917700b58fea14/asset-photo/UewMjywQS9SJK84yWqlqwg.jpg</t>
        </is>
      </c>
      <c r="H261" s="3" t="inlineStr">
        <is>
          <t>https://cdn.orca.storage/6176f4e9837c6600b5a93b75/617b11267d917700b58fea14/name-plate-photo/OIW46AgVHCXY2ZLwOn815w.jpg</t>
        </is>
      </c>
      <c r="I261" s="3" t="inlineStr">
        <is>
          <t>https://cdn.orca.storage/6176f4e9837c6600b5a93b75/617b11267d917700b58fea14/barcode-photo/ol2Wcy6ArFfdLX7Rip6wIg.jpg</t>
        </is>
      </c>
      <c r="J261" s="3" t="inlineStr">
        <is>
          <t>Digester Control Building</t>
        </is>
      </c>
      <c r="K261" s="3" t="inlineStr">
        <is>
          <t>PRE-000841</t>
        </is>
      </c>
      <c r="L261" s="3" t="inlineStr">
        <is>
          <t>PPE</t>
        </is>
      </c>
      <c r="M261" s="3" t="inlineStr">
        <is>
          <t>43.3879367, -80.3507762</t>
        </is>
      </c>
      <c r="N261" s="4">
        <v>44498.63726851852</v>
      </c>
    </row>
    <row r="262">
      <c r="A262" s="3">
        <f>T("0000346743")</f>
      </c>
      <c r="B262" s="3" t="inlineStr">
        <is>
          <t>Digester Control Building Control Valve</t>
        </is>
      </c>
      <c r="C262" s="3" t="inlineStr">
        <is>
          <t>Digester Control Building</t>
        </is>
      </c>
      <c r="D262" s="3" t="inlineStr">
        <is>
          <t>Fair</t>
        </is>
      </c>
      <c r="E262" s="3">
        <v/>
      </c>
      <c r="F262" s="3" t="inlineStr">
        <is>
          <t>1972-01-01</t>
        </is>
      </c>
      <c r="G262" s="3" t="inlineStr">
        <is>
          <t>https://cdn.orca.storage/6176f4e9837c6600b5a93b75/617b11267d917700b58fea15/asset-photo/hta0EaTNPE2CUvQwDjFH3g.jpg</t>
        </is>
      </c>
      <c r="H262" s="3">
        <v/>
      </c>
      <c r="I262" s="3" t="inlineStr">
        <is>
          <t>https://cdn.orca.storage/6176f4e9837c6600b5a93b75/617b11267d917700b58fea15/barcode-photo/bTP1uZf7YmCuNyn9H2U5Fg.jpg</t>
        </is>
      </c>
      <c r="J262" s="3" t="inlineStr">
        <is>
          <t>Digester Control Building</t>
        </is>
      </c>
      <c r="K262" s="3" t="inlineStr">
        <is>
          <t>PRE-000842</t>
        </is>
      </c>
      <c r="L262" s="3" t="inlineStr">
        <is>
          <t>PPE</t>
        </is>
      </c>
      <c r="M262" s="3" t="inlineStr">
        <is>
          <t>43.3879358, -80.3507756</t>
        </is>
      </c>
      <c r="N262" s="4">
        <v>44498.637777777774</v>
      </c>
    </row>
    <row r="263">
      <c r="A263" s="3">
        <f>T("0000348264")</f>
      </c>
      <c r="B263" s="3" t="inlineStr">
        <is>
          <t>Digester Control Building Control Valve</t>
        </is>
      </c>
      <c r="C263" s="3" t="inlineStr">
        <is>
          <t>Digester Control Building</t>
        </is>
      </c>
      <c r="D263" s="3" t="inlineStr">
        <is>
          <t>Fair</t>
        </is>
      </c>
      <c r="E263" s="3">
        <v/>
      </c>
      <c r="F263" s="3" t="inlineStr">
        <is>
          <t>1972-01-01</t>
        </is>
      </c>
      <c r="G263" s="3" t="inlineStr">
        <is>
          <t>https://cdn.orca.storage/6176f4e9837c6600b5a93b75/617b11267d917700b58fea16/asset-photo/Q0v8AkRLY3xJPkxp7mrQMg.jpg</t>
        </is>
      </c>
      <c r="H263" s="3" t="inlineStr">
        <is>
          <t>https://cdn.orca.storage/6176f4e9837c6600b5a93b75/617b11267d917700b58fea16/name-plate-photo/EW74uRC63UPa+U8kkDFodw.jpg</t>
        </is>
      </c>
      <c r="I263" s="3" t="inlineStr">
        <is>
          <t>https://cdn.orca.storage/6176f4e9837c6600b5a93b75/617b11267d917700b58fea16/barcode-photo/nIRazLFDOUJjwj03zxpZkw.jpg</t>
        </is>
      </c>
      <c r="J263" s="3" t="inlineStr">
        <is>
          <t>Digester Control Building</t>
        </is>
      </c>
      <c r="K263" s="3" t="inlineStr">
        <is>
          <t>PRE-000843</t>
        </is>
      </c>
      <c r="L263" s="3" t="inlineStr">
        <is>
          <t>PPE</t>
        </is>
      </c>
      <c r="M263" s="3" t="inlineStr">
        <is>
          <t>43.3879340, -80.3507926</t>
        </is>
      </c>
      <c r="N263" s="4">
        <v>44498.62269675926</v>
      </c>
    </row>
    <row r="264">
      <c r="A264" s="3">
        <f>T("0000348265")</f>
      </c>
      <c r="B264" s="3" t="inlineStr">
        <is>
          <t>Digester Control Building Control Valve</t>
        </is>
      </c>
      <c r="C264" s="3" t="inlineStr">
        <is>
          <t>Digester Control Building</t>
        </is>
      </c>
      <c r="D264" s="3" t="inlineStr">
        <is>
          <t>Fair</t>
        </is>
      </c>
      <c r="E264" s="3">
        <v/>
      </c>
      <c r="F264" s="3" t="inlineStr">
        <is>
          <t>1972-01-01</t>
        </is>
      </c>
      <c r="G264" s="3" t="inlineStr">
        <is>
          <t>https://cdn.orca.storage/6176f4e9837c6600b5a93b75/617b11267d917700b58fea17/asset-photo/ujM1LH+bybt9TlxB74S6Q.jpg</t>
        </is>
      </c>
      <c r="H264" s="3">
        <v/>
      </c>
      <c r="I264" s="3" t="inlineStr">
        <is>
          <t>https://cdn.orca.storage/6176f4e9837c6600b5a93b75/617b11267d917700b58fea17/barcode-photo/je9IRQY5e8qE0SnyK5lhyQ.jpg</t>
        </is>
      </c>
      <c r="J264" s="3" t="inlineStr">
        <is>
          <t>Digester Control Building</t>
        </is>
      </c>
      <c r="K264" s="3" t="inlineStr">
        <is>
          <t>PRE-000844</t>
        </is>
      </c>
      <c r="L264" s="3" t="inlineStr">
        <is>
          <t>PPE</t>
        </is>
      </c>
      <c r="M264" s="3" t="inlineStr">
        <is>
          <t>43.3879339, -80.3507925</t>
        </is>
      </c>
      <c r="N264" s="4">
        <v>44498.62280092593</v>
      </c>
    </row>
    <row r="265">
      <c r="A265" s="3">
        <f>T("0000348356")</f>
      </c>
      <c r="B265" s="3" t="inlineStr">
        <is>
          <t>Return Sludge PS 1 Ball Valve for service water after pump</t>
        </is>
      </c>
      <c r="C265" s="3" t="inlineStr">
        <is>
          <t>Return Sludge PS 1</t>
        </is>
      </c>
      <c r="D265" s="3" t="inlineStr">
        <is>
          <t>Fair</t>
        </is>
      </c>
      <c r="E265" s="3" t="inlineStr">
        <is>
          <t>Minor corrosion on connection</t>
        </is>
      </c>
      <c r="F265" s="3" t="inlineStr">
        <is>
          <t>1972-01-01</t>
        </is>
      </c>
      <c r="G265" s="3" t="inlineStr">
        <is>
          <t>https://cdn.orca.storage/6176f4e9837c6600b5a93b75/617b11267d917700b58fea18/asset-photo/Vq4X4CF0LELYN0aw7V89+Q.jpg</t>
        </is>
      </c>
      <c r="H265" s="3" t="inlineStr">
        <is>
          <t>https://cdn.orca.storage/6176f4e9837c6600b5a93b75/617b11267d917700b58fea18/name-plate-photo/GmeUvNudKV+fQ53Y5xQH+A.jpg</t>
        </is>
      </c>
      <c r="I265" s="3" t="inlineStr">
        <is>
          <t>https://cdn.orca.storage/6176f4e9837c6600b5a93b75/617b11267d917700b58fea18/barcode-photo/tBiiaKq00MVa2cvVb6wCw.jpg</t>
        </is>
      </c>
      <c r="J265" s="3" t="inlineStr">
        <is>
          <t>Return Sludge PS 1</t>
        </is>
      </c>
      <c r="K265" s="3" t="inlineStr">
        <is>
          <t>PRE-000889</t>
        </is>
      </c>
      <c r="L265" s="3" t="inlineStr">
        <is>
          <t>PPE</t>
        </is>
      </c>
      <c r="M265" s="3" t="inlineStr">
        <is>
          <t>Unknown</t>
        </is>
      </c>
      <c r="N265" s="4">
        <v>44498.63054398148</v>
      </c>
    </row>
    <row r="266">
      <c r="A266" s="3">
        <f>T("0000348357")</f>
      </c>
      <c r="B266" s="3" t="inlineStr">
        <is>
          <t>Return Sludge PS 1 Check Valve for service water after pump</t>
        </is>
      </c>
      <c r="C266" s="3" t="inlineStr">
        <is>
          <t>Return Sludge PS 1</t>
        </is>
      </c>
      <c r="D266" s="3" t="inlineStr">
        <is>
          <t>Fair</t>
        </is>
      </c>
      <c r="E266" s="3" t="inlineStr">
        <is>
          <t>Minor corrosion on bolts</t>
        </is>
      </c>
      <c r="F266" s="3" t="inlineStr">
        <is>
          <t>1972-01-01</t>
        </is>
      </c>
      <c r="G266" s="3" t="inlineStr">
        <is>
          <t>https://cdn.orca.storage/6176f4e9837c6600b5a93b75/617b11267d917700b58fea19/asset-photo/NKjOR+UrdevRTAlKMVjc7w.jpg</t>
        </is>
      </c>
      <c r="H266" s="3" t="inlineStr">
        <is>
          <t>https://cdn.orca.storage/6176f4e9837c6600b5a93b75/617b11267d917700b58fea19/name-plate-photo/ToN0rnnDvnRmR3Cfd3kQ.jpg</t>
        </is>
      </c>
      <c r="I266" s="3" t="inlineStr">
        <is>
          <t>https://cdn.orca.storage/6176f4e9837c6600b5a93b75/617b11267d917700b58fea19/barcode-photo/oSr6SB7wolMPpzyqVdZbdQ.jpg</t>
        </is>
      </c>
      <c r="J266" s="3" t="inlineStr">
        <is>
          <t>Return Sludge PS 1</t>
        </is>
      </c>
      <c r="K266" s="3" t="inlineStr">
        <is>
          <t>PRE-000890</t>
        </is>
      </c>
      <c r="L266" s="3" t="inlineStr">
        <is>
          <t>PPE</t>
        </is>
      </c>
      <c r="M266" s="3" t="inlineStr">
        <is>
          <t>Unknown</t>
        </is>
      </c>
      <c r="N266" s="4">
        <v>44498.632152777776</v>
      </c>
    </row>
    <row r="267">
      <c r="A267" s="3">
        <f>T("0000348358")</f>
      </c>
      <c r="B267" s="3" t="inlineStr">
        <is>
          <t>Return Sludge PS 1 Ball Valve for service water before pump</t>
        </is>
      </c>
      <c r="C267" s="3" t="inlineStr">
        <is>
          <t>Return Sludge PS 1</t>
        </is>
      </c>
      <c r="D267" s="3" t="inlineStr">
        <is>
          <t>Fair</t>
        </is>
      </c>
      <c r="E267" s="3" t="inlineStr">
        <is>
          <t>Minor corrosion on connection</t>
        </is>
      </c>
      <c r="F267" s="3" t="inlineStr">
        <is>
          <t>1972-01-01</t>
        </is>
      </c>
      <c r="G267" s="3" t="inlineStr">
        <is>
          <t>https://cdn.orca.storage/6176f4e9837c6600b5a93b75/617b11267d917700b58fea1a/asset-photo/OzVQOrbRpeZTMFNcH8OkAA.jpg</t>
        </is>
      </c>
      <c r="H267" s="3" t="inlineStr">
        <is>
          <t>https://cdn.orca.storage/6176f4e9837c6600b5a93b75/617b11267d917700b58fea1a/name-plate-photo/GUMD8QKmXmX5gdEhGAyJw.jpg</t>
        </is>
      </c>
      <c r="I267" s="3" t="inlineStr">
        <is>
          <t>https://cdn.orca.storage/6176f4e9837c6600b5a93b75/617b11267d917700b58fea1a/barcode-photo/G3RTdwicsRfcrWzTIDTbTA.jpg</t>
        </is>
      </c>
      <c r="J267" s="3" t="inlineStr">
        <is>
          <t>Return Sludge PS 1</t>
        </is>
      </c>
      <c r="K267" s="3" t="inlineStr">
        <is>
          <t>PRE-000891</t>
        </is>
      </c>
      <c r="L267" s="3" t="inlineStr">
        <is>
          <t>PPE</t>
        </is>
      </c>
      <c r="M267" s="3" t="inlineStr">
        <is>
          <t>Unknown</t>
        </is>
      </c>
      <c r="N267" s="4">
        <v>44498.63611111111</v>
      </c>
    </row>
    <row r="268">
      <c r="A268" s="3">
        <f>T("0000348359")</f>
      </c>
      <c r="B268" s="3" t="inlineStr">
        <is>
          <t>Return Sludge PS 1 Pressure Tank - Process for service water</t>
        </is>
      </c>
      <c r="C268" s="3" t="inlineStr">
        <is>
          <t>Return Sludge PS 1</t>
        </is>
      </c>
      <c r="D268" s="3" t="inlineStr">
        <is>
          <t>Fair</t>
        </is>
      </c>
      <c r="E268" s="3" t="inlineStr">
        <is>
          <t>Very minor corrosion</t>
        </is>
      </c>
      <c r="F268" s="3" t="inlineStr">
        <is>
          <t>1972-01-01</t>
        </is>
      </c>
      <c r="G268" s="3" t="inlineStr">
        <is>
          <t>https://cdn.orca.storage/6176f4e9837c6600b5a93b75/617b11267d917700b58fea1b/asset-photo/RLtqWhjeTMZDKdnC5YwIA.jpg</t>
        </is>
      </c>
      <c r="H268" s="3" t="inlineStr">
        <is>
          <t>https://cdn.orca.storage/6176f4e9837c6600b5a93b75/617b11267d917700b58fea1b/name-plate-photo/DBFnc6EJjk71Jn5sOGKig.jpg</t>
        </is>
      </c>
      <c r="I268" s="3" t="inlineStr">
        <is>
          <t>https://cdn.orca.storage/6176f4e9837c6600b5a93b75/617b11267d917700b58fea1b/barcode-photo/6w3h5b+DY4fYGCp8j1uaHg.jpg</t>
        </is>
      </c>
      <c r="J268" s="3" t="inlineStr">
        <is>
          <t>Return Sludge PS 1</t>
        </is>
      </c>
      <c r="K268" s="3" t="inlineStr">
        <is>
          <t>PRE-000892</t>
        </is>
      </c>
      <c r="L268" s="3" t="inlineStr">
        <is>
          <t>PPE</t>
        </is>
      </c>
      <c r="M268" s="3" t="inlineStr">
        <is>
          <t>Unknown</t>
        </is>
      </c>
      <c r="N268" s="4">
        <v>44498.63502314815</v>
      </c>
    </row>
    <row r="269">
      <c r="A269" s="3">
        <f>T("0000348397")</f>
      </c>
      <c r="B269" s="3" t="inlineStr">
        <is>
          <t>Headworks G6 Bar Screen #1 Outlet Gate Valve</t>
        </is>
      </c>
      <c r="C269" s="3" t="inlineStr">
        <is>
          <t>Headworks Building</t>
        </is>
      </c>
      <c r="D269" s="3" t="inlineStr">
        <is>
          <t>Fair</t>
        </is>
      </c>
      <c r="E269" s="3">
        <v/>
      </c>
      <c r="F269" s="3" t="inlineStr">
        <is>
          <t>2000-01-01</t>
        </is>
      </c>
      <c r="G269" s="3" t="inlineStr">
        <is>
          <t>https://cdn.orca.storage/6176f4e9837c6600b5a93b75/617b11267d917700b58fea1c/asset-photo/ODF3hKgok5IY1t51c2i7xg.jpg</t>
        </is>
      </c>
      <c r="H269" s="3">
        <v/>
      </c>
      <c r="I269" s="3" t="inlineStr">
        <is>
          <t>https://cdn.orca.storage/6176f4e9837c6600b5a93b75/617b11267d917700b58fea1c/barcode-photo/B6bj80usNy2KTR3Y0zkhzQ.jpg</t>
        </is>
      </c>
      <c r="J269" s="3" t="inlineStr">
        <is>
          <t>Headworks Building</t>
        </is>
      </c>
      <c r="K269" s="3" t="inlineStr">
        <is>
          <t>PRE-000943</t>
        </is>
      </c>
      <c r="L269" s="3" t="inlineStr">
        <is>
          <t>PPE</t>
        </is>
      </c>
      <c r="M269" s="3" t="inlineStr">
        <is>
          <t>43.3879659, -80.3524022</t>
        </is>
      </c>
      <c r="N269" s="4">
        <v>44498.72642361111</v>
      </c>
    </row>
    <row r="270">
      <c r="A270" s="3">
        <f>T("0000348398")</f>
      </c>
      <c r="B270" s="3" t="inlineStr">
        <is>
          <t>Headworks G4 Bar Screen #2 Gate Valve</t>
        </is>
      </c>
      <c r="C270" s="3" t="inlineStr">
        <is>
          <t>Headworks Building</t>
        </is>
      </c>
      <c r="D270" s="3" t="inlineStr">
        <is>
          <t>Fair</t>
        </is>
      </c>
      <c r="E270" s="3">
        <v/>
      </c>
      <c r="F270" s="3" t="inlineStr">
        <is>
          <t>2000-01-01</t>
        </is>
      </c>
      <c r="G270" s="3" t="inlineStr">
        <is>
          <t>https://cdn.orca.storage/6176f4e9837c6600b5a93b75/617b11267d917700b58fea1d/asset-photo/unVkKOOr2bcq9dVyE8tg8A.jpg</t>
        </is>
      </c>
      <c r="H270" s="3">
        <v/>
      </c>
      <c r="I270" s="3" t="inlineStr">
        <is>
          <t>https://cdn.orca.storage/6176f4e9837c6600b5a93b75/617b11267d917700b58fea1d/barcode-photo/WXk6ruqnT1q5EuSppzELg.jpg</t>
        </is>
      </c>
      <c r="J270" s="3" t="inlineStr">
        <is>
          <t>Headworks Building</t>
        </is>
      </c>
      <c r="K270" s="3" t="inlineStr">
        <is>
          <t>PRE-000944</t>
        </is>
      </c>
      <c r="L270" s="3" t="inlineStr">
        <is>
          <t>PPE</t>
        </is>
      </c>
      <c r="M270" s="3" t="inlineStr">
        <is>
          <t>43.3879649, -80.3524022</t>
        </is>
      </c>
      <c r="N270" s="4">
        <v>44498.72681712963</v>
      </c>
    </row>
    <row r="271">
      <c r="A271" s="3">
        <f>T("0000348401")</f>
      </c>
      <c r="B271" s="3" t="inlineStr">
        <is>
          <t>Headworks G2 Bar Screen #2 Outlet Gate Valve</t>
        </is>
      </c>
      <c r="C271" s="3" t="inlineStr">
        <is>
          <t>Headworks Building</t>
        </is>
      </c>
      <c r="D271" s="3" t="inlineStr">
        <is>
          <t>Fair</t>
        </is>
      </c>
      <c r="E271" s="3">
        <v/>
      </c>
      <c r="F271" s="3" t="inlineStr">
        <is>
          <t>2000-01-01</t>
        </is>
      </c>
      <c r="G271" s="3" t="inlineStr">
        <is>
          <t>https://cdn.orca.storage/6176f4e9837c6600b5a93b75/617b11267d917700b58fea1e/asset-photo/64h1X7AxHz1fQ9Oh0mHExw.jpg</t>
        </is>
      </c>
      <c r="H271" s="3">
        <v/>
      </c>
      <c r="I271" s="3" t="inlineStr">
        <is>
          <t>https://cdn.orca.storage/6176f4e9837c6600b5a93b75/617b11267d917700b58fea1e/barcode-photo/iVzhAtGQecvkUtSzrhMYw.jpg</t>
        </is>
      </c>
      <c r="J271" s="3" t="inlineStr">
        <is>
          <t>Headworks Building</t>
        </is>
      </c>
      <c r="K271" s="3" t="inlineStr">
        <is>
          <t>PRE-000945</t>
        </is>
      </c>
      <c r="L271" s="3" t="inlineStr">
        <is>
          <t>PPE</t>
        </is>
      </c>
      <c r="M271" s="3" t="inlineStr">
        <is>
          <t>43.3879768, -80.3524226</t>
        </is>
      </c>
      <c r="N271" s="4">
        <v>44498.72498842593</v>
      </c>
    </row>
    <row r="272">
      <c r="A272" s="3">
        <f>T("0000348409")</f>
      </c>
      <c r="B272" s="3" t="inlineStr">
        <is>
          <t>Headworks G1 Bar Screen #2 Inlet Gate Valve BYL01-IG02</t>
        </is>
      </c>
      <c r="C272" s="3" t="inlineStr">
        <is>
          <t>Headworks Building</t>
        </is>
      </c>
      <c r="D272" s="3" t="inlineStr">
        <is>
          <t>Fair</t>
        </is>
      </c>
      <c r="E272" s="3">
        <v/>
      </c>
      <c r="F272" s="3" t="inlineStr">
        <is>
          <t>2000-01-01</t>
        </is>
      </c>
      <c r="G272" s="3" t="inlineStr">
        <is>
          <t>https://cdn.orca.storage/6176f4e9837c6600b5a93b75/617b11267d917700b58fea1f/asset-photo/m6hes+7vy9RIFa36wu8ULg.jpg</t>
        </is>
      </c>
      <c r="H272" s="3">
        <v/>
      </c>
      <c r="I272" s="3" t="inlineStr">
        <is>
          <t>https://cdn.orca.storage/6176f4e9837c6600b5a93b75/617b11267d917700b58fea1f/barcode-photo/X22J0zoEay0cZINnc5rb+A.jpg</t>
        </is>
      </c>
      <c r="J272" s="3" t="inlineStr">
        <is>
          <t>Headworks Building</t>
        </is>
      </c>
      <c r="K272" s="3" t="inlineStr">
        <is>
          <t>PRE-000946</t>
        </is>
      </c>
      <c r="L272" s="3" t="inlineStr">
        <is>
          <t>PPE</t>
        </is>
      </c>
      <c r="M272" s="3" t="inlineStr">
        <is>
          <t>43.3880499, -80.3522993</t>
        </is>
      </c>
      <c r="N272" s="4">
        <v>44498.71824074074</v>
      </c>
    </row>
    <row r="273">
      <c r="A273" s="3">
        <f>T("0000348410")</f>
      </c>
      <c r="B273" s="3" t="inlineStr">
        <is>
          <t>Headworks G3 Bar Screen #1 Inlet Gate Valve BYL01-IG01</t>
        </is>
      </c>
      <c r="C273" s="3" t="inlineStr">
        <is>
          <t>Headworks Building</t>
        </is>
      </c>
      <c r="D273" s="3" t="inlineStr">
        <is>
          <t>Fair</t>
        </is>
      </c>
      <c r="E273" s="3">
        <v/>
      </c>
      <c r="F273" s="3" t="inlineStr">
        <is>
          <t>2000-01-01</t>
        </is>
      </c>
      <c r="G273" s="3" t="inlineStr">
        <is>
          <t>https://cdn.orca.storage/6176f4e9837c6600b5a93b75/617b11267d917700b58fea20/asset-photo/VS174PFXnTVIrcFHqVfoRA.jpg</t>
        </is>
      </c>
      <c r="H273" s="3">
        <v/>
      </c>
      <c r="I273" s="3" t="inlineStr">
        <is>
          <t>https://cdn.orca.storage/6176f4e9837c6600b5a93b75/617b11267d917700b58fea20/barcode-photo/gSBChcZY3ThBp38dcPTH1g.jpg</t>
        </is>
      </c>
      <c r="J273" s="3" t="inlineStr">
        <is>
          <t>Headworks Building</t>
        </is>
      </c>
      <c r="K273" s="3" t="inlineStr">
        <is>
          <t>PRE-000947</t>
        </is>
      </c>
      <c r="L273" s="3" t="inlineStr">
        <is>
          <t>PPE</t>
        </is>
      </c>
      <c r="M273" s="3" t="inlineStr">
        <is>
          <t>43.3880487, -80.3523015</t>
        </is>
      </c>
      <c r="N273" s="4">
        <v>44498.71864583333</v>
      </c>
    </row>
    <row r="274">
      <c r="A274" s="3">
        <f>T("0000348411")</f>
      </c>
      <c r="B274" s="3" t="inlineStr">
        <is>
          <t>Headworks G5 Bar Screen #1 Inlet Gate Valve SCR01- IG01</t>
        </is>
      </c>
      <c r="C274" s="3" t="inlineStr">
        <is>
          <t>Headworks Building</t>
        </is>
      </c>
      <c r="D274" s="3" t="inlineStr">
        <is>
          <t>Fair</t>
        </is>
      </c>
      <c r="E274" s="3">
        <v/>
      </c>
      <c r="F274" s="3" t="inlineStr">
        <is>
          <t>2000-01-01</t>
        </is>
      </c>
      <c r="G274" s="3" t="inlineStr">
        <is>
          <t>https://cdn.orca.storage/6176f4e9837c6600b5a93b75/617b11267d917700b58fea21/asset-photo/hiCofhS2tta6KwwWwzLAYQ.jpg</t>
        </is>
      </c>
      <c r="H274" s="3">
        <v/>
      </c>
      <c r="I274" s="3" t="inlineStr">
        <is>
          <t>https://cdn.orca.storage/6176f4e9837c6600b5a93b75/617b11267d917700b58fea21/barcode-photo/w1pxypksM+PKkPFsGfDOVg.jpg</t>
        </is>
      </c>
      <c r="J274" s="3" t="inlineStr">
        <is>
          <t>Headworks Building</t>
        </is>
      </c>
      <c r="K274" s="3" t="inlineStr">
        <is>
          <t>PRE-000948</t>
        </is>
      </c>
      <c r="L274" s="3" t="inlineStr">
        <is>
          <t>PPE</t>
        </is>
      </c>
      <c r="M274" s="3" t="inlineStr">
        <is>
          <t>43.3879616, -80.3524909</t>
        </is>
      </c>
      <c r="N274" s="4">
        <v>44498.71905092592</v>
      </c>
    </row>
    <row r="275">
      <c r="A275" s="3">
        <f>T("0000348422")</f>
      </c>
      <c r="B275" s="3" t="inlineStr">
        <is>
          <t>Headworks Building Butterfly Valve 3</t>
        </is>
      </c>
      <c r="C275" s="3" t="inlineStr">
        <is>
          <t>Headworks Building</t>
        </is>
      </c>
      <c r="D275" s="3" t="inlineStr">
        <is>
          <t>Good</t>
        </is>
      </c>
      <c r="E275" s="3">
        <v/>
      </c>
      <c r="F275" s="3" t="inlineStr">
        <is>
          <t>2000-01-01</t>
        </is>
      </c>
      <c r="G275" s="3" t="inlineStr">
        <is>
          <t>https://cdn.orca.storage/6176f4e9837c6600b5a93b75/617b11267d917700b58fea22/asset-photo/nlIrnaZrL5yGS5S2Zx6pA.jpg</t>
        </is>
      </c>
      <c r="H275" s="3">
        <v/>
      </c>
      <c r="I275" s="3" t="inlineStr">
        <is>
          <t>https://cdn.orca.storage/6176f4e9837c6600b5a93b75/617b11267d917700b58fea22/barcode-photo/48r5J3tbUchM1UUf7lDOLQ.jpg</t>
        </is>
      </c>
      <c r="J275" s="3" t="inlineStr">
        <is>
          <t>Headworks Building</t>
        </is>
      </c>
      <c r="K275" s="3" t="inlineStr">
        <is>
          <t>PRE-000960</t>
        </is>
      </c>
      <c r="L275" s="3" t="inlineStr">
        <is>
          <t>PPE</t>
        </is>
      </c>
      <c r="M275" s="3" t="inlineStr">
        <is>
          <t>43.3879669, -80.3524144</t>
        </is>
      </c>
      <c r="N275" s="4">
        <v>44498.72462962963</v>
      </c>
    </row>
    <row r="276">
      <c r="A276" s="3">
        <f>T("0000348423")</f>
      </c>
      <c r="B276" s="3" t="inlineStr">
        <is>
          <t>Headworks Building Butterfly Valve 2</t>
        </is>
      </c>
      <c r="C276" s="3" t="inlineStr">
        <is>
          <t>Headworks Building</t>
        </is>
      </c>
      <c r="D276" s="3" t="inlineStr">
        <is>
          <t>Good</t>
        </is>
      </c>
      <c r="E276" s="3">
        <v/>
      </c>
      <c r="F276" s="3" t="inlineStr">
        <is>
          <t>2000-01-01</t>
        </is>
      </c>
      <c r="G276" s="3" t="inlineStr">
        <is>
          <t>https://cdn.orca.storage/6176f4e9837c6600b5a93b75/617b11267d917700b58fea23/asset-photo/KGsiZ+LS+XH8Epw633IGnA.jpg</t>
        </is>
      </c>
      <c r="H276" s="3">
        <v/>
      </c>
      <c r="I276" s="3" t="inlineStr">
        <is>
          <t>https://cdn.orca.storage/6176f4e9837c6600b5a93b75/617b11267d917700b58fea23/barcode-photo/ToaTttU4DwBErCewFzXQyg.jpg</t>
        </is>
      </c>
      <c r="J276" s="3" t="inlineStr">
        <is>
          <t>Headworks Building</t>
        </is>
      </c>
      <c r="K276" s="3" t="inlineStr">
        <is>
          <t>PRE-000961</t>
        </is>
      </c>
      <c r="L276" s="3" t="inlineStr">
        <is>
          <t>PPE</t>
        </is>
      </c>
      <c r="M276" s="3" t="inlineStr">
        <is>
          <t>43.3879477, -80.3524673</t>
        </is>
      </c>
      <c r="N276" s="4">
        <v>44498.72107638889</v>
      </c>
    </row>
    <row r="277">
      <c r="A277" s="3">
        <f>T("0000348424")</f>
      </c>
      <c r="B277" s="3" t="inlineStr">
        <is>
          <t>Headworks Building Butterfly Valve 1</t>
        </is>
      </c>
      <c r="C277" s="3" t="inlineStr">
        <is>
          <t>Headworks Building</t>
        </is>
      </c>
      <c r="D277" s="3" t="inlineStr">
        <is>
          <t>Good</t>
        </is>
      </c>
      <c r="E277" s="3">
        <v/>
      </c>
      <c r="F277" s="3" t="inlineStr">
        <is>
          <t>2000-01-01</t>
        </is>
      </c>
      <c r="G277" s="3" t="inlineStr">
        <is>
          <t>https://cdn.orca.storage/6176f4e9837c6600b5a93b75/617b11267d917700b58fea24/asset-photo/aan1POk8g2im2fZ+j9W0g.jpg</t>
        </is>
      </c>
      <c r="H277" s="3">
        <v/>
      </c>
      <c r="I277" s="3" t="inlineStr">
        <is>
          <t>https://cdn.orca.storage/6176f4e9837c6600b5a93b75/617b11267d917700b58fea24/barcode-photo/EUbRRFdUfQQXFINV+xmScw.jpg</t>
        </is>
      </c>
      <c r="J277" s="3" t="inlineStr">
        <is>
          <t>Headworks Building</t>
        </is>
      </c>
      <c r="K277" s="3" t="inlineStr">
        <is>
          <t>PRE-000962</t>
        </is>
      </c>
      <c r="L277" s="3" t="inlineStr">
        <is>
          <t>PPE</t>
        </is>
      </c>
      <c r="M277" s="3" t="inlineStr">
        <is>
          <t>43.3879643, -80.3524007</t>
        </is>
      </c>
      <c r="N277" s="4">
        <v>44498.72721064815</v>
      </c>
    </row>
    <row r="278">
      <c r="A278" s="3">
        <f>T("0000348421")</f>
      </c>
      <c r="B278" s="3" t="inlineStr">
        <is>
          <t>Headworks Building Butterfly Valve 4</t>
        </is>
      </c>
      <c r="C278" s="3" t="inlineStr">
        <is>
          <t>Headworks Building</t>
        </is>
      </c>
      <c r="D278" s="3" t="inlineStr">
        <is>
          <t>Good</t>
        </is>
      </c>
      <c r="E278" s="3">
        <v/>
      </c>
      <c r="F278" s="3" t="inlineStr">
        <is>
          <t>2000-01-01</t>
        </is>
      </c>
      <c r="G278" s="3" t="inlineStr">
        <is>
          <t>https://cdn.orca.storage/6176f4e9837c6600b5a93b75/617b11267d917700b58fea25/asset-photo/9Cuw1K2lVqrilsFWYFl6vw.jpg</t>
        </is>
      </c>
      <c r="H278" s="3">
        <v/>
      </c>
      <c r="I278" s="3" t="inlineStr">
        <is>
          <t>https://cdn.orca.storage/6176f4e9837c6600b5a93b75/617b11267d917700b58fea25/barcode-photo/Q1VbA0uxOFRFd8Yzen2Sw.jpg</t>
        </is>
      </c>
      <c r="J278" s="3" t="inlineStr">
        <is>
          <t>Headworks Building</t>
        </is>
      </c>
      <c r="K278" s="3" t="inlineStr">
        <is>
          <t>PRE-000963</t>
        </is>
      </c>
      <c r="L278" s="3" t="inlineStr">
        <is>
          <t>PPE</t>
        </is>
      </c>
      <c r="M278" s="3" t="inlineStr">
        <is>
          <t>43.3879691, -80.3524035</t>
        </is>
      </c>
      <c r="N278" s="4">
        <v>44498.725590277776</v>
      </c>
    </row>
    <row r="279">
      <c r="A279" s="3">
        <f>T("0000348427")</f>
      </c>
      <c r="B279" s="3" t="inlineStr">
        <is>
          <t>Primary Clarifier 1 Gear Drives - Ovivo</t>
        </is>
      </c>
      <c r="C279" s="3" t="inlineStr">
        <is>
          <t>Primary Clarifier 1</t>
        </is>
      </c>
      <c r="D279" s="3" t="inlineStr">
        <is>
          <t>Very Good</t>
        </is>
      </c>
      <c r="E279" s="3" t="inlineStr">
        <is>
          <t>Installed in 2021</t>
        </is>
      </c>
      <c r="F279" s="3" t="inlineStr">
        <is>
          <t>2021-10-13</t>
        </is>
      </c>
      <c r="G279" s="3" t="inlineStr">
        <is>
          <t>https://cdn.orca.storage/6176f4e9837c6600b5a93b75/617b11267d917700b58fea26/asset-photo/3+nK7lCgawTPuj2KjnKBHw.jpg</t>
        </is>
      </c>
      <c r="H279" s="3" t="inlineStr">
        <is>
          <t>https://cdn.orca.storage/6176f4e9837c6600b5a93b75/617b11267d917700b58fea26/name-plate-photo/5oOz1fxoymAKYpvxyZAqAQ.jpg</t>
        </is>
      </c>
      <c r="I279" s="3" t="inlineStr">
        <is>
          <t>https://cdn.orca.storage/6176f4e9837c6600b5a93b75/617b11267d917700b58fea26/barcode-photo/2ffDX3DJw60VCj3b9RjcVg.jpg</t>
        </is>
      </c>
      <c r="J279" s="3" t="inlineStr">
        <is>
          <t>Primary Clarifier 1</t>
        </is>
      </c>
      <c r="K279" s="3" t="inlineStr">
        <is>
          <t>PRE-000964</t>
        </is>
      </c>
      <c r="L279" s="3" t="inlineStr">
        <is>
          <t>PPE</t>
        </is>
      </c>
      <c r="M279" s="3" t="inlineStr">
        <is>
          <t>Unknown</t>
        </is>
      </c>
      <c r="N279" s="4">
        <v>44498.71462962963</v>
      </c>
    </row>
    <row r="280">
      <c r="A280" s="3">
        <f>T("0000348428")</f>
      </c>
      <c r="B280" s="3" t="inlineStr">
        <is>
          <t>Primary Clarifier 1 Mechanism, Not Visible</t>
        </is>
      </c>
      <c r="C280" s="3" t="inlineStr">
        <is>
          <t>Primary Clarifier 1</t>
        </is>
      </c>
      <c r="D280" s="3" t="inlineStr">
        <is>
          <t>Very Good</t>
        </is>
      </c>
      <c r="E280" s="3" t="inlineStr">
        <is>
          <t>Not visible. Installed in 2021. Assumed in very good condition</t>
        </is>
      </c>
      <c r="F280" s="3" t="inlineStr">
        <is>
          <t>2021-10-29</t>
        </is>
      </c>
      <c r="G280" s="3" t="inlineStr">
        <is>
          <t>https://cdn.orca.storage/6176f4e9837c6600b5a93b75/617b11267d917700b58fea27/asset-photo/YLHpH7aLcCfnrUtC5+vQDQ.jpg</t>
        </is>
      </c>
      <c r="H280" s="3" t="inlineStr">
        <is>
          <t>https://cdn.orca.storage/6176f4e9837c6600b5a93b75/617b11267d917700b58fea27/name-plate-photo/EbaAfQVswnPgSVWk2ew4OQ.jpg</t>
        </is>
      </c>
      <c r="I280" s="3" t="inlineStr">
        <is>
          <t>https://cdn.orca.storage/6176f4e9837c6600b5a93b75/617b11267d917700b58fea27/barcode-photo/Sz8VjpJsYHfX0UJKn4wo9w.jpg</t>
        </is>
      </c>
      <c r="J280" s="3" t="inlineStr">
        <is>
          <t>Primary Clarifier 1</t>
        </is>
      </c>
      <c r="K280" s="3" t="inlineStr">
        <is>
          <t>PRE-000965</t>
        </is>
      </c>
      <c r="L280" s="3" t="inlineStr">
        <is>
          <t>PPE</t>
        </is>
      </c>
      <c r="M280" s="3">
        <v/>
      </c>
      <c r="N280" s="3">
        <v/>
      </c>
    </row>
    <row r="281">
      <c r="A281" s="3">
        <f>T("0000348005")</f>
      </c>
      <c r="B281" s="3" t="inlineStr">
        <is>
          <t>Primary Clarifier #2- Gear Drives - Ovivo</t>
        </is>
      </c>
      <c r="C281" s="3" t="inlineStr">
        <is>
          <t>Primary Clarifier 2</t>
        </is>
      </c>
      <c r="D281" s="3" t="inlineStr">
        <is>
          <t>Very Good</t>
        </is>
      </c>
      <c r="E281" s="3" t="inlineStr">
        <is>
          <t>Installed in 2021</t>
        </is>
      </c>
      <c r="F281" s="3" t="inlineStr">
        <is>
          <t>2021-01-01</t>
        </is>
      </c>
      <c r="G281" s="3" t="inlineStr">
        <is>
          <t>https://cdn.orca.storage/6176f4e9837c6600b5a93b75/617b11267d917700b58fea28/asset-photo/XMwpx4PO51cMhe90fu58Ng.jpg</t>
        </is>
      </c>
      <c r="H281" s="3" t="inlineStr">
        <is>
          <t>https://cdn.orca.storage/6176f4e9837c6600b5a93b75/617b11267d917700b58fea28/name-plate-photo/bxuhJV9XW2RE+GrH8n6MUw.jpg</t>
        </is>
      </c>
      <c r="I281" s="3" t="inlineStr">
        <is>
          <t>https://cdn.orca.storage/6176f4e9837c6600b5a93b75/617b11267d917700b58fea28/barcode-photo/ufWAP7zb92TPfz9lxTa2g.jpg</t>
        </is>
      </c>
      <c r="J281" s="3" t="inlineStr">
        <is>
          <t>Primary Clarifier 2</t>
        </is>
      </c>
      <c r="K281" s="3" t="inlineStr">
        <is>
          <t>PRE-000967</t>
        </is>
      </c>
      <c r="L281" s="3" t="inlineStr">
        <is>
          <t>PPE</t>
        </is>
      </c>
      <c r="M281" s="3" t="inlineStr">
        <is>
          <t>Unknown</t>
        </is>
      </c>
      <c r="N281" s="4">
        <v>44498.71267361111</v>
      </c>
    </row>
    <row r="282">
      <c r="A282" s="3">
        <f>T("0000348006")</f>
      </c>
      <c r="B282" s="3" t="inlineStr">
        <is>
          <t>Primary Clarifier #2 Mechanism, Not Visible</t>
        </is>
      </c>
      <c r="C282" s="3" t="inlineStr">
        <is>
          <t>Primary Clarifier 2</t>
        </is>
      </c>
      <c r="D282" s="3" t="inlineStr">
        <is>
          <t>Very Good</t>
        </is>
      </c>
      <c r="E282" s="3" t="inlineStr">
        <is>
          <t>Installed in 2021. Not visible. Assume in very good condition</t>
        </is>
      </c>
      <c r="F282" s="3" t="inlineStr">
        <is>
          <t>2021-01-01</t>
        </is>
      </c>
      <c r="G282" s="3" t="inlineStr">
        <is>
          <t>https://cdn.orca.storage/6176f4e9837c6600b5a93b75/617b11267d917700b58fea29/asset-photo/OpZqdHC1bdAVsxhs6WjGVA.jpg</t>
        </is>
      </c>
      <c r="H282" s="3" t="inlineStr">
        <is>
          <t>https://cdn.orca.storage/6176f4e9837c6600b5a93b75/617b11267d917700b58fea29/name-plate-photo/7EshECXxUuo0V61E3uBfAQ.jpg</t>
        </is>
      </c>
      <c r="I282" s="3" t="inlineStr">
        <is>
          <t>https://cdn.orca.storage/6176f4e9837c6600b5a93b75/617b11267d917700b58fea29/barcode-photo/9T52PN2ro1FblDPojhfv6Q.jpg</t>
        </is>
      </c>
      <c r="J282" s="3" t="inlineStr">
        <is>
          <t>Primary Clarifier 2</t>
        </is>
      </c>
      <c r="K282" s="3" t="inlineStr">
        <is>
          <t>PRE-000968</t>
        </is>
      </c>
      <c r="L282" s="3" t="inlineStr">
        <is>
          <t>PPE</t>
        </is>
      </c>
      <c r="M282" s="3">
        <v/>
      </c>
      <c r="N282" s="4">
        <v>44498.71364583333</v>
      </c>
    </row>
    <row r="283">
      <c r="A283" s="3">
        <f>T("0000346793")</f>
      </c>
      <c r="B283" s="3" t="inlineStr">
        <is>
          <t>Primary Clarifier #3 Mechanism</t>
        </is>
      </c>
      <c r="C283" s="3" t="inlineStr">
        <is>
          <t>Primary Clarifier 3</t>
        </is>
      </c>
      <c r="D283" s="3" t="inlineStr">
        <is>
          <t>Very Good</t>
        </is>
      </c>
      <c r="E283" s="3" t="inlineStr">
        <is>
          <t>Not visible</t>
        </is>
      </c>
      <c r="F283" s="3" t="inlineStr">
        <is>
          <t>2021-07-24</t>
        </is>
      </c>
      <c r="G283" s="3" t="inlineStr">
        <is>
          <t>https://cdn.orca.storage/6176f4e9837c6600b5a93b75/617b11267d917700b58fea2a/asset-photo/CzPUccNfH5Oqg4g6s4+OHQ.jpg</t>
        </is>
      </c>
      <c r="H283" s="3" t="inlineStr">
        <is>
          <t>https://cdn.orca.storage/6176f4e9837c6600b5a93b75/617b11267d917700b58fea2a/name-plate-photo/5WmPlO84xRLW1cdul1zU8A.jpg</t>
        </is>
      </c>
      <c r="I283" s="3" t="inlineStr">
        <is>
          <t>https://cdn.orca.storage/6176f4e9837c6600b5a93b75/617b11267d917700b58fea2a/barcode-photo/sVPniGFvHVyDwpQaLyQRHw.jpg</t>
        </is>
      </c>
      <c r="J283" s="3" t="inlineStr">
        <is>
          <t>Primary Clarifier 3</t>
        </is>
      </c>
      <c r="K283" s="3" t="inlineStr">
        <is>
          <t>PRE-001004</t>
        </is>
      </c>
      <c r="L283" s="3" t="inlineStr">
        <is>
          <t>PPE</t>
        </is>
      </c>
      <c r="M283" s="3" t="inlineStr">
        <is>
          <t>43.3881282, -80.3520361</t>
        </is>
      </c>
      <c r="N283" s="4">
        <v>44498.709085648145</v>
      </c>
    </row>
    <row r="284">
      <c r="A284" s="3">
        <f>T("0000346794")</f>
      </c>
      <c r="B284" s="3" t="inlineStr">
        <is>
          <t>Primary Clarifier #3 Gear Drives - Ovivo</t>
        </is>
      </c>
      <c r="C284" s="3" t="inlineStr">
        <is>
          <t>Primary Clarifier 3 Biorem Room</t>
        </is>
      </c>
      <c r="D284" s="3" t="inlineStr">
        <is>
          <t>Very Good</t>
        </is>
      </c>
      <c r="E284" s="3" t="inlineStr">
        <is>
          <t>New</t>
        </is>
      </c>
      <c r="F284" s="3" t="inlineStr">
        <is>
          <t>2021-08-01</t>
        </is>
      </c>
      <c r="G284" s="3" t="inlineStr">
        <is>
          <t>https://cdn.orca.storage/6176f4e9837c6600b5a93b75/617b11267d917700b58fea2c/asset-photo/RpctOPlq2vUOcT3V3dCLw.jpg</t>
        </is>
      </c>
      <c r="H284" s="3" t="inlineStr">
        <is>
          <t>https://cdn.orca.storage/6176f4e9837c6600b5a93b75/617b11267d917700b58fea2c/name-plate-photo/uQM7Sd1VzO+bRhCXtVQThg.jpg</t>
        </is>
      </c>
      <c r="I284" s="3" t="inlineStr">
        <is>
          <t>https://cdn.orca.storage/6176f4e9837c6600b5a93b75/617b11267d917700b58fea2c/barcode-photo/jREr8WumbsjwQNnmTL6nMg.jpg</t>
        </is>
      </c>
      <c r="J284" s="3" t="inlineStr">
        <is>
          <t>Primary Clarifier 3</t>
        </is>
      </c>
      <c r="K284" s="3" t="inlineStr">
        <is>
          <t>PRE-001006</t>
        </is>
      </c>
      <c r="L284" s="3" t="inlineStr">
        <is>
          <t>PPE</t>
        </is>
      </c>
      <c r="M284" s="3" t="inlineStr">
        <is>
          <t>43.3881282, -80.3520361</t>
        </is>
      </c>
      <c r="N284" s="4">
        <v>44498.70655092593</v>
      </c>
    </row>
    <row r="285">
      <c r="A285" s="3">
        <f>T("0000346796")</f>
      </c>
      <c r="B285" s="3" t="inlineStr">
        <is>
          <t>Primary Clarifier #4 Gear Drives - Ovivo</t>
        </is>
      </c>
      <c r="C285" s="3" t="inlineStr">
        <is>
          <t>Primary Clarifier 4</t>
        </is>
      </c>
      <c r="D285" s="3" t="inlineStr">
        <is>
          <t>Very Good</t>
        </is>
      </c>
      <c r="E285" s="3" t="inlineStr">
        <is>
          <t>Installed 2021</t>
        </is>
      </c>
      <c r="F285" s="3" t="inlineStr">
        <is>
          <t>2021-08-01</t>
        </is>
      </c>
      <c r="G285" s="3" t="inlineStr">
        <is>
          <t>https://cdn.orca.storage/6176f4e9837c6600b5a93b75/617b11267d917700b58fea2d/asset-photo/+kxyf9S9pwB9+rlEihAoRQ.jpg</t>
        </is>
      </c>
      <c r="H285" s="3" t="inlineStr">
        <is>
          <t>https://cdn.orca.storage/6176f4e9837c6600b5a93b75/617b11267d917700b58fea2d/name-plate-photo/P3iEYs7vWVUmIs1yYnVAg.jpg</t>
        </is>
      </c>
      <c r="I285" s="3" t="inlineStr">
        <is>
          <t>https://cdn.orca.storage/6176f4e9837c6600b5a93b75/617b11267d917700b58fea2d/barcode-photo/0y8g93y8MkSCMjfEvU8wSg.jpg</t>
        </is>
      </c>
      <c r="J285" s="3" t="inlineStr">
        <is>
          <t>Primary Clarifier 4</t>
        </is>
      </c>
      <c r="K285" s="3" t="inlineStr">
        <is>
          <t>PRE-001007</t>
        </is>
      </c>
      <c r="L285" s="3" t="inlineStr">
        <is>
          <t>PPE</t>
        </is>
      </c>
      <c r="M285" s="3" t="inlineStr">
        <is>
          <t>43.3881282, -80.3520361</t>
        </is>
      </c>
      <c r="N285" s="4">
        <v>44498.70940972222</v>
      </c>
    </row>
    <row r="286">
      <c r="A286" s="3">
        <f>T("1111121213")</f>
      </c>
      <c r="B286" s="3" t="inlineStr">
        <is>
          <t>Effluent Pump</t>
        </is>
      </c>
      <c r="C286" s="3" t="inlineStr">
        <is>
          <t>UV Disinfection System</t>
        </is>
      </c>
      <c r="D286" s="3" t="inlineStr">
        <is>
          <t>Poor</t>
        </is>
      </c>
      <c r="E286" s="3" t="inlineStr">
        <is>
          <t>Rusty wear and tear aging</t>
        </is>
      </c>
      <c r="F286" s="3" t="inlineStr">
        <is>
          <t>2000-12-12</t>
        </is>
      </c>
      <c r="G286" s="3" t="inlineStr">
        <is>
          <t>https://cdn.orca.storage/6176f4e9837c6600b5a93b75/617b11267d917700b58fea2f/asset-photo/wCL1PT0J56tVIT662EWc5g.jpg</t>
        </is>
      </c>
      <c r="H286" s="3" t="inlineStr">
        <is>
          <t>https://cdn.orca.storage/6176f4e9837c6600b5a93b75/617b11267d917700b58fea2f/name-plate-photo/7iNlnA5MBGVKnqsAToyJQ.jpg</t>
        </is>
      </c>
      <c r="I286" s="3" t="inlineStr">
        <is>
          <t>https://cdn.orca.storage/6176f4e9837c6600b5a93b75/617b11267d917700b58fea2f/barcode-photo/Li+gV22c8kPPGJiPPJRr3Q.jpg</t>
        </is>
      </c>
      <c r="J286" s="3" t="inlineStr">
        <is>
          <t>UV Disinfection System</t>
        </is>
      </c>
      <c r="K286" s="3" t="inlineStr">
        <is>
          <t>PRE-001012</t>
        </is>
      </c>
      <c r="L286" s="3" t="inlineStr">
        <is>
          <t>PPE</t>
        </is>
      </c>
      <c r="M286" s="3">
        <v/>
      </c>
      <c r="N286" s="3">
        <v/>
      </c>
    </row>
    <row r="287">
      <c r="A287" s="3">
        <f>T("1111121218")</f>
      </c>
      <c r="B287" s="3" t="inlineStr">
        <is>
          <t>Intermediate Pump # 3 In Wet Well # 2- Pump</t>
        </is>
      </c>
      <c r="C287" s="3" t="inlineStr">
        <is>
          <t>Wastewater Pumping Station</t>
        </is>
      </c>
      <c r="D287" s="3" t="inlineStr">
        <is>
          <t>Fair</t>
        </is>
      </c>
      <c r="E287" s="3" t="inlineStr">
        <is>
          <t>Not visible</t>
        </is>
      </c>
      <c r="F287" s="3" t="inlineStr">
        <is>
          <t>1999-01-01</t>
        </is>
      </c>
      <c r="G287" s="3" t="inlineStr">
        <is>
          <t>https://cdn.orca.storage/6176f4e9837c6600b5a93b75/617b11267d917700b58fea34/asset-photo/3B6mNVPYWpt908jHInSjQ.jpg</t>
        </is>
      </c>
      <c r="H287" s="3" t="inlineStr">
        <is>
          <t>https://cdn.orca.storage/6176f4e9837c6600b5a93b75/617b11267d917700b58fea34/name-plate-photo/okzq0nGmrghSGa4vSy3Z+g.jpg</t>
        </is>
      </c>
      <c r="I287" s="3">
        <v/>
      </c>
      <c r="J287" s="3" t="inlineStr">
        <is>
          <t>Wastewater Pumping station</t>
        </is>
      </c>
      <c r="K287" s="3" t="inlineStr">
        <is>
          <t>PRE-001017</t>
        </is>
      </c>
      <c r="L287" s="3" t="inlineStr">
        <is>
          <t>PPE</t>
        </is>
      </c>
      <c r="M287" s="3">
        <v/>
      </c>
      <c r="N287" s="4">
        <v>44498.72560185185</v>
      </c>
    </row>
    <row r="288">
      <c r="A288" s="3">
        <f>T("1111121219")</f>
      </c>
      <c r="B288" s="3" t="inlineStr">
        <is>
          <t>Intermediate Pump # 4 In Wet Well # 2- Pump</t>
        </is>
      </c>
      <c r="C288" s="3" t="inlineStr">
        <is>
          <t>Wastewater Pumping Station</t>
        </is>
      </c>
      <c r="D288" s="3" t="inlineStr">
        <is>
          <t>Fair</t>
        </is>
      </c>
      <c r="E288" s="3" t="inlineStr">
        <is>
          <t>Not visible</t>
        </is>
      </c>
      <c r="F288" s="3" t="inlineStr">
        <is>
          <t>1999-01-01</t>
        </is>
      </c>
      <c r="G288" s="3" t="inlineStr">
        <is>
          <t>https://cdn.orca.storage/6176f4e9837c6600b5a93b75/617b11267d917700b58fea35/asset-photo/Y6LOFMWy1DwDVepoC7cb2A.jpg</t>
        </is>
      </c>
      <c r="H288" s="3" t="inlineStr">
        <is>
          <t>https://cdn.orca.storage/6176f4e9837c6600b5a93b75/617b11267d917700b58fea35/name-plate-photo/HEzaqnXEgz1gFwhxgyC9w.jpg</t>
        </is>
      </c>
      <c r="I288" s="3" t="inlineStr">
        <is>
          <t>https://cdn.orca.storage/6176f4e9837c6600b5a93b75/617b11267d917700b58fea35/barcode-photo/BYMBMiZ9mrVolR+Iaxxyzg.jpg</t>
        </is>
      </c>
      <c r="J288" s="3" t="inlineStr">
        <is>
          <t>Wastewater Pumping station</t>
        </is>
      </c>
      <c r="K288" s="3" t="inlineStr">
        <is>
          <t>PRE-001018</t>
        </is>
      </c>
      <c r="L288" s="3" t="inlineStr">
        <is>
          <t>PPE</t>
        </is>
      </c>
      <c r="M288" s="3">
        <v/>
      </c>
      <c r="N288" s="4">
        <v>44498.72613425926</v>
      </c>
    </row>
    <row r="289">
      <c r="A289" s="3">
        <f>T("1111121220")</f>
      </c>
      <c r="B289" s="3" t="inlineStr">
        <is>
          <t>Intermediate Pump # 1 In Wet Well # 1- Pump</t>
        </is>
      </c>
      <c r="C289" s="3" t="inlineStr">
        <is>
          <t>Wastewater Pumping Station Secondary Scum Chamber 2</t>
        </is>
      </c>
      <c r="D289" s="3" t="inlineStr">
        <is>
          <t>Fair</t>
        </is>
      </c>
      <c r="E289" s="3" t="inlineStr">
        <is>
          <t>Not visible</t>
        </is>
      </c>
      <c r="F289" s="3" t="inlineStr">
        <is>
          <t>1999-01-01</t>
        </is>
      </c>
      <c r="G289" s="3" t="inlineStr">
        <is>
          <t>https://cdn.orca.storage/6176f4e9837c6600b5a93b75/617b11267d917700b58fea36/asset-photo/6QBx8Q1DItV0LHoD7zOvrw.jpg</t>
        </is>
      </c>
      <c r="H289" s="3" t="inlineStr">
        <is>
          <t>https://cdn.orca.storage/6176f4e9837c6600b5a93b75/617b11267d917700b58fea36/name-plate-photo/b3hkZNEv9qD82OOVBmM8Iw.jpg</t>
        </is>
      </c>
      <c r="I289" s="3" t="inlineStr">
        <is>
          <t>https://cdn.orca.storage/6176f4e9837c6600b5a93b75/617b11267d917700b58fea36/barcode-photo/OFOlRtY2Muh7irWA4NLpzA.jpg</t>
        </is>
      </c>
      <c r="J289" s="3" t="inlineStr">
        <is>
          <t>Wastewater Pumping station</t>
        </is>
      </c>
      <c r="K289" s="3" t="inlineStr">
        <is>
          <t>PRE-001019</t>
        </is>
      </c>
      <c r="L289" s="3" t="inlineStr">
        <is>
          <t>PPE</t>
        </is>
      </c>
      <c r="M289" s="3">
        <v/>
      </c>
      <c r="N289" s="3">
        <v/>
      </c>
    </row>
    <row r="290">
      <c r="A290" s="3">
        <f>T("1111121221")</f>
      </c>
      <c r="B290" s="3" t="inlineStr">
        <is>
          <t>Intermediate Pump # 2 In Wet Well # 1- Pump</t>
        </is>
      </c>
      <c r="C290" s="3" t="inlineStr">
        <is>
          <t>Wastewater Pumping Station</t>
        </is>
      </c>
      <c r="D290" s="3" t="inlineStr">
        <is>
          <t>Fair</t>
        </is>
      </c>
      <c r="E290" s="3" t="inlineStr">
        <is>
          <t>Not visible</t>
        </is>
      </c>
      <c r="F290" s="3" t="inlineStr">
        <is>
          <t>2000-12-01</t>
        </is>
      </c>
      <c r="G290" s="3" t="inlineStr">
        <is>
          <t>https://cdn.orca.storage/6176f4e9837c6600b5a93b75/617b11267d917700b58fea37/asset-photo/Z8If55f8R+jhk9UJRmY8kA.jpg</t>
        </is>
      </c>
      <c r="H290" s="3" t="inlineStr">
        <is>
          <t>https://cdn.orca.storage/6176f4e9837c6600b5a93b75/617b11267d917700b58fea37/name-plate-photo/xDvb3bJ4JNOyEbz2PDOm3g.jpg</t>
        </is>
      </c>
      <c r="I290" s="3" t="inlineStr">
        <is>
          <t>https://cdn.orca.storage/6176f4e9837c6600b5a93b75/617b11267d917700b58fea37/barcode-photo/9OVUsB0HN5k8e8E6beRQ0g.jpg</t>
        </is>
      </c>
      <c r="J290" s="3" t="inlineStr">
        <is>
          <t>Wastewater Pumping station</t>
        </is>
      </c>
      <c r="K290" s="3" t="inlineStr">
        <is>
          <t>PRE-001020</t>
        </is>
      </c>
      <c r="L290" s="3" t="inlineStr">
        <is>
          <t>PPE</t>
        </is>
      </c>
      <c r="M290" s="3">
        <v/>
      </c>
      <c r="N290" s="4">
        <v>44498.72269675926</v>
      </c>
    </row>
    <row r="291">
      <c r="A291" s="3">
        <f>T("0000050074")</f>
      </c>
      <c r="B291" s="3" t="inlineStr">
        <is>
          <t>Primary Digester Gas Line Post Sediment Trap flame Arredtor</t>
        </is>
      </c>
      <c r="C291" s="3" t="inlineStr">
        <is>
          <t>Digester Control Building</t>
        </is>
      </c>
      <c r="D291" s="3" t="inlineStr">
        <is>
          <t>Fair</t>
        </is>
      </c>
      <c r="E291" s="3">
        <v/>
      </c>
      <c r="F291" s="3">
        <v/>
      </c>
      <c r="G291" s="3" t="inlineStr">
        <is>
          <t>https://cdn.orca.storage/6176f4e9837c6600b5a93b75/617bf9322a52c200b5e38a8c/asset-photo/PU11Fw4pXkIb58mBVsQpfw.jpg</t>
        </is>
      </c>
      <c r="H291" s="3" t="inlineStr">
        <is>
          <t>https://cdn.orca.storage/6176f4e9837c6600b5a93b75/617bf9322a52c200b5e38a8c/name-plate-photo/XxLCbF+DN+WTIRck30Hg.jpg</t>
        </is>
      </c>
      <c r="I291" s="3" t="inlineStr">
        <is>
          <t>https://cdn.orca.storage/6176f4e9837c6600b5a93b75/617bf9322a52c200b5e38a8c/barcode-photo/047VaFsbVPv+L0CFx+Y6A.jpg</t>
        </is>
      </c>
      <c r="J291" s="3" t="inlineStr">
        <is>
          <t>Digester Control Building</t>
        </is>
      </c>
      <c r="K291" s="3">
        <v/>
      </c>
      <c r="L291" s="3">
        <v/>
      </c>
      <c r="M291" s="3" t="inlineStr">
        <is>
          <t>43.3878827, -80.3507243</t>
        </is>
      </c>
      <c r="N291" s="4">
        <v>44498.567349537036</v>
      </c>
    </row>
    <row r="292">
      <c r="A292" s="3" t="inlineStr">
        <is>
          <t>04G8157960</t>
        </is>
      </c>
      <c r="B292" s="3" t="inlineStr">
        <is>
          <t>Secondary Digester Gas Line Post Sediment Trap flame arrestor</t>
        </is>
      </c>
      <c r="C292" s="3" t="inlineStr">
        <is>
          <t>Digester Control Building</t>
        </is>
      </c>
      <c r="D292" s="3" t="inlineStr">
        <is>
          <t>Fair</t>
        </is>
      </c>
      <c r="E292" s="3">
        <v/>
      </c>
      <c r="F292" s="3">
        <v/>
      </c>
      <c r="G292" s="3" t="inlineStr">
        <is>
          <t>https://cdn.orca.storage/6176f4e9837c6600b5a93b75/617bfa630679ae00b5e3d19a/asset-photo/KhWLgQsDAZMntdA1DAt37Q.jpg</t>
        </is>
      </c>
      <c r="H292" s="3" t="inlineStr">
        <is>
          <t>https://cdn.orca.storage/6176f4e9837c6600b5a93b75/617bfa630679ae00b5e3d19a/name-plate-photo/jwjPvMTmtvz6PRHmLTWdeQ.jpg</t>
        </is>
      </c>
      <c r="I292" s="3" t="inlineStr">
        <is>
          <t>https://cdn.orca.storage/6176f4e9837c6600b5a93b75/617bfa630679ae00b5e3d19a/barcode-photo/AA29+1t8bCKiMQvFY86jQ.jpg</t>
        </is>
      </c>
      <c r="J292" s="3" t="inlineStr">
        <is>
          <t>Digester Control Building</t>
        </is>
      </c>
      <c r="K292" s="3">
        <v/>
      </c>
      <c r="L292" s="3">
        <v/>
      </c>
      <c r="M292" s="3" t="inlineStr">
        <is>
          <t>43.3879218, -80.3507583</t>
        </is>
      </c>
      <c r="N292" s="4">
        <v>44498.57065972222</v>
      </c>
    </row>
    <row r="293">
      <c r="A293" s="3" t="inlineStr">
        <is>
          <t>OS_617BFB445C514200B5469A73</t>
        </is>
      </c>
      <c r="B293" s="3" t="inlineStr">
        <is>
          <t>thermo trip valve GBO00-MV02</t>
        </is>
      </c>
      <c r="C293" s="3" t="inlineStr">
        <is>
          <t>Digester Control Building</t>
        </is>
      </c>
      <c r="D293" s="3" t="inlineStr">
        <is>
          <t>Fair</t>
        </is>
      </c>
      <c r="E293" s="3" t="inlineStr">
        <is>
          <t>No bar code</t>
        </is>
      </c>
      <c r="F293" s="3">
        <v/>
      </c>
      <c r="G293" s="3" t="inlineStr">
        <is>
          <t>https://cdn.orca.storage/6176f4e9837c6600b5a93b75/617bfb3ccce5ee6031000002/asset-photo/ZiatuEWOeWB10hx7eF3GA.jpg</t>
        </is>
      </c>
      <c r="H293" s="3" t="inlineStr">
        <is>
          <t>https://cdn.orca.storage/6176f4e9837c6600b5a93b75/617bfb3ccce5ee6031000002/name-plate-photo/HzBIuccCJIWi6t8lXYIrA.jpg</t>
        </is>
      </c>
      <c r="I293" s="3">
        <v/>
      </c>
      <c r="J293" s="3" t="inlineStr">
        <is>
          <t>Digester Control Building</t>
        </is>
      </c>
      <c r="K293" s="3">
        <v/>
      </c>
      <c r="L293" s="3">
        <v/>
      </c>
      <c r="M293" s="3" t="inlineStr">
        <is>
          <t>43.3879555, -80.3508170</t>
        </is>
      </c>
      <c r="N293" s="4">
        <v>44498.573333333334</v>
      </c>
    </row>
    <row r="294">
      <c r="A294" s="3" t="inlineStr">
        <is>
          <t>OS_617C049C7D917700B592385C</t>
        </is>
      </c>
      <c r="B294" s="3" t="inlineStr">
        <is>
          <t>Knife Gate Valve AND02-V003</t>
        </is>
      </c>
      <c r="C294" s="3" t="inlineStr">
        <is>
          <t>Digester Control Building</t>
        </is>
      </c>
      <c r="D294" s="3" t="inlineStr">
        <is>
          <t>Good</t>
        </is>
      </c>
      <c r="E294" s="3">
        <v/>
      </c>
      <c r="F294" s="3">
        <v/>
      </c>
      <c r="G294" s="3" t="inlineStr">
        <is>
          <t>https://cdn.orca.storage/6176f4e9837c6600b5a93b75/617c049c7d917700b592385c/asset-photo/kkEM1w1xcQ1OmTK8RuLQ.jpg</t>
        </is>
      </c>
      <c r="H294" s="3">
        <v/>
      </c>
      <c r="I294" s="3">
        <v/>
      </c>
      <c r="J294" s="3" t="inlineStr">
        <is>
          <t>Digester Control Building</t>
        </is>
      </c>
      <c r="K294" s="3">
        <v/>
      </c>
      <c r="L294" s="3">
        <v/>
      </c>
      <c r="M294" s="3" t="inlineStr">
        <is>
          <t>43.3880136, -80.3506195</t>
        </is>
      </c>
      <c r="N294" s="4">
        <v>44498.60130787037</v>
      </c>
    </row>
    <row r="295">
      <c r="A295" s="3" t="inlineStr">
        <is>
          <t>okvch5zpe0003335wz93oo2dd</t>
        </is>
      </c>
      <c r="B295" s="3" t="inlineStr">
        <is>
          <t>Raw Activated Pump Station 2 Sludge Pump #3, Teco Westinghouse, no barcode on the equipment</t>
        </is>
      </c>
      <c r="C295" s="3" t="inlineStr">
        <is>
          <t>Return Sludge Pump Station 2</t>
        </is>
      </c>
      <c r="D295" s="3" t="inlineStr">
        <is>
          <t>Good</t>
        </is>
      </c>
      <c r="E295" s="3">
        <v/>
      </c>
      <c r="F295" s="3" t="inlineStr">
        <is>
          <t>2000-10-29</t>
        </is>
      </c>
      <c r="G295" s="3" t="inlineStr">
        <is>
          <t>https://cdn.orca.storage/6176f4e9837c6600b5a93b75/617c06912e8faa00b5a0f4f2/asset-photo/DNzXMwIRJIkxTGP6QBnV6Q.jpg</t>
        </is>
      </c>
      <c r="H295" s="3" t="inlineStr">
        <is>
          <t>https://cdn.orca.storage/6176f4e9837c6600b5a93b75/617c06912e8faa00b5a0f4f2/name-plate-photo/aFuJdr03lUauZh7Tj89+Yw.jpg</t>
        </is>
      </c>
      <c r="I295" s="3" t="inlineStr">
        <is>
          <t>https://cdn.orca.storage/6176f4e9837c6600b5a93b75/617c06912e8faa00b5a0f4f2/barcode-photo/1HW35bxO6LzKD8VqmhhqKg.jpg</t>
        </is>
      </c>
      <c r="J295" s="3" t="inlineStr">
        <is>
          <t>Return Sludge PS 2</t>
        </is>
      </c>
      <c r="K295" s="3">
        <v/>
      </c>
      <c r="L295" s="3">
        <v/>
      </c>
      <c r="M295" s="3" t="inlineStr">
        <is>
          <t>Unknown</t>
        </is>
      </c>
      <c r="N295" s="4">
        <v>44498.6059837963</v>
      </c>
    </row>
    <row r="296">
      <c r="A296" s="3" t="inlineStr">
        <is>
          <t>okvchdxp00004335wnljd0t6q</t>
        </is>
      </c>
      <c r="B296" s="3" t="inlineStr">
        <is>
          <t>Return Activated Sludge Pumping Station 2 Pump #4</t>
        </is>
      </c>
      <c r="C296" s="3" t="inlineStr">
        <is>
          <t>Return Sludge Pump Station 2</t>
        </is>
      </c>
      <c r="D296" s="3" t="inlineStr">
        <is>
          <t>Good</t>
        </is>
      </c>
      <c r="E296" s="3">
        <v/>
      </c>
      <c r="F296" s="3">
        <v/>
      </c>
      <c r="G296" s="3" t="inlineStr">
        <is>
          <t>https://cdn.orca.storage/6176f4e9837c6600b5a93b75/617c07ca6ef76800b54f3cab/asset-photo/mLpEuVgfr+CpgOoo1fdng.jpg</t>
        </is>
      </c>
      <c r="H296" s="3" t="inlineStr">
        <is>
          <t>https://cdn.orca.storage/6176f4e9837c6600b5a93b75/617c07ca6ef76800b54f3cab/name-plate-photo/bS3lAkJbI7lsuKLx2uhBpA.jpg</t>
        </is>
      </c>
      <c r="I296" s="3" t="inlineStr">
        <is>
          <t>https://cdn.orca.storage/6176f4e9837c6600b5a93b75/617c07ca6ef76800b54f3cab/barcode-photo/GLceIKFp90bWsnxtuTwGcQ.jpg</t>
        </is>
      </c>
      <c r="J296" s="3" t="inlineStr">
        <is>
          <t>Return Sludge PS 2</t>
        </is>
      </c>
      <c r="K296" s="3">
        <v/>
      </c>
      <c r="L296" s="3">
        <v/>
      </c>
      <c r="M296" s="3" t="inlineStr">
        <is>
          <t>Unknown</t>
        </is>
      </c>
      <c r="N296" s="4">
        <v>44498.610289351855</v>
      </c>
    </row>
    <row r="297">
      <c r="A297" s="3" t="inlineStr">
        <is>
          <t>okvchfqbh0005335w5ko74bkh</t>
        </is>
      </c>
      <c r="B297" s="3" t="inlineStr">
        <is>
          <t>Return Activated Sludge Pumping Station 2 Process Piping, Approx. 10 meters</t>
        </is>
      </c>
      <c r="C297" s="3" t="inlineStr">
        <is>
          <t>Return Sludge Pump Station 2</t>
        </is>
      </c>
      <c r="D297" s="3" t="inlineStr">
        <is>
          <t>Fair</t>
        </is>
      </c>
      <c r="E297" s="3" t="inlineStr">
        <is>
          <t>Corrossion</t>
        </is>
      </c>
      <c r="F297" s="3" t="inlineStr">
        <is>
          <t>2000-10-29</t>
        </is>
      </c>
      <c r="G297" s="3" t="inlineStr">
        <is>
          <t>https://cdn.orca.storage/6176f4e9837c6600b5a93b75/617c082d5c514200b546b753/asset-photo/Kl6LJdgmQ+askjngOW3jpg.jpg</t>
        </is>
      </c>
      <c r="H297" s="3" t="inlineStr">
        <is>
          <t>https://cdn.orca.storage/6176f4e9837c6600b5a93b75/617c082d5c514200b546b753/name-plate-photo/41MDOSFOeGq2QTSpTA6hXQ.jpg</t>
        </is>
      </c>
      <c r="I297" s="3" t="inlineStr">
        <is>
          <t>https://cdn.orca.storage/6176f4e9837c6600b5a93b75/617c082d5c514200b546b753/barcode-photo/rzehxQknBaXMx7Xa1Qcwjg.jpg</t>
        </is>
      </c>
      <c r="J297" s="3" t="inlineStr">
        <is>
          <t>Return Sludge PS 2</t>
        </is>
      </c>
      <c r="K297" s="3">
        <v/>
      </c>
      <c r="L297" s="3">
        <v/>
      </c>
      <c r="M297" s="3" t="inlineStr">
        <is>
          <t>Unknown</t>
        </is>
      </c>
      <c r="N297" s="4">
        <v>44498.61126157407</v>
      </c>
    </row>
    <row r="298">
      <c r="A298" s="3" t="inlineStr">
        <is>
          <t>okvcib3l40006335wff3xqq0w</t>
        </is>
      </c>
      <c r="B298" s="3" t="inlineStr">
        <is>
          <t>Return Activated Sludge Pumping Station 1 Pump #1</t>
        </is>
      </c>
      <c r="C298" s="3" t="inlineStr">
        <is>
          <t>Return Sludge Pump Station 1</t>
        </is>
      </c>
      <c r="D298" s="3" t="inlineStr">
        <is>
          <t>Fair</t>
        </is>
      </c>
      <c r="E298" s="3" t="inlineStr">
        <is>
          <t>Corrossion</t>
        </is>
      </c>
      <c r="F298" s="3">
        <v/>
      </c>
      <c r="G298" s="3" t="inlineStr">
        <is>
          <t>https://cdn.orca.storage/6176f4e9837c6600b5a93b75/617c0e002e8faa00b5a0f920/asset-photo/r88uPl1pGiQv5e0QNs6aw.jpg</t>
        </is>
      </c>
      <c r="H298" s="3" t="inlineStr">
        <is>
          <t>https://cdn.orca.storage/6176f4e9837c6600b5a93b75/617c0e002e8faa00b5a0f920/name-plate-photo/8HEcgNVHPL8ifb3yqL+wZw.jpg</t>
        </is>
      </c>
      <c r="I298" s="3" t="inlineStr">
        <is>
          <t>https://cdn.orca.storage/6176f4e9837c6600b5a93b75/617c0e002e8faa00b5a0f920/barcode-photo/Hcxe92l1XifyaYPpTi2GhA.jpg</t>
        </is>
      </c>
      <c r="J298" s="3" t="inlineStr">
        <is>
          <t>Return Sludge PS 1</t>
        </is>
      </c>
      <c r="K298" s="3">
        <v/>
      </c>
      <c r="L298" s="3">
        <v/>
      </c>
      <c r="M298" s="3" t="inlineStr">
        <is>
          <t>Unknown</t>
        </is>
      </c>
      <c r="N298" s="4">
        <v>44498.62820601852</v>
      </c>
    </row>
    <row r="299">
      <c r="A299" s="3" t="inlineStr">
        <is>
          <t>okvcict6t0007335wcex5f2i4</t>
        </is>
      </c>
      <c r="B299" s="3" t="inlineStr">
        <is>
          <t>Return Activated Sludge Pumping Station 1 Pump #2</t>
        </is>
      </c>
      <c r="C299" s="3" t="inlineStr">
        <is>
          <t>RAS Sludge Pump Station 1</t>
        </is>
      </c>
      <c r="D299" s="3" t="inlineStr">
        <is>
          <t>Fair</t>
        </is>
      </c>
      <c r="E299" s="3" t="inlineStr">
        <is>
          <t>Minor corrosion</t>
        </is>
      </c>
      <c r="F299" s="3">
        <v/>
      </c>
      <c r="G299" s="3" t="inlineStr">
        <is>
          <t>https://cdn.orca.storage/6176f4e9837c6600b5a93b75/617c0e422bf52000b5987b2e/asset-photo/KEMBrFtQjjkmpGfA8CSlew.jpg</t>
        </is>
      </c>
      <c r="H299" s="3" t="inlineStr">
        <is>
          <t>https://cdn.orca.storage/6176f4e9837c6600b5a93b75/617c0e422bf52000b5987b2e/name-plate-photo/P8rar2ZGNkT3rI1ZL6vD7Q.jpg</t>
        </is>
      </c>
      <c r="I299" s="3" t="inlineStr">
        <is>
          <t>https://cdn.orca.storage/6176f4e9837c6600b5a93b75/617c0e422bf52000b5987b2e/barcode-photo/VCbsTZCmA0ppmGKYwSvZg.jpg</t>
        </is>
      </c>
      <c r="J299" s="3" t="inlineStr">
        <is>
          <t>Return Sludge PS 1</t>
        </is>
      </c>
      <c r="K299" s="3">
        <v/>
      </c>
      <c r="L299" s="3">
        <v/>
      </c>
      <c r="M299" s="3" t="inlineStr">
        <is>
          <t>Unknown</t>
        </is>
      </c>
      <c r="N299" s="4">
        <v>44498.62908564815</v>
      </c>
    </row>
    <row r="300">
      <c r="A300" s="3" t="inlineStr">
        <is>
          <t>0000311698 (2)</t>
        </is>
      </c>
      <c r="B300" s="3" t="inlineStr">
        <is>
          <t>Hot water valve</t>
        </is>
      </c>
      <c r="C300" s="3" t="inlineStr">
        <is>
          <t>Digester control building</t>
        </is>
      </c>
      <c r="D300" s="3" t="inlineStr">
        <is>
          <t>Fair</t>
        </is>
      </c>
      <c r="E300" s="3">
        <v/>
      </c>
      <c r="F300" s="3">
        <v/>
      </c>
      <c r="G300" s="3" t="inlineStr">
        <is>
          <t>https://cdn.orca.storage/6176f4e9837c6600b5a93b75/617c0ef8097cfe00b5a7b111/asset-photo/XgmWgELi4sVTU5p5dHh7A.jpg</t>
        </is>
      </c>
      <c r="H300" s="3">
        <v/>
      </c>
      <c r="I300" s="3" t="inlineStr">
        <is>
          <t>https://cdn.orca.storage/6176f4e9837c6600b5a93b75/617c0ef8097cfe00b5a7b111/barcode-photo/QlY1gnfCuzv6GXXSBPGPqw.jpg</t>
        </is>
      </c>
      <c r="J300" s="3" t="inlineStr">
        <is>
          <t>Digester Control Building</t>
        </is>
      </c>
      <c r="K300" s="3">
        <v/>
      </c>
      <c r="L300" s="3">
        <v/>
      </c>
      <c r="M300" s="3" t="inlineStr">
        <is>
          <t>43.3879449, -80.3507702</t>
        </is>
      </c>
      <c r="N300" s="4">
        <v>44498.631840277776</v>
      </c>
    </row>
    <row r="301">
      <c r="A301" s="3" t="inlineStr">
        <is>
          <t>0000311697 (2)</t>
        </is>
      </c>
      <c r="B301" s="3" t="inlineStr">
        <is>
          <t>Hot water pressure regulating valve</t>
        </is>
      </c>
      <c r="C301" s="3" t="inlineStr">
        <is>
          <t>Digester control building</t>
        </is>
      </c>
      <c r="D301" s="3" t="inlineStr">
        <is>
          <t>Good</t>
        </is>
      </c>
      <c r="E301" s="3">
        <v/>
      </c>
      <c r="F301" s="3">
        <v/>
      </c>
      <c r="G301" s="3" t="inlineStr">
        <is>
          <t>https://cdn.orca.storage/6176f4e9837c6600b5a93b75/617c0f44097cfe00b5a7b139/asset-photo/6azvYBbOcesLkS5MX+Uw.jpg</t>
        </is>
      </c>
      <c r="H301" s="3">
        <v/>
      </c>
      <c r="I301" s="3" t="inlineStr">
        <is>
          <t>https://cdn.orca.storage/6176f4e9837c6600b5a93b75/617c0f44097cfe00b5a7b139/barcode-photo/v+Ye4vkwZfjeHxGIMcmqYg.jpg</t>
        </is>
      </c>
      <c r="J301" s="3" t="inlineStr">
        <is>
          <t>Digester Control Building</t>
        </is>
      </c>
      <c r="K301" s="3">
        <v/>
      </c>
      <c r="L301" s="3">
        <v/>
      </c>
      <c r="M301" s="3" t="inlineStr">
        <is>
          <t>43.3879428, -80.3507671</t>
        </is>
      </c>
      <c r="N301" s="4">
        <v>44498.632627314815</v>
      </c>
    </row>
    <row r="302">
      <c r="A302" s="3">
        <f>T("0000157906")</f>
      </c>
      <c r="B302" s="3" t="inlineStr">
        <is>
          <t>Service Water Pump, Gourds Pump, 10 HP</t>
        </is>
      </c>
      <c r="C302" s="3" t="inlineStr">
        <is>
          <t>Return Sludge Pump Station 1</t>
        </is>
      </c>
      <c r="D302" s="3" t="inlineStr">
        <is>
          <t>Fair</t>
        </is>
      </c>
      <c r="E302" s="3" t="inlineStr">
        <is>
          <t>Corrosion</t>
        </is>
      </c>
      <c r="F302" s="3">
        <v/>
      </c>
      <c r="G302" s="3" t="inlineStr">
        <is>
          <t>https://cdn.orca.storage/6176f4e9837c6600b5a93b75/617c0fd77d917700b5928cc5/asset-photo/+S27jp4msT+zm7v2AlFhg.jpg</t>
        </is>
      </c>
      <c r="H302" s="3" t="inlineStr">
        <is>
          <t>https://cdn.orca.storage/6176f4e9837c6600b5a93b75/617c0fd77d917700b5928cc5/name-plate-photo/Yplau4PhA9s3MaoqwfmECQ.jpg</t>
        </is>
      </c>
      <c r="I302" s="3" t="inlineStr">
        <is>
          <t>https://cdn.orca.storage/6176f4e9837c6600b5a93b75/617c0fd77d917700b5928cc5/barcode-photo/xLVFwP1Sll7LEpUGfTgeHg.jpg</t>
        </is>
      </c>
      <c r="J302" s="3" t="inlineStr">
        <is>
          <t>Return Sludge PS 1</t>
        </is>
      </c>
      <c r="K302" s="3">
        <v/>
      </c>
      <c r="L302" s="3">
        <v/>
      </c>
      <c r="M302" s="3" t="inlineStr">
        <is>
          <t>Unknown</t>
        </is>
      </c>
      <c r="N302" s="4">
        <v>44498.633368055554</v>
      </c>
    </row>
    <row r="303">
      <c r="A303" s="3" t="inlineStr">
        <is>
          <t>okvcirhfc0008335wegcib8om</t>
        </is>
      </c>
      <c r="B303" s="3" t="inlineStr">
        <is>
          <t>50mm Service water piping in RAS PS1  stainless Steel, approx. 20m</t>
        </is>
      </c>
      <c r="C303" s="3" t="inlineStr">
        <is>
          <t>Return Sludge Pump Station 1</t>
        </is>
      </c>
      <c r="D303" s="3" t="inlineStr">
        <is>
          <t>Fair</t>
        </is>
      </c>
      <c r="E303" s="3" t="inlineStr">
        <is>
          <t>Corrossion</t>
        </is>
      </c>
      <c r="F303" s="3">
        <v/>
      </c>
      <c r="G303" s="3" t="inlineStr">
        <is>
          <t>https://cdn.orca.storage/6176f4e9837c6600b5a93b75/617c112d6ef76800b54f41bd/asset-photo/p4OkDDLI9D5IVjEwFqP1pQ.jpg</t>
        </is>
      </c>
      <c r="H303" s="3" t="inlineStr">
        <is>
          <t>https://cdn.orca.storage/6176f4e9837c6600b5a93b75/617c112d6ef76800b54f41bd/name-plate-photo/AMwiTB5BxtRQPxfkQz+pgA.jpg</t>
        </is>
      </c>
      <c r="I303" s="3" t="inlineStr">
        <is>
          <t>https://cdn.orca.storage/6176f4e9837c6600b5a93b75/617c112d6ef76800b54f41bd/barcode-photo/l5VMFwhv4edBVrkk3M8ggw.jpg</t>
        </is>
      </c>
      <c r="J303" s="3" t="inlineStr">
        <is>
          <t>Return Sludge PS 1</t>
        </is>
      </c>
      <c r="K303" s="3">
        <v/>
      </c>
      <c r="L303" s="3">
        <v/>
      </c>
      <c r="M303" s="3" t="inlineStr">
        <is>
          <t>Unknown</t>
        </is>
      </c>
      <c r="N303" s="4">
        <v>44498.637025462966</v>
      </c>
    </row>
    <row r="304">
      <c r="A304" s="3">
        <f>T("0000348262")</f>
      </c>
      <c r="B304" s="3" t="inlineStr">
        <is>
          <t>Pressure Regulating Valve</t>
        </is>
      </c>
      <c r="C304" s="3" t="inlineStr">
        <is>
          <t>Digester Control Building</t>
        </is>
      </c>
      <c r="D304" s="3" t="inlineStr">
        <is>
          <t>Fair</t>
        </is>
      </c>
      <c r="E304" s="3">
        <v/>
      </c>
      <c r="F304" s="3">
        <v/>
      </c>
      <c r="G304" s="3" t="inlineStr">
        <is>
          <t>https://cdn.orca.storage/6176f4e9837c6600b5a93b75/617c13032e8faa00b5a0fb82/asset-photo/K2dqXAfq0ToznryWKH9UdA.jpg</t>
        </is>
      </c>
      <c r="H304" s="3" t="inlineStr">
        <is>
          <t>https://cdn.orca.storage/6176f4e9837c6600b5a93b75/617c13032e8faa00b5a0fb82/name-plate-photo/e6nXRl+IpGZQ9TLrYfNR+g.jpg</t>
        </is>
      </c>
      <c r="I304" s="3" t="inlineStr">
        <is>
          <t>https://cdn.orca.storage/6176f4e9837c6600b5a93b75/617c13032e8faa00b5a0fb82/barcode-photo/1uCcvZVAasQ3wtk4LVMQ.jpg</t>
        </is>
      </c>
      <c r="J304" s="3" t="inlineStr">
        <is>
          <t>Digester Control Building</t>
        </is>
      </c>
      <c r="K304" s="3">
        <v/>
      </c>
      <c r="L304" s="3">
        <v/>
      </c>
      <c r="M304" s="3" t="inlineStr">
        <is>
          <t>43.3879207, -80.3507787</t>
        </is>
      </c>
      <c r="N304" s="4">
        <v>44498.64386574074</v>
      </c>
    </row>
    <row r="305">
      <c r="A305" s="3">
        <f>T("0000151922")</f>
      </c>
      <c r="B305" s="3" t="inlineStr">
        <is>
          <t>Return Activated Sludge Pumping Station Pump #5</t>
        </is>
      </c>
      <c r="C305" s="3" t="inlineStr">
        <is>
          <t>Return Activated Sludge Pumping Station</t>
        </is>
      </c>
      <c r="D305" s="3" t="inlineStr">
        <is>
          <t>Fair</t>
        </is>
      </c>
      <c r="E305" s="3" t="inlineStr">
        <is>
          <t>Corrossion</t>
        </is>
      </c>
      <c r="F305" s="3">
        <v/>
      </c>
      <c r="G305" s="3" t="inlineStr">
        <is>
          <t>https://cdn.orca.storage/6176f4e9837c6600b5a93b75/617c15255c514200b546d5fc/asset-photo/ILZ3Fy5hoo0PSIn7UimpjA.jpg</t>
        </is>
      </c>
      <c r="H305" s="3" t="inlineStr">
        <is>
          <t>https://cdn.orca.storage/6176f4e9837c6600b5a93b75/617c15255c514200b546d5fc/name-plate-photo/SB1bSLk0ryLtP8azE12eOw.jpg</t>
        </is>
      </c>
      <c r="I305" s="3" t="inlineStr">
        <is>
          <t>https://cdn.orca.storage/6176f4e9837c6600b5a93b75/617c15255c514200b546d5fc/barcode-photo/c+BY3drSoBE+pD58dkG5A.jpg</t>
        </is>
      </c>
      <c r="J305" s="3" t="inlineStr">
        <is>
          <t>Return Sludge Pumping Station</t>
        </is>
      </c>
      <c r="K305" s="3">
        <v/>
      </c>
      <c r="L305" s="3">
        <v/>
      </c>
      <c r="M305" s="3" t="inlineStr">
        <is>
          <t>Unknown</t>
        </is>
      </c>
      <c r="N305" s="4">
        <v>44498.64666666667</v>
      </c>
    </row>
    <row r="306">
      <c r="A306" s="3">
        <f>T("0000151924")</f>
      </c>
      <c r="B306" s="3" t="inlineStr">
        <is>
          <t>Return Activated Sludge Pumping Station Pump #6</t>
        </is>
      </c>
      <c r="C306" s="3" t="inlineStr">
        <is>
          <t>Return Activated Sludge Pumping Station</t>
        </is>
      </c>
      <c r="D306" s="3" t="inlineStr">
        <is>
          <t>Fair</t>
        </is>
      </c>
      <c r="E306" s="3" t="inlineStr">
        <is>
          <t>Corrossion</t>
        </is>
      </c>
      <c r="F306" s="3">
        <v/>
      </c>
      <c r="G306" s="3" t="inlineStr">
        <is>
          <t>https://cdn.orca.storage/6176f4e9837c6600b5a93b75/617c15352bf52000b5987e78/asset-photo/iErdS0gNoYRtTR01nAdyA.jpg</t>
        </is>
      </c>
      <c r="H306" s="3" t="inlineStr">
        <is>
          <t>https://cdn.orca.storage/6176f4e9837c6600b5a93b75/617c15352bf52000b5987e78/name-plate-photo/S3Zc0oPBe4fwLzG8ceJN+w.jpg</t>
        </is>
      </c>
      <c r="I306" s="3" t="inlineStr">
        <is>
          <t>https://cdn.orca.storage/6176f4e9837c6600b5a93b75/617c15352bf52000b5987e78/barcode-photo/Lb2wvK7lLAWMUjrd72P0uA.jpg</t>
        </is>
      </c>
      <c r="J306" s="3" t="inlineStr">
        <is>
          <t>Return Sludge Pumping Station</t>
        </is>
      </c>
      <c r="K306" s="3">
        <v/>
      </c>
      <c r="L306" s="3">
        <v/>
      </c>
      <c r="M306" s="3" t="inlineStr">
        <is>
          <t>Unknown</t>
        </is>
      </c>
      <c r="N306" s="4">
        <v>44498.6478587963</v>
      </c>
    </row>
    <row r="307">
      <c r="A307" s="3">
        <f>T("0000151921")</f>
      </c>
      <c r="B307" s="3" t="inlineStr">
        <is>
          <t>Return Activated Sludge Pumping Station Pump #5 motor</t>
        </is>
      </c>
      <c r="C307" s="3" t="inlineStr">
        <is>
          <t>Return Activated Sludge Pumping Station</t>
        </is>
      </c>
      <c r="D307" s="3" t="inlineStr">
        <is>
          <t>Fair</t>
        </is>
      </c>
      <c r="E307" s="3" t="inlineStr">
        <is>
          <t>Corrossion</t>
        </is>
      </c>
      <c r="F307" s="3">
        <v/>
      </c>
      <c r="G307" s="3" t="inlineStr">
        <is>
          <t>https://cdn.orca.storage/6176f4e9837c6600b5a93b75/617c155a7d917700b5928f4c/asset-photo/4xughrd5eLux2gD+vrU0jw.jpg</t>
        </is>
      </c>
      <c r="H307" s="3" t="inlineStr">
        <is>
          <t>https://cdn.orca.storage/6176f4e9837c6600b5a93b75/617c155a7d917700b5928f4c/name-plate-photo/tl1yyTz0wtJg0mEs7BxEw.jpg</t>
        </is>
      </c>
      <c r="I307" s="3" t="inlineStr">
        <is>
          <t>https://cdn.orca.storage/6176f4e9837c6600b5a93b75/617c155a7d917700b5928f4c/barcode-photo/dbKZGWvDzzuo3v+LffrnRQ.jpg</t>
        </is>
      </c>
      <c r="J307" s="3" t="inlineStr">
        <is>
          <t>Return Sludge Pumping Station</t>
        </is>
      </c>
      <c r="K307" s="3">
        <v/>
      </c>
      <c r="L307" s="3">
        <v/>
      </c>
      <c r="M307" s="3" t="inlineStr">
        <is>
          <t>Unknown</t>
        </is>
      </c>
      <c r="N307" s="4">
        <v>44498.64902777778</v>
      </c>
    </row>
    <row r="308">
      <c r="A308" s="3">
        <f>T("0000311811")</f>
      </c>
      <c r="B308" s="3" t="inlineStr">
        <is>
          <t>Digester Control Building Plug valve</t>
        </is>
      </c>
      <c r="C308" s="3" t="inlineStr">
        <is>
          <t>Digester Control Building Basement Valve Room</t>
        </is>
      </c>
      <c r="D308" s="3" t="inlineStr">
        <is>
          <t>Good</t>
        </is>
      </c>
      <c r="E308" s="3">
        <v/>
      </c>
      <c r="F308" s="3">
        <v/>
      </c>
      <c r="G308" s="3" t="inlineStr">
        <is>
          <t>https://cdn.orca.storage/6176f4e9837c6600b5a93b75/617c1581097cfe00b5a82550/asset-photo/Cxk9z0gETwX2a4OdZsn+ww.jpg</t>
        </is>
      </c>
      <c r="H308" s="3">
        <v/>
      </c>
      <c r="I308" s="3" t="inlineStr">
        <is>
          <t>https://cdn.orca.storage/6176f4e9837c6600b5a93b75/617c1581097cfe00b5a82550/barcode-photo/8OBDK6fCnc7aqJ02LN8qQ.jpg</t>
        </is>
      </c>
      <c r="J308" s="3" t="inlineStr">
        <is>
          <t>Digester Control Building</t>
        </is>
      </c>
      <c r="K308" s="3">
        <v/>
      </c>
      <c r="L308" s="3">
        <v/>
      </c>
      <c r="M308" s="3" t="inlineStr">
        <is>
          <t>43.3826666, -80.3538585</t>
        </is>
      </c>
      <c r="N308" s="4">
        <v>44498.651342592595</v>
      </c>
    </row>
    <row r="309">
      <c r="A309" s="3">
        <f>T("0000311812")</f>
      </c>
      <c r="B309" s="3" t="inlineStr">
        <is>
          <t>Digester Control Building Plug valve</t>
        </is>
      </c>
      <c r="C309" s="3" t="inlineStr">
        <is>
          <t>Digester Control Building Basement Valve Room</t>
        </is>
      </c>
      <c r="D309" s="3" t="inlineStr">
        <is>
          <t>Very Good</t>
        </is>
      </c>
      <c r="E309" s="3">
        <v/>
      </c>
      <c r="F309" s="3">
        <v/>
      </c>
      <c r="G309" s="3" t="inlineStr">
        <is>
          <t>https://cdn.orca.storage/6176f4e9837c6600b5a93b75/617c15eb7d917700b5928f89/asset-photo/iIsuo17g9G1GhxUXnZP0fA.jpg</t>
        </is>
      </c>
      <c r="H309" s="3">
        <v/>
      </c>
      <c r="I309" s="3" t="inlineStr">
        <is>
          <t>https://cdn.orca.storage/6176f4e9837c6600b5a93b75/617c15eb7d917700b5928f89/barcode-photo/9AHQWRDzNgV9aibWcjGgug.jpg</t>
        </is>
      </c>
      <c r="J309" s="3" t="inlineStr">
        <is>
          <t>Digester Control Building</t>
        </is>
      </c>
      <c r="K309" s="3">
        <v/>
      </c>
      <c r="L309" s="3">
        <v/>
      </c>
      <c r="M309" s="3" t="inlineStr">
        <is>
          <t>43.3878771, -80.3509402</t>
        </is>
      </c>
      <c r="N309" s="4">
        <v>44498.65241898148</v>
      </c>
    </row>
    <row r="310">
      <c r="A310" s="3">
        <f>T("0000151923")</f>
      </c>
      <c r="B310" s="3" t="inlineStr">
        <is>
          <t>Return Activated Sludge Pumping Station Pump #6 Motor</t>
        </is>
      </c>
      <c r="C310" s="3" t="inlineStr">
        <is>
          <t>Return Activated Sludge Pumping Station</t>
        </is>
      </c>
      <c r="D310" s="3" t="inlineStr">
        <is>
          <t>Fair</t>
        </is>
      </c>
      <c r="E310" s="3" t="inlineStr">
        <is>
          <t>Corrossion</t>
        </is>
      </c>
      <c r="F310" s="3">
        <v/>
      </c>
      <c r="G310" s="3" t="inlineStr">
        <is>
          <t>https://cdn.orca.storage/6176f4e9837c6600b5a93b75/617c16112a52c200b5e39903/asset-photo/To+vC4N+lbyNy6wclEDEEQ.jpg</t>
        </is>
      </c>
      <c r="H310" s="3" t="inlineStr">
        <is>
          <t>https://cdn.orca.storage/6176f4e9837c6600b5a93b75/617c16112a52c200b5e39903/name-plate-photo/Sin4YrOK1pNo7OIeyyAnYQ.jpg</t>
        </is>
      </c>
      <c r="I310" s="3" t="inlineStr">
        <is>
          <t>https://cdn.orca.storage/6176f4e9837c6600b5a93b75/617c16112a52c200b5e39903/barcode-photo/nxR3IZWzAVz0pxNGzWGZ8w.jpg</t>
        </is>
      </c>
      <c r="J310" s="3" t="inlineStr">
        <is>
          <t>Return Sludge Pumping Station</t>
        </is>
      </c>
      <c r="K310" s="3">
        <v/>
      </c>
      <c r="L310" s="3">
        <v/>
      </c>
      <c r="M310" s="3" t="inlineStr">
        <is>
          <t>Unknown</t>
        </is>
      </c>
      <c r="N310" s="4">
        <v>44498.65001157407</v>
      </c>
    </row>
    <row r="311">
      <c r="A311" s="3">
        <f>T("0000311813")</f>
      </c>
      <c r="B311" s="3" t="inlineStr">
        <is>
          <t>Digester Control Building Plug valve</t>
        </is>
      </c>
      <c r="C311" s="3" t="inlineStr">
        <is>
          <t>Digester control building Basement Valve Room</t>
        </is>
      </c>
      <c r="D311" s="3" t="inlineStr">
        <is>
          <t>Very Good</t>
        </is>
      </c>
      <c r="E311" s="3">
        <v/>
      </c>
      <c r="F311" s="3">
        <v/>
      </c>
      <c r="G311" s="3" t="inlineStr">
        <is>
          <t>https://cdn.orca.storage/6176f4e9837c6600b5a93b75/617c164c2bf52000b5987f19/asset-photo/aqCnHV7E1r+YKR5CSFHJ3A.jpg</t>
        </is>
      </c>
      <c r="H311" s="3">
        <v/>
      </c>
      <c r="I311" s="3" t="inlineStr">
        <is>
          <t>https://cdn.orca.storage/6176f4e9837c6600b5a93b75/617c164c2bf52000b5987f19/barcode-photo/d1GjOwEhfiO2dzHSiToZjQ.jpg</t>
        </is>
      </c>
      <c r="J311" s="3" t="inlineStr">
        <is>
          <t>Digester Control Building</t>
        </is>
      </c>
      <c r="K311" s="3">
        <v/>
      </c>
      <c r="L311" s="3">
        <v/>
      </c>
      <c r="M311" s="3" t="inlineStr">
        <is>
          <t>43.3879438, -80.3508430</t>
        </is>
      </c>
      <c r="N311" s="4">
        <v>44498.65362268518</v>
      </c>
    </row>
    <row r="312">
      <c r="A312" s="3">
        <f>T("0000311814")</f>
      </c>
      <c r="B312" s="3" t="inlineStr">
        <is>
          <t>Digester Control Building Plug valve</t>
        </is>
      </c>
      <c r="C312" s="3" t="inlineStr">
        <is>
          <t>Digester control building Basement Valve Room</t>
        </is>
      </c>
      <c r="D312" s="3" t="inlineStr">
        <is>
          <t>Very Good</t>
        </is>
      </c>
      <c r="E312" s="3">
        <v/>
      </c>
      <c r="F312" s="3">
        <v/>
      </c>
      <c r="G312" s="3" t="inlineStr">
        <is>
          <t>https://cdn.orca.storage/6176f4e9837c6600b5a93b75/617c169e2bf52000b5987f47/asset-photo/5CDWvaruQ4bvyj7AjiAeyA.jpg</t>
        </is>
      </c>
      <c r="H312" s="3">
        <v/>
      </c>
      <c r="I312" s="3" t="inlineStr">
        <is>
          <t>https://cdn.orca.storage/6176f4e9837c6600b5a93b75/617c169e2bf52000b5987f47/barcode-photo/NfENGPpOnwnOuoIIy4Rvug.jpg</t>
        </is>
      </c>
      <c r="J312" s="3" t="inlineStr">
        <is>
          <t>Digester Control Building</t>
        </is>
      </c>
      <c r="K312" s="3">
        <v/>
      </c>
      <c r="L312" s="3">
        <v/>
      </c>
      <c r="M312" s="3" t="inlineStr">
        <is>
          <t>43.3836442, -80.3618630</t>
        </is>
      </c>
      <c r="N312" s="4">
        <v>44498.65454861111</v>
      </c>
    </row>
    <row r="313">
      <c r="A313" s="3" t="inlineStr">
        <is>
          <t>okvcjr0kp000a335wg183s3t1</t>
        </is>
      </c>
      <c r="B313" s="3" t="inlineStr">
        <is>
          <t>Return Sludge Pumping Station Process Piping 30m</t>
        </is>
      </c>
      <c r="C313" s="3" t="inlineStr">
        <is>
          <t>RAS ps</t>
        </is>
      </c>
      <c r="D313" s="3" t="inlineStr">
        <is>
          <t>Fair</t>
        </is>
      </c>
      <c r="E313" s="3" t="inlineStr">
        <is>
          <t>Corrosion</t>
        </is>
      </c>
      <c r="F313" s="3">
        <v/>
      </c>
      <c r="G313" s="3" t="inlineStr">
        <is>
          <t>https://cdn.orca.storage/6176f4e9837c6600b5a93b75/617c175f5c514200b546d72b/asset-photo/2AA+ImISjiW3atx6kvMojg.jpg</t>
        </is>
      </c>
      <c r="H313" s="3" t="inlineStr">
        <is>
          <t>https://cdn.orca.storage/6176f4e9837c6600b5a93b75/617c175f5c514200b546d72b/name-plate-photo/7niDnQY5Ia9BT2y1f4Sd5g.jpg</t>
        </is>
      </c>
      <c r="I313" s="3" t="inlineStr">
        <is>
          <t>https://cdn.orca.storage/6176f4e9837c6600b5a93b75/617c175f5c514200b546d72b/barcode-photo/L2bBEQUmotQkC8Dsvfww.jpg</t>
        </is>
      </c>
      <c r="J313" s="3" t="inlineStr">
        <is>
          <t>Return Sludge Pumping Station</t>
        </is>
      </c>
      <c r="K313" s="3">
        <v/>
      </c>
      <c r="L313" s="3">
        <v/>
      </c>
      <c r="M313" s="3" t="inlineStr">
        <is>
          <t>Unknown</t>
        </is>
      </c>
      <c r="N313" s="4">
        <v>44498.6562037037</v>
      </c>
    </row>
    <row r="314">
      <c r="A314" s="3">
        <f>T("0000311768")</f>
      </c>
      <c r="B314" s="3" t="inlineStr">
        <is>
          <t>Sludge mixing pump</t>
        </is>
      </c>
      <c r="C314" s="3" t="inlineStr">
        <is>
          <t>Digester control building</t>
        </is>
      </c>
      <c r="D314" s="3" t="inlineStr">
        <is>
          <t>Fair</t>
        </is>
      </c>
      <c r="E314" s="3">
        <v/>
      </c>
      <c r="F314" s="3">
        <v/>
      </c>
      <c r="G314" s="3" t="inlineStr">
        <is>
          <t>https://cdn.orca.storage/6176f4e9837c6600b5a93b75/617c18312bf52000b598801c/asset-photo/YGjuwday7G9iLhDIMzfF8g.jpg</t>
        </is>
      </c>
      <c r="H314" s="3" t="inlineStr">
        <is>
          <t>https://cdn.orca.storage/6176f4e9837c6600b5a93b75/617c18312bf52000b598801c/name-plate-photo/jQNVYOLYQE3wFoMnmaGGVA.jpg</t>
        </is>
      </c>
      <c r="I314" s="3" t="inlineStr">
        <is>
          <t>https://cdn.orca.storage/6176f4e9837c6600b5a93b75/617c18312bf52000b598801c/barcode-photo/28DCNZDf1alz5Ft5urhjQ.jpg</t>
        </is>
      </c>
      <c r="J314" s="3" t="inlineStr">
        <is>
          <t>Digester Control Building</t>
        </is>
      </c>
      <c r="K314" s="3">
        <v/>
      </c>
      <c r="L314" s="3">
        <v/>
      </c>
      <c r="M314" s="3" t="inlineStr">
        <is>
          <t>43.3880543, -80.3507706</t>
        </is>
      </c>
      <c r="N314" s="4">
        <v>44498.65869212963</v>
      </c>
    </row>
    <row r="315">
      <c r="A315" s="3">
        <f>T("0000311772")</f>
      </c>
      <c r="B315" s="3" t="inlineStr">
        <is>
          <t>Sludge mixing pump 01</t>
        </is>
      </c>
      <c r="C315" s="3" t="inlineStr">
        <is>
          <t>Digester control building</t>
        </is>
      </c>
      <c r="D315" s="3" t="inlineStr">
        <is>
          <t>Fair</t>
        </is>
      </c>
      <c r="E315" s="3">
        <v/>
      </c>
      <c r="F315" s="3">
        <v/>
      </c>
      <c r="G315" s="3" t="inlineStr">
        <is>
          <t>https://cdn.orca.storage/6176f4e9837c6600b5a93b75/617c196e7d917700b5929179/asset-photo/suHxEnge889P4X+vsG6m8w.jpg</t>
        </is>
      </c>
      <c r="H315" s="3" t="inlineStr">
        <is>
          <t>https://cdn.orca.storage/6176f4e9837c6600b5a93b75/617c196e7d917700b5929179/name-plate-photo/ZVBohaAiHh8ZpMood+x8Q.jpg</t>
        </is>
      </c>
      <c r="I315" s="3" t="inlineStr">
        <is>
          <t>https://cdn.orca.storage/6176f4e9837c6600b5a93b75/617c196e7d917700b5929179/barcode-photo/hpQT6LwyNXyfVfrfzBOMdQ.jpg</t>
        </is>
      </c>
      <c r="J315" s="3" t="inlineStr">
        <is>
          <t>Digester Control Building</t>
        </is>
      </c>
      <c r="K315" s="3">
        <v/>
      </c>
      <c r="L315" s="3">
        <v/>
      </c>
      <c r="M315" s="3" t="inlineStr">
        <is>
          <t>43.3880282, -80.3507496</t>
        </is>
      </c>
      <c r="N315" s="4">
        <v>44498.66271990741</v>
      </c>
    </row>
    <row r="316">
      <c r="A316" s="3">
        <f>T("0000311784")</f>
      </c>
      <c r="B316" s="3" t="inlineStr">
        <is>
          <t>Sludge recirculation pump 01</t>
        </is>
      </c>
      <c r="C316" s="3" t="inlineStr">
        <is>
          <t>Digester control building</t>
        </is>
      </c>
      <c r="D316" s="3" t="inlineStr">
        <is>
          <t>Fair</t>
        </is>
      </c>
      <c r="E316" s="3">
        <v/>
      </c>
      <c r="F316" s="3">
        <v/>
      </c>
      <c r="G316" s="3" t="inlineStr">
        <is>
          <t>https://cdn.orca.storage/6176f4e9837c6600b5a93b75/617c1ad72a52c200b5e4103e/asset-photo/RYWNbA5wwuA7beefNPJaQ.jpg</t>
        </is>
      </c>
      <c r="H316" s="3" t="inlineStr">
        <is>
          <t>https://cdn.orca.storage/6176f4e9837c6600b5a93b75/617c1ad72a52c200b5e4103e/name-plate-photo/FCItyeKH40l5d2lJDxVEGg.jpg</t>
        </is>
      </c>
      <c r="I316" s="3" t="inlineStr">
        <is>
          <t>https://cdn.orca.storage/6176f4e9837c6600b5a93b75/617c1ad72a52c200b5e4103e/barcode-photo/WnwfZnfDzYaOVUMBqICOvA.jpg</t>
        </is>
      </c>
      <c r="J316" s="3" t="inlineStr">
        <is>
          <t>Digester Control Building</t>
        </is>
      </c>
      <c r="K316" s="3">
        <v/>
      </c>
      <c r="L316" s="3">
        <v/>
      </c>
      <c r="M316" s="3" t="inlineStr">
        <is>
          <t>43.3880306, -80.3507751</t>
        </is>
      </c>
      <c r="N316" s="4">
        <v>44498.66695601852</v>
      </c>
    </row>
    <row r="317">
      <c r="A317" s="3">
        <f>T("0000311789")</f>
      </c>
      <c r="B317" s="3" t="inlineStr">
        <is>
          <t>Sludge recirculation pump 02</t>
        </is>
      </c>
      <c r="C317" s="3" t="inlineStr">
        <is>
          <t>Digester control building</t>
        </is>
      </c>
      <c r="D317" s="3" t="inlineStr">
        <is>
          <t>Fair</t>
        </is>
      </c>
      <c r="E317" s="3">
        <v/>
      </c>
      <c r="F317" s="3">
        <v/>
      </c>
      <c r="G317" s="3" t="inlineStr">
        <is>
          <t>https://cdn.orca.storage/6176f4e9837c6600b5a93b75/617c1b137d917700b5929227/asset-photo/74mvikRfJfelKda9z2i5SQ.jpg</t>
        </is>
      </c>
      <c r="H317" s="3" t="inlineStr">
        <is>
          <t>https://cdn.orca.storage/6176f4e9837c6600b5a93b75/617c1b137d917700b5929227/name-plate-photo/e2cVZ2QdSjiHyLLRbefVg.jpg</t>
        </is>
      </c>
      <c r="I317" s="3" t="inlineStr">
        <is>
          <t>https://cdn.orca.storage/6176f4e9837c6600b5a93b75/617c1b137d917700b5929227/barcode-photo/CPUyB9JAUcBpdskSD7vcbQ.jpg</t>
        </is>
      </c>
      <c r="J317" s="3" t="inlineStr">
        <is>
          <t>Digester Control Building</t>
        </is>
      </c>
      <c r="K317" s="3">
        <v/>
      </c>
      <c r="L317" s="3">
        <v/>
      </c>
      <c r="M317" s="3" t="inlineStr">
        <is>
          <t>43.3880292, -80.3507765</t>
        </is>
      </c>
      <c r="N317" s="4">
        <v>44498.667708333334</v>
      </c>
    </row>
    <row r="318">
      <c r="A318" s="3">
        <f>T("0000311817")</f>
      </c>
      <c r="B318" s="3" t="inlineStr">
        <is>
          <t>Digester Control Building Knife Gate Valve</t>
        </is>
      </c>
      <c r="C318" s="3" t="inlineStr">
        <is>
          <t>Digester control building Basement Valve Room</t>
        </is>
      </c>
      <c r="D318" s="3" t="inlineStr">
        <is>
          <t>Good</t>
        </is>
      </c>
      <c r="E318" s="3">
        <v/>
      </c>
      <c r="F318" s="3">
        <v/>
      </c>
      <c r="G318" s="3" t="inlineStr">
        <is>
          <t>https://cdn.orca.storage/6176f4e9837c6600b5a93b75/617c1dbc2bf52000b598829e/asset-photo/Pk3bVWztsYVGZWUkh0ovDA.jpg</t>
        </is>
      </c>
      <c r="H318" s="3">
        <v/>
      </c>
      <c r="I318" s="3" t="inlineStr">
        <is>
          <t>https://cdn.orca.storage/6176f4e9837c6600b5a93b75/617c1dbc2bf52000b598829e/barcode-photo/TtZbFhA8btDeTlWUwWbSFA.jpg</t>
        </is>
      </c>
      <c r="J318" s="3" t="inlineStr">
        <is>
          <t>Digester Control Building</t>
        </is>
      </c>
      <c r="K318" s="3">
        <v/>
      </c>
      <c r="L318" s="3">
        <v/>
      </c>
      <c r="M318" s="3" t="inlineStr">
        <is>
          <t>43.3880210, -80.3507898</t>
        </is>
      </c>
      <c r="N318" s="4">
        <v>44498.67563657407</v>
      </c>
    </row>
    <row r="319">
      <c r="A319" s="3">
        <f>T("0000311803")</f>
      </c>
      <c r="B319" s="3" t="inlineStr">
        <is>
          <t>Knife Gate Valve</t>
        </is>
      </c>
      <c r="C319" s="3" t="inlineStr">
        <is>
          <t>Digester control building Basement Valve Room</t>
        </is>
      </c>
      <c r="D319" s="3" t="inlineStr">
        <is>
          <t>Good</t>
        </is>
      </c>
      <c r="E319" s="3">
        <v/>
      </c>
      <c r="F319" s="3">
        <v/>
      </c>
      <c r="G319" s="3" t="inlineStr">
        <is>
          <t>https://cdn.orca.storage/6176f4e9837c6600b5a93b75/617c1e760679ae00b5e47c8d/asset-photo/VUrhZmPsmh6HtH2LJkkvRw.jpg</t>
        </is>
      </c>
      <c r="H319" s="3">
        <v/>
      </c>
      <c r="I319" s="3" t="inlineStr">
        <is>
          <t>https://cdn.orca.storage/6176f4e9837c6600b5a93b75/617c1e760679ae00b5e47c8d/barcode-photo/pvFoC5VELDE4UieHNhjqxA.jpg</t>
        </is>
      </c>
      <c r="J319" s="3" t="inlineStr">
        <is>
          <t>Digester Control Building</t>
        </is>
      </c>
      <c r="K319" s="3">
        <v/>
      </c>
      <c r="L319" s="3">
        <v/>
      </c>
      <c r="M319" s="3" t="inlineStr">
        <is>
          <t>43.3826666, -80.3538585</t>
        </is>
      </c>
      <c r="N319" s="4">
        <v>44498.67759259259</v>
      </c>
    </row>
    <row r="320">
      <c r="A320" s="3">
        <f>T("0000202872")</f>
      </c>
      <c r="B320" s="3" t="inlineStr">
        <is>
          <t>Raw Sludge Pumping Station 1 Pump 1</t>
        </is>
      </c>
      <c r="C320" s="3" t="inlineStr">
        <is>
          <t>Raw sludge pumping station</t>
        </is>
      </c>
      <c r="D320" s="3" t="inlineStr">
        <is>
          <t>Fair</t>
        </is>
      </c>
      <c r="E320" s="3" t="inlineStr">
        <is>
          <t>Very rusty and dusty</t>
        </is>
      </c>
      <c r="F320" s="3" t="inlineStr">
        <is>
          <t>2004-10-29</t>
        </is>
      </c>
      <c r="G320" s="3" t="inlineStr">
        <is>
          <t>https://cdn.orca.storage/6176f4e9837c6600b5a93b75/617c208f097cfe00b5a82a57/asset-photo/pKt1JC44VRNE4au4NfEp2w.jpg</t>
        </is>
      </c>
      <c r="H320" s="3" t="inlineStr">
        <is>
          <t>https://cdn.orca.storage/6176f4e9837c6600b5a93b75/617c208f097cfe00b5a82a57/name-plate-photo/Udt5OnHdgdNKtl5iRIU4uQ.jpg</t>
        </is>
      </c>
      <c r="I320" s="3" t="inlineStr">
        <is>
          <t>https://cdn.orca.storage/6176f4e9837c6600b5a93b75/617c208f097cfe00b5a82a57/barcode-photo/d2Oq4AE59TeKJZ62nNfjA.jpg</t>
        </is>
      </c>
      <c r="J320" s="3" t="inlineStr">
        <is>
          <t>Raw Sludge Pumping Station 1</t>
        </is>
      </c>
      <c r="K320" s="3">
        <v/>
      </c>
      <c r="L320" s="3">
        <v/>
      </c>
      <c r="M320" s="3" t="inlineStr">
        <is>
          <t>43.3882085, -80.3518887</t>
        </is>
      </c>
      <c r="N320" s="4">
        <v>44498.68094907407</v>
      </c>
    </row>
    <row r="321">
      <c r="A321" s="3">
        <f>T("0000202867")</f>
      </c>
      <c r="B321" s="3" t="inlineStr">
        <is>
          <t>Raw Sludge Pumping Station 1 Pump 1 Motor</t>
        </is>
      </c>
      <c r="C321" s="3" t="inlineStr">
        <is>
          <t>Raw sludge Pumping Station</t>
        </is>
      </c>
      <c r="D321" s="3" t="inlineStr">
        <is>
          <t>Poor</t>
        </is>
      </c>
      <c r="E321" s="3" t="inlineStr">
        <is>
          <t>Very rusty and dusty</t>
        </is>
      </c>
      <c r="F321" s="3" t="inlineStr">
        <is>
          <t>2004-10-29</t>
        </is>
      </c>
      <c r="G321" s="3" t="inlineStr">
        <is>
          <t>https://cdn.orca.storage/6176f4e9837c6600b5a93b75/617c20952a52c200b5e53989/asset-photo/4n4vHK1mOc0XLlAqWtZLOw.jpg</t>
        </is>
      </c>
      <c r="H321" s="3" t="inlineStr">
        <is>
          <t>https://cdn.orca.storage/6176f4e9837c6600b5a93b75/617c20952a52c200b5e53989/name-plate-photo/uxli4h+CgDiMcldJfqkeDQ.jpg</t>
        </is>
      </c>
      <c r="I321" s="3" t="inlineStr">
        <is>
          <t>https://cdn.orca.storage/6176f4e9837c6600b5a93b75/617c20952a52c200b5e53989/barcode-photo/yCM30uwGPqdJtjukOrslRQ.jpg</t>
        </is>
      </c>
      <c r="J321" s="3" t="inlineStr">
        <is>
          <t>Raw Sludge Pumping Station 1</t>
        </is>
      </c>
      <c r="K321" s="3">
        <v/>
      </c>
      <c r="L321" s="3">
        <v/>
      </c>
      <c r="M321" s="3" t="inlineStr">
        <is>
          <t>43.3882718, -80.3519169</t>
        </is>
      </c>
      <c r="N321" s="4">
        <v>44498.683344907404</v>
      </c>
    </row>
    <row r="322">
      <c r="A322" s="3">
        <f>T("0000311804")</f>
      </c>
      <c r="B322" s="3" t="inlineStr">
        <is>
          <t>Knife Gate Valve</t>
        </is>
      </c>
      <c r="C322" s="3" t="inlineStr">
        <is>
          <t>Digester control building Basement Valve Room</t>
        </is>
      </c>
      <c r="D322" s="3" t="inlineStr">
        <is>
          <t>Poor</t>
        </is>
      </c>
      <c r="E322" s="3" t="inlineStr">
        <is>
          <t>Minor deterioration</t>
        </is>
      </c>
      <c r="F322" s="3">
        <v/>
      </c>
      <c r="G322" s="3" t="inlineStr">
        <is>
          <t>https://cdn.orca.storage/6176f4e9837c6600b5a93b75/617c21226ef76800b54f694d/asset-photo/q81YUsa3hVxPyDX0MpdGQ.jpg</t>
        </is>
      </c>
      <c r="H322" s="3">
        <v/>
      </c>
      <c r="I322" s="3" t="inlineStr">
        <is>
          <t>https://cdn.orca.storage/6176f4e9837c6600b5a93b75/617c21226ef76800b54f694d/barcode-photo/J+U4wauL5zXywdvORekTg.jpg</t>
        </is>
      </c>
      <c r="J322" s="3" t="inlineStr">
        <is>
          <t>Digester Control Building</t>
        </is>
      </c>
      <c r="K322" s="3">
        <v/>
      </c>
      <c r="L322" s="3">
        <v/>
      </c>
      <c r="M322" s="3" t="inlineStr">
        <is>
          <t>43.3879917, -80.3508156</t>
        </is>
      </c>
      <c r="N322" s="4">
        <v>44498.68457175926</v>
      </c>
    </row>
    <row r="323">
      <c r="A323" s="3">
        <f>T("0000311805")</f>
      </c>
      <c r="B323" s="3" t="inlineStr">
        <is>
          <t>Digester Control Building Plug Valve</t>
        </is>
      </c>
      <c r="C323" s="3" t="inlineStr">
        <is>
          <t>Digester control building Basement Valve Room</t>
        </is>
      </c>
      <c r="D323" s="3" t="inlineStr">
        <is>
          <t>Very Good</t>
        </is>
      </c>
      <c r="E323" s="3">
        <v/>
      </c>
      <c r="F323" s="3">
        <v/>
      </c>
      <c r="G323" s="3" t="inlineStr">
        <is>
          <t>https://cdn.orca.storage/6176f4e9837c6600b5a93b75/617c213a7d917700b592d4c8/asset-photo/EceyDnw1S8j5xotvnU+Uxg.jpg</t>
        </is>
      </c>
      <c r="H323" s="3" t="inlineStr">
        <is>
          <t>https://cdn.orca.storage/6176f4e9837c6600b5a93b75/617c213a7d917700b592d4c8/name-plate-photo/wIM99NQ+e7TgfBqh1hAraw.jpg</t>
        </is>
      </c>
      <c r="I323" s="3" t="inlineStr">
        <is>
          <t>https://cdn.orca.storage/6176f4e9837c6600b5a93b75/617c213a7d917700b592d4c8/barcode-photo/9mCnEDxEgff7Zn319eXHeQ.jpg</t>
        </is>
      </c>
      <c r="J323" s="3" t="inlineStr">
        <is>
          <t>Digester Control Building</t>
        </is>
      </c>
      <c r="K323" s="3">
        <v/>
      </c>
      <c r="L323" s="3">
        <v/>
      </c>
      <c r="M323" s="3" t="inlineStr">
        <is>
          <t>43.3826666, -80.3538585</t>
        </is>
      </c>
      <c r="N323" s="4">
        <v>44498.68111111111</v>
      </c>
    </row>
    <row r="324">
      <c r="A324" s="3">
        <f>T("0000311806")</f>
      </c>
      <c r="B324" s="3" t="inlineStr">
        <is>
          <t>Digester Control Building Plug valve</t>
        </is>
      </c>
      <c r="C324" s="3" t="inlineStr">
        <is>
          <t>Digester control building Basement Valve Room</t>
        </is>
      </c>
      <c r="D324" s="3" t="inlineStr">
        <is>
          <t>Very Good</t>
        </is>
      </c>
      <c r="E324" s="3">
        <v/>
      </c>
      <c r="F324" s="3">
        <v/>
      </c>
      <c r="G324" s="3" t="inlineStr">
        <is>
          <t>https://cdn.orca.storage/6176f4e9837c6600b5a93b75/617c21406ef76800b54f6962/asset-photo/UQT7zK11JAiT+TBiZn5kgw.jpg</t>
        </is>
      </c>
      <c r="H324" s="3">
        <v/>
      </c>
      <c r="I324" s="3" t="inlineStr">
        <is>
          <t>https://cdn.orca.storage/6176f4e9837c6600b5a93b75/617c21406ef76800b54f6962/barcode-photo/DIg4E4axHEwz0tmlq078kg.jpg</t>
        </is>
      </c>
      <c r="J324" s="3" t="inlineStr">
        <is>
          <t>Digester Control Building</t>
        </is>
      </c>
      <c r="K324" s="3">
        <v/>
      </c>
      <c r="L324" s="3">
        <v/>
      </c>
      <c r="M324" s="3" t="inlineStr">
        <is>
          <t>43.3826666, -80.3538585</t>
        </is>
      </c>
      <c r="N324" s="4">
        <v>44498.68172453704</v>
      </c>
    </row>
    <row r="325">
      <c r="A325" s="3">
        <f>T("0000202870")</f>
      </c>
      <c r="B325" s="3" t="inlineStr">
        <is>
          <t>Raw Sludge Pump No 2 Motor, Nord</t>
        </is>
      </c>
      <c r="C325" s="3" t="inlineStr">
        <is>
          <t>Raw Sludge Pump Station 1</t>
        </is>
      </c>
      <c r="D325" s="3" t="inlineStr">
        <is>
          <t>Fair</t>
        </is>
      </c>
      <c r="E325" s="3" t="inlineStr">
        <is>
          <t>Minor corrosion</t>
        </is>
      </c>
      <c r="F325" s="3">
        <v/>
      </c>
      <c r="G325" s="3" t="inlineStr">
        <is>
          <t>https://cdn.orca.storage/6176f4e9837c6600b5a93b75/617c21af6ef76800b54f697c/asset-photo/Q068sJdeGchoyHtsrjg7A.jpg</t>
        </is>
      </c>
      <c r="H325" s="3" t="inlineStr">
        <is>
          <t>https://cdn.orca.storage/6176f4e9837c6600b5a93b75/617c21af6ef76800b54f697c/name-plate-photo/iwXCfitsGdME3GZC+XKyg.jpg</t>
        </is>
      </c>
      <c r="I325" s="3" t="inlineStr">
        <is>
          <t>https://cdn.orca.storage/6176f4e9837c6600b5a93b75/617c21af6ef76800b54f697c/barcode-photo/e8XTku+F+ABU3062ycv0nw.jpg</t>
        </is>
      </c>
      <c r="J325" s="3" t="inlineStr">
        <is>
          <t>Raw Sludge Pumping Station 1</t>
        </is>
      </c>
      <c r="K325" s="3">
        <v/>
      </c>
      <c r="L325" s="3">
        <v/>
      </c>
      <c r="M325" s="3" t="inlineStr">
        <is>
          <t>43.3883820, -80.3516036</t>
        </is>
      </c>
      <c r="N325" s="4">
        <v>44498.68540509259</v>
      </c>
    </row>
    <row r="326">
      <c r="A326" s="3">
        <f>T("0000051893")</f>
      </c>
      <c r="B326" s="3" t="inlineStr">
        <is>
          <t>Raw Sludge Pumping Station 1 Pump 2 Drive Connected to Motor</t>
        </is>
      </c>
      <c r="C326" s="3" t="inlineStr">
        <is>
          <t>Raw Sludge Pump Station 1</t>
        </is>
      </c>
      <c r="D326" s="3" t="inlineStr">
        <is>
          <t>Fair</t>
        </is>
      </c>
      <c r="E326" s="3" t="inlineStr">
        <is>
          <t>Corrosion</t>
        </is>
      </c>
      <c r="F326" s="3">
        <v/>
      </c>
      <c r="G326" s="3" t="inlineStr">
        <is>
          <t>https://cdn.orca.storage/6176f4e9837c6600b5a93b75/617c21ff2a52c200b5e5aee0/asset-photo/3xJwvelPibxmRGIYHyJjVg.jpg</t>
        </is>
      </c>
      <c r="H326" s="3" t="inlineStr">
        <is>
          <t>https://cdn.orca.storage/6176f4e9837c6600b5a93b75/617c21ff2a52c200b5e5aee0/name-plate-photo/XYKBa2r7r5LLD2w0onHThw.jpg</t>
        </is>
      </c>
      <c r="I326" s="3" t="inlineStr">
        <is>
          <t>https://cdn.orca.storage/6176f4e9837c6600b5a93b75/617c21ff2a52c200b5e5aee0/barcode-photo/rMmCVjiyf1WqaQou+xMcsA.jpg</t>
        </is>
      </c>
      <c r="J326" s="3" t="inlineStr">
        <is>
          <t>Raw Sludge Pumping Station 1</t>
        </is>
      </c>
      <c r="K326" s="3">
        <v/>
      </c>
      <c r="L326" s="3">
        <v/>
      </c>
      <c r="M326" s="3" t="inlineStr">
        <is>
          <t>43.3882153, -80.3519729</t>
        </is>
      </c>
      <c r="N326" s="4">
        <v>44498.68716435185</v>
      </c>
    </row>
    <row r="327">
      <c r="A327" s="3" t="inlineStr">
        <is>
          <t>okvclj4q2000j317xdn0xbkr5</t>
        </is>
      </c>
      <c r="B327" s="3" t="inlineStr">
        <is>
          <t>Return Sludge Pumping Station 1 Process Piping 25m 350mm</t>
        </is>
      </c>
      <c r="C327" s="3" t="inlineStr">
        <is>
          <t>Return Sludge Pumping Station 1</t>
        </is>
      </c>
      <c r="D327" s="3" t="inlineStr">
        <is>
          <t>Good</t>
        </is>
      </c>
      <c r="E327" s="3">
        <v/>
      </c>
      <c r="F327" s="3">
        <v/>
      </c>
      <c r="G327" s="3" t="inlineStr">
        <is>
          <t>https://cdn.orca.storage/6176f4e9837c6600b5a93b75/617c238c7d917700b592d599/asset-photo/5PBA4zrCDqGoRBg3JJvwQ.jpg</t>
        </is>
      </c>
      <c r="H327" s="3" t="inlineStr">
        <is>
          <t>https://cdn.orca.storage/6176f4e9837c6600b5a93b75/617c238c7d917700b592d599/name-plate-photo/whIOefY+y4K86Cdz0XRJpA.jpg</t>
        </is>
      </c>
      <c r="I327" s="3" t="inlineStr">
        <is>
          <t>https://cdn.orca.storage/6176f4e9837c6600b5a93b75/617c238c7d917700b592d599/barcode-photo/O6NnlLQgLX0br654AFkP7Q.jpg</t>
        </is>
      </c>
      <c r="J327" s="3" t="inlineStr">
        <is>
          <t>Return Sludge PS 1</t>
        </is>
      </c>
      <c r="K327" s="3">
        <v/>
      </c>
      <c r="L327" s="3">
        <v/>
      </c>
      <c r="M327" s="3" t="inlineStr">
        <is>
          <t>43.3881948, -80.3519245</t>
        </is>
      </c>
      <c r="N327" s="4">
        <v>44498.690787037034</v>
      </c>
    </row>
    <row r="328">
      <c r="A328" s="3">
        <f>T("0000202865")</f>
      </c>
      <c r="B328" s="3" t="inlineStr">
        <is>
          <t>Raw Sludge Pumping Station 2 Pump 4 Motor</t>
        </is>
      </c>
      <c r="C328" s="3" t="inlineStr">
        <is>
          <t>Raw Sludge Pumping Station 2</t>
        </is>
      </c>
      <c r="D328" s="3" t="inlineStr">
        <is>
          <t>Fair</t>
        </is>
      </c>
      <c r="E328" s="3" t="inlineStr">
        <is>
          <t>Dusty and aging</t>
        </is>
      </c>
      <c r="F328" s="3">
        <v/>
      </c>
      <c r="G328" s="3" t="inlineStr">
        <is>
          <t>https://cdn.orca.storage/6176f4e9837c6600b5a93b75/617c25222a52c200b5e5afeb/asset-photo/IzKYEHIWNtpsf4pFxtJqsQ.jpg</t>
        </is>
      </c>
      <c r="H328" s="3" t="inlineStr">
        <is>
          <t>https://cdn.orca.storage/6176f4e9837c6600b5a93b75/617c25222a52c200b5e5afeb/name-plate-photo/MWhI2QnFPc8lI212AkjnEw.jpg</t>
        </is>
      </c>
      <c r="I328" s="3" t="inlineStr">
        <is>
          <t>https://cdn.orca.storage/6176f4e9837c6600b5a93b75/617c25222a52c200b5e5afeb/barcode-photo/cNlFJav83VAy48DWAy9l9g.jpg</t>
        </is>
      </c>
      <c r="J328" s="3" t="inlineStr">
        <is>
          <t>Raw Sludge Pumping Station 2</t>
        </is>
      </c>
      <c r="K328" s="3">
        <v/>
      </c>
      <c r="L328" s="3">
        <v/>
      </c>
      <c r="M328" s="3" t="inlineStr">
        <is>
          <t>43.3884179, -80.3520664</t>
        </is>
      </c>
      <c r="N328" s="4">
        <v>44498.69721064815</v>
      </c>
    </row>
    <row r="329">
      <c r="A329" s="3">
        <f>T("0000202863")</f>
      </c>
      <c r="B329" s="3" t="inlineStr">
        <is>
          <t>Raw Sludge Pumping Station 2 Pump 4</t>
        </is>
      </c>
      <c r="C329" s="3" t="inlineStr">
        <is>
          <t>Raw Sludge Pumping Station 2</t>
        </is>
      </c>
      <c r="D329" s="3" t="inlineStr">
        <is>
          <t>Fair</t>
        </is>
      </c>
      <c r="E329" s="3" t="inlineStr">
        <is>
          <t>Dusty and aging Name plate missing</t>
        </is>
      </c>
      <c r="F329" s="3">
        <v/>
      </c>
      <c r="G329" s="3" t="inlineStr">
        <is>
          <t>https://cdn.orca.storage/6176f4e9837c6600b5a93b75/617c26256ef76800b54f6af5/asset-photo/rbEuTCCYRPdVxSOz2EOcA.jpg</t>
        </is>
      </c>
      <c r="H329" s="3" t="inlineStr">
        <is>
          <t>https://cdn.orca.storage/6176f4e9837c6600b5a93b75/617c26256ef76800b54f6af5/name-plate-photo/l08jyh1ZpfWt5zHV2G34Yw.jpg</t>
        </is>
      </c>
      <c r="I329" s="3" t="inlineStr">
        <is>
          <t>https://cdn.orca.storage/6176f4e9837c6600b5a93b75/617c26256ef76800b54f6af5/barcode-photo/rGijBrYQVR9vXPTuRWegdw.jpg</t>
        </is>
      </c>
      <c r="J329" s="3" t="inlineStr">
        <is>
          <t>Raw Sludge Pumping Station 2</t>
        </is>
      </c>
      <c r="K329" s="3">
        <v/>
      </c>
      <c r="L329" s="3">
        <v/>
      </c>
      <c r="M329" s="3" t="inlineStr">
        <is>
          <t>43.3883758, -80.3521088</t>
        </is>
      </c>
      <c r="N329" s="4">
        <v>44498.69918981481</v>
      </c>
    </row>
    <row r="330">
      <c r="A330" s="3">
        <f>T("0000202860")</f>
      </c>
      <c r="B330" s="3" t="inlineStr">
        <is>
          <t>Raw Sludge Pumping Station 2 Pump 3 Motor</t>
        </is>
      </c>
      <c r="C330" s="3" t="inlineStr">
        <is>
          <t>Raw Sludge Pumping Station 2</t>
        </is>
      </c>
      <c r="D330" s="3" t="inlineStr">
        <is>
          <t>Fair</t>
        </is>
      </c>
      <c r="E330" s="3" t="inlineStr">
        <is>
          <t>Rusty and dusty</t>
        </is>
      </c>
      <c r="F330" s="3">
        <v/>
      </c>
      <c r="G330" s="3" t="inlineStr">
        <is>
          <t>https://cdn.orca.storage/6176f4e9837c6600b5a93b75/617c27826ef76800b54f6b7b/asset-photo/S+V6BtGQPTejE4QCKwOA.jpg</t>
        </is>
      </c>
      <c r="H330" s="3" t="inlineStr">
        <is>
          <t>https://cdn.orca.storage/6176f4e9837c6600b5a93b75/617c27826ef76800b54f6b7b/name-plate-photo/EuUJH1NvCDoilLKNyAEAlA.jpg</t>
        </is>
      </c>
      <c r="I330" s="3" t="inlineStr">
        <is>
          <t>https://cdn.orca.storage/6176f4e9837c6600b5a93b75/617c27826ef76800b54f6b7b/barcode-photo/Wd1TOd4PuBDSSL5vTywtnQ.jpg</t>
        </is>
      </c>
      <c r="J330" s="3" t="inlineStr">
        <is>
          <t>Raw Sludge Pumping Station 2</t>
        </is>
      </c>
      <c r="K330" s="3">
        <v/>
      </c>
      <c r="L330" s="3">
        <v/>
      </c>
      <c r="M330" s="3" t="inlineStr">
        <is>
          <t>43.3883840, -80.3521035</t>
        </is>
      </c>
      <c r="N330" s="4">
        <v>44498.703564814816</v>
      </c>
    </row>
    <row r="331">
      <c r="A331" s="3">
        <f>T("0000202861")</f>
      </c>
      <c r="B331" s="3" t="inlineStr">
        <is>
          <t>Raw Sludge Pumping Station 2 Pump 3</t>
        </is>
      </c>
      <c r="C331" s="3" t="inlineStr">
        <is>
          <t>Raw Sludge Pumping Station 2</t>
        </is>
      </c>
      <c r="D331" s="3" t="inlineStr">
        <is>
          <t>Fair</t>
        </is>
      </c>
      <c r="E331" s="3" t="inlineStr">
        <is>
          <t>Rusty and aging</t>
        </is>
      </c>
      <c r="F331" s="3">
        <v/>
      </c>
      <c r="G331" s="3" t="inlineStr">
        <is>
          <t>https://cdn.orca.storage/6176f4e9837c6600b5a93b75/617c27a72a52c200b5e5b0e4/asset-photo/NN+FXONgehUj7rrKNULFfg.jpg</t>
        </is>
      </c>
      <c r="H331" s="3" t="inlineStr">
        <is>
          <t>https://cdn.orca.storage/6176f4e9837c6600b5a93b75/617c27a72a52c200b5e5b0e4/name-plate-photo/zW2l1D7MdzQtWPZqkPMg.jpg</t>
        </is>
      </c>
      <c r="I331" s="3" t="inlineStr">
        <is>
          <t>https://cdn.orca.storage/6176f4e9837c6600b5a93b75/617c27a72a52c200b5e5b0e4/barcode-photo/JKRoXnyHxdumVSiowfqWmw.jpg</t>
        </is>
      </c>
      <c r="J331" s="3" t="inlineStr">
        <is>
          <t>Raw Sludge Pumping Station 2</t>
        </is>
      </c>
      <c r="K331" s="3">
        <v/>
      </c>
      <c r="L331" s="3">
        <v/>
      </c>
      <c r="M331" s="3" t="inlineStr">
        <is>
          <t>43.3882512, -80.3520709</t>
        </is>
      </c>
      <c r="N331" s="4">
        <v>44498.7046412037</v>
      </c>
    </row>
    <row r="332">
      <c r="A332" s="3">
        <f>T("0000202868")</f>
      </c>
      <c r="B332" s="3" t="inlineStr">
        <is>
          <t>Raw Sludge Pump Station 1 Pump 2</t>
        </is>
      </c>
      <c r="C332" s="3" t="inlineStr">
        <is>
          <t>Raw Sludge Pump Station 1</t>
        </is>
      </c>
      <c r="D332" s="3" t="inlineStr">
        <is>
          <t>Fair</t>
        </is>
      </c>
      <c r="E332" s="3" t="inlineStr">
        <is>
          <t>Corrosion</t>
        </is>
      </c>
      <c r="F332" s="3" t="inlineStr">
        <is>
          <t>2004-10-29</t>
        </is>
      </c>
      <c r="G332" s="3" t="inlineStr">
        <is>
          <t>https://cdn.orca.storage/6176f4e9837c6600b5a93b75/617c28322a52c200b5e5b110/asset-photo/kZonqjwtoQhZmUZwd7+lg.jpg</t>
        </is>
      </c>
      <c r="H332" s="3" t="inlineStr">
        <is>
          <t>https://cdn.orca.storage/6176f4e9837c6600b5a93b75/617c28322a52c200b5e5b110/name-plate-photo/z1D4fZ1VOpgr4bKO0eUYjw.jpg</t>
        </is>
      </c>
      <c r="I332" s="3" t="inlineStr">
        <is>
          <t>https://cdn.orca.storage/6176f4e9837c6600b5a93b75/617c28322a52c200b5e5b110/barcode-photo/LDcunUYfy9cpDE3jGgYMXg.jpg</t>
        </is>
      </c>
      <c r="J332" s="3" t="inlineStr">
        <is>
          <t>Raw Sludge Pumping Station 1</t>
        </is>
      </c>
      <c r="K332" s="3">
        <v/>
      </c>
      <c r="L332" s="3">
        <v/>
      </c>
      <c r="M332" s="3" t="inlineStr">
        <is>
          <t>43.3883735, -80.3517497</t>
        </is>
      </c>
      <c r="N332" s="4">
        <v>44498.688368055555</v>
      </c>
    </row>
    <row r="333">
      <c r="A333" s="3" t="inlineStr">
        <is>
          <t>okvcmjmsq0000335xr7pvcj2d</t>
        </is>
      </c>
      <c r="B333" s="3" t="inlineStr">
        <is>
          <t>Primary Clarifier 4 Mechanism</t>
        </is>
      </c>
      <c r="C333" s="3" t="inlineStr">
        <is>
          <t>Primary Clarifier 4</t>
        </is>
      </c>
      <c r="D333" s="3" t="inlineStr">
        <is>
          <t>Very Good</t>
        </is>
      </c>
      <c r="E333" s="3" t="inlineStr">
        <is>
          <t>Not visible. Installed in 2021</t>
        </is>
      </c>
      <c r="F333" s="3" t="inlineStr">
        <is>
          <t>2021-10-12</t>
        </is>
      </c>
      <c r="G333" s="3" t="inlineStr">
        <is>
          <t>https://cdn.orca.storage/6176f4e9837c6600b5a93b75/617c298c2a52c200b5e5ff97/asset-photo/1JohcEjWjYyfCApHxLsmqQ.jpg</t>
        </is>
      </c>
      <c r="H333" s="3" t="inlineStr">
        <is>
          <t>https://cdn.orca.storage/6176f4e9837c6600b5a93b75/617c298c2a52c200b5e5ff97/name-plate-photo/zNa8da9ESW5njqK70jtpg.jpg</t>
        </is>
      </c>
      <c r="I333" s="3" t="inlineStr">
        <is>
          <t>https://cdn.orca.storage/6176f4e9837c6600b5a93b75/617c298c2a52c200b5e5ff97/barcode-photo/vNk06AqcL8ZDQRah1LrHg.jpg</t>
        </is>
      </c>
      <c r="J333" s="3" t="inlineStr">
        <is>
          <t>Primary Clarifier 4</t>
        </is>
      </c>
      <c r="K333" s="3">
        <v/>
      </c>
      <c r="L333" s="3">
        <v/>
      </c>
      <c r="M333" s="3" t="inlineStr">
        <is>
          <t>43.3881282, -80.3520361</t>
        </is>
      </c>
      <c r="N333" s="4">
        <v>44498.71055555555</v>
      </c>
    </row>
    <row r="334">
      <c r="A334" s="3" t="inlineStr">
        <is>
          <t>okvcmj5ap0000317xjmo3p8xi</t>
        </is>
      </c>
      <c r="B334" s="3" t="inlineStr">
        <is>
          <t>Raw Sludge Pumping Station 2 Gate Valve 1 Before Pump 4</t>
        </is>
      </c>
      <c r="C334" s="3" t="inlineStr">
        <is>
          <t>Raw Sludge Pumping Station 2</t>
        </is>
      </c>
      <c r="D334" s="3" t="inlineStr">
        <is>
          <t>Good</t>
        </is>
      </c>
      <c r="E334" s="3">
        <v/>
      </c>
      <c r="F334" s="3">
        <v/>
      </c>
      <c r="G334" s="3" t="inlineStr">
        <is>
          <t>https://cdn.orca.storage/6176f4e9837c6600b5a93b75/617c29bd5c514200b546deef/asset-photo/kvmaB1nNH5m6ZK4BC+H+Jw.jpg</t>
        </is>
      </c>
      <c r="H334" s="3" t="inlineStr">
        <is>
          <t>https://cdn.orca.storage/6176f4e9837c6600b5a93b75/617c29bd5c514200b546deef/name-plate-photo/SeYvFG+8BjplvqCYOmWpRA.jpg</t>
        </is>
      </c>
      <c r="I334" s="3" t="inlineStr">
        <is>
          <t>https://cdn.orca.storage/6176f4e9837c6600b5a93b75/617c29bac3c7b95be7000002/barcode-photo/pApOFMFU2qp8oaCLMd4NYA.jpg</t>
        </is>
      </c>
      <c r="J334" s="3" t="inlineStr">
        <is>
          <t>Raw Sludge Pumping Station 2</t>
        </is>
      </c>
      <c r="K334" s="3">
        <v/>
      </c>
      <c r="L334" s="3">
        <v/>
      </c>
      <c r="M334" s="3" t="inlineStr">
        <is>
          <t>43.3882678, -80.3520798</t>
        </is>
      </c>
      <c r="N334" s="4">
        <v>44498.7103125</v>
      </c>
    </row>
    <row r="335">
      <c r="A335" s="3" t="inlineStr">
        <is>
          <t>okvcmm2kl0001317xu6zepoua</t>
        </is>
      </c>
      <c r="B335" s="3" t="inlineStr">
        <is>
          <t>Raw Sludge Pumping Station 2 Gate Valve 2 Before Pump 4</t>
        </is>
      </c>
      <c r="C335" s="3" t="inlineStr">
        <is>
          <t>Raw Sludge Pumping Station 2</t>
        </is>
      </c>
      <c r="D335" s="3" t="inlineStr">
        <is>
          <t>Good</t>
        </is>
      </c>
      <c r="E335" s="3">
        <v/>
      </c>
      <c r="F335" s="3">
        <v/>
      </c>
      <c r="G335" s="3" t="inlineStr">
        <is>
          <t>https://cdn.orca.storage/6176f4e9837c6600b5a93b75/617c2a282a52c200b5e5ffc2/asset-photo/cLLmP+pgxPBAyUdlsetiDw.jpg</t>
        </is>
      </c>
      <c r="H335" s="3" t="inlineStr">
        <is>
          <t>https://cdn.orca.storage/6176f4e9837c6600b5a93b75/617c2a282a52c200b5e5ffc2/name-plate-photo/lhcEkzc03EVeTXTEB3p8vg.jpg</t>
        </is>
      </c>
      <c r="I335" s="3" t="inlineStr">
        <is>
          <t>https://cdn.orca.storage/6176f4e9837c6600b5a93b75/617c2a282a52c200b5e5ffc2/barcode-photo/qH+NGeG4ZEused5cfUfLg.jpg</t>
        </is>
      </c>
      <c r="J335" s="3" t="inlineStr">
        <is>
          <t>Raw Sludge Pumping Station 2</t>
        </is>
      </c>
      <c r="K335" s="3">
        <v/>
      </c>
      <c r="L335" s="3">
        <v/>
      </c>
      <c r="M335" s="3" t="inlineStr">
        <is>
          <t>43.3884094, -80.3519589</t>
        </is>
      </c>
      <c r="N335" s="4">
        <v>44498.711875</v>
      </c>
    </row>
    <row r="336">
      <c r="A336" s="3" t="inlineStr">
        <is>
          <t>okvcmoo9u0002317xqtgizp7m</t>
        </is>
      </c>
      <c r="B336" s="3" t="inlineStr">
        <is>
          <t>Raw Sludge Pumping Station 2 Gate Valve 3 Before Pump 4</t>
        </is>
      </c>
      <c r="C336" s="3" t="inlineStr">
        <is>
          <t>Raw Sludge Pumping Station 2</t>
        </is>
      </c>
      <c r="D336" s="3" t="inlineStr">
        <is>
          <t>Good</t>
        </is>
      </c>
      <c r="E336" s="3">
        <v/>
      </c>
      <c r="F336" s="3">
        <v/>
      </c>
      <c r="G336" s="3" t="inlineStr">
        <is>
          <t>https://cdn.orca.storage/6176f4e9837c6600b5a93b75/617c2a9a2bf52000b598fe86/asset-photo/XcLBVmQ1ibyp92LRiXOfFw.jpg</t>
        </is>
      </c>
      <c r="H336" s="3" t="inlineStr">
        <is>
          <t>https://cdn.orca.storage/6176f4e9837c6600b5a93b75/617c2a9a2bf52000b598fe86/name-plate-photo/UU9jWooeytpu148LUhunw.jpg</t>
        </is>
      </c>
      <c r="I336" s="3" t="inlineStr">
        <is>
          <t>https://cdn.orca.storage/6176f4e9837c6600b5a93b75/617c2a9a2bf52000b598fe86/barcode-photo/ryKFkleJIxrtXvvRulaZgg.jpg</t>
        </is>
      </c>
      <c r="J336" s="3" t="inlineStr">
        <is>
          <t>Raw Sludge Pumping Station 2</t>
        </is>
      </c>
      <c r="K336" s="3">
        <v/>
      </c>
      <c r="L336" s="3">
        <v/>
      </c>
      <c r="M336" s="3" t="inlineStr">
        <is>
          <t>43.3883139, -80.3521557</t>
        </is>
      </c>
      <c r="N336" s="4">
        <v>44498.71328703704</v>
      </c>
    </row>
    <row r="337">
      <c r="A337" s="3" t="inlineStr">
        <is>
          <t>okvcmq57a0003317x0ca109sn</t>
        </is>
      </c>
      <c r="B337" s="3" t="inlineStr">
        <is>
          <t>Raw Sludge Pumping Station 2 Gate Valve 4 between Pump 3 and 4</t>
        </is>
      </c>
      <c r="C337" s="3" t="inlineStr">
        <is>
          <t>Raw Sludge Pumping Station 2</t>
        </is>
      </c>
      <c r="D337" s="3" t="inlineStr">
        <is>
          <t>Good</t>
        </is>
      </c>
      <c r="E337" s="3">
        <v/>
      </c>
      <c r="F337" s="3">
        <v/>
      </c>
      <c r="G337" s="3" t="inlineStr">
        <is>
          <t>https://cdn.orca.storage/6176f4e9837c6600b5a93b75/617c2ac62a52c200b5e5ffe5/asset-photo/pN0dkAejdNpklGSdmJYHA.jpg</t>
        </is>
      </c>
      <c r="H337" s="3" t="inlineStr">
        <is>
          <t>https://cdn.orca.storage/6176f4e9837c6600b5a93b75/617c2ac62a52c200b5e5ffe5/name-plate-photo/PqVrYtT25LVkLo7WnuogSw.jpg</t>
        </is>
      </c>
      <c r="I337" s="3" t="inlineStr">
        <is>
          <t>https://cdn.orca.storage/6176f4e9837c6600b5a93b75/617c2ac62a52c200b5e5ffe5/barcode-photo/U+xhCVuhL1tBpqszdNpxbw.jpg</t>
        </is>
      </c>
      <c r="J337" s="3" t="inlineStr">
        <is>
          <t>Raw Sludge Pumping Station 2</t>
        </is>
      </c>
      <c r="K337" s="3">
        <v/>
      </c>
      <c r="L337" s="3">
        <v/>
      </c>
      <c r="M337" s="3" t="inlineStr">
        <is>
          <t>43.3882356, -80.3520953</t>
        </is>
      </c>
      <c r="N337" s="4">
        <v>44498.71408564815</v>
      </c>
    </row>
    <row r="338">
      <c r="A338" s="3" t="inlineStr">
        <is>
          <t>okvcmrkyg0004317xmdpstr9t</t>
        </is>
      </c>
      <c r="B338" s="3" t="inlineStr">
        <is>
          <t>Raw Sludge Pumping Station 2 Gate Valve 5 Before Pump 3</t>
        </is>
      </c>
      <c r="C338" s="3" t="inlineStr">
        <is>
          <t>Raw Sludge Pumping Station 2</t>
        </is>
      </c>
      <c r="D338" s="3" t="inlineStr">
        <is>
          <t>Good</t>
        </is>
      </c>
      <c r="E338" s="3">
        <v/>
      </c>
      <c r="F338" s="3">
        <v/>
      </c>
      <c r="G338" s="3" t="inlineStr">
        <is>
          <t>https://cdn.orca.storage/6176f4e9837c6600b5a93b75/617c2b370679ae00b5e55d58/asset-photo/Xi0JEof1OjlEQxQmmu39aw.jpg</t>
        </is>
      </c>
      <c r="H338" s="3" t="inlineStr">
        <is>
          <t>https://cdn.orca.storage/6176f4e9837c6600b5a93b75/617c2b370679ae00b5e55d58/name-plate-photo/y7Dw2y5B9mAcPKj+JxSIw.jpg</t>
        </is>
      </c>
      <c r="I338" s="3" t="inlineStr">
        <is>
          <t>https://cdn.orca.storage/6176f4e9837c6600b5a93b75/617c2b370679ae00b5e55d58/barcode-photo/stj0l7FNYrFOypXjmdG8GQ.jpg</t>
        </is>
      </c>
      <c r="J338" s="3" t="inlineStr">
        <is>
          <t>Raw Sludge Pumping Station 2</t>
        </is>
      </c>
      <c r="K338" s="3">
        <v/>
      </c>
      <c r="L338" s="3">
        <v/>
      </c>
      <c r="M338" s="3" t="inlineStr">
        <is>
          <t>43.3883081, -80.3520741</t>
        </is>
      </c>
      <c r="N338" s="4">
        <v>44498.714849537035</v>
      </c>
    </row>
    <row r="339">
      <c r="A339" s="3" t="inlineStr">
        <is>
          <t>okvcmssu70005317x5i5c9ytw</t>
        </is>
      </c>
      <c r="B339" s="3" t="inlineStr">
        <is>
          <t>Raw Sludge Pumping Station 2 Gate Valve 6 Before Pump 3</t>
        </is>
      </c>
      <c r="C339" s="3" t="inlineStr">
        <is>
          <t>Raw Sludge Pumping Station 2</t>
        </is>
      </c>
      <c r="D339" s="3" t="inlineStr">
        <is>
          <t>Good</t>
        </is>
      </c>
      <c r="E339" s="3">
        <v/>
      </c>
      <c r="F339" s="3">
        <v/>
      </c>
      <c r="G339" s="3" t="inlineStr">
        <is>
          <t>https://cdn.orca.storage/6176f4e9837c6600b5a93b75/617c2b3e0679ae00b5e55d5d/asset-photo/5sTL9bQRdIxLMe7IRSKyRQ.jpg</t>
        </is>
      </c>
      <c r="H339" s="3" t="inlineStr">
        <is>
          <t>https://cdn.orca.storage/6176f4e9837c6600b5a93b75/617c2b3e0679ae00b5e55d5d/name-plate-photo/zLKMCJzSX6U0h1fatdP52w.jpg</t>
        </is>
      </c>
      <c r="I339" s="3" t="inlineStr">
        <is>
          <t>https://cdn.orca.storage/6176f4e9837c6600b5a93b75/617c2b3e0679ae00b5e55d5d/barcode-photo/+IvhAaPNzK2pyC8KfLOPcg.jpg</t>
        </is>
      </c>
      <c r="J339" s="3" t="inlineStr">
        <is>
          <t>Raw Sludge Pumping Station 2</t>
        </is>
      </c>
      <c r="K339" s="3">
        <v/>
      </c>
      <c r="L339" s="3">
        <v/>
      </c>
      <c r="M339" s="3" t="inlineStr">
        <is>
          <t>43.3881953, -80.3520650</t>
        </is>
      </c>
      <c r="N339" s="4">
        <v>44498.715520833335</v>
      </c>
    </row>
    <row r="340">
      <c r="A340" s="3" t="inlineStr">
        <is>
          <t>okvcmu5h70006317xfmrx7zbq</t>
        </is>
      </c>
      <c r="B340" s="3" t="inlineStr">
        <is>
          <t>Raw Sludge Pumping Station 2 Check Valve 1 After Pump 3</t>
        </is>
      </c>
      <c r="C340" s="3" t="inlineStr">
        <is>
          <t>Raw Sludge Pumping Station 2</t>
        </is>
      </c>
      <c r="D340" s="3" t="inlineStr">
        <is>
          <t>Good</t>
        </is>
      </c>
      <c r="E340" s="3">
        <v/>
      </c>
      <c r="F340" s="3">
        <v/>
      </c>
      <c r="G340" s="3" t="inlineStr">
        <is>
          <t>https://cdn.orca.storage/6176f4e9837c6600b5a93b75/617c2bdd5c514200b546df96/asset-photo/+3O3xW36DEnulMDOGqiNOA.jpg</t>
        </is>
      </c>
      <c r="H340" s="3" t="inlineStr">
        <is>
          <t>https://cdn.orca.storage/6176f4e9837c6600b5a93b75/617c2bdd5c514200b546df96/name-plate-photo/dZ9clKclvvktJjCwU4oDkw.jpg</t>
        </is>
      </c>
      <c r="I340" s="3" t="inlineStr">
        <is>
          <t>https://cdn.orca.storage/6176f4e9837c6600b5a93b75/617c2bdd5c514200b546df96/barcode-photo/xPKX6QpNPrTqBdpUkO05RQ.jpg</t>
        </is>
      </c>
      <c r="J340" s="3" t="inlineStr">
        <is>
          <t>Raw Sludge Pumping Station 2</t>
        </is>
      </c>
      <c r="K340" s="3">
        <v/>
      </c>
      <c r="L340" s="3">
        <v/>
      </c>
      <c r="M340" s="3" t="inlineStr">
        <is>
          <t>43.3881989, -80.3520894</t>
        </is>
      </c>
      <c r="N340" s="4">
        <v>44498.71625</v>
      </c>
    </row>
    <row r="341">
      <c r="A341" s="3" t="inlineStr">
        <is>
          <t>okvcmw4zs0007317xrkqks85o</t>
        </is>
      </c>
      <c r="B341" s="3" t="inlineStr">
        <is>
          <t>Raw Sludge Pumping Station 2 Check Valve 2 after Pump 4</t>
        </is>
      </c>
      <c r="C341" s="3" t="inlineStr">
        <is>
          <t>Raw Sludge Pumping Station 2</t>
        </is>
      </c>
      <c r="D341" s="3" t="inlineStr">
        <is>
          <t>Good</t>
        </is>
      </c>
      <c r="E341" s="3">
        <v/>
      </c>
      <c r="F341" s="3">
        <v/>
      </c>
      <c r="G341" s="3" t="inlineStr">
        <is>
          <t>https://cdn.orca.storage/6176f4e9837c6600b5a93b75/617c2be07d917700b592d8a4/asset-photo/kc4zzDLePneQBdxDxbr2A.jpg</t>
        </is>
      </c>
      <c r="H341" s="3" t="inlineStr">
        <is>
          <t>https://cdn.orca.storage/6176f4e9837c6600b5a93b75/617c2be07d917700b592d8a4/name-plate-photo/gSHIiDvshf2OZLMBCrx0Xg.jpg</t>
        </is>
      </c>
      <c r="I341" s="3" t="inlineStr">
        <is>
          <t>https://cdn.orca.storage/6176f4e9837c6600b5a93b75/617c2be07d917700b592d8a4/barcode-photo/m3q4iIgrXLdyDZkhH61Bzg.jpg</t>
        </is>
      </c>
      <c r="J341" s="3" t="inlineStr">
        <is>
          <t>Raw Sludge Pumping Station 2</t>
        </is>
      </c>
      <c r="K341" s="3">
        <v/>
      </c>
      <c r="L341" s="3">
        <v/>
      </c>
      <c r="M341" s="3" t="inlineStr">
        <is>
          <t>43.3881841, -80.3520695</t>
        </is>
      </c>
      <c r="N341" s="4">
        <v>44498.717314814814</v>
      </c>
    </row>
    <row r="342">
      <c r="A342" s="3" t="inlineStr">
        <is>
          <t>okvcmyqie0008317xfzaumiho</t>
        </is>
      </c>
      <c r="B342" s="3" t="inlineStr">
        <is>
          <t>Raw Sludge Pumping Station 2 Gate Valve 7 after Pump 4</t>
        </is>
      </c>
      <c r="C342" s="3" t="inlineStr">
        <is>
          <t>Raw Sludge Pumping Station 2</t>
        </is>
      </c>
      <c r="D342" s="3" t="inlineStr">
        <is>
          <t>Good</t>
        </is>
      </c>
      <c r="E342" s="3">
        <v/>
      </c>
      <c r="F342" s="3">
        <v/>
      </c>
      <c r="G342" s="3" t="inlineStr">
        <is>
          <t>https://cdn.orca.storage/6176f4e9837c6600b5a93b75/617c2c672bf52000b598ff11/asset-photo/OVveeciNswQ3ahI78sk4zQ.jpg</t>
        </is>
      </c>
      <c r="H342" s="3" t="inlineStr">
        <is>
          <t>https://cdn.orca.storage/6176f4e9837c6600b5a93b75/617c2c672bf52000b598ff11/name-plate-photo/YsDNzli0Pqlf21gtykMPg.jpg</t>
        </is>
      </c>
      <c r="I342" s="3" t="inlineStr">
        <is>
          <t>https://cdn.orca.storage/6176f4e9837c6600b5a93b75/617c2c672bf52000b598ff11/barcode-photo/jGaOAG8n7p5bvSPPV1Oywg.jpg</t>
        </is>
      </c>
      <c r="J342" s="3" t="inlineStr">
        <is>
          <t>Raw Sludge Pumping Station 2</t>
        </is>
      </c>
      <c r="K342" s="3">
        <v/>
      </c>
      <c r="L342" s="3">
        <v/>
      </c>
      <c r="M342" s="3" t="inlineStr">
        <is>
          <t>43.3884619, -80.3521556</t>
        </is>
      </c>
      <c r="N342" s="4">
        <v>44498.7181712963</v>
      </c>
    </row>
    <row r="343">
      <c r="A343" s="3" t="inlineStr">
        <is>
          <t>okvcn0ba30009317xefdjedar</t>
        </is>
      </c>
      <c r="B343" s="3" t="inlineStr">
        <is>
          <t>Raw Sludge Pumping Station 2 Gate Valve 8 after Pump 3</t>
        </is>
      </c>
      <c r="C343" s="3" t="inlineStr">
        <is>
          <t>Raw Sludge Pumping Station 2</t>
        </is>
      </c>
      <c r="D343" s="3" t="inlineStr">
        <is>
          <t>Good</t>
        </is>
      </c>
      <c r="E343" s="3">
        <v/>
      </c>
      <c r="F343" s="3">
        <v/>
      </c>
      <c r="G343" s="3" t="inlineStr">
        <is>
          <t>https://cdn.orca.storage/6176f4e9837c6600b5a93b75/617c2ccc2bf52000b598ff31/asset-photo/gzT9F+lO2PMR5xS1nEVJxA.jpg</t>
        </is>
      </c>
      <c r="H343" s="3" t="inlineStr">
        <is>
          <t>https://cdn.orca.storage/6176f4e9837c6600b5a93b75/617c2ccc2bf52000b598ff31/name-plate-photo/pnBGYc+V606VTioUmEG0A.jpg</t>
        </is>
      </c>
      <c r="I343" s="3" t="inlineStr">
        <is>
          <t>https://cdn.orca.storage/6176f4e9837c6600b5a93b75/617c2ccc2bf52000b598ff31/barcode-photo/q5pBkwm2Bp7PFZ746QxZgw.jpg</t>
        </is>
      </c>
      <c r="J343" s="3" t="inlineStr">
        <is>
          <t>Raw Sludge Pumping Station 2</t>
        </is>
      </c>
      <c r="K343" s="3">
        <v/>
      </c>
      <c r="L343" s="3">
        <v/>
      </c>
      <c r="M343" s="3" t="inlineStr">
        <is>
          <t>43.3882723, -80.3522055</t>
        </is>
      </c>
      <c r="N343" s="4">
        <v>44498.71957175926</v>
      </c>
    </row>
    <row r="344">
      <c r="A344" s="3" t="inlineStr">
        <is>
          <t>okvcn2arn000a317x706m2ubp</t>
        </is>
      </c>
      <c r="B344" s="3" t="inlineStr">
        <is>
          <t>Raw Sludge Pumping Station 2 Process Piping, Approx. 25m</t>
        </is>
      </c>
      <c r="C344" s="3" t="inlineStr">
        <is>
          <t>Raw Sludge Pumping Station 2</t>
        </is>
      </c>
      <c r="D344" s="3" t="inlineStr">
        <is>
          <t>Good</t>
        </is>
      </c>
      <c r="E344" s="3">
        <v/>
      </c>
      <c r="F344" s="3">
        <v/>
      </c>
      <c r="G344" s="3" t="inlineStr">
        <is>
          <t>https://cdn.orca.storage/6176f4e9837c6600b5a93b75/617c2d3a6ef76800b54f6df8/asset-photo/kkJjlccPTJVZ8OSmL3rftg.jpg</t>
        </is>
      </c>
      <c r="H344" s="3" t="inlineStr">
        <is>
          <t>https://cdn.orca.storage/6176f4e9837c6600b5a93b75/617c2d3a6ef76800b54f6df8/name-plate-photo/PQ++YIS5OcWK8Ma5DEDV3Q.jpg</t>
        </is>
      </c>
      <c r="I344" s="3" t="inlineStr">
        <is>
          <t>https://cdn.orca.storage/6176f4e9837c6600b5a93b75/617c2d3a6ef76800b54f6df8/barcode-photo/EDepYB5u2trgA6aGqbD6hQ.jpg</t>
        </is>
      </c>
      <c r="J344" s="3" t="inlineStr">
        <is>
          <t>Raw Sludge Pumping Station 2</t>
        </is>
      </c>
      <c r="K344" s="3">
        <v/>
      </c>
      <c r="L344" s="3">
        <v/>
      </c>
      <c r="M344" s="3" t="inlineStr">
        <is>
          <t>43.3882588, -80.3520803</t>
        </is>
      </c>
      <c r="N344" s="4">
        <v>44498.72064814815</v>
      </c>
    </row>
    <row r="345">
      <c r="A345" s="3">
        <f>T("0000348399")</f>
      </c>
      <c r="B345" s="3" t="inlineStr">
        <is>
          <t>Grit Classifier</t>
        </is>
      </c>
      <c r="C345" s="3" t="inlineStr">
        <is>
          <t>Headwork building</t>
        </is>
      </c>
      <c r="D345" s="3" t="inlineStr">
        <is>
          <t>Fair</t>
        </is>
      </c>
      <c r="E345" s="3">
        <v/>
      </c>
      <c r="F345" s="3">
        <v/>
      </c>
      <c r="G345" s="3" t="inlineStr">
        <is>
          <t>https://cdn.orca.storage/6176f4e9837c6600b5a93b75/617c2f656ef76800b5500967/asset-photo/MPeY9RQQvly+z8FYOCbiog.jpg</t>
        </is>
      </c>
      <c r="H345" s="3">
        <v/>
      </c>
      <c r="I345" s="3" t="inlineStr">
        <is>
          <t>https://cdn.orca.storage/6176f4e9837c6600b5a93b75/617c2f656ef76800b5500967/barcode-photo/isSVsI0Y0JgaAvfyjnmw.jpg</t>
        </is>
      </c>
      <c r="J345" s="3" t="inlineStr">
        <is>
          <t>Headworks Building</t>
        </is>
      </c>
      <c r="K345" s="3">
        <v/>
      </c>
      <c r="L345" s="3">
        <v/>
      </c>
      <c r="M345" s="3" t="inlineStr">
        <is>
          <t>43.3879561, -80.3524021</t>
        </is>
      </c>
      <c r="N345" s="4">
        <v>44498.72797453704</v>
      </c>
    </row>
    <row r="346">
      <c r="A346" s="3">
        <f>T("0000151896")</f>
      </c>
      <c r="B346" s="3" t="inlineStr">
        <is>
          <t>UV Effluent Pump PMP01-0000</t>
        </is>
      </c>
      <c r="C346" s="3" t="inlineStr">
        <is>
          <t>UV Disinfection System</t>
        </is>
      </c>
      <c r="D346" s="3" t="inlineStr">
        <is>
          <t>Poor</t>
        </is>
      </c>
      <c r="E346" s="3" t="inlineStr">
        <is>
          <t>Rusty wear and tear aging</t>
        </is>
      </c>
      <c r="F346" s="3">
        <v/>
      </c>
      <c r="G346" s="3" t="inlineStr">
        <is>
          <t>https://cdn.orca.storage/6176f4e9837c6600b5a93b75/617c31802a52c200b5e602b7/asset-photo/lJXtD4U5Nn8n0lC4wMo0OQ.jpg</t>
        </is>
      </c>
      <c r="H346" s="3" t="inlineStr">
        <is>
          <t>https://cdn.orca.storage/6176f4e9837c6600b5a93b75/617c31802a52c200b5e602b7/name-plate-photo/xE1BXhqA8rfY0PWKeZCvCg.jpg</t>
        </is>
      </c>
      <c r="I346" s="3" t="inlineStr">
        <is>
          <t>https://cdn.orca.storage/6176f4e9837c6600b5a93b75/617c31802a52c200b5e602b7/barcode-photo/x+KDV0RUnpQJkv7nlNps+A.jpg</t>
        </is>
      </c>
      <c r="J346" s="3" t="inlineStr">
        <is>
          <t>UV Disinfection System</t>
        </is>
      </c>
      <c r="K346" s="3">
        <v/>
      </c>
      <c r="L346" s="3">
        <v/>
      </c>
      <c r="M346" s="3" t="inlineStr">
        <is>
          <t>43.3875782, -80.3510525</t>
        </is>
      </c>
      <c r="N346" s="4">
        <v>44498.73241898148</v>
      </c>
    </row>
    <row r="347">
      <c r="A347" s="3">
        <f>T("0000151920")</f>
      </c>
      <c r="B347" s="3" t="inlineStr">
        <is>
          <t>Scum Pump P609</t>
        </is>
      </c>
      <c r="C347" s="3" t="inlineStr">
        <is>
          <t>Scum chamber no. 1</t>
        </is>
      </c>
      <c r="D347" s="3" t="inlineStr">
        <is>
          <t>Very Poor</t>
        </is>
      </c>
      <c r="E347" s="3" t="inlineStr">
        <is>
          <t>Not in operation</t>
        </is>
      </c>
      <c r="F347" s="3">
        <v/>
      </c>
      <c r="G347" s="3" t="inlineStr">
        <is>
          <t>https://cdn.orca.storage/6176f4e9837c6600b5a93b75/617c33b02a52c200b5e60378/asset-photo/lS9Evg3oXOLi3veqvYdHA.jpg</t>
        </is>
      </c>
      <c r="H347" s="3" t="inlineStr">
        <is>
          <t>https://cdn.orca.storage/6176f4e9837c6600b5a93b75/617c33b02a52c200b5e60378/name-plate-photo/Gc9VFj9TuIgMUCh2g3qTyw.jpg</t>
        </is>
      </c>
      <c r="I347" s="3" t="inlineStr">
        <is>
          <t>https://cdn.orca.storage/6176f4e9837c6600b5a93b75/617c33b02a52c200b5e60378/barcode-photo/nmD2yD3S6zn8kSubnQA2FA.jpg</t>
        </is>
      </c>
      <c r="J347" s="3" t="inlineStr">
        <is>
          <t>Secondary Clarifier 5</t>
        </is>
      </c>
      <c r="K347" s="3">
        <v/>
      </c>
      <c r="L347" s="3">
        <v/>
      </c>
      <c r="M347" s="3" t="inlineStr">
        <is>
          <t>43.3889784, -80.3507923</t>
        </is>
      </c>
      <c r="N347" s="4">
        <v>44498.74028935185</v>
      </c>
    </row>
    <row r="348">
      <c r="A348" s="3">
        <f>T("0000346598")</f>
      </c>
      <c r="B348" s="3" t="inlineStr">
        <is>
          <t>Operation and Maintenance Digital Block Reactor</t>
        </is>
      </c>
      <c r="C348" s="3" t="inlineStr">
        <is>
          <t>Ops &amp; Maintenance Building Lab</t>
        </is>
      </c>
      <c r="D348" s="3" t="inlineStr">
        <is>
          <t>Good</t>
        </is>
      </c>
      <c r="E348" s="3">
        <v/>
      </c>
      <c r="F348" s="3">
        <v/>
      </c>
      <c r="G348" s="3" t="inlineStr">
        <is>
          <t>https://cdn.orca.storage/6176f4e9837c6600b5a93b75/617c35d85c514200b546e4c2/asset-photo/NTvD3GvXe0E6Vt3IxjsYZg.jpg</t>
        </is>
      </c>
      <c r="H348" s="3" t="inlineStr">
        <is>
          <t>https://cdn.orca.storage/6176f4e9837c6600b5a93b75/617c35d85c514200b546e4c2/name-plate-photo/K3VWhqf5CiNg4YrcRw32UQ.jpg</t>
        </is>
      </c>
      <c r="I348" s="3" t="inlineStr">
        <is>
          <t>https://cdn.orca.storage/6176f4e9837c6600b5a93b75/617c35d85c514200b546e4c2/barcode-photo/MOG6Xlp64PgyalGBmwXew.jpg</t>
        </is>
      </c>
      <c r="J348" s="3" t="inlineStr">
        <is>
          <t>Ops &amp; Maintenance Building</t>
        </is>
      </c>
      <c r="K348" s="3">
        <v/>
      </c>
      <c r="L348" s="3">
        <v/>
      </c>
      <c r="M348" s="3" t="inlineStr">
        <is>
          <t>43.3882784, -80.3515989</t>
        </is>
      </c>
      <c r="N348" s="4">
        <v>44498.74511574074</v>
      </c>
    </row>
    <row r="349">
      <c r="A349" s="3">
        <f>T("0000346599")</f>
      </c>
      <c r="B349" s="3" t="inlineStr">
        <is>
          <t>Operation and Maintenance Lab Spectrophotometer</t>
        </is>
      </c>
      <c r="C349" s="3" t="inlineStr">
        <is>
          <t>Ops &amp; Maintenance Building Lab</t>
        </is>
      </c>
      <c r="D349" s="3" t="inlineStr">
        <is>
          <t>Good</t>
        </is>
      </c>
      <c r="E349" s="3">
        <v/>
      </c>
      <c r="F349" s="3">
        <v/>
      </c>
      <c r="G349" s="3" t="inlineStr">
        <is>
          <t>https://cdn.orca.storage/6176f4e9837c6600b5a93b75/617c36850679ae00b5e5611e/asset-photo/R2Z7CEQC9yO8dNEW2vb4FA.jpg</t>
        </is>
      </c>
      <c r="H349" s="3" t="inlineStr">
        <is>
          <t>https://cdn.orca.storage/6176f4e9837c6600b5a93b75/617c36850679ae00b5e5611e/name-plate-photo/XXUhfIgvHMSezkcGosMTmw.jpg</t>
        </is>
      </c>
      <c r="I349" s="3" t="inlineStr">
        <is>
          <t>https://cdn.orca.storage/6176f4e9837c6600b5a93b75/617c36850679ae00b5e5611e/barcode-photo/lp0ZdPaAhkGrLBGKFAjZ4Q.jpg</t>
        </is>
      </c>
      <c r="J349" s="3" t="inlineStr">
        <is>
          <t>Ops &amp; Maintenance Building</t>
        </is>
      </c>
      <c r="K349" s="3">
        <v/>
      </c>
      <c r="L349" s="3">
        <v/>
      </c>
      <c r="M349" s="3" t="inlineStr">
        <is>
          <t>43.3882784, -80.3515989</t>
        </is>
      </c>
      <c r="N349" s="4">
        <v>44498.74780092593</v>
      </c>
    </row>
    <row r="350">
      <c r="A350" s="3" t="inlineStr">
        <is>
          <t>okvcok2kc0000335wd3zddn8w</t>
        </is>
      </c>
      <c r="B350" s="3" t="inlineStr">
        <is>
          <t>Odour Air Valve from Distribution Chamber to Odour Building</t>
        </is>
      </c>
      <c r="C350" s="3" t="inlineStr">
        <is>
          <t>Distribution chamber</t>
        </is>
      </c>
      <c r="D350" s="3" t="inlineStr">
        <is>
          <t>Good</t>
        </is>
      </c>
      <c r="E350" s="3" t="inlineStr">
        <is>
          <t>Minor corrosion</t>
        </is>
      </c>
      <c r="F350" s="3">
        <v/>
      </c>
      <c r="G350" s="3" t="inlineStr">
        <is>
          <t>https://cdn.orca.storage/6176f4e9837c6600b5a93b75/617c36cf2e8faa00b5a109ff/asset-photo/HBlEAV0UinENMg5pMxzA.jpg</t>
        </is>
      </c>
      <c r="H350" s="3" t="inlineStr">
        <is>
          <t>https://cdn.orca.storage/6176f4e9837c6600b5a93b75/617c36cf2e8faa00b5a109ff/name-plate-photo/Osf3DdhsV45LLjVvGUbGuA.jpg</t>
        </is>
      </c>
      <c r="I350" s="3" t="inlineStr">
        <is>
          <t>https://cdn.orca.storage/6176f4e9837c6600b5a93b75/617c36cf2e8faa00b5a109ff/barcode-photo/0Osj4A1p2KvUjYpfIJ51yA.jpg</t>
        </is>
      </c>
      <c r="J350" s="3" t="inlineStr">
        <is>
          <t>Primary Clarifier Dist Chamber</t>
        </is>
      </c>
      <c r="K350" s="3">
        <v/>
      </c>
      <c r="L350" s="3">
        <v/>
      </c>
      <c r="M350" s="3" t="inlineStr">
        <is>
          <t>43.3882952, -80.3520118</t>
        </is>
      </c>
      <c r="N350" s="4">
        <v>44498.7496875</v>
      </c>
    </row>
    <row r="351">
      <c r="A351" s="3">
        <f>T("0000333518")</f>
      </c>
      <c r="B351" s="3" t="inlineStr">
        <is>
          <t>Bio-Rem Filter 1 Immerse Heater Wallow 10kw (2)</t>
        </is>
      </c>
      <c r="C351" s="3" t="inlineStr">
        <is>
          <t>Bil-rem tank side</t>
        </is>
      </c>
      <c r="D351" s="3" t="inlineStr">
        <is>
          <t>Good</t>
        </is>
      </c>
      <c r="E351" s="3">
        <v/>
      </c>
      <c r="F351" s="3" t="inlineStr">
        <is>
          <t>2017-10-29</t>
        </is>
      </c>
      <c r="G351" s="3" t="inlineStr">
        <is>
          <t>https://cdn.orca.storage/6176f4e9837c6600b5a93b75/617c38242a52c200b5e6052d/asset-photo/PS87IGWkLYJ+S77xXS5jDA.jpg</t>
        </is>
      </c>
      <c r="H351" s="3" t="inlineStr">
        <is>
          <t>https://cdn.orca.storage/6176f4e9837c6600b5a93b75/617c38242a52c200b5e6052d/name-plate-photo/Yt0UWVxrRZMlA1EJ2CRbsg.jpg</t>
        </is>
      </c>
      <c r="I351" s="3" t="inlineStr">
        <is>
          <t>https://cdn.orca.storage/6176f4e9837c6600b5a93b75/617c38242a52c200b5e6052d/barcode-photo/Ur8iEUrVIijUYUY10uZJjA.jpg</t>
        </is>
      </c>
      <c r="J351" s="3" t="inlineStr">
        <is>
          <t>Bio-Rem Building</t>
        </is>
      </c>
      <c r="K351" s="3">
        <v/>
      </c>
      <c r="L351" s="3">
        <v/>
      </c>
      <c r="M351" s="3" t="inlineStr">
        <is>
          <t>43.3880634, -80.3520901</t>
        </is>
      </c>
      <c r="N351" s="4">
        <v>44498.75342592593</v>
      </c>
    </row>
    <row r="352">
      <c r="A352" s="3">
        <f>T("0000157919")</f>
      </c>
      <c r="B352" s="3" t="inlineStr">
        <is>
          <t>Operation and Maintenance Building Lab Fume Hood</t>
        </is>
      </c>
      <c r="C352" s="3" t="inlineStr">
        <is>
          <t>Ops &amp; Maintenance Building Lab</t>
        </is>
      </c>
      <c r="D352" s="3" t="inlineStr">
        <is>
          <t>Good</t>
        </is>
      </c>
      <c r="E352" s="3">
        <v/>
      </c>
      <c r="F352" s="3" t="inlineStr">
        <is>
          <t>2000-10-29</t>
        </is>
      </c>
      <c r="G352" s="3" t="inlineStr">
        <is>
          <t>https://cdn.orca.storage/6176f4e9837c6600b5a93b75/617c38e15c514200b546e5bf/asset-photo/rIHRnBpKRNDLvg8CqwbzQ.jpg</t>
        </is>
      </c>
      <c r="H352" s="3" t="inlineStr">
        <is>
          <t>https://cdn.orca.storage/6176f4e9837c6600b5a93b75/617c38e15c514200b546e5bf/name-plate-photo/vyj4ERiE8k2+GBwW6+IB6A.jpg</t>
        </is>
      </c>
      <c r="I352" s="3" t="inlineStr">
        <is>
          <t>https://cdn.orca.storage/6176f4e9837c6600b5a93b75/617c38e15c514200b546e5bf/barcode-photo/UIumXg5kmDSAOobD8c1wOg.jpg</t>
        </is>
      </c>
      <c r="J352" s="3" t="inlineStr">
        <is>
          <t>Ops &amp; Maintenance Building</t>
        </is>
      </c>
      <c r="K352" s="3">
        <v/>
      </c>
      <c r="L352" s="3">
        <v/>
      </c>
      <c r="M352" s="3" t="inlineStr">
        <is>
          <t>43.3882681, -80.3515849</t>
        </is>
      </c>
      <c r="N352" s="4">
        <v>44498.75575231481</v>
      </c>
    </row>
    <row r="353">
      <c r="A353" s="3">
        <f>T("0000151925")</f>
      </c>
      <c r="B353" s="3" t="inlineStr">
        <is>
          <t>Scum Pump P610</t>
        </is>
      </c>
      <c r="C353" s="3" t="inlineStr">
        <is>
          <t>Scum chamber 02</t>
        </is>
      </c>
      <c r="D353" s="3" t="inlineStr">
        <is>
          <t>Very Poor</t>
        </is>
      </c>
      <c r="E353" s="3" t="inlineStr">
        <is>
          <t>Out of order. Will be replaced soon</t>
        </is>
      </c>
      <c r="F353" s="3">
        <v/>
      </c>
      <c r="G353" s="3" t="inlineStr">
        <is>
          <t>https://cdn.orca.storage/6176f4e9837c6600b5a93b75/617c38eb2bf52000b59903fb/asset-photo/g9L3KhkvZ4T8QSRSnnNSkw.jpg</t>
        </is>
      </c>
      <c r="H353" s="3" t="inlineStr">
        <is>
          <t>https://cdn.orca.storage/6176f4e9837c6600b5a93b75/617c38eb2bf52000b59903fb/name-plate-photo/MQRw8q9fHcITu260TQuVA.jpg</t>
        </is>
      </c>
      <c r="I353" s="3" t="inlineStr">
        <is>
          <t>https://cdn.orca.storage/6176f4e9837c6600b5a93b75/617c38eb2bf52000b59903fb/barcode-photo/OYqUOzSz9bO6gxOoTnIjg.jpg</t>
        </is>
      </c>
      <c r="J353" s="3" t="inlineStr">
        <is>
          <t>Secondary Clarifier 5</t>
        </is>
      </c>
      <c r="K353" s="3">
        <v/>
      </c>
      <c r="L353" s="3">
        <v/>
      </c>
      <c r="M353" s="3" t="inlineStr">
        <is>
          <t>43.3880303, -80.3511463</t>
        </is>
      </c>
      <c r="N353" s="4">
        <v>44498.75586805555</v>
      </c>
    </row>
    <row r="354">
      <c r="A354" s="3">
        <f>T("0000333512")</f>
      </c>
      <c r="B354" s="3" t="inlineStr">
        <is>
          <t>Diaphragm Valve at the bottom, BLF01-PDG1 (2)</t>
        </is>
      </c>
      <c r="C354" s="3" t="inlineStr">
        <is>
          <t>Between Bio-REM Tank and building, on top of TIG2</t>
        </is>
      </c>
      <c r="D354" s="3" t="inlineStr">
        <is>
          <t>Good</t>
        </is>
      </c>
      <c r="E354" s="3">
        <v/>
      </c>
      <c r="F354" s="3">
        <v/>
      </c>
      <c r="G354" s="3" t="inlineStr">
        <is>
          <t>https://cdn.orca.storage/6176f4e9837c6600b5a93b75/617c39976ef76800b5500cef/asset-photo/Ai8Vcjjea1NI51V6ngUAw.jpg</t>
        </is>
      </c>
      <c r="H354" s="3" t="inlineStr">
        <is>
          <t>https://cdn.orca.storage/6176f4e9837c6600b5a93b75/617c39976ef76800b5500cef/name-plate-photo/p5BrW66YJyPTl89hoe4A8g.jpg</t>
        </is>
      </c>
      <c r="I354" s="3" t="inlineStr">
        <is>
          <t>https://cdn.orca.storage/6176f4e9837c6600b5a93b75/617c39976ef76800b5500cef/barcode-photo/WKQnVOQUZZSHGFxOgeu7Mw.jpg</t>
        </is>
      </c>
      <c r="J354" s="3" t="inlineStr">
        <is>
          <t>Bio-Rem Building</t>
        </is>
      </c>
      <c r="K354" s="3">
        <v/>
      </c>
      <c r="L354" s="3">
        <v/>
      </c>
      <c r="M354" s="3" t="inlineStr">
        <is>
          <t>43.3879772, -80.3520115</t>
        </is>
      </c>
      <c r="N354" s="4">
        <v>44498.75787037037</v>
      </c>
    </row>
    <row r="355">
      <c r="A355" s="3">
        <f>T("0000050952")</f>
      </c>
      <c r="B355" s="3" t="inlineStr">
        <is>
          <t>Bio-Rem Filter 1 Fan 600v 3ph</t>
        </is>
      </c>
      <c r="C355" s="3" t="inlineStr">
        <is>
          <t>Bio-trickling room</t>
        </is>
      </c>
      <c r="D355" s="3" t="inlineStr">
        <is>
          <t>Fair</t>
        </is>
      </c>
      <c r="E355" s="3" t="inlineStr">
        <is>
          <t>Minor corrosion</t>
        </is>
      </c>
      <c r="F355" s="3">
        <v/>
      </c>
      <c r="G355" s="3" t="inlineStr">
        <is>
          <t>https://cdn.orca.storage/6176f4e9837c6600b5a93b75/617c3a132e8faa00b5a10b15/asset-photo/snhY+hD3S0iVx2SdSedElg.jpg</t>
        </is>
      </c>
      <c r="H355" s="3" t="inlineStr">
        <is>
          <t>https://cdn.orca.storage/6176f4e9837c6600b5a93b75/617c3a132e8faa00b5a10b15/name-plate-photo/smYwpx0SoPFP4drYpsaB4A.jpg</t>
        </is>
      </c>
      <c r="I355" s="3" t="inlineStr">
        <is>
          <t>https://cdn.orca.storage/6176f4e9837c6600b5a93b75/617c3a132e8faa00b5a10b15/barcode-photo/WECC31CA0bvZlNvvib+tRQ.jpg</t>
        </is>
      </c>
      <c r="J355" s="3" t="inlineStr">
        <is>
          <t>Bio-Rem Building</t>
        </is>
      </c>
      <c r="K355" s="3">
        <v/>
      </c>
      <c r="L355" s="3">
        <v/>
      </c>
      <c r="M355" s="3" t="inlineStr">
        <is>
          <t>43.3879772, -80.3520115</t>
        </is>
      </c>
      <c r="N355" s="4">
        <v>44498.75918981482</v>
      </c>
    </row>
    <row r="356">
      <c r="A356" s="3">
        <f>T("0000050960")</f>
      </c>
      <c r="B356" s="3" t="inlineStr">
        <is>
          <t>Bio-Rem Recirculating Ball Strainer Valve REPF1-LV03</t>
        </is>
      </c>
      <c r="C356" s="3" t="inlineStr">
        <is>
          <t>Bio-Trickling room effluent water pump bypass side first valve</t>
        </is>
      </c>
      <c r="D356" s="3" t="inlineStr">
        <is>
          <t>Good</t>
        </is>
      </c>
      <c r="E356" s="3">
        <v/>
      </c>
      <c r="F356" s="3">
        <v/>
      </c>
      <c r="G356" s="3" t="inlineStr">
        <is>
          <t>https://cdn.orca.storage/6176f4e9837c6600b5a93b75/617c3b375c514200b546e65d/asset-photo/kJJTcbh8sMf8Bwfk4luZIg.jpg</t>
        </is>
      </c>
      <c r="H356" s="3" t="inlineStr">
        <is>
          <t>https://cdn.orca.storage/6176f4e9837c6600b5a93b75/617c3b375c514200b546e65d/name-plate-photo/z7m1xxwPXiZFrVZ8jPdtaw.jpg</t>
        </is>
      </c>
      <c r="I356" s="3" t="inlineStr">
        <is>
          <t>https://cdn.orca.storage/6176f4e9837c6600b5a93b75/617c3b375c514200b546e65d/barcode-photo/NwzohbqikwGeHcQCA2n0kA.jpg</t>
        </is>
      </c>
      <c r="J356" s="3" t="inlineStr">
        <is>
          <t>Bio-Rem Building</t>
        </is>
      </c>
      <c r="K356" s="3">
        <v/>
      </c>
      <c r="L356" s="3">
        <v/>
      </c>
      <c r="M356" s="3" t="inlineStr">
        <is>
          <t>43.3879772, -80.3520115</t>
        </is>
      </c>
      <c r="N356" s="4">
        <v>44498.76246527778</v>
      </c>
    </row>
    <row r="357">
      <c r="A357" s="3">
        <f>T("0000050962")</f>
      </c>
      <c r="B357" s="3" t="inlineStr">
        <is>
          <t>Bio-Rem Recirculating Strainer REPF1-STR2</t>
        </is>
      </c>
      <c r="C357" s="3" t="inlineStr">
        <is>
          <t>Effluent side before pump bypass side</t>
        </is>
      </c>
      <c r="D357" s="3" t="inlineStr">
        <is>
          <t>Good</t>
        </is>
      </c>
      <c r="E357" s="3">
        <v/>
      </c>
      <c r="F357" s="3">
        <v/>
      </c>
      <c r="G357" s="3" t="inlineStr">
        <is>
          <t>https://cdn.orca.storage/6176f4e9837c6600b5a93b75/617c3b935c514200b546e678/asset-photo/yWh2RLVHzcwhwl3bg8mlA.jpg</t>
        </is>
      </c>
      <c r="H357" s="3" t="inlineStr">
        <is>
          <t>https://cdn.orca.storage/6176f4e9837c6600b5a93b75/617c3b935c514200b546e678/name-plate-photo/5FE1Q2BeQVRQe9x96VTlFw.jpg</t>
        </is>
      </c>
      <c r="I357" s="3" t="inlineStr">
        <is>
          <t>https://cdn.orca.storage/6176f4e9837c6600b5a93b75/617c3b935c514200b546e678/barcode-photo/2q9n5HjB5WLeZ1E9wkQ2kg.jpg</t>
        </is>
      </c>
      <c r="J357" s="3" t="inlineStr">
        <is>
          <t>Bio-Rem Building</t>
        </is>
      </c>
      <c r="K357" s="3">
        <v/>
      </c>
      <c r="L357" s="3">
        <v/>
      </c>
      <c r="M357" s="3" t="inlineStr">
        <is>
          <t>43.3879772, -80.3520115</t>
        </is>
      </c>
      <c r="N357" s="4">
        <v>44498.763773148145</v>
      </c>
    </row>
    <row r="358">
      <c r="A358" s="3">
        <f>T("0000050961")</f>
      </c>
      <c r="B358" s="3" t="inlineStr">
        <is>
          <t>Bio-Rem Recirculating Ball Strainer Valve REPF1-LV01</t>
        </is>
      </c>
      <c r="C358" s="3" t="inlineStr">
        <is>
          <t>Effluent side before pump</t>
        </is>
      </c>
      <c r="D358" s="3" t="inlineStr">
        <is>
          <t>Good</t>
        </is>
      </c>
      <c r="E358" s="3">
        <v/>
      </c>
      <c r="F358" s="3">
        <v/>
      </c>
      <c r="G358" s="3" t="inlineStr">
        <is>
          <t>https://cdn.orca.storage/6176f4e9837c6600b5a93b75/617c3bf32e8faa00b5a10ba5/asset-photo/6+dKIK5aMDOExcDus1ZdyA.jpg</t>
        </is>
      </c>
      <c r="H358" s="3" t="inlineStr">
        <is>
          <t>https://cdn.orca.storage/6176f4e9837c6600b5a93b75/617c3bf32e8faa00b5a10ba5/name-plate-photo/VgNKaXjuKOgRc53bXRoTkQ.jpg</t>
        </is>
      </c>
      <c r="I358" s="3" t="inlineStr">
        <is>
          <t>https://cdn.orca.storage/6176f4e9837c6600b5a93b75/617c3bf32e8faa00b5a10ba5/barcode-photo/AAmk6LKNzuVCyj7wqvuUQ.jpg</t>
        </is>
      </c>
      <c r="J358" s="3" t="inlineStr">
        <is>
          <t>Bio-Rem Building</t>
        </is>
      </c>
      <c r="K358" s="3">
        <v/>
      </c>
      <c r="L358" s="3">
        <v/>
      </c>
      <c r="M358" s="3" t="inlineStr">
        <is>
          <t>43.3879772, -80.3520115</t>
        </is>
      </c>
      <c r="N358" s="4">
        <v>44498.76474537037</v>
      </c>
    </row>
    <row r="359">
      <c r="A359" s="3">
        <f>T("0000050963")</f>
      </c>
      <c r="B359" s="3" t="inlineStr">
        <is>
          <t>Bio-Rem Recirculating Strainer REPF1-STR1</t>
        </is>
      </c>
      <c r="C359" s="3" t="inlineStr">
        <is>
          <t>Effluent side before pump</t>
        </is>
      </c>
      <c r="D359" s="3" t="inlineStr">
        <is>
          <t>Good</t>
        </is>
      </c>
      <c r="E359" s="3">
        <v/>
      </c>
      <c r="F359" s="3">
        <v/>
      </c>
      <c r="G359" s="3" t="inlineStr">
        <is>
          <t>https://cdn.orca.storage/6176f4e9837c6600b5a93b75/617c3c422bf52000b5990606/asset-photo/M45MZTwB6nfsLJf45MIcgw.jpg</t>
        </is>
      </c>
      <c r="H359" s="3" t="inlineStr">
        <is>
          <t>https://cdn.orca.storage/6176f4e9837c6600b5a93b75/617c3c422bf52000b5990606/name-plate-photo/i1P2yIefxBwgTTJRQJklpA.jpg</t>
        </is>
      </c>
      <c r="I359" s="3" t="inlineStr">
        <is>
          <t>https://cdn.orca.storage/6176f4e9837c6600b5a93b75/617c3c422bf52000b5990606/barcode-photo/ZYYbQFWg0lMBnejWmcTYeA.jpg</t>
        </is>
      </c>
      <c r="J359" s="3" t="inlineStr">
        <is>
          <t>Bio-Rem Building</t>
        </is>
      </c>
      <c r="K359" s="3">
        <v/>
      </c>
      <c r="L359" s="3">
        <v/>
      </c>
      <c r="M359" s="3" t="inlineStr">
        <is>
          <t>43.3879772, -80.3520115</t>
        </is>
      </c>
      <c r="N359" s="4">
        <v>44498.765810185185</v>
      </c>
    </row>
    <row r="360">
      <c r="A360" s="3">
        <f>T("0000050964")</f>
      </c>
      <c r="B360" s="3" t="inlineStr">
        <is>
          <t>Bio-Rem strainer Ball Valve REPF1-LV04</t>
        </is>
      </c>
      <c r="C360" s="3" t="inlineStr">
        <is>
          <t>Effluent side bypass before pump, left side of the building</t>
        </is>
      </c>
      <c r="D360" s="3" t="inlineStr">
        <is>
          <t>Good</t>
        </is>
      </c>
      <c r="E360" s="3">
        <v/>
      </c>
      <c r="F360" s="3">
        <v/>
      </c>
      <c r="G360" s="3" t="inlineStr">
        <is>
          <t>https://cdn.orca.storage/6176f4e9837c6600b5a93b75/617c3ca02bf52000b5992d36/asset-photo/uYNQwNAuZZZLXh77lSJqDA.jpg</t>
        </is>
      </c>
      <c r="H360" s="3" t="inlineStr">
        <is>
          <t>https://cdn.orca.storage/6176f4e9837c6600b5a93b75/617c3ca02bf52000b5992d36/name-plate-photo/v5qDUzM19ryVo9nsv1g2LQ.jpg</t>
        </is>
      </c>
      <c r="I360" s="3" t="inlineStr">
        <is>
          <t>https://cdn.orca.storage/6176f4e9837c6600b5a93b75/617c3ca02bf52000b5992d36/barcode-photo/ev4VInpJ1HGUbSDe3mIknw.jpg</t>
        </is>
      </c>
      <c r="J360" s="3" t="inlineStr">
        <is>
          <t>Bio-Rem Building</t>
        </is>
      </c>
      <c r="K360" s="3">
        <v/>
      </c>
      <c r="L360" s="3">
        <v/>
      </c>
      <c r="M360" s="3" t="inlineStr">
        <is>
          <t>43.3879772, -80.3520115</t>
        </is>
      </c>
      <c r="N360" s="4">
        <v>44498.76679398148</v>
      </c>
    </row>
    <row r="361">
      <c r="A361" s="3">
        <f>T("0000050965")</f>
      </c>
      <c r="B361" s="3" t="inlineStr">
        <is>
          <t>Bio-Rem Strainer Ball Valve REPF1-LV02</t>
        </is>
      </c>
      <c r="C361" s="3" t="inlineStr">
        <is>
          <t>Effluent side before pump left side of the builiding</t>
        </is>
      </c>
      <c r="D361" s="3" t="inlineStr">
        <is>
          <t>Good</t>
        </is>
      </c>
      <c r="E361" s="3">
        <v/>
      </c>
      <c r="F361" s="3">
        <v/>
      </c>
      <c r="G361" s="3" t="inlineStr">
        <is>
          <t>https://cdn.orca.storage/6176f4e9837c6600b5a93b75/617c3ce30679ae00b5e5b180/asset-photo/f+OW6yi7ySlA8wPGiBi4+Q.jpg</t>
        </is>
      </c>
      <c r="H361" s="3" t="inlineStr">
        <is>
          <t>https://cdn.orca.storage/6176f4e9837c6600b5a93b75/617c3ce30679ae00b5e5b180/name-plate-photo/oE6fsN7JT9XXoDhn7eHwA.jpg</t>
        </is>
      </c>
      <c r="I361" s="3" t="inlineStr">
        <is>
          <t>https://cdn.orca.storage/6176f4e9837c6600b5a93b75/617c3ce30679ae00b5e5b180/barcode-photo/ON5a+nLbwK9pXkEEVFL0A.jpg</t>
        </is>
      </c>
      <c r="J361" s="3" t="inlineStr">
        <is>
          <t>Bio-Rem Building</t>
        </is>
      </c>
      <c r="K361" s="3">
        <v/>
      </c>
      <c r="L361" s="3">
        <v/>
      </c>
      <c r="M361" s="3" t="inlineStr">
        <is>
          <t>43.3879772, -80.3520115</t>
        </is>
      </c>
      <c r="N361" s="4">
        <v>44498.76783564815</v>
      </c>
    </row>
    <row r="362">
      <c r="A362" s="3">
        <f>T("0000050967")</f>
      </c>
      <c r="B362" s="3" t="inlineStr">
        <is>
          <t>Bio-Rem Recirculating Pump for PREREPF01</t>
        </is>
      </c>
      <c r="C362" s="3" t="inlineStr">
        <is>
          <t>Left side of the bio-REM building</t>
        </is>
      </c>
      <c r="D362" s="3" t="inlineStr">
        <is>
          <t>Fair</t>
        </is>
      </c>
      <c r="E362" s="3" t="inlineStr">
        <is>
          <t>Corrosion</t>
        </is>
      </c>
      <c r="F362" s="3">
        <v/>
      </c>
      <c r="G362" s="3" t="inlineStr">
        <is>
          <t>https://cdn.orca.storage/6176f4e9837c6600b5a93b75/617c3d3b0679ae00b5e5b1ad/asset-photo/a3u+dbNiznkgTrE67JKwsA.jpg</t>
        </is>
      </c>
      <c r="H362" s="3" t="inlineStr">
        <is>
          <t>https://cdn.orca.storage/6176f4e9837c6600b5a93b75/617c3d3b0679ae00b5e5b1ad/name-plate-photo/xXOVu2eBSY1llnQg3OcgRQ.jpg</t>
        </is>
      </c>
      <c r="I362" s="3" t="inlineStr">
        <is>
          <t>https://cdn.orca.storage/6176f4e9837c6600b5a93b75/617c3d3b0679ae00b5e5b1ad/barcode-photo/VK67xNaol1uh2yHPRUGO5w.jpg</t>
        </is>
      </c>
      <c r="J362" s="3" t="inlineStr">
        <is>
          <t>Bio-Rem Building</t>
        </is>
      </c>
      <c r="K362" s="3">
        <v/>
      </c>
      <c r="L362" s="3">
        <v/>
      </c>
      <c r="M362" s="3" t="inlineStr">
        <is>
          <t>43.3879772, -80.3520115</t>
        </is>
      </c>
      <c r="N362" s="4">
        <v>44498.76872685185</v>
      </c>
    </row>
    <row r="363">
      <c r="A363" s="3">
        <f>T("0000050968")</f>
      </c>
      <c r="B363" s="3" t="inlineStr">
        <is>
          <t>Bio-Rem Pump Discharge Pressure Indicator REPF1-PG02</t>
        </is>
      </c>
      <c r="C363" s="3" t="inlineStr">
        <is>
          <t>Left side of bio rem building</t>
        </is>
      </c>
      <c r="D363" s="3" t="inlineStr">
        <is>
          <t>Good</t>
        </is>
      </c>
      <c r="E363" s="3">
        <v/>
      </c>
      <c r="F363" s="3">
        <v/>
      </c>
      <c r="G363" s="3" t="inlineStr">
        <is>
          <t>https://cdn.orca.storage/6176f4e9837c6600b5a93b75/617c3d805c514200b546e73b/asset-photo/f7SCBhM0NCJvE6tRDOU3WQ.jpg</t>
        </is>
      </c>
      <c r="H363" s="3" t="inlineStr">
        <is>
          <t>https://cdn.orca.storage/6176f4e9837c6600b5a93b75/617c3d805c514200b546e73b/name-plate-photo/oyiZgIdddQ0a8eGRc9zf4A.jpg</t>
        </is>
      </c>
      <c r="I363" s="3" t="inlineStr">
        <is>
          <t>https://cdn.orca.storage/6176f4e9837c6600b5a93b75/617c3d805c514200b546e73b/barcode-photo/aIiU70WVdQhdok+HQkm7vA.jpg</t>
        </is>
      </c>
      <c r="J363" s="3" t="inlineStr">
        <is>
          <t>Bio-Rem Building</t>
        </is>
      </c>
      <c r="K363" s="3">
        <v/>
      </c>
      <c r="L363" s="3">
        <v/>
      </c>
      <c r="M363" s="3" t="inlineStr">
        <is>
          <t>43.3879772, -80.3520115</t>
        </is>
      </c>
      <c r="N363" s="4">
        <v>44498.769780092596</v>
      </c>
    </row>
    <row r="364">
      <c r="A364" s="3">
        <f>T("0000050969")</f>
      </c>
      <c r="B364" s="3" t="inlineStr">
        <is>
          <t>Bio-Rem check valve REPF1-BF01</t>
        </is>
      </c>
      <c r="C364" s="3" t="inlineStr">
        <is>
          <t>Left side of the building after pump 1</t>
        </is>
      </c>
      <c r="D364" s="3" t="inlineStr">
        <is>
          <t>Good</t>
        </is>
      </c>
      <c r="E364" s="3">
        <v/>
      </c>
      <c r="F364" s="3">
        <v/>
      </c>
      <c r="G364" s="3" t="inlineStr">
        <is>
          <t>https://cdn.orca.storage/6176f4e9837c6600b5a93b75/617c3e296ef76800b5505c77/asset-photo/qduMNB5Cy4RE4Is6SUGphQ.jpg</t>
        </is>
      </c>
      <c r="H364" s="3" t="inlineStr">
        <is>
          <t>https://cdn.orca.storage/6176f4e9837c6600b5a93b75/617c3e296ef76800b5505c77/name-plate-photo/Y16qbv9wn1aFX7FlYP0wbw.jpg</t>
        </is>
      </c>
      <c r="I364" s="3" t="inlineStr">
        <is>
          <t>https://cdn.orca.storage/6176f4e9837c6600b5a93b75/617c3e296ef76800b5505c77/barcode-photo/EGjQHbLeQNMA8z+q9bkowg.jpg</t>
        </is>
      </c>
      <c r="J364" s="3" t="inlineStr">
        <is>
          <t>Bio-Rem Building</t>
        </is>
      </c>
      <c r="K364" s="3">
        <v/>
      </c>
      <c r="L364" s="3">
        <v/>
      </c>
      <c r="M364" s="3" t="inlineStr">
        <is>
          <t>43.3876843, -80.3524950</t>
        </is>
      </c>
      <c r="N364" s="4">
        <v>44498.771689814814</v>
      </c>
    </row>
    <row r="365">
      <c r="A365" s="3">
        <f>T("0000157479")</f>
      </c>
      <c r="B365" s="3" t="inlineStr">
        <is>
          <t>Aeration tank recirculation pump p 502, Not Visible</t>
        </is>
      </c>
      <c r="C365" s="3" t="inlineStr">
        <is>
          <t>Aeration tank 2</t>
        </is>
      </c>
      <c r="D365" s="3" t="inlineStr">
        <is>
          <t>Fair</t>
        </is>
      </c>
      <c r="E365" s="3">
        <v/>
      </c>
      <c r="F365" s="3">
        <v/>
      </c>
      <c r="G365" s="3" t="inlineStr">
        <is>
          <t>https://cdn.orca.storage/6176f4e9837c6600b5a93b75/617c3ef72e8faa00b5a133b0/asset-photo/TU3vIo9Qt9U5rqHiWtHcVA.jpg</t>
        </is>
      </c>
      <c r="H365" s="3" t="inlineStr">
        <is>
          <t>https://cdn.orca.storage/6176f4e9837c6600b5a93b75/617c3ef72e8faa00b5a133b0/name-plate-photo/cK7bM5goNyQyhrxJYE570g.jpg</t>
        </is>
      </c>
      <c r="I365" s="3" t="inlineStr">
        <is>
          <t>https://cdn.orca.storage/6176f4e9837c6600b5a93b75/617c3ef72e8faa00b5a133b0/barcode-photo/bxZsusD6gyxQNz+DtpBSXw.jpg</t>
        </is>
      </c>
      <c r="J365" s="3" t="inlineStr">
        <is>
          <t>Aeration Tank Cell 2</t>
        </is>
      </c>
      <c r="K365" s="3">
        <v/>
      </c>
      <c r="L365" s="3">
        <v/>
      </c>
      <c r="M365" s="3" t="inlineStr">
        <is>
          <t>43.3877512, -80.3520107</t>
        </is>
      </c>
      <c r="N365" s="4">
        <v>44498.773935185185</v>
      </c>
    </row>
    <row r="366">
      <c r="A366" s="3">
        <f>T("0000157480")</f>
      </c>
      <c r="B366" s="3" t="inlineStr">
        <is>
          <t>Aeration tank recirculation pump p501, Not Visible</t>
        </is>
      </c>
      <c r="C366" s="3" t="inlineStr">
        <is>
          <t>Aeration tank 1</t>
        </is>
      </c>
      <c r="D366" s="3" t="inlineStr">
        <is>
          <t>Fair</t>
        </is>
      </c>
      <c r="E366" s="3">
        <v/>
      </c>
      <c r="F366" s="3">
        <v/>
      </c>
      <c r="G366" s="3" t="inlineStr">
        <is>
          <t>https://cdn.orca.storage/6176f4e9837c6600b5a93b75/617c3f392e8faa00b5a133ba/asset-photo/PdE+O6a0wH0YpqUJWcaRA.jpg</t>
        </is>
      </c>
      <c r="H366" s="3" t="inlineStr">
        <is>
          <t>https://cdn.orca.storage/6176f4e9837c6600b5a93b75/617c3f392e8faa00b5a133ba/name-plate-photo/S7jXLvLWBVOS3Csl0YX+mA.jpg</t>
        </is>
      </c>
      <c r="I366" s="3" t="inlineStr">
        <is>
          <t>https://cdn.orca.storage/6176f4e9837c6600b5a93b75/617c3f392e8faa00b5a133ba/barcode-photo/giKbsAbZoXiXjHuC99sNrw.jpg</t>
        </is>
      </c>
      <c r="J366" s="3" t="inlineStr">
        <is>
          <t>Aeration Tank Cell 1</t>
        </is>
      </c>
      <c r="K366" s="3">
        <v/>
      </c>
      <c r="L366" s="3">
        <v/>
      </c>
      <c r="M366" s="3" t="inlineStr">
        <is>
          <t>43.3878044, -80.3521382</t>
        </is>
      </c>
      <c r="N366" s="4">
        <v>44498.77491898148</v>
      </c>
    </row>
    <row r="367">
      <c r="A367" s="3">
        <f>T("0000151940")</f>
      </c>
      <c r="B367" s="3" t="inlineStr">
        <is>
          <t>Aeration Tank Recirculation Pump p503, Not Visible</t>
        </is>
      </c>
      <c r="C367" s="3" t="inlineStr">
        <is>
          <t>Aeration tank 3</t>
        </is>
      </c>
      <c r="D367" s="3" t="inlineStr">
        <is>
          <t>Fair</t>
        </is>
      </c>
      <c r="E367" s="3">
        <v/>
      </c>
      <c r="F367" s="3">
        <v/>
      </c>
      <c r="G367" s="3" t="inlineStr">
        <is>
          <t>https://cdn.orca.storage/6176f4e9837c6600b5a93b75/617c3f852bf52000b5992e1a/asset-photo/0QO7tNVU13NaWRgOcfaA.jpg</t>
        </is>
      </c>
      <c r="H367" s="3" t="inlineStr">
        <is>
          <t>https://cdn.orca.storage/6176f4e9837c6600b5a93b75/617c3f852bf52000b5992e1a/name-plate-photo/WnGxkzRB6npLMTR4eghP9w.jpg</t>
        </is>
      </c>
      <c r="I367" s="3" t="inlineStr">
        <is>
          <t>https://cdn.orca.storage/6176f4e9837c6600b5a93b75/617c3f852bf52000b5992e1a/barcode-photo/GISpi6wyhXHsQ2TsJhGAdg.jpg</t>
        </is>
      </c>
      <c r="J367" s="3" t="inlineStr">
        <is>
          <t>Aeration Tank Cell 3</t>
        </is>
      </c>
      <c r="K367" s="3">
        <v/>
      </c>
      <c r="L367" s="3">
        <v/>
      </c>
      <c r="M367" s="3" t="inlineStr">
        <is>
          <t>43.3876994, -80.3519305</t>
        </is>
      </c>
      <c r="N367" s="4">
        <v>44498.77578703704</v>
      </c>
    </row>
    <row r="368">
      <c r="A368" s="3">
        <f>T("0000050987")</f>
      </c>
      <c r="B368" s="3" t="inlineStr">
        <is>
          <t>Bio-Rem Hand valve for Tank 1 REPF1-LV08</t>
        </is>
      </c>
      <c r="C368" s="3" t="inlineStr">
        <is>
          <t>Bio-Rem Left Side</t>
        </is>
      </c>
      <c r="D368" s="3" t="inlineStr">
        <is>
          <t>Good</t>
        </is>
      </c>
      <c r="E368" s="3">
        <v/>
      </c>
      <c r="F368" s="3">
        <v/>
      </c>
      <c r="G368" s="3" t="inlineStr">
        <is>
          <t>https://cdn.orca.storage/6176f4e9837c6600b5a93b75/617c416b097cfe00b5a9952b/asset-photo/a6G5BnQL2X+rLqfXGO7qiw.jpg</t>
        </is>
      </c>
      <c r="H368" s="3" t="inlineStr">
        <is>
          <t>https://cdn.orca.storage/6176f4e9837c6600b5a93b75/617c416b097cfe00b5a9952b/name-plate-photo/qI468su7IQcTGCnb3tq99g.jpg</t>
        </is>
      </c>
      <c r="I368" s="3" t="inlineStr">
        <is>
          <t>https://cdn.orca.storage/6176f4e9837c6600b5a93b75/617c416b097cfe00b5a9952b/barcode-photo/1swQanpdk92JP63mca6THQ.jpg</t>
        </is>
      </c>
      <c r="J368" s="3" t="inlineStr">
        <is>
          <t>Bio-Rem Building</t>
        </is>
      </c>
      <c r="K368" s="3">
        <v/>
      </c>
      <c r="L368" s="3">
        <v/>
      </c>
      <c r="M368" s="3" t="inlineStr">
        <is>
          <t>43.3880388, -80.3520580</t>
        </is>
      </c>
      <c r="N368" s="4">
        <v>44498.78040509259</v>
      </c>
    </row>
    <row r="369">
      <c r="A369" s="3">
        <f>T("0000050999")</f>
      </c>
      <c r="B369" s="3" t="inlineStr">
        <is>
          <t>Bio-Rem Strainer Ball Valve REPT2-LV01</t>
        </is>
      </c>
      <c r="C369" s="3" t="inlineStr">
        <is>
          <t>Right side of bio rem building</t>
        </is>
      </c>
      <c r="D369" s="3" t="inlineStr">
        <is>
          <t>Good</t>
        </is>
      </c>
      <c r="E369" s="3">
        <v/>
      </c>
      <c r="F369" s="3">
        <v/>
      </c>
      <c r="G369" s="3" t="inlineStr">
        <is>
          <t>https://cdn.orca.storage/6176f4e9837c6600b5a93b75/617c41a77d917700b593a015/asset-photo/q3NIEvLTstpvbnwc1kxHog.jpg</t>
        </is>
      </c>
      <c r="H369" s="3" t="inlineStr">
        <is>
          <t>https://cdn.orca.storage/6176f4e9837c6600b5a93b75/617c41a77d917700b593a015/name-plate-photo/HJAIhyZvvaL8paEMCJlhzQ.jpg</t>
        </is>
      </c>
      <c r="I369" s="3" t="inlineStr">
        <is>
          <t>https://cdn.orca.storage/6176f4e9837c6600b5a93b75/617c41a77d917700b593a015/barcode-photo/Xo4V+q888M9qAXVMkhljMA.jpg</t>
        </is>
      </c>
      <c r="J369" s="3" t="inlineStr">
        <is>
          <t>Bio-Rem Building</t>
        </is>
      </c>
      <c r="K369" s="3">
        <v/>
      </c>
      <c r="L369" s="3">
        <v/>
      </c>
      <c r="M369" s="3" t="inlineStr">
        <is>
          <t>43.3873203, -80.3519862</t>
        </is>
      </c>
      <c r="N369" s="4">
        <v>44498.782060185185</v>
      </c>
    </row>
    <row r="370">
      <c r="A370" s="3">
        <f>T("0000050988")</f>
      </c>
      <c r="B370" s="3" t="inlineStr">
        <is>
          <t>Bio-Rem Hand valve for Tank 2 REPF2-LV08</t>
        </is>
      </c>
      <c r="C370" s="3" t="inlineStr">
        <is>
          <t>Bio REM right side</t>
        </is>
      </c>
      <c r="D370" s="3" t="inlineStr">
        <is>
          <t>Good</t>
        </is>
      </c>
      <c r="E370" s="3">
        <v/>
      </c>
      <c r="F370" s="3">
        <v/>
      </c>
      <c r="G370" s="3" t="inlineStr">
        <is>
          <t>https://cdn.orca.storage/6176f4e9837c6600b5a93b75/617c41c0097cfe00b5a9953c/asset-photo/yVjdNpf1FN9uKQTDbhvgqQ.jpg</t>
        </is>
      </c>
      <c r="H370" s="3" t="inlineStr">
        <is>
          <t>https://cdn.orca.storage/6176f4e9837c6600b5a93b75/617c41c0097cfe00b5a9953c/name-plate-photo/txfOZFR5lnaH20o4G2LDfQ.jpg</t>
        </is>
      </c>
      <c r="I370" s="3" t="inlineStr">
        <is>
          <t>https://cdn.orca.storage/6176f4e9837c6600b5a93b75/617c41c0097cfe00b5a9953c/barcode-photo/d4QTdOAt2y4E9TJ4EZe51w.jpg</t>
        </is>
      </c>
      <c r="J370" s="3" t="inlineStr">
        <is>
          <t>Bio-Rem Building</t>
        </is>
      </c>
      <c r="K370" s="3">
        <v/>
      </c>
      <c r="L370" s="3">
        <v/>
      </c>
      <c r="M370" s="3" t="inlineStr">
        <is>
          <t>43.3878185, -80.3519528</t>
        </is>
      </c>
      <c r="N370" s="4">
        <v>44498.78208333333</v>
      </c>
    </row>
    <row r="371">
      <c r="A371" s="3">
        <f>T("0000050997")</f>
      </c>
      <c r="B371" s="3" t="inlineStr">
        <is>
          <t>Bio-Rem Strainer REPF1-STR1</t>
        </is>
      </c>
      <c r="C371" s="3" t="inlineStr">
        <is>
          <t>Right side of the bio rem building</t>
        </is>
      </c>
      <c r="D371" s="3" t="inlineStr">
        <is>
          <t>Good</t>
        </is>
      </c>
      <c r="E371" s="3">
        <v/>
      </c>
      <c r="F371" s="3">
        <v/>
      </c>
      <c r="G371" s="3" t="inlineStr">
        <is>
          <t>https://cdn.orca.storage/6176f4e9837c6600b5a93b75/617c41e15c514200b546e8bd/asset-photo/Vcfs5zU51RlCL9NzD87AaQ.jpg</t>
        </is>
      </c>
      <c r="H371" s="3" t="inlineStr">
        <is>
          <t>https://cdn.orca.storage/6176f4e9837c6600b5a93b75/617c41e15c514200b546e8bd/name-plate-photo/8iWCZFtecZeGn8GRX0NfQ.jpg</t>
        </is>
      </c>
      <c r="I371" s="3" t="inlineStr">
        <is>
          <t>https://cdn.orca.storage/6176f4e9837c6600b5a93b75/617c41e15c514200b546e8bd/barcode-photo/pAePwlNpcTQBXvbTZri8iQ.jpg</t>
        </is>
      </c>
      <c r="J371" s="3" t="inlineStr">
        <is>
          <t>Bio-Rem Building</t>
        </is>
      </c>
      <c r="K371" s="3">
        <v/>
      </c>
      <c r="L371" s="3">
        <v/>
      </c>
      <c r="M371" s="3" t="inlineStr">
        <is>
          <t>43.3877249, -80.3522733</t>
        </is>
      </c>
      <c r="N371" s="4">
        <v>44498.7827662037</v>
      </c>
    </row>
    <row r="372">
      <c r="A372" s="3">
        <f>T("0000050989")</f>
      </c>
      <c r="B372" s="3" t="inlineStr">
        <is>
          <t>Bio-Rem Check Valve REPF2-BF01</t>
        </is>
      </c>
      <c r="C372" s="3" t="inlineStr">
        <is>
          <t>Right side of the bio rem building</t>
        </is>
      </c>
      <c r="D372" s="3" t="inlineStr">
        <is>
          <t>Good</t>
        </is>
      </c>
      <c r="E372" s="3">
        <v/>
      </c>
      <c r="F372" s="3">
        <v/>
      </c>
      <c r="G372" s="3" t="inlineStr">
        <is>
          <t>https://cdn.orca.storage/6176f4e9837c6600b5a93b75/617c42122e8faa00b5a182a0/asset-photo/z6U+CeUU1XElWq6w7x5Q.jpg</t>
        </is>
      </c>
      <c r="H372" s="3" t="inlineStr">
        <is>
          <t>https://cdn.orca.storage/6176f4e9837c6600b5a93b75/617c42122e8faa00b5a182a0/name-plate-photo/8pBSFtQ7dYJlkbmoHqfsPA.jpg</t>
        </is>
      </c>
      <c r="I372" s="3" t="inlineStr">
        <is>
          <t>https://cdn.orca.storage/6176f4e9837c6600b5a93b75/617c42122e8faa00b5a182a0/barcode-photo/QFhJBmGTLvp5OV5ULYE97A.jpg</t>
        </is>
      </c>
      <c r="J372" s="3" t="inlineStr">
        <is>
          <t>Bio-Rem Building</t>
        </is>
      </c>
      <c r="K372" s="3">
        <v/>
      </c>
      <c r="L372" s="3">
        <v/>
      </c>
      <c r="M372" s="3" t="inlineStr">
        <is>
          <t>43.3878862, -80.3522567</t>
        </is>
      </c>
      <c r="N372" s="4">
        <v>44498.78306712963</v>
      </c>
    </row>
    <row r="373">
      <c r="A373" s="3">
        <f>T("0000050994")</f>
      </c>
      <c r="B373" s="3" t="inlineStr">
        <is>
          <t>Bio-Rem Strainer Ball Valve MP001-HV01</t>
        </is>
      </c>
      <c r="C373" s="3" t="inlineStr">
        <is>
          <t>Right side of the bio rem building on wall</t>
        </is>
      </c>
      <c r="D373" s="3" t="inlineStr">
        <is>
          <t>Good</t>
        </is>
      </c>
      <c r="E373" s="3">
        <v/>
      </c>
      <c r="F373" s="3">
        <v/>
      </c>
      <c r="G373" s="3" t="inlineStr">
        <is>
          <t>https://cdn.orca.storage/6176f4e9837c6600b5a93b75/617c42a56ef76800b5505dc9/asset-photo/K4NFjtFUewEGh8zVKcJgw.jpg</t>
        </is>
      </c>
      <c r="H373" s="3" t="inlineStr">
        <is>
          <t>https://cdn.orca.storage/6176f4e9837c6600b5a93b75/617c42a56ef76800b5505dc9/name-plate-photo/pEjNjE6SAtriA8FpEvvJbg.jpg</t>
        </is>
      </c>
      <c r="I373" s="3" t="inlineStr">
        <is>
          <t>https://cdn.orca.storage/6176f4e9837c6600b5a93b75/617c42a56ef76800b5505dc9/barcode-photo/iguM8xjjb9J56WmDxkTC0Q.jpg</t>
        </is>
      </c>
      <c r="J373" s="3" t="inlineStr">
        <is>
          <t>Bio-Rem Building</t>
        </is>
      </c>
      <c r="K373" s="3">
        <v/>
      </c>
      <c r="L373" s="3">
        <v/>
      </c>
      <c r="M373" s="3" t="inlineStr">
        <is>
          <t>43.3879699, -80.3521680</t>
        </is>
      </c>
      <c r="N373" s="4">
        <v>44498.784953703704</v>
      </c>
    </row>
    <row r="374">
      <c r="A374" s="3">
        <f>T("0000050990")</f>
      </c>
      <c r="B374" s="3" t="inlineStr">
        <is>
          <t>Bio-Rem  Pump Discharge pressure indicator REP2-PG02</t>
        </is>
      </c>
      <c r="C374" s="3" t="inlineStr">
        <is>
          <t>Right side of the bio rem building</t>
        </is>
      </c>
      <c r="D374" s="3" t="inlineStr">
        <is>
          <t>Good</t>
        </is>
      </c>
      <c r="E374" s="3">
        <v/>
      </c>
      <c r="F374" s="3">
        <v/>
      </c>
      <c r="G374" s="3" t="inlineStr">
        <is>
          <t>https://cdn.orca.storage/6176f4e9837c6600b5a93b75/617c42aa7d917700b593a078/asset-photo/NPp05wA+F4KOzl6vc+cAJA.jpg</t>
        </is>
      </c>
      <c r="H374" s="3" t="inlineStr">
        <is>
          <t>https://cdn.orca.storage/6176f4e9837c6600b5a93b75/617c42aa7d917700b593a078/name-plate-photo/h8N4G6yW5++RqrJTaUfXMA.jpg</t>
        </is>
      </c>
      <c r="I374" s="3" t="inlineStr">
        <is>
          <t>https://cdn.orca.storage/6176f4e9837c6600b5a93b75/617c42aa7d917700b593a078/barcode-photo/ZIkAkrxaAoHURPGsT0v6Hw.jpg</t>
        </is>
      </c>
      <c r="J374" s="3" t="inlineStr">
        <is>
          <t>Bio-Rem Building</t>
        </is>
      </c>
      <c r="K374" s="3">
        <v/>
      </c>
      <c r="L374" s="3">
        <v/>
      </c>
      <c r="M374" s="3" t="inlineStr">
        <is>
          <t>43.3879122, -80.3522052</t>
        </is>
      </c>
      <c r="N374" s="4">
        <v>44498.784363425926</v>
      </c>
    </row>
    <row r="375">
      <c r="A375" s="3">
        <f>T("0000050993")</f>
      </c>
      <c r="B375" s="3" t="inlineStr">
        <is>
          <t>Bio-Rem Water Supply Strainer MP001-STR01</t>
        </is>
      </c>
      <c r="C375" s="3" t="inlineStr">
        <is>
          <t>Right side of the building on wall</t>
        </is>
      </c>
      <c r="D375" s="3" t="inlineStr">
        <is>
          <t>Good</t>
        </is>
      </c>
      <c r="E375" s="3">
        <v/>
      </c>
      <c r="F375" s="3">
        <v/>
      </c>
      <c r="G375" s="3" t="inlineStr">
        <is>
          <t>https://cdn.orca.storage/6176f4e9837c6600b5a93b75/617c42d42a52c200b5e60879/asset-photo/kTRvXLtC4zcqt+KcSTvJOg.jpg</t>
        </is>
      </c>
      <c r="H375" s="3" t="inlineStr">
        <is>
          <t>https://cdn.orca.storage/6176f4e9837c6600b5a93b75/617c42d42a52c200b5e60879/name-plate-photo/ee3LObVLcEs7ym5M+NTZxw.jpg</t>
        </is>
      </c>
      <c r="I375" s="3" t="inlineStr">
        <is>
          <t>https://cdn.orca.storage/6176f4e9837c6600b5a93b75/617c42d42a52c200b5e60879/barcode-photo/ew9lbnPHAUiqVZ4LaJRNug.jpg</t>
        </is>
      </c>
      <c r="J375" s="3" t="inlineStr">
        <is>
          <t>Bio-Rem Building</t>
        </is>
      </c>
      <c r="K375" s="3">
        <v/>
      </c>
      <c r="L375" s="3">
        <v/>
      </c>
      <c r="M375" s="3" t="inlineStr">
        <is>
          <t>43.3880122, -80.3518429</t>
        </is>
      </c>
      <c r="N375" s="4">
        <v>44498.78563657407</v>
      </c>
    </row>
    <row r="376">
      <c r="A376" s="3">
        <f>T("0000050996")</f>
      </c>
      <c r="B376" s="3" t="inlineStr">
        <is>
          <t>Bio-Rem Strainer Ball Valve REPT2-LV03</t>
        </is>
      </c>
      <c r="C376" s="3" t="inlineStr">
        <is>
          <t>Right side of the building on floor pump side</t>
        </is>
      </c>
      <c r="D376" s="3" t="inlineStr">
        <is>
          <t>Good</t>
        </is>
      </c>
      <c r="E376" s="3">
        <v/>
      </c>
      <c r="F376" s="3">
        <v/>
      </c>
      <c r="G376" s="3" t="inlineStr">
        <is>
          <t>https://cdn.orca.storage/6176f4e9837c6600b5a93b75/617c4313097cfe00b5a9959d/asset-photo/ZewKw66GTYXWnOF8i2VBg.jpg</t>
        </is>
      </c>
      <c r="H376" s="3" t="inlineStr">
        <is>
          <t>https://cdn.orca.storage/6176f4e9837c6600b5a93b75/617c4313097cfe00b5a9959d/name-plate-photo/y+C65y2zU8OiCwR1AuKaw.jpg</t>
        </is>
      </c>
      <c r="I376" s="3" t="inlineStr">
        <is>
          <t>https://cdn.orca.storage/6176f4e9837c6600b5a93b75/617c4313097cfe00b5a9959d/barcode-photo/43avsQCDYBL4yub6f0TFA.jpg</t>
        </is>
      </c>
      <c r="J376" s="3" t="inlineStr">
        <is>
          <t>Bio-Rem Building</t>
        </is>
      </c>
      <c r="K376" s="3">
        <v/>
      </c>
      <c r="L376" s="3">
        <v/>
      </c>
      <c r="M376" s="3" t="inlineStr">
        <is>
          <t>43.3881030, -80.3518495</t>
        </is>
      </c>
      <c r="N376" s="4">
        <v>44498.78622685185</v>
      </c>
    </row>
    <row r="377">
      <c r="A377" s="3">
        <f>T("0000050995")</f>
      </c>
      <c r="B377" s="3" t="inlineStr">
        <is>
          <t>Bio-Rem Strainer Ball Valve REPT2-LV02</t>
        </is>
      </c>
      <c r="C377" s="3" t="inlineStr">
        <is>
          <t>Right side of the building on floor bypass side</t>
        </is>
      </c>
      <c r="D377" s="3" t="inlineStr">
        <is>
          <t>Good</t>
        </is>
      </c>
      <c r="E377" s="3">
        <v/>
      </c>
      <c r="F377" s="3">
        <v/>
      </c>
      <c r="G377" s="3" t="inlineStr">
        <is>
          <t>https://cdn.orca.storage/6176f4e9837c6600b5a93b75/617c434e0679ae00b5e5b3bb/asset-photo/TvsU3RK0jwigQyi9VWJIEg.jpg</t>
        </is>
      </c>
      <c r="H377" s="3" t="inlineStr">
        <is>
          <t>https://cdn.orca.storage/6176f4e9837c6600b5a93b75/617c434e0679ae00b5e5b3bb/name-plate-photo/A0ekFEwlDiBMWRL48Y9CDw.jpg</t>
        </is>
      </c>
      <c r="I377" s="3" t="inlineStr">
        <is>
          <t>https://cdn.orca.storage/6176f4e9837c6600b5a93b75/617c434e0679ae00b5e5b3bb/barcode-photo/VJuF+BkFdFSTaUwMXwixjw.jpg</t>
        </is>
      </c>
      <c r="J377" s="3" t="inlineStr">
        <is>
          <t>Bio-Rem Building</t>
        </is>
      </c>
      <c r="K377" s="3">
        <v/>
      </c>
      <c r="L377" s="3">
        <v/>
      </c>
      <c r="M377" s="3" t="inlineStr">
        <is>
          <t>43.3879893, -80.3515832</t>
        </is>
      </c>
      <c r="N377" s="4">
        <v>44498.786990740744</v>
      </c>
    </row>
    <row r="378">
      <c r="A378" s="3">
        <f>T("0000050991")</f>
      </c>
      <c r="B378" s="3" t="inlineStr">
        <is>
          <t>Bio-Rem recirculation pump 2 100 lp 01 609 V 3ph</t>
        </is>
      </c>
      <c r="C378" s="3" t="inlineStr">
        <is>
          <t>Right side of the bio rem building</t>
        </is>
      </c>
      <c r="D378" s="3" t="inlineStr">
        <is>
          <t>Fair</t>
        </is>
      </c>
      <c r="E378" s="3" t="inlineStr">
        <is>
          <t>Rusty dusty aging</t>
        </is>
      </c>
      <c r="F378" s="3">
        <v/>
      </c>
      <c r="G378" s="3" t="inlineStr">
        <is>
          <t>https://cdn.orca.storage/6176f4e9837c6600b5a93b75/617c43792e8faa00b5a1831f/asset-photo/Pk7b39YFAIolfzjQDWKoKg.jpg</t>
        </is>
      </c>
      <c r="H378" s="3" t="inlineStr">
        <is>
          <t>https://cdn.orca.storage/6176f4e9837c6600b5a93b75/617c43792e8faa00b5a1831f/name-plate-photo/PXQJIBnEAHWGGKfwUDm3lw.jpg</t>
        </is>
      </c>
      <c r="I378" s="3" t="inlineStr">
        <is>
          <t>https://cdn.orca.storage/6176f4e9837c6600b5a93b75/617c43792e8faa00b5a1831f/barcode-photo/U4fPJuHpBkiTk5DA7CmXSg.jpg</t>
        </is>
      </c>
      <c r="J378" s="3" t="inlineStr">
        <is>
          <t>Bio-Rem Building</t>
        </is>
      </c>
      <c r="K378" s="3">
        <v/>
      </c>
      <c r="L378" s="3">
        <v/>
      </c>
      <c r="M378" s="3" t="inlineStr">
        <is>
          <t>43.3879134, -80.3522038</t>
        </is>
      </c>
      <c r="N378" s="4">
        <v>44498.785775462966</v>
      </c>
    </row>
    <row r="379">
      <c r="A379" s="3">
        <f>T("0000333506")</f>
      </c>
      <c r="B379" s="3" t="inlineStr">
        <is>
          <t>PREBLF02 Bio-Rem Filter 2 Fan - 3HP</t>
        </is>
      </c>
      <c r="C379" s="3" t="inlineStr">
        <is>
          <t>Right side of the building</t>
        </is>
      </c>
      <c r="D379" s="3" t="inlineStr">
        <is>
          <t>Good</t>
        </is>
      </c>
      <c r="E379" s="3">
        <v/>
      </c>
      <c r="F379" s="3">
        <v/>
      </c>
      <c r="G379" s="3" t="inlineStr">
        <is>
          <t>https://cdn.orca.storage/6176f4e9837c6600b5a93b75/617c43f65c514200b546e96b/asset-photo/4R6JnMPWfuo0Y+GfHheVDw.jpg</t>
        </is>
      </c>
      <c r="H379" s="3" t="inlineStr">
        <is>
          <t>https://cdn.orca.storage/6176f4e9837c6600b5a93b75/617c43f65c514200b546e96b/name-plate-photo/ip8ClYMafJpaX5G249S3BQ.jpg</t>
        </is>
      </c>
      <c r="I379" s="3" t="inlineStr">
        <is>
          <t>https://cdn.orca.storage/6176f4e9837c6600b5a93b75/617c43f65c514200b546e96b/barcode-photo/Rwe3QKbcJ14UlmtWg60iA.jpg</t>
        </is>
      </c>
      <c r="J379" s="3" t="inlineStr">
        <is>
          <t>Bio-Rem Building</t>
        </is>
      </c>
      <c r="K379" s="3">
        <v/>
      </c>
      <c r="L379" s="3">
        <v/>
      </c>
      <c r="M379" s="3" t="inlineStr">
        <is>
          <t>43.3877630, -80.3520887</t>
        </is>
      </c>
      <c r="N379" s="4">
        <v>44498.78849537037</v>
      </c>
    </row>
    <row r="380">
      <c r="A380" s="3">
        <f>T("0000050992")</f>
      </c>
      <c r="B380" s="3" t="inlineStr">
        <is>
          <t>Bio-Rem Pump Suction Pressure Indicator REPF2-PG01</t>
        </is>
      </c>
      <c r="C380" s="3" t="inlineStr">
        <is>
          <t>Right side of the bio rem building</t>
        </is>
      </c>
      <c r="D380" s="3" t="inlineStr">
        <is>
          <t>Fair</t>
        </is>
      </c>
      <c r="E380" s="3" t="inlineStr">
        <is>
          <t>Dusty and rusty</t>
        </is>
      </c>
      <c r="F380" s="3">
        <v/>
      </c>
      <c r="G380" s="3" t="inlineStr">
        <is>
          <t>https://cdn.orca.storage/6176f4e9837c6600b5a93b75/617c43f96ef76800b5505e53/asset-photo/R+zt3X+3SsekxqG9SXBhJQ.jpg</t>
        </is>
      </c>
      <c r="H380" s="3" t="inlineStr">
        <is>
          <t>https://cdn.orca.storage/6176f4e9837c6600b5a93b75/617c43f96ef76800b5505e53/name-plate-photo/C0Ayt9VLyusiwF6Os2iPmw.jpg</t>
        </is>
      </c>
      <c r="I380" s="3" t="inlineStr">
        <is>
          <t>https://cdn.orca.storage/6176f4e9837c6600b5a93b75/617c43f96ef76800b5505e53/barcode-photo/Mf+XrxMEr0lJc7VEszxeA.jpg</t>
        </is>
      </c>
      <c r="J380" s="3" t="inlineStr">
        <is>
          <t>Bio-Rem Building</t>
        </is>
      </c>
      <c r="K380" s="3">
        <v/>
      </c>
      <c r="L380" s="3">
        <v/>
      </c>
      <c r="M380" s="3" t="inlineStr">
        <is>
          <t>43.3880142, -80.3521300</t>
        </is>
      </c>
      <c r="N380" s="4">
        <v>44498.78834490741</v>
      </c>
    </row>
    <row r="381">
      <c r="A381" s="3">
        <f>T("000050087")</f>
      </c>
      <c r="B381" s="3" t="inlineStr">
        <is>
          <t>Secondary Digester Pressure Regulating Valve</t>
        </is>
      </c>
      <c r="C381" s="3" t="inlineStr">
        <is>
          <t>Secondary Digester</t>
        </is>
      </c>
      <c r="D381" s="3">
        <v/>
      </c>
      <c r="E381" s="3">
        <v/>
      </c>
      <c r="F381" s="4">
        <v>26299</v>
      </c>
      <c r="G381" s="3">
        <v/>
      </c>
      <c r="H381" s="3">
        <v/>
      </c>
      <c r="I381" s="3">
        <v/>
      </c>
      <c r="J381" s="3" t="inlineStr">
        <is>
          <t>Secondary Digester</t>
        </is>
      </c>
      <c r="K381" s="3" t="inlineStr">
        <is>
          <t>PRE-000006</t>
        </is>
      </c>
      <c r="L381" s="3" t="inlineStr">
        <is>
          <t>PPE</t>
        </is>
      </c>
      <c r="M381" s="3">
        <v/>
      </c>
      <c r="N381" s="3">
        <v/>
      </c>
    </row>
    <row r="382">
      <c r="A382" s="3">
        <f>T("000055330")</f>
      </c>
      <c r="B382" s="3" t="inlineStr">
        <is>
          <t>Primary Digester Pressure Relief Valve</t>
        </is>
      </c>
      <c r="C382" s="3" t="inlineStr">
        <is>
          <t>Primary Digester</t>
        </is>
      </c>
      <c r="D382" s="3">
        <v/>
      </c>
      <c r="E382" s="3">
        <v/>
      </c>
      <c r="F382" s="4">
        <v>26299</v>
      </c>
      <c r="G382" s="3">
        <v/>
      </c>
      <c r="H382" s="3">
        <v/>
      </c>
      <c r="I382" s="3">
        <v/>
      </c>
      <c r="J382" s="3" t="inlineStr">
        <is>
          <t>Primary Digester</t>
        </is>
      </c>
      <c r="K382" s="3" t="inlineStr">
        <is>
          <t>PRE-000007</t>
        </is>
      </c>
      <c r="L382" s="3" t="inlineStr">
        <is>
          <t>PPE</t>
        </is>
      </c>
      <c r="M382" s="3">
        <v/>
      </c>
      <c r="N382" s="3">
        <v/>
      </c>
    </row>
    <row r="383">
      <c r="A383" s="3">
        <f>T("000055331")</f>
      </c>
      <c r="B383" s="3" t="inlineStr">
        <is>
          <t>Primary Digester Pressure Relief Valve</t>
        </is>
      </c>
      <c r="C383" s="3" t="inlineStr">
        <is>
          <t>Primary Digester</t>
        </is>
      </c>
      <c r="D383" s="3">
        <v/>
      </c>
      <c r="E383" s="3">
        <v/>
      </c>
      <c r="F383" s="4">
        <v>26299</v>
      </c>
      <c r="G383" s="3">
        <v/>
      </c>
      <c r="H383" s="3">
        <v/>
      </c>
      <c r="I383" s="3">
        <v/>
      </c>
      <c r="J383" s="3" t="inlineStr">
        <is>
          <t>Primary Digester</t>
        </is>
      </c>
      <c r="K383" s="3" t="inlineStr">
        <is>
          <t>PRE-000008</t>
        </is>
      </c>
      <c r="L383" s="3" t="inlineStr">
        <is>
          <t>PPE</t>
        </is>
      </c>
      <c r="M383" s="3">
        <v/>
      </c>
      <c r="N383" s="3">
        <v/>
      </c>
    </row>
    <row r="384">
      <c r="A384" s="3">
        <f>T("000055332")</f>
      </c>
      <c r="B384" s="3" t="inlineStr">
        <is>
          <t>Primary Digester Plug Valve</t>
        </is>
      </c>
      <c r="C384" s="3" t="inlineStr">
        <is>
          <t>Primary Digester</t>
        </is>
      </c>
      <c r="D384" s="3">
        <v/>
      </c>
      <c r="E384" s="3">
        <v/>
      </c>
      <c r="F384" s="4">
        <v>26299</v>
      </c>
      <c r="G384" s="3">
        <v/>
      </c>
      <c r="H384" s="3">
        <v/>
      </c>
      <c r="I384" s="3">
        <v/>
      </c>
      <c r="J384" s="3" t="inlineStr">
        <is>
          <t>Primary Digester</t>
        </is>
      </c>
      <c r="K384" s="3" t="inlineStr">
        <is>
          <t>PRE-000009</t>
        </is>
      </c>
      <c r="L384" s="3" t="inlineStr">
        <is>
          <t>PPE</t>
        </is>
      </c>
      <c r="M384" s="3">
        <v/>
      </c>
      <c r="N384" s="3">
        <v/>
      </c>
    </row>
    <row r="385">
      <c r="A385" s="3">
        <f>T("000051872")</f>
      </c>
      <c r="B385" s="3" t="inlineStr">
        <is>
          <t>Ops &amp; Maintenance Building  Backflow Prevention Device</t>
        </is>
      </c>
      <c r="C385" s="3" t="inlineStr">
        <is>
          <t>Ops &amp; Maintenance Building</t>
        </is>
      </c>
      <c r="D385" s="3">
        <v/>
      </c>
      <c r="E385" s="3">
        <v/>
      </c>
      <c r="F385" s="4">
        <v>40179</v>
      </c>
      <c r="G385" s="3">
        <v/>
      </c>
      <c r="H385" s="3">
        <v/>
      </c>
      <c r="I385" s="3">
        <v/>
      </c>
      <c r="J385" s="3" t="inlineStr">
        <is>
          <t>Ops &amp; Maintenance Building</t>
        </is>
      </c>
      <c r="K385" s="3" t="inlineStr">
        <is>
          <t>PRE-000010</t>
        </is>
      </c>
      <c r="L385" s="3" t="inlineStr">
        <is>
          <t>PPE</t>
        </is>
      </c>
      <c r="M385" s="3">
        <v/>
      </c>
      <c r="N385" s="3">
        <v/>
      </c>
    </row>
    <row r="386">
      <c r="A386" s="3">
        <f>T("0000157913")</f>
      </c>
      <c r="B386" s="3" t="inlineStr">
        <is>
          <t>Headworks Building Gate Valve G7-Gate Valve</t>
        </is>
      </c>
      <c r="C386" s="3" t="inlineStr">
        <is>
          <t>Headworks Building</t>
        </is>
      </c>
      <c r="D386" s="3">
        <v/>
      </c>
      <c r="E386" s="3">
        <v/>
      </c>
      <c r="F386" s="4">
        <v>40544</v>
      </c>
      <c r="G386" s="3">
        <v/>
      </c>
      <c r="H386" s="3">
        <v/>
      </c>
      <c r="I386" s="3">
        <v/>
      </c>
      <c r="J386" s="3" t="inlineStr">
        <is>
          <t>Headworks Building</t>
        </is>
      </c>
      <c r="K386" s="3" t="inlineStr">
        <is>
          <t>PRE-000046</t>
        </is>
      </c>
      <c r="L386" s="3" t="inlineStr">
        <is>
          <t>PPE</t>
        </is>
      </c>
      <c r="M386" s="3">
        <v/>
      </c>
      <c r="N386" s="3">
        <v/>
      </c>
    </row>
    <row r="387">
      <c r="A387" s="3">
        <f>T("0000157914")</f>
      </c>
      <c r="B387" s="3" t="inlineStr">
        <is>
          <t>Headworks Building Gate Valve G8-Gate Valve</t>
        </is>
      </c>
      <c r="C387" s="3" t="inlineStr">
        <is>
          <t>Headworks Building</t>
        </is>
      </c>
      <c r="D387" s="3">
        <v/>
      </c>
      <c r="E387" s="3">
        <v/>
      </c>
      <c r="F387" s="4">
        <v>40544</v>
      </c>
      <c r="G387" s="3">
        <v/>
      </c>
      <c r="H387" s="3">
        <v/>
      </c>
      <c r="I387" s="3">
        <v/>
      </c>
      <c r="J387" s="3" t="inlineStr">
        <is>
          <t>Headworks Building</t>
        </is>
      </c>
      <c r="K387" s="3" t="inlineStr">
        <is>
          <t>PRE-000047</t>
        </is>
      </c>
      <c r="L387" s="3" t="inlineStr">
        <is>
          <t>PPE</t>
        </is>
      </c>
      <c r="M387" s="3">
        <v/>
      </c>
      <c r="N387" s="3">
        <v/>
      </c>
    </row>
    <row r="388">
      <c r="A388" s="3">
        <f>T("0000311686")</f>
      </c>
      <c r="B388" s="3" t="inlineStr">
        <is>
          <t>Isolation Valve For Hot Water Pump # 2-Plug Valve</t>
        </is>
      </c>
      <c r="C388" s="3" t="inlineStr">
        <is>
          <t>Digester Control Building N W Side of Boiler Room</t>
        </is>
      </c>
      <c r="D388" s="3">
        <v/>
      </c>
      <c r="E388" s="3">
        <v/>
      </c>
      <c r="F388" s="4">
        <v>26299</v>
      </c>
      <c r="G388" s="3">
        <v/>
      </c>
      <c r="H388" s="3">
        <v/>
      </c>
      <c r="I388" s="3">
        <v/>
      </c>
      <c r="J388" s="3" t="inlineStr">
        <is>
          <t>Digester Control Building</t>
        </is>
      </c>
      <c r="K388" s="3" t="inlineStr">
        <is>
          <t>PRE-000057</t>
        </is>
      </c>
      <c r="L388" s="3" t="inlineStr">
        <is>
          <t>PPE</t>
        </is>
      </c>
      <c r="M388" s="3">
        <v/>
      </c>
      <c r="N388" s="3">
        <v/>
      </c>
    </row>
    <row r="389">
      <c r="A389" s="3">
        <f>T("000055355")</f>
      </c>
      <c r="B389" s="3" t="inlineStr">
        <is>
          <t>Digester Control Building Check Valve</t>
        </is>
      </c>
      <c r="C389" s="3" t="inlineStr">
        <is>
          <t>Digester Control Building</t>
        </is>
      </c>
      <c r="D389" s="3">
        <v/>
      </c>
      <c r="E389" s="3">
        <v/>
      </c>
      <c r="F389" s="4">
        <v>26299</v>
      </c>
      <c r="G389" s="3">
        <v/>
      </c>
      <c r="H389" s="3">
        <v/>
      </c>
      <c r="I389" s="3">
        <v/>
      </c>
      <c r="J389" s="3" t="inlineStr">
        <is>
          <t>Digester Control Building</t>
        </is>
      </c>
      <c r="K389" s="3" t="inlineStr">
        <is>
          <t>PRE-000059</t>
        </is>
      </c>
      <c r="L389" s="3" t="inlineStr">
        <is>
          <t>PPE</t>
        </is>
      </c>
      <c r="M389" s="3">
        <v/>
      </c>
      <c r="N389" s="3">
        <v/>
      </c>
    </row>
    <row r="390">
      <c r="A390" s="3">
        <f>T("000055365")</f>
      </c>
      <c r="B390" s="3" t="inlineStr">
        <is>
          <t>Digester Control Building Plug Valve</t>
        </is>
      </c>
      <c r="C390" s="3" t="inlineStr">
        <is>
          <t>Digester Control Building Located On Boiler 1</t>
        </is>
      </c>
      <c r="D390" s="3">
        <v/>
      </c>
      <c r="E390" s="3">
        <v/>
      </c>
      <c r="F390" s="4">
        <v>26299</v>
      </c>
      <c r="G390" s="3">
        <v/>
      </c>
      <c r="H390" s="3">
        <v/>
      </c>
      <c r="I390" s="3">
        <v/>
      </c>
      <c r="J390" s="3" t="inlineStr">
        <is>
          <t>Digester Control Building</t>
        </is>
      </c>
      <c r="K390" s="3" t="inlineStr">
        <is>
          <t>PRE-000060</t>
        </is>
      </c>
      <c r="L390" s="3" t="inlineStr">
        <is>
          <t>PPE</t>
        </is>
      </c>
      <c r="M390" s="3">
        <v/>
      </c>
      <c r="N390" s="3">
        <v/>
      </c>
    </row>
    <row r="391">
      <c r="A391" s="3">
        <f>T("000055366")</f>
      </c>
      <c r="B391" s="3" t="inlineStr">
        <is>
          <t>Boiler #2 Gas Shut Off Valve-Plug Valve</t>
        </is>
      </c>
      <c r="C391" s="3" t="inlineStr">
        <is>
          <t>Digester Control Building</t>
        </is>
      </c>
      <c r="D391" s="3">
        <v/>
      </c>
      <c r="E391" s="3">
        <v/>
      </c>
      <c r="F391" s="4">
        <v>26299</v>
      </c>
      <c r="G391" s="3">
        <v/>
      </c>
      <c r="H391" s="3">
        <v/>
      </c>
      <c r="I391" s="3">
        <v/>
      </c>
      <c r="J391" s="3" t="inlineStr">
        <is>
          <t>Digester Control Building</t>
        </is>
      </c>
      <c r="K391" s="3" t="inlineStr">
        <is>
          <t>PRE-000061</t>
        </is>
      </c>
      <c r="L391" s="3" t="inlineStr">
        <is>
          <t>PPE</t>
        </is>
      </c>
      <c r="M391" s="3">
        <v/>
      </c>
      <c r="N391" s="3">
        <v/>
      </c>
    </row>
    <row r="392">
      <c r="A392" s="3">
        <f>T("000050072")</f>
      </c>
      <c r="B392" s="3" t="inlineStr">
        <is>
          <t>Digester Control Building Plug Valve</t>
        </is>
      </c>
      <c r="C392" s="3" t="inlineStr">
        <is>
          <t>Digester Control Building</t>
        </is>
      </c>
      <c r="D392" s="3">
        <v/>
      </c>
      <c r="E392" s="3">
        <v/>
      </c>
      <c r="F392" s="4">
        <v>26299</v>
      </c>
      <c r="G392" s="3">
        <v/>
      </c>
      <c r="H392" s="3">
        <v/>
      </c>
      <c r="I392" s="3">
        <v/>
      </c>
      <c r="J392" s="3" t="inlineStr">
        <is>
          <t>Digester Control Building</t>
        </is>
      </c>
      <c r="K392" s="3" t="inlineStr">
        <is>
          <t>PRE-000062</t>
        </is>
      </c>
      <c r="L392" s="3" t="inlineStr">
        <is>
          <t>PPE</t>
        </is>
      </c>
      <c r="M392" s="3">
        <v/>
      </c>
      <c r="N392" s="3">
        <v/>
      </c>
    </row>
    <row r="393">
      <c r="A393" s="3">
        <f>T("000050075")</f>
      </c>
      <c r="B393" s="3" t="inlineStr">
        <is>
          <t>Digester Control Building Pressure Regulating Valve</t>
        </is>
      </c>
      <c r="C393" s="3" t="inlineStr">
        <is>
          <t>Digester Control Building</t>
        </is>
      </c>
      <c r="D393" s="3">
        <v/>
      </c>
      <c r="E393" s="3">
        <v/>
      </c>
      <c r="F393" s="4">
        <v>26299</v>
      </c>
      <c r="G393" s="3">
        <v/>
      </c>
      <c r="H393" s="3">
        <v/>
      </c>
      <c r="I393" s="3">
        <v/>
      </c>
      <c r="J393" s="3" t="inlineStr">
        <is>
          <t>Digester Control Building</t>
        </is>
      </c>
      <c r="K393" s="3" t="inlineStr">
        <is>
          <t>PRE-000063</t>
        </is>
      </c>
      <c r="L393" s="3" t="inlineStr">
        <is>
          <t>PPE</t>
        </is>
      </c>
      <c r="M393" s="3">
        <v/>
      </c>
      <c r="N393" s="3">
        <v/>
      </c>
    </row>
    <row r="394">
      <c r="A394" s="3">
        <f>T("000051873")</f>
      </c>
      <c r="B394" s="3" t="inlineStr">
        <is>
          <t>Digester Control Building  Backflow Prevention Device</t>
        </is>
      </c>
      <c r="C394" s="3" t="inlineStr">
        <is>
          <t>Digester Control Building</t>
        </is>
      </c>
      <c r="D394" s="3">
        <v/>
      </c>
      <c r="E394" s="3">
        <v/>
      </c>
      <c r="F394" s="4">
        <v>26299</v>
      </c>
      <c r="G394" s="3">
        <v/>
      </c>
      <c r="H394" s="3">
        <v/>
      </c>
      <c r="I394" s="3">
        <v/>
      </c>
      <c r="J394" s="3" t="inlineStr">
        <is>
          <t>Digester Control Building</t>
        </is>
      </c>
      <c r="K394" s="3" t="inlineStr">
        <is>
          <t>PRE-000064</t>
        </is>
      </c>
      <c r="L394" s="3" t="inlineStr">
        <is>
          <t>PPE</t>
        </is>
      </c>
      <c r="M394" s="3">
        <v/>
      </c>
      <c r="N394" s="3">
        <v/>
      </c>
    </row>
    <row r="395">
      <c r="A395" s="3">
        <f>T("000051874")</f>
      </c>
      <c r="B395" s="3" t="inlineStr">
        <is>
          <t>Digester Control Building  Backflow Prevention Device</t>
        </is>
      </c>
      <c r="C395" s="3" t="inlineStr">
        <is>
          <t>Digester Control Building Bathroom</t>
        </is>
      </c>
      <c r="D395" s="3">
        <v/>
      </c>
      <c r="E395" s="3">
        <v/>
      </c>
      <c r="F395" s="4">
        <v>26299</v>
      </c>
      <c r="G395" s="3">
        <v/>
      </c>
      <c r="H395" s="3">
        <v/>
      </c>
      <c r="I395" s="3">
        <v/>
      </c>
      <c r="J395" s="3" t="inlineStr">
        <is>
          <t>Digester Control Building</t>
        </is>
      </c>
      <c r="K395" s="3" t="inlineStr">
        <is>
          <t>PRE-000065</t>
        </is>
      </c>
      <c r="L395" s="3" t="inlineStr">
        <is>
          <t>PPE</t>
        </is>
      </c>
      <c r="M395" s="3">
        <v/>
      </c>
      <c r="N395" s="3">
        <v/>
      </c>
    </row>
    <row r="396">
      <c r="A396" s="3">
        <f>T("000055401")</f>
      </c>
      <c r="B396" s="3" t="inlineStr">
        <is>
          <t>Return Sludge PS 1 Gate Valve</t>
        </is>
      </c>
      <c r="C396" s="3" t="inlineStr">
        <is>
          <t>Return Sludge PS 1</t>
        </is>
      </c>
      <c r="D396" s="3">
        <v/>
      </c>
      <c r="E396" s="3">
        <v/>
      </c>
      <c r="F396" s="4">
        <v>26299</v>
      </c>
      <c r="G396" s="3">
        <v/>
      </c>
      <c r="H396" s="3">
        <v/>
      </c>
      <c r="I396" s="3">
        <v/>
      </c>
      <c r="J396" s="3" t="inlineStr">
        <is>
          <t>Return Sludge PS 1</t>
        </is>
      </c>
      <c r="K396" s="3" t="inlineStr">
        <is>
          <t>PRE-000071</t>
        </is>
      </c>
      <c r="L396" s="3" t="inlineStr">
        <is>
          <t>PPE</t>
        </is>
      </c>
      <c r="M396" s="3">
        <v/>
      </c>
      <c r="N396" s="3">
        <v/>
      </c>
    </row>
    <row r="397">
      <c r="A397" s="3">
        <f>T("000055405")</f>
      </c>
      <c r="B397" s="3" t="inlineStr">
        <is>
          <t>Return Sludge PS 2 Gate Valve</t>
        </is>
      </c>
      <c r="C397" s="3" t="inlineStr">
        <is>
          <t>Return Sludge PS 2</t>
        </is>
      </c>
      <c r="D397" s="3">
        <v/>
      </c>
      <c r="E397" s="3">
        <v/>
      </c>
      <c r="F397" s="4">
        <v>26299</v>
      </c>
      <c r="G397" s="3">
        <v/>
      </c>
      <c r="H397" s="3">
        <v/>
      </c>
      <c r="I397" s="3">
        <v/>
      </c>
      <c r="J397" s="3" t="inlineStr">
        <is>
          <t>Return Sludge PS 2</t>
        </is>
      </c>
      <c r="K397" s="3" t="inlineStr">
        <is>
          <t>PRE-000084</t>
        </is>
      </c>
      <c r="L397" s="3" t="inlineStr">
        <is>
          <t>PPE</t>
        </is>
      </c>
      <c r="M397" s="3">
        <v/>
      </c>
      <c r="N397" s="3">
        <v/>
      </c>
    </row>
    <row r="398">
      <c r="A398" s="3">
        <f>T("0000157944")</f>
      </c>
      <c r="B398" s="3" t="inlineStr">
        <is>
          <t>Obsolete - Primary Clarifier # 3 Geardrive- Gear Drives</t>
        </is>
      </c>
      <c r="C398" s="3" t="inlineStr">
        <is>
          <t>Primary Clarifier 3</t>
        </is>
      </c>
      <c r="D398" s="3">
        <v/>
      </c>
      <c r="E398" s="3">
        <v/>
      </c>
      <c r="F398" s="4">
        <v>26299</v>
      </c>
      <c r="G398" s="3">
        <v/>
      </c>
      <c r="H398" s="3">
        <v/>
      </c>
      <c r="I398" s="3">
        <v/>
      </c>
      <c r="J398" s="3" t="inlineStr">
        <is>
          <t>Primary Clarifier 3</t>
        </is>
      </c>
      <c r="K398" s="3" t="inlineStr">
        <is>
          <t>PRE-000086</t>
        </is>
      </c>
      <c r="L398" s="3" t="inlineStr">
        <is>
          <t>PPE</t>
        </is>
      </c>
      <c r="M398" s="3">
        <v/>
      </c>
      <c r="N398" s="3">
        <v/>
      </c>
    </row>
    <row r="399">
      <c r="A399" s="3">
        <f>T("0000157948")</f>
      </c>
      <c r="B399" s="3" t="inlineStr">
        <is>
          <t>Obsolete - Primary Clarifier # 4 Geardrive- Gear Drives</t>
        </is>
      </c>
      <c r="C399" s="3" t="inlineStr">
        <is>
          <t>Primary Clarifier 4</t>
        </is>
      </c>
      <c r="D399" s="3">
        <v/>
      </c>
      <c r="E399" s="3">
        <v/>
      </c>
      <c r="F399" s="4">
        <v>26299</v>
      </c>
      <c r="G399" s="3">
        <v/>
      </c>
      <c r="H399" s="3">
        <v/>
      </c>
      <c r="I399" s="3">
        <v/>
      </c>
      <c r="J399" s="3" t="inlineStr">
        <is>
          <t>Primary Clarifier 4</t>
        </is>
      </c>
      <c r="K399" s="3" t="inlineStr">
        <is>
          <t>PRE-000087</t>
        </is>
      </c>
      <c r="L399" s="3" t="inlineStr">
        <is>
          <t>PPE</t>
        </is>
      </c>
      <c r="M399" s="3">
        <v/>
      </c>
      <c r="N399" s="3">
        <v/>
      </c>
    </row>
    <row r="400">
      <c r="A400" s="3">
        <f>T("0000157940")</f>
      </c>
      <c r="B400" s="3" t="inlineStr">
        <is>
          <t>Primary Clarifier # 2 Geardrive- Gear Drives</t>
        </is>
      </c>
      <c r="C400" s="3" t="inlineStr">
        <is>
          <t>Primary Clarifier 2</t>
        </is>
      </c>
      <c r="D400" s="3">
        <v/>
      </c>
      <c r="E400" s="3">
        <v/>
      </c>
      <c r="F400" s="4">
        <v>26299</v>
      </c>
      <c r="G400" s="3">
        <v/>
      </c>
      <c r="H400" s="3">
        <v/>
      </c>
      <c r="I400" s="3">
        <v/>
      </c>
      <c r="J400" s="3" t="inlineStr">
        <is>
          <t>Primary Clarifier 2</t>
        </is>
      </c>
      <c r="K400" s="3" t="inlineStr">
        <is>
          <t>PRE-000093</t>
        </is>
      </c>
      <c r="L400" s="3" t="inlineStr">
        <is>
          <t>PPE</t>
        </is>
      </c>
      <c r="M400" s="3">
        <v/>
      </c>
      <c r="N400" s="3">
        <v/>
      </c>
    </row>
    <row r="401">
      <c r="A401" s="3">
        <f>T("0000151836")</f>
      </c>
      <c r="B401" s="3" t="inlineStr">
        <is>
          <t>Primary Clarifier # 1 Geardrive- Gear Drives</t>
        </is>
      </c>
      <c r="C401" s="3" t="inlineStr">
        <is>
          <t>Primary Clarifier 1</t>
        </is>
      </c>
      <c r="D401" s="3">
        <v/>
      </c>
      <c r="E401" s="3">
        <v/>
      </c>
      <c r="F401" s="4">
        <v>26299</v>
      </c>
      <c r="G401" s="3">
        <v/>
      </c>
      <c r="H401" s="3">
        <v/>
      </c>
      <c r="I401" s="3">
        <v/>
      </c>
      <c r="J401" s="3" t="inlineStr">
        <is>
          <t>Primary Clarifier 1</t>
        </is>
      </c>
      <c r="K401" s="3" t="inlineStr">
        <is>
          <t>PRE-000098</t>
        </is>
      </c>
      <c r="L401" s="3" t="inlineStr">
        <is>
          <t>PPE</t>
        </is>
      </c>
      <c r="M401" s="3">
        <v/>
      </c>
      <c r="N401" s="3">
        <v/>
      </c>
    </row>
    <row r="402">
      <c r="A402" s="3">
        <f>T("0000202869")</f>
      </c>
      <c r="B402" s="3" t="inlineStr">
        <is>
          <t>Geardrive For Primary Sludge Pump # 1- Gear Drives</t>
        </is>
      </c>
      <c r="C402" s="3" t="inlineStr">
        <is>
          <t>Raw Sludge Pumping Station 1</t>
        </is>
      </c>
      <c r="D402" s="3">
        <v/>
      </c>
      <c r="E402" s="3">
        <v/>
      </c>
      <c r="F402" s="4">
        <v>26299</v>
      </c>
      <c r="G402" s="3">
        <v/>
      </c>
      <c r="H402" s="3">
        <v/>
      </c>
      <c r="I402" s="3">
        <v/>
      </c>
      <c r="J402" s="3" t="inlineStr">
        <is>
          <t>Raw Sludge Pumping Station 1</t>
        </is>
      </c>
      <c r="K402" s="3" t="inlineStr">
        <is>
          <t>PRE-000107</t>
        </is>
      </c>
      <c r="L402" s="3" t="inlineStr">
        <is>
          <t>PPE</t>
        </is>
      </c>
      <c r="M402" s="3">
        <v/>
      </c>
      <c r="N402" s="3">
        <v/>
      </c>
    </row>
    <row r="403">
      <c r="A403" s="3">
        <f>T("000055327")</f>
      </c>
      <c r="B403" s="3" t="inlineStr">
        <is>
          <t>Secondary Digester  Flame Arrestor</t>
        </is>
      </c>
      <c r="C403" s="3" t="inlineStr">
        <is>
          <t>Secondary Digester</t>
        </is>
      </c>
      <c r="D403" s="3">
        <v/>
      </c>
      <c r="E403" s="3">
        <v/>
      </c>
      <c r="F403" s="4">
        <v>26299</v>
      </c>
      <c r="G403" s="3">
        <v/>
      </c>
      <c r="H403" s="3">
        <v/>
      </c>
      <c r="I403" s="3">
        <v/>
      </c>
      <c r="J403" s="3" t="inlineStr">
        <is>
          <t>Secondary Digester</t>
        </is>
      </c>
      <c r="K403" s="3" t="inlineStr">
        <is>
          <t>PRE-000143</t>
        </is>
      </c>
      <c r="L403" s="3" t="inlineStr">
        <is>
          <t>PPE</t>
        </is>
      </c>
      <c r="M403" s="3">
        <v/>
      </c>
      <c r="N403" s="3">
        <v/>
      </c>
    </row>
    <row r="404">
      <c r="A404" s="3">
        <f>T("000055328")</f>
      </c>
      <c r="B404" s="3" t="inlineStr">
        <is>
          <t>Primary Digester  Flame Arrestor</t>
        </is>
      </c>
      <c r="C404" s="3" t="inlineStr">
        <is>
          <t>Primary Digester</t>
        </is>
      </c>
      <c r="D404" s="3">
        <v/>
      </c>
      <c r="E404" s="3">
        <v/>
      </c>
      <c r="F404" s="4">
        <v>26299</v>
      </c>
      <c r="G404" s="3">
        <v/>
      </c>
      <c r="H404" s="3">
        <v/>
      </c>
      <c r="I404" s="3">
        <v/>
      </c>
      <c r="J404" s="3" t="inlineStr">
        <is>
          <t>Primary Digester</t>
        </is>
      </c>
      <c r="K404" s="3" t="inlineStr">
        <is>
          <t>PRE-000144</t>
        </is>
      </c>
      <c r="L404" s="3" t="inlineStr">
        <is>
          <t>PPE</t>
        </is>
      </c>
      <c r="M404" s="3">
        <v/>
      </c>
      <c r="N404" s="3">
        <v/>
      </c>
    </row>
    <row r="405">
      <c r="A405" s="3">
        <f>T("000055329")</f>
      </c>
      <c r="B405" s="3" t="inlineStr">
        <is>
          <t>Primary Digester  Flame Arrestor</t>
        </is>
      </c>
      <c r="C405" s="3" t="inlineStr">
        <is>
          <t>Primary Digester</t>
        </is>
      </c>
      <c r="D405" s="3">
        <v/>
      </c>
      <c r="E405" s="3">
        <v/>
      </c>
      <c r="F405" s="4">
        <v>26299</v>
      </c>
      <c r="G405" s="3">
        <v/>
      </c>
      <c r="H405" s="3">
        <v/>
      </c>
      <c r="I405" s="3">
        <v/>
      </c>
      <c r="J405" s="3" t="inlineStr">
        <is>
          <t>Primary Digester</t>
        </is>
      </c>
      <c r="K405" s="3" t="inlineStr">
        <is>
          <t>PRE-000145</t>
        </is>
      </c>
      <c r="L405" s="3" t="inlineStr">
        <is>
          <t>PPE</t>
        </is>
      </c>
      <c r="M405" s="3">
        <v/>
      </c>
      <c r="N405" s="3">
        <v/>
      </c>
    </row>
    <row r="406">
      <c r="A406" s="3">
        <f>T("000050086")</f>
      </c>
      <c r="B406" s="3" t="inlineStr">
        <is>
          <t>Primary Digester  Flame Arrestor</t>
        </is>
      </c>
      <c r="C406" s="3" t="inlineStr">
        <is>
          <t>Primary Digester</t>
        </is>
      </c>
      <c r="D406" s="3">
        <v/>
      </c>
      <c r="E406" s="3">
        <v/>
      </c>
      <c r="F406" s="4">
        <v>26299</v>
      </c>
      <c r="G406" s="3">
        <v/>
      </c>
      <c r="H406" s="3">
        <v/>
      </c>
      <c r="I406" s="3">
        <v/>
      </c>
      <c r="J406" s="3" t="inlineStr">
        <is>
          <t>Primary Digester</t>
        </is>
      </c>
      <c r="K406" s="3" t="inlineStr">
        <is>
          <t>PRE-000146</t>
        </is>
      </c>
      <c r="L406" s="3" t="inlineStr">
        <is>
          <t>PPE</t>
        </is>
      </c>
      <c r="M406" s="3">
        <v/>
      </c>
      <c r="N406" s="3">
        <v/>
      </c>
    </row>
    <row r="407">
      <c r="A407" s="3">
        <f>T("000050088")</f>
      </c>
      <c r="B407" s="3" t="inlineStr">
        <is>
          <t>Primary Digester Positive Displacement Blower</t>
        </is>
      </c>
      <c r="C407" s="3" t="inlineStr">
        <is>
          <t>Primary Digester</t>
        </is>
      </c>
      <c r="D407" s="3">
        <v/>
      </c>
      <c r="E407" s="3">
        <v/>
      </c>
      <c r="F407" s="4">
        <v>26665</v>
      </c>
      <c r="G407" s="3">
        <v/>
      </c>
      <c r="H407" s="3">
        <v/>
      </c>
      <c r="I407" s="3">
        <v/>
      </c>
      <c r="J407" s="3" t="inlineStr">
        <is>
          <t>Primary Digester</t>
        </is>
      </c>
      <c r="K407" s="3" t="inlineStr">
        <is>
          <t>PRE-000147</t>
        </is>
      </c>
      <c r="L407" s="3" t="inlineStr">
        <is>
          <t>PPE</t>
        </is>
      </c>
      <c r="M407" s="3">
        <v/>
      </c>
      <c r="N407" s="3">
        <v/>
      </c>
    </row>
    <row r="408">
      <c r="A408" s="3">
        <f>T("000050120")</f>
      </c>
      <c r="B408" s="3" t="inlineStr">
        <is>
          <t>Ops &amp; Maintenance Building Air Compressor Blower</t>
        </is>
      </c>
      <c r="C408" s="3" t="inlineStr">
        <is>
          <t>Ops &amp; Maintenance Building Maintenance Shop</t>
        </is>
      </c>
      <c r="D408" s="3">
        <v/>
      </c>
      <c r="E408" s="3">
        <v/>
      </c>
      <c r="F408" s="4">
        <v>26299</v>
      </c>
      <c r="G408" s="3">
        <v/>
      </c>
      <c r="H408" s="3">
        <v/>
      </c>
      <c r="I408" s="3">
        <v/>
      </c>
      <c r="J408" s="3" t="inlineStr">
        <is>
          <t>Ops &amp; Maintenance Building</t>
        </is>
      </c>
      <c r="K408" s="3" t="inlineStr">
        <is>
          <t>PRE-000156</t>
        </is>
      </c>
      <c r="L408" s="3" t="inlineStr">
        <is>
          <t>PPE</t>
        </is>
      </c>
      <c r="M408" s="3">
        <v/>
      </c>
      <c r="N408" s="3">
        <v/>
      </c>
    </row>
    <row r="409">
      <c r="A409" s="3">
        <f>T("000050121")</f>
      </c>
      <c r="B409" s="3" t="inlineStr">
        <is>
          <t>Ops &amp; Maintenance Building Air Compressor Blower</t>
        </is>
      </c>
      <c r="C409" s="3" t="inlineStr">
        <is>
          <t>Ops &amp; Maintenance Building Maintenance Shop Area</t>
        </is>
      </c>
      <c r="D409" s="3">
        <v/>
      </c>
      <c r="E409" s="3">
        <v/>
      </c>
      <c r="F409" s="4">
        <v>26299</v>
      </c>
      <c r="G409" s="3">
        <v/>
      </c>
      <c r="H409" s="3">
        <v/>
      </c>
      <c r="I409" s="3">
        <v/>
      </c>
      <c r="J409" s="3" t="inlineStr">
        <is>
          <t>Ops &amp; Maintenance Building</t>
        </is>
      </c>
      <c r="K409" s="3" t="inlineStr">
        <is>
          <t>PRE-000177</t>
        </is>
      </c>
      <c r="L409" s="3" t="inlineStr">
        <is>
          <t>PPE</t>
        </is>
      </c>
      <c r="M409" s="3">
        <v/>
      </c>
      <c r="N409" s="3">
        <v/>
      </c>
    </row>
    <row r="410">
      <c r="A410" s="3">
        <f>T("0000151820")</f>
      </c>
      <c r="B410" s="3" t="inlineStr">
        <is>
          <t>Grit Classifier- Separator/Classifier</t>
        </is>
      </c>
      <c r="C410" s="3" t="inlineStr">
        <is>
          <t>Headworks Building</t>
        </is>
      </c>
      <c r="D410" s="3">
        <v/>
      </c>
      <c r="E410" s="3">
        <v/>
      </c>
      <c r="F410" s="4">
        <v>36526</v>
      </c>
      <c r="G410" s="3">
        <v/>
      </c>
      <c r="H410" s="3">
        <v/>
      </c>
      <c r="I410" s="3">
        <v/>
      </c>
      <c r="J410" s="3" t="inlineStr">
        <is>
          <t>Headworks Building</t>
        </is>
      </c>
      <c r="K410" s="3" t="inlineStr">
        <is>
          <t>PRE-000201</t>
        </is>
      </c>
      <c r="L410" s="3" t="inlineStr">
        <is>
          <t>PPE</t>
        </is>
      </c>
      <c r="M410" s="3">
        <v/>
      </c>
      <c r="N410" s="3">
        <v/>
      </c>
    </row>
    <row r="411">
      <c r="A411" s="3">
        <f>T("0000151821")</f>
      </c>
      <c r="B411" s="3" t="inlineStr">
        <is>
          <t>Classifier C203 Geardrive- Gear Drives</t>
        </is>
      </c>
      <c r="C411" s="3" t="inlineStr">
        <is>
          <t>Headworks Building</t>
        </is>
      </c>
      <c r="D411" s="3">
        <v/>
      </c>
      <c r="E411" s="3">
        <v/>
      </c>
      <c r="F411" s="4">
        <v>36526</v>
      </c>
      <c r="G411" s="3">
        <v/>
      </c>
      <c r="H411" s="3">
        <v/>
      </c>
      <c r="I411" s="3">
        <v/>
      </c>
      <c r="J411" s="3" t="inlineStr">
        <is>
          <t>Headworks Building</t>
        </is>
      </c>
      <c r="K411" s="3" t="inlineStr">
        <is>
          <t>PRE-000202</t>
        </is>
      </c>
      <c r="L411" s="3" t="inlineStr">
        <is>
          <t>PPE</t>
        </is>
      </c>
      <c r="M411" s="3">
        <v/>
      </c>
      <c r="N411" s="3">
        <v/>
      </c>
    </row>
    <row r="412">
      <c r="A412" s="3">
        <f>T("0000151823")</f>
      </c>
      <c r="B412" s="3" t="inlineStr">
        <is>
          <t>Mechanical Screen Bar-Bar Screen</t>
        </is>
      </c>
      <c r="C412" s="3" t="inlineStr">
        <is>
          <t>Headworks Building</t>
        </is>
      </c>
      <c r="D412" s="3">
        <v/>
      </c>
      <c r="E412" s="3">
        <v/>
      </c>
      <c r="F412" s="4">
        <v>36526</v>
      </c>
      <c r="G412" s="3">
        <v/>
      </c>
      <c r="H412" s="3">
        <v/>
      </c>
      <c r="I412" s="3">
        <v/>
      </c>
      <c r="J412" s="3" t="inlineStr">
        <is>
          <t>Headworks Building</t>
        </is>
      </c>
      <c r="K412" s="3" t="inlineStr">
        <is>
          <t>PRE-000203</t>
        </is>
      </c>
      <c r="L412" s="3" t="inlineStr">
        <is>
          <t>PPE</t>
        </is>
      </c>
      <c r="M412" s="3">
        <v/>
      </c>
      <c r="N412" s="3">
        <v/>
      </c>
    </row>
    <row r="413">
      <c r="A413" s="3">
        <f>T("0000151824")</f>
      </c>
      <c r="B413" s="3" t="inlineStr">
        <is>
          <t>Compacted Screw Conveyor- Conveyor</t>
        </is>
      </c>
      <c r="C413" s="3" t="inlineStr">
        <is>
          <t>Headworks Building</t>
        </is>
      </c>
      <c r="D413" s="3">
        <v/>
      </c>
      <c r="E413" s="3">
        <v/>
      </c>
      <c r="F413" s="4">
        <v>36526</v>
      </c>
      <c r="G413" s="3">
        <v/>
      </c>
      <c r="H413" s="3">
        <v/>
      </c>
      <c r="I413" s="3">
        <v/>
      </c>
      <c r="J413" s="3" t="inlineStr">
        <is>
          <t>Headworks Building</t>
        </is>
      </c>
      <c r="K413" s="3" t="inlineStr">
        <is>
          <t>PRE-000204</t>
        </is>
      </c>
      <c r="L413" s="3" t="inlineStr">
        <is>
          <t>PPE</t>
        </is>
      </c>
      <c r="M413" s="3">
        <v/>
      </c>
      <c r="N413" s="3">
        <v/>
      </c>
    </row>
    <row r="414">
      <c r="A414" s="3">
        <f>T("0000151825")</f>
      </c>
      <c r="B414" s="3" t="inlineStr">
        <is>
          <t>Conveyor C202 Geardrive- Gear Drives</t>
        </is>
      </c>
      <c r="C414" s="3" t="inlineStr">
        <is>
          <t>Headworks Building</t>
        </is>
      </c>
      <c r="D414" s="3">
        <v/>
      </c>
      <c r="E414" s="3">
        <v/>
      </c>
      <c r="F414" s="4">
        <v>36526</v>
      </c>
      <c r="G414" s="3">
        <v/>
      </c>
      <c r="H414" s="3">
        <v/>
      </c>
      <c r="I414" s="3">
        <v/>
      </c>
      <c r="J414" s="3" t="inlineStr">
        <is>
          <t>Headworks Building</t>
        </is>
      </c>
      <c r="K414" s="3" t="inlineStr">
        <is>
          <t>PRE-000205</t>
        </is>
      </c>
      <c r="L414" s="3" t="inlineStr">
        <is>
          <t>PPE</t>
        </is>
      </c>
      <c r="M414" s="3">
        <v/>
      </c>
      <c r="N414" s="3">
        <v/>
      </c>
    </row>
    <row r="415">
      <c r="A415" s="3">
        <f>T("0000151789")</f>
      </c>
      <c r="B415" s="3" t="inlineStr">
        <is>
          <t>Hypo Pump P202-Diaphragm Pump</t>
        </is>
      </c>
      <c r="C415" s="3" t="inlineStr">
        <is>
          <t>Headworks Building Chemical Storage Tank Room</t>
        </is>
      </c>
      <c r="D415" s="3">
        <v/>
      </c>
      <c r="E415" s="3">
        <v/>
      </c>
      <c r="F415" s="4">
        <v>36526</v>
      </c>
      <c r="G415" s="3">
        <v/>
      </c>
      <c r="H415" s="3">
        <v/>
      </c>
      <c r="I415" s="3">
        <v/>
      </c>
      <c r="J415" s="3" t="inlineStr">
        <is>
          <t>Headworks Building</t>
        </is>
      </c>
      <c r="K415" s="3" t="inlineStr">
        <is>
          <t>PRE-000215</t>
        </is>
      </c>
      <c r="L415" s="3" t="inlineStr">
        <is>
          <t>PPE</t>
        </is>
      </c>
      <c r="M415" s="3">
        <v/>
      </c>
      <c r="N415" s="3">
        <v/>
      </c>
    </row>
    <row r="416">
      <c r="A416" s="3">
        <f>T("0000151793")</f>
      </c>
      <c r="B416" s="3" t="inlineStr">
        <is>
          <t>Alum Pump P205-Diaphragm Pump</t>
        </is>
      </c>
      <c r="C416" s="3" t="inlineStr">
        <is>
          <t>Headworks Building Chemical Storage Tank Room</t>
        </is>
      </c>
      <c r="D416" s="3">
        <v/>
      </c>
      <c r="E416" s="3">
        <v/>
      </c>
      <c r="F416" s="4">
        <v>36526</v>
      </c>
      <c r="G416" s="3">
        <v/>
      </c>
      <c r="H416" s="3">
        <v/>
      </c>
      <c r="I416" s="3">
        <v/>
      </c>
      <c r="J416" s="3" t="inlineStr">
        <is>
          <t>Headworks Building</t>
        </is>
      </c>
      <c r="K416" s="3" t="inlineStr">
        <is>
          <t>PRE-000217</t>
        </is>
      </c>
      <c r="L416" s="3" t="inlineStr">
        <is>
          <t>PPE</t>
        </is>
      </c>
      <c r="M416" s="3">
        <v/>
      </c>
      <c r="N416" s="3">
        <v/>
      </c>
    </row>
    <row r="417">
      <c r="A417" s="3">
        <f>T("0000151796")</f>
      </c>
      <c r="B417" s="3" t="inlineStr">
        <is>
          <t>Headworks Building Sodium Hydroxide Tank - Chemical</t>
        </is>
      </c>
      <c r="C417" s="3" t="inlineStr">
        <is>
          <t>Headworks Building</t>
        </is>
      </c>
      <c r="D417" s="3">
        <v/>
      </c>
      <c r="E417" s="3">
        <v/>
      </c>
      <c r="F417" s="4">
        <v>36526</v>
      </c>
      <c r="G417" s="3">
        <v/>
      </c>
      <c r="H417" s="3">
        <v/>
      </c>
      <c r="I417" s="3">
        <v/>
      </c>
      <c r="J417" s="3" t="inlineStr">
        <is>
          <t>Headworks Building</t>
        </is>
      </c>
      <c r="K417" s="3" t="inlineStr">
        <is>
          <t>PRE-000219</t>
        </is>
      </c>
      <c r="L417" s="3" t="inlineStr">
        <is>
          <t>PPE</t>
        </is>
      </c>
      <c r="M417" s="3">
        <v/>
      </c>
      <c r="N417" s="3">
        <v/>
      </c>
    </row>
    <row r="418">
      <c r="A418" s="3">
        <f>T("0000151804")</f>
      </c>
      <c r="B418" s="3" t="inlineStr">
        <is>
          <t>Blower # 1-Positive Displacement Blower</t>
        </is>
      </c>
      <c r="C418" s="3" t="inlineStr">
        <is>
          <t>Headworks Building</t>
        </is>
      </c>
      <c r="D418" s="3">
        <v/>
      </c>
      <c r="E418" s="3">
        <v/>
      </c>
      <c r="F418" s="4">
        <v>36526</v>
      </c>
      <c r="G418" s="3">
        <v/>
      </c>
      <c r="H418" s="3">
        <v/>
      </c>
      <c r="I418" s="3">
        <v/>
      </c>
      <c r="J418" s="3" t="inlineStr">
        <is>
          <t>Headworks Building</t>
        </is>
      </c>
      <c r="K418" s="3" t="inlineStr">
        <is>
          <t>PRE-000221</t>
        </is>
      </c>
      <c r="L418" s="3" t="inlineStr">
        <is>
          <t>PPE</t>
        </is>
      </c>
      <c r="M418" s="3">
        <v/>
      </c>
      <c r="N418" s="3">
        <v/>
      </c>
    </row>
    <row r="419">
      <c r="A419" s="3">
        <f>T("0000151806")</f>
      </c>
      <c r="B419" s="3" t="inlineStr">
        <is>
          <t>Blower # 2-Positive Displacement Blower</t>
        </is>
      </c>
      <c r="C419" s="3" t="inlineStr">
        <is>
          <t>Headworks Building</t>
        </is>
      </c>
      <c r="D419" s="3">
        <v/>
      </c>
      <c r="E419" s="3">
        <v/>
      </c>
      <c r="F419" s="4">
        <v>36526</v>
      </c>
      <c r="G419" s="3">
        <v/>
      </c>
      <c r="H419" s="3">
        <v/>
      </c>
      <c r="I419" s="3">
        <v/>
      </c>
      <c r="J419" s="3" t="inlineStr">
        <is>
          <t>Headworks Building</t>
        </is>
      </c>
      <c r="K419" s="3" t="inlineStr">
        <is>
          <t>PRE-000222</t>
        </is>
      </c>
      <c r="L419" s="3" t="inlineStr">
        <is>
          <t>PPE</t>
        </is>
      </c>
      <c r="M419" s="3">
        <v/>
      </c>
      <c r="N419" s="3">
        <v/>
      </c>
    </row>
    <row r="420">
      <c r="A420" s="3">
        <f>T("0000151810")</f>
      </c>
      <c r="B420" s="3" t="inlineStr">
        <is>
          <t>Headworks Building  Scrubber</t>
        </is>
      </c>
      <c r="C420" s="3" t="inlineStr">
        <is>
          <t>Headworks Building</t>
        </is>
      </c>
      <c r="D420" s="3">
        <v/>
      </c>
      <c r="E420" s="3">
        <v/>
      </c>
      <c r="F420" s="4">
        <v>36526</v>
      </c>
      <c r="G420" s="3">
        <v/>
      </c>
      <c r="H420" s="3">
        <v/>
      </c>
      <c r="I420" s="3">
        <v/>
      </c>
      <c r="J420" s="3" t="inlineStr">
        <is>
          <t>Headworks Building</t>
        </is>
      </c>
      <c r="K420" s="3" t="inlineStr">
        <is>
          <t>PRE-000224</t>
        </is>
      </c>
      <c r="L420" s="3" t="inlineStr">
        <is>
          <t>PPE</t>
        </is>
      </c>
      <c r="M420" s="3">
        <v/>
      </c>
      <c r="N420" s="3">
        <v/>
      </c>
    </row>
    <row r="421">
      <c r="A421" s="3">
        <f>T("000050074")</f>
      </c>
      <c r="B421" s="3" t="inlineStr">
        <is>
          <t>Digester Control Building  Flame Arrestor</t>
        </is>
      </c>
      <c r="C421" s="3" t="inlineStr">
        <is>
          <t>Digester Control Building</t>
        </is>
      </c>
      <c r="D421" s="3">
        <v/>
      </c>
      <c r="E421" s="3">
        <v/>
      </c>
      <c r="F421" s="4">
        <v>26299</v>
      </c>
      <c r="G421" s="3">
        <v/>
      </c>
      <c r="H421" s="3">
        <v/>
      </c>
      <c r="I421" s="3">
        <v/>
      </c>
      <c r="J421" s="3" t="inlineStr">
        <is>
          <t>Digester Control Building</t>
        </is>
      </c>
      <c r="K421" s="3" t="inlineStr">
        <is>
          <t>PRE-000245</t>
        </is>
      </c>
      <c r="L421" s="3" t="inlineStr">
        <is>
          <t>PPE</t>
        </is>
      </c>
      <c r="M421" s="3">
        <v/>
      </c>
      <c r="N421" s="3">
        <v/>
      </c>
    </row>
    <row r="422">
      <c r="A422" s="3">
        <f>T("000050090")</f>
      </c>
      <c r="B422" s="3" t="inlineStr">
        <is>
          <t>Gas Collector</t>
        </is>
      </c>
      <c r="C422" s="3" t="inlineStr">
        <is>
          <t>Digester Control Building</t>
        </is>
      </c>
      <c r="D422" s="3">
        <v/>
      </c>
      <c r="E422" s="3">
        <v/>
      </c>
      <c r="F422" s="4">
        <v>26299</v>
      </c>
      <c r="G422" s="3">
        <v/>
      </c>
      <c r="H422" s="3">
        <v/>
      </c>
      <c r="I422" s="3">
        <v/>
      </c>
      <c r="J422" s="3" t="inlineStr">
        <is>
          <t>Digester Control Building</t>
        </is>
      </c>
      <c r="K422" s="3" t="inlineStr">
        <is>
          <t>PRE-000246</t>
        </is>
      </c>
      <c r="L422" s="3" t="inlineStr">
        <is>
          <t>PPE</t>
        </is>
      </c>
      <c r="M422" s="3">
        <v/>
      </c>
      <c r="N422" s="3">
        <v/>
      </c>
    </row>
    <row r="423">
      <c r="A423" s="3">
        <f>T("000055325")</f>
      </c>
      <c r="B423" s="3" t="inlineStr">
        <is>
          <t>Digester Control Building  Flame Arrestor</t>
        </is>
      </c>
      <c r="C423" s="3" t="inlineStr">
        <is>
          <t>Digester Control Building Boiler Room</t>
        </is>
      </c>
      <c r="D423" s="3">
        <v/>
      </c>
      <c r="E423" s="3">
        <v/>
      </c>
      <c r="F423" s="4">
        <v>26299</v>
      </c>
      <c r="G423" s="3">
        <v/>
      </c>
      <c r="H423" s="3">
        <v/>
      </c>
      <c r="I423" s="3">
        <v/>
      </c>
      <c r="J423" s="3" t="inlineStr">
        <is>
          <t>Digester Control Building</t>
        </is>
      </c>
      <c r="K423" s="3" t="inlineStr">
        <is>
          <t>PRE-000247</t>
        </is>
      </c>
      <c r="L423" s="3" t="inlineStr">
        <is>
          <t>PPE</t>
        </is>
      </c>
      <c r="M423" s="3">
        <v/>
      </c>
      <c r="N423" s="3">
        <v/>
      </c>
    </row>
    <row r="424">
      <c r="A424" s="3">
        <f>T("000055333")</f>
      </c>
      <c r="B424" s="3" t="inlineStr">
        <is>
          <t>Digester Control Building  Flame Arrestor</t>
        </is>
      </c>
      <c r="C424" s="3" t="inlineStr">
        <is>
          <t>Digester Control Building</t>
        </is>
      </c>
      <c r="D424" s="3">
        <v/>
      </c>
      <c r="E424" s="3">
        <v/>
      </c>
      <c r="F424" s="4">
        <v>26299</v>
      </c>
      <c r="G424" s="3">
        <v/>
      </c>
      <c r="H424" s="3">
        <v/>
      </c>
      <c r="I424" s="3">
        <v/>
      </c>
      <c r="J424" s="3" t="inlineStr">
        <is>
          <t>Digester Control Building</t>
        </is>
      </c>
      <c r="K424" s="3" t="inlineStr">
        <is>
          <t>PRE-000248</t>
        </is>
      </c>
      <c r="L424" s="3" t="inlineStr">
        <is>
          <t>PPE</t>
        </is>
      </c>
      <c r="M424" s="3">
        <v/>
      </c>
      <c r="N424" s="3">
        <v/>
      </c>
    </row>
    <row r="425">
      <c r="A425" s="3">
        <f>T("000055334")</f>
      </c>
      <c r="B425" s="3" t="inlineStr">
        <is>
          <t>Digester Control Building  Flame Arrestor</t>
        </is>
      </c>
      <c r="C425" s="3" t="inlineStr">
        <is>
          <t>Digester Control Building</t>
        </is>
      </c>
      <c r="D425" s="3">
        <v/>
      </c>
      <c r="E425" s="3">
        <v/>
      </c>
      <c r="F425" s="4">
        <v>26299</v>
      </c>
      <c r="G425" s="3">
        <v/>
      </c>
      <c r="H425" s="3">
        <v/>
      </c>
      <c r="I425" s="3">
        <v/>
      </c>
      <c r="J425" s="3" t="inlineStr">
        <is>
          <t>Digester Control Building</t>
        </is>
      </c>
      <c r="K425" s="3" t="inlineStr">
        <is>
          <t>PRE-000249</t>
        </is>
      </c>
      <c r="L425" s="3" t="inlineStr">
        <is>
          <t>PPE</t>
        </is>
      </c>
      <c r="M425" s="3">
        <v/>
      </c>
      <c r="N425" s="3">
        <v/>
      </c>
    </row>
    <row r="426">
      <c r="A426" s="3">
        <f>T("000055335")</f>
      </c>
      <c r="B426" s="3" t="inlineStr">
        <is>
          <t>Digester Control Building  Flame Arrestor</t>
        </is>
      </c>
      <c r="C426" s="3" t="inlineStr">
        <is>
          <t>Digester Control Building</t>
        </is>
      </c>
      <c r="D426" s="3">
        <v/>
      </c>
      <c r="E426" s="3">
        <v/>
      </c>
      <c r="F426" s="4">
        <v>26299</v>
      </c>
      <c r="G426" s="3">
        <v/>
      </c>
      <c r="H426" s="3">
        <v/>
      </c>
      <c r="I426" s="3">
        <v/>
      </c>
      <c r="J426" s="3" t="inlineStr">
        <is>
          <t>Digester Control Building</t>
        </is>
      </c>
      <c r="K426" s="3" t="inlineStr">
        <is>
          <t>PRE-000250</t>
        </is>
      </c>
      <c r="L426" s="3" t="inlineStr">
        <is>
          <t>PPE</t>
        </is>
      </c>
      <c r="M426" s="3">
        <v/>
      </c>
      <c r="N426" s="3">
        <v/>
      </c>
    </row>
    <row r="427">
      <c r="A427" s="3">
        <f>T("000050595")</f>
      </c>
      <c r="B427" s="3" t="inlineStr">
        <is>
          <t>Odour Control Unit For Headworks Building- Odour Control Unit</t>
        </is>
      </c>
      <c r="C427" s="3" t="inlineStr">
        <is>
          <t>Headworks Building</t>
        </is>
      </c>
      <c r="D427" s="3">
        <v/>
      </c>
      <c r="E427" s="3">
        <v/>
      </c>
      <c r="F427" s="4">
        <v>42491</v>
      </c>
      <c r="G427" s="3">
        <v/>
      </c>
      <c r="H427" s="3">
        <v/>
      </c>
      <c r="I427" s="3">
        <v/>
      </c>
      <c r="J427" s="3" t="inlineStr">
        <is>
          <t>Headworks Building</t>
        </is>
      </c>
      <c r="K427" s="3" t="inlineStr">
        <is>
          <t>PRE-000331</t>
        </is>
      </c>
      <c r="L427" s="3" t="inlineStr">
        <is>
          <t>PPE</t>
        </is>
      </c>
      <c r="M427" s="3">
        <v/>
      </c>
      <c r="N427" s="3">
        <v/>
      </c>
    </row>
    <row r="428">
      <c r="A428" s="3">
        <f>T("000055326")</f>
      </c>
      <c r="B428" s="3" t="inlineStr">
        <is>
          <t>Digester Control Building  Flame Arrestor</t>
        </is>
      </c>
      <c r="C428" s="3" t="inlineStr">
        <is>
          <t>Digester Control Building Boiler Room</t>
        </is>
      </c>
      <c r="D428" s="3">
        <v/>
      </c>
      <c r="E428" s="3">
        <v/>
      </c>
      <c r="F428" s="4">
        <v>26299</v>
      </c>
      <c r="G428" s="3">
        <v/>
      </c>
      <c r="H428" s="3">
        <v/>
      </c>
      <c r="I428" s="3">
        <v/>
      </c>
      <c r="J428" s="3" t="inlineStr">
        <is>
          <t>Digester Control Building</t>
        </is>
      </c>
      <c r="K428" s="3" t="inlineStr">
        <is>
          <t>PRE-000333</t>
        </is>
      </c>
      <c r="L428" s="3" t="inlineStr">
        <is>
          <t>PPE</t>
        </is>
      </c>
      <c r="M428" s="3">
        <v/>
      </c>
      <c r="N428" s="3">
        <v/>
      </c>
    </row>
    <row r="429">
      <c r="A429" s="3">
        <f>T("0000151833")</f>
      </c>
      <c r="B429" s="3" t="inlineStr">
        <is>
          <t>Filter Carbon T405 Odour-Carbon Filter</t>
        </is>
      </c>
      <c r="C429" s="3" t="inlineStr">
        <is>
          <t>Site</t>
        </is>
      </c>
      <c r="D429" s="3">
        <v/>
      </c>
      <c r="E429" s="3">
        <v/>
      </c>
      <c r="F429" s="4">
        <v>26299</v>
      </c>
      <c r="G429" s="3">
        <v/>
      </c>
      <c r="H429" s="3">
        <v/>
      </c>
      <c r="I429" s="3">
        <v/>
      </c>
      <c r="J429" s="3" t="inlineStr">
        <is>
          <t>Site</t>
        </is>
      </c>
      <c r="K429" s="3" t="inlineStr">
        <is>
          <t>PRE-000335</t>
        </is>
      </c>
      <c r="L429" s="3" t="inlineStr">
        <is>
          <t>PPE</t>
        </is>
      </c>
      <c r="M429" s="3">
        <v/>
      </c>
      <c r="N429" s="3">
        <v/>
      </c>
    </row>
    <row r="430">
      <c r="A430" s="3">
        <f>T("0000151834")</f>
      </c>
      <c r="B430" s="3" t="inlineStr">
        <is>
          <t>Filter Carbon T404 Odour-Carbon Filter</t>
        </is>
      </c>
      <c r="C430" s="3" t="inlineStr">
        <is>
          <t>Site Unknwon</t>
        </is>
      </c>
      <c r="D430" s="3">
        <v/>
      </c>
      <c r="E430" s="3">
        <v/>
      </c>
      <c r="F430" s="4">
        <v>26299</v>
      </c>
      <c r="G430" s="3">
        <v/>
      </c>
      <c r="H430" s="3">
        <v/>
      </c>
      <c r="I430" s="3">
        <v/>
      </c>
      <c r="J430" s="3" t="inlineStr">
        <is>
          <t>Site</t>
        </is>
      </c>
      <c r="K430" s="3" t="inlineStr">
        <is>
          <t>PRE-000336</t>
        </is>
      </c>
      <c r="L430" s="3" t="inlineStr">
        <is>
          <t>PPE</t>
        </is>
      </c>
      <c r="M430" s="3">
        <v/>
      </c>
      <c r="N430" s="3">
        <v/>
      </c>
    </row>
    <row r="431">
      <c r="A431" s="3">
        <f>T("0000151852")</f>
      </c>
      <c r="B431" s="3" t="inlineStr">
        <is>
          <t>Pressure Tank</t>
        </is>
      </c>
      <c r="C431" s="3" t="inlineStr">
        <is>
          <t>Site Unknwon</t>
        </is>
      </c>
      <c r="D431" s="3">
        <v/>
      </c>
      <c r="E431" s="3">
        <v/>
      </c>
      <c r="F431" s="4">
        <v>26299</v>
      </c>
      <c r="G431" s="3">
        <v/>
      </c>
      <c r="H431" s="3">
        <v/>
      </c>
      <c r="I431" s="3">
        <v/>
      </c>
      <c r="J431" s="3" t="inlineStr">
        <is>
          <t>Site</t>
        </is>
      </c>
      <c r="K431" s="3" t="inlineStr">
        <is>
          <t>PRE-000338</t>
        </is>
      </c>
      <c r="L431" s="3" t="inlineStr">
        <is>
          <t>PPE</t>
        </is>
      </c>
      <c r="M431" s="3">
        <v/>
      </c>
      <c r="N431" s="3">
        <v/>
      </c>
    </row>
    <row r="432">
      <c r="A432" s="3">
        <f>T("0000157478")</f>
      </c>
      <c r="B432" s="3" t="inlineStr">
        <is>
          <t>Filter Air 01 Blower System-Air Filter</t>
        </is>
      </c>
      <c r="C432" s="3" t="inlineStr">
        <is>
          <t>Site Unknown</t>
        </is>
      </c>
      <c r="D432" s="3">
        <v/>
      </c>
      <c r="E432" s="3">
        <v/>
      </c>
      <c r="F432" s="4">
        <v>26299</v>
      </c>
      <c r="G432" s="3">
        <v/>
      </c>
      <c r="H432" s="3">
        <v/>
      </c>
      <c r="I432" s="3">
        <v/>
      </c>
      <c r="J432" s="3" t="inlineStr">
        <is>
          <t>Site</t>
        </is>
      </c>
      <c r="K432" s="3" t="inlineStr">
        <is>
          <t>PRE-000356</t>
        </is>
      </c>
      <c r="L432" s="3" t="inlineStr">
        <is>
          <t>PPE</t>
        </is>
      </c>
      <c r="M432" s="3">
        <v/>
      </c>
      <c r="N432" s="3">
        <v/>
      </c>
    </row>
    <row r="433">
      <c r="A433" s="3">
        <f>T("0000157511")</f>
      </c>
      <c r="B433" s="3" t="inlineStr">
        <is>
          <t>Waste Gas Burner Arrester- Flame Arrestor</t>
        </is>
      </c>
      <c r="C433" s="3" t="inlineStr">
        <is>
          <t>Secondary Digester Digesters</t>
        </is>
      </c>
      <c r="D433" s="3">
        <v/>
      </c>
      <c r="E433" s="3">
        <v/>
      </c>
      <c r="F433" s="4">
        <v>26299</v>
      </c>
      <c r="G433" s="3">
        <v/>
      </c>
      <c r="H433" s="3">
        <v/>
      </c>
      <c r="I433" s="3">
        <v/>
      </c>
      <c r="J433" s="3" t="inlineStr">
        <is>
          <t>Secondary Digester</t>
        </is>
      </c>
      <c r="K433" s="3" t="inlineStr">
        <is>
          <t>PRE-000363</t>
        </is>
      </c>
      <c r="L433" s="3" t="inlineStr">
        <is>
          <t>PPE</t>
        </is>
      </c>
      <c r="M433" s="3">
        <v/>
      </c>
      <c r="N433" s="3">
        <v/>
      </c>
    </row>
    <row r="434">
      <c r="A434" s="3">
        <f>T("0000311737")</f>
      </c>
      <c r="B434" s="3" t="inlineStr">
        <is>
          <t>Dig. Gas Line To Gas Burner Valve After Regulator-Plug Valve</t>
        </is>
      </c>
      <c r="C434" s="3" t="inlineStr">
        <is>
          <t>Digester Control Building Gas Safety Room</t>
        </is>
      </c>
      <c r="D434" s="3">
        <v/>
      </c>
      <c r="E434" s="3">
        <v/>
      </c>
      <c r="F434" s="4">
        <v>26299</v>
      </c>
      <c r="G434" s="3">
        <v/>
      </c>
      <c r="H434" s="3">
        <v/>
      </c>
      <c r="I434" s="3">
        <v/>
      </c>
      <c r="J434" s="3" t="inlineStr">
        <is>
          <t>Digester Control Building</t>
        </is>
      </c>
      <c r="K434" s="3" t="inlineStr">
        <is>
          <t>PRE-000373</t>
        </is>
      </c>
      <c r="L434" s="3" t="inlineStr">
        <is>
          <t>PPE</t>
        </is>
      </c>
      <c r="M434" s="3">
        <v/>
      </c>
      <c r="N434" s="3">
        <v/>
      </c>
    </row>
    <row r="435">
      <c r="A435" s="3">
        <f>T("0000311751")</f>
      </c>
      <c r="B435" s="3" t="inlineStr">
        <is>
          <t>Digester Gas Supply Valve To Gas Booster-Plug Valve</t>
        </is>
      </c>
      <c r="C435" s="3" t="inlineStr">
        <is>
          <t>Digester Control Building Gas Booster Room</t>
        </is>
      </c>
      <c r="D435" s="3">
        <v/>
      </c>
      <c r="E435" s="3">
        <v/>
      </c>
      <c r="F435" s="4">
        <v>26299</v>
      </c>
      <c r="G435" s="3">
        <v/>
      </c>
      <c r="H435" s="3">
        <v/>
      </c>
      <c r="I435" s="3">
        <v/>
      </c>
      <c r="J435" s="3" t="inlineStr">
        <is>
          <t>Digester Control Building</t>
        </is>
      </c>
      <c r="K435" s="3" t="inlineStr">
        <is>
          <t>PRE-000381</t>
        </is>
      </c>
      <c r="L435" s="3" t="inlineStr">
        <is>
          <t>PPE</t>
        </is>
      </c>
      <c r="M435" s="3">
        <v/>
      </c>
      <c r="N435" s="3">
        <v/>
      </c>
    </row>
    <row r="436">
      <c r="A436" s="3">
        <f>T("0000311752")</f>
      </c>
      <c r="B436" s="3" t="inlineStr">
        <is>
          <t>Dig. Gas Line To Gas Booster Safety Shut Off Valve</t>
        </is>
      </c>
      <c r="C436" s="3" t="inlineStr">
        <is>
          <t>Digester Control Building Gas Booster Room</t>
        </is>
      </c>
      <c r="D436" s="3">
        <v/>
      </c>
      <c r="E436" s="3">
        <v/>
      </c>
      <c r="F436" s="4">
        <v>26299</v>
      </c>
      <c r="G436" s="3">
        <v/>
      </c>
      <c r="H436" s="3">
        <v/>
      </c>
      <c r="I436" s="3">
        <v/>
      </c>
      <c r="J436" s="3" t="inlineStr">
        <is>
          <t>Digester Control Building</t>
        </is>
      </c>
      <c r="K436" s="3" t="inlineStr">
        <is>
          <t>PRE-000382</t>
        </is>
      </c>
      <c r="L436" s="3" t="inlineStr">
        <is>
          <t>PPE</t>
        </is>
      </c>
      <c r="M436" s="3">
        <v/>
      </c>
      <c r="N436" s="3">
        <v/>
      </c>
    </row>
    <row r="437">
      <c r="A437" s="3">
        <f>T("0000311753")</f>
      </c>
      <c r="B437" s="3" t="inlineStr">
        <is>
          <t>Gas Booster Discharge Low Pressure Check Valve-Check Valve</t>
        </is>
      </c>
      <c r="C437" s="3" t="inlineStr">
        <is>
          <t>Digester Control Building Gas Booster Room</t>
        </is>
      </c>
      <c r="D437" s="3">
        <v/>
      </c>
      <c r="E437" s="3">
        <v/>
      </c>
      <c r="F437" s="4">
        <v>26299</v>
      </c>
      <c r="G437" s="3">
        <v/>
      </c>
      <c r="H437" s="3">
        <v/>
      </c>
      <c r="I437" s="3">
        <v/>
      </c>
      <c r="J437" s="3" t="inlineStr">
        <is>
          <t>Digester Control Building</t>
        </is>
      </c>
      <c r="K437" s="3" t="inlineStr">
        <is>
          <t>PRE-000383</t>
        </is>
      </c>
      <c r="L437" s="3" t="inlineStr">
        <is>
          <t>PPE</t>
        </is>
      </c>
      <c r="M437" s="3">
        <v/>
      </c>
      <c r="N437" s="3">
        <v/>
      </c>
    </row>
    <row r="438">
      <c r="A438" s="3">
        <f>T("0000311754")</f>
      </c>
      <c r="B438" s="3" t="inlineStr">
        <is>
          <t>Gas Booster Discharge Valve-Plug Valve</t>
        </is>
      </c>
      <c r="C438" s="3" t="inlineStr">
        <is>
          <t>Digester Control Building Gas Booster Room</t>
        </is>
      </c>
      <c r="D438" s="3">
        <v/>
      </c>
      <c r="E438" s="3">
        <v/>
      </c>
      <c r="F438" s="4">
        <v>41426</v>
      </c>
      <c r="G438" s="3">
        <v/>
      </c>
      <c r="H438" s="3">
        <v/>
      </c>
      <c r="I438" s="3">
        <v/>
      </c>
      <c r="J438" s="3" t="inlineStr">
        <is>
          <t>Digester Control Building</t>
        </is>
      </c>
      <c r="K438" s="3" t="inlineStr">
        <is>
          <t>PRE-000384</t>
        </is>
      </c>
      <c r="L438" s="3" t="inlineStr">
        <is>
          <t>PPE</t>
        </is>
      </c>
      <c r="M438" s="3">
        <v/>
      </c>
      <c r="N438" s="3">
        <v/>
      </c>
    </row>
    <row r="439">
      <c r="A439" s="3">
        <f>T("0000311755")</f>
      </c>
      <c r="B439" s="3" t="inlineStr">
        <is>
          <t>Dig. Gas Line Valve Before Gas Booster Bypass Line-Plug Valve</t>
        </is>
      </c>
      <c r="C439" s="3" t="inlineStr">
        <is>
          <t>Digester Control Building Gas Booster Room</t>
        </is>
      </c>
      <c r="D439" s="3">
        <v/>
      </c>
      <c r="E439" s="3">
        <v/>
      </c>
      <c r="F439" s="4">
        <v>41426</v>
      </c>
      <c r="G439" s="3">
        <v/>
      </c>
      <c r="H439" s="3">
        <v/>
      </c>
      <c r="I439" s="3">
        <v/>
      </c>
      <c r="J439" s="3" t="inlineStr">
        <is>
          <t>Digester Control Building</t>
        </is>
      </c>
      <c r="K439" s="3" t="inlineStr">
        <is>
          <t>PRE-000385</t>
        </is>
      </c>
      <c r="L439" s="3" t="inlineStr">
        <is>
          <t>PPE</t>
        </is>
      </c>
      <c r="M439" s="3">
        <v/>
      </c>
      <c r="N439" s="3">
        <v/>
      </c>
    </row>
    <row r="440">
      <c r="A440" s="3">
        <f>T("0000311756")</f>
      </c>
      <c r="B440" s="3" t="inlineStr">
        <is>
          <t>Gas Booster Bypass Line To Boilers-Plug Valve</t>
        </is>
      </c>
      <c r="C440" s="3" t="inlineStr">
        <is>
          <t>Digester Control Building Gas Booster Room</t>
        </is>
      </c>
      <c r="D440" s="3">
        <v/>
      </c>
      <c r="E440" s="3">
        <v/>
      </c>
      <c r="F440" s="4">
        <v>41426</v>
      </c>
      <c r="G440" s="3">
        <v/>
      </c>
      <c r="H440" s="3">
        <v/>
      </c>
      <c r="I440" s="3">
        <v/>
      </c>
      <c r="J440" s="3" t="inlineStr">
        <is>
          <t>Digester Control Building</t>
        </is>
      </c>
      <c r="K440" s="3" t="inlineStr">
        <is>
          <t>PRE-000386</t>
        </is>
      </c>
      <c r="L440" s="3" t="inlineStr">
        <is>
          <t>PPE</t>
        </is>
      </c>
      <c r="M440" s="3">
        <v/>
      </c>
      <c r="N440" s="3">
        <v/>
      </c>
    </row>
    <row r="441">
      <c r="A441" s="3">
        <f>T("0000311757")</f>
      </c>
      <c r="B441" s="3" t="inlineStr">
        <is>
          <t>Digester Gas Transfer To Boilers-Plug Valve</t>
        </is>
      </c>
      <c r="C441" s="3" t="inlineStr">
        <is>
          <t>Digester Control Building Gas Booster Room</t>
        </is>
      </c>
      <c r="D441" s="3">
        <v/>
      </c>
      <c r="E441" s="3">
        <v/>
      </c>
      <c r="F441" s="4">
        <v>41426</v>
      </c>
      <c r="G441" s="3">
        <v/>
      </c>
      <c r="H441" s="3">
        <v/>
      </c>
      <c r="I441" s="3">
        <v/>
      </c>
      <c r="J441" s="3" t="inlineStr">
        <is>
          <t>Digester Control Building</t>
        </is>
      </c>
      <c r="K441" s="3" t="inlineStr">
        <is>
          <t>PRE-000387</t>
        </is>
      </c>
      <c r="L441" s="3" t="inlineStr">
        <is>
          <t>PPE</t>
        </is>
      </c>
      <c r="M441" s="3">
        <v/>
      </c>
      <c r="N441" s="3">
        <v/>
      </c>
    </row>
    <row r="442">
      <c r="A442" s="3">
        <f>T("0000311758")</f>
      </c>
      <c r="B442" s="3" t="inlineStr">
        <is>
          <t>Gas Booster Discharge Side Pressure Regulator-Pressure Regulating Valve</t>
        </is>
      </c>
      <c r="C442" s="3" t="inlineStr">
        <is>
          <t>Digester Control Building Gas Booster Room</t>
        </is>
      </c>
      <c r="D442" s="3">
        <v/>
      </c>
      <c r="E442" s="3">
        <v/>
      </c>
      <c r="F442" s="4">
        <v>26299</v>
      </c>
      <c r="G442" s="3">
        <v/>
      </c>
      <c r="H442" s="3">
        <v/>
      </c>
      <c r="I442" s="3">
        <v/>
      </c>
      <c r="J442" s="3" t="inlineStr">
        <is>
          <t>Digester Control Building</t>
        </is>
      </c>
      <c r="K442" s="3" t="inlineStr">
        <is>
          <t>PRE-000388</t>
        </is>
      </c>
      <c r="L442" s="3" t="inlineStr">
        <is>
          <t>PPE</t>
        </is>
      </c>
      <c r="M442" s="3">
        <v/>
      </c>
      <c r="N442" s="3">
        <v/>
      </c>
    </row>
    <row r="443">
      <c r="A443" s="3">
        <f>T("0000311692")</f>
      </c>
      <c r="B443" s="3" t="inlineStr">
        <is>
          <t>Hot Water Pump 3 Bypass Valve-Gate Valve</t>
        </is>
      </c>
      <c r="C443" s="3" t="inlineStr">
        <is>
          <t>Digester Control Building Boiler Room</t>
        </is>
      </c>
      <c r="D443" s="3">
        <v/>
      </c>
      <c r="E443" s="3">
        <v/>
      </c>
      <c r="F443" s="4">
        <v>26299</v>
      </c>
      <c r="G443" s="3">
        <v/>
      </c>
      <c r="H443" s="3">
        <v/>
      </c>
      <c r="I443" s="3">
        <v/>
      </c>
      <c r="J443" s="3" t="inlineStr">
        <is>
          <t>Digester Control Building</t>
        </is>
      </c>
      <c r="K443" s="3" t="inlineStr">
        <is>
          <t>PRE-000399</t>
        </is>
      </c>
      <c r="L443" s="3" t="inlineStr">
        <is>
          <t>PPE</t>
        </is>
      </c>
      <c r="M443" s="3">
        <v/>
      </c>
      <c r="N443" s="3">
        <v/>
      </c>
    </row>
    <row r="444">
      <c r="A444" s="3">
        <f>T("0000311697")</f>
      </c>
      <c r="B444" s="3" t="inlineStr">
        <is>
          <t>Hot Water Supply Line Pressure Relief Valve</t>
        </is>
      </c>
      <c r="C444" s="3" t="inlineStr">
        <is>
          <t>Digester Control Building Boiler Room</t>
        </is>
      </c>
      <c r="D444" s="3">
        <v/>
      </c>
      <c r="E444" s="3">
        <v/>
      </c>
      <c r="F444" s="4">
        <v>26299</v>
      </c>
      <c r="G444" s="3">
        <v/>
      </c>
      <c r="H444" s="3">
        <v/>
      </c>
      <c r="I444" s="3">
        <v/>
      </c>
      <c r="J444" s="3" t="inlineStr">
        <is>
          <t>Digester Control Building</t>
        </is>
      </c>
      <c r="K444" s="3" t="inlineStr">
        <is>
          <t>PRE-000400</t>
        </is>
      </c>
      <c r="L444" s="3" t="inlineStr">
        <is>
          <t>PPE</t>
        </is>
      </c>
      <c r="M444" s="3">
        <v/>
      </c>
      <c r="N444" s="3">
        <v/>
      </c>
    </row>
    <row r="445">
      <c r="A445" s="3">
        <f>T("0000311698")</f>
      </c>
      <c r="B445" s="3" t="inlineStr">
        <is>
          <t>Hot Water Supply To Return Line Connection Valve-Gate Valve</t>
        </is>
      </c>
      <c r="C445" s="3" t="inlineStr">
        <is>
          <t>Digester Control Building N W Side of Boiler Room</t>
        </is>
      </c>
      <c r="D445" s="3">
        <v/>
      </c>
      <c r="E445" s="3">
        <v/>
      </c>
      <c r="F445" s="4">
        <v>26299</v>
      </c>
      <c r="G445" s="3">
        <v/>
      </c>
      <c r="H445" s="3">
        <v/>
      </c>
      <c r="I445" s="3">
        <v/>
      </c>
      <c r="J445" s="3" t="inlineStr">
        <is>
          <t>Digester Control Building</t>
        </is>
      </c>
      <c r="K445" s="3" t="inlineStr">
        <is>
          <t>PRE-000401</t>
        </is>
      </c>
      <c r="L445" s="3" t="inlineStr">
        <is>
          <t>PPE</t>
        </is>
      </c>
      <c r="M445" s="3">
        <v/>
      </c>
      <c r="N445" s="3">
        <v/>
      </c>
    </row>
    <row r="446">
      <c r="A446" s="3">
        <f>T("0000151874")</f>
      </c>
      <c r="B446" s="3" t="inlineStr">
        <is>
          <t>Ops &amp; Maintenance Building  Pump</t>
        </is>
      </c>
      <c r="C446" s="3" t="inlineStr">
        <is>
          <t>Ops &amp; Maintenance Building</t>
        </is>
      </c>
      <c r="D446" s="3">
        <v/>
      </c>
      <c r="E446" s="3">
        <v/>
      </c>
      <c r="F446" s="4">
        <v>26299</v>
      </c>
      <c r="G446" s="3">
        <v/>
      </c>
      <c r="H446" s="3">
        <v/>
      </c>
      <c r="I446" s="3">
        <v/>
      </c>
      <c r="J446" s="3" t="inlineStr">
        <is>
          <t>Ops &amp; Maintenance Building</t>
        </is>
      </c>
      <c r="K446" s="3" t="inlineStr">
        <is>
          <t>PRE-000447</t>
        </is>
      </c>
      <c r="L446" s="3" t="inlineStr">
        <is>
          <t>PPE</t>
        </is>
      </c>
      <c r="M446" s="3">
        <v/>
      </c>
      <c r="N446" s="3">
        <v/>
      </c>
    </row>
    <row r="447">
      <c r="A447" s="3">
        <f>T("0000157960")</f>
      </c>
      <c r="B447" s="3" t="inlineStr">
        <is>
          <t>Secondary Digester Gas Line Flame Arrestor</t>
        </is>
      </c>
      <c r="C447" s="3" t="inlineStr">
        <is>
          <t>Digester Control Building Gas Safety Room</t>
        </is>
      </c>
      <c r="D447" s="3">
        <v/>
      </c>
      <c r="E447" s="3">
        <v/>
      </c>
      <c r="F447" s="4">
        <v>26299</v>
      </c>
      <c r="G447" s="3">
        <v/>
      </c>
      <c r="H447" s="3">
        <v/>
      </c>
      <c r="I447" s="3">
        <v/>
      </c>
      <c r="J447" s="3" t="inlineStr">
        <is>
          <t>Digester Control Building</t>
        </is>
      </c>
      <c r="K447" s="3" t="inlineStr">
        <is>
          <t>PRE-000471</t>
        </is>
      </c>
      <c r="L447" s="3" t="inlineStr">
        <is>
          <t>PPE</t>
        </is>
      </c>
      <c r="M447" s="3">
        <v/>
      </c>
      <c r="N447" s="3">
        <v/>
      </c>
    </row>
    <row r="448">
      <c r="A448" s="3">
        <f>T("000050813")</f>
      </c>
      <c r="B448" s="3" t="inlineStr">
        <is>
          <t>Ops &amp; Maintenance Building  Backflow Prevention Device</t>
        </is>
      </c>
      <c r="C448" s="3" t="inlineStr">
        <is>
          <t>Ops &amp; Maintenance Building Conference Room  Closet</t>
        </is>
      </c>
      <c r="D448" s="3">
        <v/>
      </c>
      <c r="E448" s="3">
        <v/>
      </c>
      <c r="F448" s="4">
        <v>26299</v>
      </c>
      <c r="G448" s="3">
        <v/>
      </c>
      <c r="H448" s="3">
        <v/>
      </c>
      <c r="I448" s="3">
        <v/>
      </c>
      <c r="J448" s="3" t="inlineStr">
        <is>
          <t>Ops &amp; Maintenance Building</t>
        </is>
      </c>
      <c r="K448" s="3" t="inlineStr">
        <is>
          <t>PRE-000484</t>
        </is>
      </c>
      <c r="L448" s="3" t="inlineStr">
        <is>
          <t>PPE</t>
        </is>
      </c>
      <c r="M448" s="3">
        <v/>
      </c>
      <c r="N448" s="3">
        <v/>
      </c>
    </row>
    <row r="449">
      <c r="A449" s="3">
        <f>T("000050812")</f>
      </c>
      <c r="B449" s="3" t="inlineStr">
        <is>
          <t>Storage Building  Backflow Prevention Device</t>
        </is>
      </c>
      <c r="C449" s="3" t="inlineStr">
        <is>
          <t>Storage Building Storage Rm  Nw Side</t>
        </is>
      </c>
      <c r="D449" s="3">
        <v/>
      </c>
      <c r="E449" s="3">
        <v/>
      </c>
      <c r="F449" s="4">
        <v>37987</v>
      </c>
      <c r="G449" s="3">
        <v/>
      </c>
      <c r="H449" s="3">
        <v/>
      </c>
      <c r="I449" s="3">
        <v/>
      </c>
      <c r="J449" s="3" t="inlineStr">
        <is>
          <t>Storage Building</t>
        </is>
      </c>
      <c r="K449" s="3" t="inlineStr">
        <is>
          <t>PRE-000485</t>
        </is>
      </c>
      <c r="L449" s="3" t="inlineStr">
        <is>
          <t>PPE</t>
        </is>
      </c>
      <c r="M449" s="3">
        <v/>
      </c>
      <c r="N449" s="3">
        <v/>
      </c>
    </row>
    <row r="450">
      <c r="A450" s="3">
        <f>T("000050960")</f>
      </c>
      <c r="B450" s="3" t="inlineStr">
        <is>
          <t>Strainer Ball Valve</t>
        </is>
      </c>
      <c r="C450" s="3" t="inlineStr">
        <is>
          <t>Bio Rem Building Bio Rem Room Biorem Room</t>
        </is>
      </c>
      <c r="D450" s="3">
        <v/>
      </c>
      <c r="E450" s="3">
        <v/>
      </c>
      <c r="F450" s="4">
        <v>42736</v>
      </c>
      <c r="G450" s="3">
        <v/>
      </c>
      <c r="H450" s="3">
        <v/>
      </c>
      <c r="I450" s="3">
        <v/>
      </c>
      <c r="J450" s="3" t="inlineStr">
        <is>
          <t>Bio-Rem Building</t>
        </is>
      </c>
      <c r="K450" s="3" t="inlineStr">
        <is>
          <t>PRE-000487</t>
        </is>
      </c>
      <c r="L450" s="3" t="inlineStr">
        <is>
          <t>PPE</t>
        </is>
      </c>
      <c r="M450" s="3">
        <v/>
      </c>
      <c r="N450" s="3">
        <v/>
      </c>
    </row>
    <row r="451">
      <c r="A451" s="3">
        <f>T("000050961")</f>
      </c>
      <c r="B451" s="3" t="inlineStr">
        <is>
          <t>Strainer Ball Valve</t>
        </is>
      </c>
      <c r="C451" s="3" t="inlineStr">
        <is>
          <t>Bio Rem Building Bio Rem Room Biorem Room</t>
        </is>
      </c>
      <c r="D451" s="3">
        <v/>
      </c>
      <c r="E451" s="3">
        <v/>
      </c>
      <c r="F451" s="4">
        <v>42736</v>
      </c>
      <c r="G451" s="3">
        <v/>
      </c>
      <c r="H451" s="3">
        <v/>
      </c>
      <c r="I451" s="3">
        <v/>
      </c>
      <c r="J451" s="3" t="inlineStr">
        <is>
          <t>Bio-Rem Building</t>
        </is>
      </c>
      <c r="K451" s="3" t="inlineStr">
        <is>
          <t>PRE-000488</t>
        </is>
      </c>
      <c r="L451" s="3" t="inlineStr">
        <is>
          <t>PPE</t>
        </is>
      </c>
      <c r="M451" s="3">
        <v/>
      </c>
      <c r="N451" s="3">
        <v/>
      </c>
    </row>
    <row r="452">
      <c r="A452" s="3">
        <f>T("000050964")</f>
      </c>
      <c r="B452" s="3" t="inlineStr">
        <is>
          <t>Strainer Ball Valve</t>
        </is>
      </c>
      <c r="C452" s="3" t="inlineStr">
        <is>
          <t>Bio Rem Building Bio Rem Room Biorem Room</t>
        </is>
      </c>
      <c r="D452" s="3">
        <v/>
      </c>
      <c r="E452" s="3">
        <v/>
      </c>
      <c r="F452" s="4">
        <v>42736</v>
      </c>
      <c r="G452" s="3">
        <v/>
      </c>
      <c r="H452" s="3">
        <v/>
      </c>
      <c r="I452" s="3">
        <v/>
      </c>
      <c r="J452" s="3" t="inlineStr">
        <is>
          <t>Bio-Rem Building</t>
        </is>
      </c>
      <c r="K452" s="3" t="inlineStr">
        <is>
          <t>PRE-000489</t>
        </is>
      </c>
      <c r="L452" s="3" t="inlineStr">
        <is>
          <t>PPE</t>
        </is>
      </c>
      <c r="M452" s="3">
        <v/>
      </c>
      <c r="N452" s="3">
        <v/>
      </c>
    </row>
    <row r="453">
      <c r="A453" s="3">
        <f>T("000050965")</f>
      </c>
      <c r="B453" s="3" t="inlineStr">
        <is>
          <t>Strainer Ball Valve</t>
        </is>
      </c>
      <c r="C453" s="3" t="inlineStr">
        <is>
          <t>Bio Rem Building Bio Rem Room Biorem Room</t>
        </is>
      </c>
      <c r="D453" s="3">
        <v/>
      </c>
      <c r="E453" s="3">
        <v/>
      </c>
      <c r="F453" s="4">
        <v>42736</v>
      </c>
      <c r="G453" s="3">
        <v/>
      </c>
      <c r="H453" s="3">
        <v/>
      </c>
      <c r="I453" s="3">
        <v/>
      </c>
      <c r="J453" s="3" t="inlineStr">
        <is>
          <t>Bio-Rem Building</t>
        </is>
      </c>
      <c r="K453" s="3" t="inlineStr">
        <is>
          <t>PRE-000490</t>
        </is>
      </c>
      <c r="L453" s="3" t="inlineStr">
        <is>
          <t>PPE</t>
        </is>
      </c>
      <c r="M453" s="3">
        <v/>
      </c>
      <c r="N453" s="3">
        <v/>
      </c>
    </row>
    <row r="454">
      <c r="A454" s="3">
        <f>T("000050970")</f>
      </c>
      <c r="B454" s="3" t="inlineStr">
        <is>
          <t>Recirculated Diaphragm Valve - Tank 1- Valve</t>
        </is>
      </c>
      <c r="C454" s="3" t="inlineStr">
        <is>
          <t>Bio Rem Building Bio Rem Room Biorem Room (Inside Locker)</t>
        </is>
      </c>
      <c r="D454" s="3">
        <v/>
      </c>
      <c r="E454" s="3">
        <v/>
      </c>
      <c r="F454" s="4">
        <v>42736</v>
      </c>
      <c r="G454" s="3">
        <v/>
      </c>
      <c r="H454" s="3">
        <v/>
      </c>
      <c r="I454" s="3">
        <v/>
      </c>
      <c r="J454" s="3" t="inlineStr">
        <is>
          <t>Bio-Rem Building</t>
        </is>
      </c>
      <c r="K454" s="3" t="inlineStr">
        <is>
          <t>PRE-000491</t>
        </is>
      </c>
      <c r="L454" s="3" t="inlineStr">
        <is>
          <t>PPE</t>
        </is>
      </c>
      <c r="M454" s="3">
        <v/>
      </c>
      <c r="N454" s="3">
        <v/>
      </c>
    </row>
    <row r="455">
      <c r="A455" s="3">
        <f>T("000050972")</f>
      </c>
      <c r="B455" s="3" t="inlineStr">
        <is>
          <t>Hand Valve Tank 1-Check Valve</t>
        </is>
      </c>
      <c r="C455" s="3" t="inlineStr">
        <is>
          <t>Bio Rem Building Bio Rem Room Biorem Room (Inside Locker)</t>
        </is>
      </c>
      <c r="D455" s="3">
        <v/>
      </c>
      <c r="E455" s="3">
        <v/>
      </c>
      <c r="F455" s="4">
        <v>42736</v>
      </c>
      <c r="G455" s="3">
        <v/>
      </c>
      <c r="H455" s="3">
        <v/>
      </c>
      <c r="I455" s="3">
        <v/>
      </c>
      <c r="J455" s="3" t="inlineStr">
        <is>
          <t>Bio-Rem Building</t>
        </is>
      </c>
      <c r="K455" s="3" t="inlineStr">
        <is>
          <t>PRE-000492</t>
        </is>
      </c>
      <c r="L455" s="3" t="inlineStr">
        <is>
          <t>PPE</t>
        </is>
      </c>
      <c r="M455" s="3">
        <v/>
      </c>
      <c r="N455" s="3">
        <v/>
      </c>
    </row>
    <row r="456">
      <c r="A456" s="3">
        <f>T("000050975")</f>
      </c>
      <c r="B456" s="3" t="inlineStr">
        <is>
          <t>Blow Down Diaphragm Valve</t>
        </is>
      </c>
      <c r="C456" s="3" t="inlineStr">
        <is>
          <t>Bio Rem Building Bio Rem Room Biorem Room (Inside Locker)</t>
        </is>
      </c>
      <c r="D456" s="3">
        <v/>
      </c>
      <c r="E456" s="3">
        <v/>
      </c>
      <c r="F456" s="4">
        <v>42736</v>
      </c>
      <c r="G456" s="3">
        <v/>
      </c>
      <c r="H456" s="3">
        <v/>
      </c>
      <c r="I456" s="3">
        <v/>
      </c>
      <c r="J456" s="3" t="inlineStr">
        <is>
          <t>Bio-Rem Building</t>
        </is>
      </c>
      <c r="K456" s="3" t="inlineStr">
        <is>
          <t>PRE-000493</t>
        </is>
      </c>
      <c r="L456" s="3" t="inlineStr">
        <is>
          <t>PPE</t>
        </is>
      </c>
      <c r="M456" s="3">
        <v/>
      </c>
      <c r="N456" s="3">
        <v/>
      </c>
    </row>
    <row r="457">
      <c r="A457" s="3">
        <f>T("000050976")</f>
      </c>
      <c r="B457" s="3" t="inlineStr">
        <is>
          <t>Makeup Water Tank 1 Tank</t>
        </is>
      </c>
      <c r="C457" s="3" t="inlineStr">
        <is>
          <t>Bio Rem Building Bio Rem Room Biorem Room (Inside Locker)</t>
        </is>
      </c>
      <c r="D457" s="3">
        <v/>
      </c>
      <c r="E457" s="3">
        <v/>
      </c>
      <c r="F457" s="4">
        <v>42736</v>
      </c>
      <c r="G457" s="3">
        <v/>
      </c>
      <c r="H457" s="3">
        <v/>
      </c>
      <c r="I457" s="3">
        <v/>
      </c>
      <c r="J457" s="3" t="inlineStr">
        <is>
          <t>Bio-Rem Building</t>
        </is>
      </c>
      <c r="K457" s="3" t="inlineStr">
        <is>
          <t>PRE-000494</t>
        </is>
      </c>
      <c r="L457" s="3" t="inlineStr">
        <is>
          <t>PPE</t>
        </is>
      </c>
      <c r="M457" s="3">
        <v/>
      </c>
      <c r="N457" s="3">
        <v/>
      </c>
    </row>
    <row r="458">
      <c r="A458" s="3">
        <f>T("000050979")</f>
      </c>
      <c r="B458" s="3" t="inlineStr">
        <is>
          <t>Hand Valve Tank 2-Check Valve</t>
        </is>
      </c>
      <c r="C458" s="3" t="inlineStr">
        <is>
          <t>Bio Rem Building Bio Rem Room Biorem Room (Inside Locker)</t>
        </is>
      </c>
      <c r="D458" s="3">
        <v/>
      </c>
      <c r="E458" s="3">
        <v/>
      </c>
      <c r="F458" s="4">
        <v>42736</v>
      </c>
      <c r="G458" s="3">
        <v/>
      </c>
      <c r="H458" s="3">
        <v/>
      </c>
      <c r="I458" s="3">
        <v/>
      </c>
      <c r="J458" s="3" t="inlineStr">
        <is>
          <t>Bio-Rem Building</t>
        </is>
      </c>
      <c r="K458" s="3" t="inlineStr">
        <is>
          <t>PRE-000495</t>
        </is>
      </c>
      <c r="L458" s="3" t="inlineStr">
        <is>
          <t>PPE</t>
        </is>
      </c>
      <c r="M458" s="3">
        <v/>
      </c>
      <c r="N458" s="3">
        <v/>
      </c>
    </row>
    <row r="459">
      <c r="A459" s="3">
        <f>T("000050981")</f>
      </c>
      <c r="B459" s="3" t="inlineStr">
        <is>
          <t>Recirculation Diaphragm Valve - Tank 2- Valve</t>
        </is>
      </c>
      <c r="C459" s="3" t="inlineStr">
        <is>
          <t>Bio Rem Building Bio Rem Room Biorem Room (Inside Locker)</t>
        </is>
      </c>
      <c r="D459" s="3">
        <v/>
      </c>
      <c r="E459" s="3">
        <v/>
      </c>
      <c r="F459" s="4">
        <v>42736</v>
      </c>
      <c r="G459" s="3">
        <v/>
      </c>
      <c r="H459" s="3">
        <v/>
      </c>
      <c r="I459" s="3">
        <v/>
      </c>
      <c r="J459" s="3" t="inlineStr">
        <is>
          <t>Bio-Rem Building</t>
        </is>
      </c>
      <c r="K459" s="3" t="inlineStr">
        <is>
          <t>PRE-000496</t>
        </is>
      </c>
      <c r="L459" s="3" t="inlineStr">
        <is>
          <t>PPE</t>
        </is>
      </c>
      <c r="M459" s="3">
        <v/>
      </c>
      <c r="N459" s="3">
        <v/>
      </c>
    </row>
    <row r="460">
      <c r="A460" s="3">
        <f>T("000050982")</f>
      </c>
      <c r="B460" s="3" t="inlineStr">
        <is>
          <t>Blow Down Diaphragm Valve - Tank 2- Valve</t>
        </is>
      </c>
      <c r="C460" s="3" t="inlineStr">
        <is>
          <t>Bio Rem Building Bio Rem Room Biorem Room (Inside Locker)</t>
        </is>
      </c>
      <c r="D460" s="3">
        <v/>
      </c>
      <c r="E460" s="3">
        <v/>
      </c>
      <c r="F460" s="4">
        <v>42736</v>
      </c>
      <c r="G460" s="3">
        <v/>
      </c>
      <c r="H460" s="3">
        <v/>
      </c>
      <c r="I460" s="3">
        <v/>
      </c>
      <c r="J460" s="3" t="inlineStr">
        <is>
          <t>Bio-Rem Building</t>
        </is>
      </c>
      <c r="K460" s="3" t="inlineStr">
        <is>
          <t>PRE-000497</t>
        </is>
      </c>
      <c r="L460" s="3" t="inlineStr">
        <is>
          <t>PPE</t>
        </is>
      </c>
      <c r="M460" s="3">
        <v/>
      </c>
      <c r="N460" s="3">
        <v/>
      </c>
    </row>
    <row r="461">
      <c r="A461" s="3">
        <f>T("000050984")</f>
      </c>
      <c r="B461" s="3" t="inlineStr">
        <is>
          <t>Sample Port Tank 2-Check Valve</t>
        </is>
      </c>
      <c r="C461" s="3" t="inlineStr">
        <is>
          <t>Bio Rem Building Bio Rem Room Biorem Room (Inside Locker)</t>
        </is>
      </c>
      <c r="D461" s="3">
        <v/>
      </c>
      <c r="E461" s="3">
        <v/>
      </c>
      <c r="F461" s="4">
        <v>42736</v>
      </c>
      <c r="G461" s="3">
        <v/>
      </c>
      <c r="H461" s="3">
        <v/>
      </c>
      <c r="I461" s="3">
        <v/>
      </c>
      <c r="J461" s="3" t="inlineStr">
        <is>
          <t>Bio-Rem Building</t>
        </is>
      </c>
      <c r="K461" s="3" t="inlineStr">
        <is>
          <t>PRE-000498</t>
        </is>
      </c>
      <c r="L461" s="3" t="inlineStr">
        <is>
          <t>PPE</t>
        </is>
      </c>
      <c r="M461" s="3">
        <v/>
      </c>
      <c r="N461" s="3">
        <v/>
      </c>
    </row>
    <row r="462">
      <c r="A462" s="3">
        <f>T("000050985")</f>
      </c>
      <c r="B462" s="3" t="inlineStr">
        <is>
          <t>Hand Valve-Check Valve</t>
        </is>
      </c>
      <c r="C462" s="3" t="inlineStr">
        <is>
          <t>Bio Rem Building Bio Rem Room Biorem Room (Inside Locker)</t>
        </is>
      </c>
      <c r="D462" s="3">
        <v/>
      </c>
      <c r="E462" s="3">
        <v/>
      </c>
      <c r="F462" s="4">
        <v>42736</v>
      </c>
      <c r="G462" s="3">
        <v/>
      </c>
      <c r="H462" s="3">
        <v/>
      </c>
      <c r="I462" s="3">
        <v/>
      </c>
      <c r="J462" s="3" t="inlineStr">
        <is>
          <t>Bio-Rem Building</t>
        </is>
      </c>
      <c r="K462" s="3" t="inlineStr">
        <is>
          <t>PRE-000499</t>
        </is>
      </c>
      <c r="L462" s="3" t="inlineStr">
        <is>
          <t>PPE</t>
        </is>
      </c>
      <c r="M462" s="3">
        <v/>
      </c>
      <c r="N462" s="3">
        <v/>
      </c>
    </row>
    <row r="463">
      <c r="A463" s="3">
        <f>T("000050987")</f>
      </c>
      <c r="B463" s="3" t="inlineStr">
        <is>
          <t>Hand Valve Tank 1-Check Valve</t>
        </is>
      </c>
      <c r="C463" s="3" t="inlineStr">
        <is>
          <t>Bio Rem Building Bio Rem Room Biorem Room</t>
        </is>
      </c>
      <c r="D463" s="3">
        <v/>
      </c>
      <c r="E463" s="3">
        <v/>
      </c>
      <c r="F463" s="4">
        <v>42736</v>
      </c>
      <c r="G463" s="3">
        <v/>
      </c>
      <c r="H463" s="3">
        <v/>
      </c>
      <c r="I463" s="3">
        <v/>
      </c>
      <c r="J463" s="3" t="inlineStr">
        <is>
          <t>Bio-Rem Building</t>
        </is>
      </c>
      <c r="K463" s="3" t="inlineStr">
        <is>
          <t>PRE-000500</t>
        </is>
      </c>
      <c r="L463" s="3" t="inlineStr">
        <is>
          <t>PPE</t>
        </is>
      </c>
      <c r="M463" s="3">
        <v/>
      </c>
      <c r="N463" s="3">
        <v/>
      </c>
    </row>
    <row r="464">
      <c r="A464" s="3">
        <f>T("000050988")</f>
      </c>
      <c r="B464" s="3" t="inlineStr">
        <is>
          <t>Hand Valve Tank 2-Check Valve</t>
        </is>
      </c>
      <c r="C464" s="3" t="inlineStr">
        <is>
          <t>Bio Rem Building Bio Rem Room Biorem Room</t>
        </is>
      </c>
      <c r="D464" s="3">
        <v/>
      </c>
      <c r="E464" s="3">
        <v/>
      </c>
      <c r="F464" s="4">
        <v>42736</v>
      </c>
      <c r="G464" s="3">
        <v/>
      </c>
      <c r="H464" s="3">
        <v/>
      </c>
      <c r="I464" s="3">
        <v/>
      </c>
      <c r="J464" s="3" t="inlineStr">
        <is>
          <t>Bio-Rem Building</t>
        </is>
      </c>
      <c r="K464" s="3" t="inlineStr">
        <is>
          <t>PRE-000501</t>
        </is>
      </c>
      <c r="L464" s="3" t="inlineStr">
        <is>
          <t>PPE</t>
        </is>
      </c>
      <c r="M464" s="3">
        <v/>
      </c>
      <c r="N464" s="3">
        <v/>
      </c>
    </row>
    <row r="465">
      <c r="A465" s="3">
        <f>T("000050994")</f>
      </c>
      <c r="B465" s="3" t="inlineStr">
        <is>
          <t>Water Supply Ball Valve</t>
        </is>
      </c>
      <c r="C465" s="3" t="inlineStr">
        <is>
          <t>Bio Rem Building Bio Rem Room Biorem Room</t>
        </is>
      </c>
      <c r="D465" s="3">
        <v/>
      </c>
      <c r="E465" s="3">
        <v/>
      </c>
      <c r="F465" s="4">
        <v>42736</v>
      </c>
      <c r="G465" s="3">
        <v/>
      </c>
      <c r="H465" s="3">
        <v/>
      </c>
      <c r="I465" s="3">
        <v/>
      </c>
      <c r="J465" s="3" t="inlineStr">
        <is>
          <t>Bio-Rem Building</t>
        </is>
      </c>
      <c r="K465" s="3" t="inlineStr">
        <is>
          <t>PRE-000502</t>
        </is>
      </c>
      <c r="L465" s="3" t="inlineStr">
        <is>
          <t>PPE</t>
        </is>
      </c>
      <c r="M465" s="3">
        <v/>
      </c>
      <c r="N465" s="3">
        <v/>
      </c>
    </row>
    <row r="466">
      <c r="A466" s="3">
        <f>T("000050995")</f>
      </c>
      <c r="B466" s="3" t="inlineStr">
        <is>
          <t>Strainer Ball Valve</t>
        </is>
      </c>
      <c r="C466" s="3" t="inlineStr">
        <is>
          <t>Bio Rem Building Bio Rem Room Biorem Room</t>
        </is>
      </c>
      <c r="D466" s="3">
        <v/>
      </c>
      <c r="E466" s="3">
        <v/>
      </c>
      <c r="F466" s="4">
        <v>42736</v>
      </c>
      <c r="G466" s="3">
        <v/>
      </c>
      <c r="H466" s="3">
        <v/>
      </c>
      <c r="I466" s="3">
        <v/>
      </c>
      <c r="J466" s="3" t="inlineStr">
        <is>
          <t>Bio-Rem Building</t>
        </is>
      </c>
      <c r="K466" s="3" t="inlineStr">
        <is>
          <t>PRE-000503</t>
        </is>
      </c>
      <c r="L466" s="3" t="inlineStr">
        <is>
          <t>PPE</t>
        </is>
      </c>
      <c r="M466" s="3">
        <v/>
      </c>
      <c r="N466" s="3">
        <v/>
      </c>
    </row>
    <row r="467">
      <c r="A467" s="3">
        <f>T("000050996")</f>
      </c>
      <c r="B467" s="3" t="inlineStr">
        <is>
          <t>Strainer Ball Valve</t>
        </is>
      </c>
      <c r="C467" s="3" t="inlineStr">
        <is>
          <t>Bio Rem Building Bio Rem Room Biorem Room</t>
        </is>
      </c>
      <c r="D467" s="3">
        <v/>
      </c>
      <c r="E467" s="3">
        <v/>
      </c>
      <c r="F467" s="4">
        <v>42736</v>
      </c>
      <c r="G467" s="3">
        <v/>
      </c>
      <c r="H467" s="3">
        <v/>
      </c>
      <c r="I467" s="3">
        <v/>
      </c>
      <c r="J467" s="3" t="inlineStr">
        <is>
          <t>Bio-Rem Building</t>
        </is>
      </c>
      <c r="K467" s="3" t="inlineStr">
        <is>
          <t>PRE-000504</t>
        </is>
      </c>
      <c r="L467" s="3" t="inlineStr">
        <is>
          <t>PPE</t>
        </is>
      </c>
      <c r="M467" s="3">
        <v/>
      </c>
      <c r="N467" s="3">
        <v/>
      </c>
    </row>
    <row r="468">
      <c r="A468" s="3">
        <f>T("000050999")</f>
      </c>
      <c r="B468" s="3" t="inlineStr">
        <is>
          <t>Strainer Ball Valve</t>
        </is>
      </c>
      <c r="C468" s="3" t="inlineStr">
        <is>
          <t>Bio Rem Building Bio Rem Room Biorem Room</t>
        </is>
      </c>
      <c r="D468" s="3">
        <v/>
      </c>
      <c r="E468" s="3">
        <v/>
      </c>
      <c r="F468" s="4">
        <v>42736</v>
      </c>
      <c r="G468" s="3">
        <v/>
      </c>
      <c r="H468" s="3">
        <v/>
      </c>
      <c r="I468" s="3">
        <v/>
      </c>
      <c r="J468" s="3" t="inlineStr">
        <is>
          <t>Bio-Rem Building</t>
        </is>
      </c>
      <c r="K468" s="3" t="inlineStr">
        <is>
          <t>PRE-000505</t>
        </is>
      </c>
      <c r="L468" s="3" t="inlineStr">
        <is>
          <t>PPE</t>
        </is>
      </c>
      <c r="M468" s="3">
        <v/>
      </c>
      <c r="N468" s="3">
        <v/>
      </c>
    </row>
    <row r="469">
      <c r="A469" s="3">
        <f>T("000050978")</f>
      </c>
      <c r="B469" s="3" t="inlineStr">
        <is>
          <t>Makeup Water Tank 2- Tank - Process</t>
        </is>
      </c>
      <c r="C469" s="3" t="inlineStr">
        <is>
          <t>Bio Rem Building Bio Rem Room Biorem Room (Inside Locker)</t>
        </is>
      </c>
      <c r="D469" s="3">
        <v/>
      </c>
      <c r="E469" s="3">
        <v/>
      </c>
      <c r="F469" s="4">
        <v>42736</v>
      </c>
      <c r="G469" s="3">
        <v/>
      </c>
      <c r="H469" s="3">
        <v/>
      </c>
      <c r="I469" s="3">
        <v/>
      </c>
      <c r="J469" s="3" t="inlineStr">
        <is>
          <t>Bio-Rem Building</t>
        </is>
      </c>
      <c r="K469" s="3" t="inlineStr">
        <is>
          <t>PRE-000512</t>
        </is>
      </c>
      <c r="L469" s="3" t="inlineStr">
        <is>
          <t>PPE</t>
        </is>
      </c>
      <c r="M469" s="3">
        <v/>
      </c>
      <c r="N469" s="3">
        <v/>
      </c>
    </row>
    <row r="470">
      <c r="A470" s="3">
        <f>T("000050986")</f>
      </c>
      <c r="B470" s="3" t="inlineStr">
        <is>
          <t>Hand Valve Tank 1-Check Valve</t>
        </is>
      </c>
      <c r="C470" s="3" t="inlineStr">
        <is>
          <t>Bio Rem Building Bio Rem Room Biorem Room (Inside Locker)</t>
        </is>
      </c>
      <c r="D470" s="3">
        <v/>
      </c>
      <c r="E470" s="3">
        <v/>
      </c>
      <c r="F470" s="4">
        <v>42736</v>
      </c>
      <c r="G470" s="3">
        <v/>
      </c>
      <c r="H470" s="3">
        <v/>
      </c>
      <c r="I470" s="3">
        <v/>
      </c>
      <c r="J470" s="3" t="inlineStr">
        <is>
          <t>Bio-Rem Building</t>
        </is>
      </c>
      <c r="K470" s="3" t="inlineStr">
        <is>
          <t>PRE-000513</t>
        </is>
      </c>
      <c r="L470" s="3" t="inlineStr">
        <is>
          <t>PPE</t>
        </is>
      </c>
      <c r="M470" s="3">
        <v/>
      </c>
      <c r="N470" s="3">
        <v/>
      </c>
    </row>
    <row r="471">
      <c r="A471" s="3">
        <f>T("000050844")</f>
      </c>
      <c r="B471" s="3" t="inlineStr">
        <is>
          <t>Solenoid Valve-Solenoid Valve</t>
        </is>
      </c>
      <c r="C471" s="3" t="inlineStr">
        <is>
          <t>Headworks Building</t>
        </is>
      </c>
      <c r="D471" s="3">
        <v/>
      </c>
      <c r="E471" s="3">
        <v/>
      </c>
      <c r="F471" s="4">
        <v>36526</v>
      </c>
      <c r="G471" s="3">
        <v/>
      </c>
      <c r="H471" s="3">
        <v/>
      </c>
      <c r="I471" s="3">
        <v/>
      </c>
      <c r="J471" s="3" t="inlineStr">
        <is>
          <t>Headworks Building</t>
        </is>
      </c>
      <c r="K471" s="3" t="inlineStr">
        <is>
          <t>PRE-000514</t>
        </is>
      </c>
      <c r="L471" s="3" t="inlineStr">
        <is>
          <t>PPE</t>
        </is>
      </c>
      <c r="M471" s="3">
        <v/>
      </c>
      <c r="N471" s="3">
        <v/>
      </c>
    </row>
    <row r="472">
      <c r="A472" s="3">
        <f>T("000050845")</f>
      </c>
      <c r="B472" s="3" t="inlineStr">
        <is>
          <t>Solenoid Valve-Solenoid Valve</t>
        </is>
      </c>
      <c r="C472" s="3" t="inlineStr">
        <is>
          <t>Headworks Building</t>
        </is>
      </c>
      <c r="D472" s="3">
        <v/>
      </c>
      <c r="E472" s="3">
        <v/>
      </c>
      <c r="F472" s="4">
        <v>36526</v>
      </c>
      <c r="G472" s="3">
        <v/>
      </c>
      <c r="H472" s="3">
        <v/>
      </c>
      <c r="I472" s="3">
        <v/>
      </c>
      <c r="J472" s="3" t="inlineStr">
        <is>
          <t>Headworks Building</t>
        </is>
      </c>
      <c r="K472" s="3" t="inlineStr">
        <is>
          <t>PRE-000515</t>
        </is>
      </c>
      <c r="L472" s="3" t="inlineStr">
        <is>
          <t>PPE</t>
        </is>
      </c>
      <c r="M472" s="3">
        <v/>
      </c>
      <c r="N472" s="3">
        <v/>
      </c>
    </row>
    <row r="473">
      <c r="A473" s="3">
        <f>T("000050846")</f>
      </c>
      <c r="B473" s="3" t="inlineStr">
        <is>
          <t>Solenoid Valve-Solenoid Valve</t>
        </is>
      </c>
      <c r="C473" s="3" t="inlineStr">
        <is>
          <t>Headworks Building</t>
        </is>
      </c>
      <c r="D473" s="3">
        <v/>
      </c>
      <c r="E473" s="3">
        <v/>
      </c>
      <c r="F473" s="4">
        <v>36526</v>
      </c>
      <c r="G473" s="3">
        <v/>
      </c>
      <c r="H473" s="3">
        <v/>
      </c>
      <c r="I473" s="3">
        <v/>
      </c>
      <c r="J473" s="3" t="inlineStr">
        <is>
          <t>Headworks Building</t>
        </is>
      </c>
      <c r="K473" s="3" t="inlineStr">
        <is>
          <t>PRE-000516</t>
        </is>
      </c>
      <c r="L473" s="3" t="inlineStr">
        <is>
          <t>PPE</t>
        </is>
      </c>
      <c r="M473" s="3">
        <v/>
      </c>
      <c r="N473" s="3">
        <v/>
      </c>
    </row>
    <row r="474">
      <c r="A474" s="3">
        <f>T("000050847")</f>
      </c>
      <c r="B474" s="3" t="inlineStr">
        <is>
          <t>Solenoid Valve-Solenoid Valve</t>
        </is>
      </c>
      <c r="C474" s="3" t="inlineStr">
        <is>
          <t>Headworks Building</t>
        </is>
      </c>
      <c r="D474" s="3">
        <v/>
      </c>
      <c r="E474" s="3">
        <v/>
      </c>
      <c r="F474" s="4">
        <v>36526</v>
      </c>
      <c r="G474" s="3">
        <v/>
      </c>
      <c r="H474" s="3">
        <v/>
      </c>
      <c r="I474" s="3">
        <v/>
      </c>
      <c r="J474" s="3" t="inlineStr">
        <is>
          <t>Headworks Building</t>
        </is>
      </c>
      <c r="K474" s="3" t="inlineStr">
        <is>
          <t>PRE-000517</t>
        </is>
      </c>
      <c r="L474" s="3" t="inlineStr">
        <is>
          <t>PPE</t>
        </is>
      </c>
      <c r="M474" s="3">
        <v/>
      </c>
      <c r="N474" s="3">
        <v/>
      </c>
    </row>
    <row r="475">
      <c r="A475" s="3">
        <f>T("000050848")</f>
      </c>
      <c r="B475" s="3" t="inlineStr">
        <is>
          <t>Solenoid Valve-Solenoid Valve</t>
        </is>
      </c>
      <c r="C475" s="3" t="inlineStr">
        <is>
          <t>Headworks Building</t>
        </is>
      </c>
      <c r="D475" s="3">
        <v/>
      </c>
      <c r="E475" s="3">
        <v/>
      </c>
      <c r="F475" s="4">
        <v>36526</v>
      </c>
      <c r="G475" s="3">
        <v/>
      </c>
      <c r="H475" s="3">
        <v/>
      </c>
      <c r="I475" s="3">
        <v/>
      </c>
      <c r="J475" s="3" t="inlineStr">
        <is>
          <t>Headworks Building</t>
        </is>
      </c>
      <c r="K475" s="3" t="inlineStr">
        <is>
          <t>PRE-000518</t>
        </is>
      </c>
      <c r="L475" s="3" t="inlineStr">
        <is>
          <t>PPE</t>
        </is>
      </c>
      <c r="M475" s="3">
        <v/>
      </c>
      <c r="N475" s="3">
        <v/>
      </c>
    </row>
    <row r="476">
      <c r="A476" s="3">
        <f>T("000050849")</f>
      </c>
      <c r="B476" s="3" t="inlineStr">
        <is>
          <t>Solenoid Valve-Solenoid Valve</t>
        </is>
      </c>
      <c r="C476" s="3" t="inlineStr">
        <is>
          <t>Headworks Building</t>
        </is>
      </c>
      <c r="D476" s="3">
        <v/>
      </c>
      <c r="E476" s="3">
        <v/>
      </c>
      <c r="F476" s="4">
        <v>36526</v>
      </c>
      <c r="G476" s="3">
        <v/>
      </c>
      <c r="H476" s="3">
        <v/>
      </c>
      <c r="I476" s="3">
        <v/>
      </c>
      <c r="J476" s="3" t="inlineStr">
        <is>
          <t>Headworks Building</t>
        </is>
      </c>
      <c r="K476" s="3" t="inlineStr">
        <is>
          <t>PRE-000519</t>
        </is>
      </c>
      <c r="L476" s="3" t="inlineStr">
        <is>
          <t>PPE</t>
        </is>
      </c>
      <c r="M476" s="3">
        <v/>
      </c>
      <c r="N476" s="3">
        <v/>
      </c>
    </row>
    <row r="477">
      <c r="A477" s="3">
        <f>T("000050831")</f>
      </c>
      <c r="B477" s="3" t="inlineStr">
        <is>
          <t>Valve-Check Valve</t>
        </is>
      </c>
      <c r="C477" s="3" t="inlineStr">
        <is>
          <t>Headworks Building</t>
        </is>
      </c>
      <c r="D477" s="3">
        <v/>
      </c>
      <c r="E477" s="3">
        <v/>
      </c>
      <c r="F477" s="4">
        <v>36526</v>
      </c>
      <c r="G477" s="3">
        <v/>
      </c>
      <c r="H477" s="3">
        <v/>
      </c>
      <c r="I477" s="3">
        <v/>
      </c>
      <c r="J477" s="3" t="inlineStr">
        <is>
          <t>Headworks Building</t>
        </is>
      </c>
      <c r="K477" s="3" t="inlineStr">
        <is>
          <t>PRE-000579</t>
        </is>
      </c>
      <c r="L477" s="3" t="inlineStr">
        <is>
          <t>PPE</t>
        </is>
      </c>
      <c r="M477" s="3">
        <v/>
      </c>
      <c r="N477" s="3">
        <v/>
      </c>
    </row>
    <row r="478">
      <c r="A478" s="3">
        <f>T("000050962")</f>
      </c>
      <c r="B478" s="3" t="inlineStr">
        <is>
          <t>Recirculation Strainer</t>
        </is>
      </c>
      <c r="C478" s="3" t="inlineStr">
        <is>
          <t>Bio Rem Building Bio Rem Room Biorem Room</t>
        </is>
      </c>
      <c r="D478" s="3">
        <v/>
      </c>
      <c r="E478" s="3">
        <v/>
      </c>
      <c r="F478" s="4">
        <v>42736</v>
      </c>
      <c r="G478" s="3">
        <v/>
      </c>
      <c r="H478" s="3">
        <v/>
      </c>
      <c r="I478" s="3">
        <v/>
      </c>
      <c r="J478" s="3" t="inlineStr">
        <is>
          <t>Bio-Rem Building</t>
        </is>
      </c>
      <c r="K478" s="3" t="inlineStr">
        <is>
          <t>PRE-000587</t>
        </is>
      </c>
      <c r="L478" s="3" t="inlineStr">
        <is>
          <t>PPE</t>
        </is>
      </c>
      <c r="M478" s="3">
        <v/>
      </c>
      <c r="N478" s="3">
        <v/>
      </c>
    </row>
    <row r="479">
      <c r="A479" s="3">
        <f>T("000050963")</f>
      </c>
      <c r="B479" s="3" t="inlineStr">
        <is>
          <t>Recirculation Strainer</t>
        </is>
      </c>
      <c r="C479" s="3" t="inlineStr">
        <is>
          <t>Bio Rem Building Bio Rem Room Biorem Room</t>
        </is>
      </c>
      <c r="D479" s="3">
        <v/>
      </c>
      <c r="E479" s="3">
        <v/>
      </c>
      <c r="F479" s="4">
        <v>42736</v>
      </c>
      <c r="G479" s="3">
        <v/>
      </c>
      <c r="H479" s="3">
        <v/>
      </c>
      <c r="I479" s="3">
        <v/>
      </c>
      <c r="J479" s="3" t="inlineStr">
        <is>
          <t>Bio-Rem Building</t>
        </is>
      </c>
      <c r="K479" s="3" t="inlineStr">
        <is>
          <t>PRE-000588</t>
        </is>
      </c>
      <c r="L479" s="3" t="inlineStr">
        <is>
          <t>PPE</t>
        </is>
      </c>
      <c r="M479" s="3">
        <v/>
      </c>
      <c r="N479" s="3">
        <v/>
      </c>
    </row>
    <row r="480">
      <c r="A480" s="3">
        <f>T("000050969")</f>
      </c>
      <c r="B480" s="3" t="inlineStr">
        <is>
          <t>Check Valve</t>
        </is>
      </c>
      <c r="C480" s="3" t="inlineStr">
        <is>
          <t>Bio Rem Building Bio Rem Room Biorem Room</t>
        </is>
      </c>
      <c r="D480" s="3">
        <v/>
      </c>
      <c r="E480" s="3">
        <v/>
      </c>
      <c r="F480" s="4">
        <v>42736</v>
      </c>
      <c r="G480" s="3">
        <v/>
      </c>
      <c r="H480" s="3">
        <v/>
      </c>
      <c r="I480" s="3">
        <v/>
      </c>
      <c r="J480" s="3" t="inlineStr">
        <is>
          <t>Bio-Rem Building</t>
        </is>
      </c>
      <c r="K480" s="3" t="inlineStr">
        <is>
          <t>PRE-000589</t>
        </is>
      </c>
      <c r="L480" s="3" t="inlineStr">
        <is>
          <t>PPE</t>
        </is>
      </c>
      <c r="M480" s="3">
        <v/>
      </c>
      <c r="N480" s="3">
        <v/>
      </c>
    </row>
    <row r="481">
      <c r="A481" s="3">
        <f>T("000050973")</f>
      </c>
      <c r="B481" s="3" t="inlineStr">
        <is>
          <t>Sample Port Tank 1-Check Valve</t>
        </is>
      </c>
      <c r="C481" s="3" t="inlineStr">
        <is>
          <t>Bio Rem Building Bio Rem Room Biorem Room (Inside Locker)</t>
        </is>
      </c>
      <c r="D481" s="3">
        <v/>
      </c>
      <c r="E481" s="3">
        <v/>
      </c>
      <c r="F481" s="4">
        <v>42736</v>
      </c>
      <c r="G481" s="3">
        <v/>
      </c>
      <c r="H481" s="3">
        <v/>
      </c>
      <c r="I481" s="3">
        <v/>
      </c>
      <c r="J481" s="3" t="inlineStr">
        <is>
          <t>Bio-Rem Building</t>
        </is>
      </c>
      <c r="K481" s="3" t="inlineStr">
        <is>
          <t>PRE-000590</t>
        </is>
      </c>
      <c r="L481" s="3" t="inlineStr">
        <is>
          <t>PPE</t>
        </is>
      </c>
      <c r="M481" s="3">
        <v/>
      </c>
      <c r="N481" s="3">
        <v/>
      </c>
    </row>
    <row r="482">
      <c r="A482" s="3">
        <f>T("000050989")</f>
      </c>
      <c r="B482" s="3" t="inlineStr">
        <is>
          <t>Check Valve</t>
        </is>
      </c>
      <c r="C482" s="3" t="inlineStr">
        <is>
          <t>Bio Rem Building Bio Rem Room Biorem Room</t>
        </is>
      </c>
      <c r="D482" s="3">
        <v/>
      </c>
      <c r="E482" s="3">
        <v/>
      </c>
      <c r="F482" s="4">
        <v>42736</v>
      </c>
      <c r="G482" s="3">
        <v/>
      </c>
      <c r="H482" s="3">
        <v/>
      </c>
      <c r="I482" s="3">
        <v/>
      </c>
      <c r="J482" s="3" t="inlineStr">
        <is>
          <t>Bio-Rem Building</t>
        </is>
      </c>
      <c r="K482" s="3" t="inlineStr">
        <is>
          <t>PRE-000591</t>
        </is>
      </c>
      <c r="L482" s="3" t="inlineStr">
        <is>
          <t>PPE</t>
        </is>
      </c>
      <c r="M482" s="3">
        <v/>
      </c>
      <c r="N482" s="3">
        <v/>
      </c>
    </row>
    <row r="483">
      <c r="A483" s="3">
        <f>T("000050993")</f>
      </c>
      <c r="B483" s="3" t="inlineStr">
        <is>
          <t>Water Supply Strainer</t>
        </is>
      </c>
      <c r="C483" s="3" t="inlineStr">
        <is>
          <t>Bio Rem Building Bio Rem Room Biorem Room</t>
        </is>
      </c>
      <c r="D483" s="3">
        <v/>
      </c>
      <c r="E483" s="3">
        <v/>
      </c>
      <c r="F483" s="4">
        <v>42736</v>
      </c>
      <c r="G483" s="3">
        <v/>
      </c>
      <c r="H483" s="3">
        <v/>
      </c>
      <c r="I483" s="3">
        <v/>
      </c>
      <c r="J483" s="3" t="inlineStr">
        <is>
          <t>Bio-Rem Building</t>
        </is>
      </c>
      <c r="K483" s="3" t="inlineStr">
        <is>
          <t>PRE-000592</t>
        </is>
      </c>
      <c r="L483" s="3" t="inlineStr">
        <is>
          <t>PPE</t>
        </is>
      </c>
      <c r="M483" s="3">
        <v/>
      </c>
      <c r="N483" s="3">
        <v/>
      </c>
    </row>
    <row r="484">
      <c r="A484" s="3">
        <f>T("000050997")</f>
      </c>
      <c r="B484" s="3" t="inlineStr">
        <is>
          <t>Recirculation Strainer</t>
        </is>
      </c>
      <c r="C484" s="3" t="inlineStr">
        <is>
          <t>Bio Rem Building Bio Rem Room Biorem Room</t>
        </is>
      </c>
      <c r="D484" s="3">
        <v/>
      </c>
      <c r="E484" s="3">
        <v/>
      </c>
      <c r="F484" s="4">
        <v>42736</v>
      </c>
      <c r="G484" s="3">
        <v/>
      </c>
      <c r="H484" s="3">
        <v/>
      </c>
      <c r="I484" s="3">
        <v/>
      </c>
      <c r="J484" s="3" t="inlineStr">
        <is>
          <t>Bio-Rem Building</t>
        </is>
      </c>
      <c r="K484" s="3" t="inlineStr">
        <is>
          <t>PRE-000593</t>
        </is>
      </c>
      <c r="L484" s="3" t="inlineStr">
        <is>
          <t>PPE</t>
        </is>
      </c>
      <c r="M484" s="3">
        <v/>
      </c>
      <c r="N484" s="3">
        <v/>
      </c>
    </row>
    <row r="485">
      <c r="A485" s="3">
        <f>T("000050998")</f>
      </c>
      <c r="B485" s="3" t="inlineStr">
        <is>
          <t>Recirculation Strainer</t>
        </is>
      </c>
      <c r="C485" s="3" t="inlineStr">
        <is>
          <t>Bio Rem Building Bio Rem Room Biorem Room</t>
        </is>
      </c>
      <c r="D485" s="3">
        <v/>
      </c>
      <c r="E485" s="3">
        <v/>
      </c>
      <c r="F485" s="4">
        <v>42736</v>
      </c>
      <c r="G485" s="3">
        <v/>
      </c>
      <c r="H485" s="3">
        <v/>
      </c>
      <c r="I485" s="3">
        <v/>
      </c>
      <c r="J485" s="3" t="inlineStr">
        <is>
          <t>Bio-Rem Building</t>
        </is>
      </c>
      <c r="K485" s="3" t="inlineStr">
        <is>
          <t>PRE-000594</t>
        </is>
      </c>
      <c r="L485" s="3" t="inlineStr">
        <is>
          <t>PPE</t>
        </is>
      </c>
      <c r="M485" s="3">
        <v/>
      </c>
      <c r="N485" s="3">
        <v/>
      </c>
    </row>
    <row r="486">
      <c r="A486" s="3">
        <f>T("0000346262")</f>
      </c>
      <c r="B486" s="3" t="inlineStr">
        <is>
          <t>Digester Control Building Pressure Regulating Valve</t>
        </is>
      </c>
      <c r="C486" s="3" t="inlineStr">
        <is>
          <t>Digester Control Building</t>
        </is>
      </c>
      <c r="D486" s="3">
        <v/>
      </c>
      <c r="E486" s="3">
        <v/>
      </c>
      <c r="F486" s="4">
        <v>26299</v>
      </c>
      <c r="G486" s="3">
        <v/>
      </c>
      <c r="H486" s="3">
        <v/>
      </c>
      <c r="I486" s="3">
        <v/>
      </c>
      <c r="J486" s="3" t="inlineStr">
        <is>
          <t>Digester Control Building</t>
        </is>
      </c>
      <c r="K486" s="3" t="inlineStr">
        <is>
          <t>PRE-000600</t>
        </is>
      </c>
      <c r="L486" s="3" t="inlineStr">
        <is>
          <t>PPE</t>
        </is>
      </c>
      <c r="M486" s="3">
        <v/>
      </c>
      <c r="N486" s="3">
        <v/>
      </c>
    </row>
    <row r="487">
      <c r="A487" s="3">
        <f>T("0000346527")</f>
      </c>
      <c r="B487" s="3" t="inlineStr">
        <is>
          <t>Storage Building Gate Valve</t>
        </is>
      </c>
      <c r="C487" s="3" t="inlineStr">
        <is>
          <t>Storage Building</t>
        </is>
      </c>
      <c r="D487" s="3">
        <v/>
      </c>
      <c r="E487" s="3">
        <v/>
      </c>
      <c r="F487" s="4">
        <v>37987</v>
      </c>
      <c r="G487" s="3">
        <v/>
      </c>
      <c r="H487" s="3">
        <v/>
      </c>
      <c r="I487" s="3">
        <v/>
      </c>
      <c r="J487" s="3" t="inlineStr">
        <is>
          <t>Storage Building</t>
        </is>
      </c>
      <c r="K487" s="3" t="inlineStr">
        <is>
          <t>PRE-000605</t>
        </is>
      </c>
      <c r="L487" s="3" t="inlineStr">
        <is>
          <t>PPE</t>
        </is>
      </c>
      <c r="M487" s="3">
        <v/>
      </c>
      <c r="N487" s="3">
        <v/>
      </c>
    </row>
    <row r="488">
      <c r="A488" s="3">
        <f>T("0000346528")</f>
      </c>
      <c r="B488" s="3" t="inlineStr">
        <is>
          <t>Storage Building Gate Valve</t>
        </is>
      </c>
      <c r="C488" s="3" t="inlineStr">
        <is>
          <t>Storage Building</t>
        </is>
      </c>
      <c r="D488" s="3">
        <v/>
      </c>
      <c r="E488" s="3">
        <v/>
      </c>
      <c r="F488" s="4">
        <v>37987</v>
      </c>
      <c r="G488" s="3">
        <v/>
      </c>
      <c r="H488" s="3">
        <v/>
      </c>
      <c r="I488" s="3">
        <v/>
      </c>
      <c r="J488" s="3" t="inlineStr">
        <is>
          <t>Storage Building</t>
        </is>
      </c>
      <c r="K488" s="3" t="inlineStr">
        <is>
          <t>PRE-000606</t>
        </is>
      </c>
      <c r="L488" s="3" t="inlineStr">
        <is>
          <t>PPE</t>
        </is>
      </c>
      <c r="M488" s="3">
        <v/>
      </c>
      <c r="N488" s="3">
        <v/>
      </c>
    </row>
    <row r="489">
      <c r="A489" s="3">
        <f>T("0000346529")</f>
      </c>
      <c r="B489" s="3" t="inlineStr">
        <is>
          <t>Storage Building Gate Valve</t>
        </is>
      </c>
      <c r="C489" s="3" t="inlineStr">
        <is>
          <t>Storage Building</t>
        </is>
      </c>
      <c r="D489" s="3">
        <v/>
      </c>
      <c r="E489" s="3">
        <v/>
      </c>
      <c r="F489" s="4">
        <v>37987</v>
      </c>
      <c r="G489" s="3">
        <v/>
      </c>
      <c r="H489" s="3">
        <v/>
      </c>
      <c r="I489" s="3">
        <v/>
      </c>
      <c r="J489" s="3" t="inlineStr">
        <is>
          <t>Storage Building</t>
        </is>
      </c>
      <c r="K489" s="3" t="inlineStr">
        <is>
          <t>PRE-000607</t>
        </is>
      </c>
      <c r="L489" s="3" t="inlineStr">
        <is>
          <t>PPE</t>
        </is>
      </c>
      <c r="M489" s="3">
        <v/>
      </c>
      <c r="N489" s="3">
        <v/>
      </c>
    </row>
    <row r="490">
      <c r="A490" s="3">
        <f>T("0000346530")</f>
      </c>
      <c r="B490" s="3" t="inlineStr">
        <is>
          <t>Storage Building Gate Valve</t>
        </is>
      </c>
      <c r="C490" s="3" t="inlineStr">
        <is>
          <t>Storage Building</t>
        </is>
      </c>
      <c r="D490" s="3">
        <v/>
      </c>
      <c r="E490" s="3">
        <v/>
      </c>
      <c r="F490" s="4">
        <v>37987</v>
      </c>
      <c r="G490" s="3">
        <v/>
      </c>
      <c r="H490" s="3">
        <v/>
      </c>
      <c r="I490" s="3">
        <v/>
      </c>
      <c r="J490" s="3" t="inlineStr">
        <is>
          <t>Storage Building</t>
        </is>
      </c>
      <c r="K490" s="3" t="inlineStr">
        <is>
          <t>PRE-000608</t>
        </is>
      </c>
      <c r="L490" s="3" t="inlineStr">
        <is>
          <t>PPE</t>
        </is>
      </c>
      <c r="M490" s="3">
        <v/>
      </c>
      <c r="N490" s="3">
        <v/>
      </c>
    </row>
    <row r="491">
      <c r="A491" s="3">
        <f>T("0000346531")</f>
      </c>
      <c r="B491" s="3" t="inlineStr">
        <is>
          <t>Storage Building Gate Valve</t>
        </is>
      </c>
      <c r="C491" s="3" t="inlineStr">
        <is>
          <t>Storage Building</t>
        </is>
      </c>
      <c r="D491" s="3">
        <v/>
      </c>
      <c r="E491" s="3">
        <v/>
      </c>
      <c r="F491" s="4">
        <v>37987</v>
      </c>
      <c r="G491" s="3">
        <v/>
      </c>
      <c r="H491" s="3">
        <v/>
      </c>
      <c r="I491" s="3">
        <v/>
      </c>
      <c r="J491" s="3" t="inlineStr">
        <is>
          <t>Storage Building</t>
        </is>
      </c>
      <c r="K491" s="3" t="inlineStr">
        <is>
          <t>PRE-000609</t>
        </is>
      </c>
      <c r="L491" s="3" t="inlineStr">
        <is>
          <t>PPE</t>
        </is>
      </c>
      <c r="M491" s="3">
        <v/>
      </c>
      <c r="N491" s="3">
        <v/>
      </c>
    </row>
    <row r="492">
      <c r="A492" s="3">
        <f>T("0000346532")</f>
      </c>
      <c r="B492" s="3" t="inlineStr">
        <is>
          <t>Storage Building Gate Valve</t>
        </is>
      </c>
      <c r="C492" s="3" t="inlineStr">
        <is>
          <t>Storage Building</t>
        </is>
      </c>
      <c r="D492" s="3">
        <v/>
      </c>
      <c r="E492" s="3">
        <v/>
      </c>
      <c r="F492" s="4">
        <v>37987</v>
      </c>
      <c r="G492" s="3">
        <v/>
      </c>
      <c r="H492" s="3">
        <v/>
      </c>
      <c r="I492" s="3">
        <v/>
      </c>
      <c r="J492" s="3" t="inlineStr">
        <is>
          <t>Storage Building</t>
        </is>
      </c>
      <c r="K492" s="3" t="inlineStr">
        <is>
          <t>PRE-000610</t>
        </is>
      </c>
      <c r="L492" s="3" t="inlineStr">
        <is>
          <t>PPE</t>
        </is>
      </c>
      <c r="M492" s="3">
        <v/>
      </c>
      <c r="N492" s="3">
        <v/>
      </c>
    </row>
    <row r="493">
      <c r="A493" s="3">
        <f>T("0000346526")</f>
      </c>
      <c r="B493" s="3" t="inlineStr">
        <is>
          <t>Storage Building  Backflow Prevention Device</t>
        </is>
      </c>
      <c r="C493" s="3" t="inlineStr">
        <is>
          <t>Storage Building</t>
        </is>
      </c>
      <c r="D493" s="3">
        <v/>
      </c>
      <c r="E493" s="3">
        <v/>
      </c>
      <c r="F493" s="4">
        <v>37987</v>
      </c>
      <c r="G493" s="3">
        <v/>
      </c>
      <c r="H493" s="3">
        <v/>
      </c>
      <c r="I493" s="3">
        <v/>
      </c>
      <c r="J493" s="3" t="inlineStr">
        <is>
          <t>Storage Building</t>
        </is>
      </c>
      <c r="K493" s="3" t="inlineStr">
        <is>
          <t>PRE-000611</t>
        </is>
      </c>
      <c r="L493" s="3" t="inlineStr">
        <is>
          <t>PPE</t>
        </is>
      </c>
      <c r="M493" s="3">
        <v/>
      </c>
      <c r="N493" s="3">
        <v/>
      </c>
    </row>
    <row r="494">
      <c r="A494" s="3">
        <f>T("0000346533")</f>
      </c>
      <c r="B494" s="3" t="inlineStr">
        <is>
          <t>Storage Building Pressure Relief Valve</t>
        </is>
      </c>
      <c r="C494" s="3" t="inlineStr">
        <is>
          <t>Storage Building</t>
        </is>
      </c>
      <c r="D494" s="3">
        <v/>
      </c>
      <c r="E494" s="3">
        <v/>
      </c>
      <c r="F494" s="4">
        <v>37987</v>
      </c>
      <c r="G494" s="3">
        <v/>
      </c>
      <c r="H494" s="3">
        <v/>
      </c>
      <c r="I494" s="3">
        <v/>
      </c>
      <c r="J494" s="3" t="inlineStr">
        <is>
          <t>Storage Building</t>
        </is>
      </c>
      <c r="K494" s="3" t="inlineStr">
        <is>
          <t>PRE-000612</t>
        </is>
      </c>
      <c r="L494" s="3" t="inlineStr">
        <is>
          <t>PPE</t>
        </is>
      </c>
      <c r="M494" s="3">
        <v/>
      </c>
      <c r="N494" s="3">
        <v/>
      </c>
    </row>
    <row r="495">
      <c r="A495" s="3">
        <f>T("0000346537")</f>
      </c>
      <c r="B495" s="3" t="inlineStr">
        <is>
          <t>Primary Clarifier Dist Chamber Butterfly Valve</t>
        </is>
      </c>
      <c r="C495" s="3" t="inlineStr">
        <is>
          <t>Primary Clarifier Dist Chamber</t>
        </is>
      </c>
      <c r="D495" s="3">
        <v/>
      </c>
      <c r="E495" s="3">
        <v/>
      </c>
      <c r="F495" s="4">
        <v>26299</v>
      </c>
      <c r="G495" s="3">
        <v/>
      </c>
      <c r="H495" s="3">
        <v/>
      </c>
      <c r="I495" s="3">
        <v/>
      </c>
      <c r="J495" s="3" t="inlineStr">
        <is>
          <t>Primary Clarifier Dist Chamber</t>
        </is>
      </c>
      <c r="K495" s="3" t="inlineStr">
        <is>
          <t>PRE-000616</t>
        </is>
      </c>
      <c r="L495" s="3" t="inlineStr">
        <is>
          <t>PPE</t>
        </is>
      </c>
      <c r="M495" s="3">
        <v/>
      </c>
      <c r="N495" s="3">
        <v/>
      </c>
    </row>
    <row r="496">
      <c r="A496" s="3">
        <f>T("0000346547")</f>
      </c>
      <c r="B496" s="3" t="inlineStr">
        <is>
          <t>Raw Sludge Pumping Station 2 Gate Valve</t>
        </is>
      </c>
      <c r="C496" s="3" t="inlineStr">
        <is>
          <t>Raw Sludge Pumping Station 2</t>
        </is>
      </c>
      <c r="D496" s="3">
        <v/>
      </c>
      <c r="E496" s="3">
        <v/>
      </c>
      <c r="F496" s="4">
        <v>26299</v>
      </c>
      <c r="G496" s="3">
        <v/>
      </c>
      <c r="H496" s="3">
        <v/>
      </c>
      <c r="I496" s="3">
        <v/>
      </c>
      <c r="J496" s="3" t="inlineStr">
        <is>
          <t>Raw Sludge Pumping Station 2</t>
        </is>
      </c>
      <c r="K496" s="3" t="inlineStr">
        <is>
          <t>PRE-000626</t>
        </is>
      </c>
      <c r="L496" s="3" t="inlineStr">
        <is>
          <t>PPE</t>
        </is>
      </c>
      <c r="M496" s="3">
        <v/>
      </c>
      <c r="N496" s="3">
        <v/>
      </c>
    </row>
    <row r="497">
      <c r="A497" s="3">
        <f>T("0000346548")</f>
      </c>
      <c r="B497" s="3" t="inlineStr">
        <is>
          <t>Scum Line-Gate Valve</t>
        </is>
      </c>
      <c r="C497" s="3" t="inlineStr">
        <is>
          <t>Raw Sludge Pumping Station 2</t>
        </is>
      </c>
      <c r="D497" s="3">
        <v/>
      </c>
      <c r="E497" s="3">
        <v/>
      </c>
      <c r="F497" s="4">
        <v>26299</v>
      </c>
      <c r="G497" s="3">
        <v/>
      </c>
      <c r="H497" s="3">
        <v/>
      </c>
      <c r="I497" s="3">
        <v/>
      </c>
      <c r="J497" s="3" t="inlineStr">
        <is>
          <t>Raw Sludge Pumping Station 2</t>
        </is>
      </c>
      <c r="K497" s="3" t="inlineStr">
        <is>
          <t>PRE-000627</t>
        </is>
      </c>
      <c r="L497" s="3" t="inlineStr">
        <is>
          <t>PPE</t>
        </is>
      </c>
      <c r="M497" s="3">
        <v/>
      </c>
      <c r="N497" s="3">
        <v/>
      </c>
    </row>
    <row r="498">
      <c r="A498" s="3">
        <f>T("0000346553")</f>
      </c>
      <c r="B498" s="3" t="inlineStr">
        <is>
          <t>Raw Sludge Pumping Station 2 Gate Valve</t>
        </is>
      </c>
      <c r="C498" s="3" t="inlineStr">
        <is>
          <t>Raw Sludge Pumping Station 2</t>
        </is>
      </c>
      <c r="D498" s="3">
        <v/>
      </c>
      <c r="E498" s="3">
        <v/>
      </c>
      <c r="F498" s="4">
        <v>26299</v>
      </c>
      <c r="G498" s="3">
        <v/>
      </c>
      <c r="H498" s="3">
        <v/>
      </c>
      <c r="I498" s="3">
        <v/>
      </c>
      <c r="J498" s="3" t="inlineStr">
        <is>
          <t>Raw Sludge Pumping Station 2</t>
        </is>
      </c>
      <c r="K498" s="3" t="inlineStr">
        <is>
          <t>PRE-000628</t>
        </is>
      </c>
      <c r="L498" s="3" t="inlineStr">
        <is>
          <t>PPE</t>
        </is>
      </c>
      <c r="M498" s="3">
        <v/>
      </c>
      <c r="N498" s="3">
        <v/>
      </c>
    </row>
    <row r="499">
      <c r="A499" s="3">
        <f>T("0000346555")</f>
      </c>
      <c r="B499" s="3" t="inlineStr">
        <is>
          <t>Raw Sludge Pumping Station 2 Gate Valve</t>
        </is>
      </c>
      <c r="C499" s="3" t="inlineStr">
        <is>
          <t>Raw Sludge Pumping Station 2</t>
        </is>
      </c>
      <c r="D499" s="3">
        <v/>
      </c>
      <c r="E499" s="3">
        <v/>
      </c>
      <c r="F499" s="4">
        <v>26299</v>
      </c>
      <c r="G499" s="3">
        <v/>
      </c>
      <c r="H499" s="3">
        <v/>
      </c>
      <c r="I499" s="3">
        <v/>
      </c>
      <c r="J499" s="3" t="inlineStr">
        <is>
          <t>Raw Sludge Pumping Station 2</t>
        </is>
      </c>
      <c r="K499" s="3" t="inlineStr">
        <is>
          <t>PRE-000629</t>
        </is>
      </c>
      <c r="L499" s="3" t="inlineStr">
        <is>
          <t>PPE</t>
        </is>
      </c>
      <c r="M499" s="3">
        <v/>
      </c>
      <c r="N499" s="3">
        <v/>
      </c>
    </row>
    <row r="500">
      <c r="A500" s="3">
        <f>T("0000346559")</f>
      </c>
      <c r="B500" s="3" t="inlineStr">
        <is>
          <t>Raw Sludge Pumping Station 2 Gate Valve</t>
        </is>
      </c>
      <c r="C500" s="3" t="inlineStr">
        <is>
          <t>Raw Sludge Pumping Station 2</t>
        </is>
      </c>
      <c r="D500" s="3">
        <v/>
      </c>
      <c r="E500" s="3">
        <v/>
      </c>
      <c r="F500" s="4">
        <v>26299</v>
      </c>
      <c r="G500" s="3">
        <v/>
      </c>
      <c r="H500" s="3">
        <v/>
      </c>
      <c r="I500" s="3">
        <v/>
      </c>
      <c r="J500" s="3" t="inlineStr">
        <is>
          <t>Raw Sludge Pumping Station 2</t>
        </is>
      </c>
      <c r="K500" s="3" t="inlineStr">
        <is>
          <t>PRE-000630</t>
        </is>
      </c>
      <c r="L500" s="3" t="inlineStr">
        <is>
          <t>PPE</t>
        </is>
      </c>
      <c r="M500" s="3">
        <v/>
      </c>
      <c r="N500" s="3">
        <v/>
      </c>
    </row>
    <row r="501">
      <c r="A501" s="3">
        <f>T("0000346550")</f>
      </c>
      <c r="B501" s="3" t="inlineStr">
        <is>
          <t>Raw Sludge Pumping Station 2 Plug Valve</t>
        </is>
      </c>
      <c r="C501" s="3" t="inlineStr">
        <is>
          <t>Raw Sludge Pumping Station 2</t>
        </is>
      </c>
      <c r="D501" s="3">
        <v/>
      </c>
      <c r="E501" s="3">
        <v/>
      </c>
      <c r="F501" s="4">
        <v>26299</v>
      </c>
      <c r="G501" s="3">
        <v/>
      </c>
      <c r="H501" s="3">
        <v/>
      </c>
      <c r="I501" s="3">
        <v/>
      </c>
      <c r="J501" s="3" t="inlineStr">
        <is>
          <t>Raw Sludge Pumping Station 2</t>
        </is>
      </c>
      <c r="K501" s="3" t="inlineStr">
        <is>
          <t>PRE-000631</t>
        </is>
      </c>
      <c r="L501" s="3" t="inlineStr">
        <is>
          <t>PPE</t>
        </is>
      </c>
      <c r="M501" s="3">
        <v/>
      </c>
      <c r="N501" s="3">
        <v/>
      </c>
    </row>
    <row r="502">
      <c r="A502" s="3">
        <f>T("0000346551")</f>
      </c>
      <c r="B502" s="3" t="inlineStr">
        <is>
          <t>Raw Sludge Pumping Station 2 Plug Valve</t>
        </is>
      </c>
      <c r="C502" s="3" t="inlineStr">
        <is>
          <t>Raw Sludge Pumping Station 2</t>
        </is>
      </c>
      <c r="D502" s="3">
        <v/>
      </c>
      <c r="E502" s="3">
        <v/>
      </c>
      <c r="F502" s="4">
        <v>26299</v>
      </c>
      <c r="G502" s="3">
        <v/>
      </c>
      <c r="H502" s="3">
        <v/>
      </c>
      <c r="I502" s="3">
        <v/>
      </c>
      <c r="J502" s="3" t="inlineStr">
        <is>
          <t>Raw Sludge Pumping Station 2</t>
        </is>
      </c>
      <c r="K502" s="3" t="inlineStr">
        <is>
          <t>PRE-000632</t>
        </is>
      </c>
      <c r="L502" s="3" t="inlineStr">
        <is>
          <t>PPE</t>
        </is>
      </c>
      <c r="M502" s="3">
        <v/>
      </c>
      <c r="N502" s="3">
        <v/>
      </c>
    </row>
    <row r="503">
      <c r="A503" s="3">
        <f>T("0000346552")</f>
      </c>
      <c r="B503" s="3" t="inlineStr">
        <is>
          <t>Raw Sludge Pumping Station 2 Plug Valve</t>
        </is>
      </c>
      <c r="C503" s="3" t="inlineStr">
        <is>
          <t>Raw Sludge Pumping Station 2</t>
        </is>
      </c>
      <c r="D503" s="3">
        <v/>
      </c>
      <c r="E503" s="3">
        <v/>
      </c>
      <c r="F503" s="4">
        <v>26299</v>
      </c>
      <c r="G503" s="3">
        <v/>
      </c>
      <c r="H503" s="3">
        <v/>
      </c>
      <c r="I503" s="3">
        <v/>
      </c>
      <c r="J503" s="3" t="inlineStr">
        <is>
          <t>Raw Sludge Pumping Station 2</t>
        </is>
      </c>
      <c r="K503" s="3" t="inlineStr">
        <is>
          <t>PRE-000633</t>
        </is>
      </c>
      <c r="L503" s="3" t="inlineStr">
        <is>
          <t>PPE</t>
        </is>
      </c>
      <c r="M503" s="3">
        <v/>
      </c>
      <c r="N503" s="3">
        <v/>
      </c>
    </row>
    <row r="504">
      <c r="A504" s="3">
        <f>T("0000346554")</f>
      </c>
      <c r="B504" s="3" t="inlineStr">
        <is>
          <t>Raw Sludge Pumping Station 2 Check Valve</t>
        </is>
      </c>
      <c r="C504" s="3" t="inlineStr">
        <is>
          <t>Raw Sludge Pumping Station 2</t>
        </is>
      </c>
      <c r="D504" s="3">
        <v/>
      </c>
      <c r="E504" s="3">
        <v/>
      </c>
      <c r="F504" s="4">
        <v>26299</v>
      </c>
      <c r="G504" s="3">
        <v/>
      </c>
      <c r="H504" s="3">
        <v/>
      </c>
      <c r="I504" s="3">
        <v/>
      </c>
      <c r="J504" s="3" t="inlineStr">
        <is>
          <t>Raw Sludge Pumping Station 2</t>
        </is>
      </c>
      <c r="K504" s="3" t="inlineStr">
        <is>
          <t>PRE-000636</t>
        </is>
      </c>
      <c r="L504" s="3" t="inlineStr">
        <is>
          <t>PPE</t>
        </is>
      </c>
      <c r="M504" s="3">
        <v/>
      </c>
      <c r="N504" s="3">
        <v/>
      </c>
    </row>
    <row r="505">
      <c r="A505" s="3">
        <f>T("0000346558")</f>
      </c>
      <c r="B505" s="3" t="inlineStr">
        <is>
          <t>Raw Sludge Pumping Station 2 Check Valve</t>
        </is>
      </c>
      <c r="C505" s="3" t="inlineStr">
        <is>
          <t>Raw Sludge Pumping Station 2</t>
        </is>
      </c>
      <c r="D505" s="3">
        <v/>
      </c>
      <c r="E505" s="3">
        <v/>
      </c>
      <c r="F505" s="4">
        <v>26299</v>
      </c>
      <c r="G505" s="3">
        <v/>
      </c>
      <c r="H505" s="3">
        <v/>
      </c>
      <c r="I505" s="3">
        <v/>
      </c>
      <c r="J505" s="3" t="inlineStr">
        <is>
          <t>Raw Sludge Pumping Station 2</t>
        </is>
      </c>
      <c r="K505" s="3" t="inlineStr">
        <is>
          <t>PRE-000637</t>
        </is>
      </c>
      <c r="L505" s="3" t="inlineStr">
        <is>
          <t>PPE</t>
        </is>
      </c>
      <c r="M505" s="3">
        <v/>
      </c>
      <c r="N505" s="3">
        <v/>
      </c>
    </row>
    <row r="506">
      <c r="A506" s="3">
        <f>T("0000346580")</f>
      </c>
      <c r="B506" s="3" t="inlineStr">
        <is>
          <t>Raw Sludge Pumping Station 1 Gate Valve</t>
        </is>
      </c>
      <c r="C506" s="3" t="inlineStr">
        <is>
          <t>Raw Sludge Pumping Station 1</t>
        </is>
      </c>
      <c r="D506" s="3">
        <v/>
      </c>
      <c r="E506" s="3">
        <v/>
      </c>
      <c r="F506" s="4">
        <v>44126</v>
      </c>
      <c r="G506" s="3">
        <v/>
      </c>
      <c r="H506" s="3">
        <v/>
      </c>
      <c r="I506" s="3">
        <v/>
      </c>
      <c r="J506" s="3" t="inlineStr">
        <is>
          <t>Raw Sludge Pumping Station 1</t>
        </is>
      </c>
      <c r="K506" s="3" t="inlineStr">
        <is>
          <t>PRE-000653</t>
        </is>
      </c>
      <c r="L506" s="3" t="inlineStr">
        <is>
          <t>PPE</t>
        </is>
      </c>
      <c r="M506" s="3">
        <v/>
      </c>
      <c r="N506" s="3">
        <v/>
      </c>
    </row>
    <row r="507">
      <c r="A507" s="3">
        <f>T("0000346585")</f>
      </c>
      <c r="B507" s="3" t="inlineStr">
        <is>
          <t>Raw Sludge Pumping Station 1 Plug Valve</t>
        </is>
      </c>
      <c r="C507" s="3" t="inlineStr">
        <is>
          <t>Raw Sludge Pumping Station 1</t>
        </is>
      </c>
      <c r="D507" s="3">
        <v/>
      </c>
      <c r="E507" s="3">
        <v/>
      </c>
      <c r="F507" s="4">
        <v>26299</v>
      </c>
      <c r="G507" s="3">
        <v/>
      </c>
      <c r="H507" s="3">
        <v/>
      </c>
      <c r="I507" s="3">
        <v/>
      </c>
      <c r="J507" s="3" t="inlineStr">
        <is>
          <t>Raw Sludge Pumping Station 1</t>
        </is>
      </c>
      <c r="K507" s="3" t="inlineStr">
        <is>
          <t>PRE-000658</t>
        </is>
      </c>
      <c r="L507" s="3" t="inlineStr">
        <is>
          <t>PPE</t>
        </is>
      </c>
      <c r="M507" s="3">
        <v/>
      </c>
      <c r="N507" s="3">
        <v/>
      </c>
    </row>
    <row r="508">
      <c r="A508" s="3">
        <f>T("0000346699")</f>
      </c>
      <c r="B508" s="3" t="inlineStr">
        <is>
          <t>Digester Control Building Sediment Trap</t>
        </is>
      </c>
      <c r="C508" s="3" t="inlineStr">
        <is>
          <t>Digester Control Building</t>
        </is>
      </c>
      <c r="D508" s="3">
        <v/>
      </c>
      <c r="E508" s="3">
        <v/>
      </c>
      <c r="F508" s="4">
        <v>26299</v>
      </c>
      <c r="G508" s="3">
        <v/>
      </c>
      <c r="H508" s="3">
        <v/>
      </c>
      <c r="I508" s="3">
        <v/>
      </c>
      <c r="J508" s="3" t="inlineStr">
        <is>
          <t>Digester Control Building</t>
        </is>
      </c>
      <c r="K508" s="3" t="inlineStr">
        <is>
          <t>PRE-000773</t>
        </is>
      </c>
      <c r="L508" s="3" t="inlineStr">
        <is>
          <t>PPE</t>
        </is>
      </c>
      <c r="M508" s="3">
        <v/>
      </c>
      <c r="N508" s="3">
        <v/>
      </c>
    </row>
    <row r="509">
      <c r="A509" s="3">
        <f>T("0000346700")</f>
      </c>
      <c r="B509" s="3" t="inlineStr">
        <is>
          <t>Digester Control Building Sediment Trap</t>
        </is>
      </c>
      <c r="C509" s="3" t="inlineStr">
        <is>
          <t>Digester Control Building</t>
        </is>
      </c>
      <c r="D509" s="3">
        <v/>
      </c>
      <c r="E509" s="3">
        <v/>
      </c>
      <c r="F509" s="4">
        <v>26299</v>
      </c>
      <c r="G509" s="3">
        <v/>
      </c>
      <c r="H509" s="3">
        <v/>
      </c>
      <c r="I509" s="3">
        <v/>
      </c>
      <c r="J509" s="3" t="inlineStr">
        <is>
          <t>Digester Control Building</t>
        </is>
      </c>
      <c r="K509" s="3" t="inlineStr">
        <is>
          <t>PRE-000774</t>
        </is>
      </c>
      <c r="L509" s="3" t="inlineStr">
        <is>
          <t>PPE</t>
        </is>
      </c>
      <c r="M509" s="3">
        <v/>
      </c>
      <c r="N509" s="3">
        <v/>
      </c>
    </row>
    <row r="510">
      <c r="A510" s="3">
        <f>T("0000346703")</f>
      </c>
      <c r="B510" s="3" t="inlineStr">
        <is>
          <t>Digester Control Building Gate Valve</t>
        </is>
      </c>
      <c r="C510" s="3" t="inlineStr">
        <is>
          <t>Digester Control Building</t>
        </is>
      </c>
      <c r="D510" s="3">
        <v/>
      </c>
      <c r="E510" s="3">
        <v/>
      </c>
      <c r="F510" s="4">
        <v>26299</v>
      </c>
      <c r="G510" s="3">
        <v/>
      </c>
      <c r="H510" s="3">
        <v/>
      </c>
      <c r="I510" s="3">
        <v/>
      </c>
      <c r="J510" s="3" t="inlineStr">
        <is>
          <t>Digester Control Building</t>
        </is>
      </c>
      <c r="K510" s="3" t="inlineStr">
        <is>
          <t>PRE-000777</t>
        </is>
      </c>
      <c r="L510" s="3" t="inlineStr">
        <is>
          <t>PPE</t>
        </is>
      </c>
      <c r="M510" s="3">
        <v/>
      </c>
      <c r="N510" s="3">
        <v/>
      </c>
    </row>
    <row r="511">
      <c r="A511" s="3">
        <f>T("0000346729")</f>
      </c>
      <c r="B511" s="3" t="inlineStr">
        <is>
          <t>Gas Valve-Butterfly Valve</t>
        </is>
      </c>
      <c r="C511" s="3" t="inlineStr">
        <is>
          <t>Digester Control Building</t>
        </is>
      </c>
      <c r="D511" s="3">
        <v/>
      </c>
      <c r="E511" s="3">
        <v/>
      </c>
      <c r="F511" s="4">
        <v>26299</v>
      </c>
      <c r="G511" s="3">
        <v/>
      </c>
      <c r="H511" s="3">
        <v/>
      </c>
      <c r="I511" s="3">
        <v/>
      </c>
      <c r="J511" s="3" t="inlineStr">
        <is>
          <t>Digester Control Building</t>
        </is>
      </c>
      <c r="K511" s="3" t="inlineStr">
        <is>
          <t>PRE-000837</t>
        </is>
      </c>
      <c r="L511" s="3" t="inlineStr">
        <is>
          <t>PPE</t>
        </is>
      </c>
      <c r="M511" s="3">
        <v/>
      </c>
      <c r="N511" s="3">
        <v/>
      </c>
    </row>
    <row r="512">
      <c r="A512" s="3">
        <f>T("0000346745")</f>
      </c>
      <c r="B512" s="3" t="inlineStr">
        <is>
          <t>Gas Valve</t>
        </is>
      </c>
      <c r="C512" s="3" t="inlineStr">
        <is>
          <t>Digester Control Building</t>
        </is>
      </c>
      <c r="D512" s="3">
        <v/>
      </c>
      <c r="E512" s="3">
        <v/>
      </c>
      <c r="F512" s="4">
        <v>26299</v>
      </c>
      <c r="G512" s="3">
        <v/>
      </c>
      <c r="H512" s="3">
        <v/>
      </c>
      <c r="I512" s="3">
        <v/>
      </c>
      <c r="J512" s="3" t="inlineStr">
        <is>
          <t>Digester Control Building</t>
        </is>
      </c>
      <c r="K512" s="3" t="inlineStr">
        <is>
          <t>PRE-000838</t>
        </is>
      </c>
      <c r="L512" s="3" t="inlineStr">
        <is>
          <t>PPE</t>
        </is>
      </c>
      <c r="M512" s="3">
        <v/>
      </c>
      <c r="N512" s="3">
        <v/>
      </c>
    </row>
    <row r="513">
      <c r="A513" s="3">
        <f>T("0000346750")</f>
      </c>
      <c r="B513" s="3" t="inlineStr">
        <is>
          <t>Gas Valve-Butterfly Valve</t>
        </is>
      </c>
      <c r="C513" s="3" t="inlineStr">
        <is>
          <t>Digester Control Building</t>
        </is>
      </c>
      <c r="D513" s="3">
        <v/>
      </c>
      <c r="E513" s="3">
        <v/>
      </c>
      <c r="F513" s="4">
        <v>26299</v>
      </c>
      <c r="G513" s="3">
        <v/>
      </c>
      <c r="H513" s="3">
        <v/>
      </c>
      <c r="I513" s="3">
        <v/>
      </c>
      <c r="J513" s="3" t="inlineStr">
        <is>
          <t>Digester Control Building</t>
        </is>
      </c>
      <c r="K513" s="3" t="inlineStr">
        <is>
          <t>PRE-000839</t>
        </is>
      </c>
      <c r="L513" s="3" t="inlineStr">
        <is>
          <t>PPE</t>
        </is>
      </c>
      <c r="M513" s="3">
        <v/>
      </c>
      <c r="N513" s="3">
        <v/>
      </c>
    </row>
    <row r="514">
      <c r="A514" s="3">
        <f>T("0000348267")</f>
      </c>
      <c r="B514" s="3" t="inlineStr">
        <is>
          <t>Gas Valve</t>
        </is>
      </c>
      <c r="C514" s="3" t="inlineStr">
        <is>
          <t>Digester Control Building</t>
        </is>
      </c>
      <c r="D514" s="3">
        <v/>
      </c>
      <c r="E514" s="3">
        <v/>
      </c>
      <c r="F514" s="4">
        <v>26299</v>
      </c>
      <c r="G514" s="3">
        <v/>
      </c>
      <c r="H514" s="3">
        <v/>
      </c>
      <c r="I514" s="3">
        <v/>
      </c>
      <c r="J514" s="3" t="inlineStr">
        <is>
          <t>Digester Control Building</t>
        </is>
      </c>
      <c r="K514" s="3" t="inlineStr">
        <is>
          <t>PRE-000840</t>
        </is>
      </c>
      <c r="L514" s="3" t="inlineStr">
        <is>
          <t>PPE</t>
        </is>
      </c>
      <c r="M514" s="3">
        <v/>
      </c>
      <c r="N514" s="3">
        <v/>
      </c>
    </row>
    <row r="515">
      <c r="A515" s="3">
        <f>T("0000346795")</f>
      </c>
      <c r="B515" s="3" t="inlineStr">
        <is>
          <t>Primary Clarifier 4 Mechanism</t>
        </is>
      </c>
      <c r="C515" s="3" t="inlineStr">
        <is>
          <t>Primary Clarifier 4 WAS Transfer Room</t>
        </is>
      </c>
      <c r="D515" s="3">
        <v/>
      </c>
      <c r="E515" s="3">
        <v/>
      </c>
      <c r="F515" s="3" t="inlineStr">
        <is>
          <t>2021-07-23</t>
        </is>
      </c>
      <c r="G515" s="3">
        <v/>
      </c>
      <c r="H515" s="3">
        <v/>
      </c>
      <c r="I515" s="3">
        <v/>
      </c>
      <c r="J515" s="3" t="inlineStr">
        <is>
          <t>Primary Clarifier 4</t>
        </is>
      </c>
      <c r="K515" s="3" t="inlineStr">
        <is>
          <t>PRE-001005</t>
        </is>
      </c>
      <c r="L515" s="3" t="inlineStr">
        <is>
          <t>PPE</t>
        </is>
      </c>
      <c r="M515" s="3">
        <v/>
      </c>
      <c r="N515" s="3">
        <v/>
      </c>
    </row>
    <row r="516">
      <c r="A516" s="3">
        <f>T("1111121212")</f>
      </c>
      <c r="B516" s="3" t="inlineStr">
        <is>
          <t>Ras Pump # 1 For Secondary Clarifier 1 &amp; 2</t>
        </is>
      </c>
      <c r="C516" s="3" t="inlineStr">
        <is>
          <t>Return Sludge Pumping Station</t>
        </is>
      </c>
      <c r="D516" s="3">
        <v/>
      </c>
      <c r="E516" s="3">
        <v/>
      </c>
      <c r="F516" s="3" t="inlineStr">
        <is>
          <t>1971-12-31</t>
        </is>
      </c>
      <c r="G516" s="3">
        <v/>
      </c>
      <c r="H516" s="3">
        <v/>
      </c>
      <c r="I516" s="3">
        <v/>
      </c>
      <c r="J516" s="3" t="inlineStr">
        <is>
          <t>Return Sludge Pumping Station</t>
        </is>
      </c>
      <c r="K516" s="3" t="inlineStr">
        <is>
          <t>PRE-001011</t>
        </is>
      </c>
      <c r="L516" s="3" t="inlineStr">
        <is>
          <t>PPE</t>
        </is>
      </c>
      <c r="M516" s="3">
        <v/>
      </c>
      <c r="N516" s="3">
        <v/>
      </c>
    </row>
    <row r="517">
      <c r="A517" s="3">
        <f>T("1111121214")</f>
      </c>
      <c r="B517" s="3" t="inlineStr">
        <is>
          <t>Recirculation Pump 1- Pump</t>
        </is>
      </c>
      <c r="C517" s="3" t="inlineStr">
        <is>
          <t>Bio Rem Building Bio Rem Room</t>
        </is>
      </c>
      <c r="D517" s="3">
        <v/>
      </c>
      <c r="E517" s="3">
        <v/>
      </c>
      <c r="F517" s="4">
        <v>42736</v>
      </c>
      <c r="G517" s="3">
        <v/>
      </c>
      <c r="H517" s="3">
        <v/>
      </c>
      <c r="I517" s="3">
        <v/>
      </c>
      <c r="J517" s="3" t="inlineStr">
        <is>
          <t>Bio-Rem Building</t>
        </is>
      </c>
      <c r="K517" s="3" t="inlineStr">
        <is>
          <t>PRE-001013</t>
        </is>
      </c>
      <c r="L517" s="3" t="inlineStr">
        <is>
          <t>PPE</t>
        </is>
      </c>
      <c r="M517" s="3">
        <v/>
      </c>
      <c r="N517" s="3">
        <v/>
      </c>
    </row>
    <row r="518">
      <c r="A518" s="3">
        <f>T("1111121215")</f>
      </c>
      <c r="B518" s="3" t="inlineStr">
        <is>
          <t>Return Pump Room # 1 &amp; 2 Effluent- Pump</t>
        </is>
      </c>
      <c r="C518" s="3" t="inlineStr">
        <is>
          <t>Return Sludge PS 1</t>
        </is>
      </c>
      <c r="D518" s="3">
        <v/>
      </c>
      <c r="E518" s="3">
        <v/>
      </c>
      <c r="F518" s="4">
        <v>26299</v>
      </c>
      <c r="G518" s="3">
        <v/>
      </c>
      <c r="H518" s="3">
        <v/>
      </c>
      <c r="I518" s="3">
        <v/>
      </c>
      <c r="J518" s="3" t="inlineStr">
        <is>
          <t>Return Sludge PS 1</t>
        </is>
      </c>
      <c r="K518" s="3" t="inlineStr">
        <is>
          <t>PRE-001014</t>
        </is>
      </c>
      <c r="L518" s="3" t="inlineStr">
        <is>
          <t>PPE</t>
        </is>
      </c>
      <c r="M518" s="3">
        <v/>
      </c>
      <c r="N518" s="3">
        <v/>
      </c>
    </row>
    <row r="519">
      <c r="A519" s="3">
        <f>T("1111121216")</f>
      </c>
      <c r="B519" s="3" t="inlineStr">
        <is>
          <t>Sump Pump</t>
        </is>
      </c>
      <c r="C519" s="3" t="inlineStr">
        <is>
          <t>Digester Control Building</t>
        </is>
      </c>
      <c r="D519" s="3">
        <v/>
      </c>
      <c r="E519" s="3">
        <v/>
      </c>
      <c r="F519" s="4">
        <v>26299</v>
      </c>
      <c r="G519" s="3">
        <v/>
      </c>
      <c r="H519" s="3">
        <v/>
      </c>
      <c r="I519" s="3">
        <v/>
      </c>
      <c r="J519" s="3" t="inlineStr">
        <is>
          <t>Digester Control Building</t>
        </is>
      </c>
      <c r="K519" s="3" t="inlineStr">
        <is>
          <t>PRE-001015</t>
        </is>
      </c>
      <c r="L519" s="3" t="inlineStr">
        <is>
          <t>PPE</t>
        </is>
      </c>
      <c r="M519" s="3">
        <v/>
      </c>
      <c r="N519" s="3">
        <v/>
      </c>
    </row>
    <row r="520">
      <c r="A520" s="3">
        <f>T("1111121217")</f>
      </c>
      <c r="B520" s="3" t="inlineStr">
        <is>
          <t>Sump Pump</t>
        </is>
      </c>
      <c r="C520" s="3" t="inlineStr">
        <is>
          <t>Digester Control Building</t>
        </is>
      </c>
      <c r="D520" s="3">
        <v/>
      </c>
      <c r="E520" s="3">
        <v/>
      </c>
      <c r="F520" s="4">
        <v>26299</v>
      </c>
      <c r="G520" s="3">
        <v/>
      </c>
      <c r="H520" s="3">
        <v/>
      </c>
      <c r="I520" s="3">
        <v/>
      </c>
      <c r="J520" s="3" t="inlineStr">
        <is>
          <t>Digester Control Building</t>
        </is>
      </c>
      <c r="K520" s="3" t="inlineStr">
        <is>
          <t>PRE-001016</t>
        </is>
      </c>
      <c r="L520" s="3" t="inlineStr">
        <is>
          <t>PPE</t>
        </is>
      </c>
      <c r="M520" s="3">
        <v/>
      </c>
      <c r="N520" s="3">
        <v/>
      </c>
    </row>
    <row r="521">
      <c r="A521" s="3">
        <f>T("1111121222")</f>
      </c>
      <c r="B521" s="3" t="inlineStr">
        <is>
          <t>Ops &amp; Maintenance Building  Pump</t>
        </is>
      </c>
      <c r="C521" s="3" t="inlineStr">
        <is>
          <t>Ops &amp; Maintenance Building</t>
        </is>
      </c>
      <c r="D521" s="3">
        <v/>
      </c>
      <c r="E521" s="3">
        <v/>
      </c>
      <c r="F521" s="4">
        <v>42229</v>
      </c>
      <c r="G521" s="3">
        <v/>
      </c>
      <c r="H521" s="3">
        <v/>
      </c>
      <c r="I521" s="3">
        <v/>
      </c>
      <c r="J521" s="3" t="inlineStr">
        <is>
          <t>Ops &amp; Maintenance Building</t>
        </is>
      </c>
      <c r="K521" s="3" t="inlineStr">
        <is>
          <t>PRE-001021</t>
        </is>
      </c>
      <c r="L521" s="3" t="inlineStr">
        <is>
          <t>PPE</t>
        </is>
      </c>
      <c r="M521" s="3">
        <v/>
      </c>
      <c r="N521" s="3">
        <v/>
      </c>
    </row>
    <row r="522">
      <c r="A522" s="3">
        <f>T("1111121223")</f>
      </c>
      <c r="B522" s="3" t="inlineStr">
        <is>
          <t>Effluent Water Pump</t>
        </is>
      </c>
      <c r="C522" s="3" t="inlineStr">
        <is>
          <t>Aeration Tank Cell 4 North End of Aeration Cell 4</t>
        </is>
      </c>
      <c r="D522" s="3">
        <v/>
      </c>
      <c r="E522" s="3">
        <v/>
      </c>
      <c r="F522" s="4">
        <v>36617</v>
      </c>
      <c r="G522" s="3">
        <v/>
      </c>
      <c r="H522" s="3">
        <v/>
      </c>
      <c r="I522" s="3">
        <v/>
      </c>
      <c r="J522" s="3" t="inlineStr">
        <is>
          <t>Aeration Tank Cell 4</t>
        </is>
      </c>
      <c r="K522" s="3" t="inlineStr">
        <is>
          <t>PRE-001022</t>
        </is>
      </c>
      <c r="L522" s="3" t="inlineStr">
        <is>
          <t>PPE</t>
        </is>
      </c>
      <c r="M522" s="3">
        <v/>
      </c>
      <c r="N522" s="3">
        <v/>
      </c>
    </row>
    <row r="523">
      <c r="A523" s="3">
        <f>T("1111121224")</f>
      </c>
      <c r="B523" s="3" t="inlineStr">
        <is>
          <t>Ras Pump # 3 For Secondary Clarifier 3 &amp; 4- Pump</t>
        </is>
      </c>
      <c r="C523" s="3" t="inlineStr">
        <is>
          <t>Return Sludge Pumping Station North End of Aeration Cell 3</t>
        </is>
      </c>
      <c r="D523" s="3">
        <v/>
      </c>
      <c r="E523" s="3">
        <v/>
      </c>
      <c r="F523" s="4">
        <v>26299</v>
      </c>
      <c r="G523" s="3">
        <v/>
      </c>
      <c r="H523" s="3">
        <v/>
      </c>
      <c r="I523" s="3">
        <v/>
      </c>
      <c r="J523" s="3" t="inlineStr">
        <is>
          <t>Return Sludge Pumping Station</t>
        </is>
      </c>
      <c r="K523" s="3" t="inlineStr">
        <is>
          <t>PRE-001023</t>
        </is>
      </c>
      <c r="L523" s="3" t="inlineStr">
        <is>
          <t>PPE</t>
        </is>
      </c>
      <c r="M523" s="3">
        <v/>
      </c>
      <c r="N523" s="3">
        <v/>
      </c>
    </row>
    <row r="524">
      <c r="A524" s="3">
        <f>T("1111121225")</f>
      </c>
      <c r="B524" s="3" t="inlineStr">
        <is>
          <t>Ras Pump # 4 For Secondary Clarifier 3 &amp; 4- Pump</t>
        </is>
      </c>
      <c r="C524" s="3" t="inlineStr">
        <is>
          <t>Return Sludge Pumping Station North End of Aeration Cell 2</t>
        </is>
      </c>
      <c r="D524" s="3">
        <v/>
      </c>
      <c r="E524" s="3">
        <v/>
      </c>
      <c r="F524" s="4">
        <v>26299</v>
      </c>
      <c r="G524" s="3">
        <v/>
      </c>
      <c r="H524" s="3">
        <v/>
      </c>
      <c r="I524" s="3">
        <v/>
      </c>
      <c r="J524" s="3" t="inlineStr">
        <is>
          <t>Return Sludge Pumping Station</t>
        </is>
      </c>
      <c r="K524" s="3" t="inlineStr">
        <is>
          <t>PRE-001024</t>
        </is>
      </c>
      <c r="L524" s="3" t="inlineStr">
        <is>
          <t>PPE</t>
        </is>
      </c>
      <c r="M524" s="3">
        <v/>
      </c>
      <c r="N524" s="3">
        <v/>
      </c>
    </row>
    <row r="525">
      <c r="A525" s="3">
        <f>T("1111121226")</f>
      </c>
      <c r="B525" s="3" t="inlineStr">
        <is>
          <t>Ras Pump # 2 For Secondary Clarifier 1 &amp; 2- Pump</t>
        </is>
      </c>
      <c r="C525" s="3" t="inlineStr">
        <is>
          <t>Return Sludge Pumping Station North End of Aeration Cell 1</t>
        </is>
      </c>
      <c r="D525" s="3">
        <v/>
      </c>
      <c r="E525" s="3">
        <v/>
      </c>
      <c r="F525" s="4">
        <v>26299</v>
      </c>
      <c r="G525" s="3">
        <v/>
      </c>
      <c r="H525" s="3">
        <v/>
      </c>
      <c r="I525" s="3">
        <v/>
      </c>
      <c r="J525" s="3" t="inlineStr">
        <is>
          <t>Return Sludge Pumping Station</t>
        </is>
      </c>
      <c r="K525" s="3" t="inlineStr">
        <is>
          <t>PRE-001025</t>
        </is>
      </c>
      <c r="L525" s="3" t="inlineStr">
        <is>
          <t>PPE</t>
        </is>
      </c>
      <c r="M525" s="3">
        <v/>
      </c>
      <c r="N525" s="3">
        <v/>
      </c>
    </row>
    <row r="526">
      <c r="A526" s="3">
        <f>T("1111121227")</f>
      </c>
      <c r="B526" s="3" t="inlineStr">
        <is>
          <t>Scum Pump For Secondary Clarifier 5&amp;6- Pump</t>
        </is>
      </c>
      <c r="C526" s="3" t="inlineStr">
        <is>
          <t>Secondary Clarifier 5</t>
        </is>
      </c>
      <c r="D526" s="3">
        <v/>
      </c>
      <c r="E526" s="3">
        <v/>
      </c>
      <c r="F526" s="4">
        <v>36526</v>
      </c>
      <c r="G526" s="3">
        <v/>
      </c>
      <c r="H526" s="3">
        <v/>
      </c>
      <c r="I526" s="3">
        <v/>
      </c>
      <c r="J526" s="3" t="inlineStr">
        <is>
          <t>Secondary Clarifier 5</t>
        </is>
      </c>
      <c r="K526" s="3" t="inlineStr">
        <is>
          <t>PRE-001026</t>
        </is>
      </c>
      <c r="L526" s="3" t="inlineStr">
        <is>
          <t>PPE</t>
        </is>
      </c>
      <c r="M526" s="3">
        <v/>
      </c>
      <c r="N526" s="3">
        <v/>
      </c>
    </row>
    <row r="527">
      <c r="A527" s="3">
        <f>T("1111121228")</f>
      </c>
      <c r="B527" s="3" t="inlineStr">
        <is>
          <t>Ras Pump # 5 For Secondary Clarifier 5 &amp; 6- Pump</t>
        </is>
      </c>
      <c r="C527" s="3" t="inlineStr">
        <is>
          <t>Return Sludge Pumping Station</t>
        </is>
      </c>
      <c r="D527" s="3">
        <v/>
      </c>
      <c r="E527" s="3">
        <v/>
      </c>
      <c r="F527" s="4">
        <v>26299</v>
      </c>
      <c r="G527" s="3">
        <v/>
      </c>
      <c r="H527" s="3">
        <v/>
      </c>
      <c r="I527" s="3">
        <v/>
      </c>
      <c r="J527" s="3" t="inlineStr">
        <is>
          <t>Return Sludge Pumping Station</t>
        </is>
      </c>
      <c r="K527" s="3" t="inlineStr">
        <is>
          <t>PRE-001027</t>
        </is>
      </c>
      <c r="L527" s="3" t="inlineStr">
        <is>
          <t>PPE</t>
        </is>
      </c>
      <c r="M527" s="3">
        <v/>
      </c>
      <c r="N527" s="3">
        <v/>
      </c>
    </row>
    <row r="528">
      <c r="A528" s="3">
        <f>T("1111121229")</f>
      </c>
      <c r="B528" s="3" t="inlineStr">
        <is>
          <t>Ras Pump # 6 For Secondary Clarifier 5 &amp; 6- Pump</t>
        </is>
      </c>
      <c r="C528" s="3" t="inlineStr">
        <is>
          <t>Return Sludge Pumping Station</t>
        </is>
      </c>
      <c r="D528" s="3">
        <v/>
      </c>
      <c r="E528" s="3">
        <v/>
      </c>
      <c r="F528" s="4">
        <v>26299</v>
      </c>
      <c r="G528" s="3">
        <v/>
      </c>
      <c r="H528" s="3">
        <v/>
      </c>
      <c r="I528" s="3">
        <v/>
      </c>
      <c r="J528" s="3" t="inlineStr">
        <is>
          <t>Return Sludge Pumping Station</t>
        </is>
      </c>
      <c r="K528" s="3" t="inlineStr">
        <is>
          <t>PRE-001028</t>
        </is>
      </c>
      <c r="L528" s="3" t="inlineStr">
        <is>
          <t>PPE</t>
        </is>
      </c>
      <c r="M528" s="3">
        <v/>
      </c>
      <c r="N528" s="3">
        <v/>
      </c>
    </row>
    <row r="529">
      <c r="A529" s="3">
        <f>T("1111121230")</f>
      </c>
      <c r="B529" s="3" t="inlineStr">
        <is>
          <t>Aeration Tank Cell 4 Recirculation Pump</t>
        </is>
      </c>
      <c r="C529" s="3" t="inlineStr">
        <is>
          <t>Aeration Tank Cell 4</t>
        </is>
      </c>
      <c r="D529" s="3">
        <v/>
      </c>
      <c r="E529" s="3">
        <v/>
      </c>
      <c r="F529" s="4">
        <v>36617</v>
      </c>
      <c r="G529" s="3">
        <v/>
      </c>
      <c r="H529" s="3">
        <v/>
      </c>
      <c r="I529" s="3">
        <v/>
      </c>
      <c r="J529" s="3" t="inlineStr">
        <is>
          <t>Aeration Tank Cell 4</t>
        </is>
      </c>
      <c r="K529" s="3" t="inlineStr">
        <is>
          <t>PRE-001029</t>
        </is>
      </c>
      <c r="L529" s="3" t="inlineStr">
        <is>
          <t>PPE</t>
        </is>
      </c>
      <c r="M529" s="3">
        <v/>
      </c>
      <c r="N529" s="3">
        <v/>
      </c>
    </row>
    <row r="530">
      <c r="A530" s="3">
        <f>T("1111121231")</f>
      </c>
      <c r="B530" s="3" t="inlineStr">
        <is>
          <t>Aeration Tank Cell 3 Recirculation Pump</t>
        </is>
      </c>
      <c r="C530" s="3" t="inlineStr">
        <is>
          <t>Aeration Tank Cell 3</t>
        </is>
      </c>
      <c r="D530" s="3">
        <v/>
      </c>
      <c r="E530" s="3">
        <v/>
      </c>
      <c r="F530" s="4">
        <v>36617</v>
      </c>
      <c r="G530" s="3">
        <v/>
      </c>
      <c r="H530" s="3">
        <v/>
      </c>
      <c r="I530" s="3">
        <v/>
      </c>
      <c r="J530" s="3" t="inlineStr">
        <is>
          <t>Aeration Tank Cell 3</t>
        </is>
      </c>
      <c r="K530" s="3" t="inlineStr">
        <is>
          <t>PRE-001030</t>
        </is>
      </c>
      <c r="L530" s="3" t="inlineStr">
        <is>
          <t>PPE</t>
        </is>
      </c>
      <c r="M530" s="3">
        <v/>
      </c>
      <c r="N530" s="3">
        <v/>
      </c>
    </row>
    <row r="531">
      <c r="A531" s="3">
        <f>T("1111121232")</f>
      </c>
      <c r="B531" s="3" t="inlineStr">
        <is>
          <t>Aeration Tank Cell 2 Recirculation Pump</t>
        </is>
      </c>
      <c r="C531" s="3" t="inlineStr">
        <is>
          <t>Aeration Tank Cell 2 Boiler Room</t>
        </is>
      </c>
      <c r="D531" s="3">
        <v/>
      </c>
      <c r="E531" s="3">
        <v/>
      </c>
      <c r="F531" s="4">
        <v>36617</v>
      </c>
      <c r="G531" s="3">
        <v/>
      </c>
      <c r="H531" s="3">
        <v/>
      </c>
      <c r="I531" s="3">
        <v/>
      </c>
      <c r="J531" s="3" t="inlineStr">
        <is>
          <t>Aeration Tank Cell 2</t>
        </is>
      </c>
      <c r="K531" s="3" t="inlineStr">
        <is>
          <t>PRE-001031</t>
        </is>
      </c>
      <c r="L531" s="3" t="inlineStr">
        <is>
          <t>PPE</t>
        </is>
      </c>
      <c r="M531" s="3">
        <v/>
      </c>
      <c r="N531" s="3">
        <v/>
      </c>
    </row>
    <row r="532">
      <c r="A532" s="3">
        <f>T("1111121233")</f>
      </c>
      <c r="B532" s="3" t="inlineStr">
        <is>
          <t>Aeration Tank Cell 1 Recirculation Pump</t>
        </is>
      </c>
      <c r="C532" s="3" t="inlineStr">
        <is>
          <t>Aeration Tank Cell 1 Boiler Room</t>
        </is>
      </c>
      <c r="D532" s="3">
        <v/>
      </c>
      <c r="E532" s="3">
        <v/>
      </c>
      <c r="F532" s="4">
        <v>36617</v>
      </c>
      <c r="G532" s="3">
        <v/>
      </c>
      <c r="H532" s="3">
        <v/>
      </c>
      <c r="I532" s="3">
        <v/>
      </c>
      <c r="J532" s="3" t="inlineStr">
        <is>
          <t>Aeration Tank Cell 1</t>
        </is>
      </c>
      <c r="K532" s="3" t="inlineStr">
        <is>
          <t>PRE-001032</t>
        </is>
      </c>
      <c r="L532" s="3" t="inlineStr">
        <is>
          <t>PPE</t>
        </is>
      </c>
      <c r="M532" s="3">
        <v/>
      </c>
      <c r="N532" s="3">
        <v/>
      </c>
    </row>
    <row r="533">
      <c r="A533" s="3">
        <f>T("1111121234")</f>
      </c>
      <c r="B533" s="3" t="inlineStr">
        <is>
          <t>Vertical Multistage Service Water Pump # 1- Pump</t>
        </is>
      </c>
      <c r="C533" s="3" t="inlineStr">
        <is>
          <t>Return Sludge Pumping Station</t>
        </is>
      </c>
      <c r="D533" s="3">
        <v/>
      </c>
      <c r="E533" s="3">
        <v/>
      </c>
      <c r="F533" s="4">
        <v>40544</v>
      </c>
      <c r="G533" s="3">
        <v/>
      </c>
      <c r="H533" s="3">
        <v/>
      </c>
      <c r="I533" s="3">
        <v/>
      </c>
      <c r="J533" s="3" t="inlineStr">
        <is>
          <t>Return Sludge Pumping Station</t>
        </is>
      </c>
      <c r="K533" s="3" t="inlineStr">
        <is>
          <t>PRE-001033</t>
        </is>
      </c>
      <c r="L533" s="3" t="inlineStr">
        <is>
          <t>PPE</t>
        </is>
      </c>
      <c r="M533" s="3">
        <v/>
      </c>
      <c r="N533" s="3">
        <v/>
      </c>
    </row>
    <row r="534">
      <c r="A534" s="3">
        <f>T("1111121235")</f>
      </c>
      <c r="B534" s="3" t="inlineStr">
        <is>
          <t>Primary Sludge Pump # 3- Pump</t>
        </is>
      </c>
      <c r="C534" s="3" t="inlineStr">
        <is>
          <t>Raw Sludge Pumping Station 2</t>
        </is>
      </c>
      <c r="D534" s="3">
        <v/>
      </c>
      <c r="E534" s="3">
        <v/>
      </c>
      <c r="F534" s="4">
        <v>37987</v>
      </c>
      <c r="G534" s="3">
        <v/>
      </c>
      <c r="H534" s="3">
        <v/>
      </c>
      <c r="I534" s="3">
        <v/>
      </c>
      <c r="J534" s="3" t="inlineStr">
        <is>
          <t>Raw Sludge Pumping Station 2</t>
        </is>
      </c>
      <c r="K534" s="3" t="inlineStr">
        <is>
          <t>PRE-001034</t>
        </is>
      </c>
      <c r="L534" s="3" t="inlineStr">
        <is>
          <t>PPE</t>
        </is>
      </c>
      <c r="M534" s="3">
        <v/>
      </c>
      <c r="N534" s="3">
        <v/>
      </c>
    </row>
    <row r="535">
      <c r="A535" s="3">
        <f>T("1111121236")</f>
      </c>
      <c r="B535" s="3" t="inlineStr">
        <is>
          <t>Primary Sludge Pump # 3- Pump</t>
        </is>
      </c>
      <c r="C535" s="3" t="inlineStr">
        <is>
          <t>Raw Sludge Pumping Station 2</t>
        </is>
      </c>
      <c r="D535" s="3">
        <v/>
      </c>
      <c r="E535" s="3">
        <v/>
      </c>
      <c r="F535" s="4">
        <v>37987</v>
      </c>
      <c r="G535" s="3">
        <v/>
      </c>
      <c r="H535" s="3">
        <v/>
      </c>
      <c r="I535" s="3">
        <v/>
      </c>
      <c r="J535" s="3" t="inlineStr">
        <is>
          <t>Raw Sludge Pumping Station 2</t>
        </is>
      </c>
      <c r="K535" s="3" t="inlineStr">
        <is>
          <t>PRE-001035</t>
        </is>
      </c>
      <c r="L535" s="3" t="inlineStr">
        <is>
          <t>PPE</t>
        </is>
      </c>
      <c r="M535" s="3">
        <v/>
      </c>
      <c r="N535" s="3">
        <v/>
      </c>
    </row>
    <row r="536">
      <c r="A536" s="3">
        <f>T("1111121237")</f>
      </c>
      <c r="B536" s="3" t="inlineStr">
        <is>
          <t>Primary Sludge Pump # 1- Pump</t>
        </is>
      </c>
      <c r="C536" s="3" t="inlineStr">
        <is>
          <t>Raw Sludge Pumping Station 1 South Side of Boiler Room</t>
        </is>
      </c>
      <c r="D536" s="3">
        <v/>
      </c>
      <c r="E536" s="3">
        <v/>
      </c>
      <c r="F536" s="4">
        <v>37987</v>
      </c>
      <c r="G536" s="3">
        <v/>
      </c>
      <c r="H536" s="3">
        <v/>
      </c>
      <c r="I536" s="3">
        <v/>
      </c>
      <c r="J536" s="3" t="inlineStr">
        <is>
          <t>Raw Sludge Pumping Station 1</t>
        </is>
      </c>
      <c r="K536" s="3" t="inlineStr">
        <is>
          <t>PRE-001036</t>
        </is>
      </c>
      <c r="L536" s="3" t="inlineStr">
        <is>
          <t>PPE</t>
        </is>
      </c>
      <c r="M536" s="3">
        <v/>
      </c>
      <c r="N536" s="3">
        <v/>
      </c>
    </row>
    <row r="537">
      <c r="A537" s="3">
        <f>T("1111121238")</f>
      </c>
      <c r="B537" s="3" t="inlineStr">
        <is>
          <t>Primary Sludge Pump # 2- Pump</t>
        </is>
      </c>
      <c r="C537" s="3" t="inlineStr">
        <is>
          <t>Raw Sludge Pumping Station 1 Above Boiler # 1  Boiler Room</t>
        </is>
      </c>
      <c r="D537" s="3">
        <v/>
      </c>
      <c r="E537" s="3">
        <v/>
      </c>
      <c r="F537" s="4">
        <v>37987</v>
      </c>
      <c r="G537" s="3">
        <v/>
      </c>
      <c r="H537" s="3">
        <v/>
      </c>
      <c r="I537" s="3">
        <v/>
      </c>
      <c r="J537" s="3" t="inlineStr">
        <is>
          <t>Raw Sludge Pumping Station 1</t>
        </is>
      </c>
      <c r="K537" s="3" t="inlineStr">
        <is>
          <t>PRE-001037</t>
        </is>
      </c>
      <c r="L537" s="3" t="inlineStr">
        <is>
          <t>PPE</t>
        </is>
      </c>
      <c r="M537" s="3">
        <v/>
      </c>
      <c r="N537" s="3">
        <v/>
      </c>
    </row>
    <row r="538">
      <c r="A538" s="3">
        <f>T("1111121239")</f>
      </c>
      <c r="B538" s="3" t="inlineStr">
        <is>
          <t>Hot Water Pump # 2- Pump</t>
        </is>
      </c>
      <c r="C538" s="3" t="inlineStr">
        <is>
          <t>Digester Control Building Sludge Mixing Pump Room</t>
        </is>
      </c>
      <c r="D538" s="3">
        <v/>
      </c>
      <c r="E538" s="3">
        <v/>
      </c>
      <c r="F538" s="4">
        <v>26299</v>
      </c>
      <c r="G538" s="3">
        <v/>
      </c>
      <c r="H538" s="3">
        <v/>
      </c>
      <c r="I538" s="3">
        <v/>
      </c>
      <c r="J538" s="3" t="inlineStr">
        <is>
          <t>Digester Control Building</t>
        </is>
      </c>
      <c r="K538" s="3" t="inlineStr">
        <is>
          <t>PRE-001038</t>
        </is>
      </c>
      <c r="L538" s="3" t="inlineStr">
        <is>
          <t>PPE</t>
        </is>
      </c>
      <c r="M538" s="3">
        <v/>
      </c>
      <c r="N538" s="3">
        <v/>
      </c>
    </row>
    <row r="539">
      <c r="A539" s="3">
        <f>T("1111121240")</f>
      </c>
      <c r="B539" s="3" t="inlineStr">
        <is>
          <t>Hot Water Pump # 1- Pump</t>
        </is>
      </c>
      <c r="C539" s="3" t="inlineStr">
        <is>
          <t>Digester Control Building Sludge Mixing Pump Room</t>
        </is>
      </c>
      <c r="D539" s="3">
        <v/>
      </c>
      <c r="E539" s="3">
        <v/>
      </c>
      <c r="F539" s="4">
        <v>26299</v>
      </c>
      <c r="G539" s="3">
        <v/>
      </c>
      <c r="H539" s="3">
        <v/>
      </c>
      <c r="I539" s="3">
        <v/>
      </c>
      <c r="J539" s="3" t="inlineStr">
        <is>
          <t>Digester Control Building</t>
        </is>
      </c>
      <c r="K539" s="3" t="inlineStr">
        <is>
          <t>PRE-001039</t>
        </is>
      </c>
      <c r="L539" s="3" t="inlineStr">
        <is>
          <t>PPE</t>
        </is>
      </c>
      <c r="M539" s="3">
        <v/>
      </c>
      <c r="N539" s="3">
        <v/>
      </c>
    </row>
    <row r="540">
      <c r="A540" s="3">
        <f>T("1111121241")</f>
      </c>
      <c r="B540" s="3" t="inlineStr">
        <is>
          <t>Effluent Water Pump</t>
        </is>
      </c>
      <c r="C540" s="3" t="inlineStr">
        <is>
          <t>Return Sludge Pumping Station Recirculation Pump Room</t>
        </is>
      </c>
      <c r="D540" s="3">
        <v/>
      </c>
      <c r="E540" s="3">
        <v/>
      </c>
      <c r="F540" s="4">
        <v>26299</v>
      </c>
      <c r="G540" s="3">
        <v/>
      </c>
      <c r="H540" s="3">
        <v/>
      </c>
      <c r="I540" s="3">
        <v/>
      </c>
      <c r="J540" s="3" t="inlineStr">
        <is>
          <t>Return Sludge Pumping Station</t>
        </is>
      </c>
      <c r="K540" s="3" t="inlineStr">
        <is>
          <t>PRE-001040</t>
        </is>
      </c>
      <c r="L540" s="3" t="inlineStr">
        <is>
          <t>PPE</t>
        </is>
      </c>
      <c r="M540" s="3">
        <v/>
      </c>
      <c r="N540" s="3">
        <v/>
      </c>
    </row>
    <row r="541">
      <c r="A541" s="3">
        <f>T("1111121242")</f>
      </c>
      <c r="B541" s="3" t="inlineStr">
        <is>
          <t>Secondary Clarifier Scum Pump</t>
        </is>
      </c>
      <c r="C541" s="3" t="inlineStr">
        <is>
          <t>Return Sludge Pumping Station Recirculation Pump Room</t>
        </is>
      </c>
      <c r="D541" s="3">
        <v/>
      </c>
      <c r="E541" s="3">
        <v/>
      </c>
      <c r="F541" s="4">
        <v>36526</v>
      </c>
      <c r="G541" s="3">
        <v/>
      </c>
      <c r="H541" s="3">
        <v/>
      </c>
      <c r="I541" s="3">
        <v/>
      </c>
      <c r="J541" s="3" t="inlineStr">
        <is>
          <t>Return Sludge Pumping Station</t>
        </is>
      </c>
      <c r="K541" s="3" t="inlineStr">
        <is>
          <t>PRE-001041</t>
        </is>
      </c>
      <c r="L541" s="3" t="inlineStr">
        <is>
          <t>PPE</t>
        </is>
      </c>
      <c r="M541" s="3">
        <v/>
      </c>
      <c r="N541" s="3">
        <v/>
      </c>
    </row>
    <row r="542">
      <c r="A542" s="3">
        <f>T("1111121243")</f>
      </c>
      <c r="B542" s="3" t="inlineStr">
        <is>
          <t>Sludge Mixing Pump</t>
        </is>
      </c>
      <c r="C542" s="3" t="inlineStr">
        <is>
          <t>Digester Control Building Biorem Room</t>
        </is>
      </c>
      <c r="D542" s="3">
        <v/>
      </c>
      <c r="E542" s="3">
        <v/>
      </c>
      <c r="F542" s="4">
        <v>26299</v>
      </c>
      <c r="G542" s="3">
        <v/>
      </c>
      <c r="H542" s="3">
        <v/>
      </c>
      <c r="I542" s="3">
        <v/>
      </c>
      <c r="J542" s="3" t="inlineStr">
        <is>
          <t>Digester Control Building</t>
        </is>
      </c>
      <c r="K542" s="3" t="inlineStr">
        <is>
          <t>PRE-001042</t>
        </is>
      </c>
      <c r="L542" s="3" t="inlineStr">
        <is>
          <t>PPE</t>
        </is>
      </c>
      <c r="M542" s="3">
        <v/>
      </c>
      <c r="N542" s="3">
        <v/>
      </c>
    </row>
    <row r="543">
      <c r="A543" s="3">
        <f>T("1111121244")</f>
      </c>
      <c r="B543" s="3" t="inlineStr">
        <is>
          <t>Digester Control Building  Pump</t>
        </is>
      </c>
      <c r="C543" s="3" t="inlineStr">
        <is>
          <t>Digester Control Building</t>
        </is>
      </c>
      <c r="D543" s="3">
        <v/>
      </c>
      <c r="E543" s="3">
        <v/>
      </c>
      <c r="F543" s="4">
        <v>26299</v>
      </c>
      <c r="G543" s="3">
        <v/>
      </c>
      <c r="H543" s="3">
        <v/>
      </c>
      <c r="I543" s="3">
        <v/>
      </c>
      <c r="J543" s="3" t="inlineStr">
        <is>
          <t>Digester Control Building</t>
        </is>
      </c>
      <c r="K543" s="3" t="inlineStr">
        <is>
          <t>PRE-001043</t>
        </is>
      </c>
      <c r="L543" s="3" t="inlineStr">
        <is>
          <t>PPE</t>
        </is>
      </c>
      <c r="M543" s="3">
        <v/>
      </c>
      <c r="N543" s="3">
        <v/>
      </c>
    </row>
    <row r="544">
      <c r="A544" s="3">
        <f>T("1111121245")</f>
      </c>
      <c r="B544" s="3" t="inlineStr">
        <is>
          <t>Vertical Inline Hot Water Pump # 4- Pump</t>
        </is>
      </c>
      <c r="C544" s="3" t="inlineStr">
        <is>
          <t>Digester Control Building</t>
        </is>
      </c>
      <c r="D544" s="3">
        <v/>
      </c>
      <c r="E544" s="3">
        <v/>
      </c>
      <c r="F544" s="4">
        <v>26299</v>
      </c>
      <c r="G544" s="3">
        <v/>
      </c>
      <c r="H544" s="3">
        <v/>
      </c>
      <c r="I544" s="3">
        <v/>
      </c>
      <c r="J544" s="3" t="inlineStr">
        <is>
          <t>Digester Control Building</t>
        </is>
      </c>
      <c r="K544" s="3" t="inlineStr">
        <is>
          <t>PRE-001044</t>
        </is>
      </c>
      <c r="L544" s="3" t="inlineStr">
        <is>
          <t>PPE</t>
        </is>
      </c>
      <c r="M544" s="3">
        <v/>
      </c>
      <c r="N544" s="3">
        <v/>
      </c>
    </row>
    <row r="545">
      <c r="A545" s="3">
        <f>T("1111121246")</f>
      </c>
      <c r="B545" s="3" t="inlineStr">
        <is>
          <t>Sludge Mixing Pump # 2- Pump</t>
        </is>
      </c>
      <c r="C545" s="3" t="inlineStr">
        <is>
          <t>Digester Control Building</t>
        </is>
      </c>
      <c r="D545" s="3">
        <v/>
      </c>
      <c r="E545" s="3">
        <v/>
      </c>
      <c r="F545" s="4">
        <v>26299</v>
      </c>
      <c r="G545" s="3">
        <v/>
      </c>
      <c r="H545" s="3">
        <v/>
      </c>
      <c r="I545" s="3">
        <v/>
      </c>
      <c r="J545" s="3" t="inlineStr">
        <is>
          <t>Digester Control Building</t>
        </is>
      </c>
      <c r="K545" s="3" t="inlineStr">
        <is>
          <t>PRE-001045</t>
        </is>
      </c>
      <c r="L545" s="3" t="inlineStr">
        <is>
          <t>PPE</t>
        </is>
      </c>
      <c r="M545" s="3">
        <v/>
      </c>
      <c r="N545" s="3">
        <v/>
      </c>
    </row>
    <row r="546">
      <c r="A546" s="3">
        <f>T("1111121247")</f>
      </c>
      <c r="B546" s="3" t="inlineStr">
        <is>
          <t>Sludge Mixing Pump # 1- Pump</t>
        </is>
      </c>
      <c r="C546" s="3" t="inlineStr">
        <is>
          <t>Digester Control Building</t>
        </is>
      </c>
      <c r="D546" s="3">
        <v/>
      </c>
      <c r="E546" s="3">
        <v/>
      </c>
      <c r="F546" s="4">
        <v>26299</v>
      </c>
      <c r="G546" s="3">
        <v/>
      </c>
      <c r="H546" s="3">
        <v/>
      </c>
      <c r="I546" s="3">
        <v/>
      </c>
      <c r="J546" s="3" t="inlineStr">
        <is>
          <t>Digester Control Building</t>
        </is>
      </c>
      <c r="K546" s="3" t="inlineStr">
        <is>
          <t>PRE-001046</t>
        </is>
      </c>
      <c r="L546" s="3" t="inlineStr">
        <is>
          <t>PPE</t>
        </is>
      </c>
      <c r="M546" s="3">
        <v/>
      </c>
      <c r="N546" s="3">
        <v/>
      </c>
    </row>
    <row r="547">
      <c r="A547" s="3">
        <f>T("1111121248")</f>
      </c>
      <c r="B547" s="3" t="inlineStr">
        <is>
          <t>Recirculation Pump 1- Pump</t>
        </is>
      </c>
      <c r="C547" s="3" t="inlineStr">
        <is>
          <t>Digester Control Building</t>
        </is>
      </c>
      <c r="D547" s="3">
        <v/>
      </c>
      <c r="E547" s="3">
        <v/>
      </c>
      <c r="F547" s="4">
        <v>26299</v>
      </c>
      <c r="G547" s="3">
        <v/>
      </c>
      <c r="H547" s="3">
        <v/>
      </c>
      <c r="I547" s="3">
        <v/>
      </c>
      <c r="J547" s="3" t="inlineStr">
        <is>
          <t>Digester Control Building</t>
        </is>
      </c>
      <c r="K547" s="3" t="inlineStr">
        <is>
          <t>PRE-001047</t>
        </is>
      </c>
      <c r="L547" s="3" t="inlineStr">
        <is>
          <t>PPE</t>
        </is>
      </c>
      <c r="M547" s="3">
        <v/>
      </c>
      <c r="N547" s="3">
        <v/>
      </c>
    </row>
    <row r="548">
      <c r="A548" s="3">
        <f>T("1111121249")</f>
      </c>
      <c r="B548" s="3" t="inlineStr">
        <is>
          <t>Recirculation Pump 2- Pump</t>
        </is>
      </c>
      <c r="C548" s="3" t="inlineStr">
        <is>
          <t>Digester Control Building</t>
        </is>
      </c>
      <c r="D548" s="3">
        <v/>
      </c>
      <c r="E548" s="3">
        <v/>
      </c>
      <c r="F548" s="4">
        <v>26299</v>
      </c>
      <c r="G548" s="3">
        <v/>
      </c>
      <c r="H548" s="3">
        <v/>
      </c>
      <c r="I548" s="3">
        <v/>
      </c>
      <c r="J548" s="3" t="inlineStr">
        <is>
          <t>Digester Control Building</t>
        </is>
      </c>
      <c r="K548" s="3" t="inlineStr">
        <is>
          <t>PRE-001048</t>
        </is>
      </c>
      <c r="L548" s="3" t="inlineStr">
        <is>
          <t>PPE</t>
        </is>
      </c>
      <c r="M548" s="3">
        <v/>
      </c>
      <c r="N548" s="3">
        <v/>
      </c>
    </row>
    <row r="549">
      <c r="A549" s="3">
        <f>T("1111121250")</f>
      </c>
      <c r="B549" s="3" t="inlineStr">
        <is>
          <t>Recirculation Pump 2- Pump</t>
        </is>
      </c>
      <c r="C549" s="3" t="inlineStr">
        <is>
          <t>Bio Rem Building Bio Rem Room</t>
        </is>
      </c>
      <c r="D549" s="3">
        <v/>
      </c>
      <c r="E549" s="3">
        <v/>
      </c>
      <c r="F549" s="4">
        <v>42736</v>
      </c>
      <c r="G549" s="3">
        <v/>
      </c>
      <c r="H549" s="3">
        <v/>
      </c>
      <c r="I549" s="3">
        <v/>
      </c>
      <c r="J549" s="3" t="inlineStr">
        <is>
          <t>Bio-Rem Building</t>
        </is>
      </c>
      <c r="K549" s="3" t="inlineStr">
        <is>
          <t>PRE-001049</t>
        </is>
      </c>
      <c r="L549" s="3" t="inlineStr">
        <is>
          <t>PPE</t>
        </is>
      </c>
      <c r="M549" s="3">
        <v/>
      </c>
      <c r="N549" s="3">
        <v/>
      </c>
    </row>
    <row r="550">
      <c r="A550" s="3">
        <f>T("1111121251")</f>
      </c>
      <c r="B550" s="3" t="inlineStr">
        <is>
          <t>Storage Building  Pump</t>
        </is>
      </c>
      <c r="C550" s="3" t="inlineStr">
        <is>
          <t>Storage Building</t>
        </is>
      </c>
      <c r="D550" s="3">
        <v/>
      </c>
      <c r="E550" s="3">
        <v/>
      </c>
      <c r="F550" s="4">
        <v>37987</v>
      </c>
      <c r="G550" s="3">
        <v/>
      </c>
      <c r="H550" s="3">
        <v/>
      </c>
      <c r="I550" s="3">
        <v/>
      </c>
      <c r="J550" s="3" t="inlineStr">
        <is>
          <t>Storage Building</t>
        </is>
      </c>
      <c r="K550" s="3" t="inlineStr">
        <is>
          <t>PRE-001050</t>
        </is>
      </c>
      <c r="L550" s="3" t="inlineStr">
        <is>
          <t>PPE</t>
        </is>
      </c>
      <c r="M550" s="3">
        <v/>
      </c>
      <c r="N550" s="3">
        <v/>
      </c>
    </row>
    <row r="551">
      <c r="A551" s="3">
        <f>T("1111121252")</f>
      </c>
      <c r="B551" s="3" t="inlineStr">
        <is>
          <t>Storage Building  Pump</t>
        </is>
      </c>
      <c r="C551" s="3" t="inlineStr">
        <is>
          <t>Storage Building</t>
        </is>
      </c>
      <c r="D551" s="3">
        <v/>
      </c>
      <c r="E551" s="3">
        <v/>
      </c>
      <c r="F551" s="4">
        <v>37987</v>
      </c>
      <c r="G551" s="3">
        <v/>
      </c>
      <c r="H551" s="3">
        <v/>
      </c>
      <c r="I551" s="3">
        <v/>
      </c>
      <c r="J551" s="3" t="inlineStr">
        <is>
          <t>Storage Building</t>
        </is>
      </c>
      <c r="K551" s="3" t="inlineStr">
        <is>
          <t>PRE-001051</t>
        </is>
      </c>
      <c r="L551" s="3" t="inlineStr">
        <is>
          <t>PPE</t>
        </is>
      </c>
      <c r="M551" s="3">
        <v/>
      </c>
      <c r="N551" s="3">
        <v/>
      </c>
    </row>
    <row r="552">
      <c r="A552" s="3">
        <f>T("1111121253")</f>
      </c>
      <c r="B552" s="3" t="inlineStr">
        <is>
          <t>Raw Sludge Pumping Station 2  Sump Pump</t>
        </is>
      </c>
      <c r="C552" s="3" t="inlineStr">
        <is>
          <t>Raw Sludge Pumping Station 2</t>
        </is>
      </c>
      <c r="D552" s="3">
        <v/>
      </c>
      <c r="E552" s="3">
        <v/>
      </c>
      <c r="F552" s="4">
        <v>26299</v>
      </c>
      <c r="G552" s="3">
        <v/>
      </c>
      <c r="H552" s="3">
        <v/>
      </c>
      <c r="I552" s="3">
        <v/>
      </c>
      <c r="J552" s="3" t="inlineStr">
        <is>
          <t>Raw Sludge Pumping Station 2</t>
        </is>
      </c>
      <c r="K552" s="3" t="inlineStr">
        <is>
          <t>PRE-001052</t>
        </is>
      </c>
      <c r="L552" s="3" t="inlineStr">
        <is>
          <t>PPE</t>
        </is>
      </c>
      <c r="M552" s="3">
        <v/>
      </c>
      <c r="N552" s="3">
        <v/>
      </c>
    </row>
    <row r="553">
      <c r="A553" s="3">
        <f>T("1111121254")</f>
      </c>
      <c r="B553" s="3" t="inlineStr">
        <is>
          <t>Raw Sludge Pumping Station 1  Sump Pump</t>
        </is>
      </c>
      <c r="C553" s="3" t="inlineStr">
        <is>
          <t>Raw Sludge Pumping Station 1</t>
        </is>
      </c>
      <c r="D553" s="3">
        <v/>
      </c>
      <c r="E553" s="3">
        <v/>
      </c>
      <c r="F553" s="4">
        <v>26299</v>
      </c>
      <c r="G553" s="3">
        <v/>
      </c>
      <c r="H553" s="3">
        <v/>
      </c>
      <c r="I553" s="3">
        <v/>
      </c>
      <c r="J553" s="3" t="inlineStr">
        <is>
          <t>Raw Sludge Pumping Station 1</t>
        </is>
      </c>
      <c r="K553" s="3" t="inlineStr">
        <is>
          <t>PRE-001053</t>
        </is>
      </c>
      <c r="L553" s="3" t="inlineStr">
        <is>
          <t>PPE</t>
        </is>
      </c>
      <c r="M553" s="3">
        <v/>
      </c>
      <c r="N553" s="3">
        <v/>
      </c>
    </row>
    <row r="554">
      <c r="A554" s="3">
        <f>T("1111121255")</f>
      </c>
      <c r="B554" s="3" t="inlineStr">
        <is>
          <t>Sump Pump No. 5- Pump</t>
        </is>
      </c>
      <c r="C554" s="3" t="inlineStr">
        <is>
          <t>Return Sludge PS 2</t>
        </is>
      </c>
      <c r="D554" s="3">
        <v/>
      </c>
      <c r="E554" s="3">
        <v/>
      </c>
      <c r="F554" s="4">
        <v>26299</v>
      </c>
      <c r="G554" s="3">
        <v/>
      </c>
      <c r="H554" s="3">
        <v/>
      </c>
      <c r="I554" s="3">
        <v/>
      </c>
      <c r="J554" s="3" t="inlineStr">
        <is>
          <t>Return Sludge PS 2</t>
        </is>
      </c>
      <c r="K554" s="3" t="inlineStr">
        <is>
          <t>PRE-001054</t>
        </is>
      </c>
      <c r="L554" s="3" t="inlineStr">
        <is>
          <t>PPE</t>
        </is>
      </c>
      <c r="M554" s="3">
        <v/>
      </c>
      <c r="N554" s="3">
        <v/>
      </c>
    </row>
    <row r="555">
      <c r="A555" s="3">
        <f>T("1111121256")</f>
      </c>
      <c r="B555" s="3" t="inlineStr">
        <is>
          <t>Ras Room Sump Pump</t>
        </is>
      </c>
      <c r="C555" s="3" t="inlineStr">
        <is>
          <t>Return Sludge PS 1</t>
        </is>
      </c>
      <c r="D555" s="3">
        <v/>
      </c>
      <c r="E555" s="3">
        <v/>
      </c>
      <c r="F555" s="4">
        <v>26299</v>
      </c>
      <c r="G555" s="3">
        <v/>
      </c>
      <c r="H555" s="3">
        <v/>
      </c>
      <c r="I555" s="3">
        <v/>
      </c>
      <c r="J555" s="3" t="inlineStr">
        <is>
          <t>Return Sludge PS 1</t>
        </is>
      </c>
      <c r="K555" s="3" t="inlineStr">
        <is>
          <t>PRE-001055</t>
        </is>
      </c>
      <c r="L555" s="3" t="inlineStr">
        <is>
          <t>PPE</t>
        </is>
      </c>
      <c r="M555" s="3">
        <v/>
      </c>
      <c r="N555" s="3">
        <v/>
      </c>
    </row>
    <row r="556">
      <c r="A556" s="3">
        <f>T("1111121257")</f>
      </c>
      <c r="B556" s="3" t="inlineStr">
        <is>
          <t>Return Sludge Pumping Station Sump Pump</t>
        </is>
      </c>
      <c r="C556" s="3" t="inlineStr">
        <is>
          <t>Return Sludge Pumping Station</t>
        </is>
      </c>
      <c r="D556" s="3">
        <v/>
      </c>
      <c r="E556" s="3">
        <v/>
      </c>
      <c r="F556" s="4">
        <v>26299</v>
      </c>
      <c r="G556" s="3">
        <v/>
      </c>
      <c r="H556" s="3">
        <v/>
      </c>
      <c r="I556" s="3">
        <v/>
      </c>
      <c r="J556" s="3" t="inlineStr">
        <is>
          <t>Return Sludge Pumping Station</t>
        </is>
      </c>
      <c r="K556" s="3" t="inlineStr">
        <is>
          <t>PRE-001056</t>
        </is>
      </c>
      <c r="L556" s="3" t="inlineStr">
        <is>
          <t>PPE</t>
        </is>
      </c>
      <c r="M556" s="3">
        <v/>
      </c>
      <c r="N556" s="3">
        <v/>
      </c>
    </row>
  </sheetData>
</worksheet>
</file>