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0DE9EAD-13C0-494E-97CD-EA18E855F2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zulta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5" i="1"/>
  <c r="J33" i="1" l="1"/>
  <c r="I33" i="1"/>
  <c r="H33" i="1"/>
  <c r="G33" i="1"/>
  <c r="J30" i="1"/>
  <c r="I30" i="1"/>
  <c r="F30" i="1"/>
  <c r="G30" i="1"/>
  <c r="F26" i="1"/>
  <c r="G26" i="1"/>
  <c r="J25" i="1"/>
  <c r="I25" i="1"/>
  <c r="F25" i="1"/>
  <c r="G25" i="1"/>
  <c r="F24" i="1"/>
  <c r="G24" i="1"/>
  <c r="J24" i="1"/>
  <c r="H24" i="1"/>
  <c r="I24" i="1"/>
  <c r="P25" i="1" l="1"/>
  <c r="O25" i="1"/>
  <c r="N25" i="1"/>
  <c r="M25" i="1"/>
  <c r="L25" i="1"/>
  <c r="K25" i="1"/>
  <c r="P13" i="1"/>
  <c r="P14" i="1"/>
  <c r="P15" i="1"/>
  <c r="P16" i="1"/>
  <c r="P17" i="1"/>
  <c r="P18" i="1"/>
  <c r="P19" i="1"/>
  <c r="P20" i="1"/>
  <c r="P21" i="1"/>
  <c r="P22" i="1"/>
  <c r="P23" i="1"/>
  <c r="P12" i="1"/>
  <c r="O13" i="1"/>
  <c r="O14" i="1"/>
  <c r="O15" i="1"/>
  <c r="O16" i="1"/>
  <c r="O17" i="1"/>
  <c r="O18" i="1"/>
  <c r="O19" i="1"/>
  <c r="O20" i="1"/>
  <c r="O21" i="1"/>
  <c r="O22" i="1"/>
  <c r="O23" i="1"/>
  <c r="O12" i="1"/>
  <c r="N13" i="1"/>
  <c r="N14" i="1"/>
  <c r="N15" i="1"/>
  <c r="N16" i="1"/>
  <c r="N17" i="1"/>
  <c r="N18" i="1"/>
  <c r="N19" i="1"/>
  <c r="N20" i="1"/>
  <c r="N21" i="1"/>
  <c r="N22" i="1"/>
  <c r="N23" i="1"/>
  <c r="N12" i="1"/>
  <c r="M13" i="1"/>
  <c r="M14" i="1"/>
  <c r="M15" i="1"/>
  <c r="M16" i="1"/>
  <c r="M17" i="1"/>
  <c r="M18" i="1"/>
  <c r="M19" i="1"/>
  <c r="M20" i="1"/>
  <c r="M21" i="1"/>
  <c r="M22" i="1"/>
  <c r="M23" i="1"/>
  <c r="M12" i="1"/>
  <c r="L13" i="1"/>
  <c r="L14" i="1"/>
  <c r="L15" i="1"/>
  <c r="L16" i="1"/>
  <c r="L17" i="1"/>
  <c r="L18" i="1"/>
  <c r="L19" i="1"/>
  <c r="L20" i="1"/>
  <c r="L21" i="1"/>
  <c r="L22" i="1"/>
  <c r="L23" i="1"/>
  <c r="L12" i="1"/>
  <c r="K13" i="1"/>
  <c r="K14" i="1"/>
  <c r="K15" i="1"/>
  <c r="K16" i="1"/>
  <c r="K17" i="1"/>
  <c r="K18" i="1"/>
  <c r="K19" i="1"/>
  <c r="K20" i="1"/>
  <c r="K21" i="1"/>
  <c r="K22" i="1"/>
  <c r="K23" i="1"/>
  <c r="K12" i="1"/>
  <c r="J13" i="1"/>
  <c r="J14" i="1"/>
  <c r="J15" i="1"/>
  <c r="J16" i="1"/>
  <c r="J17" i="1"/>
  <c r="J18" i="1"/>
  <c r="J19" i="1"/>
  <c r="J20" i="1"/>
  <c r="J21" i="1"/>
  <c r="J22" i="1"/>
  <c r="J23" i="1"/>
  <c r="J12" i="1"/>
  <c r="I13" i="1"/>
  <c r="I14" i="1"/>
  <c r="I15" i="1"/>
  <c r="I16" i="1"/>
  <c r="I17" i="1"/>
  <c r="I18" i="1"/>
  <c r="I19" i="1"/>
  <c r="I20" i="1"/>
  <c r="I21" i="1"/>
  <c r="I22" i="1"/>
  <c r="I23" i="1"/>
  <c r="I12" i="1"/>
  <c r="C5" i="1"/>
  <c r="C4" i="1"/>
  <c r="F6" i="1"/>
  <c r="C6" i="1"/>
  <c r="F5" i="1"/>
  <c r="C3" i="1"/>
  <c r="F3" i="1" l="1"/>
  <c r="F4" i="1" l="1"/>
</calcChain>
</file>

<file path=xl/sharedStrings.xml><?xml version="1.0" encoding="utf-8"?>
<sst xmlns="http://schemas.openxmlformats.org/spreadsheetml/2006/main" count="50" uniqueCount="50">
  <si>
    <t>Penalizacija</t>
  </si>
  <si>
    <t>C_total</t>
  </si>
  <si>
    <t>C_variations</t>
  </si>
  <si>
    <t>Karakteristike izračuna modela</t>
  </si>
  <si>
    <t>Stopa penalizacije</t>
  </si>
  <si>
    <t>Baterija</t>
  </si>
  <si>
    <t>Profit</t>
  </si>
  <si>
    <t>P_pv_install</t>
  </si>
  <si>
    <t>binary_pv</t>
  </si>
  <si>
    <t>E_battery_capacity</t>
  </si>
  <si>
    <t>binary_battery</t>
  </si>
  <si>
    <t>P_battery_MAX</t>
  </si>
  <si>
    <t>P_contracted</t>
  </si>
  <si>
    <t>P_cs_contracted</t>
  </si>
  <si>
    <t>C_invest</t>
  </si>
  <si>
    <t>C_ee_operational</t>
  </si>
  <si>
    <t>C_ee_annual</t>
  </si>
  <si>
    <t>C_profit_annual</t>
  </si>
  <si>
    <t>C_profit</t>
  </si>
  <si>
    <t>C_maintenance</t>
  </si>
  <si>
    <t>C_pv_maintenance</t>
  </si>
  <si>
    <t>C_battery_maintenance</t>
  </si>
  <si>
    <t>C_pl_maintenance</t>
  </si>
  <si>
    <t>C_variations_annual</t>
  </si>
  <si>
    <t>C_loan</t>
  </si>
  <si>
    <t>C_annuity</t>
  </si>
  <si>
    <t>C_battery_replacement</t>
  </si>
  <si>
    <t>% variations</t>
  </si>
  <si>
    <t>ID</t>
  </si>
  <si>
    <t>P_grid_max, m</t>
  </si>
  <si>
    <t>Mjesec</t>
  </si>
  <si>
    <t>model1</t>
  </si>
  <si>
    <t>model2</t>
  </si>
  <si>
    <t>model3</t>
  </si>
  <si>
    <t>model4</t>
  </si>
  <si>
    <t>zgrada</t>
  </si>
  <si>
    <t>model1+zgrada</t>
  </si>
  <si>
    <t>model2+zgrada</t>
  </si>
  <si>
    <t>total building cost</t>
  </si>
  <si>
    <t>a</t>
  </si>
  <si>
    <t>b</t>
  </si>
  <si>
    <t>c</t>
  </si>
  <si>
    <t>d</t>
  </si>
  <si>
    <t>e</t>
  </si>
  <si>
    <t>a vs c</t>
  </si>
  <si>
    <t>d vs c</t>
  </si>
  <si>
    <t>b vs c</t>
  </si>
  <si>
    <t>e vs c</t>
  </si>
  <si>
    <t>a vs b</t>
  </si>
  <si>
    <t>d vs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</si>
</sst>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_-* #,##0.00\ [$€-1]_-;\-* #,##0.00\ [$€-1]_-;_-* &quot;-&quot;??\ [$€-1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9" fontId="5" fillId="0" borderId="0" applyFont="0" applyFill="0" applyBorder="0" applyAlignment="0" applyProtection="0"/>
    <xf numFmtId="0" fontId="6" fillId="9" borderId="3" applyNumberFormat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2"/>
    <xf numFmtId="0" fontId="2" fillId="4" borderId="0" xfId="3"/>
    <xf numFmtId="0" fontId="2" fillId="5" borderId="1" xfId="4" applyBorder="1" applyAlignment="1">
      <alignment horizontal="center" vertical="top"/>
    </xf>
    <xf numFmtId="0" fontId="1" fillId="7" borderId="2" xfId="5" applyFill="1" applyBorder="1"/>
    <xf numFmtId="164" fontId="1" fillId="7" borderId="2" xfId="5" applyNumberFormat="1" applyFill="1" applyBorder="1"/>
    <xf numFmtId="0" fontId="2" fillId="8" borderId="2" xfId="4" applyFill="1" applyBorder="1"/>
    <xf numFmtId="164" fontId="2" fillId="8" borderId="2" xfId="4" applyNumberFormat="1" applyFill="1" applyBorder="1"/>
    <xf numFmtId="0" fontId="0" fillId="8" borderId="2" xfId="0" applyFill="1" applyBorder="1"/>
    <xf numFmtId="0" fontId="4" fillId="3" borderId="2" xfId="2" applyFont="1" applyBorder="1"/>
    <xf numFmtId="0" fontId="4" fillId="7" borderId="2" xfId="5" applyFont="1" applyFill="1" applyBorder="1"/>
    <xf numFmtId="0" fontId="4" fillId="8" borderId="2" xfId="0" applyFont="1" applyFill="1" applyBorder="1"/>
    <xf numFmtId="0" fontId="2" fillId="3" borderId="2" xfId="2" applyBorder="1"/>
    <xf numFmtId="165" fontId="0" fillId="0" borderId="0" xfId="0" applyNumberFormat="1"/>
    <xf numFmtId="0" fontId="0" fillId="0" borderId="0" xfId="0" applyNumberFormat="1"/>
    <xf numFmtId="0" fontId="2" fillId="5" borderId="0" xfId="4"/>
    <xf numFmtId="0" fontId="7" fillId="5" borderId="1" xfId="8" applyFill="1" applyBorder="1" applyAlignment="1">
      <alignment horizontal="center" vertical="top"/>
    </xf>
    <xf numFmtId="0" fontId="7" fillId="0" borderId="0" xfId="8"/>
    <xf numFmtId="0" fontId="6" fillId="9" borderId="3" xfId="7"/>
    <xf numFmtId="10" fontId="0" fillId="0" borderId="0" xfId="6" applyNumberFormat="1" applyFont="1"/>
    <xf numFmtId="0" fontId="3" fillId="2" borderId="0" xfId="1" applyAlignment="1">
      <alignment horizontal="center"/>
    </xf>
  </cellXfs>
  <cellStyles count="9">
    <cellStyle name="20% - Accent1" xfId="2" builtinId="30"/>
    <cellStyle name="20% - Accent2" xfId="3" builtinId="34"/>
    <cellStyle name="20% - Accent3" xfId="4" builtinId="38"/>
    <cellStyle name="40% - Accent3" xfId="5" builtinId="39"/>
    <cellStyle name="Accent1" xfId="1" builtinId="29"/>
    <cellStyle name="Calculation" xfId="7" builtinId="22"/>
    <cellStyle name="Explanatory Text" xfId="8" builtinId="53"/>
    <cellStyle name="Normal" xfId="0" builtinId="0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activeCell="K33" sqref="K33"/>
    </sheetView>
  </sheetViews>
  <sheetFormatPr defaultRowHeight="15" x14ac:dyDescent="0.25"/>
  <cols>
    <col min="2" max="2" width="11.28515625" customWidth="1"/>
    <col min="3" max="3" width="17" customWidth="1"/>
    <col min="4" max="4" width="14.7109375" bestFit="1" customWidth="1"/>
    <col min="6" max="6" width="11.5703125" customWidth="1"/>
    <col min="7" max="8" width="11.85546875" customWidth="1"/>
    <col min="9" max="9" width="18.85546875" customWidth="1"/>
    <col min="10" max="10" width="14.42578125" customWidth="1"/>
    <col min="11" max="11" width="16.140625" customWidth="1"/>
    <col min="12" max="12" width="15.7109375" customWidth="1"/>
    <col min="13" max="13" width="14.7109375" customWidth="1"/>
    <col min="14" max="14" width="15.140625" customWidth="1"/>
    <col min="15" max="15" width="13.140625" bestFit="1" customWidth="1"/>
    <col min="16" max="16" width="16.140625" customWidth="1"/>
    <col min="17" max="17" width="14.28515625" customWidth="1"/>
    <col min="18" max="18" width="16.140625" customWidth="1"/>
    <col min="19" max="19" width="13.140625" bestFit="1" customWidth="1"/>
    <col min="20" max="20" width="15.140625" customWidth="1"/>
    <col min="21" max="21" width="18.42578125" customWidth="1"/>
    <col min="22" max="22" width="23" customWidth="1"/>
    <col min="23" max="23" width="19.7109375" customWidth="1"/>
    <col min="24" max="24" width="22.42578125" customWidth="1"/>
    <col min="25" max="25" width="15.5703125" customWidth="1"/>
    <col min="26" max="26" width="12" bestFit="1" customWidth="1"/>
    <col min="27" max="27" width="11.5703125" customWidth="1"/>
    <col min="28" max="28" width="23.7109375" customWidth="1"/>
  </cols>
  <sheetData>
    <row r="1" spans="1:28" x14ac:dyDescent="0.25">
      <c r="B1" s="20" t="s">
        <v>3</v>
      </c>
      <c r="C1" s="20"/>
      <c r="D1" s="20"/>
      <c r="E1" s="20"/>
    </row>
    <row r="2" spans="1:28" x14ac:dyDescent="0.25">
      <c r="A2" s="9" t="s">
        <v>28</v>
      </c>
      <c r="B2" s="1" t="s">
        <v>0</v>
      </c>
      <c r="C2" s="1" t="s">
        <v>4</v>
      </c>
      <c r="D2" s="1" t="s">
        <v>5</v>
      </c>
      <c r="E2" s="1" t="s">
        <v>6</v>
      </c>
      <c r="F2" s="2" t="s">
        <v>27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3" t="s">
        <v>12</v>
      </c>
      <c r="M2" s="3" t="s">
        <v>13</v>
      </c>
      <c r="N2" s="3" t="s">
        <v>1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</v>
      </c>
      <c r="Z2" s="3" t="s">
        <v>24</v>
      </c>
      <c r="AA2" s="3" t="s">
        <v>25</v>
      </c>
      <c r="AB2" s="3" t="s">
        <v>26</v>
      </c>
    </row>
    <row r="3" spans="1:28" s="4" customFormat="1" x14ac:dyDescent="0.25">
      <c r="A3" s="10">
        <v>1</v>
      </c>
      <c r="B3" s="4" t="b">
        <v>1</v>
      </c>
      <c r="C3" s="4">
        <f>0.2/280</f>
        <v>7.1428571428571429E-4</v>
      </c>
      <c r="D3" s="4">
        <v>200</v>
      </c>
      <c r="E3" s="4" t="b">
        <v>1</v>
      </c>
      <c r="F3" s="5">
        <f>Y3/N3</f>
        <v>5.9321913261364146E-3</v>
      </c>
      <c r="G3" s="17">
        <v>59.999999999999993</v>
      </c>
      <c r="H3" s="17">
        <v>1</v>
      </c>
      <c r="I3" s="17">
        <v>40.380115183854699</v>
      </c>
      <c r="J3" s="17">
        <v>1</v>
      </c>
      <c r="K3" s="17">
        <v>10.0950287959637</v>
      </c>
      <c r="L3">
        <v>43.954971184036317</v>
      </c>
      <c r="M3">
        <v>43.954971184036317</v>
      </c>
      <c r="N3" s="13">
        <v>39350.004647794478</v>
      </c>
      <c r="O3" s="13">
        <v>81176.124087225369</v>
      </c>
      <c r="P3" s="13">
        <v>127051.19555135421</v>
      </c>
      <c r="Q3" s="13">
        <v>8926.2204114562846</v>
      </c>
      <c r="R3" s="13">
        <v>15977.03471163523</v>
      </c>
      <c r="S3" s="13">
        <v>227408.8323960139</v>
      </c>
      <c r="T3" s="13">
        <v>25655.601807807641</v>
      </c>
      <c r="U3" s="13">
        <v>1800</v>
      </c>
      <c r="V3" s="13">
        <v>161.5204607354186</v>
      </c>
      <c r="W3" s="13">
        <v>240</v>
      </c>
      <c r="X3" s="14">
        <v>28043.259635966759</v>
      </c>
      <c r="Y3" s="14">
        <v>233.43175625507399</v>
      </c>
      <c r="Z3" s="13">
        <v>31644.283419219359</v>
      </c>
      <c r="AA3" s="13">
        <v>4505.4340488254074</v>
      </c>
      <c r="AB3" s="13">
        <v>1231.6321782018531</v>
      </c>
    </row>
    <row r="4" spans="1:28" s="8" customFormat="1" x14ac:dyDescent="0.25">
      <c r="A4" s="11">
        <v>2</v>
      </c>
      <c r="B4" s="6" t="b">
        <v>1</v>
      </c>
      <c r="C4" s="8">
        <f>0.2/280</f>
        <v>7.1428571428571429E-4</v>
      </c>
      <c r="D4" s="12">
        <v>200</v>
      </c>
      <c r="E4" s="12" t="b">
        <v>1</v>
      </c>
      <c r="F4" s="7">
        <f>Y4/N4</f>
        <v>9.4190941701094572E-3</v>
      </c>
      <c r="G4" s="17">
        <v>59.999999999999993</v>
      </c>
      <c r="H4" s="17">
        <v>1</v>
      </c>
      <c r="I4" s="17">
        <v>24.192</v>
      </c>
      <c r="J4" s="17">
        <v>1</v>
      </c>
      <c r="K4" s="17">
        <v>6.048</v>
      </c>
      <c r="L4">
        <v>48.001999979999987</v>
      </c>
      <c r="M4">
        <v>48.001999979999987</v>
      </c>
      <c r="N4" s="13">
        <v>34560.636905470361</v>
      </c>
      <c r="O4" s="13">
        <v>79547.194996849998</v>
      </c>
      <c r="P4" s="13">
        <v>148469.76580788521</v>
      </c>
      <c r="Q4" s="13">
        <v>10431.022300005059</v>
      </c>
      <c r="R4" s="13">
        <v>17571.56124977396</v>
      </c>
      <c r="S4" s="13">
        <v>250104.49681730481</v>
      </c>
      <c r="T4" s="13">
        <v>24901.003620630829</v>
      </c>
      <c r="U4" s="13">
        <v>1800</v>
      </c>
      <c r="V4" s="13">
        <v>96.768000000000029</v>
      </c>
      <c r="W4" s="13">
        <v>240</v>
      </c>
      <c r="X4" s="14">
        <v>39107.443955835108</v>
      </c>
      <c r="Y4" s="14">
        <v>325.52989359158562</v>
      </c>
      <c r="Z4" s="13">
        <v>31009.290132889731</v>
      </c>
      <c r="AA4" s="13">
        <v>4415.0252904691524</v>
      </c>
      <c r="AB4" s="13">
        <v>737.87916451938554</v>
      </c>
    </row>
    <row r="5" spans="1:28" x14ac:dyDescent="0.25">
      <c r="A5" s="15">
        <v>3</v>
      </c>
      <c r="B5" s="4" t="b">
        <v>1</v>
      </c>
      <c r="C5" s="4">
        <f>0.2/80</f>
        <v>2.5000000000000001E-3</v>
      </c>
      <c r="D5" s="4">
        <v>200</v>
      </c>
      <c r="E5" s="4" t="b">
        <v>1</v>
      </c>
      <c r="F5" s="5">
        <f>Y5/N5</f>
        <v>1.8618570790123819E-3</v>
      </c>
      <c r="G5" s="17">
        <v>59.999999999999993</v>
      </c>
      <c r="H5" s="17">
        <v>1</v>
      </c>
      <c r="I5" s="17">
        <v>290.37681732270102</v>
      </c>
      <c r="J5" s="17">
        <v>1</v>
      </c>
      <c r="K5" s="17">
        <v>72.594204330675296</v>
      </c>
      <c r="L5">
        <v>150</v>
      </c>
      <c r="M5">
        <v>0</v>
      </c>
      <c r="N5" s="13">
        <v>970840.65099316952</v>
      </c>
      <c r="O5" s="13">
        <v>109252.75442517819</v>
      </c>
      <c r="P5" s="13">
        <v>846517.14764473261</v>
      </c>
      <c r="Q5" s="13">
        <v>59473.652405733912</v>
      </c>
      <c r="R5" s="13">
        <v>5176.8247171195953</v>
      </c>
      <c r="S5" s="13">
        <v>73684.240266540786</v>
      </c>
      <c r="T5" s="13">
        <v>37309.031258464318</v>
      </c>
      <c r="U5" s="13">
        <v>1800</v>
      </c>
      <c r="V5" s="13">
        <v>1161.507269290805</v>
      </c>
      <c r="W5" s="13">
        <v>240</v>
      </c>
      <c r="X5" s="14">
        <v>62043.287836745367</v>
      </c>
      <c r="Y5" s="14">
        <v>1807.5665386446219</v>
      </c>
      <c r="Z5" s="13">
        <v>42589.186959035564</v>
      </c>
      <c r="AA5" s="13">
        <v>6063.7420824163328</v>
      </c>
      <c r="AB5" s="13">
        <v>8856.770972299646</v>
      </c>
    </row>
    <row r="6" spans="1:28" x14ac:dyDescent="0.25">
      <c r="A6" s="1">
        <v>4</v>
      </c>
      <c r="B6" s="6" t="b">
        <v>1</v>
      </c>
      <c r="C6" s="8">
        <f>0.2/80</f>
        <v>2.5000000000000001E-3</v>
      </c>
      <c r="D6" s="12">
        <v>200</v>
      </c>
      <c r="E6" s="12" t="b">
        <v>1</v>
      </c>
      <c r="F6" s="7">
        <f>Y6/N6</f>
        <v>2.1457711135090202E-3</v>
      </c>
      <c r="G6" s="17">
        <v>59.999999999999993</v>
      </c>
      <c r="H6" s="17">
        <v>1</v>
      </c>
      <c r="I6" s="17">
        <v>247.33046525950951</v>
      </c>
      <c r="J6" s="17">
        <v>1</v>
      </c>
      <c r="K6" s="17">
        <v>61.832616314877399</v>
      </c>
      <c r="L6">
        <v>150</v>
      </c>
      <c r="M6">
        <v>0</v>
      </c>
      <c r="N6" s="13">
        <v>958387.57942807314</v>
      </c>
      <c r="O6" s="13">
        <v>103226.26513633131</v>
      </c>
      <c r="P6" s="13">
        <v>848096.16897998075</v>
      </c>
      <c r="Q6" s="13">
        <v>59584.589515862237</v>
      </c>
      <c r="R6" s="13">
        <v>5341.0017128261434</v>
      </c>
      <c r="S6" s="13">
        <v>76021.050542900906</v>
      </c>
      <c r="T6" s="13">
        <v>35302.454281309118</v>
      </c>
      <c r="U6" s="13">
        <v>1800</v>
      </c>
      <c r="V6" s="13">
        <v>989.32186103803815</v>
      </c>
      <c r="W6" s="13">
        <v>240</v>
      </c>
      <c r="X6" s="14">
        <v>70587.05814431762</v>
      </c>
      <c r="Y6" s="14">
        <v>2056.4803834825912</v>
      </c>
      <c r="Z6" s="13">
        <v>40239.925557071547</v>
      </c>
      <c r="AA6" s="13">
        <v>5729.260110750909</v>
      </c>
      <c r="AB6" s="13">
        <v>7543.8160162813219</v>
      </c>
    </row>
    <row r="10" spans="1:28" x14ac:dyDescent="0.25">
      <c r="C10" t="s">
        <v>29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</row>
    <row r="11" spans="1:28" x14ac:dyDescent="0.25"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44</v>
      </c>
      <c r="L11" t="s">
        <v>46</v>
      </c>
      <c r="M11" t="s">
        <v>45</v>
      </c>
      <c r="N11" t="s">
        <v>47</v>
      </c>
      <c r="O11" t="s">
        <v>48</v>
      </c>
      <c r="P11" t="s">
        <v>49</v>
      </c>
    </row>
    <row r="12" spans="1:28" x14ac:dyDescent="0.25">
      <c r="C12">
        <v>0</v>
      </c>
      <c r="D12">
        <v>32.28497118403633</v>
      </c>
      <c r="E12">
        <v>36.331999979999992</v>
      </c>
      <c r="F12">
        <v>73.587466103611348</v>
      </c>
      <c r="G12">
        <v>74.42050675733131</v>
      </c>
      <c r="H12">
        <v>118</v>
      </c>
      <c r="I12">
        <f>D12+H12</f>
        <v>150.28497118403632</v>
      </c>
      <c r="J12">
        <f>E12+H12</f>
        <v>154.33199997999998</v>
      </c>
      <c r="K12">
        <f>H12-F12</f>
        <v>44.412533896388652</v>
      </c>
      <c r="L12">
        <f>H12-G12</f>
        <v>43.57949324266869</v>
      </c>
      <c r="M12">
        <f>H12-I12</f>
        <v>-32.284971184036323</v>
      </c>
      <c r="N12">
        <f>H12-J12</f>
        <v>-36.331999979999978</v>
      </c>
      <c r="O12">
        <f>G12-F12</f>
        <v>0.83304065371996217</v>
      </c>
      <c r="P12">
        <f>J12-I12</f>
        <v>4.0470287959636551</v>
      </c>
    </row>
    <row r="13" spans="1:28" x14ac:dyDescent="0.25">
      <c r="C13">
        <v>1</v>
      </c>
      <c r="D13">
        <v>34.75297122403633</v>
      </c>
      <c r="E13">
        <v>38.800000019999992</v>
      </c>
      <c r="F13">
        <v>55.146295132540359</v>
      </c>
      <c r="G13">
        <v>55.762344391209631</v>
      </c>
      <c r="H13">
        <v>83</v>
      </c>
      <c r="I13">
        <f t="shared" ref="I13:I23" si="0">D13+H13</f>
        <v>117.75297122403633</v>
      </c>
      <c r="J13">
        <f t="shared" ref="J13:J23" si="1">E13+H13</f>
        <v>121.80000002</v>
      </c>
      <c r="K13">
        <f t="shared" ref="K13:K23" si="2">H13-F13</f>
        <v>27.853704867459641</v>
      </c>
      <c r="L13">
        <f t="shared" ref="L13:L23" si="3">H13-G13</f>
        <v>27.237655608790369</v>
      </c>
      <c r="M13">
        <f t="shared" ref="M13:M23" si="4">H13-I13</f>
        <v>-34.75297122403633</v>
      </c>
      <c r="N13">
        <f t="shared" ref="N13:N23" si="5">H13-J13</f>
        <v>-38.800000019999999</v>
      </c>
      <c r="O13">
        <f t="shared" ref="O13:O23" si="6">G13-F13</f>
        <v>0.61604925866927118</v>
      </c>
      <c r="P13">
        <f t="shared" ref="P13:P23" si="7">J13-I13</f>
        <v>4.0470287959636693</v>
      </c>
    </row>
    <row r="14" spans="1:28" x14ac:dyDescent="0.25">
      <c r="C14">
        <v>2</v>
      </c>
      <c r="D14">
        <v>40.460971204036333</v>
      </c>
      <c r="E14">
        <v>44.508000000000003</v>
      </c>
      <c r="F14">
        <v>55.281112566514977</v>
      </c>
      <c r="G14">
        <v>59.293363412802456</v>
      </c>
      <c r="H14">
        <v>78.2</v>
      </c>
      <c r="I14">
        <f t="shared" si="0"/>
        <v>118.66097120403634</v>
      </c>
      <c r="J14">
        <f t="shared" si="1"/>
        <v>122.708</v>
      </c>
      <c r="K14">
        <f t="shared" si="2"/>
        <v>22.918887433485025</v>
      </c>
      <c r="L14">
        <f t="shared" si="3"/>
        <v>18.906636587197546</v>
      </c>
      <c r="M14">
        <f t="shared" si="4"/>
        <v>-40.460971204036341</v>
      </c>
      <c r="N14">
        <f t="shared" si="5"/>
        <v>-44.507999999999996</v>
      </c>
      <c r="O14">
        <f t="shared" si="6"/>
        <v>4.0122508462874791</v>
      </c>
      <c r="P14">
        <f t="shared" si="7"/>
        <v>4.0470287959636551</v>
      </c>
    </row>
    <row r="15" spans="1:28" x14ac:dyDescent="0.25">
      <c r="C15">
        <v>3</v>
      </c>
      <c r="D15">
        <v>43.954971184036317</v>
      </c>
      <c r="E15">
        <v>48.001999979999987</v>
      </c>
      <c r="F15">
        <v>51.908868421052617</v>
      </c>
      <c r="G15">
        <v>56.324608319447421</v>
      </c>
      <c r="H15">
        <v>67.400000000000006</v>
      </c>
      <c r="I15">
        <f t="shared" si="0"/>
        <v>111.35497118403632</v>
      </c>
      <c r="J15">
        <f t="shared" si="1"/>
        <v>115.40199998</v>
      </c>
      <c r="K15">
        <f t="shared" si="2"/>
        <v>15.491131578947389</v>
      </c>
      <c r="L15">
        <f t="shared" si="3"/>
        <v>11.075391680552585</v>
      </c>
      <c r="M15">
        <f t="shared" si="4"/>
        <v>-43.95497118403631</v>
      </c>
      <c r="N15">
        <f t="shared" si="5"/>
        <v>-48.001999979999994</v>
      </c>
      <c r="O15">
        <f t="shared" si="6"/>
        <v>4.4157398983948042</v>
      </c>
      <c r="P15">
        <f t="shared" si="7"/>
        <v>4.0470287959636835</v>
      </c>
    </row>
    <row r="16" spans="1:28" x14ac:dyDescent="0.25">
      <c r="C16">
        <v>4</v>
      </c>
      <c r="D16">
        <v>41.826971224036328</v>
      </c>
      <c r="E16">
        <v>45.87400001999999</v>
      </c>
      <c r="F16">
        <v>44.025064734321923</v>
      </c>
      <c r="G16">
        <v>44.699161864261747</v>
      </c>
      <c r="H16">
        <v>62</v>
      </c>
      <c r="I16">
        <f t="shared" si="0"/>
        <v>103.82697122403633</v>
      </c>
      <c r="J16">
        <f t="shared" si="1"/>
        <v>107.87400001999998</v>
      </c>
      <c r="K16">
        <f t="shared" si="2"/>
        <v>17.974935265678077</v>
      </c>
      <c r="L16">
        <f t="shared" si="3"/>
        <v>17.300838135738253</v>
      </c>
      <c r="M16">
        <f t="shared" si="4"/>
        <v>-41.826971224036328</v>
      </c>
      <c r="N16">
        <f t="shared" si="5"/>
        <v>-45.874000019999983</v>
      </c>
      <c r="O16">
        <f t="shared" si="6"/>
        <v>0.67409712993982396</v>
      </c>
      <c r="P16">
        <f t="shared" si="7"/>
        <v>4.0470287959636551</v>
      </c>
    </row>
    <row r="17" spans="3:16" x14ac:dyDescent="0.25">
      <c r="C17">
        <v>5</v>
      </c>
      <c r="D17">
        <v>40.521036475053528</v>
      </c>
      <c r="E17">
        <v>43.379999999999988</v>
      </c>
      <c r="F17">
        <v>54.352870421316617</v>
      </c>
      <c r="G17">
        <v>59.599242409367683</v>
      </c>
      <c r="H17">
        <v>79.8</v>
      </c>
      <c r="I17">
        <f t="shared" si="0"/>
        <v>120.32103647505352</v>
      </c>
      <c r="J17">
        <f t="shared" si="1"/>
        <v>123.17999999999998</v>
      </c>
      <c r="K17">
        <f t="shared" si="2"/>
        <v>25.447129578683381</v>
      </c>
      <c r="L17">
        <f t="shared" si="3"/>
        <v>20.200757590632314</v>
      </c>
      <c r="M17">
        <f t="shared" si="4"/>
        <v>-40.521036475053521</v>
      </c>
      <c r="N17">
        <f t="shared" si="5"/>
        <v>-43.379999999999981</v>
      </c>
      <c r="O17">
        <f t="shared" si="6"/>
        <v>5.2463719880510666</v>
      </c>
      <c r="P17">
        <f t="shared" si="7"/>
        <v>2.8589635249464607</v>
      </c>
    </row>
    <row r="18" spans="3:16" x14ac:dyDescent="0.25">
      <c r="C18">
        <v>6</v>
      </c>
      <c r="D18">
        <v>39.485999999999983</v>
      </c>
      <c r="E18">
        <v>42.334000019999991</v>
      </c>
      <c r="F18">
        <v>59.740675261054079</v>
      </c>
      <c r="G18">
        <v>65.329012626555638</v>
      </c>
      <c r="H18">
        <v>100.6</v>
      </c>
      <c r="I18">
        <f t="shared" si="0"/>
        <v>140.08599999999998</v>
      </c>
      <c r="J18">
        <f t="shared" si="1"/>
        <v>142.93400001999998</v>
      </c>
      <c r="K18">
        <f t="shared" si="2"/>
        <v>40.859324738945915</v>
      </c>
      <c r="L18">
        <f t="shared" si="3"/>
        <v>35.270987373444356</v>
      </c>
      <c r="M18">
        <f t="shared" si="4"/>
        <v>-39.48599999999999</v>
      </c>
      <c r="N18">
        <f t="shared" si="5"/>
        <v>-42.334000019999991</v>
      </c>
      <c r="O18">
        <f t="shared" si="6"/>
        <v>5.5883373655015589</v>
      </c>
      <c r="P18">
        <f t="shared" si="7"/>
        <v>2.8480000200000006</v>
      </c>
    </row>
    <row r="19" spans="3:16" x14ac:dyDescent="0.25">
      <c r="C19">
        <v>7</v>
      </c>
      <c r="D19">
        <v>39.872754211839563</v>
      </c>
      <c r="E19">
        <v>42.325999979999992</v>
      </c>
      <c r="F19">
        <v>42.586914542639818</v>
      </c>
      <c r="G19">
        <v>40.779722055884733</v>
      </c>
      <c r="H19">
        <v>83.2</v>
      </c>
      <c r="I19">
        <f t="shared" si="0"/>
        <v>123.07275421183957</v>
      </c>
      <c r="J19">
        <f t="shared" si="1"/>
        <v>125.52599997999999</v>
      </c>
      <c r="K19">
        <f t="shared" si="2"/>
        <v>40.613085457360185</v>
      </c>
      <c r="L19">
        <f t="shared" si="3"/>
        <v>42.42027794411527</v>
      </c>
      <c r="M19">
        <f t="shared" si="4"/>
        <v>-39.872754211839563</v>
      </c>
      <c r="N19">
        <f t="shared" si="5"/>
        <v>-42.325999979999992</v>
      </c>
      <c r="O19">
        <f t="shared" si="6"/>
        <v>-1.8071924867550848</v>
      </c>
      <c r="P19">
        <f t="shared" si="7"/>
        <v>2.4532457681604285</v>
      </c>
    </row>
    <row r="20" spans="3:16" x14ac:dyDescent="0.25">
      <c r="C20">
        <v>8</v>
      </c>
      <c r="D20">
        <v>38.663094072878827</v>
      </c>
      <c r="E20">
        <v>42.263999999999989</v>
      </c>
      <c r="F20">
        <v>55.357040183254782</v>
      </c>
      <c r="G20">
        <v>58.738700734111717</v>
      </c>
      <c r="H20">
        <v>84</v>
      </c>
      <c r="I20">
        <f t="shared" si="0"/>
        <v>122.66309407287883</v>
      </c>
      <c r="J20">
        <f t="shared" si="1"/>
        <v>126.26399999999998</v>
      </c>
      <c r="K20">
        <f t="shared" si="2"/>
        <v>28.642959816745218</v>
      </c>
      <c r="L20">
        <f t="shared" si="3"/>
        <v>25.261299265888283</v>
      </c>
      <c r="M20">
        <f t="shared" si="4"/>
        <v>-38.663094072878835</v>
      </c>
      <c r="N20">
        <f t="shared" si="5"/>
        <v>-42.263999999999982</v>
      </c>
      <c r="O20">
        <f t="shared" si="6"/>
        <v>3.3816605508569353</v>
      </c>
      <c r="P20">
        <f t="shared" si="7"/>
        <v>3.600905927121147</v>
      </c>
    </row>
    <row r="21" spans="3:16" x14ac:dyDescent="0.25">
      <c r="C21">
        <v>9</v>
      </c>
      <c r="D21">
        <v>34.39679950746352</v>
      </c>
      <c r="E21">
        <v>35.761999979999992</v>
      </c>
      <c r="F21">
        <v>54.916583725119679</v>
      </c>
      <c r="G21">
        <v>57.530455466694853</v>
      </c>
      <c r="H21">
        <v>80</v>
      </c>
      <c r="I21">
        <f t="shared" si="0"/>
        <v>114.39679950746353</v>
      </c>
      <c r="J21">
        <f t="shared" si="1"/>
        <v>115.76199997999998</v>
      </c>
      <c r="K21">
        <f t="shared" si="2"/>
        <v>25.083416274880321</v>
      </c>
      <c r="L21">
        <f t="shared" si="3"/>
        <v>22.469544533305147</v>
      </c>
      <c r="M21">
        <f t="shared" si="4"/>
        <v>-34.396799507463527</v>
      </c>
      <c r="N21">
        <f t="shared" si="5"/>
        <v>-35.761999979999985</v>
      </c>
      <c r="O21">
        <f t="shared" si="6"/>
        <v>2.6138717415751742</v>
      </c>
      <c r="P21">
        <f t="shared" si="7"/>
        <v>1.3652004725364577</v>
      </c>
    </row>
    <row r="22" spans="3:16" x14ac:dyDescent="0.25">
      <c r="C22">
        <v>10</v>
      </c>
      <c r="D22">
        <v>25.422971224036331</v>
      </c>
      <c r="E22">
        <v>29.47000001999999</v>
      </c>
      <c r="F22">
        <v>54.281305712132863</v>
      </c>
      <c r="G22">
        <v>59.288930204138417</v>
      </c>
      <c r="H22">
        <v>93.4</v>
      </c>
      <c r="I22">
        <f t="shared" si="0"/>
        <v>118.82297122403634</v>
      </c>
      <c r="J22">
        <f t="shared" si="1"/>
        <v>122.87000001999999</v>
      </c>
      <c r="K22">
        <f t="shared" si="2"/>
        <v>39.118694287867143</v>
      </c>
      <c r="L22">
        <f t="shared" si="3"/>
        <v>34.111069795861589</v>
      </c>
      <c r="M22">
        <f t="shared" si="4"/>
        <v>-25.422971224036331</v>
      </c>
      <c r="N22">
        <f t="shared" si="5"/>
        <v>-29.470000019999986</v>
      </c>
      <c r="O22">
        <f t="shared" si="6"/>
        <v>5.0076244920055544</v>
      </c>
      <c r="P22">
        <f t="shared" si="7"/>
        <v>4.0470287959636551</v>
      </c>
    </row>
    <row r="23" spans="3:16" x14ac:dyDescent="0.25">
      <c r="C23">
        <v>11</v>
      </c>
      <c r="D23">
        <v>24.684971224036332</v>
      </c>
      <c r="E23">
        <v>28.73200001999999</v>
      </c>
      <c r="F23">
        <v>58.78904855570962</v>
      </c>
      <c r="G23">
        <v>60.402383217662212</v>
      </c>
      <c r="H23">
        <v>97.6</v>
      </c>
      <c r="I23">
        <f t="shared" si="0"/>
        <v>122.28497122403633</v>
      </c>
      <c r="J23">
        <f t="shared" si="1"/>
        <v>126.33200001999998</v>
      </c>
      <c r="K23">
        <f t="shared" si="2"/>
        <v>38.810951444290374</v>
      </c>
      <c r="L23">
        <f t="shared" si="3"/>
        <v>37.197616782337782</v>
      </c>
      <c r="M23">
        <f t="shared" si="4"/>
        <v>-24.684971224036332</v>
      </c>
      <c r="N23">
        <f t="shared" si="5"/>
        <v>-28.732000019999987</v>
      </c>
      <c r="O23">
        <f t="shared" si="6"/>
        <v>1.6133346619525923</v>
      </c>
      <c r="P23">
        <f t="shared" si="7"/>
        <v>4.0470287959636551</v>
      </c>
    </row>
    <row r="24" spans="3:16" x14ac:dyDescent="0.25">
      <c r="C24" s="18"/>
      <c r="D24" s="18"/>
      <c r="E24" s="18"/>
      <c r="F24" s="18">
        <f t="shared" ref="F24:G24" si="8">SUM(F12:F23)/COUNT(F12:F23)</f>
        <v>54.997770446605728</v>
      </c>
      <c r="G24" s="18">
        <f t="shared" si="8"/>
        <v>57.680702621622316</v>
      </c>
      <c r="H24" s="18">
        <f>SUM(H12:H23)/COUNT(H12:H23)</f>
        <v>85.600000000000009</v>
      </c>
      <c r="I24" s="18">
        <f>SUM(I12:I23)/COUNT(I12:I23)</f>
        <v>121.96070689462415</v>
      </c>
      <c r="J24" s="18">
        <f>SUM(J12:J23)/COUNT(J12:J23)</f>
        <v>125.41533333499996</v>
      </c>
      <c r="K24" s="18"/>
      <c r="L24" s="18"/>
      <c r="M24" s="18"/>
      <c r="N24" s="18"/>
      <c r="O24" s="18"/>
      <c r="P24" s="18"/>
    </row>
    <row r="25" spans="3:16" x14ac:dyDescent="0.25">
      <c r="F25">
        <f>H24-F24</f>
        <v>30.602229553394281</v>
      </c>
      <c r="G25">
        <f>H24-G24</f>
        <v>27.919297378377692</v>
      </c>
      <c r="I25">
        <f>I24-H24</f>
        <v>36.360706894624144</v>
      </c>
      <c r="J25">
        <f>J24-H24</f>
        <v>39.815333334999949</v>
      </c>
      <c r="K25" s="13">
        <f>C33-N5</f>
        <v>206008.34900683048</v>
      </c>
      <c r="L25" s="13">
        <f>C33-N6</f>
        <v>218461.42057192686</v>
      </c>
      <c r="M25" s="13">
        <f>C33-N3</f>
        <v>1137498.9953522056</v>
      </c>
      <c r="N25" s="13">
        <f>C33-N4</f>
        <v>1142288.3630945296</v>
      </c>
      <c r="O25" s="13">
        <f>N6-N5</f>
        <v>-12453.071565096383</v>
      </c>
      <c r="P25" s="13">
        <f>N4-N3</f>
        <v>-4789.367742324117</v>
      </c>
    </row>
    <row r="26" spans="3:16" x14ac:dyDescent="0.25">
      <c r="F26">
        <f>I24-F24</f>
        <v>66.962936448018425</v>
      </c>
      <c r="G26">
        <f>J24-G24</f>
        <v>67.734630713377641</v>
      </c>
    </row>
    <row r="30" spans="3:16" x14ac:dyDescent="0.25">
      <c r="F30" s="19">
        <f>F25/H24</f>
        <v>0.35750268169853128</v>
      </c>
      <c r="G30" s="19">
        <f>G25/H24</f>
        <v>0.32616001610254308</v>
      </c>
      <c r="I30" s="19">
        <f>I25/H24</f>
        <v>0.42477461325495491</v>
      </c>
      <c r="J30" s="19">
        <f>J25/H24</f>
        <v>0.46513239877336382</v>
      </c>
    </row>
    <row r="32" spans="3:16" x14ac:dyDescent="0.25">
      <c r="C32" t="s">
        <v>38</v>
      </c>
    </row>
    <row r="33" spans="3:10" x14ac:dyDescent="0.25">
      <c r="C33" s="13">
        <v>1176849</v>
      </c>
      <c r="G33">
        <f>I12/F12</f>
        <v>2.0422631616698785</v>
      </c>
      <c r="H33">
        <f>J12/G12</f>
        <v>2.0737832447613163</v>
      </c>
      <c r="I33">
        <f>I12/H12</f>
        <v>1.2736014507121722</v>
      </c>
      <c r="J33">
        <f>J12/H12</f>
        <v>1.3078983049152539</v>
      </c>
    </row>
    <row r="35" spans="3:10" x14ac:dyDescent="0.25">
      <c r="D35" s="13">
        <f>N3+C33</f>
        <v>1216199.0046477944</v>
      </c>
    </row>
    <row r="36" spans="3:10" x14ac:dyDescent="0.25">
      <c r="D36" s="13">
        <f>N4+C33</f>
        <v>1211409.6369054704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2023-09-18T16:15:55Z</dcterms:modified>
</cp:coreProperties>
</file>