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mith\Desktop\Faculdade\9 Periodo\TCC\SUMO\"/>
    </mc:Choice>
  </mc:AlternateContent>
  <xr:revisionPtr revIDLastSave="0" documentId="13_ncr:1_{45BDADD9-E1C7-4125-896E-62126085BF0E}" xr6:coauthVersionLast="46" xr6:coauthVersionMax="46" xr10:uidLastSave="{00000000-0000-0000-0000-000000000000}"/>
  <bookViews>
    <workbookView xWindow="25490" yWindow="-110" windowWidth="25820" windowHeight="15620" xr2:uid="{E5CEF86F-7846-40AB-908E-11A044E06E17}"/>
  </bookViews>
  <sheets>
    <sheet name="Planilha1" sheetId="1" r:id="rId1"/>
    <sheet name="Planilha2" sheetId="3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7" i="1"/>
  <c r="L6" i="1"/>
  <c r="K6" i="1"/>
  <c r="K7" i="1"/>
  <c r="M20" i="1"/>
  <c r="M21" i="1"/>
  <c r="M22" i="1"/>
  <c r="M23" i="1"/>
  <c r="M24" i="1"/>
  <c r="M25" i="1"/>
  <c r="M28" i="1"/>
  <c r="M29" i="1"/>
  <c r="M30" i="1"/>
  <c r="M31" i="1"/>
  <c r="M32" i="1"/>
  <c r="M33" i="1"/>
  <c r="M12" i="1"/>
  <c r="M13" i="1"/>
  <c r="M14" i="1"/>
  <c r="M15" i="1"/>
  <c r="M16" i="1"/>
  <c r="M17" i="1"/>
  <c r="Q5" i="1"/>
  <c r="R5" i="1"/>
  <c r="S5" i="1"/>
  <c r="T5" i="1"/>
  <c r="Q6" i="1"/>
  <c r="R6" i="1"/>
  <c r="S6" i="1"/>
  <c r="T6" i="1"/>
  <c r="R7" i="1"/>
  <c r="S7" i="1"/>
  <c r="T7" i="1"/>
  <c r="Q7" i="1"/>
</calcChain>
</file>

<file path=xl/sharedStrings.xml><?xml version="1.0" encoding="utf-8"?>
<sst xmlns="http://schemas.openxmlformats.org/spreadsheetml/2006/main" count="61" uniqueCount="27">
  <si>
    <t xml:space="preserve"> RouteLength</t>
  </si>
  <si>
    <t xml:space="preserve"> Speed</t>
  </si>
  <si>
    <t xml:space="preserve"> Duration</t>
  </si>
  <si>
    <t xml:space="preserve"> WaitingTime</t>
  </si>
  <si>
    <t xml:space="preserve"> TimeLoss</t>
  </si>
  <si>
    <t xml:space="preserve"> DepartDelay</t>
  </si>
  <si>
    <t>Default_tls</t>
  </si>
  <si>
    <t>Rótulos de Linha</t>
  </si>
  <si>
    <t>Total Geral</t>
  </si>
  <si>
    <t>Duration</t>
  </si>
  <si>
    <t>TimeLoss</t>
  </si>
  <si>
    <t>WaitingTime</t>
  </si>
  <si>
    <t>Sinal Temporizado (padrão)</t>
  </si>
  <si>
    <t>Sinal Temporizado (Semáforo inteligente)</t>
  </si>
  <si>
    <t>Objetivo</t>
  </si>
  <si>
    <t>route</t>
  </si>
  <si>
    <t>speed</t>
  </si>
  <si>
    <t>duration</t>
  </si>
  <si>
    <t>waitingtime</t>
  </si>
  <si>
    <t>timeloss</t>
  </si>
  <si>
    <t>departdelay</t>
  </si>
  <si>
    <t>Semáforo Inteligente</t>
  </si>
  <si>
    <t>Semáforo Temporizado</t>
  </si>
  <si>
    <t>Diferença</t>
  </si>
  <si>
    <t>0%</t>
  </si>
  <si>
    <t>38%</t>
  </si>
  <si>
    <t>69%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</si>
</sst>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2" fontId="2" fillId="3" borderId="0" xfId="1" applyNumberFormat="1"/>
    <xf numFmtId="9" fontId="0" fillId="0" borderId="0" xfId="2" applyFont="1"/>
    <xf numFmtId="2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0" fontId="2" fillId="3" borderId="3" xfId="1" applyBorder="1" applyAlignment="1">
      <alignment horizontal="center"/>
    </xf>
    <xf numFmtId="9" fontId="0" fillId="0" borderId="0" xfId="2" applyFont="1" applyFill="1"/>
  </cellXfs>
  <cellStyles count="3">
    <cellStyle name="Bom" xfId="1" builtinId="26"/>
    <cellStyle name="Normal" xfId="0" builtinId="0"/>
    <cellStyle name="Porcentagem" xfId="2" builtinId="5"/>
  </cellStyles>
  <dxfs count="88"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fgColor theme="0"/>
          <bgColor theme="0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fgColor theme="0"/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Planilha1!$K$11</c:f>
              <c:strCache>
                <c:ptCount val="1"/>
                <c:pt idx="0">
                  <c:v>Semáforo Temporizado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Planilha1!$J$12:$J$17</c15:sqref>
                  </c15:fullRef>
                </c:ext>
              </c:extLst>
              <c:f>Planilha1!$J$14:$J$17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Planilha1!$K$12:$K$17</c15:sqref>
                  </c15:fullRef>
                </c:ext>
              </c:extLst>
              <c:f>Planilha1!$K$14:$K$17</c:f>
              <c:numCache>
                <c:formatCode>General</c:formatCode>
                <c:ptCount val="4"/>
                <c:pt idx="0">
                  <c:v>59</c:v>
                </c:pt>
                <c:pt idx="1">
                  <c:v>9.26</c:v>
                </c:pt>
                <c:pt idx="2">
                  <c:v>13.48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E4D-932D-266E373601B4}"/>
            </c:ext>
          </c:extLst>
        </c:ser>
        <c:ser>
          <c:idx val="1"/>
          <c:order val="1"/>
          <c:tx>
            <c:strRef>
              <c:f>Planilha1!$L$11</c:f>
              <c:strCache>
                <c:ptCount val="1"/>
                <c:pt idx="0">
                  <c:v>Semáforo Inteligente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Planilha1!$J$12:$J$17</c15:sqref>
                  </c15:fullRef>
                </c:ext>
              </c:extLst>
              <c:f>Planilha1!$J$14:$J$17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Planilha1!$L$12:$L$17</c15:sqref>
                  </c15:fullRef>
                </c:ext>
              </c:extLst>
              <c:f>Planilha1!$L$14:$L$17</c:f>
              <c:numCache>
                <c:formatCode>General</c:formatCode>
                <c:ptCount val="4"/>
                <c:pt idx="0">
                  <c:v>52.16</c:v>
                </c:pt>
                <c:pt idx="1">
                  <c:v>3.62</c:v>
                </c:pt>
                <c:pt idx="2">
                  <c:v>6.64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C-4E4D-932D-266E3736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34960624"/>
        <c:axId val="1734964784"/>
      </c:barChart>
      <c:lineChart>
        <c:grouping val="standard"/>
        <c:varyColors val="0"/>
        <c:ser>
          <c:idx val="2"/>
          <c:order val="2"/>
          <c:tx>
            <c:strRef>
              <c:f>Planilha1!$M$11</c:f>
              <c:strCache>
                <c:ptCount val="1"/>
                <c:pt idx="0">
                  <c:v>Diferença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Planilha1!$J$12:$J$17</c15:sqref>
                  </c15:fullRef>
                </c:ext>
              </c:extLst>
              <c:f>Planilha1!$J$14:$J$17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Planilha1!$M$12:$M$17</c15:sqref>
                  </c15:fullRef>
                </c:ext>
              </c:extLst>
              <c:f>Planilha1!$M$14:$M$17</c:f>
              <c:numCache>
                <c:formatCode>0%</c:formatCode>
                <c:ptCount val="4"/>
                <c:pt idx="0">
                  <c:v>0.11593220338983057</c:v>
                </c:pt>
                <c:pt idx="1">
                  <c:v>0.60907127429805619</c:v>
                </c:pt>
                <c:pt idx="2">
                  <c:v>0.50741839762611285</c:v>
                </c:pt>
                <c:pt idx="3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E4D-932D-266E3736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61456"/>
        <c:axId val="1734965200"/>
      </c:lineChart>
      <c:catAx>
        <c:axId val="173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4784"/>
        <c:crosses val="autoZero"/>
        <c:auto val="1"/>
        <c:lblAlgn val="ctr"/>
        <c:lblOffset val="100"/>
        <c:noMultiLvlLbl val="0"/>
      </c:catAx>
      <c:valAx>
        <c:axId val="1734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0624"/>
        <c:crosses val="autoZero"/>
        <c:crossBetween val="between"/>
      </c:valAx>
      <c:valAx>
        <c:axId val="173496520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1456"/>
        <c:crosses val="max"/>
        <c:crossBetween val="between"/>
      </c:valAx>
      <c:catAx>
        <c:axId val="173496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6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Planilha1!$K$27</c:f>
              <c:strCache>
                <c:ptCount val="1"/>
                <c:pt idx="0">
                  <c:v>Semáforo Temporizado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Planilha1!$J$28:$J$33</c15:sqref>
                  </c15:fullRef>
                </c:ext>
              </c:extLst>
              <c:f>Planilha1!$J$30:$J$33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Planilha1!$K$28:$K$33</c15:sqref>
                  </c15:fullRef>
                </c:ext>
              </c:extLst>
              <c:f>Planilha1!$K$30:$K$33</c:f>
              <c:numCache>
                <c:formatCode>0.00</c:formatCode>
                <c:ptCount val="4"/>
                <c:pt idx="0">
                  <c:v>196.85</c:v>
                </c:pt>
                <c:pt idx="1">
                  <c:v>53.81</c:v>
                </c:pt>
                <c:pt idx="2">
                  <c:v>152.35</c:v>
                </c:pt>
                <c:pt idx="3">
                  <c:v>174.78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556-B99D-3B49F8283602}"/>
            </c:ext>
          </c:extLst>
        </c:ser>
        <c:ser>
          <c:idx val="1"/>
          <c:order val="1"/>
          <c:tx>
            <c:strRef>
              <c:f>Planilha1!$L$27</c:f>
              <c:strCache>
                <c:ptCount val="1"/>
                <c:pt idx="0">
                  <c:v>Semáforo Inteligente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Planilha1!$J$28:$J$33</c15:sqref>
                  </c15:fullRef>
                </c:ext>
              </c:extLst>
              <c:f>Planilha1!$J$30:$J$33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Planilha1!$L$28:$L$33</c15:sqref>
                  </c15:fullRef>
                </c:ext>
              </c:extLst>
              <c:f>Planilha1!$L$30:$L$33</c:f>
              <c:numCache>
                <c:formatCode>0.00</c:formatCode>
                <c:ptCount val="4"/>
                <c:pt idx="0">
                  <c:v>92.64</c:v>
                </c:pt>
                <c:pt idx="1">
                  <c:v>28.04</c:v>
                </c:pt>
                <c:pt idx="2">
                  <c:v>47.52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F-4556-B99D-3B49F828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55056"/>
        <c:axId val="144954640"/>
      </c:barChart>
      <c:lineChart>
        <c:grouping val="standard"/>
        <c:varyColors val="0"/>
        <c:ser>
          <c:idx val="2"/>
          <c:order val="2"/>
          <c:tx>
            <c:strRef>
              <c:f>Planilha1!$M$27</c:f>
              <c:strCache>
                <c:ptCount val="1"/>
                <c:pt idx="0">
                  <c:v>Diferença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Planilha1!$J$28:$J$33</c15:sqref>
                  </c15:fullRef>
                </c:ext>
              </c:extLst>
              <c:f>Planilha1!$J$30:$J$33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Planilha1!$M$28:$M$33</c15:sqref>
                  </c15:fullRef>
                </c:ext>
              </c:extLst>
              <c:f>Planilha1!$M$30:$M$33</c:f>
              <c:numCache>
                <c:formatCode>0%</c:formatCode>
                <c:ptCount val="4"/>
                <c:pt idx="0">
                  <c:v>0.52938785877571759</c:v>
                </c:pt>
                <c:pt idx="1">
                  <c:v>0.47890726630737784</c:v>
                </c:pt>
                <c:pt idx="2">
                  <c:v>0.68808664259927788</c:v>
                </c:pt>
                <c:pt idx="3">
                  <c:v>0.99776862341228978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F-4556-B99D-3B49F828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69616"/>
        <c:axId val="144964624"/>
      </c:lineChart>
      <c:catAx>
        <c:axId val="1449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4640"/>
        <c:crosses val="autoZero"/>
        <c:auto val="1"/>
        <c:lblAlgn val="ctr"/>
        <c:lblOffset val="100"/>
        <c:noMultiLvlLbl val="0"/>
      </c:catAx>
      <c:valAx>
        <c:axId val="1449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5056"/>
        <c:crosses val="autoZero"/>
        <c:crossBetween val="between"/>
      </c:valAx>
      <c:valAx>
        <c:axId val="144964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69616"/>
        <c:crosses val="max"/>
        <c:crossBetween val="between"/>
      </c:valAx>
      <c:catAx>
        <c:axId val="14496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6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Planilha1!$K$19</c:f>
              <c:strCache>
                <c:ptCount val="1"/>
                <c:pt idx="0">
                  <c:v>Semáforo Temporizado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Planilha1!$J$20:$J$25</c15:sqref>
                  </c15:fullRef>
                </c:ext>
              </c:extLst>
              <c:f>Planilha1!$J$22:$J$25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Planilha1!$K$20:$K$25</c15:sqref>
                  </c15:fullRef>
                </c:ext>
              </c:extLst>
              <c:f>Planilha1!$K$22:$K$25</c:f>
              <c:numCache>
                <c:formatCode>General</c:formatCode>
                <c:ptCount val="4"/>
                <c:pt idx="0">
                  <c:v>68.38</c:v>
                </c:pt>
                <c:pt idx="1">
                  <c:v>12.03</c:v>
                </c:pt>
                <c:pt idx="2">
                  <c:v>23.32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49DE-B8CF-EB9901F89B3C}"/>
            </c:ext>
          </c:extLst>
        </c:ser>
        <c:ser>
          <c:idx val="1"/>
          <c:order val="1"/>
          <c:tx>
            <c:strRef>
              <c:f>Planilha1!$L$19</c:f>
              <c:strCache>
                <c:ptCount val="1"/>
                <c:pt idx="0">
                  <c:v>Semáforo Inteligente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Planilha1!$J$20:$J$25</c15:sqref>
                  </c15:fullRef>
                </c:ext>
              </c:extLst>
              <c:f>Planilha1!$J$22:$J$25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Planilha1!$L$20:$L$25</c15:sqref>
                  </c15:fullRef>
                </c:ext>
              </c:extLst>
              <c:f>Planilha1!$L$22:$L$25</c:f>
              <c:numCache>
                <c:formatCode>General</c:formatCode>
                <c:ptCount val="4"/>
                <c:pt idx="0">
                  <c:v>67.349999999999994</c:v>
                </c:pt>
                <c:pt idx="1">
                  <c:v>12.6</c:v>
                </c:pt>
                <c:pt idx="2">
                  <c:v>22.32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2-49DE-B8CF-EB9901F8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015840"/>
        <c:axId val="1786016256"/>
      </c:barChart>
      <c:lineChart>
        <c:grouping val="standard"/>
        <c:varyColors val="0"/>
        <c:ser>
          <c:idx val="2"/>
          <c:order val="2"/>
          <c:tx>
            <c:strRef>
              <c:f>Planilha1!$M$19</c:f>
              <c:strCache>
                <c:ptCount val="1"/>
                <c:pt idx="0">
                  <c:v>Diferença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Planilha1!$J$20:$J$25</c15:sqref>
                  </c15:fullRef>
                </c:ext>
              </c:extLst>
              <c:f>Planilha1!$J$22:$J$25</c:f>
              <c:strCache>
                <c:ptCount val="4"/>
                <c:pt idx="0">
                  <c:v>duration</c:v>
                </c:pt>
                <c:pt idx="1">
                  <c:v>waitingtime</c:v>
                </c:pt>
                <c:pt idx="2">
                  <c:v>timeloss</c:v>
                </c:pt>
                <c:pt idx="3">
                  <c:v>departdelay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Planilha1!$M$20:$M$25</c15:sqref>
                  </c15:fullRef>
                </c:ext>
              </c:extLst>
              <c:f>Planilha1!$M$22:$M$25</c:f>
              <c:numCache>
                <c:formatCode>0%</c:formatCode>
                <c:ptCount val="4"/>
                <c:pt idx="0">
                  <c:v>1.5062883884176677E-2</c:v>
                </c:pt>
                <c:pt idx="1">
                  <c:v>-4.7381546134663367E-2</c:v>
                </c:pt>
                <c:pt idx="2">
                  <c:v>4.2881646655231559E-2</c:v>
                </c:pt>
                <c:pt idx="3">
                  <c:v>-8.0000000000000071E-2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2-49DE-B8CF-EB9901F8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13344"/>
        <c:axId val="1786012928"/>
      </c:lineChart>
      <c:catAx>
        <c:axId val="17860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016256"/>
        <c:crosses val="autoZero"/>
        <c:auto val="1"/>
        <c:lblAlgn val="ctr"/>
        <c:lblOffset val="100"/>
        <c:noMultiLvlLbl val="0"/>
      </c:catAx>
      <c:valAx>
        <c:axId val="1786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015840"/>
        <c:crosses val="autoZero"/>
        <c:crossBetween val="between"/>
      </c:valAx>
      <c:valAx>
        <c:axId val="17860129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013344"/>
        <c:crosses val="max"/>
        <c:crossBetween val="between"/>
      </c:valAx>
      <c:catAx>
        <c:axId val="178601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012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[Dados.xlsx]Planilha1!Tabela dinâmica1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Planilha1!$C$8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Planilha1!$B$9:$B$12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Planilha1!$C$9:$C$12</c:f>
              <c:numCache>
                <c:formatCode>General</c:formatCode>
                <c:ptCount val="3"/>
                <c:pt idx="0">
                  <c:v>59</c:v>
                </c:pt>
                <c:pt idx="1">
                  <c:v>68.38</c:v>
                </c:pt>
                <c:pt idx="2">
                  <c:v>227.77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470-A04A-1051625E7A53}"/>
            </c:ext>
          </c:extLst>
        </c:ser>
        <c:ser>
          <c:idx val="1"/>
          <c:order val="1"/>
          <c:tx>
            <c:strRef>
              <c:f>Planilha1!$D$8</c:f>
              <c:strCache>
                <c:ptCount val="1"/>
                <c:pt idx="0">
                  <c:v>TimeLoss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Planilha1!$B$9:$B$12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Planilha1!$D$9:$D$12</c:f>
              <c:numCache>
                <c:formatCode>General</c:formatCode>
                <c:ptCount val="3"/>
                <c:pt idx="0">
                  <c:v>13.48</c:v>
                </c:pt>
                <c:pt idx="1">
                  <c:v>23.32</c:v>
                </c:pt>
                <c:pt idx="2">
                  <c:v>182.65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D-4470-A04A-1051625E7A53}"/>
            </c:ext>
          </c:extLst>
        </c:ser>
        <c:ser>
          <c:idx val="2"/>
          <c:order val="2"/>
          <c:tx>
            <c:strRef>
              <c:f>Planilha1!$E$8</c:f>
              <c:strCache>
                <c:ptCount val="1"/>
                <c:pt idx="0">
                  <c:v>WaitingTime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Planilha1!$B$9:$B$12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Planilha1!$E$9:$E$12</c:f>
              <c:numCache>
                <c:formatCode>General</c:formatCode>
                <c:ptCount val="3"/>
                <c:pt idx="0">
                  <c:v>9.26</c:v>
                </c:pt>
                <c:pt idx="1">
                  <c:v>12.03</c:v>
                </c:pt>
                <c:pt idx="2">
                  <c:v>67.41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470-A04A-1051625E7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700496"/>
        <c:axId val="220698832"/>
      </c:lineChart>
      <c:catAx>
        <c:axId val="2207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698832"/>
        <c:crosses val="autoZero"/>
        <c:auto val="1"/>
        <c:lblAlgn val="ctr"/>
        <c:lblOffset val="100"/>
        <c:noMultiLvlLbl val="0"/>
      </c:catAx>
      <c:valAx>
        <c:axId val="2206988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07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[Dados.xlsx]Planilha1!Tabela dinâmica3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580927384076993E-2"/>
          <c:y val="0"/>
          <c:w val="0.7039599737532809"/>
          <c:h val="0.8322887390272387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Planilha1!$C$22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Planilha1!$B$23:$B$26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Planilha1!$C$23:$C$26</c:f>
              <c:numCache>
                <c:formatCode>General</c:formatCode>
                <c:ptCount val="3"/>
                <c:pt idx="0">
                  <c:v>52.16</c:v>
                </c:pt>
                <c:pt idx="1">
                  <c:v>67.349999999999994</c:v>
                </c:pt>
                <c:pt idx="2">
                  <c:v>92.64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D-46EA-919A-C5E125230961}"/>
            </c:ext>
          </c:extLst>
        </c:ser>
        <c:ser>
          <c:idx val="1"/>
          <c:order val="1"/>
          <c:tx>
            <c:strRef>
              <c:f>Planilha1!$D$22</c:f>
              <c:strCache>
                <c:ptCount val="1"/>
                <c:pt idx="0">
                  <c:v>TimeLoss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Planilha1!$B$23:$B$26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Planilha1!$D$23:$D$26</c:f>
              <c:numCache>
                <c:formatCode>General</c:formatCode>
                <c:ptCount val="3"/>
                <c:pt idx="0">
                  <c:v>6.64</c:v>
                </c:pt>
                <c:pt idx="1">
                  <c:v>22.32</c:v>
                </c:pt>
                <c:pt idx="2">
                  <c:v>47.52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46EA-919A-C5E125230961}"/>
            </c:ext>
          </c:extLst>
        </c:ser>
        <c:ser>
          <c:idx val="2"/>
          <c:order val="2"/>
          <c:tx>
            <c:strRef>
              <c:f>Planilha1!$E$22</c:f>
              <c:strCache>
                <c:ptCount val="1"/>
                <c:pt idx="0">
                  <c:v>WaitingTime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Planilha1!$B$23:$B$26</c:f>
              <c:strCache>
                <c:ptCount val="3"/>
                <c:pt idx="0">
                  <c:v>0%</c:v>
                </c:pt>
                <c:pt idx="1">
                  <c:v>38%</c:v>
                </c:pt>
                <c:pt idx="2">
                  <c:v>69%</c:v>
                </c:pt>
              </c:strCache>
            </c:strRef>
          </c:cat>
          <c:val>
            <c:numRef>
              <c:f>Planilha1!$E$23:$E$26</c:f>
              <c:numCache>
                <c:formatCode>General</c:formatCode>
                <c:ptCount val="3"/>
                <c:pt idx="0">
                  <c:v>3.62</c:v>
                </c:pt>
                <c:pt idx="1">
                  <c:v>12.6</c:v>
                </c:pt>
                <c:pt idx="2">
                  <c:v>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D-46EA-919A-C5E1252309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787104"/>
        <c:axId val="1987789600"/>
      </c:lineChart>
      <c:catAx>
        <c:axId val="19877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789600"/>
        <c:crosses val="autoZero"/>
        <c:auto val="1"/>
        <c:lblAlgn val="ctr"/>
        <c:lblOffset val="100"/>
        <c:noMultiLvlLbl val="0"/>
      </c:catAx>
      <c:valAx>
        <c:axId val="1987789600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77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60325</xdr:rowOff>
    </xdr:from>
    <xdr:to>
      <xdr:col>20</xdr:col>
      <xdr:colOff>466725</xdr:colOff>
      <xdr:row>16</xdr:row>
      <xdr:rowOff>41275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140F98-96C7-46D4-BB3F-3BD267E7C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37</xdr:row>
      <xdr:rowOff>28575</xdr:rowOff>
    </xdr:from>
    <xdr:to>
      <xdr:col>11</xdr:col>
      <xdr:colOff>41275</xdr:colOff>
      <xdr:row>52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160F0D-51AE-47C6-9724-2D733AA53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193675</xdr:colOff>
      <xdr:row>18</xdr:row>
      <xdr:rowOff>149225</xdr:rowOff>
    </xdr:from>
    <xdr:to>
      <xdr:col>20</xdr:col>
      <xdr:colOff>498475</xdr:colOff>
      <xdr:row>33</xdr:row>
      <xdr:rowOff>130175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EEC36-BCD7-4332-9E40-33347418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133350</xdr:rowOff>
    </xdr:from>
    <xdr:to>
      <xdr:col>13</xdr:col>
      <xdr:colOff>584200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80846D-2379-4FD2-8901-64143959A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19</xdr:row>
      <xdr:rowOff>15875</xdr:rowOff>
    </xdr:from>
    <xdr:to>
      <xdr:col>13</xdr:col>
      <xdr:colOff>577850</xdr:colOff>
      <xdr:row>33</xdr:row>
      <xdr:rowOff>92075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A21A63-1D36-4D37-B621-E4D5E3E4F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Faccenda" refreshedDate="44515.880279745368" createdVersion="6" refreshedVersion="6" minRefreshableVersion="3" recordCount="3" xr:uid="{93F72C0A-B67C-4150-B660-D0ED2E87016A}">
  <cacheSource type="worksheet">
    <worksheetSource name="Tabela1"/>
  </cacheSource>
  <cacheFields count="7">
    <cacheField name="Default_tls" numFmtId="9">
      <sharedItems containsSemiMixedTypes="0" containsString="0" containsNumber="1" minValue="0" maxValue="0.69" count="3">
        <n v="0"/>
        <n v="0.38"/>
        <n v="0.69"/>
      </sharedItems>
    </cacheField>
    <cacheField name=" RouteLength" numFmtId="2">
      <sharedItems containsSemiMixedTypes="0" containsString="0" containsNumber="1" minValue="619.88" maxValue="629.55999999999995"/>
    </cacheField>
    <cacheField name=" Speed" numFmtId="2">
      <sharedItems containsSemiMixedTypes="0" containsString="0" containsNumber="1" minValue="3.08" maxValue="11.07"/>
    </cacheField>
    <cacheField name=" Duration" numFmtId="2">
      <sharedItems containsSemiMixedTypes="0" containsString="0" containsNumber="1" minValue="59" maxValue="227.77"/>
    </cacheField>
    <cacheField name=" WaitingTime" numFmtId="2">
      <sharedItems containsSemiMixedTypes="0" containsString="0" containsNumber="1" minValue="9.26" maxValue="67.41"/>
    </cacheField>
    <cacheField name=" TimeLoss" numFmtId="2">
      <sharedItems containsSemiMixedTypes="0" containsString="0" containsNumber="1" minValue="13.48" maxValue="182.65"/>
    </cacheField>
    <cacheField name=" DepartDelay" numFmtId="2">
      <sharedItems containsSemiMixedTypes="0" containsString="0" containsNumber="1" minValue="0.2" maxValue="352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Faccenda" refreshedDate="44522.49827546296" createdVersion="6" refreshedVersion="6" minRefreshableVersion="3" recordCount="3" xr:uid="{1685E70B-C280-4353-8AAB-7CF8F65B1829}">
  <cacheSource type="worksheet">
    <worksheetSource name="Tabela13"/>
  </cacheSource>
  <cacheFields count="7">
    <cacheField name="Default_tls" numFmtId="9">
      <sharedItems containsSemiMixedTypes="0" containsString="0" containsNumber="1" minValue="0" maxValue="0.69" count="3">
        <n v="0"/>
        <n v="0.38"/>
        <n v="0.69"/>
      </sharedItems>
    </cacheField>
    <cacheField name=" RouteLength" numFmtId="2">
      <sharedItems containsSemiMixedTypes="0" containsString="0" containsNumber="1" minValue="619.48" maxValue="630.01"/>
    </cacheField>
    <cacheField name=" Speed" numFmtId="2">
      <sharedItems containsSemiMixedTypes="0" containsString="0" containsNumber="1" minValue="7.23" maxValue="12.43"/>
    </cacheField>
    <cacheField name=" Duration" numFmtId="2">
      <sharedItems containsSemiMixedTypes="0" containsString="0" containsNumber="1" minValue="52.16" maxValue="92.64"/>
    </cacheField>
    <cacheField name=" WaitingTime" numFmtId="2">
      <sharedItems containsSemiMixedTypes="0" containsString="0" containsNumber="1" minValue="3.62" maxValue="28.04"/>
    </cacheField>
    <cacheField name=" TimeLoss" numFmtId="2">
      <sharedItems containsSemiMixedTypes="0" containsString="0" containsNumber="1" minValue="6.64" maxValue="47.52"/>
    </cacheField>
    <cacheField name=" DepartDelay" numFmtId="2">
      <sharedItems containsSemiMixedTypes="0" containsString="0" containsNumber="1" minValue="0.19" maxValue="0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29.55999999999995"/>
    <n v="11.07"/>
    <n v="59"/>
    <n v="9.26"/>
    <n v="13.48"/>
    <n v="0.2"/>
  </r>
  <r>
    <x v="1"/>
    <n v="619.88"/>
    <n v="9.43"/>
    <n v="68.38"/>
    <n v="12.03"/>
    <n v="23.32"/>
    <n v="0.5"/>
  </r>
  <r>
    <x v="2"/>
    <n v="620.34"/>
    <n v="3.08"/>
    <n v="227.77"/>
    <n v="67.41"/>
    <n v="182.65"/>
    <n v="352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30.01"/>
    <n v="12.43"/>
    <n v="52.16"/>
    <n v="3.62"/>
    <n v="6.64"/>
    <n v="0.19"/>
  </r>
  <r>
    <x v="1"/>
    <n v="619.48"/>
    <n v="9.92"/>
    <n v="67.349999999999994"/>
    <n v="12.6"/>
    <n v="22.32"/>
    <n v="0.54"/>
  </r>
  <r>
    <x v="2"/>
    <n v="620.29"/>
    <n v="7.23"/>
    <n v="92.64"/>
    <n v="28.04"/>
    <n v="47.52"/>
    <n v="0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C832F-8ABC-4F6B-B9FB-3CC0919DB0A1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2:E26" firstHeaderRow="0" firstDataRow="1" firstDataCol="1"/>
  <pivotFields count="7">
    <pivotField axis="axisRow" numFmtId="9" showAll="0">
      <items count="4">
        <item x="0"/>
        <item x="1"/>
        <item x="2"/>
        <item t="default"/>
      </items>
    </pivotField>
    <pivotField numFmtId="2" showAll="0"/>
    <pivotField numFmtId="2" showAll="0"/>
    <pivotField dataField="1" numFmtId="2" showAll="0"/>
    <pivotField dataField="1" numFmtId="2" showAll="0"/>
    <pivotField dataField="1" numFmtId="2"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uration" fld="3" baseField="0" baseItem="0"/>
    <dataField name="TimeLoss" fld="5" baseField="0" baseItem="0"/>
    <dataField name="WaitingTime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7DE4-7D3B-4046-ACE6-E697C7FE452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8:E12" firstHeaderRow="0" firstDataRow="1" firstDataCol="1"/>
  <pivotFields count="7">
    <pivotField axis="axisRow" numFmtId="9" showAll="0">
      <items count="4">
        <item x="0"/>
        <item x="1"/>
        <item x="2"/>
        <item t="default"/>
      </items>
    </pivotField>
    <pivotField numFmtId="2" showAll="0"/>
    <pivotField numFmtId="2" showAll="0"/>
    <pivotField dataField="1" numFmtId="2" showAll="0"/>
    <pivotField dataField="1" numFmtId="2" showAll="0"/>
    <pivotField dataField="1" numFmtId="2"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uration" fld="3" baseField="0" baseItem="0"/>
    <dataField name="TimeLoss" fld="5" baseField="0" baseItem="0"/>
    <dataField name="WaitingTime" fld="4" baseField="0" baseItem="0"/>
  </dataFields>
  <chartFormats count="9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2F10D-DCB1-4451-862B-1E3CFD0C6A31}" name="Tabela1" displayName="Tabela1" ref="B4:H7" totalsRowShown="0" headerRowDxfId="87">
  <autoFilter ref="B4:H7" xr:uid="{F51594C0-E370-445C-878C-0499AEF0AAB5}"/>
  <tableColumns count="7">
    <tableColumn id="1" xr3:uid="{B83D666C-A7DC-4F85-A9DD-0A9E07A804DA}" name="Default_tls" dataDxfId="86"/>
    <tableColumn id="2" xr3:uid="{C7E91423-1EB5-4005-AE12-3504D085350C}" name=" RouteLength" dataDxfId="85"/>
    <tableColumn id="3" xr3:uid="{0A823063-C094-4661-B9D7-12593B6ECA3C}" name=" Speed" dataDxfId="84"/>
    <tableColumn id="4" xr3:uid="{3C548AFF-BD71-4774-8729-4B7C934A4793}" name=" Duration" dataDxfId="83"/>
    <tableColumn id="5" xr3:uid="{4639A59B-B831-433E-9168-091A94630DAC}" name=" WaitingTime" dataDxfId="82"/>
    <tableColumn id="6" xr3:uid="{2060C220-8E2B-496E-9C83-ADAE6098CA2F}" name=" TimeLoss" dataDxfId="81"/>
    <tableColumn id="7" xr3:uid="{4ED9B73D-9591-4E12-B089-DB994562F9A8}" name=" DepartDelay" dataDxfId="80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1DF29-112A-4E82-9B91-E9D563C85996}" name="Tabela13" displayName="Tabela13" ref="B18:H21" totalsRowShown="0" headerRowDxfId="79">
  <autoFilter ref="B18:H21" xr:uid="{710C8045-4E2E-4EBE-8553-2EFD1BE1C077}"/>
  <tableColumns count="7">
    <tableColumn id="1" xr3:uid="{FE8410D2-DF66-40FE-923C-E0287BDEC291}" name="Default_tls" dataDxfId="78"/>
    <tableColumn id="2" xr3:uid="{F8672D8E-DC82-4472-A70C-58771C4377AC}" name=" RouteLength" dataDxfId="77"/>
    <tableColumn id="3" xr3:uid="{E9FA0006-4209-46F4-99F0-EEE6F8193FD9}" name=" Speed" dataDxfId="76"/>
    <tableColumn id="4" xr3:uid="{096EE5D9-0BAB-4B77-B1F0-B117D9A2E95E}" name=" Duration" dataDxfId="75"/>
    <tableColumn id="5" xr3:uid="{C6C06FDE-B9D1-4035-A6AC-AA63355F56E8}" name=" WaitingTime" dataDxfId="74"/>
    <tableColumn id="6" xr3:uid="{7303561C-FE6A-46D9-91E0-504029A5866E}" name=" TimeLoss" dataDxfId="73"/>
    <tableColumn id="7" xr3:uid="{AEF933AF-0465-4E27-88E9-5F0DA926FD7E}" name=" DepartDelay" dataDxfId="72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3B8DA3-EEFC-4934-B77A-23AC4FAF9AFB}" name="Tabela6" displayName="Tabela6" ref="J11:M17" totalsRowShown="0">
  <autoFilter ref="J11:M17" xr:uid="{1FE0271F-D2F0-4569-8C4F-87C194D65759}"/>
  <tableColumns count="4">
    <tableColumn id="1" xr3:uid="{D3CBA820-E5B5-4221-B233-259997376DAF}" name="0%"/>
    <tableColumn id="2" xr3:uid="{CDBD0305-273E-4EE6-BCA7-197C13FDCDAF}" name="Semáforo Temporizado"/>
    <tableColumn id="3" xr3:uid="{BCF17C2E-37FA-4946-B67E-7E03CB6F3DC0}" name="Semáforo Inteligente"/>
    <tableColumn id="4" xr3:uid="{3C58B5AF-2E82-476C-8F88-BFE8A9DC7651}" name="Diferença" dataDxfId="5" dataCellStyle="Porcentagem">
      <calculatedColumnFormula>(K12-L12)/K12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84A9D2-AB88-461B-8C96-8D782F8AEA32}" name="Tabela7" displayName="Tabela7" ref="J19:M25" totalsRowShown="0">
  <autoFilter ref="J19:M25" xr:uid="{590CA9F7-22A9-41B0-9607-2DF6F8EEA06D}"/>
  <tableColumns count="4">
    <tableColumn id="1" xr3:uid="{2C39AED4-5695-4D0F-8D16-9F42F2A93945}" name="38%"/>
    <tableColumn id="2" xr3:uid="{91190BD3-4045-451F-AD6F-2BF9DAE79C2A}" name="Semáforo Temporizado"/>
    <tableColumn id="3" xr3:uid="{74147FF0-6568-4B48-B506-2BFAC52225A6}" name="Semáforo Inteligente"/>
    <tableColumn id="4" xr3:uid="{EC11D3D7-EBC3-4B94-841A-FFCAFBE9D63D}" name="Diferença" dataDxfId="3" dataCellStyle="Porcentagem">
      <calculatedColumnFormula>(K20-L20)/K20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F8AD00-4F30-42B1-A784-934E71708615}" name="Tabela8" displayName="Tabela8" ref="J27:M33" totalsRowShown="0">
  <autoFilter ref="J27:M33" xr:uid="{B8753F8F-C1A0-4F6E-90E6-B7CCE5B5F5C0}"/>
  <tableColumns count="4">
    <tableColumn id="1" xr3:uid="{AD1874AF-3BAB-4C63-AEF2-9539212CDDBA}" name="69%"/>
    <tableColumn id="2" xr3:uid="{B16E2A99-AA1A-4D22-BF73-91556D2C0590}" name="Semáforo Temporizado" dataDxfId="71"/>
    <tableColumn id="3" xr3:uid="{577FCFB7-1088-4154-A468-EEC01755CDAB}" name="Semáforo Inteligente" dataDxfId="70"/>
    <tableColumn id="4" xr3:uid="{43E96497-EC80-4E4D-9E24-ED1439A74EE4}" name="Diferença" dataDxfId="4" dataCellStyle="Porcentagem">
      <calculatedColumnFormula>(K28-L28)/K28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F4E5-5C94-4D0E-9F25-A3B94D28A98D}">
  <dimension ref="A3:T33"/>
  <sheetViews>
    <sheetView showGridLines="0" tabSelected="1" topLeftCell="E1" workbookViewId="0">
      <selection activeCell="F53" sqref="F53"/>
    </sheetView>
  </sheetViews>
  <sheetFormatPr defaultRowHeight="14.5" x14ac:dyDescent="0.35"/>
  <cols>
    <col min="2" max="2" width="17" bestFit="1" customWidth="1"/>
    <col min="3" max="3" width="8.26953125" bestFit="1" customWidth="1"/>
    <col min="4" max="4" width="8.453125" bestFit="1" customWidth="1"/>
    <col min="5" max="5" width="11.36328125" bestFit="1" customWidth="1"/>
    <col min="6" max="6" width="17" bestFit="1" customWidth="1"/>
    <col min="7" max="7" width="16.54296875" bestFit="1" customWidth="1"/>
    <col min="8" max="8" width="14" bestFit="1" customWidth="1"/>
    <col min="10" max="10" width="10.81640625" bestFit="1" customWidth="1"/>
    <col min="11" max="11" width="22.36328125" customWidth="1"/>
    <col min="12" max="12" width="20.36328125" customWidth="1"/>
    <col min="13" max="13" width="10.81640625" customWidth="1"/>
  </cols>
  <sheetData>
    <row r="3" spans="1:20" x14ac:dyDescent="0.35">
      <c r="A3" s="2"/>
      <c r="B3" s="12" t="s">
        <v>12</v>
      </c>
      <c r="C3" s="12"/>
      <c r="D3" s="12"/>
      <c r="E3" s="12"/>
      <c r="F3" s="12"/>
      <c r="G3" s="12"/>
      <c r="H3" s="12"/>
      <c r="Q3" s="13" t="s">
        <v>14</v>
      </c>
      <c r="R3" s="13"/>
      <c r="S3" s="13"/>
      <c r="T3" s="13"/>
    </row>
    <row r="4" spans="1:20" x14ac:dyDescent="0.35">
      <c r="A4" s="2"/>
      <c r="B4" t="s">
        <v>6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L4" s="10">
        <f>(M13+M29)/2</f>
        <v>0.42214156665376174</v>
      </c>
      <c r="Q4" s="7" t="s">
        <v>2</v>
      </c>
      <c r="R4" s="7" t="s">
        <v>3</v>
      </c>
      <c r="S4" s="7" t="s">
        <v>4</v>
      </c>
      <c r="T4" s="8" t="s">
        <v>5</v>
      </c>
    </row>
    <row r="5" spans="1:20" x14ac:dyDescent="0.35">
      <c r="A5" s="2"/>
      <c r="B5" s="1">
        <v>0</v>
      </c>
      <c r="C5" s="6">
        <v>629.55999999999995</v>
      </c>
      <c r="D5" s="6">
        <v>11.07</v>
      </c>
      <c r="E5" s="6">
        <v>59</v>
      </c>
      <c r="F5" s="6">
        <v>9.26</v>
      </c>
      <c r="G5" s="6">
        <v>13.48</v>
      </c>
      <c r="H5" s="6">
        <v>0.2</v>
      </c>
      <c r="Q5">
        <f>SUM(Tabela1[[#This Row],[ Duration]]/2)</f>
        <v>29.5</v>
      </c>
      <c r="R5">
        <f>SUM(Tabela1[[#This Row],[ WaitingTime]]/2)</f>
        <v>4.63</v>
      </c>
      <c r="S5">
        <f>SUM(Tabela1[[#This Row],[ TimeLoss]]/2)</f>
        <v>6.74</v>
      </c>
      <c r="T5">
        <f>SUM(Tabela1[[#This Row],[ DepartDelay]]/2)</f>
        <v>0.1</v>
      </c>
    </row>
    <row r="6" spans="1:20" x14ac:dyDescent="0.35">
      <c r="A6" s="2"/>
      <c r="B6" s="1">
        <v>0.38</v>
      </c>
      <c r="C6" s="6">
        <v>619.88</v>
      </c>
      <c r="D6" s="6">
        <v>9.43</v>
      </c>
      <c r="E6" s="6">
        <v>68.38</v>
      </c>
      <c r="F6" s="6">
        <v>12.03</v>
      </c>
      <c r="G6" s="6">
        <v>23.32</v>
      </c>
      <c r="H6" s="6">
        <v>0.5</v>
      </c>
      <c r="K6" s="1">
        <f>(M15+M23+M31)/3</f>
        <v>0.34686566482359021</v>
      </c>
      <c r="L6" s="10">
        <f>(M15+M31)/2</f>
        <v>0.54398927030271704</v>
      </c>
      <c r="Q6">
        <f>SUM(Tabela1[[#This Row],[ Duration]]/2)</f>
        <v>34.19</v>
      </c>
      <c r="R6">
        <f>SUM(Tabela1[[#This Row],[ WaitingTime]]/2)</f>
        <v>6.0149999999999997</v>
      </c>
      <c r="S6">
        <f>SUM(Tabela1[[#This Row],[ TimeLoss]]/2)</f>
        <v>11.66</v>
      </c>
      <c r="T6">
        <f>SUM(Tabela1[[#This Row],[ DepartDelay]]/2)</f>
        <v>0.25</v>
      </c>
    </row>
    <row r="7" spans="1:20" x14ac:dyDescent="0.35">
      <c r="A7" s="2"/>
      <c r="B7" s="1">
        <v>0.69</v>
      </c>
      <c r="C7" s="6">
        <v>611.41999999999996</v>
      </c>
      <c r="D7" s="6">
        <v>4.2</v>
      </c>
      <c r="E7" s="6">
        <v>196.85</v>
      </c>
      <c r="F7" s="6">
        <v>53.81</v>
      </c>
      <c r="G7" s="6">
        <v>152.35</v>
      </c>
      <c r="H7" s="6">
        <v>174.78</v>
      </c>
      <c r="K7" s="1">
        <f>(M16+M24+M32)/3</f>
        <v>0.41279556229354081</v>
      </c>
      <c r="L7" s="10">
        <f>(M16+M32)/2</f>
        <v>0.59775252011269542</v>
      </c>
      <c r="Q7">
        <f>SUM(Tabela1[[#This Row],[ Duration]]/2)</f>
        <v>98.424999999999997</v>
      </c>
      <c r="R7">
        <f>SUM(Tabela1[[#This Row],[ WaitingTime]]/2)</f>
        <v>26.905000000000001</v>
      </c>
      <c r="S7">
        <f>SUM(Tabela1[[#This Row],[ TimeLoss]]/2)</f>
        <v>76.174999999999997</v>
      </c>
      <c r="T7">
        <f>SUM(Tabela1[[#This Row],[ DepartDelay]]/2)</f>
        <v>87.39</v>
      </c>
    </row>
    <row r="8" spans="1:20" x14ac:dyDescent="0.35">
      <c r="A8" s="2"/>
      <c r="B8" s="3" t="s">
        <v>7</v>
      </c>
      <c r="C8" t="s">
        <v>9</v>
      </c>
      <c r="D8" t="s">
        <v>10</v>
      </c>
      <c r="E8" t="s">
        <v>11</v>
      </c>
    </row>
    <row r="9" spans="1:20" x14ac:dyDescent="0.35">
      <c r="B9" s="4">
        <v>0</v>
      </c>
      <c r="C9" s="5">
        <v>59</v>
      </c>
      <c r="D9" s="5">
        <v>13.48</v>
      </c>
      <c r="E9" s="5">
        <v>9.26</v>
      </c>
    </row>
    <row r="10" spans="1:20" x14ac:dyDescent="0.35">
      <c r="B10" s="4">
        <v>0.38</v>
      </c>
      <c r="C10" s="5">
        <v>68.38</v>
      </c>
      <c r="D10" s="5">
        <v>23.32</v>
      </c>
      <c r="E10" s="5">
        <v>12.03</v>
      </c>
    </row>
    <row r="11" spans="1:20" x14ac:dyDescent="0.35">
      <c r="B11" s="4">
        <v>0.69</v>
      </c>
      <c r="C11" s="5">
        <v>227.77</v>
      </c>
      <c r="D11" s="5">
        <v>182.65</v>
      </c>
      <c r="E11" s="5">
        <v>67.41</v>
      </c>
      <c r="J11" s="1" t="s">
        <v>24</v>
      </c>
      <c r="K11" t="s">
        <v>22</v>
      </c>
      <c r="L11" t="s">
        <v>21</v>
      </c>
      <c r="M11" t="s">
        <v>23</v>
      </c>
    </row>
    <row r="12" spans="1:20" x14ac:dyDescent="0.35">
      <c r="B12" s="4" t="s">
        <v>8</v>
      </c>
      <c r="C12" s="5">
        <v>355.15</v>
      </c>
      <c r="D12" s="5">
        <v>219.45</v>
      </c>
      <c r="E12" s="5">
        <v>88.699999999999989</v>
      </c>
      <c r="J12" t="s">
        <v>15</v>
      </c>
      <c r="K12">
        <v>629.55999999999995</v>
      </c>
      <c r="L12">
        <v>630.01</v>
      </c>
      <c r="M12" s="14">
        <f>(K12-L12)/K12</f>
        <v>-7.1478492915694376E-4</v>
      </c>
    </row>
    <row r="13" spans="1:20" x14ac:dyDescent="0.35">
      <c r="J13" t="s">
        <v>16</v>
      </c>
      <c r="K13">
        <v>11.07</v>
      </c>
      <c r="L13">
        <v>12.43</v>
      </c>
      <c r="M13" s="14">
        <f>(K13-L13)/K13*-1</f>
        <v>0.12285456187895206</v>
      </c>
    </row>
    <row r="14" spans="1:20" x14ac:dyDescent="0.35">
      <c r="J14" t="s">
        <v>17</v>
      </c>
      <c r="K14">
        <v>59</v>
      </c>
      <c r="L14">
        <v>52.16</v>
      </c>
      <c r="M14" s="14">
        <f t="shared" ref="M14:M17" si="0">(K14-L14)/K14</f>
        <v>0.11593220338983057</v>
      </c>
    </row>
    <row r="15" spans="1:20" x14ac:dyDescent="0.35">
      <c r="J15" t="s">
        <v>18</v>
      </c>
      <c r="K15">
        <v>9.26</v>
      </c>
      <c r="L15">
        <v>3.62</v>
      </c>
      <c r="M15" s="14">
        <f t="shared" si="0"/>
        <v>0.60907127429805619</v>
      </c>
    </row>
    <row r="16" spans="1:20" x14ac:dyDescent="0.35">
      <c r="J16" t="s">
        <v>19</v>
      </c>
      <c r="K16">
        <v>13.48</v>
      </c>
      <c r="L16">
        <v>6.64</v>
      </c>
      <c r="M16" s="14">
        <f t="shared" si="0"/>
        <v>0.50741839762611285</v>
      </c>
    </row>
    <row r="17" spans="2:13" x14ac:dyDescent="0.35">
      <c r="B17" s="12" t="s">
        <v>13</v>
      </c>
      <c r="C17" s="12"/>
      <c r="D17" s="12"/>
      <c r="E17" s="12"/>
      <c r="F17" s="12"/>
      <c r="G17" s="12"/>
      <c r="H17" s="12"/>
      <c r="I17" s="2"/>
      <c r="J17" s="2" t="s">
        <v>20</v>
      </c>
      <c r="K17" s="2">
        <v>0.2</v>
      </c>
      <c r="L17" s="2">
        <v>0.19</v>
      </c>
      <c r="M17" s="14">
        <f t="shared" si="0"/>
        <v>5.0000000000000044E-2</v>
      </c>
    </row>
    <row r="18" spans="2:13" x14ac:dyDescent="0.35">
      <c r="B18" t="s">
        <v>6</v>
      </c>
      <c r="C18" s="2" t="s">
        <v>0</v>
      </c>
      <c r="D18" s="2" t="s">
        <v>1</v>
      </c>
      <c r="E18" s="2" t="s">
        <v>2</v>
      </c>
      <c r="F18" s="2" t="s">
        <v>3</v>
      </c>
      <c r="G18" s="2" t="s">
        <v>4</v>
      </c>
      <c r="H18" s="2" t="s">
        <v>5</v>
      </c>
      <c r="I18" s="6"/>
      <c r="J18" s="6"/>
      <c r="K18" s="6"/>
      <c r="L18" s="6"/>
    </row>
    <row r="19" spans="2:13" x14ac:dyDescent="0.35">
      <c r="B19" s="1">
        <v>0</v>
      </c>
      <c r="C19" s="9">
        <v>630.01</v>
      </c>
      <c r="D19" s="9">
        <v>12.43</v>
      </c>
      <c r="E19" s="9">
        <v>52.16</v>
      </c>
      <c r="F19" s="9">
        <v>3.62</v>
      </c>
      <c r="G19" s="9">
        <v>6.64</v>
      </c>
      <c r="H19" s="9">
        <v>0.19</v>
      </c>
      <c r="I19" s="6"/>
      <c r="J19" s="1" t="s">
        <v>25</v>
      </c>
      <c r="K19" t="s">
        <v>22</v>
      </c>
      <c r="L19" t="s">
        <v>21</v>
      </c>
      <c r="M19" t="s">
        <v>23</v>
      </c>
    </row>
    <row r="20" spans="2:13" x14ac:dyDescent="0.35">
      <c r="B20" s="1">
        <v>0.38</v>
      </c>
      <c r="C20" s="9">
        <v>619.48</v>
      </c>
      <c r="D20" s="9">
        <v>9.92</v>
      </c>
      <c r="E20" s="9">
        <v>67.349999999999994</v>
      </c>
      <c r="F20" s="9">
        <v>12.6</v>
      </c>
      <c r="G20" s="9">
        <v>22.32</v>
      </c>
      <c r="H20" s="9">
        <v>0.54</v>
      </c>
      <c r="I20" s="6"/>
      <c r="J20" t="s">
        <v>15</v>
      </c>
      <c r="K20">
        <v>619.88</v>
      </c>
      <c r="L20">
        <v>619.48</v>
      </c>
      <c r="M20" s="10">
        <f t="shared" ref="M20:M25" si="1">(K20-L20)/K20</f>
        <v>6.4528618442275486E-4</v>
      </c>
    </row>
    <row r="21" spans="2:13" x14ac:dyDescent="0.35">
      <c r="B21" s="1">
        <v>0.69</v>
      </c>
      <c r="C21" s="9">
        <v>620.29</v>
      </c>
      <c r="D21" s="9">
        <v>7.23</v>
      </c>
      <c r="E21" s="9">
        <v>92.64</v>
      </c>
      <c r="F21" s="9">
        <v>28.04</v>
      </c>
      <c r="G21" s="9">
        <v>47.52</v>
      </c>
      <c r="H21" s="9">
        <v>0.39</v>
      </c>
      <c r="J21" t="s">
        <v>16</v>
      </c>
      <c r="K21">
        <v>9.43</v>
      </c>
      <c r="L21">
        <v>9.92</v>
      </c>
      <c r="M21" s="10">
        <f>(K21-L21)/K21*-1</f>
        <v>5.1961823966065773E-2</v>
      </c>
    </row>
    <row r="22" spans="2:13" x14ac:dyDescent="0.35">
      <c r="B22" s="3" t="s">
        <v>7</v>
      </c>
      <c r="C22" t="s">
        <v>9</v>
      </c>
      <c r="D22" t="s">
        <v>10</v>
      </c>
      <c r="E22" t="s">
        <v>11</v>
      </c>
      <c r="J22" t="s">
        <v>17</v>
      </c>
      <c r="K22">
        <v>68.38</v>
      </c>
      <c r="L22">
        <v>67.349999999999994</v>
      </c>
      <c r="M22" s="10">
        <f t="shared" si="1"/>
        <v>1.5062883884176677E-2</v>
      </c>
    </row>
    <row r="23" spans="2:13" x14ac:dyDescent="0.35">
      <c r="B23" s="4">
        <v>0</v>
      </c>
      <c r="C23" s="5">
        <v>52.16</v>
      </c>
      <c r="D23" s="5">
        <v>6.64</v>
      </c>
      <c r="E23" s="5">
        <v>3.62</v>
      </c>
      <c r="J23" t="s">
        <v>18</v>
      </c>
      <c r="K23">
        <v>12.03</v>
      </c>
      <c r="L23">
        <v>12.6</v>
      </c>
      <c r="M23" s="10">
        <f t="shared" si="1"/>
        <v>-4.7381546134663367E-2</v>
      </c>
    </row>
    <row r="24" spans="2:13" x14ac:dyDescent="0.35">
      <c r="B24" s="4">
        <v>0.38</v>
      </c>
      <c r="C24" s="5">
        <v>67.349999999999994</v>
      </c>
      <c r="D24" s="5">
        <v>22.32</v>
      </c>
      <c r="E24" s="5">
        <v>12.6</v>
      </c>
      <c r="J24" t="s">
        <v>19</v>
      </c>
      <c r="K24">
        <v>23.32</v>
      </c>
      <c r="L24">
        <v>22.32</v>
      </c>
      <c r="M24" s="10">
        <f t="shared" si="1"/>
        <v>4.2881646655231559E-2</v>
      </c>
    </row>
    <row r="25" spans="2:13" x14ac:dyDescent="0.35">
      <c r="B25" s="4">
        <v>0.69</v>
      </c>
      <c r="C25" s="5">
        <v>92.64</v>
      </c>
      <c r="D25" s="5">
        <v>47.52</v>
      </c>
      <c r="E25" s="5">
        <v>28.04</v>
      </c>
      <c r="J25" s="2" t="s">
        <v>20</v>
      </c>
      <c r="K25" s="2">
        <v>0.5</v>
      </c>
      <c r="L25" s="2">
        <v>0.54</v>
      </c>
      <c r="M25" s="10">
        <f t="shared" si="1"/>
        <v>-8.0000000000000071E-2</v>
      </c>
    </row>
    <row r="26" spans="2:13" x14ac:dyDescent="0.35">
      <c r="B26" s="4" t="s">
        <v>8</v>
      </c>
      <c r="C26" s="5">
        <v>212.14999999999998</v>
      </c>
      <c r="D26" s="5">
        <v>76.48</v>
      </c>
      <c r="E26" s="5">
        <v>44.26</v>
      </c>
    </row>
    <row r="27" spans="2:13" x14ac:dyDescent="0.35">
      <c r="J27" s="1" t="s">
        <v>26</v>
      </c>
      <c r="K27" t="s">
        <v>22</v>
      </c>
      <c r="L27" t="s">
        <v>21</v>
      </c>
      <c r="M27" t="s">
        <v>23</v>
      </c>
    </row>
    <row r="28" spans="2:13" x14ac:dyDescent="0.35">
      <c r="J28" t="s">
        <v>15</v>
      </c>
      <c r="K28" s="6">
        <v>611.41999999999996</v>
      </c>
      <c r="L28" s="6">
        <v>620.29</v>
      </c>
      <c r="M28" s="10">
        <f t="shared" ref="M28:M33" si="2">(K28-L28)/K28</f>
        <v>-1.4507212717935307E-2</v>
      </c>
    </row>
    <row r="29" spans="2:13" x14ac:dyDescent="0.35">
      <c r="J29" t="s">
        <v>16</v>
      </c>
      <c r="K29" s="6">
        <v>4.2</v>
      </c>
      <c r="L29" s="6">
        <v>7.23</v>
      </c>
      <c r="M29" s="10">
        <f>(K29-L29)/K29*-1</f>
        <v>0.72142857142857142</v>
      </c>
    </row>
    <row r="30" spans="2:13" x14ac:dyDescent="0.35">
      <c r="J30" t="s">
        <v>17</v>
      </c>
      <c r="K30" s="6">
        <v>196.85</v>
      </c>
      <c r="L30" s="6">
        <v>92.64</v>
      </c>
      <c r="M30" s="10">
        <f t="shared" si="2"/>
        <v>0.52938785877571759</v>
      </c>
    </row>
    <row r="31" spans="2:13" x14ac:dyDescent="0.35">
      <c r="J31" t="s">
        <v>18</v>
      </c>
      <c r="K31" s="6">
        <v>53.81</v>
      </c>
      <c r="L31" s="6">
        <v>28.04</v>
      </c>
      <c r="M31" s="10">
        <f t="shared" si="2"/>
        <v>0.47890726630737784</v>
      </c>
    </row>
    <row r="32" spans="2:13" x14ac:dyDescent="0.35">
      <c r="J32" t="s">
        <v>19</v>
      </c>
      <c r="K32" s="6">
        <v>152.35</v>
      </c>
      <c r="L32" s="6">
        <v>47.52</v>
      </c>
      <c r="M32" s="10">
        <f t="shared" si="2"/>
        <v>0.68808664259927788</v>
      </c>
    </row>
    <row r="33" spans="10:13" x14ac:dyDescent="0.35">
      <c r="J33" s="2" t="s">
        <v>20</v>
      </c>
      <c r="K33" s="11">
        <v>174.78</v>
      </c>
      <c r="L33" s="11">
        <v>0.39</v>
      </c>
      <c r="M33" s="10">
        <f t="shared" si="2"/>
        <v>0.99776862341228978</v>
      </c>
    </row>
  </sheetData>
  <dataConsolidate/>
  <mergeCells count="3">
    <mergeCell ref="B3:H3"/>
    <mergeCell ref="B17:H17"/>
    <mergeCell ref="Q3:T3"/>
  </mergeCells>
  <conditionalFormatting sqref="M12:M17 M27:M33 M19:M25">
    <cfRule type="cellIs" dxfId="2" priority="3" operator="between">
      <formula>0</formula>
      <formula>0.5</formula>
    </cfRule>
  </conditionalFormatting>
  <conditionalFormatting sqref="M12:M17 M27:M33 M19:M25">
    <cfRule type="cellIs" dxfId="1" priority="1" operator="between">
      <formula>0.5</formula>
      <formula>1</formula>
    </cfRule>
    <cfRule type="cellIs" dxfId="0" priority="2" operator="between">
      <formula>0</formula>
      <formula>-1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  <tableParts count="5"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8AD5-87F3-4607-93F7-ACE7838CC751}">
  <dimension ref="A1"/>
  <sheetViews>
    <sheetView showGridLines="0" workbookViewId="0">
      <selection activeCell="R33" sqref="R3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p 2 U 2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e V p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d l M o i k e 4 D g A A A B E A A A A T A B w A R m 9 y b X V s Y X M v U 2 V j d G l v b j E u b S C i G A A o o B Q A A A A A A A A A A A A A A A A A A A A A A A A A A A A r T k 0 u y c z P U w i G 0 I b W A F B L A Q I t A B Q A A g A I A H l a d l N i G M t S p A A A A P U A A A A S A A A A A A A A A A A A A A A A A A A A A A B D b 2 5 m a W c v U G F j a 2 F n Z S 5 4 b W x Q S w E C L Q A U A A I A C A B 5 W n Z T D 8 r p q 6 Q A A A D p A A A A E w A A A A A A A A A A A A A A A A D w A A A A W 0 N v b n R l b n R f V H l w Z X N d L n h t b F B L A Q I t A B Q A A g A I A H l a d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k m v F G O 2 Y R 4 N a x H W J T 7 H L A A A A A A I A A A A A A B B m A A A A A Q A A I A A A A F v V W l d 3 p h q F L a c 8 n v 4 4 M 8 2 g L 0 W O i g w S u d Z 2 S J p G N p B S A A A A A A 6 A A A A A A g A A I A A A A F h o U r 3 g 5 c 6 d 0 S p L Z k W w B f l P c R H Z u Y o v Y l k m m g 8 K A G 4 3 U A A A A A 9 B v y h k H 0 U U E h 5 L D R 8 z T e D 6 g u G f f 0 K x N K P d A O f B 9 W S s J 3 4 E U Y C Q c V u 8 e O 2 s v 7 7 X 7 I C 4 u x 1 6 Q B v X Q z g 9 y / f j 0 T 2 T S U X o q j 5 p P W J T A J t 2 / j y k Q A A A A C + B R 0 m R E z / 0 M I S / s j 5 u P 4 V V a u H H P W E 4 i H U a s a j + C m 5 x c k c A Q W + f j 9 l S v U J 9 o G 2 0 S 0 c S F G d h w m / 6 6 8 t R y n 9 7 3 D s = < / D a t a M a s h u p > 
</file>

<file path=customXml/itemProps1.xml><?xml version="1.0" encoding="utf-8"?>
<ds:datastoreItem xmlns:ds="http://schemas.openxmlformats.org/officeDocument/2006/customXml" ds:itemID="{EDC01B7C-241F-44F5-AC56-48A6C37EE2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Faccenda</dc:creator>
  <cp:lastModifiedBy>Vitor Faccenda</cp:lastModifiedBy>
  <dcterms:created xsi:type="dcterms:W3CDTF">2021-10-28T19:29:29Z</dcterms:created>
  <dcterms:modified xsi:type="dcterms:W3CDTF">2021-11-27T00:58:26Z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c845e1-e2aa-4029-bae7-db3afec8ac52_Enabled">
    <vt:lpwstr>true</vt:lpwstr>
  </property>
  <property fmtid="{D5CDD505-2E9C-101B-9397-08002B2CF9AE}" pid="3" name="MSIP_Label_f5c845e1-e2aa-4029-bae7-db3afec8ac52_SetDate">
    <vt:lpwstr>2021-10-28T19:29:29Z</vt:lpwstr>
  </property>
  <property fmtid="{D5CDD505-2E9C-101B-9397-08002B2CF9AE}" pid="4" name="MSIP_Label_f5c845e1-e2aa-4029-bae7-db3afec8ac52_Method">
    <vt:lpwstr>Standard</vt:lpwstr>
  </property>
  <property fmtid="{D5CDD505-2E9C-101B-9397-08002B2CF9AE}" pid="5" name="MSIP_Label_f5c845e1-e2aa-4029-bae7-db3afec8ac52_Name">
    <vt:lpwstr>Interno</vt:lpwstr>
  </property>
  <property fmtid="{D5CDD505-2E9C-101B-9397-08002B2CF9AE}" pid="6" name="MSIP_Label_f5c845e1-e2aa-4029-bae7-db3afec8ac52_SiteId">
    <vt:lpwstr>828d299c-d85c-4fc7-abf2-9c0724378d20</vt:lpwstr>
  </property>
  <property fmtid="{D5CDD505-2E9C-101B-9397-08002B2CF9AE}" pid="7" name="MSIP_Label_f5c845e1-e2aa-4029-bae7-db3afec8ac52_ActionId">
    <vt:lpwstr>f78ca797-93dc-4643-9b31-02c157de6ed0</vt:lpwstr>
  </property>
  <property fmtid="{D5CDD505-2E9C-101B-9397-08002B2CF9AE}" pid="8" name="MSIP_Label_f5c845e1-e2aa-4029-bae7-db3afec8ac52_ContentBits">
    <vt:lpwstr>0</vt:lpwstr>
  </property>
</Properties>
</file>