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Физика 1.02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12" i="1"/>
  <c r="I17" i="1"/>
  <c r="I22" i="1"/>
  <c r="I2" i="1"/>
  <c r="AA7" i="1"/>
  <c r="AA12" i="1"/>
  <c r="AA17" i="1"/>
  <c r="AA22" i="1"/>
  <c r="J2" i="1"/>
  <c r="K2" i="1"/>
  <c r="N2" i="1"/>
  <c r="O2" i="1"/>
  <c r="O22" i="1"/>
  <c r="W2" i="1"/>
  <c r="AA2" i="1"/>
  <c r="X17" i="1"/>
  <c r="X12" i="1"/>
  <c r="X7" i="1"/>
  <c r="W22" i="1"/>
  <c r="W17" i="1"/>
  <c r="W12" i="1"/>
  <c r="W7" i="1"/>
  <c r="X28" i="1"/>
  <c r="T17" i="1" l="1"/>
  <c r="T22" i="1"/>
  <c r="T7" i="1"/>
  <c r="T12" i="1"/>
  <c r="U7" i="1"/>
  <c r="U12" i="1"/>
  <c r="U17" i="1"/>
  <c r="S7" i="1"/>
  <c r="S12" i="1"/>
  <c r="S17" i="1"/>
  <c r="R22" i="1"/>
  <c r="R17" i="1"/>
  <c r="R12" i="1"/>
  <c r="R7" i="1"/>
  <c r="P2" i="1"/>
  <c r="R2" i="1" s="1"/>
  <c r="T2" i="1" s="1"/>
  <c r="Q12" i="1"/>
  <c r="Q7" i="1"/>
  <c r="Q17" i="1"/>
  <c r="Q22" i="1"/>
  <c r="S22" i="1" s="1"/>
  <c r="P7" i="1"/>
  <c r="P12" i="1"/>
  <c r="P17" i="1"/>
  <c r="P22" i="1"/>
  <c r="Q2" i="1"/>
  <c r="S2" i="1" s="1"/>
  <c r="N12" i="1"/>
  <c r="N17" i="1"/>
  <c r="N22" i="1"/>
  <c r="O7" i="1"/>
  <c r="O12" i="1"/>
  <c r="O17" i="1"/>
  <c r="N7" i="1"/>
  <c r="M23" i="1"/>
  <c r="M24" i="1"/>
  <c r="M25" i="1"/>
  <c r="M26" i="1"/>
  <c r="M22" i="1"/>
  <c r="M21" i="1"/>
  <c r="M19" i="1"/>
  <c r="M17" i="1"/>
  <c r="M18" i="1"/>
  <c r="M20" i="1"/>
  <c r="M13" i="1"/>
  <c r="M14" i="1"/>
  <c r="M15" i="1"/>
  <c r="M16" i="1"/>
  <c r="M12" i="1"/>
  <c r="M8" i="1"/>
  <c r="M9" i="1"/>
  <c r="M10" i="1"/>
  <c r="M11" i="1"/>
  <c r="M7" i="1"/>
  <c r="M6" i="1"/>
  <c r="M4" i="1"/>
  <c r="M3" i="1"/>
  <c r="M5" i="1"/>
  <c r="M2" i="1"/>
  <c r="L23" i="1"/>
  <c r="L24" i="1"/>
  <c r="L25" i="1"/>
  <c r="L26" i="1"/>
  <c r="L22" i="1"/>
  <c r="L21" i="1"/>
  <c r="L19" i="1"/>
  <c r="L17" i="1"/>
  <c r="L16" i="1"/>
  <c r="L14" i="1"/>
  <c r="L13" i="1"/>
  <c r="L15" i="1"/>
  <c r="L12" i="1"/>
  <c r="L11" i="1"/>
  <c r="L9" i="1"/>
  <c r="L7" i="1"/>
  <c r="L6" i="1"/>
  <c r="L5" i="1"/>
  <c r="L3" i="1"/>
  <c r="L18" i="1"/>
  <c r="L20" i="1"/>
  <c r="L8" i="1"/>
  <c r="L10" i="1"/>
  <c r="L4" i="1"/>
  <c r="L2" i="1"/>
  <c r="J17" i="1"/>
  <c r="J22" i="1"/>
  <c r="K22" i="1"/>
  <c r="K17" i="1"/>
  <c r="K12" i="1"/>
  <c r="K7" i="1"/>
  <c r="J7" i="1"/>
  <c r="J12" i="1"/>
  <c r="J28" i="1" l="1"/>
  <c r="Z2" i="1" s="1"/>
  <c r="X22" i="1"/>
  <c r="U22" i="1"/>
  <c r="X2" i="1"/>
  <c r="U2" i="1"/>
  <c r="Z12" i="1" l="1"/>
  <c r="Z7" i="1"/>
  <c r="Z17" i="1"/>
  <c r="AB2" i="1"/>
  <c r="AC2" i="1"/>
  <c r="Z22" i="1"/>
  <c r="AB7" i="1" l="1"/>
  <c r="AC7" i="1"/>
  <c r="AA30" i="1" s="1"/>
  <c r="AC22" i="1"/>
  <c r="AB22" i="1"/>
  <c r="AB17" i="1"/>
  <c r="AC17" i="1"/>
  <c r="AB12" i="1"/>
  <c r="AC12" i="1"/>
  <c r="AA28" i="1" l="1"/>
  <c r="AA29" i="1" s="1"/>
  <c r="AD7" i="1" l="1"/>
  <c r="AE7" i="1" s="1"/>
  <c r="AD12" i="1"/>
  <c r="AE12" i="1" s="1"/>
  <c r="AD17" i="1"/>
  <c r="AE17" i="1" s="1"/>
  <c r="AD2" i="1"/>
  <c r="AE2" i="1" s="1"/>
  <c r="AD22" i="1"/>
  <c r="AE22" i="1" s="1"/>
  <c r="AA31" i="1" l="1"/>
  <c r="AA32" i="1" s="1"/>
  <c r="AA33" i="1" s="1"/>
</calcChain>
</file>

<file path=xl/sharedStrings.xml><?xml version="1.0" encoding="utf-8"?>
<sst xmlns="http://schemas.openxmlformats.org/spreadsheetml/2006/main" count="42" uniqueCount="41">
  <si>
    <t>№</t>
  </si>
  <si>
    <t>h, mm</t>
  </si>
  <si>
    <t>h' mm</t>
  </si>
  <si>
    <t>t1 c</t>
  </si>
  <si>
    <t xml:space="preserve">t2 c </t>
  </si>
  <si>
    <t>Nпл - количество пластин</t>
  </si>
  <si>
    <t>h - высота в координате x=0,22 м</t>
  </si>
  <si>
    <t>h'- высота в координате x =1,00 м</t>
  </si>
  <si>
    <t>sin(a)</t>
  </si>
  <si>
    <t>x</t>
  </si>
  <si>
    <t>x'</t>
  </si>
  <si>
    <t>h0</t>
  </si>
  <si>
    <t>h0'</t>
  </si>
  <si>
    <t>ср.знач t1</t>
  </si>
  <si>
    <t>ср.знач t2</t>
  </si>
  <si>
    <t>(t(i)-cp.znach t1)^2</t>
  </si>
  <si>
    <t>(t(i)-cp.znach t2)^2</t>
  </si>
  <si>
    <t>S(t1)</t>
  </si>
  <si>
    <t>S(t2)</t>
  </si>
  <si>
    <t>доверительный интервал случайной погрешности t1</t>
  </si>
  <si>
    <t>доверительный интервал случайной погрешности t2</t>
  </si>
  <si>
    <t>абсолютная погрешность измерений t1</t>
  </si>
  <si>
    <t>абсолютная погрешность измерений t2</t>
  </si>
  <si>
    <t>относительная погрешность t1</t>
  </si>
  <si>
    <t>относительная погрешность t2</t>
  </si>
  <si>
    <t xml:space="preserve">значение ускорения </t>
  </si>
  <si>
    <t>погрешность ускоренияэ</t>
  </si>
  <si>
    <t>среднее значение sin(a)</t>
  </si>
  <si>
    <t>среднее значение a</t>
  </si>
  <si>
    <t>синус - средний синус</t>
  </si>
  <si>
    <t xml:space="preserve">ускорение - среднее ускорение </t>
  </si>
  <si>
    <t>AA2*Z2</t>
  </si>
  <si>
    <t xml:space="preserve">синус - синус в квадрате </t>
  </si>
  <si>
    <t>B=</t>
  </si>
  <si>
    <t>A=</t>
  </si>
  <si>
    <t>D=</t>
  </si>
  <si>
    <t>d(i)=</t>
  </si>
  <si>
    <t>q(B)=</t>
  </si>
  <si>
    <t>d(i)^2</t>
  </si>
  <si>
    <t>дельта B=</t>
  </si>
  <si>
    <t>относительная погрешность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</si>
</sst>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Border="1"/>
    <xf numFmtId="0" fontId="1" fillId="0" borderId="5" xfId="1" applyBorder="1"/>
    <xf numFmtId="0" fontId="1" fillId="2" borderId="1" xfId="1" applyFill="1" applyBorder="1"/>
    <xf numFmtId="0" fontId="1" fillId="0" borderId="4" xfId="1" applyBorder="1"/>
    <xf numFmtId="0" fontId="0" fillId="3" borderId="0" xfId="0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M1" workbookViewId="0">
      <selection activeCell="AA28" sqref="AA28"/>
    </sheetView>
  </sheetViews>
  <sheetFormatPr defaultRowHeight="15" x14ac:dyDescent="0.25"/>
  <cols>
    <col min="7" max="7" width="15.7109375" customWidth="1"/>
    <col min="9" max="9" width="10.5703125" customWidth="1"/>
    <col min="10" max="10" width="11.5703125" customWidth="1"/>
    <col min="11" max="11" width="11" customWidth="1"/>
    <col min="12" max="12" width="22" customWidth="1"/>
    <col min="13" max="13" width="18.140625" customWidth="1"/>
    <col min="16" max="16" width="28.28515625" customWidth="1"/>
    <col min="17" max="17" width="29.85546875" customWidth="1"/>
    <col min="26" max="26" width="29.5703125" customWidth="1"/>
    <col min="31" max="31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H1" s="14"/>
      <c r="I1" t="s">
        <v>8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s="14"/>
      <c r="W1" t="s">
        <v>25</v>
      </c>
      <c r="X1" t="s">
        <v>26</v>
      </c>
      <c r="Y1" s="14"/>
      <c r="Z1" t="s">
        <v>29</v>
      </c>
      <c r="AA1" t="s">
        <v>30</v>
      </c>
      <c r="AB1" t="s">
        <v>31</v>
      </c>
      <c r="AC1" t="s">
        <v>32</v>
      </c>
      <c r="AD1" t="s">
        <v>36</v>
      </c>
      <c r="AE1" t="s">
        <v>38</v>
      </c>
    </row>
    <row r="2" spans="1:31" x14ac:dyDescent="0.25">
      <c r="A2" s="3">
        <v>1</v>
      </c>
      <c r="B2" s="4">
        <v>200</v>
      </c>
      <c r="C2" s="3">
        <v>190</v>
      </c>
      <c r="D2" s="1">
        <v>1</v>
      </c>
      <c r="E2" s="1">
        <v>1.3</v>
      </c>
      <c r="F2" s="1">
        <v>4.9000000000000004</v>
      </c>
      <c r="H2" s="14"/>
      <c r="I2" s="7">
        <f>-($C$33-B2-$D$33+C2)/($B$33*1000-$A$33*1000)</f>
        <v>1.0227272727272727E-2</v>
      </c>
      <c r="J2" s="7">
        <f>AVERAGE(E2:E6)</f>
        <v>1.34</v>
      </c>
      <c r="K2" s="7">
        <f>AVERAGE(F2:F6)</f>
        <v>4.9400000000000004</v>
      </c>
      <c r="L2">
        <f>(E2-$J$2)^2</f>
        <v>1.6000000000000029E-3</v>
      </c>
      <c r="M2">
        <f>(F2-$K$2)^2</f>
        <v>1.6000000000000029E-3</v>
      </c>
      <c r="N2" s="7">
        <f>SQRT(SUM(L2:L6)/20)</f>
        <v>2.4494897427831747E-2</v>
      </c>
      <c r="O2" s="7">
        <f>SQRT(SUM(M2:M6)/20)</f>
        <v>2.4494897427831695E-2</v>
      </c>
      <c r="P2">
        <f>2.78*N2</f>
        <v>6.8095814849372258E-2</v>
      </c>
      <c r="Q2">
        <f>2.78*O2</f>
        <v>6.8095814849372105E-2</v>
      </c>
      <c r="R2">
        <f>SQRT(($P$2*$P$2)+(2*0.1/3)*(2*0.1/3))</f>
        <v>9.5296822845488571E-2</v>
      </c>
      <c r="S2">
        <f>SQRT((Q2*Q2)+(2*0.1/3)*(2*0.1/3))</f>
        <v>9.529682284548846E-2</v>
      </c>
      <c r="T2">
        <f>R2*100/J2</f>
        <v>7.1117031974245197</v>
      </c>
      <c r="U2">
        <f>S2*100/K2</f>
        <v>1.9290854827021955</v>
      </c>
      <c r="V2" s="14"/>
      <c r="W2">
        <f>2*($B$33-$A$33)/(K2*K2-J2*J2)</f>
        <v>7.7848549186128796E-2</v>
      </c>
      <c r="X2">
        <f>W2*SQRT(((2*0.005*0.005)/(($B$33-$A$33)*($B$33-$A$33)))+4*((J2*R2*J2*R2+K2*K2*S2*S2)/((K2*K2-J2*J2)*(K2*K2-J2*J2))))</f>
        <v>3.4169837757151685E-3</v>
      </c>
      <c r="Y2" s="14"/>
      <c r="Z2">
        <f>I2-$J$28</f>
        <v>-2.2500000000000003E-2</v>
      </c>
      <c r="AA2">
        <f>W2-X28</f>
        <v>-0.18571290150464989</v>
      </c>
      <c r="AB2">
        <f>AA2*Z2</f>
        <v>4.1785402838546227E-3</v>
      </c>
      <c r="AC2">
        <f>Z2*Z2</f>
        <v>5.0625000000000008E-4</v>
      </c>
      <c r="AD2">
        <f>W2-($AA$29+$AA$28*I2)</f>
        <v>6.0254616879024808E-3</v>
      </c>
      <c r="AE2">
        <f>AD2*AD2</f>
        <v>3.6306188552380612E-5</v>
      </c>
    </row>
    <row r="3" spans="1:31" x14ac:dyDescent="0.25">
      <c r="A3" s="5"/>
      <c r="B3" s="4"/>
      <c r="C3" s="5"/>
      <c r="D3" s="1">
        <v>2</v>
      </c>
      <c r="E3" s="1">
        <v>1.4</v>
      </c>
      <c r="F3" s="1">
        <v>5</v>
      </c>
      <c r="H3" s="14"/>
      <c r="I3" s="7"/>
      <c r="J3" s="7"/>
      <c r="K3" s="7"/>
      <c r="L3">
        <f>(E3-$J$2)^2</f>
        <v>3.59999999999998E-3</v>
      </c>
      <c r="M3">
        <f t="shared" ref="M3:M26" si="0">(F3-$K$2)^2</f>
        <v>3.5999999999999531E-3</v>
      </c>
      <c r="N3" s="7"/>
      <c r="O3" s="7"/>
      <c r="V3" s="14"/>
      <c r="Y3" s="14"/>
    </row>
    <row r="4" spans="1:31" x14ac:dyDescent="0.25">
      <c r="A4" s="5"/>
      <c r="B4" s="4"/>
      <c r="C4" s="5"/>
      <c r="D4" s="1">
        <v>3</v>
      </c>
      <c r="E4" s="1">
        <v>1.3</v>
      </c>
      <c r="F4" s="1">
        <v>4.9000000000000004</v>
      </c>
      <c r="H4" s="14"/>
      <c r="I4" s="7"/>
      <c r="J4" s="7"/>
      <c r="K4" s="7"/>
      <c r="L4">
        <f t="shared" ref="L3:L26" si="1">(E4-$J$2)^2</f>
        <v>1.6000000000000029E-3</v>
      </c>
      <c r="M4">
        <f>(F4-$K$2)^2</f>
        <v>1.6000000000000029E-3</v>
      </c>
      <c r="N4" s="7"/>
      <c r="O4" s="7"/>
      <c r="V4" s="14"/>
      <c r="Y4" s="14"/>
    </row>
    <row r="5" spans="1:31" x14ac:dyDescent="0.25">
      <c r="A5" s="5"/>
      <c r="B5" s="4"/>
      <c r="C5" s="5"/>
      <c r="D5" s="1">
        <v>4</v>
      </c>
      <c r="E5" s="1">
        <v>1.4</v>
      </c>
      <c r="F5" s="1">
        <v>5</v>
      </c>
      <c r="H5" s="14"/>
      <c r="I5" s="7"/>
      <c r="J5" s="7"/>
      <c r="K5" s="7"/>
      <c r="L5">
        <f>(E5-$J$2)^2</f>
        <v>3.59999999999998E-3</v>
      </c>
      <c r="M5">
        <f t="shared" si="0"/>
        <v>3.5999999999999531E-3</v>
      </c>
      <c r="N5" s="7"/>
      <c r="O5" s="7"/>
      <c r="V5" s="14"/>
      <c r="Y5" s="14"/>
    </row>
    <row r="6" spans="1:31" x14ac:dyDescent="0.25">
      <c r="A6" s="6"/>
      <c r="B6" s="4"/>
      <c r="C6" s="6"/>
      <c r="D6" s="1">
        <v>5</v>
      </c>
      <c r="E6" s="1">
        <v>1.3</v>
      </c>
      <c r="F6" s="1">
        <v>4.9000000000000004</v>
      </c>
      <c r="H6" s="14"/>
      <c r="I6" s="7"/>
      <c r="J6" s="7"/>
      <c r="K6" s="7"/>
      <c r="L6">
        <f>(E6-$J$2)^2</f>
        <v>1.6000000000000029E-3</v>
      </c>
      <c r="M6">
        <f>(F6-$K$2)^2</f>
        <v>1.6000000000000029E-3</v>
      </c>
      <c r="N6" s="7"/>
      <c r="O6" s="7"/>
      <c r="V6" s="14"/>
      <c r="Y6" s="14"/>
    </row>
    <row r="7" spans="1:31" x14ac:dyDescent="0.25">
      <c r="A7" s="3">
        <v>2</v>
      </c>
      <c r="B7" s="3">
        <v>210</v>
      </c>
      <c r="C7" s="3">
        <v>190</v>
      </c>
      <c r="D7" s="1">
        <v>1</v>
      </c>
      <c r="E7" s="1">
        <v>1</v>
      </c>
      <c r="F7" s="1">
        <v>3.5</v>
      </c>
      <c r="H7" s="14"/>
      <c r="I7" s="7">
        <f t="shared" ref="I7:I26" si="2">-($C$33-B7-$D$33+C7)/($B$33*1000-$A$33*1000)</f>
        <v>2.1590909090909091E-2</v>
      </c>
      <c r="J7" s="7">
        <f t="shared" ref="J4:J26" si="3">AVERAGE(E7:E11)</f>
        <v>1</v>
      </c>
      <c r="K7" s="7">
        <f>AVERAGE(F7:F11)</f>
        <v>3.56</v>
      </c>
      <c r="L7">
        <f>(E7-$J$7)^2</f>
        <v>0</v>
      </c>
      <c r="M7">
        <f>(F7-$K$7)^2</f>
        <v>3.6000000000000064E-3</v>
      </c>
      <c r="N7" s="7">
        <f t="shared" ref="N3:N26" si="4">SQRT(SUM(L7:L11)/20)</f>
        <v>0</v>
      </c>
      <c r="O7" s="7">
        <f t="shared" ref="O3:O26" si="5">SQRT(SUM(M7:M11)/20)</f>
        <v>2.4494897427831803E-2</v>
      </c>
      <c r="P7">
        <f t="shared" ref="P3:P26" si="6">2.78*N7</f>
        <v>0</v>
      </c>
      <c r="Q7">
        <f t="shared" ref="Q3:Q26" si="7">2.78*O7</f>
        <v>6.809581484937241E-2</v>
      </c>
      <c r="R7">
        <f>SQRT(($P$7*$P$7)+(2*0.1/3)*(2*0.1/3))</f>
        <v>6.6666666666666666E-2</v>
      </c>
      <c r="S7">
        <f>SQRT(($Q$7*$Q$7)+(2*0.1/3)*(2*0.1/3))</f>
        <v>9.5296822845488682E-2</v>
      </c>
      <c r="T7">
        <f t="shared" ref="T3:T26" si="8">R7*100/J7</f>
        <v>6.666666666666667</v>
      </c>
      <c r="U7">
        <f t="shared" ref="U3:U26" si="9">S7*100/K7</f>
        <v>2.6768770462215925</v>
      </c>
      <c r="V7" s="14"/>
      <c r="W7">
        <f>2*($B$33-$A$33)/(K7*K7-J7*J7)</f>
        <v>0.15076754385964913</v>
      </c>
      <c r="X7">
        <f t="shared" ref="X7:X17" si="10">W7*SQRT(((2*0.005*0.005)/(($B$33-$A$33)*($B$33-$A$33)))+4*((J7*R7*J7*R7+K7*K7*S7*S7)/((K7*K7-J7*J7)*(K7*K7-J7*J7))))</f>
        <v>9.0125620532484768E-3</v>
      </c>
      <c r="Y7" s="14"/>
      <c r="Z7">
        <f>I7-J28</f>
        <v>-1.1136363636363639E-2</v>
      </c>
      <c r="AA7">
        <f>W7-X28</f>
        <v>-0.11279390683112955</v>
      </c>
      <c r="AB7">
        <f>AA7*Z7</f>
        <v>1.2561139624375794E-3</v>
      </c>
      <c r="AC7">
        <f>Z7*Z7</f>
        <v>1.2401859504132236E-4</v>
      </c>
      <c r="AD7">
        <f t="shared" ref="AD3:AD25" si="11">W7-($AA$29+$AA$28*I7)</f>
        <v>-1.7893100806532919E-2</v>
      </c>
      <c r="AE7">
        <f t="shared" ref="AE3:AE23" si="12">AD7*AD7</f>
        <v>3.2016305647274899E-4</v>
      </c>
    </row>
    <row r="8" spans="1:31" x14ac:dyDescent="0.25">
      <c r="A8" s="5"/>
      <c r="B8" s="5"/>
      <c r="C8" s="5"/>
      <c r="D8" s="1">
        <v>2</v>
      </c>
      <c r="E8" s="1">
        <v>1</v>
      </c>
      <c r="F8" s="1">
        <v>3.6</v>
      </c>
      <c r="H8" s="14"/>
      <c r="I8" s="7"/>
      <c r="J8" s="7"/>
      <c r="K8" s="7"/>
      <c r="L8">
        <f t="shared" ref="L8:L10" si="13">(E8-$J$7)^2</f>
        <v>0</v>
      </c>
      <c r="M8">
        <f t="shared" ref="M8:M11" si="14">(F8-$K$7)^2</f>
        <v>1.6000000000000029E-3</v>
      </c>
      <c r="N8" s="7"/>
      <c r="O8" s="7"/>
      <c r="V8" s="14"/>
      <c r="Y8" s="14"/>
    </row>
    <row r="9" spans="1:31" x14ac:dyDescent="0.25">
      <c r="A9" s="5"/>
      <c r="B9" s="5"/>
      <c r="C9" s="5"/>
      <c r="D9" s="1">
        <v>3</v>
      </c>
      <c r="E9" s="1">
        <v>1</v>
      </c>
      <c r="F9" s="1">
        <v>3.5</v>
      </c>
      <c r="H9" s="14"/>
      <c r="I9" s="7"/>
      <c r="J9" s="7"/>
      <c r="K9" s="7"/>
      <c r="L9">
        <f>(E9-$J$7)^2</f>
        <v>0</v>
      </c>
      <c r="M9">
        <f t="shared" si="14"/>
        <v>3.6000000000000064E-3</v>
      </c>
      <c r="N9" s="7"/>
      <c r="O9" s="7"/>
      <c r="V9" s="14"/>
      <c r="Y9" s="14"/>
    </row>
    <row r="10" spans="1:31" x14ac:dyDescent="0.25">
      <c r="A10" s="5"/>
      <c r="B10" s="5"/>
      <c r="C10" s="5"/>
      <c r="D10" s="1">
        <v>4</v>
      </c>
      <c r="E10" s="1">
        <v>1</v>
      </c>
      <c r="F10" s="1">
        <v>3.6</v>
      </c>
      <c r="H10" s="14"/>
      <c r="I10" s="7"/>
      <c r="J10" s="7"/>
      <c r="K10" s="7"/>
      <c r="L10">
        <f t="shared" si="13"/>
        <v>0</v>
      </c>
      <c r="M10">
        <f t="shared" si="14"/>
        <v>1.6000000000000029E-3</v>
      </c>
      <c r="N10" s="7"/>
      <c r="O10" s="7"/>
      <c r="V10" s="14"/>
      <c r="Y10" s="14"/>
    </row>
    <row r="11" spans="1:31" x14ac:dyDescent="0.25">
      <c r="A11" s="6"/>
      <c r="B11" s="6"/>
      <c r="C11" s="6"/>
      <c r="D11" s="1">
        <v>5</v>
      </c>
      <c r="E11" s="1">
        <v>1</v>
      </c>
      <c r="F11" s="1">
        <v>3.6</v>
      </c>
      <c r="H11" s="14"/>
      <c r="I11" s="7"/>
      <c r="J11" s="7"/>
      <c r="K11" s="7"/>
      <c r="L11">
        <f>(E11-$J$7)^2</f>
        <v>0</v>
      </c>
      <c r="M11">
        <f t="shared" si="14"/>
        <v>1.6000000000000029E-3</v>
      </c>
      <c r="N11" s="7"/>
      <c r="O11" s="7"/>
      <c r="V11" s="14"/>
      <c r="Y11" s="14"/>
    </row>
    <row r="12" spans="1:31" x14ac:dyDescent="0.25">
      <c r="A12" s="3">
        <v>3</v>
      </c>
      <c r="B12" s="3">
        <v>219</v>
      </c>
      <c r="C12" s="3">
        <v>190</v>
      </c>
      <c r="D12" s="1">
        <v>1</v>
      </c>
      <c r="E12" s="1">
        <v>0.8</v>
      </c>
      <c r="F12" s="1">
        <v>2.7</v>
      </c>
      <c r="H12" s="14"/>
      <c r="I12" s="7">
        <f t="shared" ref="I12:I26" si="15">-($C$33-B12-$D$33+C12)/($B$33*1000-$A$33*1000)</f>
        <v>3.1818181818181815E-2</v>
      </c>
      <c r="J12" s="7">
        <f t="shared" si="3"/>
        <v>0.76</v>
      </c>
      <c r="K12" s="7">
        <f>AVERAGE(F12:F16)</f>
        <v>2.6799999999999997</v>
      </c>
      <c r="L12">
        <f>(E12-$J$12)^2</f>
        <v>1.6000000000000029E-3</v>
      </c>
      <c r="M12">
        <f>(F12-$K$12)^2</f>
        <v>4.0000000000001845E-4</v>
      </c>
      <c r="N12" s="7">
        <f>SQRT(SUM(L12:L16)/20)</f>
        <v>2.4494897427831803E-2</v>
      </c>
      <c r="O12" s="7">
        <f t="shared" si="5"/>
        <v>2.0000000000000018E-2</v>
      </c>
      <c r="P12">
        <f t="shared" si="6"/>
        <v>6.809581484937241E-2</v>
      </c>
      <c r="Q12">
        <f>2.78*O12</f>
        <v>5.5600000000000045E-2</v>
      </c>
      <c r="R12">
        <f>SQRT(($P$12*$P$12)+(2*0.1/3)*(2*0.1/3))</f>
        <v>9.5296822845488682E-2</v>
      </c>
      <c r="S12">
        <f>SQRT(($Q$12*$Q$12)+(2*0.1/3)*(2*0.1/3))</f>
        <v>8.6809011308990561E-2</v>
      </c>
      <c r="T12">
        <f t="shared" si="8"/>
        <v>12.539055637564301</v>
      </c>
      <c r="U12">
        <f t="shared" si="9"/>
        <v>3.2391422130220362</v>
      </c>
      <c r="V12" s="14"/>
      <c r="W12">
        <f>2*($B$33-$A$33)/(K12*K12-J12*J12)</f>
        <v>0.26647286821705435</v>
      </c>
      <c r="X12">
        <f t="shared" si="10"/>
        <v>1.9777409171045871E-2</v>
      </c>
      <c r="Y12" s="14"/>
      <c r="Z12">
        <f>I12-J28</f>
        <v>-9.0909090909091494E-4</v>
      </c>
      <c r="AA12">
        <f>W12-X28</f>
        <v>2.9114175262756614E-3</v>
      </c>
      <c r="AB12">
        <f>AA12*Z12</f>
        <v>-2.6467432057051637E-6</v>
      </c>
      <c r="AC12">
        <f t="shared" ref="AC3:AC25" si="16">Z12*Z12</f>
        <v>8.2644628099174619E-7</v>
      </c>
      <c r="AD12">
        <f t="shared" si="11"/>
        <v>1.0658422099712184E-2</v>
      </c>
      <c r="AE12">
        <f t="shared" si="12"/>
        <v>1.1360196165563308E-4</v>
      </c>
    </row>
    <row r="13" spans="1:31" x14ac:dyDescent="0.25">
      <c r="A13" s="5"/>
      <c r="B13" s="5"/>
      <c r="C13" s="5"/>
      <c r="D13" s="1">
        <v>2</v>
      </c>
      <c r="E13" s="1">
        <v>0.7</v>
      </c>
      <c r="F13" s="1">
        <v>2.6</v>
      </c>
      <c r="H13" s="14"/>
      <c r="I13" s="7"/>
      <c r="J13" s="7"/>
      <c r="K13" s="7"/>
      <c r="L13">
        <f>(E13-$J$12)^2</f>
        <v>3.6000000000000064E-3</v>
      </c>
      <c r="M13">
        <f t="shared" ref="M13:M16" si="17">(F13-$K$12)^2</f>
        <v>6.3999999999999405E-3</v>
      </c>
      <c r="N13" s="7"/>
      <c r="O13" s="7"/>
      <c r="V13" s="14"/>
      <c r="Y13" s="14"/>
    </row>
    <row r="14" spans="1:31" x14ac:dyDescent="0.25">
      <c r="A14" s="5"/>
      <c r="B14" s="5"/>
      <c r="C14" s="5"/>
      <c r="D14" s="1">
        <v>3</v>
      </c>
      <c r="E14" s="1">
        <v>0.7</v>
      </c>
      <c r="F14" s="1">
        <v>2.7</v>
      </c>
      <c r="H14" s="14"/>
      <c r="I14" s="7"/>
      <c r="J14" s="7"/>
      <c r="K14" s="7"/>
      <c r="L14">
        <f>(E14-$J$12)^2</f>
        <v>3.6000000000000064E-3</v>
      </c>
      <c r="M14">
        <f t="shared" si="17"/>
        <v>4.0000000000001845E-4</v>
      </c>
      <c r="N14" s="7"/>
      <c r="O14" s="7"/>
      <c r="V14" s="14"/>
      <c r="Y14" s="14"/>
    </row>
    <row r="15" spans="1:31" x14ac:dyDescent="0.25">
      <c r="A15" s="5"/>
      <c r="B15" s="5"/>
      <c r="C15" s="5"/>
      <c r="D15" s="1">
        <v>4</v>
      </c>
      <c r="E15" s="1">
        <v>0.8</v>
      </c>
      <c r="F15" s="1">
        <v>2.7</v>
      </c>
      <c r="H15" s="14"/>
      <c r="I15" s="7"/>
      <c r="J15" s="7"/>
      <c r="K15" s="7"/>
      <c r="L15">
        <f t="shared" ref="L13:L16" si="18">(E15-$J$12)^2</f>
        <v>1.6000000000000029E-3</v>
      </c>
      <c r="M15">
        <f t="shared" si="17"/>
        <v>4.0000000000001845E-4</v>
      </c>
      <c r="N15" s="7"/>
      <c r="O15" s="7"/>
      <c r="V15" s="14"/>
      <c r="Y15" s="14"/>
    </row>
    <row r="16" spans="1:31" x14ac:dyDescent="0.25">
      <c r="A16" s="6"/>
      <c r="B16" s="6"/>
      <c r="C16" s="6"/>
      <c r="D16" s="1">
        <v>5</v>
      </c>
      <c r="E16" s="1">
        <v>0.8</v>
      </c>
      <c r="F16" s="1">
        <v>2.7</v>
      </c>
      <c r="H16" s="14"/>
      <c r="I16" s="7"/>
      <c r="J16" s="7"/>
      <c r="K16" s="7"/>
      <c r="L16">
        <f>(E16-$J$12)^2</f>
        <v>1.6000000000000029E-3</v>
      </c>
      <c r="M16">
        <f t="shared" si="17"/>
        <v>4.0000000000001845E-4</v>
      </c>
      <c r="N16" s="7"/>
      <c r="O16" s="7"/>
      <c r="V16" s="14"/>
      <c r="Y16" s="14"/>
    </row>
    <row r="17" spans="1:31" x14ac:dyDescent="0.25">
      <c r="A17" s="3">
        <v>4</v>
      </c>
      <c r="B17" s="3">
        <v>230</v>
      </c>
      <c r="C17" s="3">
        <v>190</v>
      </c>
      <c r="D17" s="1">
        <v>1</v>
      </c>
      <c r="E17" s="1">
        <v>0.7</v>
      </c>
      <c r="F17" s="1">
        <v>2.2999999999999998</v>
      </c>
      <c r="H17" s="14"/>
      <c r="I17" s="7">
        <f t="shared" ref="I17:I26" si="19">-($C$33-B17-$D$33+C17)/($B$33*1000-$A$33*1000)</f>
        <v>4.4318181818181819E-2</v>
      </c>
      <c r="J17" s="7">
        <f>AVERAGE(E17:E21)</f>
        <v>0.65999999999999992</v>
      </c>
      <c r="K17" s="7">
        <f>AVERAGE(F17:F21)</f>
        <v>2.2799999999999998</v>
      </c>
      <c r="L17">
        <f>(E17-$J$17)^2</f>
        <v>1.6000000000000029E-3</v>
      </c>
      <c r="M17">
        <f>(F17-$K$17)^2</f>
        <v>4.0000000000000072E-4</v>
      </c>
      <c r="N17" s="7">
        <f>SQRT(SUM(L17:L21)/20)</f>
        <v>2.4494897427831772E-2</v>
      </c>
      <c r="O17" s="7">
        <f t="shared" si="5"/>
        <v>1.9999999999999931E-2</v>
      </c>
      <c r="P17">
        <f t="shared" si="6"/>
        <v>6.8095814849372327E-2</v>
      </c>
      <c r="Q17">
        <f t="shared" si="7"/>
        <v>5.5599999999999802E-2</v>
      </c>
      <c r="R17">
        <f>SQRT(($P$17*$P$17)+(2*0.1/3)*(2*0.1/3))</f>
        <v>9.5296822845488613E-2</v>
      </c>
      <c r="S17">
        <f>SQRT(($Q$17*$Q$17)+(2*0.1/3)*(2*0.1/3))</f>
        <v>8.6809011308990394E-2</v>
      </c>
      <c r="T17">
        <f>R17*100/J17</f>
        <v>14.438912552346762</v>
      </c>
      <c r="U17">
        <f t="shared" si="9"/>
        <v>3.8074127767101054</v>
      </c>
      <c r="V17" s="14"/>
      <c r="W17">
        <f>2*($B$33-$A$33)/(K17*K17-J17*J17)</f>
        <v>0.36953052826068705</v>
      </c>
      <c r="X17">
        <f t="shared" si="10"/>
        <v>3.236260913053686E-2</v>
      </c>
      <c r="Y17" s="14"/>
      <c r="Z17">
        <f>I17-J28</f>
        <v>1.1590909090909089E-2</v>
      </c>
      <c r="AA17">
        <f>W17-X28</f>
        <v>0.10596907756990837</v>
      </c>
      <c r="AB17">
        <f>AA17*Z17</f>
        <v>1.2282779445603013E-3</v>
      </c>
      <c r="AC17">
        <f t="shared" si="16"/>
        <v>1.3434917355371897E-4</v>
      </c>
      <c r="AD17">
        <f t="shared" si="11"/>
        <v>7.1947692585935252E-3</v>
      </c>
      <c r="AE17">
        <f t="shared" si="12"/>
        <v>5.1764704684402425E-5</v>
      </c>
    </row>
    <row r="18" spans="1:31" x14ac:dyDescent="0.25">
      <c r="A18" s="5"/>
      <c r="B18" s="5"/>
      <c r="C18" s="5"/>
      <c r="D18" s="1">
        <v>2</v>
      </c>
      <c r="E18" s="1">
        <v>0.6</v>
      </c>
      <c r="F18" s="1">
        <v>2.2000000000000002</v>
      </c>
      <c r="H18" s="14"/>
      <c r="I18" s="7"/>
      <c r="J18" s="7"/>
      <c r="K18" s="7"/>
      <c r="L18">
        <f t="shared" ref="L18:L21" si="20">(E18-$J$17)^2</f>
        <v>3.599999999999993E-3</v>
      </c>
      <c r="M18">
        <f t="shared" ref="M18:M20" si="21">(F18-$K$17)^2</f>
        <v>6.3999999999999405E-3</v>
      </c>
      <c r="N18" s="7"/>
      <c r="O18" s="7"/>
      <c r="V18" s="14"/>
      <c r="Y18" s="14"/>
    </row>
    <row r="19" spans="1:31" x14ac:dyDescent="0.25">
      <c r="A19" s="5"/>
      <c r="B19" s="5"/>
      <c r="C19" s="5"/>
      <c r="D19" s="1">
        <v>3</v>
      </c>
      <c r="E19" s="1">
        <v>0.7</v>
      </c>
      <c r="F19" s="1">
        <v>2.2999999999999998</v>
      </c>
      <c r="H19" s="14"/>
      <c r="I19" s="7"/>
      <c r="J19" s="7"/>
      <c r="K19" s="7"/>
      <c r="L19">
        <f>(E19-$J$17)^2</f>
        <v>1.6000000000000029E-3</v>
      </c>
      <c r="M19">
        <f>(F19-$K$17)^2</f>
        <v>4.0000000000000072E-4</v>
      </c>
      <c r="N19" s="7"/>
      <c r="O19" s="7"/>
      <c r="V19" s="14"/>
      <c r="Y19" s="14"/>
    </row>
    <row r="20" spans="1:31" x14ac:dyDescent="0.25">
      <c r="A20" s="5"/>
      <c r="B20" s="5"/>
      <c r="C20" s="5"/>
      <c r="D20" s="1">
        <v>4</v>
      </c>
      <c r="E20" s="1">
        <v>0.7</v>
      </c>
      <c r="F20" s="1">
        <v>2.2999999999999998</v>
      </c>
      <c r="H20" s="14"/>
      <c r="I20" s="7"/>
      <c r="J20" s="7"/>
      <c r="K20" s="7"/>
      <c r="L20">
        <f t="shared" si="20"/>
        <v>1.6000000000000029E-3</v>
      </c>
      <c r="M20">
        <f t="shared" si="21"/>
        <v>4.0000000000000072E-4</v>
      </c>
      <c r="N20" s="7"/>
      <c r="O20" s="7"/>
      <c r="V20" s="14"/>
      <c r="Y20" s="14"/>
    </row>
    <row r="21" spans="1:31" x14ac:dyDescent="0.25">
      <c r="A21" s="6"/>
      <c r="B21" s="6"/>
      <c r="C21" s="6"/>
      <c r="D21" s="1">
        <v>5</v>
      </c>
      <c r="E21" s="1">
        <v>0.6</v>
      </c>
      <c r="F21" s="1">
        <v>2.2999999999999998</v>
      </c>
      <c r="H21" s="14"/>
      <c r="I21" s="7"/>
      <c r="J21" s="7"/>
      <c r="K21" s="7"/>
      <c r="L21">
        <f>(E21-$J$17)^2</f>
        <v>3.599999999999993E-3</v>
      </c>
      <c r="M21">
        <f>(F21-$K$17)^2</f>
        <v>4.0000000000000072E-4</v>
      </c>
      <c r="N21" s="7"/>
      <c r="O21" s="7"/>
      <c r="V21" s="14"/>
      <c r="Y21" s="14"/>
    </row>
    <row r="22" spans="1:31" x14ac:dyDescent="0.25">
      <c r="A22" s="3">
        <v>5</v>
      </c>
      <c r="B22" s="3">
        <v>240</v>
      </c>
      <c r="C22" s="3">
        <v>190</v>
      </c>
      <c r="D22" s="2">
        <v>1</v>
      </c>
      <c r="E22" s="1">
        <v>0.6</v>
      </c>
      <c r="F22" s="1">
        <v>2</v>
      </c>
      <c r="H22" s="14"/>
      <c r="I22" s="7">
        <f t="shared" ref="I22:I26" si="22">-($C$33-B22-$D$33+C22)/($B$33*1000-$A$33*1000)</f>
        <v>5.568181818181818E-2</v>
      </c>
      <c r="J22" s="7">
        <f>AVERAGE(E22:E26)</f>
        <v>0.6</v>
      </c>
      <c r="K22" s="7">
        <f>AVERAGE(F22:F26)</f>
        <v>2.0599999999999996</v>
      </c>
      <c r="L22">
        <f>(E22-$J$22)^2</f>
        <v>0</v>
      </c>
      <c r="M22">
        <f>(F22-$K$22)^2</f>
        <v>3.5999999999999531E-3</v>
      </c>
      <c r="N22" s="7">
        <f>SQRT(SUM(L22:L26)/20)</f>
        <v>0</v>
      </c>
      <c r="O22" s="7">
        <f>SQRT(SUM(M22:M26)/20)</f>
        <v>2.4494897427831803E-2</v>
      </c>
      <c r="P22">
        <f t="shared" si="6"/>
        <v>0</v>
      </c>
      <c r="Q22">
        <f t="shared" si="7"/>
        <v>6.809581484937241E-2</v>
      </c>
      <c r="R22">
        <f>SQRT(($P$22*$P$22)+(2*0.1/3)*(2*0.1/3))</f>
        <v>6.6666666666666666E-2</v>
      </c>
      <c r="S22">
        <f>SQRT(($Q$22*$Q$22)+(2*0.1/3)*(2*0.1/3))</f>
        <v>9.5296822845488682E-2</v>
      </c>
      <c r="T22">
        <f>R22*100/J22</f>
        <v>11.111111111111112</v>
      </c>
      <c r="U22">
        <f t="shared" si="9"/>
        <v>4.6260593614314907</v>
      </c>
      <c r="V22" s="14"/>
      <c r="W22">
        <f>2*($B$33-$A$33)/(K22*K22-J22*J22)</f>
        <v>0.45318776393037413</v>
      </c>
      <c r="X22">
        <f>W22*SQRT(((2*0.005*0.005)/(($B$33-$A$33)*($B$33-$A$33)))+4*((J22*R22*J22*R22+K22*K22*S22*S22)/((K22*K22-J22*J22)*(K22*K22-J22*J22))))</f>
        <v>4.6899223543692359E-2</v>
      </c>
      <c r="Y22" s="14"/>
      <c r="Z22">
        <f>I22-J28</f>
        <v>2.295454545454545E-2</v>
      </c>
      <c r="AA22">
        <f>W22-X28</f>
        <v>0.18962631323959545</v>
      </c>
      <c r="AB22">
        <f t="shared" ref="AB3:AB25" si="23">AA22*Z22</f>
        <v>4.3527858266361671E-3</v>
      </c>
      <c r="AC22">
        <f t="shared" si="16"/>
        <v>5.2691115702479315E-4</v>
      </c>
      <c r="AD22">
        <f t="shared" si="11"/>
        <v>-5.9855522396751182E-3</v>
      </c>
      <c r="AE22">
        <f t="shared" si="12"/>
        <v>3.5826835613879827E-5</v>
      </c>
    </row>
    <row r="23" spans="1:31" x14ac:dyDescent="0.25">
      <c r="A23" s="5"/>
      <c r="B23" s="5"/>
      <c r="C23" s="5"/>
      <c r="D23" s="2">
        <v>2</v>
      </c>
      <c r="E23" s="1">
        <v>0.6</v>
      </c>
      <c r="F23" s="1">
        <v>2.1</v>
      </c>
      <c r="H23" s="14"/>
      <c r="I23" s="7"/>
      <c r="J23" s="7"/>
      <c r="K23" s="7"/>
      <c r="L23">
        <f t="shared" ref="L23:L26" si="24">(E23-$J$22)^2</f>
        <v>0</v>
      </c>
      <c r="M23">
        <f t="shared" ref="M23:M26" si="25">(F23-$K$22)^2</f>
        <v>1.6000000000000385E-3</v>
      </c>
      <c r="N23" s="7"/>
      <c r="O23" s="7"/>
      <c r="V23" s="14"/>
      <c r="Y23" s="14"/>
    </row>
    <row r="24" spans="1:31" x14ac:dyDescent="0.25">
      <c r="A24" s="5"/>
      <c r="B24" s="5"/>
      <c r="C24" s="5"/>
      <c r="D24" s="2">
        <v>3</v>
      </c>
      <c r="E24" s="1">
        <v>0.6</v>
      </c>
      <c r="F24" s="1">
        <v>2.1</v>
      </c>
      <c r="H24" s="14"/>
      <c r="I24" s="7"/>
      <c r="J24" s="7"/>
      <c r="K24" s="7"/>
      <c r="L24">
        <f t="shared" si="24"/>
        <v>0</v>
      </c>
      <c r="M24">
        <f t="shared" si="25"/>
        <v>1.6000000000000385E-3</v>
      </c>
      <c r="N24" s="7"/>
      <c r="O24" s="7"/>
      <c r="V24" s="14"/>
      <c r="Y24" s="14"/>
    </row>
    <row r="25" spans="1:31" x14ac:dyDescent="0.25">
      <c r="A25" s="5"/>
      <c r="B25" s="5"/>
      <c r="C25" s="5"/>
      <c r="D25" s="2">
        <v>4</v>
      </c>
      <c r="E25" s="1">
        <v>0.6</v>
      </c>
      <c r="F25" s="1">
        <v>2.1</v>
      </c>
      <c r="H25" s="14"/>
      <c r="I25" s="7"/>
      <c r="J25" s="7"/>
      <c r="K25" s="7"/>
      <c r="L25">
        <f t="shared" si="24"/>
        <v>0</v>
      </c>
      <c r="M25">
        <f t="shared" si="25"/>
        <v>1.6000000000000385E-3</v>
      </c>
      <c r="N25" s="7"/>
      <c r="O25" s="7"/>
      <c r="V25" s="14"/>
      <c r="Y25" s="14"/>
    </row>
    <row r="26" spans="1:31" x14ac:dyDescent="0.25">
      <c r="A26" s="6"/>
      <c r="B26" s="6"/>
      <c r="C26" s="6"/>
      <c r="D26" s="2">
        <v>5</v>
      </c>
      <c r="E26" s="1">
        <v>0.6</v>
      </c>
      <c r="F26" s="1">
        <v>2</v>
      </c>
      <c r="H26" s="14"/>
      <c r="I26" s="7"/>
      <c r="J26" s="7"/>
      <c r="K26" s="7"/>
      <c r="L26">
        <f t="shared" si="24"/>
        <v>0</v>
      </c>
      <c r="M26">
        <f t="shared" si="25"/>
        <v>3.5999999999999531E-3</v>
      </c>
      <c r="N26" s="7"/>
      <c r="O26" s="7"/>
      <c r="V26" s="14"/>
      <c r="Y26" s="14"/>
    </row>
    <row r="27" spans="1:31" x14ac:dyDescent="0.25">
      <c r="A27" s="4" t="s">
        <v>5</v>
      </c>
      <c r="B27" s="4"/>
      <c r="C27" s="4"/>
      <c r="D27" s="4"/>
      <c r="E27" s="4"/>
      <c r="F27" s="4"/>
    </row>
    <row r="28" spans="1:31" x14ac:dyDescent="0.25">
      <c r="A28" s="4" t="s">
        <v>6</v>
      </c>
      <c r="B28" s="4"/>
      <c r="C28" s="4"/>
      <c r="D28" s="4"/>
      <c r="E28" s="4"/>
      <c r="F28" s="4"/>
      <c r="I28" t="s">
        <v>27</v>
      </c>
      <c r="J28">
        <f>AVERAGE(I2:I26)</f>
        <v>3.272727272727273E-2</v>
      </c>
      <c r="W28" t="s">
        <v>28</v>
      </c>
      <c r="X28">
        <f>SUM(W2:W23)/5</f>
        <v>0.26356145069077869</v>
      </c>
      <c r="Z28" t="s">
        <v>33</v>
      </c>
      <c r="AA28">
        <f>SUM($AB$2:$AB$23)/SUM($AC$2:$AC$23)</f>
        <v>8.5217050307801046</v>
      </c>
    </row>
    <row r="29" spans="1:31" x14ac:dyDescent="0.25">
      <c r="A29" s="4" t="s">
        <v>7</v>
      </c>
      <c r="B29" s="4"/>
      <c r="C29" s="4"/>
      <c r="D29" s="4"/>
      <c r="E29" s="4"/>
      <c r="F29" s="4"/>
      <c r="Z29" t="s">
        <v>34</v>
      </c>
      <c r="AA29">
        <f>X28-(AA28*J28)</f>
        <v>-1.5330713952933839E-2</v>
      </c>
    </row>
    <row r="30" spans="1:31" x14ac:dyDescent="0.25">
      <c r="Z30" t="s">
        <v>35</v>
      </c>
      <c r="AA30">
        <f>SUM(AC2:AC22)</f>
        <v>1.2923553719008263E-3</v>
      </c>
    </row>
    <row r="31" spans="1:31" x14ac:dyDescent="0.25">
      <c r="Z31" t="s">
        <v>37</v>
      </c>
      <c r="AA31">
        <f>SQRT((SUM(AE2:AE24)/(AA30*3)))</f>
        <v>0.37925753088598929</v>
      </c>
    </row>
    <row r="32" spans="1:31" x14ac:dyDescent="0.25">
      <c r="A32" s="1" t="s">
        <v>9</v>
      </c>
      <c r="B32" s="1" t="s">
        <v>10</v>
      </c>
      <c r="C32" s="1" t="s">
        <v>11</v>
      </c>
      <c r="D32" s="1" t="s">
        <v>12</v>
      </c>
      <c r="Z32" t="s">
        <v>39</v>
      </c>
      <c r="AA32">
        <f>4.3*AA31</f>
        <v>1.6308073828097538</v>
      </c>
    </row>
    <row r="33" spans="1:27" x14ac:dyDescent="0.25">
      <c r="A33" s="1">
        <v>0.22</v>
      </c>
      <c r="B33" s="1">
        <v>1.1000000000000001</v>
      </c>
      <c r="C33" s="1">
        <v>195</v>
      </c>
      <c r="D33" s="1">
        <v>194</v>
      </c>
      <c r="Z33" t="s">
        <v>40</v>
      </c>
      <c r="AA33">
        <f>AA32*100/AA28</f>
        <v>19.13710198744657</v>
      </c>
    </row>
    <row r="37" spans="1:27" x14ac:dyDescent="0.25">
      <c r="A37" s="8"/>
      <c r="B37" s="8"/>
      <c r="C37" s="8"/>
      <c r="D37" s="8"/>
      <c r="E37" s="8"/>
      <c r="F37" s="9"/>
      <c r="G37" s="9"/>
    </row>
    <row r="38" spans="1:27" x14ac:dyDescent="0.25">
      <c r="A38" s="8"/>
      <c r="B38" s="10"/>
      <c r="C38" s="10"/>
      <c r="D38" s="10"/>
      <c r="E38" s="11"/>
      <c r="F38" s="12"/>
      <c r="G38" s="12"/>
    </row>
    <row r="39" spans="1:27" x14ac:dyDescent="0.25">
      <c r="A39" s="10"/>
      <c r="B39" s="10"/>
      <c r="C39" s="10"/>
      <c r="D39" s="10"/>
      <c r="E39" s="10"/>
      <c r="F39" s="13"/>
      <c r="G39" s="13"/>
    </row>
    <row r="40" spans="1:27" x14ac:dyDescent="0.25">
      <c r="A40" s="10"/>
      <c r="B40" s="10"/>
      <c r="C40" s="10"/>
      <c r="D40" s="10"/>
      <c r="E40" s="10"/>
      <c r="F40" s="10"/>
      <c r="G40" s="10"/>
    </row>
    <row r="41" spans="1:27" x14ac:dyDescent="0.25">
      <c r="A41" s="10"/>
      <c r="B41" s="10"/>
      <c r="C41" s="10"/>
      <c r="D41" s="10"/>
      <c r="E41" s="10"/>
      <c r="F41" s="10"/>
      <c r="G41" s="10"/>
    </row>
    <row r="42" spans="1:27" x14ac:dyDescent="0.25">
      <c r="A42" s="10"/>
      <c r="B42" s="10"/>
      <c r="C42" s="10"/>
      <c r="D42" s="10"/>
      <c r="E42" s="10"/>
      <c r="F42" s="10"/>
      <c r="G42" s="10"/>
    </row>
    <row r="43" spans="1:27" x14ac:dyDescent="0.25">
      <c r="A43" s="10"/>
      <c r="B43" s="10"/>
      <c r="C43" s="10"/>
      <c r="D43" s="10"/>
      <c r="E43" s="10"/>
      <c r="F43" s="10"/>
      <c r="G43" s="10"/>
    </row>
  </sheetData>
  <mergeCells count="46">
    <mergeCell ref="O2:O6"/>
    <mergeCell ref="O7:O11"/>
    <mergeCell ref="O12:O16"/>
    <mergeCell ref="O17:O21"/>
    <mergeCell ref="O22:O26"/>
    <mergeCell ref="A37:A38"/>
    <mergeCell ref="B37:E37"/>
    <mergeCell ref="F37:G37"/>
    <mergeCell ref="K2:K6"/>
    <mergeCell ref="K7:K11"/>
    <mergeCell ref="K12:K16"/>
    <mergeCell ref="K17:K21"/>
    <mergeCell ref="K22:K26"/>
    <mergeCell ref="N22:N26"/>
    <mergeCell ref="N17:N21"/>
    <mergeCell ref="N12:N16"/>
    <mergeCell ref="N7:N11"/>
    <mergeCell ref="N2:N6"/>
    <mergeCell ref="I2:I6"/>
    <mergeCell ref="I7:I11"/>
    <mergeCell ref="I12:I16"/>
    <mergeCell ref="I17:I21"/>
    <mergeCell ref="I22:I26"/>
    <mergeCell ref="J2:J6"/>
    <mergeCell ref="J7:J11"/>
    <mergeCell ref="J12:J16"/>
    <mergeCell ref="J17:J21"/>
    <mergeCell ref="J22:J26"/>
    <mergeCell ref="A22:A26"/>
    <mergeCell ref="B22:B26"/>
    <mergeCell ref="C22:C26"/>
    <mergeCell ref="A27:F27"/>
    <mergeCell ref="A28:F28"/>
    <mergeCell ref="A29:F29"/>
    <mergeCell ref="A12:A16"/>
    <mergeCell ref="B12:B16"/>
    <mergeCell ref="C12:C16"/>
    <mergeCell ref="A17:A21"/>
    <mergeCell ref="B17:B21"/>
    <mergeCell ref="C17:C21"/>
    <mergeCell ref="A2:A6"/>
    <mergeCell ref="B2:B6"/>
    <mergeCell ref="C2:C6"/>
    <mergeCell ref="A7:A11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2019-09-30T13:04:18Z</dcterms:created>
  <dcterms:modified xsi:type="dcterms:W3CDTF">2019-09-30T17:54:48Z</dcterms:modified>
</cp:coreProperties>
</file>