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1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P13" i="1" l="1"/>
  <c r="W20" i="1" l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19" i="1"/>
  <c r="X19" i="1" s="1"/>
  <c r="R21" i="1"/>
  <c r="R23" i="1"/>
  <c r="Q20" i="1"/>
  <c r="R20" i="1" s="1"/>
  <c r="Q21" i="1"/>
  <c r="Q22" i="1"/>
  <c r="R22" i="1" s="1"/>
  <c r="Q23" i="1"/>
  <c r="Q24" i="1"/>
  <c r="R24" i="1" s="1"/>
  <c r="Q25" i="1"/>
  <c r="R25" i="1" s="1"/>
  <c r="Q19" i="1"/>
  <c r="R19" i="1" s="1"/>
  <c r="Z12" i="1"/>
  <c r="Z13" i="1"/>
  <c r="Z14" i="1"/>
  <c r="Z15" i="1"/>
  <c r="Z11" i="1"/>
  <c r="AA11" i="1"/>
  <c r="T11" i="1"/>
  <c r="Y11" i="1"/>
  <c r="Q11" i="1"/>
  <c r="R11" i="1" s="1"/>
  <c r="X12" i="1"/>
  <c r="Y12" i="1" s="1"/>
  <c r="X13" i="1"/>
  <c r="X14" i="1"/>
  <c r="Y14" i="1" s="1"/>
  <c r="X15" i="1"/>
  <c r="Y15" i="1" s="1"/>
  <c r="X11" i="1"/>
  <c r="W12" i="1"/>
  <c r="W13" i="1"/>
  <c r="Y13" i="1" s="1"/>
  <c r="W14" i="1"/>
  <c r="W15" i="1"/>
  <c r="W11" i="1"/>
  <c r="S12" i="1"/>
  <c r="S13" i="1"/>
  <c r="S14" i="1"/>
  <c r="S15" i="1"/>
  <c r="S11" i="1"/>
  <c r="R14" i="1"/>
  <c r="Q12" i="1"/>
  <c r="Q13" i="1"/>
  <c r="R13" i="1" s="1"/>
  <c r="Q14" i="1"/>
  <c r="Q15" i="1"/>
  <c r="P12" i="1"/>
  <c r="P14" i="1"/>
  <c r="P15" i="1"/>
  <c r="R15" i="1" s="1"/>
  <c r="P11" i="1"/>
  <c r="AA5" i="1"/>
  <c r="AA6" i="1"/>
  <c r="AA7" i="1"/>
  <c r="AA4" i="1"/>
  <c r="AA3" i="1"/>
  <c r="T3" i="1"/>
  <c r="T5" i="1"/>
  <c r="T6" i="1"/>
  <c r="T7" i="1"/>
  <c r="T4" i="1"/>
  <c r="Y3" i="1"/>
  <c r="X3" i="1"/>
  <c r="W3" i="1"/>
  <c r="Z3" i="1" s="1"/>
  <c r="Y7" i="1"/>
  <c r="Z7" i="1" s="1"/>
  <c r="X7" i="1"/>
  <c r="W7" i="1"/>
  <c r="Y6" i="1"/>
  <c r="X6" i="1"/>
  <c r="W6" i="1"/>
  <c r="Z6" i="1" s="1"/>
  <c r="Y5" i="1"/>
  <c r="Z5" i="1" s="1"/>
  <c r="X5" i="1"/>
  <c r="W5" i="1"/>
  <c r="Y4" i="1"/>
  <c r="Z4" i="1" s="1"/>
  <c r="X4" i="1"/>
  <c r="W4" i="1"/>
  <c r="P4" i="1"/>
  <c r="Q4" i="1"/>
  <c r="S4" i="1" s="1"/>
  <c r="R4" i="1"/>
  <c r="P5" i="1"/>
  <c r="Q5" i="1"/>
  <c r="R5" i="1"/>
  <c r="S5" i="1" s="1"/>
  <c r="P6" i="1"/>
  <c r="Q6" i="1"/>
  <c r="R6" i="1"/>
  <c r="S6" i="1" s="1"/>
  <c r="P7" i="1"/>
  <c r="Q7" i="1"/>
  <c r="R7" i="1"/>
  <c r="S7" i="1" s="1"/>
  <c r="Q3" i="1"/>
  <c r="S3" i="1" s="1"/>
  <c r="R3" i="1"/>
  <c r="P3" i="1"/>
  <c r="B29" i="1" l="1"/>
  <c r="O30" i="1" s="1"/>
  <c r="R30" i="1"/>
  <c r="R31" i="1"/>
  <c r="B32" i="1"/>
  <c r="R32" i="1" s="1"/>
  <c r="R28" i="1"/>
  <c r="O29" i="1"/>
  <c r="O31" i="1"/>
  <c r="B30" i="1"/>
  <c r="P31" i="1" s="1"/>
  <c r="P28" i="1"/>
  <c r="P35" i="1"/>
  <c r="S35" i="1"/>
  <c r="B39" i="1"/>
  <c r="P39" i="1"/>
  <c r="P38" i="1"/>
  <c r="S38" i="1"/>
  <c r="B33" i="1"/>
  <c r="S30" i="1" s="1"/>
  <c r="S32" i="1"/>
  <c r="S37" i="1"/>
  <c r="S39" i="1"/>
  <c r="P36" i="1"/>
  <c r="S36" i="1"/>
  <c r="B38" i="1"/>
  <c r="R36" i="1" s="1"/>
  <c r="R35" i="1"/>
  <c r="R12" i="1"/>
  <c r="B35" i="1" s="1"/>
  <c r="P37" i="1"/>
  <c r="B36" i="1"/>
  <c r="O35" i="1" l="1"/>
  <c r="O38" i="1"/>
  <c r="O39" i="1"/>
  <c r="O37" i="1"/>
  <c r="R33" i="1"/>
  <c r="D32" i="1" s="1"/>
  <c r="R39" i="1"/>
  <c r="R37" i="1"/>
  <c r="R40" i="1" s="1"/>
  <c r="D38" i="1" s="1"/>
  <c r="S28" i="1"/>
  <c r="S40" i="1"/>
  <c r="D39" i="1" s="1"/>
  <c r="S29" i="1"/>
  <c r="R29" i="1"/>
  <c r="P33" i="1"/>
  <c r="D30" i="1" s="1"/>
  <c r="O28" i="1"/>
  <c r="O33" i="1" s="1"/>
  <c r="D29" i="1" s="1"/>
  <c r="P40" i="1"/>
  <c r="D36" i="1" s="1"/>
  <c r="S31" i="1"/>
  <c r="O36" i="1"/>
  <c r="R38" i="1"/>
  <c r="O32" i="1"/>
  <c r="S33" i="1" l="1"/>
  <c r="D33" i="1" s="1"/>
  <c r="O40" i="1"/>
  <c r="D35" i="1" s="1"/>
</calcChain>
</file>

<file path=xl/sharedStrings.xml><?xml version="1.0" encoding="utf-8"?>
<sst xmlns="http://schemas.openxmlformats.org/spreadsheetml/2006/main" count="129" uniqueCount="62">
  <si>
    <t>№ опыта</t>
  </si>
  <si>
    <t>Таблица 1.1</t>
  </si>
  <si>
    <t>m1, г</t>
  </si>
  <si>
    <t>m2, г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</si>
  <si>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10x   </t>
    </r>
  </si>
  <si>
    <t>V1x</t>
  </si>
  <si>
    <t>V2x</t>
  </si>
  <si>
    <t>Таблица 1.2</t>
  </si>
  <si>
    <t xml:space="preserve">Таблица 2.1 </t>
  </si>
  <si>
    <t>V10</t>
  </si>
  <si>
    <t>V</t>
  </si>
  <si>
    <t>Таблица 2.2</t>
  </si>
  <si>
    <t>Таблица 3.1</t>
  </si>
  <si>
    <t xml:space="preserve">№ опыта </t>
  </si>
  <si>
    <t>состав</t>
  </si>
  <si>
    <t>под</t>
  </si>
  <si>
    <t>под+1</t>
  </si>
  <si>
    <t>под+2</t>
  </si>
  <si>
    <t>под+3</t>
  </si>
  <si>
    <t>под+4</t>
  </si>
  <si>
    <t>под+5</t>
  </si>
  <si>
    <t>под+6</t>
  </si>
  <si>
    <t>m, г</t>
  </si>
  <si>
    <t>V1</t>
  </si>
  <si>
    <t>V2</t>
  </si>
  <si>
    <t>таблица 3.2</t>
  </si>
  <si>
    <t>p10</t>
  </si>
  <si>
    <t>p1</t>
  </si>
  <si>
    <t>p2</t>
  </si>
  <si>
    <r>
      <t>δ</t>
    </r>
    <r>
      <rPr>
        <sz val="11"/>
        <color theme="1"/>
        <rFont val="Calibri"/>
        <family val="2"/>
      </rPr>
      <t>p</t>
    </r>
  </si>
  <si>
    <t>δp</t>
  </si>
  <si>
    <t>δw</t>
  </si>
  <si>
    <t>таблица 1.1.1.</t>
  </si>
  <si>
    <t>таблица 1.2.1</t>
  </si>
  <si>
    <t>таблица 2.1.1</t>
  </si>
  <si>
    <t>δwэ</t>
  </si>
  <si>
    <t>δwt</t>
  </si>
  <si>
    <t>таблица 2.2.1</t>
  </si>
  <si>
    <t>p</t>
  </si>
  <si>
    <t>теелжка</t>
  </si>
  <si>
    <t>тележка</t>
  </si>
  <si>
    <t>таблица 3.1.1</t>
  </si>
  <si>
    <t>m</t>
  </si>
  <si>
    <t>a</t>
  </si>
  <si>
    <t>T</t>
  </si>
  <si>
    <t>таблица 3.2.1</t>
  </si>
  <si>
    <t>таблица 1.1</t>
  </si>
  <si>
    <t>δp ср =</t>
  </si>
  <si>
    <t>t cт=</t>
  </si>
  <si>
    <t xml:space="preserve"> δw ср =</t>
  </si>
  <si>
    <t>Δδp=</t>
  </si>
  <si>
    <t>Δδw=</t>
  </si>
  <si>
    <t>т1.1.1</t>
  </si>
  <si>
    <t>сумма</t>
  </si>
  <si>
    <t>(δp -δp cр)^2</t>
  </si>
  <si>
    <t>(δw -δw cр)^2</t>
  </si>
  <si>
    <t>таблица 1.2</t>
  </si>
  <si>
    <t>т1.2.1</t>
  </si>
  <si>
    <t>таблица 2.1</t>
  </si>
  <si>
    <t>таблица 2.2</t>
  </si>
  <si>
    <t>т.2.1</t>
  </si>
  <si>
    <t>т2.2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</si>
</sst>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/>
    <xf numFmtId="2" fontId="0" fillId="2" borderId="1" xfId="0" applyNumberFormat="1" applyFill="1" applyBorder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/>
    <xf numFmtId="2" fontId="0" fillId="3" borderId="1" xfId="0" applyNumberFormat="1" applyFill="1" applyBorder="1"/>
    <xf numFmtId="0" fontId="0" fillId="4" borderId="0" xfId="0" applyFill="1"/>
    <xf numFmtId="0" fontId="0" fillId="4" borderId="1" xfId="0" applyFill="1" applyBorder="1"/>
    <xf numFmtId="0" fontId="3" fillId="4" borderId="1" xfId="0" applyFont="1" applyFill="1" applyBorder="1"/>
    <xf numFmtId="2" fontId="0" fillId="4" borderId="1" xfId="0" applyNumberFormat="1" applyFill="1" applyBorder="1"/>
    <xf numFmtId="0" fontId="0" fillId="5" borderId="0" xfId="0" applyFill="1"/>
    <xf numFmtId="0" fontId="0" fillId="5" borderId="1" xfId="0" applyFill="1" applyBorder="1"/>
    <xf numFmtId="0" fontId="3" fillId="5" borderId="1" xfId="0" applyFont="1" applyFill="1" applyBorder="1"/>
    <xf numFmtId="2" fontId="0" fillId="5" borderId="1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3" xfId="0" applyFill="1" applyBorder="1"/>
    <xf numFmtId="0" fontId="0" fillId="7" borderId="0" xfId="0" applyFill="1"/>
    <xf numFmtId="0" fontId="0" fillId="7" borderId="1" xfId="0" applyFill="1" applyBorder="1"/>
    <xf numFmtId="0" fontId="0" fillId="7" borderId="3" xfId="0" applyFill="1" applyBorder="1"/>
    <xf numFmtId="0" fontId="0" fillId="0" borderId="0" xfId="0" applyFill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8" borderId="1" xfId="0" applyFill="1" applyBorder="1"/>
    <xf numFmtId="0" fontId="0" fillId="8" borderId="5" xfId="0" applyFill="1" applyBorder="1"/>
    <xf numFmtId="164" fontId="0" fillId="2" borderId="1" xfId="0" applyNumberFormat="1" applyFill="1" applyBorder="1"/>
    <xf numFmtId="2" fontId="0" fillId="5" borderId="2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zoomScaleNormal="100" workbookViewId="0">
      <selection activeCell="D30" sqref="D30"/>
    </sheetView>
  </sheetViews>
  <sheetFormatPr defaultRowHeight="15" x14ac:dyDescent="0.25"/>
  <cols>
    <col min="1" max="1" width="10.140625" customWidth="1"/>
    <col min="15" max="15" width="12.42578125" customWidth="1"/>
    <col min="16" max="16" width="13.42578125" customWidth="1"/>
    <col min="18" max="18" width="10.5703125" customWidth="1"/>
    <col min="19" max="19" width="14.7109375" customWidth="1"/>
    <col min="20" max="20" width="8.5703125" customWidth="1"/>
    <col min="27" max="27" width="10.42578125" customWidth="1"/>
  </cols>
  <sheetData>
    <row r="1" spans="1:27" x14ac:dyDescent="0.25">
      <c r="A1" s="2" t="s">
        <v>1</v>
      </c>
      <c r="B1" s="2"/>
      <c r="C1" s="2"/>
      <c r="D1" s="2"/>
      <c r="E1" s="2"/>
      <c r="F1" s="2"/>
      <c r="H1" s="7" t="s">
        <v>7</v>
      </c>
      <c r="I1" s="7"/>
      <c r="J1" s="7"/>
      <c r="K1" s="7"/>
      <c r="L1" s="7"/>
      <c r="M1" s="7"/>
      <c r="O1" s="2" t="s">
        <v>32</v>
      </c>
      <c r="P1" s="2"/>
      <c r="Q1" s="2"/>
      <c r="R1" s="2"/>
      <c r="S1" s="2"/>
      <c r="T1" s="2"/>
      <c r="V1" s="7" t="s">
        <v>33</v>
      </c>
      <c r="W1" s="7"/>
      <c r="X1" s="7"/>
      <c r="Y1" s="7"/>
      <c r="Z1" s="7"/>
      <c r="AA1" s="7"/>
    </row>
    <row r="2" spans="1:27" ht="18" x14ac:dyDescent="0.25">
      <c r="A2" s="3" t="s">
        <v>0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H2" s="8" t="s">
        <v>0</v>
      </c>
      <c r="I2" s="8" t="s">
        <v>2</v>
      </c>
      <c r="J2" s="8" t="s">
        <v>3</v>
      </c>
      <c r="K2" s="9" t="s">
        <v>4</v>
      </c>
      <c r="L2" s="8" t="s">
        <v>5</v>
      </c>
      <c r="M2" s="8" t="s">
        <v>6</v>
      </c>
      <c r="O2" s="3" t="s">
        <v>0</v>
      </c>
      <c r="P2" s="3" t="s">
        <v>26</v>
      </c>
      <c r="Q2" s="3" t="s">
        <v>27</v>
      </c>
      <c r="R2" s="3" t="s">
        <v>28</v>
      </c>
      <c r="S2" s="5" t="s">
        <v>29</v>
      </c>
      <c r="T2" s="3" t="s">
        <v>31</v>
      </c>
      <c r="V2" s="8" t="s">
        <v>0</v>
      </c>
      <c r="W2" s="8" t="s">
        <v>26</v>
      </c>
      <c r="X2" s="8" t="s">
        <v>27</v>
      </c>
      <c r="Y2" s="8" t="s">
        <v>28</v>
      </c>
      <c r="Z2" s="10" t="s">
        <v>29</v>
      </c>
      <c r="AA2" s="8" t="s">
        <v>31</v>
      </c>
    </row>
    <row r="3" spans="1:27" x14ac:dyDescent="0.25">
      <c r="A3" s="3">
        <v>1</v>
      </c>
      <c r="B3" s="38">
        <v>49.8</v>
      </c>
      <c r="C3" s="38">
        <v>49.15</v>
      </c>
      <c r="D3" s="3">
        <v>0.51</v>
      </c>
      <c r="E3" s="3">
        <v>0</v>
      </c>
      <c r="F3" s="3">
        <v>0.42</v>
      </c>
      <c r="H3" s="8">
        <v>1</v>
      </c>
      <c r="I3" s="39">
        <v>49.8</v>
      </c>
      <c r="J3" s="39">
        <v>99.82</v>
      </c>
      <c r="K3" s="8">
        <v>0.51</v>
      </c>
      <c r="L3" s="8">
        <v>-7.0000000000000007E-2</v>
      </c>
      <c r="M3" s="8">
        <v>0.14000000000000001</v>
      </c>
      <c r="O3" s="3">
        <v>1</v>
      </c>
      <c r="P3" s="6">
        <f>$B$3*D3</f>
        <v>25.398</v>
      </c>
      <c r="Q3" s="6">
        <f t="shared" ref="Q3:R3" si="0">$B$3*E3</f>
        <v>0</v>
      </c>
      <c r="R3" s="6">
        <f t="shared" si="0"/>
        <v>20.915999999999997</v>
      </c>
      <c r="S3" s="6">
        <f>(R3+Q3)/P3-1</f>
        <v>-0.17647058823529427</v>
      </c>
      <c r="T3" s="6">
        <f>($B$3*E3*E3+$C$3*F3*F3)/D3/D3/$B$3-1</f>
        <v>-0.33065132502327665</v>
      </c>
      <c r="V3" s="8">
        <v>1</v>
      </c>
      <c r="W3" s="11">
        <f>$B$3*K3</f>
        <v>25.398</v>
      </c>
      <c r="X3" s="11">
        <f>$B$3*L3</f>
        <v>-3.4860000000000002</v>
      </c>
      <c r="Y3" s="11">
        <f>$B$3*M3</f>
        <v>6.9720000000000004</v>
      </c>
      <c r="Z3" s="11">
        <f>(Y3+X3)/W3-1</f>
        <v>-0.86274509803921573</v>
      </c>
      <c r="AA3" s="11">
        <f>($I$3*L3*L3+M3*M3*$J$3)/K3/K3/I3-1</f>
        <v>-0.83011693062137049</v>
      </c>
    </row>
    <row r="4" spans="1:27" x14ac:dyDescent="0.25">
      <c r="A4" s="3">
        <v>2</v>
      </c>
      <c r="B4" s="38"/>
      <c r="C4" s="38"/>
      <c r="D4" s="3">
        <v>0.51</v>
      </c>
      <c r="E4" s="3">
        <v>0</v>
      </c>
      <c r="F4" s="3">
        <v>0.43</v>
      </c>
      <c r="H4" s="8">
        <v>2</v>
      </c>
      <c r="I4" s="39"/>
      <c r="J4" s="39"/>
      <c r="K4" s="8">
        <v>0.52</v>
      </c>
      <c r="L4" s="8">
        <v>-0.08</v>
      </c>
      <c r="M4" s="8">
        <v>0.15</v>
      </c>
      <c r="O4" s="3">
        <v>2</v>
      </c>
      <c r="P4" s="6">
        <f t="shared" ref="P4:P7" si="1">$B$3*D4</f>
        <v>25.398</v>
      </c>
      <c r="Q4" s="6">
        <f t="shared" ref="Q4:Q7" si="2">$B$3*E4</f>
        <v>0</v>
      </c>
      <c r="R4" s="6">
        <f t="shared" ref="R4:R7" si="3">$B$3*F4</f>
        <v>21.413999999999998</v>
      </c>
      <c r="S4" s="6">
        <f t="shared" ref="S4:S7" si="4">(R4+Q4)/P4-1</f>
        <v>-0.15686274509803932</v>
      </c>
      <c r="T4" s="6">
        <f>($B$3*E4*E4+$C$3*F4*F4)/D4/D4/$B$3-1</f>
        <v>-0.29839812923358178</v>
      </c>
      <c r="V4" s="8">
        <v>2</v>
      </c>
      <c r="W4" s="11">
        <f t="shared" ref="W4:W7" si="5">$B$3*K4</f>
        <v>25.896000000000001</v>
      </c>
      <c r="X4" s="11">
        <f t="shared" ref="X4:X7" si="6">$B$3*L4</f>
        <v>-3.984</v>
      </c>
      <c r="Y4" s="11">
        <f t="shared" ref="Y4:Y7" si="7">$B$3*M4</f>
        <v>7.4699999999999989</v>
      </c>
      <c r="Z4" s="11">
        <f t="shared" ref="Z4:Z7" si="8">(Y4+X4)/W4-1</f>
        <v>-0.86538461538461542</v>
      </c>
      <c r="AA4" s="11">
        <f>($I$3*L4*L4+M4*M4*$J$3)/K4/K4/$I$3-1</f>
        <v>-0.80954364796463962</v>
      </c>
    </row>
    <row r="5" spans="1:27" x14ac:dyDescent="0.25">
      <c r="A5" s="3">
        <v>3</v>
      </c>
      <c r="B5" s="38"/>
      <c r="C5" s="38"/>
      <c r="D5" s="3">
        <v>0.51</v>
      </c>
      <c r="E5" s="3">
        <v>0</v>
      </c>
      <c r="F5" s="3">
        <v>0.43</v>
      </c>
      <c r="H5" s="8">
        <v>3</v>
      </c>
      <c r="I5" s="39"/>
      <c r="J5" s="39"/>
      <c r="K5" s="8">
        <v>0.51</v>
      </c>
      <c r="L5" s="8">
        <v>-0.1</v>
      </c>
      <c r="M5" s="8">
        <v>0.16</v>
      </c>
      <c r="O5" s="3">
        <v>3</v>
      </c>
      <c r="P5" s="6">
        <f t="shared" si="1"/>
        <v>25.398</v>
      </c>
      <c r="Q5" s="6">
        <f t="shared" si="2"/>
        <v>0</v>
      </c>
      <c r="R5" s="6">
        <f t="shared" si="3"/>
        <v>21.413999999999998</v>
      </c>
      <c r="S5" s="6">
        <f t="shared" si="4"/>
        <v>-0.15686274509803932</v>
      </c>
      <c r="T5" s="6">
        <f t="shared" ref="T5:T7" si="9">($B$3*E5*E5+$C$3*F5*F5)/D5/D5/$B$3-1</f>
        <v>-0.29839812923358178</v>
      </c>
      <c r="V5" s="8">
        <v>3</v>
      </c>
      <c r="W5" s="11">
        <f t="shared" si="5"/>
        <v>25.398</v>
      </c>
      <c r="X5" s="11">
        <f t="shared" si="6"/>
        <v>-4.9800000000000004</v>
      </c>
      <c r="Y5" s="11">
        <f t="shared" si="7"/>
        <v>7.968</v>
      </c>
      <c r="Z5" s="11">
        <f t="shared" si="8"/>
        <v>-0.88235294117647056</v>
      </c>
      <c r="AA5" s="11">
        <f t="shared" ref="AA5:AA7" si="10">($I$3*L5*L5+M5*M5*$J$3)/K5/K5/$I$3-1</f>
        <v>-0.76427107893318758</v>
      </c>
    </row>
    <row r="6" spans="1:27" x14ac:dyDescent="0.25">
      <c r="A6" s="3">
        <v>4</v>
      </c>
      <c r="B6" s="38"/>
      <c r="C6" s="38"/>
      <c r="D6" s="3">
        <v>0.51</v>
      </c>
      <c r="E6" s="3">
        <v>0</v>
      </c>
      <c r="F6" s="3">
        <v>0.44</v>
      </c>
      <c r="H6" s="8">
        <v>4</v>
      </c>
      <c r="I6" s="39"/>
      <c r="J6" s="39"/>
      <c r="K6" s="8">
        <v>0.51</v>
      </c>
      <c r="L6" s="8">
        <v>-0.09</v>
      </c>
      <c r="M6" s="8">
        <v>0.13</v>
      </c>
      <c r="O6" s="3">
        <v>4</v>
      </c>
      <c r="P6" s="6">
        <f t="shared" si="1"/>
        <v>25.398</v>
      </c>
      <c r="Q6" s="6">
        <f t="shared" si="2"/>
        <v>0</v>
      </c>
      <c r="R6" s="6">
        <f t="shared" si="3"/>
        <v>21.911999999999999</v>
      </c>
      <c r="S6" s="6">
        <f t="shared" si="4"/>
        <v>-0.13725490196078438</v>
      </c>
      <c r="T6" s="6">
        <f t="shared" si="9"/>
        <v>-0.26538603471942357</v>
      </c>
      <c r="V6" s="8">
        <v>4</v>
      </c>
      <c r="W6" s="11">
        <f t="shared" si="5"/>
        <v>25.398</v>
      </c>
      <c r="X6" s="11">
        <f t="shared" si="6"/>
        <v>-4.4819999999999993</v>
      </c>
      <c r="Y6" s="11">
        <f t="shared" si="7"/>
        <v>6.4740000000000002</v>
      </c>
      <c r="Z6" s="11">
        <f t="shared" si="8"/>
        <v>-0.92156862745098034</v>
      </c>
      <c r="AA6" s="11">
        <f t="shared" si="10"/>
        <v>-0.83862107406944197</v>
      </c>
    </row>
    <row r="7" spans="1:27" x14ac:dyDescent="0.25">
      <c r="A7" s="3">
        <v>5</v>
      </c>
      <c r="B7" s="38"/>
      <c r="C7" s="38"/>
      <c r="D7" s="3">
        <v>0.51</v>
      </c>
      <c r="E7" s="3">
        <v>0</v>
      </c>
      <c r="F7" s="3">
        <v>0.43</v>
      </c>
      <c r="H7" s="8">
        <v>5</v>
      </c>
      <c r="I7" s="39"/>
      <c r="J7" s="39"/>
      <c r="K7" s="8">
        <v>0.51</v>
      </c>
      <c r="L7" s="8">
        <v>-0.13</v>
      </c>
      <c r="M7" s="8">
        <v>0.15</v>
      </c>
      <c r="O7" s="3">
        <v>5</v>
      </c>
      <c r="P7" s="6">
        <f t="shared" si="1"/>
        <v>25.398</v>
      </c>
      <c r="Q7" s="6">
        <f t="shared" si="2"/>
        <v>0</v>
      </c>
      <c r="R7" s="6">
        <f t="shared" si="3"/>
        <v>21.413999999999998</v>
      </c>
      <c r="S7" s="6">
        <f t="shared" si="4"/>
        <v>-0.15686274509803932</v>
      </c>
      <c r="T7" s="6">
        <f t="shared" si="9"/>
        <v>-0.29839812923358178</v>
      </c>
      <c r="V7" s="8">
        <v>5</v>
      </c>
      <c r="W7" s="11">
        <f t="shared" si="5"/>
        <v>25.398</v>
      </c>
      <c r="X7" s="11">
        <f t="shared" si="6"/>
        <v>-6.4740000000000002</v>
      </c>
      <c r="Y7" s="11">
        <f t="shared" si="7"/>
        <v>7.4699999999999989</v>
      </c>
      <c r="Z7" s="11">
        <f t="shared" si="8"/>
        <v>-0.96078431372549022</v>
      </c>
      <c r="AA7" s="11">
        <f t="shared" si="10"/>
        <v>-0.76163245832233206</v>
      </c>
    </row>
    <row r="8" spans="1:27" x14ac:dyDescent="0.25">
      <c r="W8" s="1"/>
      <c r="X8" s="1"/>
      <c r="Y8" s="1"/>
      <c r="Z8" s="1"/>
      <c r="AA8" s="1"/>
    </row>
    <row r="9" spans="1:27" x14ac:dyDescent="0.25">
      <c r="A9" s="16" t="s">
        <v>8</v>
      </c>
      <c r="B9" s="16"/>
      <c r="C9" s="16"/>
      <c r="D9" s="16"/>
      <c r="E9" s="16"/>
      <c r="H9" s="12" t="s">
        <v>11</v>
      </c>
      <c r="I9" s="12"/>
      <c r="J9" s="12"/>
      <c r="K9" s="12"/>
      <c r="L9" s="12"/>
      <c r="O9" s="16" t="s">
        <v>34</v>
      </c>
      <c r="P9" s="16"/>
      <c r="Q9" s="16"/>
      <c r="R9" s="16"/>
      <c r="S9" s="16"/>
      <c r="T9" s="16"/>
      <c r="V9" s="12" t="s">
        <v>37</v>
      </c>
      <c r="W9" s="12"/>
      <c r="X9" s="12"/>
      <c r="Y9" s="12"/>
      <c r="Z9" s="12"/>
      <c r="AA9" s="12"/>
    </row>
    <row r="10" spans="1:27" x14ac:dyDescent="0.25">
      <c r="A10" s="17" t="s">
        <v>0</v>
      </c>
      <c r="B10" s="17" t="s">
        <v>2</v>
      </c>
      <c r="C10" s="17" t="s">
        <v>3</v>
      </c>
      <c r="D10" s="17" t="s">
        <v>9</v>
      </c>
      <c r="E10" s="17" t="s">
        <v>10</v>
      </c>
      <c r="H10" s="13" t="s">
        <v>0</v>
      </c>
      <c r="I10" s="13" t="s">
        <v>2</v>
      </c>
      <c r="J10" s="13" t="s">
        <v>3</v>
      </c>
      <c r="K10" s="13" t="s">
        <v>9</v>
      </c>
      <c r="L10" s="13" t="s">
        <v>10</v>
      </c>
      <c r="O10" s="17" t="s">
        <v>0</v>
      </c>
      <c r="P10" s="17" t="s">
        <v>26</v>
      </c>
      <c r="Q10" s="17" t="s">
        <v>38</v>
      </c>
      <c r="R10" s="17" t="s">
        <v>30</v>
      </c>
      <c r="S10" s="18" t="s">
        <v>35</v>
      </c>
      <c r="T10" s="17" t="s">
        <v>36</v>
      </c>
      <c r="V10" s="13" t="s">
        <v>0</v>
      </c>
      <c r="W10" s="13" t="s">
        <v>26</v>
      </c>
      <c r="X10" s="13" t="s">
        <v>38</v>
      </c>
      <c r="Y10" s="13" t="s">
        <v>30</v>
      </c>
      <c r="Z10" s="14" t="s">
        <v>35</v>
      </c>
      <c r="AA10" s="13" t="s">
        <v>36</v>
      </c>
    </row>
    <row r="11" spans="1:27" x14ac:dyDescent="0.25">
      <c r="A11" s="17">
        <v>1</v>
      </c>
      <c r="B11" s="40">
        <v>52.18</v>
      </c>
      <c r="C11" s="40">
        <v>51.51</v>
      </c>
      <c r="D11" s="17">
        <v>0.51</v>
      </c>
      <c r="E11" s="17">
        <v>0.17</v>
      </c>
      <c r="H11" s="13">
        <v>1</v>
      </c>
      <c r="I11" s="41">
        <v>52.18</v>
      </c>
      <c r="J11" s="41">
        <v>102.19</v>
      </c>
      <c r="K11" s="13">
        <v>0.51</v>
      </c>
      <c r="L11" s="13">
        <v>0.15</v>
      </c>
      <c r="O11" s="17">
        <v>1</v>
      </c>
      <c r="P11" s="19">
        <f>$B$11*D11</f>
        <v>26.611799999999999</v>
      </c>
      <c r="Q11" s="19">
        <f>($B$11+$C$11)*E11</f>
        <v>17.627300000000002</v>
      </c>
      <c r="R11" s="19">
        <f>Q11/P11-1</f>
        <v>-0.337613389548997</v>
      </c>
      <c r="S11" s="19">
        <f>($B$11+$C$11)*E11*E11/($B$11*D11*D11)-1</f>
        <v>-0.77920446318299896</v>
      </c>
      <c r="T11" s="32">
        <f>-C11/(C11+B11)</f>
        <v>-0.49676921593210532</v>
      </c>
      <c r="V11" s="13">
        <v>1</v>
      </c>
      <c r="W11" s="15">
        <f>$I$11*K11</f>
        <v>26.611799999999999</v>
      </c>
      <c r="X11" s="15">
        <f>($I$11+$J$11)*L11</f>
        <v>23.1555</v>
      </c>
      <c r="Y11" s="15">
        <f>X11/W11-1</f>
        <v>-0.12987847496223481</v>
      </c>
      <c r="Z11" s="15">
        <f>($I$11+$J$11)*L11*L11/(K11*K11*$I$11)-1</f>
        <v>-0.74408190440065725</v>
      </c>
      <c r="AA11" s="35">
        <f>-J11/(I11+J11)</f>
        <v>-0.66198095484873998</v>
      </c>
    </row>
    <row r="12" spans="1:27" x14ac:dyDescent="0.25">
      <c r="A12" s="17">
        <v>2</v>
      </c>
      <c r="B12" s="40"/>
      <c r="C12" s="40"/>
      <c r="D12" s="17">
        <v>0.5</v>
      </c>
      <c r="E12" s="17">
        <v>0.14000000000000001</v>
      </c>
      <c r="H12" s="13">
        <v>2</v>
      </c>
      <c r="I12" s="41"/>
      <c r="J12" s="41"/>
      <c r="K12" s="13">
        <v>0.51</v>
      </c>
      <c r="L12" s="13">
        <v>0.17</v>
      </c>
      <c r="O12" s="17">
        <v>2</v>
      </c>
      <c r="P12" s="19">
        <f t="shared" ref="P12:P15" si="11">$B$11*D12</f>
        <v>26.09</v>
      </c>
      <c r="Q12" s="19">
        <f t="shared" ref="Q12:Q15" si="12">($B$11+$C$11)*E12</f>
        <v>14.5166</v>
      </c>
      <c r="R12" s="19">
        <f>Q12/P12-1</f>
        <v>-0.44359524722115751</v>
      </c>
      <c r="S12" s="19">
        <f t="shared" ref="S12:S15" si="13">($B$11+$C$11)*E12*E12/($B$11*D12*D12)-1</f>
        <v>-0.84420666922192411</v>
      </c>
      <c r="T12" s="33"/>
      <c r="V12" s="13">
        <v>2</v>
      </c>
      <c r="W12" s="15">
        <f t="shared" ref="W12:W15" si="14">$I$11*K12</f>
        <v>26.611799999999999</v>
      </c>
      <c r="X12" s="15">
        <f t="shared" ref="X12:X15" si="15">($I$11+$J$11)*L12</f>
        <v>26.242900000000002</v>
      </c>
      <c r="Y12" s="15">
        <f t="shared" ref="Y12:Y15" si="16">X12/W12-1</f>
        <v>-1.3862271623865996E-2</v>
      </c>
      <c r="Z12" s="15">
        <f t="shared" ref="Z12:Z15" si="17">($I$11+$J$11)*L12*L12/(K12*K12*$I$11)-1</f>
        <v>-0.67128742387462204</v>
      </c>
      <c r="AA12" s="36"/>
    </row>
    <row r="13" spans="1:27" x14ac:dyDescent="0.25">
      <c r="A13" s="17">
        <v>3</v>
      </c>
      <c r="B13" s="40"/>
      <c r="C13" s="40"/>
      <c r="D13" s="17">
        <v>0.5</v>
      </c>
      <c r="E13" s="17">
        <v>0.2</v>
      </c>
      <c r="H13" s="13">
        <v>3</v>
      </c>
      <c r="I13" s="41"/>
      <c r="J13" s="41"/>
      <c r="K13" s="13">
        <v>0.5</v>
      </c>
      <c r="L13" s="13">
        <v>0.16</v>
      </c>
      <c r="O13" s="17">
        <v>3</v>
      </c>
      <c r="P13" s="19">
        <f>$B$11*D13</f>
        <v>26.09</v>
      </c>
      <c r="Q13" s="19">
        <f t="shared" si="12"/>
        <v>20.738</v>
      </c>
      <c r="R13" s="19">
        <f>Q13/P13-1</f>
        <v>-0.20513606745879653</v>
      </c>
      <c r="S13" s="19">
        <f t="shared" si="13"/>
        <v>-0.68205442698351859</v>
      </c>
      <c r="T13" s="33"/>
      <c r="V13" s="13">
        <v>3</v>
      </c>
      <c r="W13" s="15">
        <f t="shared" si="14"/>
        <v>26.09</v>
      </c>
      <c r="X13" s="15">
        <f t="shared" si="15"/>
        <v>24.699200000000001</v>
      </c>
      <c r="Y13" s="15">
        <f t="shared" si="16"/>
        <v>-5.3307780758911405E-2</v>
      </c>
      <c r="Z13" s="15">
        <f t="shared" si="17"/>
        <v>-0.69705848984285157</v>
      </c>
      <c r="AA13" s="36"/>
    </row>
    <row r="14" spans="1:27" x14ac:dyDescent="0.25">
      <c r="A14" s="17">
        <v>4</v>
      </c>
      <c r="B14" s="40"/>
      <c r="C14" s="40"/>
      <c r="D14" s="17">
        <v>0.51</v>
      </c>
      <c r="E14" s="17">
        <v>0.17</v>
      </c>
      <c r="H14" s="13">
        <v>4</v>
      </c>
      <c r="I14" s="41"/>
      <c r="J14" s="41"/>
      <c r="K14" s="13">
        <v>0.51</v>
      </c>
      <c r="L14" s="13">
        <v>0.16</v>
      </c>
      <c r="O14" s="17">
        <v>4</v>
      </c>
      <c r="P14" s="19">
        <f t="shared" si="11"/>
        <v>26.611799999999999</v>
      </c>
      <c r="Q14" s="19">
        <f t="shared" si="12"/>
        <v>17.627300000000002</v>
      </c>
      <c r="R14" s="19">
        <f t="shared" ref="R14:R15" si="18">Q14/P14-1</f>
        <v>-0.337613389548997</v>
      </c>
      <c r="S14" s="19">
        <f t="shared" si="13"/>
        <v>-0.77920446318299896</v>
      </c>
      <c r="T14" s="33"/>
      <c r="V14" s="13">
        <v>4</v>
      </c>
      <c r="W14" s="15">
        <f t="shared" si="14"/>
        <v>26.611799999999999</v>
      </c>
      <c r="X14" s="15">
        <f t="shared" si="15"/>
        <v>24.699200000000001</v>
      </c>
      <c r="Y14" s="15">
        <f t="shared" si="16"/>
        <v>-7.1870373293050349E-2</v>
      </c>
      <c r="Z14" s="15">
        <f t="shared" si="17"/>
        <v>-0.70882207789585894</v>
      </c>
      <c r="AA14" s="36"/>
    </row>
    <row r="15" spans="1:27" x14ac:dyDescent="0.25">
      <c r="A15" s="17">
        <v>5</v>
      </c>
      <c r="B15" s="40"/>
      <c r="C15" s="40"/>
      <c r="D15" s="17">
        <v>0.5</v>
      </c>
      <c r="E15" s="17">
        <v>0.19</v>
      </c>
      <c r="H15" s="13">
        <v>5</v>
      </c>
      <c r="I15" s="41"/>
      <c r="J15" s="41"/>
      <c r="K15" s="13">
        <v>0.51</v>
      </c>
      <c r="L15" s="13">
        <v>0.15</v>
      </c>
      <c r="O15" s="17">
        <v>5</v>
      </c>
      <c r="P15" s="19">
        <f t="shared" si="11"/>
        <v>26.09</v>
      </c>
      <c r="Q15" s="19">
        <f t="shared" si="12"/>
        <v>19.7011</v>
      </c>
      <c r="R15" s="19">
        <f t="shared" si="18"/>
        <v>-0.24487926408585658</v>
      </c>
      <c r="S15" s="19">
        <f t="shared" si="13"/>
        <v>-0.7130541203526255</v>
      </c>
      <c r="T15" s="34"/>
      <c r="V15" s="13">
        <v>5</v>
      </c>
      <c r="W15" s="15">
        <f t="shared" si="14"/>
        <v>26.611799999999999</v>
      </c>
      <c r="X15" s="15">
        <f t="shared" si="15"/>
        <v>23.1555</v>
      </c>
      <c r="Y15" s="15">
        <f t="shared" si="16"/>
        <v>-0.12987847496223481</v>
      </c>
      <c r="Z15" s="15">
        <f t="shared" si="17"/>
        <v>-0.74408190440065725</v>
      </c>
      <c r="AA15" s="37"/>
    </row>
    <row r="17" spans="1:24" x14ac:dyDescent="0.25">
      <c r="A17" s="20" t="s">
        <v>12</v>
      </c>
      <c r="B17" s="20"/>
      <c r="C17" s="20"/>
      <c r="D17" s="20"/>
      <c r="E17" s="20"/>
      <c r="H17" s="23" t="s">
        <v>25</v>
      </c>
      <c r="I17" s="23"/>
      <c r="J17" s="23"/>
      <c r="K17" s="23"/>
      <c r="L17" s="23"/>
      <c r="O17" s="20" t="s">
        <v>41</v>
      </c>
      <c r="P17" s="20"/>
      <c r="Q17" s="20"/>
      <c r="R17" s="20"/>
      <c r="U17" s="23" t="s">
        <v>45</v>
      </c>
      <c r="V17" s="23"/>
      <c r="W17" s="23"/>
      <c r="X17" s="23"/>
    </row>
    <row r="18" spans="1:24" x14ac:dyDescent="0.25">
      <c r="A18" s="21" t="s">
        <v>13</v>
      </c>
      <c r="B18" s="21" t="s">
        <v>14</v>
      </c>
      <c r="C18" s="21" t="s">
        <v>22</v>
      </c>
      <c r="D18" s="21" t="s">
        <v>23</v>
      </c>
      <c r="E18" s="21" t="s">
        <v>24</v>
      </c>
      <c r="H18" s="24" t="s">
        <v>13</v>
      </c>
      <c r="I18" s="24" t="s">
        <v>14</v>
      </c>
      <c r="J18" s="24" t="s">
        <v>22</v>
      </c>
      <c r="K18" s="24" t="s">
        <v>23</v>
      </c>
      <c r="L18" s="24" t="s">
        <v>24</v>
      </c>
      <c r="O18" s="21" t="s">
        <v>0</v>
      </c>
      <c r="P18" s="21" t="s">
        <v>42</v>
      </c>
      <c r="Q18" s="21" t="s">
        <v>43</v>
      </c>
      <c r="R18" s="21" t="s">
        <v>44</v>
      </c>
      <c r="U18" s="24" t="s">
        <v>0</v>
      </c>
      <c r="V18" s="24" t="s">
        <v>42</v>
      </c>
      <c r="W18" s="24" t="s">
        <v>43</v>
      </c>
      <c r="X18" s="24" t="s">
        <v>44</v>
      </c>
    </row>
    <row r="19" spans="1:24" x14ac:dyDescent="0.25">
      <c r="A19" s="21">
        <v>1</v>
      </c>
      <c r="B19" s="21" t="s">
        <v>15</v>
      </c>
      <c r="C19" s="21">
        <v>1.81</v>
      </c>
      <c r="D19" s="21">
        <v>0.14000000000000001</v>
      </c>
      <c r="E19" s="21">
        <v>0.64</v>
      </c>
      <c r="H19" s="24">
        <v>1</v>
      </c>
      <c r="I19" s="24" t="s">
        <v>15</v>
      </c>
      <c r="J19" s="24">
        <v>1.81</v>
      </c>
      <c r="K19" s="24">
        <v>0.11</v>
      </c>
      <c r="L19" s="24">
        <v>0.38</v>
      </c>
      <c r="O19" s="21">
        <v>1</v>
      </c>
      <c r="P19" s="21">
        <v>1.81</v>
      </c>
      <c r="Q19" s="27">
        <f>(E19*E19-D19*D19)/(2*(0.8-0.15))</f>
        <v>0.3</v>
      </c>
      <c r="R19" s="27">
        <f>C19*(9.82-Q19)</f>
        <v>17.231200000000001</v>
      </c>
      <c r="U19" s="24">
        <v>1</v>
      </c>
      <c r="V19" s="24">
        <v>1.81</v>
      </c>
      <c r="W19" s="28">
        <f>(L19*L19-K19*K19)/2/(0.8-0.15)</f>
        <v>0.10176923076923076</v>
      </c>
      <c r="X19" s="28">
        <f>P19*(9.82-W19)</f>
        <v>17.589997692307694</v>
      </c>
    </row>
    <row r="20" spans="1:24" x14ac:dyDescent="0.25">
      <c r="A20" s="21">
        <v>2</v>
      </c>
      <c r="B20" s="21" t="s">
        <v>16</v>
      </c>
      <c r="C20" s="21">
        <v>2.64</v>
      </c>
      <c r="D20" s="21">
        <v>0.16</v>
      </c>
      <c r="E20" s="21">
        <v>0.77</v>
      </c>
      <c r="H20" s="24">
        <v>2</v>
      </c>
      <c r="I20" s="24" t="s">
        <v>16</v>
      </c>
      <c r="J20" s="24">
        <v>2.64</v>
      </c>
      <c r="K20" s="24">
        <v>0.18</v>
      </c>
      <c r="L20" s="24">
        <v>0.56999999999999995</v>
      </c>
      <c r="O20" s="21">
        <v>2</v>
      </c>
      <c r="P20" s="21">
        <v>2.64</v>
      </c>
      <c r="Q20" s="27">
        <f t="shared" ref="Q20:Q25" si="19">(E20*E20-D20*D20)/(2*(0.8-0.15))</f>
        <v>0.43638461538461537</v>
      </c>
      <c r="R20" s="27">
        <f t="shared" ref="R20:R25" si="20">C20*(9.82-Q20)</f>
        <v>24.772744615384617</v>
      </c>
      <c r="U20" s="24">
        <v>2</v>
      </c>
      <c r="V20" s="24">
        <v>2.64</v>
      </c>
      <c r="W20" s="28">
        <f t="shared" ref="W20:W25" si="21">(L20*L20-K20*K20)/2/(0.8-0.15)</f>
        <v>0.22499999999999998</v>
      </c>
      <c r="X20" s="28">
        <f t="shared" ref="X20:X25" si="22">P20*(9.82-W20)</f>
        <v>25.330800000000004</v>
      </c>
    </row>
    <row r="21" spans="1:24" x14ac:dyDescent="0.25">
      <c r="A21" s="21">
        <v>3</v>
      </c>
      <c r="B21" s="21" t="s">
        <v>17</v>
      </c>
      <c r="C21" s="21">
        <v>3.48</v>
      </c>
      <c r="D21" s="21">
        <v>0.19</v>
      </c>
      <c r="E21" s="21">
        <v>0.89</v>
      </c>
      <c r="H21" s="24">
        <v>3</v>
      </c>
      <c r="I21" s="24" t="s">
        <v>17</v>
      </c>
      <c r="J21" s="24">
        <v>3.48</v>
      </c>
      <c r="K21" s="24">
        <v>0.2</v>
      </c>
      <c r="L21" s="24">
        <v>0.64</v>
      </c>
      <c r="O21" s="21">
        <v>3</v>
      </c>
      <c r="P21" s="21">
        <v>3.48</v>
      </c>
      <c r="Q21" s="27">
        <f t="shared" si="19"/>
        <v>0.58153846153846156</v>
      </c>
      <c r="R21" s="27">
        <f t="shared" si="20"/>
        <v>32.149846153846156</v>
      </c>
      <c r="U21" s="24">
        <v>3</v>
      </c>
      <c r="V21" s="24">
        <v>3.48</v>
      </c>
      <c r="W21" s="28">
        <f t="shared" si="21"/>
        <v>0.28430769230769232</v>
      </c>
      <c r="X21" s="28">
        <f t="shared" si="22"/>
        <v>33.184209230769234</v>
      </c>
    </row>
    <row r="22" spans="1:24" x14ac:dyDescent="0.25">
      <c r="A22" s="21">
        <v>4</v>
      </c>
      <c r="B22" s="21" t="s">
        <v>18</v>
      </c>
      <c r="C22" s="21">
        <v>4.34</v>
      </c>
      <c r="D22" s="21">
        <v>0.32</v>
      </c>
      <c r="E22" s="21">
        <v>1.01</v>
      </c>
      <c r="H22" s="24">
        <v>4</v>
      </c>
      <c r="I22" s="24" t="s">
        <v>18</v>
      </c>
      <c r="J22" s="24">
        <v>4.34</v>
      </c>
      <c r="K22" s="24">
        <v>0.21</v>
      </c>
      <c r="L22" s="24">
        <v>0.68</v>
      </c>
      <c r="O22" s="21">
        <v>4</v>
      </c>
      <c r="P22" s="21">
        <v>4.34</v>
      </c>
      <c r="Q22" s="27">
        <f t="shared" si="19"/>
        <v>0.70592307692307688</v>
      </c>
      <c r="R22" s="27">
        <f t="shared" si="20"/>
        <v>39.555093846153852</v>
      </c>
      <c r="U22" s="24">
        <v>4</v>
      </c>
      <c r="V22" s="24">
        <v>4.34</v>
      </c>
      <c r="W22" s="28">
        <f t="shared" si="21"/>
        <v>0.32176923076923086</v>
      </c>
      <c r="X22" s="28">
        <f t="shared" si="22"/>
        <v>41.222321538461536</v>
      </c>
    </row>
    <row r="23" spans="1:24" x14ac:dyDescent="0.25">
      <c r="A23" s="21">
        <v>5</v>
      </c>
      <c r="B23" s="21" t="s">
        <v>19</v>
      </c>
      <c r="C23" s="21">
        <v>5.2</v>
      </c>
      <c r="D23" s="21">
        <v>0.35</v>
      </c>
      <c r="E23" s="21">
        <v>1.1000000000000001</v>
      </c>
      <c r="H23" s="24">
        <v>5</v>
      </c>
      <c r="I23" s="24" t="s">
        <v>19</v>
      </c>
      <c r="J23" s="24">
        <v>5.2</v>
      </c>
      <c r="K23" s="24">
        <v>0.24</v>
      </c>
      <c r="L23" s="24">
        <v>0.78</v>
      </c>
      <c r="O23" s="21">
        <v>5</v>
      </c>
      <c r="P23" s="21">
        <v>5.2</v>
      </c>
      <c r="Q23" s="27">
        <f t="shared" si="19"/>
        <v>0.83653846153846156</v>
      </c>
      <c r="R23" s="27">
        <f t="shared" si="20"/>
        <v>46.714000000000006</v>
      </c>
      <c r="U23" s="24">
        <v>5</v>
      </c>
      <c r="V23" s="24">
        <v>5.2</v>
      </c>
      <c r="W23" s="28">
        <f t="shared" si="21"/>
        <v>0.42369230769230776</v>
      </c>
      <c r="X23" s="28">
        <f t="shared" si="22"/>
        <v>48.860800000000005</v>
      </c>
    </row>
    <row r="24" spans="1:24" x14ac:dyDescent="0.25">
      <c r="A24" s="21">
        <v>6</v>
      </c>
      <c r="B24" s="21" t="s">
        <v>20</v>
      </c>
      <c r="C24" s="21">
        <v>6.05</v>
      </c>
      <c r="D24" s="21">
        <v>0.38</v>
      </c>
      <c r="E24" s="21">
        <v>1.18</v>
      </c>
      <c r="H24" s="24">
        <v>6</v>
      </c>
      <c r="I24" s="24" t="s">
        <v>20</v>
      </c>
      <c r="J24" s="24">
        <v>6.05</v>
      </c>
      <c r="K24" s="24">
        <v>0.26</v>
      </c>
      <c r="L24" s="24">
        <v>0.81</v>
      </c>
      <c r="O24" s="21">
        <v>6</v>
      </c>
      <c r="P24" s="21">
        <v>6.05</v>
      </c>
      <c r="Q24" s="27">
        <f t="shared" si="19"/>
        <v>0.95999999999999974</v>
      </c>
      <c r="R24" s="27">
        <f t="shared" si="20"/>
        <v>53.603000000000009</v>
      </c>
      <c r="U24" s="24">
        <v>6</v>
      </c>
      <c r="V24" s="24">
        <v>6.05</v>
      </c>
      <c r="W24" s="28">
        <f t="shared" si="21"/>
        <v>0.45269230769230778</v>
      </c>
      <c r="X24" s="28">
        <f t="shared" si="22"/>
        <v>56.672211538461539</v>
      </c>
    </row>
    <row r="25" spans="1:24" x14ac:dyDescent="0.25">
      <c r="A25" s="21">
        <v>7</v>
      </c>
      <c r="B25" s="21" t="s">
        <v>21</v>
      </c>
      <c r="C25" s="21">
        <v>6.66</v>
      </c>
      <c r="D25" s="21">
        <v>0.4</v>
      </c>
      <c r="E25" s="21">
        <v>1.24</v>
      </c>
      <c r="H25" s="24">
        <v>7</v>
      </c>
      <c r="I25" s="24" t="s">
        <v>21</v>
      </c>
      <c r="J25" s="24">
        <v>6.66</v>
      </c>
      <c r="K25" s="24">
        <v>0.27</v>
      </c>
      <c r="L25" s="24">
        <v>0.85</v>
      </c>
      <c r="O25" s="21">
        <v>7</v>
      </c>
      <c r="P25" s="21">
        <v>6.66</v>
      </c>
      <c r="Q25" s="27">
        <f t="shared" si="19"/>
        <v>1.0596923076923077</v>
      </c>
      <c r="R25" s="27">
        <f t="shared" si="20"/>
        <v>58.343649230769238</v>
      </c>
      <c r="U25" s="24">
        <v>7</v>
      </c>
      <c r="V25" s="24">
        <v>6.66</v>
      </c>
      <c r="W25" s="28">
        <f t="shared" si="21"/>
        <v>0.49969230769230766</v>
      </c>
      <c r="X25" s="28">
        <f t="shared" si="22"/>
        <v>62.073249230769243</v>
      </c>
    </row>
    <row r="26" spans="1:24" x14ac:dyDescent="0.25">
      <c r="A26" s="20"/>
      <c r="B26" s="22" t="s">
        <v>39</v>
      </c>
      <c r="C26" s="20">
        <v>48.17</v>
      </c>
      <c r="D26" s="20"/>
      <c r="E26" s="20"/>
      <c r="H26" s="23"/>
      <c r="I26" s="25" t="s">
        <v>40</v>
      </c>
      <c r="J26" s="23">
        <v>98.85</v>
      </c>
      <c r="K26" s="23"/>
      <c r="L26" s="23"/>
      <c r="U26" s="26"/>
      <c r="V26" s="26"/>
      <c r="W26" s="26"/>
      <c r="X26" s="26"/>
    </row>
    <row r="27" spans="1:24" x14ac:dyDescent="0.25">
      <c r="N27" s="3" t="s">
        <v>52</v>
      </c>
      <c r="O27" s="3" t="s">
        <v>54</v>
      </c>
      <c r="P27" s="3" t="s">
        <v>55</v>
      </c>
      <c r="Q27" s="8" t="s">
        <v>57</v>
      </c>
      <c r="R27" s="8" t="s">
        <v>54</v>
      </c>
      <c r="S27" s="8" t="s">
        <v>55</v>
      </c>
      <c r="U27" s="26"/>
      <c r="V27" s="26"/>
      <c r="W27" s="26"/>
      <c r="X27" s="26"/>
    </row>
    <row r="28" spans="1:24" x14ac:dyDescent="0.25">
      <c r="A28" s="3" t="s">
        <v>46</v>
      </c>
      <c r="B28" s="3"/>
      <c r="C28" s="3"/>
      <c r="D28" s="3"/>
      <c r="E28" s="30" t="s">
        <v>48</v>
      </c>
      <c r="F28" s="29">
        <v>2.77</v>
      </c>
      <c r="N28" s="3">
        <v>1</v>
      </c>
      <c r="O28" s="3">
        <f>(S3-$B$29)^2</f>
        <v>3.8446751249519579E-4</v>
      </c>
      <c r="P28" s="3">
        <f>(T3-$B$30)^2</f>
        <v>1.0500824393972173E-3</v>
      </c>
      <c r="Q28" s="8">
        <v>1</v>
      </c>
      <c r="R28" s="8">
        <f>(Z3-$B$32)^2</f>
        <v>1.2832171968450903E-3</v>
      </c>
      <c r="S28" s="8">
        <f>(AA3-$B$33)^2</f>
        <v>8.5731211296167728E-4</v>
      </c>
    </row>
    <row r="29" spans="1:24" x14ac:dyDescent="0.25">
      <c r="A29" s="3" t="s">
        <v>47</v>
      </c>
      <c r="B29" s="6">
        <f>SUM(S3:S7)/5</f>
        <v>-0.15686274509803932</v>
      </c>
      <c r="C29" s="3" t="s">
        <v>50</v>
      </c>
      <c r="D29" s="6">
        <f>2.77*SQRT(O33/4/5)</f>
        <v>1.7175508075816529E-2</v>
      </c>
      <c r="N29" s="3">
        <v>2</v>
      </c>
      <c r="O29" s="3">
        <f t="shared" ref="O29:O32" si="23">(S4-$B$29)^2</f>
        <v>0</v>
      </c>
      <c r="P29" s="3">
        <v>0</v>
      </c>
      <c r="Q29" s="8">
        <v>2</v>
      </c>
      <c r="R29" s="8">
        <f t="shared" ref="R29:R32" si="24">(Z4-$B$32)^2</f>
        <v>1.1010785564951118E-3</v>
      </c>
      <c r="S29" s="8">
        <f t="shared" ref="S29:S32" si="25">(AA4-$B$33)^2</f>
        <v>7.5805057386414627E-5</v>
      </c>
    </row>
    <row r="30" spans="1:24" x14ac:dyDescent="0.25">
      <c r="A30" s="3" t="s">
        <v>49</v>
      </c>
      <c r="B30" s="6">
        <f>SUM(T3:T7)/5</f>
        <v>-0.29824634948868911</v>
      </c>
      <c r="C30" s="3" t="s">
        <v>51</v>
      </c>
      <c r="D30" s="6">
        <f>2.77*SQRT(P33/4/5)</f>
        <v>2.8585290945993103E-2</v>
      </c>
      <c r="N30" s="3">
        <v>3</v>
      </c>
      <c r="O30" s="3">
        <f t="shared" si="23"/>
        <v>0</v>
      </c>
      <c r="P30" s="3">
        <v>0</v>
      </c>
      <c r="Q30" s="8">
        <v>3</v>
      </c>
      <c r="R30" s="8">
        <f t="shared" si="24"/>
        <v>2.6289956753092409E-4</v>
      </c>
      <c r="S30" s="8">
        <f t="shared" si="25"/>
        <v>1.3370693611736448E-3</v>
      </c>
    </row>
    <row r="31" spans="1:24" x14ac:dyDescent="0.25">
      <c r="A31" s="8" t="s">
        <v>56</v>
      </c>
      <c r="B31" s="8"/>
      <c r="C31" s="8"/>
      <c r="D31" s="8"/>
      <c r="N31" s="3">
        <v>4</v>
      </c>
      <c r="O31" s="3">
        <f t="shared" si="23"/>
        <v>3.8446751249519579E-4</v>
      </c>
      <c r="P31" s="3">
        <f t="shared" ref="P31" si="26">(T6-$B$30)^2</f>
        <v>1.079800286735211E-3</v>
      </c>
      <c r="Q31" s="8">
        <v>4</v>
      </c>
      <c r="R31" s="8">
        <f t="shared" si="24"/>
        <v>5.2906938387374525E-4</v>
      </c>
      <c r="S31" s="8">
        <f t="shared" si="25"/>
        <v>1.4276333830424261E-3</v>
      </c>
    </row>
    <row r="32" spans="1:24" x14ac:dyDescent="0.25">
      <c r="A32" s="8" t="s">
        <v>47</v>
      </c>
      <c r="B32" s="11">
        <f>SUM(Z3:Z7)/5</f>
        <v>-0.89856711915535448</v>
      </c>
      <c r="C32" s="8" t="s">
        <v>50</v>
      </c>
      <c r="D32" s="11">
        <f>2.77*SQRT(R33/4/5)</f>
        <v>5.1996537637314703E-2</v>
      </c>
      <c r="N32" s="3">
        <v>5</v>
      </c>
      <c r="O32" s="3">
        <f t="shared" si="23"/>
        <v>0</v>
      </c>
      <c r="P32" s="3">
        <v>0</v>
      </c>
      <c r="Q32" s="8">
        <v>5</v>
      </c>
      <c r="R32" s="8">
        <f t="shared" si="24"/>
        <v>3.870979300178129E-3</v>
      </c>
      <c r="S32" s="8">
        <f t="shared" si="25"/>
        <v>1.5369990663064927E-3</v>
      </c>
    </row>
    <row r="33" spans="1:19" x14ac:dyDescent="0.25">
      <c r="A33" s="8" t="s">
        <v>49</v>
      </c>
      <c r="B33" s="11">
        <f>SUM(AA3:AA7)/5</f>
        <v>-0.80083703798219441</v>
      </c>
      <c r="C33" s="8" t="s">
        <v>51</v>
      </c>
      <c r="D33" s="11">
        <f>2.77*SQRT(S33/4/5)</f>
        <v>4.4814195607152461E-2</v>
      </c>
      <c r="N33" s="3" t="s">
        <v>53</v>
      </c>
      <c r="O33" s="31">
        <f>SUM(O28:O32)</f>
        <v>7.6893502499039159E-4</v>
      </c>
      <c r="P33" s="6">
        <f>SUM(P28:P32)</f>
        <v>2.1298827261324281E-3</v>
      </c>
      <c r="Q33" s="8" t="s">
        <v>53</v>
      </c>
      <c r="R33" s="11">
        <f>SUM(R28:R32)</f>
        <v>7.0472440049230006E-3</v>
      </c>
      <c r="S33" s="11">
        <f>SUM(S28:S32)</f>
        <v>5.234818980870656E-3</v>
      </c>
    </row>
    <row r="34" spans="1:19" x14ac:dyDescent="0.25">
      <c r="A34" s="17" t="s">
        <v>58</v>
      </c>
      <c r="B34" s="17"/>
      <c r="C34" s="17"/>
      <c r="D34" s="17"/>
      <c r="N34" s="17" t="s">
        <v>60</v>
      </c>
      <c r="O34" s="17" t="s">
        <v>54</v>
      </c>
      <c r="P34" s="17" t="s">
        <v>55</v>
      </c>
      <c r="Q34" s="13" t="s">
        <v>61</v>
      </c>
      <c r="R34" s="13" t="s">
        <v>54</v>
      </c>
      <c r="S34" s="13" t="s">
        <v>55</v>
      </c>
    </row>
    <row r="35" spans="1:19" x14ac:dyDescent="0.25">
      <c r="A35" s="17" t="s">
        <v>47</v>
      </c>
      <c r="B35" s="19">
        <f>SUM(R11:R15)/5</f>
        <v>-0.31376747157276091</v>
      </c>
      <c r="C35" s="17" t="s">
        <v>50</v>
      </c>
      <c r="D35" s="19">
        <f>2.77*SQRT(O40/4/5)</f>
        <v>0.11511153863406573</v>
      </c>
      <c r="N35" s="17">
        <v>1</v>
      </c>
      <c r="O35" s="17">
        <f>(R11-$B$35)^2</f>
        <v>5.6862780412937934E-4</v>
      </c>
      <c r="P35" s="17">
        <f>(S11-$B$39)^2</f>
        <v>4.3742486816754243E-3</v>
      </c>
      <c r="Q35" s="13">
        <v>1</v>
      </c>
      <c r="R35" s="15">
        <f>(Y11-$B$38)^2</f>
        <v>2.5119141451799719E-3</v>
      </c>
      <c r="S35" s="13">
        <f>(Z11-$B$39)^2</f>
        <v>9.6196398932493689E-4</v>
      </c>
    </row>
    <row r="36" spans="1:19" x14ac:dyDescent="0.25">
      <c r="A36" s="17" t="s">
        <v>49</v>
      </c>
      <c r="B36" s="19">
        <f>SUM(S11:S15)/5</f>
        <v>-0.7595448285848132</v>
      </c>
      <c r="C36" s="17" t="s">
        <v>51</v>
      </c>
      <c r="D36" s="19">
        <f>2.77*SQRT(P40/4/5)</f>
        <v>0.10160278853476593</v>
      </c>
      <c r="N36" s="17">
        <v>2</v>
      </c>
      <c r="O36" s="17">
        <f t="shared" ref="O36:O39" si="27">(R12-$B$35)^2</f>
        <v>1.6855251329810399E-2</v>
      </c>
      <c r="P36" s="17">
        <f t="shared" ref="P36:P39" si="28">(S12-$B$39)^2</f>
        <v>1.7197780681071088E-2</v>
      </c>
      <c r="Q36" s="13">
        <v>2</v>
      </c>
      <c r="R36" s="15">
        <f t="shared" ref="R36:R39" si="29">(Y12-$B$38)^2</f>
        <v>4.3424414286187341E-3</v>
      </c>
      <c r="S36" s="13">
        <f t="shared" ref="S36:S39" si="30">(Z12-$B$39)^2</f>
        <v>1.7454795106978205E-3</v>
      </c>
    </row>
    <row r="37" spans="1:19" x14ac:dyDescent="0.25">
      <c r="A37" s="13" t="s">
        <v>59</v>
      </c>
      <c r="B37" s="13"/>
      <c r="C37" s="13"/>
      <c r="D37" s="13"/>
      <c r="N37" s="17">
        <v>3</v>
      </c>
      <c r="O37" s="17">
        <f t="shared" si="27"/>
        <v>1.1800781959771437E-2</v>
      </c>
      <c r="P37" s="17">
        <f t="shared" si="28"/>
        <v>9.6173999456233492E-4</v>
      </c>
      <c r="Q37" s="13">
        <v>3</v>
      </c>
      <c r="R37" s="15">
        <f t="shared" si="29"/>
        <v>6.9969213457559245E-4</v>
      </c>
      <c r="S37" s="13">
        <f t="shared" si="30"/>
        <v>2.5625190962317109E-4</v>
      </c>
    </row>
    <row r="38" spans="1:19" x14ac:dyDescent="0.25">
      <c r="A38" s="13" t="s">
        <v>47</v>
      </c>
      <c r="B38" s="15">
        <f>SUM(Y11:Y15)/5</f>
        <v>-7.9759475120059473E-2</v>
      </c>
      <c r="C38" s="13" t="s">
        <v>50</v>
      </c>
      <c r="D38" s="15">
        <f>2.77*SQRT(R40/4/5)</f>
        <v>6.2334847437489516E-2</v>
      </c>
      <c r="N38" s="17">
        <v>4</v>
      </c>
      <c r="O38" s="17">
        <f t="shared" si="27"/>
        <v>5.6862780412937934E-4</v>
      </c>
      <c r="P38" s="17">
        <f t="shared" si="28"/>
        <v>4.3742486816754243E-3</v>
      </c>
      <c r="Q38" s="13">
        <v>4</v>
      </c>
      <c r="R38" s="15">
        <f t="shared" si="29"/>
        <v>6.2237927636918689E-5</v>
      </c>
      <c r="S38" s="13">
        <f t="shared" si="30"/>
        <v>1.8013931283484064E-5</v>
      </c>
    </row>
    <row r="39" spans="1:19" x14ac:dyDescent="0.25">
      <c r="A39" s="13" t="s">
        <v>49</v>
      </c>
      <c r="B39" s="15">
        <f>SUM(Z11:Z15)/5</f>
        <v>-0.71306636008292945</v>
      </c>
      <c r="C39" s="13" t="s">
        <v>51</v>
      </c>
      <c r="D39" s="15">
        <f>2.77*SQRT(S40/4/5)</f>
        <v>3.8896922176252326E-2</v>
      </c>
      <c r="N39" s="17">
        <v>5</v>
      </c>
      <c r="O39" s="17">
        <f t="shared" si="27"/>
        <v>4.7455851307587815E-3</v>
      </c>
      <c r="P39" s="17">
        <f t="shared" si="28"/>
        <v>1.4981099791351573E-10</v>
      </c>
      <c r="Q39" s="13">
        <v>5</v>
      </c>
      <c r="R39" s="15">
        <f t="shared" si="29"/>
        <v>2.5119141451799719E-3</v>
      </c>
      <c r="S39" s="13">
        <f t="shared" si="30"/>
        <v>9.6196398932493689E-4</v>
      </c>
    </row>
    <row r="40" spans="1:19" x14ac:dyDescent="0.25">
      <c r="N40" s="17" t="s">
        <v>53</v>
      </c>
      <c r="O40" s="19">
        <f>SUM(O35:O39)</f>
        <v>3.4538874028599377E-2</v>
      </c>
      <c r="P40" s="19">
        <f>SUM(P35:P39)</f>
        <v>2.690801818879527E-2</v>
      </c>
      <c r="Q40" s="13" t="s">
        <v>53</v>
      </c>
      <c r="R40" s="15">
        <f>SUM(R35:R39)</f>
        <v>1.0128199781191189E-2</v>
      </c>
      <c r="S40" s="15">
        <f>SUM(S35:S39)</f>
        <v>3.9436733302543499E-3</v>
      </c>
    </row>
  </sheetData>
  <mergeCells count="10">
    <mergeCell ref="T11:T15"/>
    <mergeCell ref="AA11:AA15"/>
    <mergeCell ref="B3:B7"/>
    <mergeCell ref="C3:C7"/>
    <mergeCell ref="I3:I7"/>
    <mergeCell ref="J3:J7"/>
    <mergeCell ref="B11:B15"/>
    <mergeCell ref="C11:C15"/>
    <mergeCell ref="I11:I15"/>
    <mergeCell ref="J11:J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2019-10-21T23:17:32Z</dcterms:modified>
</cp:coreProperties>
</file>