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\Desktop\Физика\5.02\Работа\"/>
    </mc:Choice>
  </mc:AlternateContent>
  <bookViews>
    <workbookView xWindow="-120" yWindow="-120" windowWidth="29040" windowHeight="15840"/>
  </bookViews>
  <sheets>
    <sheet name="Исходные данные" sheetId="1" r:id="rId1"/>
    <sheet name="НапряжениеЧастота" sheetId="6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0" i="1" l="1"/>
  <c r="J55" i="1"/>
  <c r="C54" i="1"/>
  <c r="C55" i="1"/>
  <c r="C56" i="1"/>
  <c r="C25" i="1"/>
  <c r="C26" i="1" s="1"/>
  <c r="G3" i="1"/>
  <c r="E25" i="1"/>
  <c r="Q47" i="1"/>
  <c r="J47" i="1"/>
  <c r="E40" i="1" l="1"/>
  <c r="G40" i="1" s="1"/>
  <c r="C27" i="1"/>
  <c r="S50" i="1"/>
  <c r="Q49" i="1"/>
  <c r="L50" i="1"/>
  <c r="J49" i="1"/>
  <c r="X2" i="1"/>
  <c r="E50" i="1"/>
  <c r="C49" i="1"/>
  <c r="S25" i="1"/>
  <c r="S28" i="1" s="1"/>
  <c r="U28" i="1" s="1"/>
  <c r="Q25" i="1"/>
  <c r="Q45" i="1" s="1"/>
  <c r="L25" i="1"/>
  <c r="L30" i="1" s="1"/>
  <c r="N30" i="1" s="1"/>
  <c r="J25" i="1"/>
  <c r="S35" i="1" l="1"/>
  <c r="U35" i="1" s="1"/>
  <c r="S44" i="1"/>
  <c r="U44" i="1" s="1"/>
  <c r="S42" i="1"/>
  <c r="U42" i="1" s="1"/>
  <c r="S36" i="1"/>
  <c r="U36" i="1" s="1"/>
  <c r="C43" i="1"/>
  <c r="C31" i="1"/>
  <c r="C40" i="1"/>
  <c r="F40" i="1" s="1"/>
  <c r="S45" i="1"/>
  <c r="U45" i="1" s="1"/>
  <c r="S27" i="1"/>
  <c r="U27" i="1" s="1"/>
  <c r="S33" i="1"/>
  <c r="U33" i="1" s="1"/>
  <c r="S41" i="1"/>
  <c r="U41" i="1" s="1"/>
  <c r="S32" i="1"/>
  <c r="U32" i="1" s="1"/>
  <c r="Q30" i="1"/>
  <c r="S39" i="1"/>
  <c r="U39" i="1" s="1"/>
  <c r="S30" i="1"/>
  <c r="U30" i="1" s="1"/>
  <c r="S26" i="1"/>
  <c r="U26" i="1" s="1"/>
  <c r="S38" i="1"/>
  <c r="U38" i="1" s="1"/>
  <c r="S29" i="1"/>
  <c r="U29" i="1" s="1"/>
  <c r="C39" i="1"/>
  <c r="E32" i="1"/>
  <c r="G32" i="1" s="1"/>
  <c r="C45" i="1"/>
  <c r="E31" i="1"/>
  <c r="G31" i="1" s="1"/>
  <c r="C37" i="1"/>
  <c r="L45" i="1"/>
  <c r="N45" i="1" s="1"/>
  <c r="L27" i="1"/>
  <c r="N27" i="1" s="1"/>
  <c r="E41" i="1"/>
  <c r="G41" i="1" s="1"/>
  <c r="C34" i="1"/>
  <c r="C28" i="1"/>
  <c r="C42" i="1"/>
  <c r="C36" i="1"/>
  <c r="C30" i="1"/>
  <c r="C33" i="1"/>
  <c r="J32" i="1"/>
  <c r="J38" i="1"/>
  <c r="J44" i="1"/>
  <c r="J27" i="1"/>
  <c r="M27" i="1" s="1"/>
  <c r="J33" i="1"/>
  <c r="J39" i="1"/>
  <c r="J45" i="1"/>
  <c r="J29" i="1"/>
  <c r="J35" i="1"/>
  <c r="J41" i="1"/>
  <c r="J30" i="1"/>
  <c r="M30" i="1" s="1"/>
  <c r="J36" i="1"/>
  <c r="J42" i="1"/>
  <c r="J26" i="1"/>
  <c r="J43" i="1"/>
  <c r="E26" i="1"/>
  <c r="F26" i="1" s="1"/>
  <c r="E27" i="1"/>
  <c r="G27" i="1" s="1"/>
  <c r="E30" i="1"/>
  <c r="G30" i="1" s="1"/>
  <c r="E33" i="1"/>
  <c r="G33" i="1" s="1"/>
  <c r="E36" i="1"/>
  <c r="E39" i="1"/>
  <c r="G39" i="1" s="1"/>
  <c r="E42" i="1"/>
  <c r="E45" i="1"/>
  <c r="G45" i="1" s="1"/>
  <c r="E43" i="1"/>
  <c r="G43" i="1" s="1"/>
  <c r="E34" i="1"/>
  <c r="G34" i="1" s="1"/>
  <c r="L36" i="1"/>
  <c r="N36" i="1" s="1"/>
  <c r="E37" i="1"/>
  <c r="G37" i="1" s="1"/>
  <c r="E28" i="1"/>
  <c r="G28" i="1" s="1"/>
  <c r="J28" i="1"/>
  <c r="Q33" i="1"/>
  <c r="L44" i="1"/>
  <c r="N44" i="1" s="1"/>
  <c r="L28" i="1"/>
  <c r="N28" i="1" s="1"/>
  <c r="L34" i="1"/>
  <c r="N34" i="1" s="1"/>
  <c r="L40" i="1"/>
  <c r="N40" i="1" s="1"/>
  <c r="L29" i="1"/>
  <c r="N29" i="1" s="1"/>
  <c r="L35" i="1"/>
  <c r="N35" i="1" s="1"/>
  <c r="L41" i="1"/>
  <c r="L31" i="1"/>
  <c r="N31" i="1" s="1"/>
  <c r="L37" i="1"/>
  <c r="L43" i="1"/>
  <c r="N43" i="1" s="1"/>
  <c r="L26" i="1"/>
  <c r="N26" i="1" s="1"/>
  <c r="L32" i="1"/>
  <c r="N32" i="1" s="1"/>
  <c r="L38" i="1"/>
  <c r="N38" i="1" s="1"/>
  <c r="Q31" i="1"/>
  <c r="Q37" i="1"/>
  <c r="Q43" i="1"/>
  <c r="Q32" i="1"/>
  <c r="Q38" i="1"/>
  <c r="T38" i="1" s="1"/>
  <c r="Q44" i="1"/>
  <c r="T44" i="1" s="1"/>
  <c r="Q28" i="1"/>
  <c r="T28" i="1" s="1"/>
  <c r="Q34" i="1"/>
  <c r="Q40" i="1"/>
  <c r="Q29" i="1"/>
  <c r="T29" i="1" s="1"/>
  <c r="Q35" i="1"/>
  <c r="Q41" i="1"/>
  <c r="T41" i="1" s="1"/>
  <c r="Q26" i="1"/>
  <c r="L42" i="1"/>
  <c r="N42" i="1" s="1"/>
  <c r="Q27" i="1"/>
  <c r="E44" i="1"/>
  <c r="G44" i="1" s="1"/>
  <c r="E35" i="1"/>
  <c r="G35" i="1" s="1"/>
  <c r="J37" i="1"/>
  <c r="L39" i="1"/>
  <c r="N39" i="1" s="1"/>
  <c r="Q42" i="1"/>
  <c r="T42" i="1" s="1"/>
  <c r="J40" i="1"/>
  <c r="J34" i="1"/>
  <c r="M34" i="1" s="1"/>
  <c r="Q39" i="1"/>
  <c r="T39" i="1" s="1"/>
  <c r="E38" i="1"/>
  <c r="G38" i="1" s="1"/>
  <c r="E29" i="1"/>
  <c r="G29" i="1" s="1"/>
  <c r="J31" i="1"/>
  <c r="L33" i="1"/>
  <c r="Q36" i="1"/>
  <c r="T36" i="1" s="1"/>
  <c r="S43" i="1"/>
  <c r="U43" i="1" s="1"/>
  <c r="S37" i="1"/>
  <c r="U37" i="1" s="1"/>
  <c r="S31" i="1"/>
  <c r="U31" i="1" s="1"/>
  <c r="C44" i="1"/>
  <c r="C41" i="1"/>
  <c r="C38" i="1"/>
  <c r="C35" i="1"/>
  <c r="C32" i="1"/>
  <c r="C29" i="1"/>
  <c r="F29" i="1" s="1"/>
  <c r="S40" i="1"/>
  <c r="U40" i="1" s="1"/>
  <c r="S34" i="1"/>
  <c r="U34" i="1" s="1"/>
  <c r="T35" i="1" l="1"/>
  <c r="T26" i="1"/>
  <c r="F28" i="1"/>
  <c r="F41" i="1"/>
  <c r="F31" i="1"/>
  <c r="F27" i="1"/>
  <c r="F34" i="1"/>
  <c r="T45" i="1"/>
  <c r="T27" i="1"/>
  <c r="T33" i="1"/>
  <c r="T30" i="1"/>
  <c r="T32" i="1"/>
  <c r="T43" i="1"/>
  <c r="F35" i="1"/>
  <c r="F32" i="1"/>
  <c r="M40" i="1"/>
  <c r="M26" i="1"/>
  <c r="M45" i="1"/>
  <c r="M35" i="1"/>
  <c r="M29" i="1"/>
  <c r="M28" i="1"/>
  <c r="M39" i="1"/>
  <c r="M44" i="1"/>
  <c r="M38" i="1"/>
  <c r="F38" i="1"/>
  <c r="F43" i="1"/>
  <c r="F33" i="1"/>
  <c r="F44" i="1"/>
  <c r="F37" i="1"/>
  <c r="F36" i="1"/>
  <c r="G36" i="1"/>
  <c r="R55" i="1"/>
  <c r="M31" i="1"/>
  <c r="T34" i="1"/>
  <c r="T37" i="1"/>
  <c r="M37" i="1"/>
  <c r="N37" i="1"/>
  <c r="M42" i="1"/>
  <c r="M32" i="1"/>
  <c r="M33" i="1"/>
  <c r="N33" i="1"/>
  <c r="T31" i="1"/>
  <c r="M36" i="1"/>
  <c r="F30" i="1"/>
  <c r="M41" i="1"/>
  <c r="N41" i="1"/>
  <c r="F45" i="1"/>
  <c r="G42" i="1"/>
  <c r="F42" i="1"/>
  <c r="G26" i="1"/>
  <c r="F39" i="1"/>
  <c r="T40" i="1"/>
  <c r="M43" i="1"/>
  <c r="R52" i="1" l="1"/>
  <c r="K55" i="1"/>
  <c r="L47" i="1"/>
  <c r="D55" i="1"/>
  <c r="C47" i="1"/>
  <c r="S47" i="1" l="1"/>
  <c r="T51" i="1" s="1"/>
  <c r="U51" i="1" s="1"/>
  <c r="K52" i="1"/>
  <c r="T67" i="1"/>
  <c r="U67" i="1" s="1"/>
  <c r="T57" i="1"/>
  <c r="U57" i="1" s="1"/>
  <c r="S49" i="1"/>
  <c r="T59" i="1"/>
  <c r="U59" i="1" s="1"/>
  <c r="D52" i="1"/>
  <c r="I68" i="1" s="1"/>
  <c r="E47" i="1"/>
  <c r="I52" i="1"/>
  <c r="M55" i="1"/>
  <c r="N55" i="1" s="1"/>
  <c r="M62" i="1"/>
  <c r="N62" i="1" s="1"/>
  <c r="J50" i="1"/>
  <c r="M59" i="1"/>
  <c r="N59" i="1" s="1"/>
  <c r="M54" i="1"/>
  <c r="N54" i="1" s="1"/>
  <c r="M48" i="1"/>
  <c r="N48" i="1" s="1"/>
  <c r="M52" i="1"/>
  <c r="N52" i="1" s="1"/>
  <c r="M57" i="1"/>
  <c r="N57" i="1" s="1"/>
  <c r="M63" i="1"/>
  <c r="N63" i="1" s="1"/>
  <c r="M65" i="1"/>
  <c r="N65" i="1" s="1"/>
  <c r="M51" i="1"/>
  <c r="N51" i="1" s="1"/>
  <c r="M49" i="1"/>
  <c r="N49" i="1" s="1"/>
  <c r="M53" i="1"/>
  <c r="N53" i="1" s="1"/>
  <c r="M58" i="1"/>
  <c r="N58" i="1" s="1"/>
  <c r="M64" i="1"/>
  <c r="N64" i="1" s="1"/>
  <c r="M56" i="1"/>
  <c r="N56" i="1" s="1"/>
  <c r="M61" i="1"/>
  <c r="N61" i="1" s="1"/>
  <c r="M50" i="1"/>
  <c r="N50" i="1" s="1"/>
  <c r="L49" i="1"/>
  <c r="M60" i="1"/>
  <c r="N60" i="1" s="1"/>
  <c r="M66" i="1"/>
  <c r="N66" i="1" s="1"/>
  <c r="M67" i="1"/>
  <c r="N67" i="1" s="1"/>
  <c r="T62" i="1" l="1"/>
  <c r="U62" i="1" s="1"/>
  <c r="T56" i="1"/>
  <c r="U56" i="1" s="1"/>
  <c r="T58" i="1"/>
  <c r="U58" i="1" s="1"/>
  <c r="T52" i="1"/>
  <c r="U52" i="1" s="1"/>
  <c r="T55" i="1"/>
  <c r="U55" i="1" s="1"/>
  <c r="T61" i="1"/>
  <c r="U61" i="1" s="1"/>
  <c r="T60" i="1"/>
  <c r="U60" i="1" s="1"/>
  <c r="Q50" i="1"/>
  <c r="T49" i="1"/>
  <c r="U49" i="1" s="1"/>
  <c r="T48" i="1"/>
  <c r="U48" i="1" s="1"/>
  <c r="P52" i="1"/>
  <c r="T54" i="1"/>
  <c r="U54" i="1" s="1"/>
  <c r="T65" i="1"/>
  <c r="U65" i="1" s="1"/>
  <c r="T66" i="1"/>
  <c r="U66" i="1" s="1"/>
  <c r="T63" i="1"/>
  <c r="U63" i="1" s="1"/>
  <c r="T64" i="1"/>
  <c r="U64" i="1" s="1"/>
  <c r="T50" i="1"/>
  <c r="U50" i="1" s="1"/>
  <c r="T53" i="1"/>
  <c r="U53" i="1" s="1"/>
  <c r="R57" i="1" s="1"/>
  <c r="Q54" i="1" s="1"/>
  <c r="Q55" i="1" s="1"/>
  <c r="Q56" i="1" s="1"/>
  <c r="K57" i="1"/>
  <c r="J54" i="1" s="1"/>
  <c r="J56" i="1" s="1"/>
  <c r="F64" i="1"/>
  <c r="G64" i="1" s="1"/>
  <c r="F49" i="1"/>
  <c r="G49" i="1" s="1"/>
  <c r="F55" i="1"/>
  <c r="G55" i="1" s="1"/>
  <c r="F61" i="1"/>
  <c r="G61" i="1" s="1"/>
  <c r="B52" i="1"/>
  <c r="F65" i="1"/>
  <c r="G65" i="1" s="1"/>
  <c r="F50" i="1"/>
  <c r="G50" i="1" s="1"/>
  <c r="F56" i="1"/>
  <c r="G56" i="1" s="1"/>
  <c r="F62" i="1"/>
  <c r="G62" i="1" s="1"/>
  <c r="E49" i="1"/>
  <c r="F67" i="1"/>
  <c r="G67" i="1" s="1"/>
  <c r="F52" i="1"/>
  <c r="G52" i="1" s="1"/>
  <c r="F58" i="1"/>
  <c r="G58" i="1" s="1"/>
  <c r="C50" i="1"/>
  <c r="F53" i="1"/>
  <c r="G53" i="1" s="1"/>
  <c r="F59" i="1"/>
  <c r="G59" i="1" s="1"/>
  <c r="F63" i="1"/>
  <c r="G63" i="1" s="1"/>
  <c r="F51" i="1"/>
  <c r="G51" i="1" s="1"/>
  <c r="F60" i="1"/>
  <c r="G60" i="1" s="1"/>
  <c r="F54" i="1"/>
  <c r="G54" i="1" s="1"/>
  <c r="F57" i="1"/>
  <c r="G57" i="1" s="1"/>
  <c r="F66" i="1"/>
  <c r="G66" i="1" s="1"/>
  <c r="F48" i="1"/>
  <c r="G48" i="1" s="1"/>
  <c r="D57" i="1" l="1"/>
  <c r="J71" i="1" l="1"/>
</calcChain>
</file>

<file path=xl/sharedStrings.xml><?xml version="1.0" encoding="utf-8"?>
<sst xmlns="http://schemas.openxmlformats.org/spreadsheetml/2006/main" count="275" uniqueCount="40">
  <si>
    <t>i</t>
  </si>
  <si>
    <t>Trial</t>
  </si>
  <si>
    <t>Metal</t>
  </si>
  <si>
    <t>Voltage (V)</t>
  </si>
  <si>
    <t>Current (pA)</t>
  </si>
  <si>
    <t>Frequency (Hz)</t>
  </si>
  <si>
    <t>Wavelength (nm)</t>
  </si>
  <si>
    <t>МНК</t>
  </si>
  <si>
    <t>&lt;y&gt;</t>
  </si>
  <si>
    <t>&lt;x&gt;</t>
  </si>
  <si>
    <t>Исходные данные</t>
  </si>
  <si>
    <t>yi-&lt;y&gt;</t>
  </si>
  <si>
    <t>xi-&lt;x&gt;</t>
  </si>
  <si>
    <t>(xi-&lt;x&gt;)^2</t>
  </si>
  <si>
    <t>b</t>
  </si>
  <si>
    <t>(xi-&lt;x&gt;)(yi-&lt;y&gt;)</t>
  </si>
  <si>
    <t>a</t>
  </si>
  <si>
    <t>Точка пересечения Oy</t>
  </si>
  <si>
    <t>y(V)</t>
  </si>
  <si>
    <t>x(u)</t>
  </si>
  <si>
    <t>Точка пересечения Ox</t>
  </si>
  <si>
    <t>Работа выхода (A)</t>
  </si>
  <si>
    <t>Постоянная Планка (h)</t>
  </si>
  <si>
    <t>e</t>
  </si>
  <si>
    <t>D</t>
  </si>
  <si>
    <t>di</t>
  </si>
  <si>
    <t>Sb</t>
  </si>
  <si>
    <t>n</t>
  </si>
  <si>
    <t>t</t>
  </si>
  <si>
    <r>
      <t>Δ</t>
    </r>
    <r>
      <rPr>
        <b/>
        <vertAlign val="subscript"/>
        <sz val="11"/>
        <color rgb="FF222222"/>
        <rFont val="Arial"/>
        <family val="2"/>
        <charset val="204"/>
      </rPr>
      <t>&lt;b&gt;</t>
    </r>
  </si>
  <si>
    <r>
      <t>ε</t>
    </r>
    <r>
      <rPr>
        <b/>
        <vertAlign val="subscript"/>
        <sz val="11"/>
        <color rgb="FF222222"/>
        <rFont val="Arial"/>
        <family val="2"/>
        <charset val="204"/>
      </rPr>
      <t>b</t>
    </r>
  </si>
  <si>
    <t>di^2</t>
  </si>
  <si>
    <r>
      <t>Δ</t>
    </r>
    <r>
      <rPr>
        <b/>
        <vertAlign val="subscript"/>
        <sz val="12"/>
        <color theme="1"/>
        <rFont val="Consolas"/>
        <family val="3"/>
        <charset val="204"/>
      </rPr>
      <t>b</t>
    </r>
  </si>
  <si>
    <t>Итоговая Постоянная Планка (h)</t>
  </si>
  <si>
    <r>
      <t>Δ</t>
    </r>
    <r>
      <rPr>
        <b/>
        <vertAlign val="subscript"/>
        <sz val="12"/>
        <color theme="1"/>
        <rFont val="Consolas"/>
        <family val="3"/>
        <charset val="204"/>
      </rPr>
      <t>h</t>
    </r>
  </si>
  <si>
    <r>
      <t>ε</t>
    </r>
    <r>
      <rPr>
        <b/>
        <vertAlign val="subscript"/>
        <sz val="12"/>
        <color theme="1"/>
        <rFont val="Consolas"/>
        <family val="3"/>
        <charset val="204"/>
      </rPr>
      <t>h</t>
    </r>
  </si>
  <si>
    <t>Оценка погрешностей итоговой постоянной Планка</t>
  </si>
  <si>
    <t>Sodium</t>
  </si>
  <si>
    <t>Selenium</t>
  </si>
  <si>
    <t>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</si>
</sst>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onsolas"/>
      <family val="3"/>
      <charset val="204"/>
    </font>
    <font>
      <sz val="12"/>
      <color theme="1"/>
      <name val="Consolas"/>
      <family val="3"/>
      <charset val="204"/>
    </font>
    <font>
      <sz val="9"/>
      <color rgb="FF333333"/>
      <name val="Verdana"/>
      <family val="2"/>
      <charset val="204"/>
    </font>
    <font>
      <b/>
      <sz val="11"/>
      <color rgb="FF222222"/>
      <name val="Arial"/>
      <family val="2"/>
      <charset val="204"/>
    </font>
    <font>
      <b/>
      <vertAlign val="subscript"/>
      <sz val="11"/>
      <color rgb="FF222222"/>
      <name val="Arial"/>
      <family val="2"/>
      <charset val="204"/>
    </font>
    <font>
      <b/>
      <vertAlign val="subscript"/>
      <sz val="12"/>
      <color theme="1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1" fontId="2" fillId="0" borderId="5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/>
    <xf numFmtId="11" fontId="2" fillId="0" borderId="0" xfId="0" applyNumberFormat="1" applyFont="1"/>
    <xf numFmtId="0" fontId="2" fillId="0" borderId="9" xfId="0" applyFont="1" applyBorder="1"/>
    <xf numFmtId="11" fontId="2" fillId="0" borderId="9" xfId="0" applyNumberFormat="1" applyFont="1" applyBorder="1"/>
    <xf numFmtId="11" fontId="2" fillId="0" borderId="10" xfId="0" applyNumberFormat="1" applyFont="1" applyBorder="1"/>
    <xf numFmtId="11" fontId="2" fillId="0" borderId="12" xfId="0" applyNumberFormat="1" applyFont="1" applyBorder="1"/>
    <xf numFmtId="0" fontId="1" fillId="0" borderId="13" xfId="0" applyFont="1" applyBorder="1"/>
    <xf numFmtId="0" fontId="2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11" fontId="2" fillId="0" borderId="14" xfId="0" applyNumberFormat="1" applyFont="1" applyBorder="1"/>
    <xf numFmtId="11" fontId="2" fillId="0" borderId="16" xfId="0" applyNumberFormat="1" applyFont="1" applyBorder="1"/>
    <xf numFmtId="11" fontId="2" fillId="0" borderId="18" xfId="0" applyNumberFormat="1" applyFont="1" applyBorder="1"/>
    <xf numFmtId="0" fontId="1" fillId="0" borderId="4" xfId="0" applyFont="1" applyFill="1" applyBorder="1"/>
    <xf numFmtId="11" fontId="2" fillId="0" borderId="22" xfId="0" applyNumberFormat="1" applyFont="1" applyBorder="1"/>
    <xf numFmtId="11" fontId="2" fillId="0" borderId="23" xfId="0" applyNumberFormat="1" applyFont="1" applyBorder="1"/>
    <xf numFmtId="11" fontId="2" fillId="0" borderId="25" xfId="0" applyNumberFormat="1" applyFont="1" applyBorder="1"/>
    <xf numFmtId="11" fontId="2" fillId="0" borderId="26" xfId="0" applyNumberFormat="1" applyFont="1" applyBorder="1"/>
    <xf numFmtId="0" fontId="2" fillId="0" borderId="26" xfId="0" applyFont="1" applyBorder="1"/>
    <xf numFmtId="0" fontId="3" fillId="0" borderId="0" xfId="0" applyFont="1"/>
    <xf numFmtId="11" fontId="2" fillId="0" borderId="27" xfId="0" applyNumberFormat="1" applyFont="1" applyBorder="1"/>
    <xf numFmtId="0" fontId="2" fillId="0" borderId="12" xfId="0" applyFont="1" applyBorder="1"/>
    <xf numFmtId="0" fontId="2" fillId="0" borderId="28" xfId="0" applyFont="1" applyBorder="1"/>
    <xf numFmtId="10" fontId="2" fillId="0" borderId="18" xfId="0" applyNumberFormat="1" applyFont="1" applyBorder="1"/>
    <xf numFmtId="0" fontId="1" fillId="0" borderId="12" xfId="0" applyFont="1" applyBorder="1"/>
    <xf numFmtId="164" fontId="2" fillId="0" borderId="18" xfId="0" applyNumberFormat="1" applyFont="1" applyBorder="1"/>
    <xf numFmtId="11" fontId="0" fillId="0" borderId="0" xfId="0" applyNumberFormat="1"/>
    <xf numFmtId="0" fontId="2" fillId="0" borderId="0" xfId="0" applyFont="1" applyBorder="1"/>
    <xf numFmtId="11" fontId="2" fillId="0" borderId="0" xfId="0" applyNumberFormat="1" applyFont="1" applyBorder="1"/>
    <xf numFmtId="11" fontId="2" fillId="0" borderId="33" xfId="0" applyNumberFormat="1" applyFont="1" applyBorder="1"/>
    <xf numFmtId="11" fontId="2" fillId="0" borderId="38" xfId="0" applyNumberFormat="1" applyFont="1" applyBorder="1"/>
    <xf numFmtId="11" fontId="2" fillId="0" borderId="34" xfId="0" applyNumberFormat="1" applyFont="1" applyBorder="1"/>
    <xf numFmtId="11" fontId="2" fillId="0" borderId="15" xfId="0" applyNumberFormat="1" applyFont="1" applyBorder="1"/>
    <xf numFmtId="0" fontId="1" fillId="0" borderId="27" xfId="0" applyFont="1" applyBorder="1"/>
    <xf numFmtId="0" fontId="1" fillId="0" borderId="40" xfId="0" applyFont="1" applyBorder="1"/>
    <xf numFmtId="0" fontId="1" fillId="2" borderId="1" xfId="0" applyFont="1" applyFill="1" applyBorder="1"/>
    <xf numFmtId="0" fontId="1" fillId="2" borderId="22" xfId="0" applyFont="1" applyFill="1" applyBorder="1"/>
    <xf numFmtId="0" fontId="1" fillId="2" borderId="35" xfId="0" applyFont="1" applyFill="1" applyBorder="1"/>
    <xf numFmtId="0" fontId="1" fillId="2" borderId="2" xfId="0" applyFont="1" applyFill="1" applyBorder="1"/>
    <xf numFmtId="0" fontId="1" fillId="2" borderId="8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1" fillId="2" borderId="15" xfId="0" applyFont="1" applyFill="1" applyBorder="1"/>
    <xf numFmtId="0" fontId="1" fillId="2" borderId="17" xfId="0" applyFont="1" applyFill="1" applyBorder="1"/>
    <xf numFmtId="0" fontId="4" fillId="2" borderId="13" xfId="0" applyFont="1" applyFill="1" applyBorder="1"/>
    <xf numFmtId="0" fontId="4" fillId="2" borderId="17" xfId="0" applyFont="1" applyFill="1" applyBorder="1"/>
    <xf numFmtId="11" fontId="1" fillId="2" borderId="24" xfId="0" applyNumberFormat="1" applyFont="1" applyFill="1" applyBorder="1"/>
    <xf numFmtId="0" fontId="1" fillId="2" borderId="24" xfId="0" applyFont="1" applyFill="1" applyBorder="1"/>
    <xf numFmtId="0" fontId="1" fillId="2" borderId="39" xfId="0" applyFont="1" applyFill="1" applyBorder="1"/>
    <xf numFmtId="11" fontId="1" fillId="2" borderId="25" xfId="0" applyNumberFormat="1" applyFont="1" applyFill="1" applyBorder="1"/>
    <xf numFmtId="0" fontId="1" fillId="2" borderId="13" xfId="0" applyFont="1" applyFill="1" applyBorder="1"/>
    <xf numFmtId="11" fontId="2" fillId="0" borderId="41" xfId="0" applyNumberFormat="1" applyFont="1" applyBorder="1"/>
    <xf numFmtId="11" fontId="2" fillId="0" borderId="1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'Исходные данные'!$B$3</c:f>
              <c:strCache>
                <c:ptCount val="1"/>
                <c:pt idx="0">
                  <c:v>Sodium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1"/>
                </a:solidFill>
                <a:prstDash val="dashDot"/>
              </a:ln>
            </c:spPr>
            <c:trendlineType val="linear"/>
            <c:backward val="559999999999999.94"/>
            <c:dispRSqr val="0"/>
            <c:dispEq val="0"/>
          </c:trendline>
          <c:xVal>
            <c:numRef>
              <c:f>'Исходные данные'!$E$3:$E$23</c:f>
              <c:numCache>
                <c:formatCode>0.00E+00</c:formatCode>
                <c:ptCount val="21"/>
                <c:pt idx="0">
                  <c:v>550000000000000</c:v>
                </c:pt>
                <c:pt idx="1">
                  <c:v>568000000000000</c:v>
                </c:pt>
                <c:pt idx="2">
                  <c:v>587000000000000</c:v>
                </c:pt>
                <c:pt idx="3">
                  <c:v>607000000000000</c:v>
                </c:pt>
                <c:pt idx="4">
                  <c:v>629000000000000</c:v>
                </c:pt>
                <c:pt idx="5">
                  <c:v>652000000000000</c:v>
                </c:pt>
                <c:pt idx="6">
                  <c:v>677000000000000</c:v>
                </c:pt>
                <c:pt idx="7">
                  <c:v>704000000000000</c:v>
                </c:pt>
                <c:pt idx="8">
                  <c:v>734000000000000</c:v>
                </c:pt>
                <c:pt idx="9">
                  <c:v>765000000000000</c:v>
                </c:pt>
                <c:pt idx="10">
                  <c:v>800000000000000</c:v>
                </c:pt>
                <c:pt idx="11">
                  <c:v>838000000000000</c:v>
                </c:pt>
                <c:pt idx="12">
                  <c:v>880000000000000</c:v>
                </c:pt>
                <c:pt idx="13">
                  <c:v>926000000000000</c:v>
                </c:pt>
                <c:pt idx="14">
                  <c:v>977000000000000</c:v>
                </c:pt>
                <c:pt idx="15">
                  <c:v>1030000000000000</c:v>
                </c:pt>
                <c:pt idx="16">
                  <c:v>1100000000000000</c:v>
                </c:pt>
                <c:pt idx="17">
                  <c:v>1170000000000000</c:v>
                </c:pt>
                <c:pt idx="18">
                  <c:v>1260000000000000</c:v>
                </c:pt>
                <c:pt idx="19">
                  <c:v>1350000000000000</c:v>
                </c:pt>
              </c:numCache>
            </c:numRef>
          </c:xVal>
          <c:yVal>
            <c:numRef>
              <c:f>'Исходные данные'!$C$3:$C$23</c:f>
              <c:numCache>
                <c:formatCode>General</c:formatCode>
                <c:ptCount val="21"/>
                <c:pt idx="0">
                  <c:v>0.01</c:v>
                </c:pt>
                <c:pt idx="1">
                  <c:v>0.08</c:v>
                </c:pt>
                <c:pt idx="2">
                  <c:v>0.159</c:v>
                </c:pt>
                <c:pt idx="3">
                  <c:v>0.24</c:v>
                </c:pt>
                <c:pt idx="4">
                  <c:v>0.32800000000000001</c:v>
                </c:pt>
                <c:pt idx="5">
                  <c:v>0.432</c:v>
                </c:pt>
                <c:pt idx="6">
                  <c:v>0.53</c:v>
                </c:pt>
                <c:pt idx="7">
                  <c:v>0.63900000000000001</c:v>
                </c:pt>
                <c:pt idx="8">
                  <c:v>0.76100000000000001</c:v>
                </c:pt>
                <c:pt idx="9">
                  <c:v>0.88900000000000001</c:v>
                </c:pt>
                <c:pt idx="10">
                  <c:v>1.038</c:v>
                </c:pt>
                <c:pt idx="11">
                  <c:v>1.1990000000000001</c:v>
                </c:pt>
                <c:pt idx="12">
                  <c:v>1.38</c:v>
                </c:pt>
                <c:pt idx="13">
                  <c:v>1.5620000000000001</c:v>
                </c:pt>
                <c:pt idx="14">
                  <c:v>1.7689999999999999</c:v>
                </c:pt>
                <c:pt idx="15">
                  <c:v>2.0099999999999998</c:v>
                </c:pt>
                <c:pt idx="16">
                  <c:v>2.278</c:v>
                </c:pt>
                <c:pt idx="17">
                  <c:v>2.5819999999999999</c:v>
                </c:pt>
                <c:pt idx="18">
                  <c:v>2.919</c:v>
                </c:pt>
                <c:pt idx="19">
                  <c:v>3.3210000000000002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5-4934-8B71-C5AF7C9E6943}"/>
            </c:ext>
          </c:extLst>
        </c:ser>
        <c:ser>
          <c:idx val="1"/>
          <c:order val="1"/>
          <c:tx>
            <c:strRef>
              <c:f>'Исходные данные'!$I$3</c:f>
              <c:strCache>
                <c:ptCount val="1"/>
                <c:pt idx="0">
                  <c:v>Selenium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  <a:prstDash val="dashDot"/>
              </a:ln>
            </c:spPr>
            <c:trendlineType val="linear"/>
            <c:backward val="1160000000000000.3"/>
            <c:dispRSqr val="0"/>
            <c:dispEq val="0"/>
          </c:trendline>
          <c:xVal>
            <c:numRef>
              <c:f>'Исходные данные'!$L$3:$L$23</c:f>
              <c:numCache>
                <c:formatCode>0.00E+00</c:formatCode>
                <c:ptCount val="21"/>
                <c:pt idx="0">
                  <c:v>1234570000000000</c:v>
                </c:pt>
                <c:pt idx="1">
                  <c:v>1244810000000000</c:v>
                </c:pt>
                <c:pt idx="2">
                  <c:v>1255230000000000</c:v>
                </c:pt>
                <c:pt idx="3">
                  <c:v>1265820000000000</c:v>
                </c:pt>
                <c:pt idx="4">
                  <c:v>1276600000000000</c:v>
                </c:pt>
                <c:pt idx="5">
                  <c:v>1287550000000000</c:v>
                </c:pt>
                <c:pt idx="6">
                  <c:v>1298700000000000</c:v>
                </c:pt>
                <c:pt idx="7">
                  <c:v>1310040000000000</c:v>
                </c:pt>
                <c:pt idx="8">
                  <c:v>1321590000000000</c:v>
                </c:pt>
                <c:pt idx="9">
                  <c:v>1333330000000000</c:v>
                </c:pt>
                <c:pt idx="10">
                  <c:v>1345290000000000</c:v>
                </c:pt>
                <c:pt idx="11">
                  <c:v>1357470000000000</c:v>
                </c:pt>
                <c:pt idx="12">
                  <c:v>1369860000000000</c:v>
                </c:pt>
                <c:pt idx="13">
                  <c:v>1382490000000000</c:v>
                </c:pt>
                <c:pt idx="14">
                  <c:v>1395350000000000</c:v>
                </c:pt>
                <c:pt idx="15">
                  <c:v>1408450000000000</c:v>
                </c:pt>
                <c:pt idx="16">
                  <c:v>1421800000000000</c:v>
                </c:pt>
                <c:pt idx="17">
                  <c:v>1435410000000000</c:v>
                </c:pt>
                <c:pt idx="18">
                  <c:v>1449280000000000</c:v>
                </c:pt>
                <c:pt idx="19">
                  <c:v>1463410000000000</c:v>
                </c:pt>
              </c:numCache>
            </c:numRef>
          </c:xVal>
          <c:yVal>
            <c:numRef>
              <c:f>'Исходные данные'!$J$3:$J$23</c:f>
              <c:numCache>
                <c:formatCode>General</c:formatCode>
                <c:ptCount val="21"/>
                <c:pt idx="0">
                  <c:v>1.2E-2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0.13900000000000001</c:v>
                </c:pt>
                <c:pt idx="4">
                  <c:v>0.182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0.371</c:v>
                </c:pt>
                <c:pt idx="9">
                  <c:v>0.42199999999999999</c:v>
                </c:pt>
                <c:pt idx="10">
                  <c:v>0.47099999999999997</c:v>
                </c:pt>
                <c:pt idx="11">
                  <c:v>0.52100000000000002</c:v>
                </c:pt>
                <c:pt idx="12">
                  <c:v>0.57099999999999995</c:v>
                </c:pt>
                <c:pt idx="13">
                  <c:v>0.61799999999999999</c:v>
                </c:pt>
                <c:pt idx="14">
                  <c:v>0.67900000000000005</c:v>
                </c:pt>
                <c:pt idx="15">
                  <c:v>0.72899999999999998</c:v>
                </c:pt>
                <c:pt idx="16">
                  <c:v>0.79</c:v>
                </c:pt>
                <c:pt idx="17">
                  <c:v>0.84</c:v>
                </c:pt>
                <c:pt idx="18">
                  <c:v>0.89900000000000002</c:v>
                </c:pt>
                <c:pt idx="1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5-4934-8B71-C5AF7C9E6943}"/>
            </c:ext>
          </c:extLst>
        </c:ser>
        <c:ser>
          <c:idx val="2"/>
          <c:order val="2"/>
          <c:tx>
            <c:strRef>
              <c:f>'Исходные данные'!$P$3</c:f>
              <c:strCache>
                <c:ptCount val="1"/>
                <c:pt idx="0">
                  <c:v>Mercury</c:v>
                </c:pt>
              </c:strCache>
            </c:strRef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75000"/>
                  </a:schemeClr>
                </a:solidFill>
                <a:prstDash val="dashDot"/>
              </a:ln>
            </c:spPr>
            <c:trendlineType val="linear"/>
            <c:backward val="1090000000000000.1"/>
            <c:dispRSqr val="0"/>
            <c:dispEq val="0"/>
          </c:trendline>
          <c:xVal>
            <c:numRef>
              <c:f>'Исходные данные'!$S$3:$S$23</c:f>
              <c:numCache>
                <c:formatCode>0.00E+00</c:formatCode>
                <c:ptCount val="21"/>
                <c:pt idx="0">
                  <c:v>1086960000000000</c:v>
                </c:pt>
                <c:pt idx="1">
                  <c:v>1098900000000000</c:v>
                </c:pt>
                <c:pt idx="2">
                  <c:v>1111110000000000</c:v>
                </c:pt>
                <c:pt idx="3">
                  <c:v>1123600000000000</c:v>
                </c:pt>
                <c:pt idx="4">
                  <c:v>1136360000000000</c:v>
                </c:pt>
                <c:pt idx="5">
                  <c:v>1149430000000000</c:v>
                </c:pt>
                <c:pt idx="6">
                  <c:v>1162790000000000</c:v>
                </c:pt>
                <c:pt idx="7">
                  <c:v>1176470000000000</c:v>
                </c:pt>
                <c:pt idx="8">
                  <c:v>1190480000000000</c:v>
                </c:pt>
                <c:pt idx="9">
                  <c:v>1204820000000000</c:v>
                </c:pt>
                <c:pt idx="10">
                  <c:v>1219510000000000</c:v>
                </c:pt>
                <c:pt idx="11">
                  <c:v>1234570000000000</c:v>
                </c:pt>
                <c:pt idx="12">
                  <c:v>1250000000000000</c:v>
                </c:pt>
                <c:pt idx="13">
                  <c:v>1265820000000000</c:v>
                </c:pt>
                <c:pt idx="14">
                  <c:v>1282050000000000</c:v>
                </c:pt>
                <c:pt idx="15">
                  <c:v>1298700000000000</c:v>
                </c:pt>
                <c:pt idx="16">
                  <c:v>1315790000000000</c:v>
                </c:pt>
                <c:pt idx="17">
                  <c:v>1333330000000000</c:v>
                </c:pt>
                <c:pt idx="18">
                  <c:v>1351350000000000</c:v>
                </c:pt>
                <c:pt idx="19">
                  <c:v>1369860000000000</c:v>
                </c:pt>
              </c:numCache>
            </c:numRef>
          </c:xVal>
          <c:yVal>
            <c:numRef>
              <c:f>'Исходные данные'!$Q$3:$Q$23</c:f>
              <c:numCache>
                <c:formatCode>General</c:formatCode>
                <c:ptCount val="21"/>
                <c:pt idx="0">
                  <c:v>0.01</c:v>
                </c:pt>
                <c:pt idx="1">
                  <c:v>6.0999999999999999E-2</c:v>
                </c:pt>
                <c:pt idx="2">
                  <c:v>0.109</c:v>
                </c:pt>
                <c:pt idx="3">
                  <c:v>0.16</c:v>
                </c:pt>
                <c:pt idx="4">
                  <c:v>0.21099999999999999</c:v>
                </c:pt>
                <c:pt idx="5">
                  <c:v>0.26800000000000002</c:v>
                </c:pt>
                <c:pt idx="6">
                  <c:v>0.31900000000000001</c:v>
                </c:pt>
                <c:pt idx="7">
                  <c:v>0.379</c:v>
                </c:pt>
                <c:pt idx="8">
                  <c:v>0.441</c:v>
                </c:pt>
                <c:pt idx="9">
                  <c:v>0.499</c:v>
                </c:pt>
                <c:pt idx="10">
                  <c:v>0.55900000000000005</c:v>
                </c:pt>
                <c:pt idx="11">
                  <c:v>0.61799999999999999</c:v>
                </c:pt>
                <c:pt idx="12">
                  <c:v>0.67900000000000005</c:v>
                </c:pt>
                <c:pt idx="13">
                  <c:v>0.751</c:v>
                </c:pt>
                <c:pt idx="14">
                  <c:v>0.82099999999999995</c:v>
                </c:pt>
                <c:pt idx="15">
                  <c:v>0.89</c:v>
                </c:pt>
                <c:pt idx="16">
                  <c:v>0.96099999999999997</c:v>
                </c:pt>
                <c:pt idx="17">
                  <c:v>1.03</c:v>
                </c:pt>
                <c:pt idx="18">
                  <c:v>1.1000000000000001</c:v>
                </c:pt>
                <c:pt idx="19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5-4934-8B71-C5AF7C9E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7760"/>
        <c:axId val="109727744"/>
      </c:scatterChart>
      <c:valAx>
        <c:axId val="109717760"/>
        <c:scaling>
          <c:orientation val="minMax"/>
          <c:min val="0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109727744"/>
        <c:crosses val="autoZero"/>
        <c:crossBetween val="midCat"/>
      </c:valAx>
      <c:valAx>
        <c:axId val="109727744"/>
        <c:scaling>
          <c:orientation val="minMax"/>
          <c:max val="4"/>
          <c:min val="-5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71776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40" zoomScale="80" zoomScaleNormal="80" workbookViewId="0">
      <selection activeCell="J71" sqref="J71"/>
    </sheetView>
  </sheetViews>
  <sheetFormatPr defaultRowHeight="15.75" x14ac:dyDescent="0.25"/>
  <cols>
    <col min="1" max="1" width="7.7109375" style="5" bestFit="1" customWidth="1"/>
    <col min="2" max="2" width="11.7109375" style="5" customWidth="1"/>
    <col min="3" max="4" width="17" style="5" bestFit="1" customWidth="1"/>
    <col min="5" max="5" width="19.7109375" style="5" customWidth="1"/>
    <col min="6" max="6" width="22.42578125" style="5" customWidth="1"/>
    <col min="7" max="7" width="14.28515625" style="5" bestFit="1" customWidth="1"/>
    <col min="8" max="8" width="7.7109375" style="5" bestFit="1" customWidth="1"/>
    <col min="9" max="9" width="9" style="5" bestFit="1" customWidth="1"/>
    <col min="10" max="11" width="17" style="5" bestFit="1" customWidth="1"/>
    <col min="12" max="12" width="19.7109375" style="5" bestFit="1" customWidth="1"/>
    <col min="13" max="13" width="22.42578125" style="5" customWidth="1"/>
    <col min="14" max="14" width="14.28515625" style="5" bestFit="1" customWidth="1"/>
    <col min="15" max="15" width="7.7109375" style="5" bestFit="1" customWidth="1"/>
    <col min="16" max="16" width="9" style="5" bestFit="1" customWidth="1"/>
    <col min="17" max="18" width="17" style="5" bestFit="1" customWidth="1"/>
    <col min="19" max="19" width="19.7109375" style="5" bestFit="1" customWidth="1"/>
    <col min="20" max="20" width="22.42578125" style="5" customWidth="1"/>
    <col min="21" max="21" width="14.28515625" style="5" bestFit="1" customWidth="1"/>
    <col min="22" max="16384" width="9.140625" style="5"/>
  </cols>
  <sheetData>
    <row r="1" spans="1:24" ht="16.5" thickBot="1" x14ac:dyDescent="0.3">
      <c r="A1" s="73" t="s">
        <v>10</v>
      </c>
      <c r="B1" s="73"/>
      <c r="C1" s="73"/>
      <c r="D1" s="73"/>
      <c r="E1" s="73"/>
      <c r="F1" s="73"/>
      <c r="G1" s="72"/>
      <c r="H1" s="73"/>
      <c r="I1" s="73"/>
      <c r="J1" s="73"/>
      <c r="K1" s="73"/>
      <c r="L1" s="73"/>
      <c r="M1" s="73"/>
      <c r="N1" s="72"/>
      <c r="O1" s="73"/>
      <c r="P1" s="73"/>
      <c r="Q1" s="73"/>
      <c r="R1" s="73"/>
      <c r="S1" s="73"/>
      <c r="T1" s="73"/>
      <c r="U1" s="72"/>
    </row>
    <row r="2" spans="1:24" ht="16.5" thickBot="1" x14ac:dyDescent="0.3">
      <c r="A2" s="40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1" t="s">
        <v>6</v>
      </c>
      <c r="G2" s="3"/>
      <c r="H2" s="42" t="s">
        <v>1</v>
      </c>
      <c r="I2" s="40" t="s">
        <v>2</v>
      </c>
      <c r="J2" s="40" t="s">
        <v>3</v>
      </c>
      <c r="K2" s="40" t="s">
        <v>4</v>
      </c>
      <c r="L2" s="40" t="s">
        <v>5</v>
      </c>
      <c r="M2" s="41" t="s">
        <v>6</v>
      </c>
      <c r="N2" s="3"/>
      <c r="O2" s="42" t="s">
        <v>1</v>
      </c>
      <c r="P2" s="40" t="s">
        <v>2</v>
      </c>
      <c r="Q2" s="40" t="s">
        <v>3</v>
      </c>
      <c r="R2" s="40" t="s">
        <v>4</v>
      </c>
      <c r="S2" s="40" t="s">
        <v>5</v>
      </c>
      <c r="T2" s="41" t="s">
        <v>6</v>
      </c>
      <c r="U2" s="3"/>
      <c r="W2" s="18" t="s">
        <v>23</v>
      </c>
      <c r="X2" s="5">
        <f>1</f>
        <v>1</v>
      </c>
    </row>
    <row r="3" spans="1:24" x14ac:dyDescent="0.25">
      <c r="A3">
        <v>1</v>
      </c>
      <c r="B3" t="s">
        <v>37</v>
      </c>
      <c r="C3">
        <v>0.01</v>
      </c>
      <c r="D3">
        <v>0</v>
      </c>
      <c r="E3" s="31">
        <v>550000000000000</v>
      </c>
      <c r="F3">
        <v>545</v>
      </c>
      <c r="G3" s="1">
        <f>SUM(E3:E22)</f>
        <v>1.6804E+16</v>
      </c>
      <c r="H3">
        <v>1</v>
      </c>
      <c r="I3" t="s">
        <v>38</v>
      </c>
      <c r="J3">
        <v>1.2E-2</v>
      </c>
      <c r="K3">
        <v>0.02</v>
      </c>
      <c r="L3" s="31">
        <v>1234570000000000</v>
      </c>
      <c r="M3">
        <v>243</v>
      </c>
      <c r="N3" s="1"/>
      <c r="O3">
        <v>1</v>
      </c>
      <c r="P3" t="s">
        <v>39</v>
      </c>
      <c r="Q3">
        <v>0.01</v>
      </c>
      <c r="R3">
        <v>0.02</v>
      </c>
      <c r="S3" s="31">
        <v>1086960000000000</v>
      </c>
      <c r="T3">
        <v>276</v>
      </c>
      <c r="U3" s="33"/>
      <c r="V3" s="32"/>
      <c r="W3" s="5" t="s">
        <v>28</v>
      </c>
      <c r="X3" s="24">
        <v>2.0859634472700002</v>
      </c>
    </row>
    <row r="4" spans="1:24" x14ac:dyDescent="0.25">
      <c r="A4">
        <v>2</v>
      </c>
      <c r="B4" t="s">
        <v>37</v>
      </c>
      <c r="C4">
        <v>0.08</v>
      </c>
      <c r="D4">
        <v>0.02</v>
      </c>
      <c r="E4" s="31">
        <v>568000000000000</v>
      </c>
      <c r="F4">
        <v>528</v>
      </c>
      <c r="G4" s="1"/>
      <c r="H4">
        <v>2</v>
      </c>
      <c r="I4" t="s">
        <v>38</v>
      </c>
      <c r="J4">
        <v>4.9000000000000002E-2</v>
      </c>
      <c r="K4">
        <v>-0.01</v>
      </c>
      <c r="L4" s="31">
        <v>1244810000000000</v>
      </c>
      <c r="M4">
        <v>241</v>
      </c>
      <c r="N4" s="1"/>
      <c r="O4">
        <v>2</v>
      </c>
      <c r="P4" t="s">
        <v>39</v>
      </c>
      <c r="Q4">
        <v>6.0999999999999999E-2</v>
      </c>
      <c r="R4">
        <v>-0.01</v>
      </c>
      <c r="S4" s="31">
        <v>1098900000000000</v>
      </c>
      <c r="T4">
        <v>273</v>
      </c>
      <c r="U4" s="33"/>
      <c r="V4" s="32"/>
    </row>
    <row r="5" spans="1:24" x14ac:dyDescent="0.25">
      <c r="A5">
        <v>3</v>
      </c>
      <c r="B5" t="s">
        <v>37</v>
      </c>
      <c r="C5">
        <v>0.159</v>
      </c>
      <c r="D5">
        <v>0.01</v>
      </c>
      <c r="E5" s="31">
        <v>587000000000000</v>
      </c>
      <c r="F5">
        <v>511</v>
      </c>
      <c r="G5" s="1"/>
      <c r="H5">
        <v>3</v>
      </c>
      <c r="I5" t="s">
        <v>38</v>
      </c>
      <c r="J5">
        <v>9.9000000000000005E-2</v>
      </c>
      <c r="K5">
        <v>-0.01</v>
      </c>
      <c r="L5" s="31">
        <v>1255230000000000</v>
      </c>
      <c r="M5">
        <v>239</v>
      </c>
      <c r="N5" s="1"/>
      <c r="O5">
        <v>3</v>
      </c>
      <c r="P5" t="s">
        <v>39</v>
      </c>
      <c r="Q5">
        <v>0.109</v>
      </c>
      <c r="R5">
        <v>0.01</v>
      </c>
      <c r="S5" s="31">
        <v>1111110000000000</v>
      </c>
      <c r="T5">
        <v>270</v>
      </c>
      <c r="U5" s="33"/>
      <c r="V5" s="32"/>
    </row>
    <row r="6" spans="1:24" x14ac:dyDescent="0.25">
      <c r="A6">
        <v>4</v>
      </c>
      <c r="B6" t="s">
        <v>37</v>
      </c>
      <c r="C6">
        <v>0.24</v>
      </c>
      <c r="D6">
        <v>-0.01</v>
      </c>
      <c r="E6" s="31">
        <v>607000000000000</v>
      </c>
      <c r="F6">
        <v>494</v>
      </c>
      <c r="G6" s="1"/>
      <c r="H6">
        <v>4</v>
      </c>
      <c r="I6" t="s">
        <v>38</v>
      </c>
      <c r="J6">
        <v>0.13900000000000001</v>
      </c>
      <c r="K6">
        <v>0.02</v>
      </c>
      <c r="L6" s="31">
        <v>1265820000000000</v>
      </c>
      <c r="M6">
        <v>237</v>
      </c>
      <c r="N6" s="1"/>
      <c r="O6">
        <v>4</v>
      </c>
      <c r="P6" t="s">
        <v>39</v>
      </c>
      <c r="Q6">
        <v>0.16</v>
      </c>
      <c r="R6">
        <v>0.02</v>
      </c>
      <c r="S6" s="31">
        <v>1123600000000000</v>
      </c>
      <c r="T6">
        <v>267</v>
      </c>
      <c r="U6" s="33"/>
      <c r="V6" s="32"/>
    </row>
    <row r="7" spans="1:24" x14ac:dyDescent="0.25">
      <c r="A7">
        <v>5</v>
      </c>
      <c r="B7" t="s">
        <v>37</v>
      </c>
      <c r="C7">
        <v>0.32800000000000001</v>
      </c>
      <c r="D7">
        <v>0.01</v>
      </c>
      <c r="E7" s="31">
        <v>629000000000000</v>
      </c>
      <c r="F7">
        <v>477</v>
      </c>
      <c r="G7" s="1"/>
      <c r="H7">
        <v>5</v>
      </c>
      <c r="I7" t="s">
        <v>38</v>
      </c>
      <c r="J7">
        <v>0.182</v>
      </c>
      <c r="K7">
        <v>0</v>
      </c>
      <c r="L7" s="31">
        <v>1276600000000000</v>
      </c>
      <c r="M7">
        <v>235</v>
      </c>
      <c r="N7" s="1"/>
      <c r="O7">
        <v>5</v>
      </c>
      <c r="P7" t="s">
        <v>39</v>
      </c>
      <c r="Q7">
        <v>0.21099999999999999</v>
      </c>
      <c r="R7">
        <v>-0.01</v>
      </c>
      <c r="S7" s="31">
        <v>1136360000000000</v>
      </c>
      <c r="T7">
        <v>264</v>
      </c>
      <c r="U7" s="33"/>
      <c r="V7" s="32"/>
    </row>
    <row r="8" spans="1:24" x14ac:dyDescent="0.25">
      <c r="A8">
        <v>6</v>
      </c>
      <c r="B8" t="s">
        <v>37</v>
      </c>
      <c r="C8">
        <v>0.432</v>
      </c>
      <c r="D8">
        <v>0.01</v>
      </c>
      <c r="E8" s="31">
        <v>652000000000000</v>
      </c>
      <c r="F8">
        <v>460</v>
      </c>
      <c r="G8" s="1"/>
      <c r="H8">
        <v>6</v>
      </c>
      <c r="I8" t="s">
        <v>38</v>
      </c>
      <c r="J8">
        <v>0.23</v>
      </c>
      <c r="K8">
        <v>0</v>
      </c>
      <c r="L8" s="31">
        <v>1287550000000000</v>
      </c>
      <c r="M8">
        <v>233</v>
      </c>
      <c r="N8" s="1"/>
      <c r="O8">
        <v>6</v>
      </c>
      <c r="P8" t="s">
        <v>39</v>
      </c>
      <c r="Q8">
        <v>0.26800000000000002</v>
      </c>
      <c r="R8">
        <v>0.02</v>
      </c>
      <c r="S8" s="31">
        <v>1149430000000000</v>
      </c>
      <c r="T8">
        <v>261</v>
      </c>
      <c r="U8" s="33"/>
      <c r="V8" s="32"/>
    </row>
    <row r="9" spans="1:24" x14ac:dyDescent="0.25">
      <c r="A9">
        <v>7</v>
      </c>
      <c r="B9" t="s">
        <v>37</v>
      </c>
      <c r="C9">
        <v>0.53</v>
      </c>
      <c r="D9">
        <v>-0.01</v>
      </c>
      <c r="E9" s="31">
        <v>677000000000000</v>
      </c>
      <c r="F9">
        <v>443</v>
      </c>
      <c r="G9" s="1"/>
      <c r="H9">
        <v>7</v>
      </c>
      <c r="I9" t="s">
        <v>38</v>
      </c>
      <c r="J9">
        <v>0.28000000000000003</v>
      </c>
      <c r="K9">
        <v>0</v>
      </c>
      <c r="L9" s="31">
        <v>1298700000000000</v>
      </c>
      <c r="M9">
        <v>231</v>
      </c>
      <c r="N9" s="1"/>
      <c r="O9">
        <v>7</v>
      </c>
      <c r="P9" t="s">
        <v>39</v>
      </c>
      <c r="Q9">
        <v>0.31900000000000001</v>
      </c>
      <c r="R9">
        <v>0</v>
      </c>
      <c r="S9" s="31">
        <v>1162790000000000</v>
      </c>
      <c r="T9">
        <v>258</v>
      </c>
      <c r="U9" s="33"/>
      <c r="V9" s="32"/>
    </row>
    <row r="10" spans="1:24" x14ac:dyDescent="0.25">
      <c r="A10">
        <v>8</v>
      </c>
      <c r="B10" t="s">
        <v>37</v>
      </c>
      <c r="C10">
        <v>0.63900000000000001</v>
      </c>
      <c r="D10">
        <v>-0.01</v>
      </c>
      <c r="E10" s="31">
        <v>704000000000000</v>
      </c>
      <c r="F10">
        <v>426</v>
      </c>
      <c r="G10" s="1"/>
      <c r="H10">
        <v>8</v>
      </c>
      <c r="I10" t="s">
        <v>38</v>
      </c>
      <c r="J10">
        <v>0.32</v>
      </c>
      <c r="K10">
        <v>-0.01</v>
      </c>
      <c r="L10" s="31">
        <v>1310040000000000</v>
      </c>
      <c r="M10">
        <v>229</v>
      </c>
      <c r="N10" s="1"/>
      <c r="O10">
        <v>8</v>
      </c>
      <c r="P10" t="s">
        <v>39</v>
      </c>
      <c r="Q10">
        <v>0.379</v>
      </c>
      <c r="R10">
        <v>0.02</v>
      </c>
      <c r="S10" s="31">
        <v>1176470000000000</v>
      </c>
      <c r="T10">
        <v>255</v>
      </c>
      <c r="U10" s="33"/>
      <c r="V10" s="32"/>
    </row>
    <row r="11" spans="1:24" x14ac:dyDescent="0.25">
      <c r="A11">
        <v>9</v>
      </c>
      <c r="B11" t="s">
        <v>37</v>
      </c>
      <c r="C11">
        <v>0.76100000000000001</v>
      </c>
      <c r="D11">
        <v>0.02</v>
      </c>
      <c r="E11" s="31">
        <v>734000000000000</v>
      </c>
      <c r="F11">
        <v>409</v>
      </c>
      <c r="G11" s="1"/>
      <c r="H11">
        <v>9</v>
      </c>
      <c r="I11" t="s">
        <v>38</v>
      </c>
      <c r="J11">
        <v>0.371</v>
      </c>
      <c r="K11">
        <v>-0.02</v>
      </c>
      <c r="L11" s="31">
        <v>1321590000000000</v>
      </c>
      <c r="M11">
        <v>227</v>
      </c>
      <c r="N11" s="1"/>
      <c r="O11">
        <v>9</v>
      </c>
      <c r="P11" t="s">
        <v>39</v>
      </c>
      <c r="Q11">
        <v>0.441</v>
      </c>
      <c r="R11">
        <v>0.02</v>
      </c>
      <c r="S11" s="31">
        <v>1190480000000000</v>
      </c>
      <c r="T11">
        <v>252</v>
      </c>
      <c r="U11" s="33"/>
      <c r="V11" s="32"/>
    </row>
    <row r="12" spans="1:24" x14ac:dyDescent="0.25">
      <c r="A12">
        <v>10</v>
      </c>
      <c r="B12" t="s">
        <v>37</v>
      </c>
      <c r="C12">
        <v>0.88900000000000001</v>
      </c>
      <c r="D12">
        <v>0.01</v>
      </c>
      <c r="E12" s="31">
        <v>765000000000000</v>
      </c>
      <c r="F12">
        <v>392</v>
      </c>
      <c r="G12" s="1"/>
      <c r="H12">
        <v>10</v>
      </c>
      <c r="I12" t="s">
        <v>38</v>
      </c>
      <c r="J12">
        <v>0.42199999999999999</v>
      </c>
      <c r="K12">
        <v>0</v>
      </c>
      <c r="L12" s="31">
        <v>1333330000000000</v>
      </c>
      <c r="M12">
        <v>225</v>
      </c>
      <c r="N12" s="1"/>
      <c r="O12">
        <v>10</v>
      </c>
      <c r="P12" t="s">
        <v>39</v>
      </c>
      <c r="Q12">
        <v>0.499</v>
      </c>
      <c r="R12">
        <v>0</v>
      </c>
      <c r="S12" s="31">
        <v>1204820000000000</v>
      </c>
      <c r="T12">
        <v>249</v>
      </c>
      <c r="U12" s="33"/>
      <c r="V12" s="32"/>
    </row>
    <row r="13" spans="1:24" x14ac:dyDescent="0.25">
      <c r="A13">
        <v>11</v>
      </c>
      <c r="B13" t="s">
        <v>37</v>
      </c>
      <c r="C13">
        <v>1.038</v>
      </c>
      <c r="D13">
        <v>-0.01</v>
      </c>
      <c r="E13" s="31">
        <v>800000000000000</v>
      </c>
      <c r="F13">
        <v>375</v>
      </c>
      <c r="G13" s="1"/>
      <c r="H13">
        <v>11</v>
      </c>
      <c r="I13" t="s">
        <v>38</v>
      </c>
      <c r="J13">
        <v>0.47099999999999997</v>
      </c>
      <c r="K13">
        <v>-0.01</v>
      </c>
      <c r="L13" s="31">
        <v>1345290000000000</v>
      </c>
      <c r="M13">
        <v>223</v>
      </c>
      <c r="N13" s="1"/>
      <c r="O13">
        <v>11</v>
      </c>
      <c r="P13" t="s">
        <v>39</v>
      </c>
      <c r="Q13">
        <v>0.55900000000000005</v>
      </c>
      <c r="R13">
        <v>0</v>
      </c>
      <c r="S13" s="31">
        <v>1219510000000000</v>
      </c>
      <c r="T13">
        <v>246</v>
      </c>
      <c r="U13" s="33"/>
      <c r="V13" s="32"/>
    </row>
    <row r="14" spans="1:24" x14ac:dyDescent="0.25">
      <c r="A14">
        <v>12</v>
      </c>
      <c r="B14" t="s">
        <v>37</v>
      </c>
      <c r="C14">
        <v>1.1990000000000001</v>
      </c>
      <c r="D14">
        <v>-0.02</v>
      </c>
      <c r="E14" s="31">
        <v>838000000000000</v>
      </c>
      <c r="F14">
        <v>358</v>
      </c>
      <c r="G14" s="1"/>
      <c r="H14">
        <v>12</v>
      </c>
      <c r="I14" t="s">
        <v>38</v>
      </c>
      <c r="J14">
        <v>0.52100000000000002</v>
      </c>
      <c r="K14">
        <v>0</v>
      </c>
      <c r="L14" s="31">
        <v>1357470000000000</v>
      </c>
      <c r="M14">
        <v>221</v>
      </c>
      <c r="N14" s="1"/>
      <c r="O14">
        <v>12</v>
      </c>
      <c r="P14" t="s">
        <v>39</v>
      </c>
      <c r="Q14">
        <v>0.61799999999999999</v>
      </c>
      <c r="R14">
        <v>0</v>
      </c>
      <c r="S14" s="31">
        <v>1234570000000000</v>
      </c>
      <c r="T14">
        <v>243</v>
      </c>
      <c r="U14" s="33"/>
      <c r="V14" s="32"/>
    </row>
    <row r="15" spans="1:24" x14ac:dyDescent="0.25">
      <c r="A15">
        <v>13</v>
      </c>
      <c r="B15" t="s">
        <v>37</v>
      </c>
      <c r="C15">
        <v>1.38</v>
      </c>
      <c r="D15">
        <v>0.01</v>
      </c>
      <c r="E15" s="31">
        <v>880000000000000</v>
      </c>
      <c r="F15">
        <v>341</v>
      </c>
      <c r="G15" s="1"/>
      <c r="H15">
        <v>13</v>
      </c>
      <c r="I15" t="s">
        <v>38</v>
      </c>
      <c r="J15">
        <v>0.57099999999999995</v>
      </c>
      <c r="K15">
        <v>0</v>
      </c>
      <c r="L15" s="31">
        <v>1369860000000000</v>
      </c>
      <c r="M15">
        <v>219</v>
      </c>
      <c r="N15" s="1"/>
      <c r="O15">
        <v>13</v>
      </c>
      <c r="P15" t="s">
        <v>39</v>
      </c>
      <c r="Q15">
        <v>0.67900000000000005</v>
      </c>
      <c r="R15">
        <v>0</v>
      </c>
      <c r="S15" s="31">
        <v>1250000000000000</v>
      </c>
      <c r="T15">
        <v>240</v>
      </c>
      <c r="U15" s="33"/>
      <c r="V15" s="32"/>
    </row>
    <row r="16" spans="1:24" x14ac:dyDescent="0.25">
      <c r="A16">
        <v>14</v>
      </c>
      <c r="B16" t="s">
        <v>37</v>
      </c>
      <c r="C16">
        <v>1.5620000000000001</v>
      </c>
      <c r="D16">
        <v>0.02</v>
      </c>
      <c r="E16" s="31">
        <v>926000000000000</v>
      </c>
      <c r="F16">
        <v>324</v>
      </c>
      <c r="G16" s="1"/>
      <c r="H16">
        <v>14</v>
      </c>
      <c r="I16" t="s">
        <v>38</v>
      </c>
      <c r="J16">
        <v>0.61799999999999999</v>
      </c>
      <c r="K16">
        <v>0</v>
      </c>
      <c r="L16" s="31">
        <v>1382490000000000</v>
      </c>
      <c r="M16">
        <v>217</v>
      </c>
      <c r="N16" s="1"/>
      <c r="O16">
        <v>14</v>
      </c>
      <c r="P16" t="s">
        <v>39</v>
      </c>
      <c r="Q16">
        <v>0.751</v>
      </c>
      <c r="R16">
        <v>0.02</v>
      </c>
      <c r="S16" s="31">
        <v>1265820000000000</v>
      </c>
      <c r="T16">
        <v>237</v>
      </c>
      <c r="U16" s="33"/>
      <c r="V16" s="32"/>
    </row>
    <row r="17" spans="1:22" x14ac:dyDescent="0.25">
      <c r="A17">
        <v>15</v>
      </c>
      <c r="B17" t="s">
        <v>37</v>
      </c>
      <c r="C17">
        <v>1.7689999999999999</v>
      </c>
      <c r="D17">
        <v>0.01</v>
      </c>
      <c r="E17" s="31">
        <v>977000000000000</v>
      </c>
      <c r="F17">
        <v>307</v>
      </c>
      <c r="G17" s="1"/>
      <c r="H17">
        <v>15</v>
      </c>
      <c r="I17" t="s">
        <v>38</v>
      </c>
      <c r="J17">
        <v>0.67900000000000005</v>
      </c>
      <c r="K17">
        <v>-0.02</v>
      </c>
      <c r="L17" s="31">
        <v>1395350000000000</v>
      </c>
      <c r="M17">
        <v>215</v>
      </c>
      <c r="N17" s="1"/>
      <c r="O17">
        <v>15</v>
      </c>
      <c r="P17" t="s">
        <v>39</v>
      </c>
      <c r="Q17">
        <v>0.82099999999999995</v>
      </c>
      <c r="R17">
        <v>-0.02</v>
      </c>
      <c r="S17" s="31">
        <v>1282050000000000</v>
      </c>
      <c r="T17">
        <v>234</v>
      </c>
      <c r="U17" s="33"/>
      <c r="V17" s="32"/>
    </row>
    <row r="18" spans="1:22" x14ac:dyDescent="0.25">
      <c r="A18">
        <v>16</v>
      </c>
      <c r="B18" t="s">
        <v>37</v>
      </c>
      <c r="C18">
        <v>2.0099999999999998</v>
      </c>
      <c r="D18">
        <v>-0.01</v>
      </c>
      <c r="E18" s="31">
        <v>1030000000000000</v>
      </c>
      <c r="F18">
        <v>290</v>
      </c>
      <c r="G18" s="1"/>
      <c r="H18">
        <v>16</v>
      </c>
      <c r="I18" t="s">
        <v>38</v>
      </c>
      <c r="J18">
        <v>0.72899999999999998</v>
      </c>
      <c r="K18">
        <v>0</v>
      </c>
      <c r="L18" s="31">
        <v>1408450000000000</v>
      </c>
      <c r="M18">
        <v>213</v>
      </c>
      <c r="N18" s="1"/>
      <c r="O18">
        <v>16</v>
      </c>
      <c r="P18" t="s">
        <v>39</v>
      </c>
      <c r="Q18">
        <v>0.89</v>
      </c>
      <c r="R18">
        <v>-0.01</v>
      </c>
      <c r="S18" s="31">
        <v>1298700000000000</v>
      </c>
      <c r="T18">
        <v>231</v>
      </c>
      <c r="U18" s="33"/>
      <c r="V18" s="32"/>
    </row>
    <row r="19" spans="1:22" x14ac:dyDescent="0.25">
      <c r="A19">
        <v>17</v>
      </c>
      <c r="B19" t="s">
        <v>37</v>
      </c>
      <c r="C19">
        <v>2.278</v>
      </c>
      <c r="D19">
        <v>0.02</v>
      </c>
      <c r="E19" s="31">
        <v>1100000000000000</v>
      </c>
      <c r="F19">
        <v>273</v>
      </c>
      <c r="G19" s="1"/>
      <c r="H19">
        <v>17</v>
      </c>
      <c r="I19" t="s">
        <v>38</v>
      </c>
      <c r="J19">
        <v>0.79</v>
      </c>
      <c r="K19">
        <v>0</v>
      </c>
      <c r="L19" s="31">
        <v>1421800000000000</v>
      </c>
      <c r="M19">
        <v>211</v>
      </c>
      <c r="N19" s="1"/>
      <c r="O19">
        <v>17</v>
      </c>
      <c r="P19" t="s">
        <v>39</v>
      </c>
      <c r="Q19">
        <v>0.96099999999999997</v>
      </c>
      <c r="R19">
        <v>-0.01</v>
      </c>
      <c r="S19" s="31">
        <v>1315790000000000</v>
      </c>
      <c r="T19">
        <v>228</v>
      </c>
      <c r="U19" s="33"/>
      <c r="V19" s="32"/>
    </row>
    <row r="20" spans="1:22" x14ac:dyDescent="0.25">
      <c r="A20">
        <v>18</v>
      </c>
      <c r="B20" t="s">
        <v>37</v>
      </c>
      <c r="C20">
        <v>2.5819999999999999</v>
      </c>
      <c r="D20">
        <v>0</v>
      </c>
      <c r="E20" s="31">
        <v>1170000000000000</v>
      </c>
      <c r="F20">
        <v>256</v>
      </c>
      <c r="G20" s="1"/>
      <c r="H20">
        <v>18</v>
      </c>
      <c r="I20" t="s">
        <v>38</v>
      </c>
      <c r="J20">
        <v>0.84</v>
      </c>
      <c r="K20">
        <v>-0.01</v>
      </c>
      <c r="L20" s="31">
        <v>1435410000000000</v>
      </c>
      <c r="M20">
        <v>209</v>
      </c>
      <c r="N20" s="1"/>
      <c r="O20">
        <v>18</v>
      </c>
      <c r="P20" t="s">
        <v>39</v>
      </c>
      <c r="Q20">
        <v>1.03</v>
      </c>
      <c r="R20">
        <v>0.01</v>
      </c>
      <c r="S20" s="31">
        <v>1333330000000000</v>
      </c>
      <c r="T20">
        <v>225</v>
      </c>
      <c r="U20" s="33"/>
      <c r="V20" s="32"/>
    </row>
    <row r="21" spans="1:22" x14ac:dyDescent="0.25">
      <c r="A21">
        <v>19</v>
      </c>
      <c r="B21" t="s">
        <v>37</v>
      </c>
      <c r="C21">
        <v>2.919</v>
      </c>
      <c r="D21">
        <v>0.03</v>
      </c>
      <c r="E21" s="31">
        <v>1260000000000000</v>
      </c>
      <c r="F21">
        <v>239</v>
      </c>
      <c r="G21" s="1"/>
      <c r="H21">
        <v>19</v>
      </c>
      <c r="I21" t="s">
        <v>38</v>
      </c>
      <c r="J21">
        <v>0.89900000000000002</v>
      </c>
      <c r="K21">
        <v>-0.01</v>
      </c>
      <c r="L21" s="31">
        <v>1449280000000000</v>
      </c>
      <c r="M21">
        <v>207</v>
      </c>
      <c r="N21" s="1"/>
      <c r="O21">
        <v>19</v>
      </c>
      <c r="P21" t="s">
        <v>39</v>
      </c>
      <c r="Q21">
        <v>1.1000000000000001</v>
      </c>
      <c r="R21">
        <v>-0.01</v>
      </c>
      <c r="S21" s="31">
        <v>1351350000000000</v>
      </c>
      <c r="T21">
        <v>222</v>
      </c>
      <c r="U21" s="33"/>
      <c r="V21" s="32"/>
    </row>
    <row r="22" spans="1:22" x14ac:dyDescent="0.25">
      <c r="A22">
        <v>20</v>
      </c>
      <c r="B22" t="s">
        <v>37</v>
      </c>
      <c r="C22">
        <v>3.3210000000000002</v>
      </c>
      <c r="D22">
        <v>0.02</v>
      </c>
      <c r="E22" s="31">
        <v>1350000000000000</v>
      </c>
      <c r="F22">
        <v>222</v>
      </c>
      <c r="G22" s="1"/>
      <c r="H22">
        <v>20</v>
      </c>
      <c r="I22" t="s">
        <v>38</v>
      </c>
      <c r="J22">
        <v>0.95799999999999996</v>
      </c>
      <c r="K22">
        <v>0.02</v>
      </c>
      <c r="L22" s="31">
        <v>1463410000000000</v>
      </c>
      <c r="M22">
        <v>205</v>
      </c>
      <c r="N22" s="1"/>
      <c r="O22">
        <v>20</v>
      </c>
      <c r="P22" t="s">
        <v>39</v>
      </c>
      <c r="Q22">
        <v>1.18</v>
      </c>
      <c r="R22">
        <v>-0.01</v>
      </c>
      <c r="S22" s="31">
        <v>1369860000000000</v>
      </c>
      <c r="T22">
        <v>219</v>
      </c>
      <c r="U22" s="33"/>
      <c r="V22" s="32"/>
    </row>
    <row r="23" spans="1:22" x14ac:dyDescent="0.25">
      <c r="A23" s="32"/>
      <c r="B23" s="32"/>
      <c r="C23" s="32"/>
      <c r="D23" s="32"/>
      <c r="E23" s="33"/>
      <c r="F23" s="32"/>
      <c r="G23" s="33"/>
      <c r="H23" s="32"/>
      <c r="I23" s="32"/>
      <c r="J23" s="32"/>
      <c r="K23" s="32"/>
      <c r="L23" s="33"/>
      <c r="M23" s="32"/>
      <c r="N23" s="33"/>
      <c r="O23" s="32"/>
      <c r="P23" s="32"/>
      <c r="Q23" s="32"/>
      <c r="R23" s="32"/>
      <c r="S23" s="33"/>
      <c r="T23" s="32"/>
      <c r="U23" s="33"/>
      <c r="V23" s="32"/>
    </row>
    <row r="24" spans="1:22" ht="16.5" thickBot="1" x14ac:dyDescent="0.3">
      <c r="A24" s="72" t="s">
        <v>7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</row>
    <row r="25" spans="1:22" ht="17.25" thickTop="1" thickBot="1" x14ac:dyDescent="0.3">
      <c r="A25" s="43" t="s">
        <v>0</v>
      </c>
      <c r="B25" s="44" t="s">
        <v>8</v>
      </c>
      <c r="C25" s="7">
        <f>AVERAGE(C3:C22)</f>
        <v>1.2063000000000001</v>
      </c>
      <c r="D25" s="44" t="s">
        <v>9</v>
      </c>
      <c r="E25" s="8">
        <f>AVERAGE(E3:E22)</f>
        <v>840200000000000</v>
      </c>
      <c r="F25" s="45" t="s">
        <v>15</v>
      </c>
      <c r="G25" s="45" t="s">
        <v>13</v>
      </c>
      <c r="H25" s="45" t="s">
        <v>0</v>
      </c>
      <c r="I25" s="44" t="s">
        <v>8</v>
      </c>
      <c r="J25" s="7">
        <f>AVERAGE(J3:J23)</f>
        <v>0.45900000000000007</v>
      </c>
      <c r="K25" s="44" t="s">
        <v>9</v>
      </c>
      <c r="L25" s="8">
        <f>AVERAGE(L3:L23)</f>
        <v>1342852500000000</v>
      </c>
      <c r="M25" s="45" t="s">
        <v>15</v>
      </c>
      <c r="N25" s="45" t="s">
        <v>13</v>
      </c>
      <c r="O25" s="46" t="s">
        <v>0</v>
      </c>
      <c r="P25" s="44" t="s">
        <v>8</v>
      </c>
      <c r="Q25" s="7">
        <f>AVERAGE(Q3:Q23)</f>
        <v>0.55230000000000001</v>
      </c>
      <c r="R25" s="44" t="s">
        <v>9</v>
      </c>
      <c r="S25" s="9">
        <f>AVERAGE(S3:S23)</f>
        <v>1218095000000000</v>
      </c>
      <c r="T25" s="45" t="s">
        <v>15</v>
      </c>
      <c r="U25" s="45" t="s">
        <v>13</v>
      </c>
    </row>
    <row r="26" spans="1:22" ht="17.25" thickTop="1" thickBot="1" x14ac:dyDescent="0.3">
      <c r="A26" s="2">
        <v>1</v>
      </c>
      <c r="B26" s="11" t="s">
        <v>11</v>
      </c>
      <c r="C26" s="12">
        <f>C3-$C$25</f>
        <v>-1.1963000000000001</v>
      </c>
      <c r="D26" s="11" t="s">
        <v>12</v>
      </c>
      <c r="E26" s="15">
        <f>E3-$E$25</f>
        <v>-290200000000000</v>
      </c>
      <c r="F26" s="10">
        <f>C26*E26</f>
        <v>347166260000000.06</v>
      </c>
      <c r="G26" s="10">
        <f>E26^2</f>
        <v>8.4216039999999996E+28</v>
      </c>
      <c r="H26" s="29">
        <v>1</v>
      </c>
      <c r="I26" s="11" t="s">
        <v>11</v>
      </c>
      <c r="J26" s="12">
        <f>J3-$J$25</f>
        <v>-0.44700000000000006</v>
      </c>
      <c r="K26" s="11" t="s">
        <v>12</v>
      </c>
      <c r="L26" s="15">
        <f>L3-$L$25</f>
        <v>-108282500000000</v>
      </c>
      <c r="M26" s="10">
        <f>J26*L26</f>
        <v>48402277500000.008</v>
      </c>
      <c r="N26" s="10">
        <f>L26^2</f>
        <v>1.172509980625E+28</v>
      </c>
      <c r="O26" s="3">
        <v>1</v>
      </c>
      <c r="P26" s="11" t="s">
        <v>11</v>
      </c>
      <c r="Q26" s="12">
        <f>Q3-$Q$25</f>
        <v>-0.5423</v>
      </c>
      <c r="R26" s="11" t="s">
        <v>12</v>
      </c>
      <c r="S26" s="15">
        <f>S3-$S$25</f>
        <v>-131135000000000</v>
      </c>
      <c r="T26" s="10">
        <f>Q26*S26</f>
        <v>71114510500000</v>
      </c>
      <c r="U26" s="10">
        <f>S26^2</f>
        <v>1.7196388225E+28</v>
      </c>
    </row>
    <row r="27" spans="1:22" ht="17.25" thickTop="1" thickBot="1" x14ac:dyDescent="0.3">
      <c r="A27" s="2">
        <v>2</v>
      </c>
      <c r="B27" s="13" t="s">
        <v>11</v>
      </c>
      <c r="C27" s="14">
        <f t="shared" ref="C27:C45" si="0">C4-$C$25</f>
        <v>-1.1263000000000001</v>
      </c>
      <c r="D27" s="13" t="s">
        <v>12</v>
      </c>
      <c r="E27" s="16">
        <f t="shared" ref="E27:E45" si="1">E4-$E$25</f>
        <v>-272200000000000</v>
      </c>
      <c r="F27" s="10">
        <f t="shared" ref="F27:F45" si="2">C27*E27</f>
        <v>306578860000000</v>
      </c>
      <c r="G27" s="10">
        <f t="shared" ref="G27:G45" si="3">E27^2</f>
        <v>7.409284E+28</v>
      </c>
      <c r="H27" s="29">
        <v>2</v>
      </c>
      <c r="I27" s="13" t="s">
        <v>11</v>
      </c>
      <c r="J27" s="12">
        <f t="shared" ref="J27:J45" si="4">J4-$J$25</f>
        <v>-0.41000000000000009</v>
      </c>
      <c r="K27" s="13" t="s">
        <v>12</v>
      </c>
      <c r="L27" s="15">
        <f t="shared" ref="L27:L45" si="5">L4-$L$25</f>
        <v>-98042500000000</v>
      </c>
      <c r="M27" s="10">
        <f t="shared" ref="M27:M45" si="6">J27*L27</f>
        <v>40197425000000.008</v>
      </c>
      <c r="N27" s="10">
        <f t="shared" ref="N27:N45" si="7">L27^2</f>
        <v>9.6123318062499996E+27</v>
      </c>
      <c r="O27" s="3">
        <v>2</v>
      </c>
      <c r="P27" s="13" t="s">
        <v>11</v>
      </c>
      <c r="Q27" s="12">
        <f t="shared" ref="Q27:Q45" si="8">Q4-$Q$25</f>
        <v>-0.49130000000000001</v>
      </c>
      <c r="R27" s="13" t="s">
        <v>12</v>
      </c>
      <c r="S27" s="15">
        <f t="shared" ref="S27:S45" si="9">S4-$S$25</f>
        <v>-119195000000000</v>
      </c>
      <c r="T27" s="10">
        <f t="shared" ref="T27:T45" si="10">Q27*S27</f>
        <v>58560503500000</v>
      </c>
      <c r="U27" s="10">
        <f t="shared" ref="U27:U45" si="11">S27^2</f>
        <v>1.4207448025000001E+28</v>
      </c>
    </row>
    <row r="28" spans="1:22" ht="17.25" thickTop="1" thickBot="1" x14ac:dyDescent="0.3">
      <c r="A28" s="2">
        <v>3</v>
      </c>
      <c r="B28" s="13" t="s">
        <v>11</v>
      </c>
      <c r="C28" s="14">
        <f t="shared" si="0"/>
        <v>-1.0473000000000001</v>
      </c>
      <c r="D28" s="13" t="s">
        <v>12</v>
      </c>
      <c r="E28" s="16">
        <f t="shared" si="1"/>
        <v>-253200000000000</v>
      </c>
      <c r="F28" s="10">
        <f t="shared" si="2"/>
        <v>265176360000000.03</v>
      </c>
      <c r="G28" s="10">
        <f t="shared" si="3"/>
        <v>6.4110240000000001E+28</v>
      </c>
      <c r="H28" s="29">
        <v>3</v>
      </c>
      <c r="I28" s="13" t="s">
        <v>11</v>
      </c>
      <c r="J28" s="12">
        <f t="shared" si="4"/>
        <v>-0.3600000000000001</v>
      </c>
      <c r="K28" s="13" t="s">
        <v>12</v>
      </c>
      <c r="L28" s="15">
        <f t="shared" si="5"/>
        <v>-87622500000000</v>
      </c>
      <c r="M28" s="10">
        <f t="shared" si="6"/>
        <v>31544100000000.008</v>
      </c>
      <c r="N28" s="10">
        <f t="shared" si="7"/>
        <v>7.6777025062499995E+27</v>
      </c>
      <c r="O28" s="3">
        <v>3</v>
      </c>
      <c r="P28" s="13" t="s">
        <v>11</v>
      </c>
      <c r="Q28" s="12">
        <f t="shared" si="8"/>
        <v>-0.44330000000000003</v>
      </c>
      <c r="R28" s="13" t="s">
        <v>12</v>
      </c>
      <c r="S28" s="15">
        <f t="shared" si="9"/>
        <v>-106985000000000</v>
      </c>
      <c r="T28" s="10">
        <f t="shared" si="10"/>
        <v>47426450500000</v>
      </c>
      <c r="U28" s="10">
        <f t="shared" si="11"/>
        <v>1.1445790225E+28</v>
      </c>
    </row>
    <row r="29" spans="1:22" ht="17.25" thickTop="1" thickBot="1" x14ac:dyDescent="0.3">
      <c r="A29" s="2">
        <v>4</v>
      </c>
      <c r="B29" s="13" t="s">
        <v>11</v>
      </c>
      <c r="C29" s="14">
        <f t="shared" si="0"/>
        <v>-0.96630000000000016</v>
      </c>
      <c r="D29" s="13" t="s">
        <v>12</v>
      </c>
      <c r="E29" s="16">
        <f t="shared" si="1"/>
        <v>-233200000000000</v>
      </c>
      <c r="F29" s="10">
        <f t="shared" si="2"/>
        <v>225341160000000.03</v>
      </c>
      <c r="G29" s="10">
        <f t="shared" si="3"/>
        <v>5.4382239999999999E+28</v>
      </c>
      <c r="H29" s="29">
        <v>4</v>
      </c>
      <c r="I29" s="13" t="s">
        <v>11</v>
      </c>
      <c r="J29" s="12">
        <f t="shared" si="4"/>
        <v>-0.32000000000000006</v>
      </c>
      <c r="K29" s="13" t="s">
        <v>12</v>
      </c>
      <c r="L29" s="15">
        <f t="shared" si="5"/>
        <v>-77032500000000</v>
      </c>
      <c r="M29" s="10">
        <f t="shared" si="6"/>
        <v>24650400000000.004</v>
      </c>
      <c r="N29" s="10">
        <f t="shared" si="7"/>
        <v>5.9340060562500002E+27</v>
      </c>
      <c r="O29" s="3">
        <v>4</v>
      </c>
      <c r="P29" s="13" t="s">
        <v>11</v>
      </c>
      <c r="Q29" s="12">
        <f t="shared" si="8"/>
        <v>-0.39229999999999998</v>
      </c>
      <c r="R29" s="13" t="s">
        <v>12</v>
      </c>
      <c r="S29" s="15">
        <f t="shared" si="9"/>
        <v>-94495000000000</v>
      </c>
      <c r="T29" s="10">
        <f t="shared" si="10"/>
        <v>37070388500000</v>
      </c>
      <c r="U29" s="10">
        <f t="shared" si="11"/>
        <v>8.9293050250000005E+27</v>
      </c>
    </row>
    <row r="30" spans="1:22" ht="17.25" thickTop="1" thickBot="1" x14ac:dyDescent="0.3">
      <c r="A30" s="2">
        <v>5</v>
      </c>
      <c r="B30" s="13" t="s">
        <v>11</v>
      </c>
      <c r="C30" s="14">
        <f t="shared" si="0"/>
        <v>-0.87830000000000008</v>
      </c>
      <c r="D30" s="13" t="s">
        <v>12</v>
      </c>
      <c r="E30" s="16">
        <f t="shared" si="1"/>
        <v>-211200000000000</v>
      </c>
      <c r="F30" s="10">
        <f t="shared" si="2"/>
        <v>185496960000000.03</v>
      </c>
      <c r="G30" s="10">
        <f t="shared" si="3"/>
        <v>4.4605440000000004E+28</v>
      </c>
      <c r="H30" s="29">
        <v>5</v>
      </c>
      <c r="I30" s="13" t="s">
        <v>11</v>
      </c>
      <c r="J30" s="12">
        <f t="shared" si="4"/>
        <v>-0.27700000000000008</v>
      </c>
      <c r="K30" s="13" t="s">
        <v>12</v>
      </c>
      <c r="L30" s="15">
        <f t="shared" si="5"/>
        <v>-66252500000000</v>
      </c>
      <c r="M30" s="10">
        <f t="shared" si="6"/>
        <v>18351942500000.004</v>
      </c>
      <c r="N30" s="10">
        <f t="shared" si="7"/>
        <v>4.38939375625E+27</v>
      </c>
      <c r="O30" s="3">
        <v>5</v>
      </c>
      <c r="P30" s="13" t="s">
        <v>11</v>
      </c>
      <c r="Q30" s="12">
        <f t="shared" si="8"/>
        <v>-0.34130000000000005</v>
      </c>
      <c r="R30" s="13" t="s">
        <v>12</v>
      </c>
      <c r="S30" s="15">
        <f t="shared" si="9"/>
        <v>-81735000000000</v>
      </c>
      <c r="T30" s="10">
        <f t="shared" si="10"/>
        <v>27896155500000.004</v>
      </c>
      <c r="U30" s="10">
        <f t="shared" si="11"/>
        <v>6.680610225E+27</v>
      </c>
    </row>
    <row r="31" spans="1:22" ht="17.25" thickTop="1" thickBot="1" x14ac:dyDescent="0.3">
      <c r="A31" s="2">
        <v>6</v>
      </c>
      <c r="B31" s="13" t="s">
        <v>11</v>
      </c>
      <c r="C31" s="14">
        <f t="shared" si="0"/>
        <v>-0.77430000000000021</v>
      </c>
      <c r="D31" s="13" t="s">
        <v>12</v>
      </c>
      <c r="E31" s="16">
        <f t="shared" si="1"/>
        <v>-188200000000000</v>
      </c>
      <c r="F31" s="10">
        <f t="shared" si="2"/>
        <v>145723260000000.03</v>
      </c>
      <c r="G31" s="10">
        <f t="shared" si="3"/>
        <v>3.5419240000000001E+28</v>
      </c>
      <c r="H31" s="29">
        <v>6</v>
      </c>
      <c r="I31" s="13" t="s">
        <v>11</v>
      </c>
      <c r="J31" s="12">
        <f t="shared" si="4"/>
        <v>-0.22900000000000006</v>
      </c>
      <c r="K31" s="13" t="s">
        <v>12</v>
      </c>
      <c r="L31" s="15">
        <f t="shared" si="5"/>
        <v>-55302500000000</v>
      </c>
      <c r="M31" s="10">
        <f t="shared" si="6"/>
        <v>12664272500000.004</v>
      </c>
      <c r="N31" s="10">
        <f t="shared" si="7"/>
        <v>3.0583665062499998E+27</v>
      </c>
      <c r="O31" s="3">
        <v>6</v>
      </c>
      <c r="P31" s="13" t="s">
        <v>11</v>
      </c>
      <c r="Q31" s="12">
        <f t="shared" si="8"/>
        <v>-0.2843</v>
      </c>
      <c r="R31" s="13" t="s">
        <v>12</v>
      </c>
      <c r="S31" s="15">
        <f t="shared" si="9"/>
        <v>-68665000000000</v>
      </c>
      <c r="T31" s="10">
        <f t="shared" si="10"/>
        <v>19521459500000</v>
      </c>
      <c r="U31" s="10">
        <f t="shared" si="11"/>
        <v>4.7148822250000002E+27</v>
      </c>
    </row>
    <row r="32" spans="1:22" ht="17.25" thickTop="1" thickBot="1" x14ac:dyDescent="0.3">
      <c r="A32" s="2">
        <v>7</v>
      </c>
      <c r="B32" s="13" t="s">
        <v>11</v>
      </c>
      <c r="C32" s="14">
        <f t="shared" si="0"/>
        <v>-0.67630000000000012</v>
      </c>
      <c r="D32" s="13" t="s">
        <v>12</v>
      </c>
      <c r="E32" s="16">
        <f t="shared" si="1"/>
        <v>-163200000000000</v>
      </c>
      <c r="F32" s="10">
        <f t="shared" si="2"/>
        <v>110372160000000.02</v>
      </c>
      <c r="G32" s="10">
        <f t="shared" si="3"/>
        <v>2.663424E+28</v>
      </c>
      <c r="H32" s="29">
        <v>7</v>
      </c>
      <c r="I32" s="13" t="s">
        <v>11</v>
      </c>
      <c r="J32" s="12">
        <f t="shared" si="4"/>
        <v>-0.17900000000000005</v>
      </c>
      <c r="K32" s="13" t="s">
        <v>12</v>
      </c>
      <c r="L32" s="15">
        <f t="shared" si="5"/>
        <v>-44152500000000</v>
      </c>
      <c r="M32" s="10">
        <f t="shared" si="6"/>
        <v>7903297500000.002</v>
      </c>
      <c r="N32" s="10">
        <f t="shared" si="7"/>
        <v>1.9494432562499999E+27</v>
      </c>
      <c r="O32" s="3">
        <v>7</v>
      </c>
      <c r="P32" s="13" t="s">
        <v>11</v>
      </c>
      <c r="Q32" s="12">
        <f t="shared" si="8"/>
        <v>-0.23330000000000001</v>
      </c>
      <c r="R32" s="13" t="s">
        <v>12</v>
      </c>
      <c r="S32" s="15">
        <f t="shared" si="9"/>
        <v>-55305000000000</v>
      </c>
      <c r="T32" s="10">
        <f t="shared" si="10"/>
        <v>12902656500000</v>
      </c>
      <c r="U32" s="10">
        <f t="shared" si="11"/>
        <v>3.0586430249999999E+27</v>
      </c>
    </row>
    <row r="33" spans="1:22" ht="17.25" thickTop="1" thickBot="1" x14ac:dyDescent="0.3">
      <c r="A33" s="2">
        <v>8</v>
      </c>
      <c r="B33" s="13" t="s">
        <v>11</v>
      </c>
      <c r="C33" s="14">
        <f t="shared" si="0"/>
        <v>-0.56730000000000014</v>
      </c>
      <c r="D33" s="13" t="s">
        <v>12</v>
      </c>
      <c r="E33" s="16">
        <f t="shared" si="1"/>
        <v>-136200000000000</v>
      </c>
      <c r="F33" s="10">
        <f t="shared" si="2"/>
        <v>77266260000000.016</v>
      </c>
      <c r="G33" s="10">
        <f t="shared" si="3"/>
        <v>1.8550439999999999E+28</v>
      </c>
      <c r="H33" s="29">
        <v>8</v>
      </c>
      <c r="I33" s="13" t="s">
        <v>11</v>
      </c>
      <c r="J33" s="12">
        <f t="shared" si="4"/>
        <v>-0.13900000000000007</v>
      </c>
      <c r="K33" s="13" t="s">
        <v>12</v>
      </c>
      <c r="L33" s="15">
        <f t="shared" si="5"/>
        <v>-32812500000000</v>
      </c>
      <c r="M33" s="10">
        <f t="shared" si="6"/>
        <v>4560937500000.002</v>
      </c>
      <c r="N33" s="10">
        <f t="shared" si="7"/>
        <v>1.0766601562500001E+27</v>
      </c>
      <c r="O33" s="3">
        <v>8</v>
      </c>
      <c r="P33" s="13" t="s">
        <v>11</v>
      </c>
      <c r="Q33" s="12">
        <f t="shared" si="8"/>
        <v>-0.17330000000000001</v>
      </c>
      <c r="R33" s="13" t="s">
        <v>12</v>
      </c>
      <c r="S33" s="15">
        <f t="shared" si="9"/>
        <v>-41625000000000</v>
      </c>
      <c r="T33" s="10">
        <f t="shared" si="10"/>
        <v>7213612500000</v>
      </c>
      <c r="U33" s="10">
        <f t="shared" si="11"/>
        <v>1.732640625E+27</v>
      </c>
    </row>
    <row r="34" spans="1:22" ht="17.25" thickTop="1" thickBot="1" x14ac:dyDescent="0.3">
      <c r="A34" s="2">
        <v>9</v>
      </c>
      <c r="B34" s="13" t="s">
        <v>11</v>
      </c>
      <c r="C34" s="14">
        <f t="shared" si="0"/>
        <v>-0.44530000000000014</v>
      </c>
      <c r="D34" s="13" t="s">
        <v>12</v>
      </c>
      <c r="E34" s="16">
        <f t="shared" si="1"/>
        <v>-106200000000000</v>
      </c>
      <c r="F34" s="10">
        <f t="shared" si="2"/>
        <v>47290860000000.016</v>
      </c>
      <c r="G34" s="10">
        <f t="shared" si="3"/>
        <v>1.1278439999999999E+28</v>
      </c>
      <c r="H34" s="29">
        <v>9</v>
      </c>
      <c r="I34" s="13" t="s">
        <v>11</v>
      </c>
      <c r="J34" s="12">
        <f t="shared" si="4"/>
        <v>-8.8000000000000078E-2</v>
      </c>
      <c r="K34" s="13" t="s">
        <v>12</v>
      </c>
      <c r="L34" s="15">
        <f t="shared" si="5"/>
        <v>-21262500000000</v>
      </c>
      <c r="M34" s="10">
        <f t="shared" si="6"/>
        <v>1871100000000.0017</v>
      </c>
      <c r="N34" s="10">
        <f t="shared" si="7"/>
        <v>4.5209390625000001E+26</v>
      </c>
      <c r="O34" s="3">
        <v>9</v>
      </c>
      <c r="P34" s="13" t="s">
        <v>11</v>
      </c>
      <c r="Q34" s="12">
        <f t="shared" si="8"/>
        <v>-0.11130000000000001</v>
      </c>
      <c r="R34" s="13" t="s">
        <v>12</v>
      </c>
      <c r="S34" s="15">
        <f t="shared" si="9"/>
        <v>-27615000000000</v>
      </c>
      <c r="T34" s="10">
        <f t="shared" si="10"/>
        <v>3073549500000.0005</v>
      </c>
      <c r="U34" s="10">
        <f t="shared" si="11"/>
        <v>7.6258822500000006E+26</v>
      </c>
    </row>
    <row r="35" spans="1:22" ht="17.25" thickTop="1" thickBot="1" x14ac:dyDescent="0.3">
      <c r="A35" s="2">
        <v>10</v>
      </c>
      <c r="B35" s="13" t="s">
        <v>11</v>
      </c>
      <c r="C35" s="14">
        <f t="shared" si="0"/>
        <v>-0.31730000000000014</v>
      </c>
      <c r="D35" s="13" t="s">
        <v>12</v>
      </c>
      <c r="E35" s="16">
        <f t="shared" si="1"/>
        <v>-75200000000000</v>
      </c>
      <c r="F35" s="10">
        <f t="shared" si="2"/>
        <v>23860960000000.012</v>
      </c>
      <c r="G35" s="10">
        <f t="shared" si="3"/>
        <v>5.6550399999999999E+27</v>
      </c>
      <c r="H35" s="29">
        <v>10</v>
      </c>
      <c r="I35" s="13" t="s">
        <v>11</v>
      </c>
      <c r="J35" s="12">
        <f t="shared" si="4"/>
        <v>-3.7000000000000088E-2</v>
      </c>
      <c r="K35" s="13" t="s">
        <v>12</v>
      </c>
      <c r="L35" s="15">
        <f t="shared" si="5"/>
        <v>-9522500000000</v>
      </c>
      <c r="M35" s="10">
        <f t="shared" si="6"/>
        <v>352332500000.00085</v>
      </c>
      <c r="N35" s="10">
        <f t="shared" si="7"/>
        <v>9.0678006249999996E+25</v>
      </c>
      <c r="O35" s="3">
        <v>10</v>
      </c>
      <c r="P35" s="13" t="s">
        <v>11</v>
      </c>
      <c r="Q35" s="12">
        <f t="shared" si="8"/>
        <v>-5.3300000000000014E-2</v>
      </c>
      <c r="R35" s="13" t="s">
        <v>12</v>
      </c>
      <c r="S35" s="15">
        <f t="shared" si="9"/>
        <v>-13275000000000</v>
      </c>
      <c r="T35" s="10">
        <f t="shared" si="10"/>
        <v>707557500000.00024</v>
      </c>
      <c r="U35" s="10">
        <f t="shared" si="11"/>
        <v>1.7622562499999999E+26</v>
      </c>
    </row>
    <row r="36" spans="1:22" ht="17.25" thickTop="1" thickBot="1" x14ac:dyDescent="0.3">
      <c r="A36" s="2">
        <v>11</v>
      </c>
      <c r="B36" s="13" t="s">
        <v>11</v>
      </c>
      <c r="C36" s="14">
        <f t="shared" si="0"/>
        <v>-0.16830000000000012</v>
      </c>
      <c r="D36" s="13" t="s">
        <v>12</v>
      </c>
      <c r="E36" s="16">
        <f t="shared" si="1"/>
        <v>-40200000000000</v>
      </c>
      <c r="F36" s="10">
        <f t="shared" si="2"/>
        <v>6765660000000.0049</v>
      </c>
      <c r="G36" s="10">
        <f t="shared" si="3"/>
        <v>1.6160400000000001E+27</v>
      </c>
      <c r="H36" s="29">
        <v>11</v>
      </c>
      <c r="I36" s="13" t="s">
        <v>11</v>
      </c>
      <c r="J36" s="12">
        <f t="shared" si="4"/>
        <v>1.19999999999999E-2</v>
      </c>
      <c r="K36" s="13" t="s">
        <v>12</v>
      </c>
      <c r="L36" s="15">
        <f t="shared" si="5"/>
        <v>2437500000000</v>
      </c>
      <c r="M36" s="10">
        <f t="shared" si="6"/>
        <v>29249999999.999756</v>
      </c>
      <c r="N36" s="10">
        <f t="shared" si="7"/>
        <v>5.9414062499999996E+24</v>
      </c>
      <c r="O36" s="3">
        <v>11</v>
      </c>
      <c r="P36" s="13" t="s">
        <v>11</v>
      </c>
      <c r="Q36" s="12">
        <f t="shared" si="8"/>
        <v>6.7000000000000393E-3</v>
      </c>
      <c r="R36" s="13" t="s">
        <v>12</v>
      </c>
      <c r="S36" s="15">
        <f t="shared" si="9"/>
        <v>1415000000000</v>
      </c>
      <c r="T36" s="10">
        <f t="shared" si="10"/>
        <v>9480500000.0000553</v>
      </c>
      <c r="U36" s="10">
        <f t="shared" si="11"/>
        <v>2.002225E+24</v>
      </c>
    </row>
    <row r="37" spans="1:22" ht="17.25" thickTop="1" thickBot="1" x14ac:dyDescent="0.3">
      <c r="A37" s="2">
        <v>12</v>
      </c>
      <c r="B37" s="13" t="s">
        <v>11</v>
      </c>
      <c r="C37" s="14">
        <f t="shared" si="0"/>
        <v>-7.3000000000000842E-3</v>
      </c>
      <c r="D37" s="13" t="s">
        <v>12</v>
      </c>
      <c r="E37" s="16">
        <f t="shared" si="1"/>
        <v>-2200000000000</v>
      </c>
      <c r="F37" s="10">
        <f t="shared" si="2"/>
        <v>16060000000.000185</v>
      </c>
      <c r="G37" s="10">
        <f t="shared" si="3"/>
        <v>4.84E+24</v>
      </c>
      <c r="H37" s="29">
        <v>12</v>
      </c>
      <c r="I37" s="13" t="s">
        <v>11</v>
      </c>
      <c r="J37" s="12">
        <f t="shared" si="4"/>
        <v>6.1999999999999944E-2</v>
      </c>
      <c r="K37" s="13" t="s">
        <v>12</v>
      </c>
      <c r="L37" s="15">
        <f t="shared" si="5"/>
        <v>14617500000000</v>
      </c>
      <c r="M37" s="10">
        <f t="shared" si="6"/>
        <v>906284999999.99915</v>
      </c>
      <c r="N37" s="10">
        <f t="shared" si="7"/>
        <v>2.1367130625000002E+26</v>
      </c>
      <c r="O37" s="3">
        <v>12</v>
      </c>
      <c r="P37" s="13" t="s">
        <v>11</v>
      </c>
      <c r="Q37" s="12">
        <f t="shared" si="8"/>
        <v>6.5699999999999981E-2</v>
      </c>
      <c r="R37" s="13" t="s">
        <v>12</v>
      </c>
      <c r="S37" s="15">
        <f t="shared" si="9"/>
        <v>16475000000000</v>
      </c>
      <c r="T37" s="10">
        <f t="shared" si="10"/>
        <v>1082407499999.9996</v>
      </c>
      <c r="U37" s="10">
        <f t="shared" si="11"/>
        <v>2.71425625E+26</v>
      </c>
    </row>
    <row r="38" spans="1:22" ht="17.25" thickTop="1" thickBot="1" x14ac:dyDescent="0.3">
      <c r="A38" s="2">
        <v>13</v>
      </c>
      <c r="B38" s="13" t="s">
        <v>11</v>
      </c>
      <c r="C38" s="14">
        <f t="shared" si="0"/>
        <v>0.17369999999999974</v>
      </c>
      <c r="D38" s="13" t="s">
        <v>12</v>
      </c>
      <c r="E38" s="16">
        <f t="shared" si="1"/>
        <v>39800000000000</v>
      </c>
      <c r="F38" s="10">
        <f t="shared" si="2"/>
        <v>6913259999999.9902</v>
      </c>
      <c r="G38" s="10">
        <f t="shared" si="3"/>
        <v>1.58404E+27</v>
      </c>
      <c r="H38" s="29">
        <v>13</v>
      </c>
      <c r="I38" s="13" t="s">
        <v>11</v>
      </c>
      <c r="J38" s="12">
        <f t="shared" si="4"/>
        <v>0.11199999999999988</v>
      </c>
      <c r="K38" s="13" t="s">
        <v>12</v>
      </c>
      <c r="L38" s="15">
        <f t="shared" si="5"/>
        <v>27007500000000</v>
      </c>
      <c r="M38" s="10">
        <f t="shared" si="6"/>
        <v>3024839999999.9966</v>
      </c>
      <c r="N38" s="10">
        <f t="shared" si="7"/>
        <v>7.2940505625000006E+26</v>
      </c>
      <c r="O38" s="3">
        <v>13</v>
      </c>
      <c r="P38" s="13" t="s">
        <v>11</v>
      </c>
      <c r="Q38" s="12">
        <f t="shared" si="8"/>
        <v>0.12670000000000003</v>
      </c>
      <c r="R38" s="13" t="s">
        <v>12</v>
      </c>
      <c r="S38" s="15">
        <f t="shared" si="9"/>
        <v>31905000000000</v>
      </c>
      <c r="T38" s="10">
        <f t="shared" si="10"/>
        <v>4042363500000.001</v>
      </c>
      <c r="U38" s="10">
        <f t="shared" si="11"/>
        <v>1.017929025E+27</v>
      </c>
    </row>
    <row r="39" spans="1:22" ht="17.25" thickTop="1" thickBot="1" x14ac:dyDescent="0.3">
      <c r="A39" s="2">
        <v>14</v>
      </c>
      <c r="B39" s="13" t="s">
        <v>11</v>
      </c>
      <c r="C39" s="14">
        <f t="shared" si="0"/>
        <v>0.35569999999999991</v>
      </c>
      <c r="D39" s="13" t="s">
        <v>12</v>
      </c>
      <c r="E39" s="16">
        <f t="shared" si="1"/>
        <v>85800000000000</v>
      </c>
      <c r="F39" s="10">
        <f t="shared" si="2"/>
        <v>30519059999999.992</v>
      </c>
      <c r="G39" s="10">
        <f t="shared" si="3"/>
        <v>7.3616399999999995E+27</v>
      </c>
      <c r="H39" s="29">
        <v>14</v>
      </c>
      <c r="I39" s="13" t="s">
        <v>11</v>
      </c>
      <c r="J39" s="12">
        <f t="shared" si="4"/>
        <v>0.15899999999999992</v>
      </c>
      <c r="K39" s="13" t="s">
        <v>12</v>
      </c>
      <c r="L39" s="15">
        <f t="shared" si="5"/>
        <v>39637500000000</v>
      </c>
      <c r="M39" s="10">
        <f t="shared" si="6"/>
        <v>6302362499999.9971</v>
      </c>
      <c r="N39" s="10">
        <f t="shared" si="7"/>
        <v>1.5711314062499999E+27</v>
      </c>
      <c r="O39" s="3">
        <v>14</v>
      </c>
      <c r="P39" s="13" t="s">
        <v>11</v>
      </c>
      <c r="Q39" s="12">
        <f t="shared" si="8"/>
        <v>0.19869999999999999</v>
      </c>
      <c r="R39" s="13" t="s">
        <v>12</v>
      </c>
      <c r="S39" s="15">
        <f t="shared" si="9"/>
        <v>47725000000000</v>
      </c>
      <c r="T39" s="10">
        <f t="shared" si="10"/>
        <v>9482957500000</v>
      </c>
      <c r="U39" s="10">
        <f t="shared" si="11"/>
        <v>2.2776756250000001E+27</v>
      </c>
    </row>
    <row r="40" spans="1:22" ht="17.25" thickTop="1" thickBot="1" x14ac:dyDescent="0.3">
      <c r="A40" s="2">
        <v>15</v>
      </c>
      <c r="B40" s="13" t="s">
        <v>11</v>
      </c>
      <c r="C40" s="14">
        <f t="shared" si="0"/>
        <v>0.56269999999999976</v>
      </c>
      <c r="D40" s="13" t="s">
        <v>12</v>
      </c>
      <c r="E40" s="16">
        <f t="shared" si="1"/>
        <v>136800000000000</v>
      </c>
      <c r="F40" s="10">
        <f t="shared" si="2"/>
        <v>76977359999999.969</v>
      </c>
      <c r="G40" s="10">
        <f t="shared" si="3"/>
        <v>1.8714239999999999E+28</v>
      </c>
      <c r="H40" s="29">
        <v>15</v>
      </c>
      <c r="I40" s="13" t="s">
        <v>11</v>
      </c>
      <c r="J40" s="12">
        <f t="shared" si="4"/>
        <v>0.21999999999999997</v>
      </c>
      <c r="K40" s="13" t="s">
        <v>12</v>
      </c>
      <c r="L40" s="15">
        <f t="shared" si="5"/>
        <v>52497500000000</v>
      </c>
      <c r="M40" s="10">
        <f t="shared" si="6"/>
        <v>11549449999999.998</v>
      </c>
      <c r="N40" s="10">
        <f t="shared" si="7"/>
        <v>2.7559875062500001E+27</v>
      </c>
      <c r="O40" s="3">
        <v>15</v>
      </c>
      <c r="P40" s="13" t="s">
        <v>11</v>
      </c>
      <c r="Q40" s="12">
        <f t="shared" si="8"/>
        <v>0.26869999999999994</v>
      </c>
      <c r="R40" s="13" t="s">
        <v>12</v>
      </c>
      <c r="S40" s="15">
        <f t="shared" si="9"/>
        <v>63955000000000</v>
      </c>
      <c r="T40" s="10">
        <f t="shared" si="10"/>
        <v>17184708499999.996</v>
      </c>
      <c r="U40" s="10">
        <f t="shared" si="11"/>
        <v>4.0902420249999999E+27</v>
      </c>
    </row>
    <row r="41" spans="1:22" ht="17.25" thickTop="1" thickBot="1" x14ac:dyDescent="0.3">
      <c r="A41" s="2">
        <v>16</v>
      </c>
      <c r="B41" s="13" t="s">
        <v>11</v>
      </c>
      <c r="C41" s="14">
        <f t="shared" si="0"/>
        <v>0.80369999999999964</v>
      </c>
      <c r="D41" s="13" t="s">
        <v>12</v>
      </c>
      <c r="E41" s="16">
        <f t="shared" si="1"/>
        <v>189800000000000</v>
      </c>
      <c r="F41" s="10">
        <f t="shared" si="2"/>
        <v>152542259999999.94</v>
      </c>
      <c r="G41" s="10">
        <f t="shared" si="3"/>
        <v>3.6024039999999998E+28</v>
      </c>
      <c r="H41" s="29">
        <v>16</v>
      </c>
      <c r="I41" s="13" t="s">
        <v>11</v>
      </c>
      <c r="J41" s="12">
        <f t="shared" si="4"/>
        <v>0.26999999999999991</v>
      </c>
      <c r="K41" s="13" t="s">
        <v>12</v>
      </c>
      <c r="L41" s="15">
        <f t="shared" si="5"/>
        <v>65597500000000</v>
      </c>
      <c r="M41" s="10">
        <f t="shared" si="6"/>
        <v>17711324999999.992</v>
      </c>
      <c r="N41" s="10">
        <f t="shared" si="7"/>
        <v>4.3030320062500002E+27</v>
      </c>
      <c r="O41" s="3">
        <v>16</v>
      </c>
      <c r="P41" s="13" t="s">
        <v>11</v>
      </c>
      <c r="Q41" s="12">
        <f t="shared" si="8"/>
        <v>0.3377</v>
      </c>
      <c r="R41" s="13" t="s">
        <v>12</v>
      </c>
      <c r="S41" s="15">
        <f t="shared" si="9"/>
        <v>80605000000000</v>
      </c>
      <c r="T41" s="10">
        <f t="shared" si="10"/>
        <v>27220308500000</v>
      </c>
      <c r="U41" s="10">
        <f t="shared" si="11"/>
        <v>6.4971660250000004E+27</v>
      </c>
    </row>
    <row r="42" spans="1:22" ht="17.25" thickTop="1" thickBot="1" x14ac:dyDescent="0.3">
      <c r="A42" s="2">
        <v>17</v>
      </c>
      <c r="B42" s="13" t="s">
        <v>11</v>
      </c>
      <c r="C42" s="14">
        <f t="shared" si="0"/>
        <v>1.0716999999999999</v>
      </c>
      <c r="D42" s="13" t="s">
        <v>12</v>
      </c>
      <c r="E42" s="16">
        <f t="shared" si="1"/>
        <v>259800000000000</v>
      </c>
      <c r="F42" s="10">
        <f t="shared" si="2"/>
        <v>278427659999999.97</v>
      </c>
      <c r="G42" s="10">
        <f t="shared" si="3"/>
        <v>6.7496039999999996E+28</v>
      </c>
      <c r="H42" s="29">
        <v>17</v>
      </c>
      <c r="I42" s="13" t="s">
        <v>11</v>
      </c>
      <c r="J42" s="12">
        <f t="shared" si="4"/>
        <v>0.33099999999999996</v>
      </c>
      <c r="K42" s="13" t="s">
        <v>12</v>
      </c>
      <c r="L42" s="15">
        <f t="shared" si="5"/>
        <v>78947500000000</v>
      </c>
      <c r="M42" s="10">
        <f t="shared" si="6"/>
        <v>26131622499999.996</v>
      </c>
      <c r="N42" s="10">
        <f t="shared" si="7"/>
        <v>6.2327077562499995E+27</v>
      </c>
      <c r="O42" s="3">
        <v>17</v>
      </c>
      <c r="P42" s="13" t="s">
        <v>11</v>
      </c>
      <c r="Q42" s="12">
        <f t="shared" si="8"/>
        <v>0.40869999999999995</v>
      </c>
      <c r="R42" s="13" t="s">
        <v>12</v>
      </c>
      <c r="S42" s="15">
        <f t="shared" si="9"/>
        <v>97695000000000</v>
      </c>
      <c r="T42" s="10">
        <f t="shared" si="10"/>
        <v>39927946499999.992</v>
      </c>
      <c r="U42" s="10">
        <f t="shared" si="11"/>
        <v>9.5443130250000005E+27</v>
      </c>
    </row>
    <row r="43" spans="1:22" ht="17.25" thickTop="1" thickBot="1" x14ac:dyDescent="0.3">
      <c r="A43" s="2">
        <v>18</v>
      </c>
      <c r="B43" s="13" t="s">
        <v>11</v>
      </c>
      <c r="C43" s="14">
        <f t="shared" si="0"/>
        <v>1.3756999999999997</v>
      </c>
      <c r="D43" s="13" t="s">
        <v>12</v>
      </c>
      <c r="E43" s="16">
        <f t="shared" si="1"/>
        <v>329800000000000</v>
      </c>
      <c r="F43" s="10">
        <f t="shared" si="2"/>
        <v>453705859999999.88</v>
      </c>
      <c r="G43" s="10">
        <f t="shared" si="3"/>
        <v>1.0876804000000001E+29</v>
      </c>
      <c r="H43" s="29">
        <v>18</v>
      </c>
      <c r="I43" s="13" t="s">
        <v>11</v>
      </c>
      <c r="J43" s="12">
        <f t="shared" si="4"/>
        <v>0.38099999999999989</v>
      </c>
      <c r="K43" s="13" t="s">
        <v>12</v>
      </c>
      <c r="L43" s="15">
        <f t="shared" si="5"/>
        <v>92557500000000</v>
      </c>
      <c r="M43" s="10">
        <f t="shared" si="6"/>
        <v>35264407499999.992</v>
      </c>
      <c r="N43" s="10">
        <f t="shared" si="7"/>
        <v>8.5668908062499995E+27</v>
      </c>
      <c r="O43" s="3">
        <v>18</v>
      </c>
      <c r="P43" s="13" t="s">
        <v>11</v>
      </c>
      <c r="Q43" s="12">
        <f t="shared" si="8"/>
        <v>0.47770000000000001</v>
      </c>
      <c r="R43" s="13" t="s">
        <v>12</v>
      </c>
      <c r="S43" s="15">
        <f t="shared" si="9"/>
        <v>115235000000000</v>
      </c>
      <c r="T43" s="10">
        <f t="shared" si="10"/>
        <v>55047759500000</v>
      </c>
      <c r="U43" s="10">
        <f t="shared" si="11"/>
        <v>1.3279105225E+28</v>
      </c>
    </row>
    <row r="44" spans="1:22" ht="17.25" thickTop="1" thickBot="1" x14ac:dyDescent="0.3">
      <c r="A44" s="2">
        <v>19</v>
      </c>
      <c r="B44" s="13" t="s">
        <v>11</v>
      </c>
      <c r="C44" s="14">
        <f t="shared" si="0"/>
        <v>1.7126999999999999</v>
      </c>
      <c r="D44" s="13" t="s">
        <v>12</v>
      </c>
      <c r="E44" s="16">
        <f t="shared" si="1"/>
        <v>419800000000000</v>
      </c>
      <c r="F44" s="10">
        <f t="shared" si="2"/>
        <v>718991460000000</v>
      </c>
      <c r="G44" s="10">
        <f t="shared" si="3"/>
        <v>1.7623203999999999E+29</v>
      </c>
      <c r="H44" s="29">
        <v>19</v>
      </c>
      <c r="I44" s="13" t="s">
        <v>11</v>
      </c>
      <c r="J44" s="12">
        <f t="shared" si="4"/>
        <v>0.43999999999999995</v>
      </c>
      <c r="K44" s="13" t="s">
        <v>12</v>
      </c>
      <c r="L44" s="15">
        <f t="shared" si="5"/>
        <v>106427500000000</v>
      </c>
      <c r="M44" s="10">
        <f t="shared" si="6"/>
        <v>46828099999999.992</v>
      </c>
      <c r="N44" s="10">
        <f t="shared" si="7"/>
        <v>1.1326812756250001E+28</v>
      </c>
      <c r="O44" s="3">
        <v>19</v>
      </c>
      <c r="P44" s="13" t="s">
        <v>11</v>
      </c>
      <c r="Q44" s="12">
        <f t="shared" si="8"/>
        <v>0.54770000000000008</v>
      </c>
      <c r="R44" s="13" t="s">
        <v>12</v>
      </c>
      <c r="S44" s="15">
        <f t="shared" si="9"/>
        <v>133255000000000</v>
      </c>
      <c r="T44" s="10">
        <f t="shared" si="10"/>
        <v>72983763500000.016</v>
      </c>
      <c r="U44" s="10">
        <f t="shared" si="11"/>
        <v>1.7756895025E+28</v>
      </c>
    </row>
    <row r="45" spans="1:22" ht="17.25" thickTop="1" thickBot="1" x14ac:dyDescent="0.3">
      <c r="A45" s="4">
        <v>20</v>
      </c>
      <c r="B45" s="13" t="s">
        <v>11</v>
      </c>
      <c r="C45" s="14">
        <f t="shared" si="0"/>
        <v>2.1147</v>
      </c>
      <c r="D45" s="13" t="s">
        <v>12</v>
      </c>
      <c r="E45" s="16">
        <f t="shared" si="1"/>
        <v>509800000000000</v>
      </c>
      <c r="F45" s="25">
        <f t="shared" si="2"/>
        <v>1078074060000000</v>
      </c>
      <c r="G45" s="25">
        <f t="shared" si="3"/>
        <v>2.5989604E+29</v>
      </c>
      <c r="H45" s="38">
        <v>20</v>
      </c>
      <c r="I45" s="13" t="s">
        <v>11</v>
      </c>
      <c r="J45" s="12">
        <f t="shared" si="4"/>
        <v>0.49899999999999989</v>
      </c>
      <c r="K45" s="13" t="s">
        <v>12</v>
      </c>
      <c r="L45" s="15">
        <f t="shared" si="5"/>
        <v>120557500000000</v>
      </c>
      <c r="M45" s="25">
        <f t="shared" si="6"/>
        <v>60158192499999.984</v>
      </c>
      <c r="N45" s="25">
        <f t="shared" si="7"/>
        <v>1.4534110806250001E+28</v>
      </c>
      <c r="O45" s="39">
        <v>20</v>
      </c>
      <c r="P45" s="13" t="s">
        <v>11</v>
      </c>
      <c r="Q45" s="12">
        <f t="shared" si="8"/>
        <v>0.62769999999999992</v>
      </c>
      <c r="R45" s="13" t="s">
        <v>12</v>
      </c>
      <c r="S45" s="15">
        <f t="shared" si="9"/>
        <v>151765000000000</v>
      </c>
      <c r="T45" s="25">
        <f t="shared" si="10"/>
        <v>95262890499999.984</v>
      </c>
      <c r="U45" s="25">
        <f t="shared" si="11"/>
        <v>2.3032615224999998E+28</v>
      </c>
    </row>
    <row r="46" spans="1:22" ht="16.5" thickBot="1" x14ac:dyDescent="0.3">
      <c r="A46" s="3"/>
      <c r="B46" s="3"/>
      <c r="C46" s="32"/>
      <c r="D46" s="3"/>
      <c r="E46" s="33"/>
      <c r="F46" s="33"/>
      <c r="G46" s="33"/>
      <c r="H46" s="3"/>
      <c r="I46" s="3"/>
      <c r="J46" s="32"/>
      <c r="K46" s="3"/>
      <c r="L46" s="33"/>
      <c r="M46" s="33"/>
      <c r="N46" s="33"/>
      <c r="O46" s="3"/>
      <c r="P46" s="3"/>
      <c r="Q46" s="32"/>
      <c r="R46" s="3"/>
      <c r="S46" s="33"/>
      <c r="T46" s="33"/>
      <c r="U46" s="33"/>
    </row>
    <row r="47" spans="1:22" ht="16.5" thickBot="1" x14ac:dyDescent="0.3">
      <c r="B47" s="41" t="s">
        <v>14</v>
      </c>
      <c r="C47" s="35">
        <f>SUM(F26:F46)/SUM(G26:G46)</f>
        <v>4.1373658038745941E-15</v>
      </c>
      <c r="D47" s="53" t="s">
        <v>16</v>
      </c>
      <c r="E47" s="36">
        <f>C25-C47*E25</f>
        <v>-2.2699147484154336</v>
      </c>
      <c r="F47" s="54" t="s">
        <v>25</v>
      </c>
      <c r="G47" s="47" t="s">
        <v>31</v>
      </c>
      <c r="I47" s="41" t="s">
        <v>14</v>
      </c>
      <c r="J47" s="35">
        <f>SUM(M26:M46)/SUM(N26:N46)</f>
        <v>4.141177566967171E-15</v>
      </c>
      <c r="K47" s="53" t="s">
        <v>16</v>
      </c>
      <c r="L47" s="36">
        <f>J25-J47*L25</f>
        <v>-5.1019906487457831</v>
      </c>
      <c r="M47" s="54" t="s">
        <v>25</v>
      </c>
      <c r="N47" s="47" t="s">
        <v>31</v>
      </c>
      <c r="O47" s="3"/>
      <c r="P47" s="41" t="s">
        <v>14</v>
      </c>
      <c r="Q47" s="35">
        <f>SUM(T26:T46)/SUM(U26:U46)</f>
        <v>4.143419308837383E-15</v>
      </c>
      <c r="R47" s="53" t="s">
        <v>16</v>
      </c>
      <c r="S47" s="36">
        <f>Q25-Q47*S25</f>
        <v>-4.4947783429982726</v>
      </c>
      <c r="T47" s="54" t="s">
        <v>25</v>
      </c>
      <c r="U47" s="47" t="s">
        <v>31</v>
      </c>
      <c r="V47" s="3"/>
    </row>
    <row r="48" spans="1:22" ht="16.5" thickBot="1" x14ac:dyDescent="0.3">
      <c r="B48" s="74" t="s">
        <v>17</v>
      </c>
      <c r="C48" s="75"/>
      <c r="D48" s="76" t="s">
        <v>20</v>
      </c>
      <c r="E48" s="77"/>
      <c r="F48" s="25">
        <f>C3-(E$47+C$47*E3)</f>
        <v>4.3635562844068689E-3</v>
      </c>
      <c r="G48" s="25">
        <f>F48^2</f>
        <v>1.9040623447186679E-5</v>
      </c>
      <c r="I48" s="74" t="s">
        <v>17</v>
      </c>
      <c r="J48" s="75"/>
      <c r="K48" s="76" t="s">
        <v>20</v>
      </c>
      <c r="L48" s="77"/>
      <c r="M48" s="25">
        <f>J3-(L$47+J$47*L3)</f>
        <v>1.4170598951230746E-3</v>
      </c>
      <c r="N48" s="25">
        <f>M48^2</f>
        <v>2.0080587463662193E-6</v>
      </c>
      <c r="O48" s="26"/>
      <c r="P48" s="74" t="s">
        <v>17</v>
      </c>
      <c r="Q48" s="75"/>
      <c r="R48" s="76" t="s">
        <v>20</v>
      </c>
      <c r="S48" s="77"/>
      <c r="T48" s="25">
        <f>Q3-(S$47+Q$47*S3)</f>
        <v>1.047291064390379E-3</v>
      </c>
      <c r="U48" s="25">
        <f>T48^2</f>
        <v>1.096818573551933E-6</v>
      </c>
      <c r="V48" s="27"/>
    </row>
    <row r="49" spans="2:21" ht="16.5" thickBot="1" x14ac:dyDescent="0.3">
      <c r="B49" s="47" t="s">
        <v>19</v>
      </c>
      <c r="C49" s="14">
        <f>0</f>
        <v>0</v>
      </c>
      <c r="D49" s="47" t="s">
        <v>19</v>
      </c>
      <c r="E49" s="19">
        <f>-E47/C47</f>
        <v>548637673345123.44</v>
      </c>
      <c r="F49" s="21">
        <f t="shared" ref="F49:F62" si="12">C4-(E$47+C$47*E4)</f>
        <v>-1.090281853356051E-4</v>
      </c>
      <c r="G49" s="21">
        <f t="shared" ref="G49:G67" si="13">F49^2</f>
        <v>1.1887145197575055E-8</v>
      </c>
      <c r="I49" s="47" t="s">
        <v>19</v>
      </c>
      <c r="J49" s="14">
        <f>0</f>
        <v>0</v>
      </c>
      <c r="K49" s="47" t="s">
        <v>19</v>
      </c>
      <c r="L49" s="19">
        <f>-L47/J47</f>
        <v>1232014461162618.5</v>
      </c>
      <c r="M49" s="21">
        <f t="shared" ref="M49:M62" si="14">J4-(L$47+J$47*L4)</f>
        <v>-3.9885983906206429E-3</v>
      </c>
      <c r="N49" s="21">
        <f t="shared" ref="N49:N67" si="15">M49^2</f>
        <v>1.5908917121661584E-5</v>
      </c>
      <c r="P49" s="47" t="s">
        <v>19</v>
      </c>
      <c r="Q49" s="14">
        <f>0</f>
        <v>0</v>
      </c>
      <c r="R49" s="47" t="s">
        <v>19</v>
      </c>
      <c r="S49" s="19">
        <f>-S47/Q47</f>
        <v>1084799294488850.3</v>
      </c>
      <c r="T49" s="21">
        <f t="shared" ref="T49:T62" si="16">Q4-(S$47+Q$47*S4)</f>
        <v>2.5748645168724438E-3</v>
      </c>
      <c r="U49" s="21">
        <f t="shared" ref="U49:U67" si="17">T49^2</f>
        <v>6.6299272802487631E-6</v>
      </c>
    </row>
    <row r="50" spans="2:21" ht="16.5" thickBot="1" x14ac:dyDescent="0.3">
      <c r="B50" s="48" t="s">
        <v>18</v>
      </c>
      <c r="C50" s="17">
        <f>E47</f>
        <v>-2.2699147484154336</v>
      </c>
      <c r="D50" s="48" t="s">
        <v>18</v>
      </c>
      <c r="E50" s="20">
        <f>0</f>
        <v>0</v>
      </c>
      <c r="F50" s="21">
        <f t="shared" si="12"/>
        <v>2.8102154104711619E-4</v>
      </c>
      <c r="G50" s="21">
        <f t="shared" si="13"/>
        <v>7.8973106532496013E-8</v>
      </c>
      <c r="I50" s="48" t="s">
        <v>18</v>
      </c>
      <c r="J50" s="17">
        <f>L47</f>
        <v>-5.1019906487457831</v>
      </c>
      <c r="K50" s="48" t="s">
        <v>18</v>
      </c>
      <c r="L50" s="20">
        <f>0</f>
        <v>0</v>
      </c>
      <c r="M50" s="21">
        <f t="shared" si="14"/>
        <v>2.8603313615807313E-3</v>
      </c>
      <c r="N50" s="21">
        <f t="shared" si="15"/>
        <v>8.1814954980422804E-6</v>
      </c>
      <c r="P50" s="48" t="s">
        <v>18</v>
      </c>
      <c r="Q50" s="17">
        <f>S47</f>
        <v>-4.4947783429982726</v>
      </c>
      <c r="R50" s="48" t="s">
        <v>18</v>
      </c>
      <c r="S50" s="20">
        <f>0</f>
        <v>0</v>
      </c>
      <c r="T50" s="21">
        <f t="shared" si="16"/>
        <v>-1.6285244032396284E-5</v>
      </c>
      <c r="U50" s="21">
        <f t="shared" si="17"/>
        <v>2.6520917319469879E-10</v>
      </c>
    </row>
    <row r="51" spans="2:21" ht="17.25" thickTop="1" thickBot="1" x14ac:dyDescent="0.3">
      <c r="B51" s="59" t="s">
        <v>21</v>
      </c>
      <c r="C51" s="61"/>
      <c r="D51" s="59" t="s">
        <v>22</v>
      </c>
      <c r="E51" s="60"/>
      <c r="F51" s="21">
        <f t="shared" si="12"/>
        <v>-1.4662945364449786E-3</v>
      </c>
      <c r="G51" s="21">
        <f t="shared" si="13"/>
        <v>2.150019667608395E-6</v>
      </c>
      <c r="I51" s="59" t="s">
        <v>21</v>
      </c>
      <c r="J51" s="61"/>
      <c r="K51" s="59" t="s">
        <v>22</v>
      </c>
      <c r="L51" s="60"/>
      <c r="M51" s="21">
        <f t="shared" si="14"/>
        <v>-9.9473907260105854E-4</v>
      </c>
      <c r="N51" s="21">
        <f t="shared" si="15"/>
        <v>9.8950582255921407E-7</v>
      </c>
      <c r="P51" s="59" t="s">
        <v>21</v>
      </c>
      <c r="Q51" s="61"/>
      <c r="R51" s="59" t="s">
        <v>22</v>
      </c>
      <c r="S51" s="60"/>
      <c r="T51" s="21">
        <f t="shared" si="16"/>
        <v>-7.6759241141136081E-4</v>
      </c>
      <c r="U51" s="21">
        <f t="shared" si="17"/>
        <v>5.8919811005630782E-7</v>
      </c>
    </row>
    <row r="52" spans="2:21" ht="16.5" thickBot="1" x14ac:dyDescent="0.3">
      <c r="B52" s="57">
        <f>-E47*$X$2</f>
        <v>2.2699147484154336</v>
      </c>
      <c r="C52" s="62"/>
      <c r="D52" s="57">
        <f>C47*$X$2</f>
        <v>4.1373658038745941E-15</v>
      </c>
      <c r="E52" s="58"/>
      <c r="F52" s="21">
        <f t="shared" si="12"/>
        <v>-4.4883422216862034E-3</v>
      </c>
      <c r="G52" s="21">
        <f t="shared" si="13"/>
        <v>2.0145215898971045E-5</v>
      </c>
      <c r="I52" s="57">
        <f>-L47*$X$2</f>
        <v>5.1019906487457831</v>
      </c>
      <c r="J52" s="62"/>
      <c r="K52" s="57">
        <f>J47*$X$2</f>
        <v>4.141177566967171E-15</v>
      </c>
      <c r="L52" s="58"/>
      <c r="M52" s="21">
        <f t="shared" si="14"/>
        <v>-2.6366332445077467E-3</v>
      </c>
      <c r="N52" s="21">
        <f t="shared" si="15"/>
        <v>6.951834866043447E-6</v>
      </c>
      <c r="P52" s="57">
        <f>-S47*$X$2</f>
        <v>4.4947783429982726</v>
      </c>
      <c r="Q52" s="62"/>
      <c r="R52" s="57">
        <f>Q47*$X$2</f>
        <v>4.143419308837383E-15</v>
      </c>
      <c r="S52" s="58"/>
      <c r="T52" s="21">
        <f t="shared" si="16"/>
        <v>-2.6376227921763584E-3</v>
      </c>
      <c r="U52" s="21">
        <f t="shared" si="17"/>
        <v>6.9570539938082093E-6</v>
      </c>
    </row>
    <row r="53" spans="2:21" ht="17.25" thickTop="1" thickBot="1" x14ac:dyDescent="0.3">
      <c r="E53" s="6"/>
      <c r="F53" s="21">
        <f t="shared" si="12"/>
        <v>4.3522442891981705E-3</v>
      </c>
      <c r="G53" s="21">
        <f t="shared" si="13"/>
        <v>1.8942030352858088E-5</v>
      </c>
      <c r="L53" s="6"/>
      <c r="M53" s="21">
        <f t="shared" si="14"/>
        <v>1.7472397202428214E-5</v>
      </c>
      <c r="N53" s="21">
        <f t="shared" si="15"/>
        <v>3.0528466399942129E-10</v>
      </c>
      <c r="S53" s="6"/>
      <c r="T53" s="21">
        <f t="shared" si="16"/>
        <v>2.0788684131933799E-4</v>
      </c>
      <c r="U53" s="21">
        <f t="shared" si="17"/>
        <v>4.3216938793731615E-8</v>
      </c>
    </row>
    <row r="54" spans="2:21" ht="18" thickTop="1" thickBot="1" x14ac:dyDescent="0.35">
      <c r="B54" s="49" t="s">
        <v>29</v>
      </c>
      <c r="C54" s="12">
        <f>D57*$X$3</f>
        <v>1.7174292988776196E-17</v>
      </c>
      <c r="D54" s="51" t="s">
        <v>24</v>
      </c>
      <c r="E54" s="52" t="s">
        <v>27</v>
      </c>
      <c r="F54" s="21">
        <f t="shared" si="12"/>
        <v>-1.0819008076665693E-3</v>
      </c>
      <c r="G54" s="21">
        <f t="shared" si="13"/>
        <v>1.1705093576295748E-6</v>
      </c>
      <c r="I54" s="49" t="s">
        <v>29</v>
      </c>
      <c r="J54" s="12">
        <f>K57*$X$3</f>
        <v>1.7977587460130074E-17</v>
      </c>
      <c r="K54" s="51" t="s">
        <v>24</v>
      </c>
      <c r="L54" s="52" t="s">
        <v>27</v>
      </c>
      <c r="M54" s="21">
        <f t="shared" si="14"/>
        <v>3.8433425255177678E-3</v>
      </c>
      <c r="N54" s="21">
        <f t="shared" si="15"/>
        <v>1.4771281768453294E-5</v>
      </c>
      <c r="P54" s="49" t="s">
        <v>29</v>
      </c>
      <c r="Q54" s="12">
        <f>R57*$X$3</f>
        <v>1.5621059588121783E-17</v>
      </c>
      <c r="R54" s="51" t="s">
        <v>24</v>
      </c>
      <c r="S54" s="52" t="s">
        <v>27</v>
      </c>
      <c r="T54" s="21">
        <f t="shared" si="16"/>
        <v>-4.1481951247481219E-3</v>
      </c>
      <c r="U54" s="21">
        <f t="shared" si="17"/>
        <v>1.7207522792984088E-5</v>
      </c>
    </row>
    <row r="55" spans="2:21" ht="19.5" thickBot="1" x14ac:dyDescent="0.4">
      <c r="B55" s="47" t="s">
        <v>32</v>
      </c>
      <c r="C55" s="14">
        <f>C54</f>
        <v>1.7174292988776196E-17</v>
      </c>
      <c r="D55" s="22">
        <f>SUM(G26:G46)</f>
        <v>1.0966412E+30</v>
      </c>
      <c r="E55" s="23">
        <v>20</v>
      </c>
      <c r="F55" s="21">
        <f t="shared" si="12"/>
        <v>-3.7907775122805187E-3</v>
      </c>
      <c r="G55" s="21">
        <f t="shared" si="13"/>
        <v>1.4369994147611678E-5</v>
      </c>
      <c r="I55" s="47" t="s">
        <v>32</v>
      </c>
      <c r="J55" s="14">
        <f>J54</f>
        <v>1.7977587460130074E-17</v>
      </c>
      <c r="K55" s="22">
        <f>SUM(N26:N46)</f>
        <v>9.6205466574999999E+28</v>
      </c>
      <c r="L55" s="23">
        <v>20</v>
      </c>
      <c r="M55" s="21">
        <f t="shared" si="14"/>
        <v>-3.1176110838900262E-3</v>
      </c>
      <c r="N55" s="21">
        <f t="shared" si="15"/>
        <v>9.7194988703939434E-6</v>
      </c>
      <c r="P55" s="47" t="s">
        <v>32</v>
      </c>
      <c r="Q55" s="14">
        <f>Q54</f>
        <v>1.5621059588121783E-17</v>
      </c>
      <c r="R55" s="22">
        <f>SUM(U26:U46)</f>
        <v>1.4667389050000001E+29</v>
      </c>
      <c r="S55" s="23">
        <v>20</v>
      </c>
      <c r="T55" s="21">
        <f t="shared" si="16"/>
        <v>-8.3017126964302079E-4</v>
      </c>
      <c r="U55" s="21">
        <f t="shared" si="17"/>
        <v>6.8918433694070509E-7</v>
      </c>
    </row>
    <row r="56" spans="2:21" ht="18" thickTop="1" thickBot="1" x14ac:dyDescent="0.35">
      <c r="B56" s="50" t="s">
        <v>30</v>
      </c>
      <c r="C56" s="30">
        <f>C55/C47</f>
        <v>4.1510211576391617E-3</v>
      </c>
      <c r="D56" s="52" t="s">
        <v>26</v>
      </c>
      <c r="F56" s="21">
        <f t="shared" si="12"/>
        <v>-5.9117516285184246E-3</v>
      </c>
      <c r="G56" s="21">
        <f t="shared" si="13"/>
        <v>3.4948807317290247E-5</v>
      </c>
      <c r="I56" s="50" t="s">
        <v>30</v>
      </c>
      <c r="J56" s="28">
        <f>J55/J47</f>
        <v>4.3411776407588634E-3</v>
      </c>
      <c r="K56" s="52" t="s">
        <v>26</v>
      </c>
      <c r="M56" s="21">
        <f t="shared" si="14"/>
        <v>5.1788017639164963E-5</v>
      </c>
      <c r="N56" s="21">
        <f t="shared" si="15"/>
        <v>2.6819987709944615E-9</v>
      </c>
      <c r="P56" s="50" t="s">
        <v>30</v>
      </c>
      <c r="Q56" s="28">
        <f>Q55/Q47</f>
        <v>3.7700890071164319E-3</v>
      </c>
      <c r="R56" s="52" t="s">
        <v>26</v>
      </c>
      <c r="T56" s="21">
        <f t="shared" si="16"/>
        <v>3.1205242135447508E-3</v>
      </c>
      <c r="U56" s="21">
        <f t="shared" si="17"/>
        <v>9.7376713673190857E-6</v>
      </c>
    </row>
    <row r="57" spans="2:21" ht="17.25" thickTop="1" thickBot="1" x14ac:dyDescent="0.3">
      <c r="D57" s="23">
        <f>SQRT(SUM(G48:G68)/(D55*(E55-2)))</f>
        <v>8.2332665086979412E-18</v>
      </c>
      <c r="F57" s="21">
        <f t="shared" si="12"/>
        <v>-6.1700915486306851E-3</v>
      </c>
      <c r="G57" s="21">
        <f t="shared" si="13"/>
        <v>3.8070029718483804E-5</v>
      </c>
      <c r="K57" s="23">
        <f>SQRT(SUM(N48:N68)/(K55*(L55-2)))</f>
        <v>8.6183616897305663E-18</v>
      </c>
      <c r="M57" s="21">
        <f t="shared" si="14"/>
        <v>2.4343633814452592E-3</v>
      </c>
      <c r="N57" s="21">
        <f t="shared" si="15"/>
        <v>5.9261250729215966E-6</v>
      </c>
      <c r="R57" s="23">
        <f>SQRT(SUM(U48:U68)/(R55*(S55-2)))</f>
        <v>7.488654515286837E-18</v>
      </c>
      <c r="T57" s="21">
        <f t="shared" si="16"/>
        <v>1.703891324816964E-3</v>
      </c>
      <c r="U57" s="21">
        <f t="shared" si="17"/>
        <v>2.9032456467865088E-6</v>
      </c>
    </row>
    <row r="58" spans="2:21" ht="17.25" thickTop="1" thickBot="1" x14ac:dyDescent="0.3">
      <c r="F58" s="21">
        <f t="shared" si="12"/>
        <v>-1.9778946842416989E-3</v>
      </c>
      <c r="G58" s="21">
        <f t="shared" si="13"/>
        <v>3.9120673819515699E-6</v>
      </c>
      <c r="M58" s="21">
        <f t="shared" si="14"/>
        <v>1.9058796805174749E-3</v>
      </c>
      <c r="N58" s="21">
        <f t="shared" si="15"/>
        <v>3.6323773566093921E-6</v>
      </c>
      <c r="T58" s="21">
        <f t="shared" si="16"/>
        <v>8.3706167799568743E-4</v>
      </c>
      <c r="U58" s="21">
        <f t="shared" si="17"/>
        <v>7.0067225276895594E-7</v>
      </c>
    </row>
    <row r="59" spans="2:21" ht="16.5" thickBot="1" x14ac:dyDescent="0.3">
      <c r="E59" s="6"/>
      <c r="F59" s="21">
        <f t="shared" si="12"/>
        <v>1.8022047685237741E-3</v>
      </c>
      <c r="G59" s="21">
        <f t="shared" si="13"/>
        <v>3.2479420276898304E-6</v>
      </c>
      <c r="M59" s="21">
        <f t="shared" si="14"/>
        <v>1.4663369148576466E-3</v>
      </c>
      <c r="N59" s="21">
        <f t="shared" si="15"/>
        <v>2.1501439478742412E-6</v>
      </c>
      <c r="T59" s="21">
        <f t="shared" si="16"/>
        <v>-2.562833113095464E-3</v>
      </c>
      <c r="U59" s="21">
        <f t="shared" si="17"/>
        <v>6.5681135655785877E-6</v>
      </c>
    </row>
    <row r="60" spans="2:21" ht="16.5" thickBot="1" x14ac:dyDescent="0.3">
      <c r="D60" s="6"/>
      <c r="E60" s="6"/>
      <c r="F60" s="21">
        <f t="shared" si="12"/>
        <v>9.0328410057907149E-3</v>
      </c>
      <c r="G60" s="21">
        <f t="shared" si="13"/>
        <v>8.1592216635894215E-5</v>
      </c>
      <c r="M60" s="21">
        <f t="shared" si="14"/>
        <v>1.5714686013379442E-4</v>
      </c>
      <c r="N60" s="21">
        <f t="shared" si="15"/>
        <v>2.4695135649910345E-8</v>
      </c>
      <c r="T60" s="21">
        <f t="shared" si="16"/>
        <v>-5.4957930484562656E-3</v>
      </c>
      <c r="U60" s="21">
        <f t="shared" si="17"/>
        <v>3.0203741231460212E-5</v>
      </c>
    </row>
    <row r="61" spans="2:21" ht="16.5" thickBot="1" x14ac:dyDescent="0.3">
      <c r="F61" s="21">
        <f t="shared" si="12"/>
        <v>7.1401402755966181E-4</v>
      </c>
      <c r="G61" s="21">
        <f t="shared" si="13"/>
        <v>5.0981603155196955E-7</v>
      </c>
      <c r="M61" s="21">
        <f t="shared" si="14"/>
        <v>-5.1459258106610895E-3</v>
      </c>
      <c r="N61" s="21">
        <f t="shared" si="15"/>
        <v>2.648055244882799E-5</v>
      </c>
      <c r="T61" s="21">
        <f t="shared" si="16"/>
        <v>9.5531348573685282E-4</v>
      </c>
      <c r="U61" s="21">
        <f t="shared" si="17"/>
        <v>9.1262385603069614E-7</v>
      </c>
    </row>
    <row r="62" spans="2:21" ht="16.5" thickBot="1" x14ac:dyDescent="0.3">
      <c r="F62" s="21">
        <f t="shared" si="12"/>
        <v>-3.2916419700452781E-3</v>
      </c>
      <c r="G62" s="21">
        <f t="shared" si="13"/>
        <v>1.083490685896356E-5</v>
      </c>
      <c r="M62" s="21">
        <f t="shared" si="14"/>
        <v>2.5985306781410866E-3</v>
      </c>
      <c r="N62" s="21">
        <f t="shared" si="15"/>
        <v>6.7523616852403758E-6</v>
      </c>
      <c r="T62" s="21">
        <f t="shared" si="16"/>
        <v>3.7076181033059985E-3</v>
      </c>
      <c r="U62" s="21">
        <f t="shared" si="17"/>
        <v>1.374643199996237E-5</v>
      </c>
    </row>
    <row r="63" spans="2:21" ht="16.5" thickBot="1" x14ac:dyDescent="0.3">
      <c r="F63" s="21">
        <f>C18-(E$47+C$47*E18)</f>
        <v>1.8427970424601092E-2</v>
      </c>
      <c r="G63" s="21">
        <f t="shared" si="13"/>
        <v>3.3959009396997256E-4</v>
      </c>
      <c r="M63" s="21">
        <f>J18-(L$47+J$47*L18)</f>
        <v>-1.6508954491288863E-3</v>
      </c>
      <c r="N63" s="21">
        <f t="shared" si="15"/>
        <v>2.7254557839544674E-6</v>
      </c>
      <c r="T63" s="21">
        <f>Q18-(S$47+Q$47*S18)</f>
        <v>3.7196866111631754E-3</v>
      </c>
      <c r="U63" s="21">
        <f t="shared" si="17"/>
        <v>1.3836068485266589E-5</v>
      </c>
    </row>
    <row r="64" spans="2:21" ht="16.5" thickBot="1" x14ac:dyDescent="0.3">
      <c r="D64" s="6"/>
      <c r="F64" s="21">
        <f t="shared" ref="F64:F67" si="18">C19-(E$47+C$47*E19)</f>
        <v>-3.1876358466198518E-3</v>
      </c>
      <c r="G64" s="21">
        <f t="shared" si="13"/>
        <v>1.0161022290655859E-5</v>
      </c>
      <c r="M64" s="21">
        <f t="shared" ref="M64:M67" si="19">J19-(L$47+J$47*L19)</f>
        <v>4.0643840318592694E-3</v>
      </c>
      <c r="N64" s="21">
        <f t="shared" si="15"/>
        <v>1.6519217558432612E-5</v>
      </c>
      <c r="T64" s="21">
        <f t="shared" ref="T64:T67" si="20">Q19-(S$47+Q$47*S19)</f>
        <v>3.9086506231319484E-3</v>
      </c>
      <c r="U64" s="21">
        <f t="shared" si="17"/>
        <v>1.527754969370977E-5</v>
      </c>
    </row>
    <row r="65" spans="6:21" ht="16.5" thickBot="1" x14ac:dyDescent="0.3">
      <c r="F65" s="21">
        <f t="shared" si="18"/>
        <v>1.1196757882158792E-2</v>
      </c>
      <c r="G65" s="21">
        <f t="shared" si="13"/>
        <v>1.2536738707168504E-4</v>
      </c>
      <c r="M65" s="21">
        <f t="shared" si="19"/>
        <v>-2.2970426545637634E-3</v>
      </c>
      <c r="N65" s="21">
        <f t="shared" si="15"/>
        <v>5.2764049568853415E-6</v>
      </c>
      <c r="T65" s="21">
        <f t="shared" si="20"/>
        <v>2.3307594612442806E-4</v>
      </c>
      <c r="U65" s="21">
        <f t="shared" si="17"/>
        <v>5.4324396661797288E-8</v>
      </c>
    </row>
    <row r="66" spans="6:21" ht="16.5" thickBot="1" x14ac:dyDescent="0.3">
      <c r="F66" s="34">
        <f t="shared" si="18"/>
        <v>-2.4166164466554729E-2</v>
      </c>
      <c r="G66" s="34">
        <f t="shared" si="13"/>
        <v>5.8400350502457244E-4</v>
      </c>
      <c r="M66" s="21">
        <f t="shared" si="19"/>
        <v>-7.3517550839863333E-4</v>
      </c>
      <c r="N66" s="21">
        <f t="shared" si="15"/>
        <v>5.4048302814918898E-7</v>
      </c>
      <c r="T66" s="21">
        <f t="shared" si="20"/>
        <v>-4.431339999124706E-3</v>
      </c>
      <c r="U66" s="21">
        <f t="shared" si="17"/>
        <v>1.963677418784255E-5</v>
      </c>
    </row>
    <row r="67" spans="6:21" ht="17.25" thickTop="1" thickBot="1" x14ac:dyDescent="0.3">
      <c r="F67" s="56">
        <f t="shared" si="18"/>
        <v>5.4709131847316961E-3</v>
      </c>
      <c r="G67" s="56">
        <f t="shared" si="13"/>
        <v>2.9930891074871109E-5</v>
      </c>
      <c r="I67" s="63" t="s">
        <v>33</v>
      </c>
      <c r="J67" s="64"/>
      <c r="K67" s="64"/>
      <c r="L67" s="64"/>
      <c r="M67" s="16">
        <f t="shared" si="19"/>
        <v>-2.5001452964468207E-4</v>
      </c>
      <c r="N67" s="37">
        <f t="shared" si="15"/>
        <v>6.2507265033451608E-8</v>
      </c>
      <c r="T67" s="16">
        <f t="shared" si="20"/>
        <v>-1.1260314057046639E-3</v>
      </c>
      <c r="U67" s="37">
        <f t="shared" si="17"/>
        <v>1.2679467266332213E-6</v>
      </c>
    </row>
    <row r="68" spans="6:21" ht="16.5" thickBot="1" x14ac:dyDescent="0.3">
      <c r="F68" s="33"/>
      <c r="G68" s="33"/>
      <c r="I68" s="65">
        <f>(D52+K52+R52)/3</f>
        <v>4.140654226559716E-15</v>
      </c>
      <c r="J68" s="66"/>
      <c r="K68" s="66"/>
      <c r="L68" s="67"/>
      <c r="M68" s="33"/>
      <c r="N68" s="33"/>
      <c r="O68" s="32"/>
      <c r="P68" s="32"/>
      <c r="Q68" s="32"/>
      <c r="R68" s="32"/>
      <c r="S68" s="32"/>
      <c r="T68" s="33"/>
      <c r="U68" s="33"/>
    </row>
    <row r="69" spans="6:21" ht="16.5" thickBot="1" x14ac:dyDescent="0.3">
      <c r="F69" s="6"/>
    </row>
    <row r="70" spans="6:21" ht="20.25" thickTop="1" thickBot="1" x14ac:dyDescent="0.4">
      <c r="I70" s="55" t="s">
        <v>34</v>
      </c>
      <c r="J70" s="12">
        <f>SQRT(C55^2+J55^2+Q55^2)/3</f>
        <v>9.7875629312953687E-18</v>
      </c>
      <c r="K70" s="68" t="s">
        <v>36</v>
      </c>
      <c r="L70" s="69"/>
    </row>
    <row r="71" spans="6:21" ht="19.5" thickBot="1" x14ac:dyDescent="0.4">
      <c r="I71" s="48" t="s">
        <v>35</v>
      </c>
      <c r="J71" s="28">
        <f>J70/I68</f>
        <v>2.3637720987457135E-3</v>
      </c>
      <c r="K71" s="70"/>
      <c r="L71" s="71"/>
    </row>
    <row r="72" spans="6:21" ht="16.5" thickTop="1" x14ac:dyDescent="0.25"/>
  </sheetData>
  <mergeCells count="23">
    <mergeCell ref="I67:L67"/>
    <mergeCell ref="I68:L68"/>
    <mergeCell ref="K70:L71"/>
    <mergeCell ref="A24:U24"/>
    <mergeCell ref="A1:U1"/>
    <mergeCell ref="B48:C48"/>
    <mergeCell ref="D48:E48"/>
    <mergeCell ref="I48:J48"/>
    <mergeCell ref="K48:L48"/>
    <mergeCell ref="P48:Q48"/>
    <mergeCell ref="R48:S48"/>
    <mergeCell ref="P51:Q51"/>
    <mergeCell ref="R51:S51"/>
    <mergeCell ref="P52:Q52"/>
    <mergeCell ref="R52:S52"/>
    <mergeCell ref="B52:C52"/>
    <mergeCell ref="D52:E52"/>
    <mergeCell ref="D51:E51"/>
    <mergeCell ref="B51:C51"/>
    <mergeCell ref="I51:J51"/>
    <mergeCell ref="K51:L51"/>
    <mergeCell ref="I52:J52"/>
    <mergeCell ref="K52:L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Исходные данные</vt:lpstr>
      <vt:lpstr>Лист2</vt:lpstr>
      <vt:lpstr>Лист3</vt:lpstr>
      <vt:lpstr>НапряжениеЧастота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днсуфа</dc:creator>
  <cp:lastModifiedBy>Vova</cp:lastModifiedBy>
  <dcterms:created xsi:type="dcterms:W3CDTF">2020-05-31T14:17:08Z</dcterms:created>
  <dcterms:modified xsi:type="dcterms:W3CDTF">2020-06-04T01:08:11Z</dcterms:modified>
</cp:coreProperties>
</file>