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utinVM\OneDrive\Рабочий стол\Itmo_Course_2\Семестр 4\ТеорВер\"/>
    </mc:Choice>
  </mc:AlternateContent>
  <bookViews>
    <workbookView xWindow="0" yWindow="0" windowWidth="28800" windowHeight="129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7" i="1" l="1"/>
  <c r="O94" i="1"/>
  <c r="O92" i="1" l="1"/>
  <c r="O91" i="1"/>
  <c r="O84" i="1" l="1"/>
  <c r="S82" i="1"/>
  <c r="U82" i="1"/>
  <c r="U74" i="1"/>
  <c r="U75" i="1"/>
  <c r="U76" i="1"/>
  <c r="U77" i="1"/>
  <c r="U78" i="1"/>
  <c r="U79" i="1"/>
  <c r="U80" i="1"/>
  <c r="U81" i="1"/>
  <c r="U73" i="1"/>
  <c r="T74" i="1"/>
  <c r="T75" i="1"/>
  <c r="T76" i="1"/>
  <c r="T77" i="1"/>
  <c r="T78" i="1"/>
  <c r="T79" i="1"/>
  <c r="T80" i="1"/>
  <c r="T81" i="1"/>
  <c r="T73" i="1"/>
  <c r="S74" i="1"/>
  <c r="S75" i="1"/>
  <c r="S76" i="1"/>
  <c r="S77" i="1"/>
  <c r="S78" i="1"/>
  <c r="S79" i="1"/>
  <c r="S80" i="1"/>
  <c r="S81" i="1"/>
  <c r="S73" i="1"/>
  <c r="R74" i="1"/>
  <c r="R75" i="1"/>
  <c r="R76" i="1"/>
  <c r="R77" i="1"/>
  <c r="R78" i="1"/>
  <c r="R79" i="1"/>
  <c r="R80" i="1"/>
  <c r="R81" i="1"/>
  <c r="R73" i="1"/>
  <c r="Q74" i="1"/>
  <c r="Q75" i="1"/>
  <c r="Q76" i="1"/>
  <c r="Q77" i="1"/>
  <c r="Q78" i="1"/>
  <c r="Q79" i="1"/>
  <c r="Q80" i="1"/>
  <c r="Q81" i="1"/>
  <c r="Q73" i="1"/>
  <c r="P82" i="1"/>
  <c r="O82" i="1"/>
  <c r="T61" i="1"/>
  <c r="T60" i="1"/>
  <c r="T62" i="1"/>
  <c r="T63" i="1"/>
  <c r="T64" i="1"/>
  <c r="T65" i="1"/>
  <c r="T66" i="1"/>
  <c r="T67" i="1"/>
  <c r="T68" i="1"/>
  <c r="S61" i="1"/>
  <c r="S62" i="1"/>
  <c r="S63" i="1"/>
  <c r="S64" i="1"/>
  <c r="S65" i="1"/>
  <c r="S66" i="1"/>
  <c r="S67" i="1"/>
  <c r="S68" i="1"/>
  <c r="S60" i="1"/>
  <c r="T48" i="1"/>
  <c r="T49" i="1"/>
  <c r="T50" i="1"/>
  <c r="T51" i="1"/>
  <c r="T52" i="1"/>
  <c r="T53" i="1"/>
  <c r="T54" i="1"/>
  <c r="T47" i="1"/>
  <c r="S49" i="1"/>
  <c r="S50" i="1"/>
  <c r="S51" i="1"/>
  <c r="S52" i="1"/>
  <c r="S53" i="1"/>
  <c r="S54" i="1"/>
  <c r="S55" i="1"/>
  <c r="S48" i="1"/>
  <c r="R48" i="1"/>
  <c r="R49" i="1"/>
  <c r="R50" i="1"/>
  <c r="R51" i="1"/>
  <c r="R52" i="1"/>
  <c r="R53" i="1"/>
  <c r="R54" i="1"/>
  <c r="R47" i="1"/>
  <c r="Q49" i="1"/>
  <c r="Q50" i="1"/>
  <c r="Q51" i="1"/>
  <c r="Q52" i="1"/>
  <c r="Q53" i="1"/>
  <c r="Q54" i="1"/>
  <c r="Q55" i="1"/>
  <c r="Q48" i="1"/>
  <c r="O42" i="1"/>
  <c r="O41" i="1"/>
  <c r="O40" i="1"/>
  <c r="O39" i="1"/>
  <c r="O38" i="1"/>
  <c r="T36" i="1"/>
  <c r="R36" i="1"/>
  <c r="T28" i="1"/>
  <c r="T29" i="1"/>
  <c r="T30" i="1"/>
  <c r="T31" i="1"/>
  <c r="T32" i="1"/>
  <c r="T33" i="1"/>
  <c r="T34" i="1"/>
  <c r="T35" i="1"/>
  <c r="T27" i="1"/>
  <c r="S28" i="1"/>
  <c r="S29" i="1"/>
  <c r="S30" i="1"/>
  <c r="S31" i="1"/>
  <c r="S32" i="1"/>
  <c r="S33" i="1"/>
  <c r="S34" i="1"/>
  <c r="S35" i="1"/>
  <c r="S27" i="1"/>
  <c r="R28" i="1"/>
  <c r="R29" i="1"/>
  <c r="R30" i="1"/>
  <c r="R31" i="1"/>
  <c r="R32" i="1"/>
  <c r="R33" i="1"/>
  <c r="R34" i="1"/>
  <c r="R35" i="1"/>
  <c r="R27" i="1"/>
  <c r="Q36" i="1"/>
  <c r="O17" i="1"/>
  <c r="O18" i="1" s="1"/>
  <c r="O19" i="1" s="1"/>
  <c r="O20" i="1" s="1"/>
  <c r="O21" i="1" s="1"/>
  <c r="O22" i="1" s="1"/>
  <c r="O23" i="1" s="1"/>
  <c r="O16" i="1"/>
  <c r="O15" i="1"/>
  <c r="R4" i="1"/>
  <c r="S4" i="1" s="1"/>
  <c r="R5" i="1"/>
  <c r="R6" i="1"/>
  <c r="R7" i="1"/>
  <c r="S7" i="1" s="1"/>
  <c r="R8" i="1"/>
  <c r="R9" i="1"/>
  <c r="R10" i="1"/>
  <c r="R11" i="1"/>
  <c r="S11" i="1" s="1"/>
  <c r="R3" i="1"/>
  <c r="S3" i="1" s="1"/>
  <c r="Q12" i="1"/>
  <c r="C26" i="1"/>
  <c r="S9" i="1" l="1"/>
  <c r="S10" i="1"/>
  <c r="S8" i="1"/>
  <c r="S6" i="1"/>
  <c r="S5" i="1"/>
</calcChain>
</file>

<file path=xl/sharedStrings.xml><?xml version="1.0" encoding="utf-8"?>
<sst xmlns="http://schemas.openxmlformats.org/spreadsheetml/2006/main" count="290" uniqueCount="166">
  <si>
    <t>57.3</t>
  </si>
  <si>
    <t>75.1</t>
  </si>
  <si>
    <t>78.1</t>
  </si>
  <si>
    <t>69.3</t>
  </si>
  <si>
    <t>60.1</t>
  </si>
  <si>
    <t>77.3</t>
  </si>
  <si>
    <t>66.1</t>
  </si>
  <si>
    <t>69.5</t>
  </si>
  <si>
    <t>72.1</t>
  </si>
  <si>
    <t>68.7</t>
  </si>
  <si>
    <t>81.1</t>
  </si>
  <si>
    <t>69.4</t>
  </si>
  <si>
    <t>63.1</t>
  </si>
  <si>
    <t>67.4</t>
  </si>
  <si>
    <t>77.1</t>
  </si>
  <si>
    <t>82.6</t>
  </si>
  <si>
    <t>64.8</t>
  </si>
  <si>
    <t>72.5</t>
  </si>
  <si>
    <t>62.5</t>
  </si>
  <si>
    <t>80.7</t>
  </si>
  <si>
    <t>77.6</t>
  </si>
  <si>
    <t>65.8</t>
  </si>
  <si>
    <t>78.3</t>
  </si>
  <si>
    <t>57.7</t>
  </si>
  <si>
    <t>64.4</t>
  </si>
  <si>
    <t>82.8</t>
  </si>
  <si>
    <t>67.3</t>
  </si>
  <si>
    <t>83.1</t>
  </si>
  <si>
    <t>70.6</t>
  </si>
  <si>
    <t>75.3</t>
  </si>
  <si>
    <t>58.0</t>
  </si>
  <si>
    <t>60.7</t>
  </si>
  <si>
    <t>81.3</t>
  </si>
  <si>
    <t>67.1</t>
  </si>
  <si>
    <t>69.6</t>
  </si>
  <si>
    <t>82.4</t>
  </si>
  <si>
    <t>62.3</t>
  </si>
  <si>
    <t>66.9</t>
  </si>
  <si>
    <t>80.6</t>
  </si>
  <si>
    <t>62.7</t>
  </si>
  <si>
    <t>73.8</t>
  </si>
  <si>
    <t>68.9</t>
  </si>
  <si>
    <t>83.8</t>
  </si>
  <si>
    <t>57.0</t>
  </si>
  <si>
    <t>72.6</t>
  </si>
  <si>
    <t>65.6</t>
  </si>
  <si>
    <t>78.7</t>
  </si>
  <si>
    <t>59.5</t>
  </si>
  <si>
    <t>70.0</t>
  </si>
  <si>
    <t>73.5</t>
  </si>
  <si>
    <t>58.1</t>
  </si>
  <si>
    <t>64.0</t>
  </si>
  <si>
    <t>83.9</t>
  </si>
  <si>
    <t>84.0</t>
  </si>
  <si>
    <t>63.5</t>
  </si>
  <si>
    <t>74.1</t>
  </si>
  <si>
    <t>77.7</t>
  </si>
  <si>
    <t>68.5</t>
  </si>
  <si>
    <t>80.5</t>
  </si>
  <si>
    <t>66.3</t>
  </si>
  <si>
    <t>73.0</t>
  </si>
  <si>
    <t>79.1</t>
  </si>
  <si>
    <t>71.1</t>
  </si>
  <si>
    <t>80.4</t>
  </si>
  <si>
    <t>62.1</t>
  </si>
  <si>
    <t>66.7</t>
  </si>
  <si>
    <t>83.7</t>
  </si>
  <si>
    <t>76.8</t>
  </si>
  <si>
    <t>59.3</t>
  </si>
  <si>
    <t>71.3</t>
  </si>
  <si>
    <t>63.7</t>
  </si>
  <si>
    <t>71.2</t>
  </si>
  <si>
    <t>78.9</t>
  </si>
  <si>
    <t>65.2</t>
  </si>
  <si>
    <t>77.9</t>
  </si>
  <si>
    <t>74.9</t>
  </si>
  <si>
    <t>69.1</t>
  </si>
  <si>
    <t>70.8</t>
  </si>
  <si>
    <t>74.8</t>
  </si>
  <si>
    <t>71.6</t>
  </si>
  <si>
    <t>72.9</t>
  </si>
  <si>
    <t>61.9</t>
  </si>
  <si>
    <t>71.5</t>
  </si>
  <si>
    <t>75.4</t>
  </si>
  <si>
    <t>71.7</t>
  </si>
  <si>
    <t>59.9</t>
  </si>
  <si>
    <t>74.3</t>
  </si>
  <si>
    <t>76.1</t>
  </si>
  <si>
    <t>70.9</t>
  </si>
  <si>
    <t>61.3</t>
  </si>
  <si>
    <t>71.4</t>
  </si>
  <si>
    <t>71.8</t>
  </si>
  <si>
    <t>65.0</t>
  </si>
  <si>
    <t>67.8</t>
  </si>
  <si>
    <t>75.5</t>
  </si>
  <si>
    <t>71.9</t>
  </si>
  <si>
    <t>64.9</t>
  </si>
  <si>
    <t>74.7</t>
  </si>
  <si>
    <t>62.9</t>
  </si>
  <si>
    <t>Cтатистический ряд</t>
  </si>
  <si>
    <t>Вариационный ряд</t>
  </si>
  <si>
    <t>Номер частичного интервала</t>
  </si>
  <si>
    <t>Границы интервала</t>
  </si>
  <si>
    <t>Середина интервала</t>
  </si>
  <si>
    <t>Частота интервала ni</t>
  </si>
  <si>
    <t>Относительная частота Wi = ni⁄n</t>
  </si>
  <si>
    <t>Плотность относительной частоты Wi ⁄ h</t>
  </si>
  <si>
    <t>ω=</t>
  </si>
  <si>
    <t>h=</t>
  </si>
  <si>
    <t>57.0--60.0</t>
  </si>
  <si>
    <t>60.0--63.0</t>
  </si>
  <si>
    <t>63.0--66.0</t>
  </si>
  <si>
    <t>66.0--69.0</t>
  </si>
  <si>
    <t>69.0--72.0</t>
  </si>
  <si>
    <t>72.0--75.0</t>
  </si>
  <si>
    <t>75.0--78.0</t>
  </si>
  <si>
    <t>78.0--81.0</t>
  </si>
  <si>
    <t>81.0--84.0</t>
  </si>
  <si>
    <t>∑</t>
  </si>
  <si>
    <t>F*(60.0)=</t>
  </si>
  <si>
    <t>F*(63.0)=</t>
  </si>
  <si>
    <t>F*(66.0)=</t>
  </si>
  <si>
    <t>F*(69.0)=</t>
  </si>
  <si>
    <t>F*(72.0)=</t>
  </si>
  <si>
    <t>F*(75.0)=</t>
  </si>
  <si>
    <t>F*(78.0)=</t>
  </si>
  <si>
    <t>F*(81.0)=</t>
  </si>
  <si>
    <t>F*(84.0)=</t>
  </si>
  <si>
    <t>F*(57.0)=</t>
  </si>
  <si>
    <t>nix'i</t>
  </si>
  <si>
    <t>(x'i)^2</t>
  </si>
  <si>
    <t>ni(x'i)^2</t>
  </si>
  <si>
    <t>Xcр=</t>
  </si>
  <si>
    <t>σв=</t>
  </si>
  <si>
    <t>Dв=</t>
  </si>
  <si>
    <t>Dв(ген)=</t>
  </si>
  <si>
    <t>σв(ген)=</t>
  </si>
  <si>
    <t>xi</t>
  </si>
  <si>
    <t>x(i+1)</t>
  </si>
  <si>
    <t>xi-x</t>
  </si>
  <si>
    <t>x(i+1)-x</t>
  </si>
  <si>
    <t>zi = (xi– x) ⁄ σв</t>
  </si>
  <si>
    <t>zi+1 = (xi(+1)–– x) ⁄ σв</t>
  </si>
  <si>
    <t>-</t>
  </si>
  <si>
    <t xml:space="preserve">zi </t>
  </si>
  <si>
    <t>zi+1</t>
  </si>
  <si>
    <t>Φ(zi)</t>
  </si>
  <si>
    <t>Φ(zi + 1)</t>
  </si>
  <si>
    <t>Pi = Φ(z(i+1))– Φ(zi)</t>
  </si>
  <si>
    <t>n′i = 100Pi</t>
  </si>
  <si>
    <t>ni</t>
  </si>
  <si>
    <t>n ′i</t>
  </si>
  <si>
    <t>n i – n ′i</t>
  </si>
  <si>
    <t>( n i – n ′i )^ 2</t>
  </si>
  <si>
    <t>( n i – n ′i )^ 2/ n ′i</t>
  </si>
  <si>
    <t>ni^2</t>
  </si>
  <si>
    <t>ni^2/n ′i</t>
  </si>
  <si>
    <t>Контроль:</t>
  </si>
  <si>
    <t>k=</t>
  </si>
  <si>
    <t>Критическая точка (коэф. Пирса) =</t>
  </si>
  <si>
    <t>Правая граница:</t>
  </si>
  <si>
    <t>Левая граница:</t>
  </si>
  <si>
    <t>Ty=</t>
  </si>
  <si>
    <t>q=</t>
  </si>
  <si>
    <t>Левая граница доверительного интервала:</t>
  </si>
  <si>
    <t>Правая граница доверительного интервала: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</si>
</sst>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 vertical="center" wrapText="1"/>
    </xf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0" xfId="0" applyNumberForma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right"/>
    </xf>
    <xf numFmtId="0" fontId="0" fillId="0" borderId="3" xfId="0" applyBorder="1" applyAlignment="1">
      <alignment horizontal="left" vertical="center"/>
    </xf>
    <xf numFmtId="2" fontId="0" fillId="0" borderId="4" xfId="0" applyNumberFormat="1" applyFill="1" applyBorder="1" applyAlignment="1">
      <alignment horizontal="right"/>
    </xf>
    <xf numFmtId="0" fontId="0" fillId="0" borderId="6" xfId="0" applyBorder="1" applyAlignment="1">
      <alignment horizontal="left" vertical="center"/>
    </xf>
    <xf numFmtId="2" fontId="0" fillId="0" borderId="7" xfId="0" applyNumberFormat="1" applyFill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3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horizontal="right"/>
    </xf>
    <xf numFmtId="0" fontId="0" fillId="0" borderId="11" xfId="0" applyBorder="1"/>
    <xf numFmtId="2" fontId="0" fillId="0" borderId="1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7" xfId="0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Лист1!$P$3:$P$11</c:f>
              <c:numCache>
                <c:formatCode>0.00</c:formatCode>
                <c:ptCount val="9"/>
                <c:pt idx="0">
                  <c:v>58.5</c:v>
                </c:pt>
                <c:pt idx="1">
                  <c:v>61.5</c:v>
                </c:pt>
                <c:pt idx="2">
                  <c:v>64.5</c:v>
                </c:pt>
                <c:pt idx="3">
                  <c:v>67.5</c:v>
                </c:pt>
                <c:pt idx="4">
                  <c:v>70.5</c:v>
                </c:pt>
                <c:pt idx="5">
                  <c:v>73.5</c:v>
                </c:pt>
                <c:pt idx="6">
                  <c:v>76.5</c:v>
                </c:pt>
                <c:pt idx="7">
                  <c:v>79.5</c:v>
                </c:pt>
                <c:pt idx="8">
                  <c:v>82.5</c:v>
                </c:pt>
              </c:numCache>
            </c:numRef>
          </c:xVal>
          <c:yVal>
            <c:numRef>
              <c:f>Лист1!$Q$3:$Q$11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11</c:v>
                </c:pt>
                <c:pt idx="4">
                  <c:v>18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0-4E54-94F8-CDD3C924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54160"/>
        <c:axId val="1819757072"/>
      </c:scatterChart>
      <c:valAx>
        <c:axId val="1819754160"/>
        <c:scaling>
          <c:orientation val="minMax"/>
          <c:max val="82.5"/>
          <c:min val="58.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9757072"/>
        <c:crosses val="autoZero"/>
        <c:crossBetween val="midCat"/>
        <c:majorUnit val="3"/>
      </c:valAx>
      <c:valAx>
        <c:axId val="18197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97541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597477</xdr:colOff>
      <xdr:row>27</xdr:row>
      <xdr:rowOff>11257</xdr:rowOff>
    </xdr:from>
    <xdr:to>
      <xdr:col>8</xdr:col>
      <xdr:colOff>329911</xdr:colOff>
      <xdr:row>41</xdr:row>
      <xdr:rowOff>110837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15409</xdr:colOff>
      <xdr:row>63</xdr:row>
      <xdr:rowOff>11204</xdr:rowOff>
    </xdr:from>
    <xdr:to>
      <xdr:col>9</xdr:col>
      <xdr:colOff>11206</xdr:colOff>
      <xdr:row>82</xdr:row>
      <xdr:rowOff>103230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527" y="12214410"/>
          <a:ext cx="4836738" cy="3789967"/>
        </a:xfrm>
        <a:prstGeom prst="rect">
          <a:avLst/>
        </a:prstGeom>
      </xdr:spPr>
    </xdr:pic>
    <xdr:clientData/>
  </xdr:twoCellAnchor>
  <xdr:twoCellAnchor editAs="oneCell">
    <xdr:from>
      <xdr:col>1</xdr:col>
      <xdr:colOff>15952</xdr:colOff>
      <xdr:row>43</xdr:row>
      <xdr:rowOff>22412</xdr:rowOff>
    </xdr:from>
    <xdr:to>
      <xdr:col>9</xdr:col>
      <xdr:colOff>56029</xdr:colOff>
      <xdr:row>61</xdr:row>
      <xdr:rowOff>156985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621070" y="8292353"/>
          <a:ext cx="4881018" cy="36868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9"/>
  <sheetViews>
    <sheetView tabSelected="1" topLeftCell="M73" zoomScale="85" zoomScaleNormal="85" workbookViewId="0">
      <selection activeCell="O100" sqref="O100"/>
    </sheetView>
  </sheetViews>
  <sheetFormatPr defaultRowHeight="15" x14ac:dyDescent="0.25"/>
  <cols>
    <col min="14" max="14" width="17.5703125" customWidth="1"/>
    <col min="15" max="15" width="15.42578125" customWidth="1"/>
    <col min="16" max="16" width="17.85546875" customWidth="1"/>
    <col min="17" max="17" width="18.85546875" customWidth="1"/>
    <col min="18" max="18" width="20.28515625" customWidth="1"/>
    <col min="19" max="19" width="34.140625" customWidth="1"/>
    <col min="20" max="20" width="18" customWidth="1"/>
    <col min="21" max="21" width="19.5703125" customWidth="1"/>
  </cols>
  <sheetData>
    <row r="1" spans="2:19" ht="13.5" customHeight="1" x14ac:dyDescent="0.25">
      <c r="B1" s="55" t="s">
        <v>99</v>
      </c>
      <c r="C1" s="56"/>
      <c r="D1" s="56"/>
      <c r="E1" s="56"/>
      <c r="F1" s="56"/>
      <c r="G1" s="56"/>
      <c r="H1" s="56"/>
      <c r="I1" s="56"/>
      <c r="J1" s="56"/>
      <c r="K1" s="45"/>
      <c r="N1" s="57" t="s">
        <v>101</v>
      </c>
      <c r="O1" s="49" t="s">
        <v>102</v>
      </c>
      <c r="P1" s="49" t="s">
        <v>103</v>
      </c>
      <c r="Q1" s="49" t="s">
        <v>104</v>
      </c>
      <c r="R1" s="49" t="s">
        <v>105</v>
      </c>
      <c r="S1" s="47" t="s">
        <v>106</v>
      </c>
    </row>
    <row r="2" spans="2:19" x14ac:dyDescent="0.25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8" t="s">
        <v>9</v>
      </c>
      <c r="N2" s="58"/>
      <c r="O2" s="50"/>
      <c r="P2" s="50"/>
      <c r="Q2" s="50"/>
      <c r="R2" s="50"/>
      <c r="S2" s="48"/>
    </row>
    <row r="3" spans="2:19" x14ac:dyDescent="0.25">
      <c r="B3" s="6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7" t="s">
        <v>17</v>
      </c>
      <c r="J3" s="7" t="s">
        <v>18</v>
      </c>
      <c r="K3" s="8" t="s">
        <v>19</v>
      </c>
      <c r="N3" s="13">
        <v>1</v>
      </c>
      <c r="O3" s="14" t="s">
        <v>109</v>
      </c>
      <c r="P3" s="15">
        <v>58.5</v>
      </c>
      <c r="Q3" s="14">
        <v>8</v>
      </c>
      <c r="R3" s="14">
        <f>Q3/100</f>
        <v>0.08</v>
      </c>
      <c r="S3" s="16">
        <f>R3/$C$26</f>
        <v>2.6666666666666668E-2</v>
      </c>
    </row>
    <row r="4" spans="2:19" x14ac:dyDescent="0.25">
      <c r="B4" s="6" t="s">
        <v>20</v>
      </c>
      <c r="C4" s="7" t="s">
        <v>21</v>
      </c>
      <c r="D4" s="7" t="s">
        <v>22</v>
      </c>
      <c r="E4" s="7" t="s">
        <v>23</v>
      </c>
      <c r="F4" s="7" t="s">
        <v>19</v>
      </c>
      <c r="G4" s="7" t="s">
        <v>24</v>
      </c>
      <c r="H4" s="7" t="s">
        <v>25</v>
      </c>
      <c r="I4" s="7" t="s">
        <v>26</v>
      </c>
      <c r="J4" s="7" t="s">
        <v>27</v>
      </c>
      <c r="K4" s="8" t="s">
        <v>28</v>
      </c>
      <c r="N4" s="13">
        <v>2</v>
      </c>
      <c r="O4" s="14" t="s">
        <v>110</v>
      </c>
      <c r="P4" s="15">
        <v>61.5</v>
      </c>
      <c r="Q4" s="14">
        <v>9</v>
      </c>
      <c r="R4" s="14">
        <f t="shared" ref="R4:R10" si="0">Q4/100</f>
        <v>0.09</v>
      </c>
      <c r="S4" s="16">
        <f t="shared" ref="S4:S10" si="1">R4/$C$26</f>
        <v>0.03</v>
      </c>
    </row>
    <row r="5" spans="2:19" x14ac:dyDescent="0.25">
      <c r="B5" s="6" t="s">
        <v>29</v>
      </c>
      <c r="C5" s="7" t="s">
        <v>30</v>
      </c>
      <c r="D5" s="7" t="s">
        <v>31</v>
      </c>
      <c r="E5" s="7" t="s">
        <v>32</v>
      </c>
      <c r="F5" s="7" t="s">
        <v>33</v>
      </c>
      <c r="G5" s="7" t="s">
        <v>34</v>
      </c>
      <c r="H5" s="7" t="s">
        <v>35</v>
      </c>
      <c r="I5" s="7" t="s">
        <v>36</v>
      </c>
      <c r="J5" s="7" t="s">
        <v>37</v>
      </c>
      <c r="K5" s="8" t="s">
        <v>38</v>
      </c>
      <c r="N5" s="13">
        <v>3</v>
      </c>
      <c r="O5" s="14" t="s">
        <v>111</v>
      </c>
      <c r="P5" s="15">
        <v>64.5</v>
      </c>
      <c r="Q5" s="14">
        <v>11</v>
      </c>
      <c r="R5" s="14">
        <f t="shared" si="0"/>
        <v>0.11</v>
      </c>
      <c r="S5" s="16">
        <f t="shared" si="1"/>
        <v>3.6666666666666667E-2</v>
      </c>
    </row>
    <row r="6" spans="2:19" x14ac:dyDescent="0.25">
      <c r="B6" s="6" t="s">
        <v>39</v>
      </c>
      <c r="C6" s="7" t="s">
        <v>40</v>
      </c>
      <c r="D6" s="7" t="s">
        <v>41</v>
      </c>
      <c r="E6" s="7" t="s">
        <v>42</v>
      </c>
      <c r="F6" s="7" t="s">
        <v>43</v>
      </c>
      <c r="G6" s="7" t="s">
        <v>44</v>
      </c>
      <c r="H6" s="7" t="s">
        <v>45</v>
      </c>
      <c r="I6" s="7" t="s">
        <v>46</v>
      </c>
      <c r="J6" s="7" t="s">
        <v>47</v>
      </c>
      <c r="K6" s="8" t="s">
        <v>48</v>
      </c>
      <c r="N6" s="13">
        <v>4</v>
      </c>
      <c r="O6" s="14" t="s">
        <v>112</v>
      </c>
      <c r="P6" s="15">
        <v>67.5</v>
      </c>
      <c r="Q6" s="14">
        <v>11</v>
      </c>
      <c r="R6" s="14">
        <f t="shared" si="0"/>
        <v>0.11</v>
      </c>
      <c r="S6" s="16">
        <f t="shared" si="1"/>
        <v>3.6666666666666667E-2</v>
      </c>
    </row>
    <row r="7" spans="2:19" x14ac:dyDescent="0.25">
      <c r="B7" s="6" t="s">
        <v>49</v>
      </c>
      <c r="C7" s="7" t="s">
        <v>50</v>
      </c>
      <c r="D7" s="7" t="s">
        <v>51</v>
      </c>
      <c r="E7" s="7" t="s">
        <v>52</v>
      </c>
      <c r="F7" s="7" t="s">
        <v>53</v>
      </c>
      <c r="G7" s="7" t="s">
        <v>54</v>
      </c>
      <c r="H7" s="7" t="s">
        <v>55</v>
      </c>
      <c r="I7" s="7" t="s">
        <v>56</v>
      </c>
      <c r="J7" s="7" t="s">
        <v>57</v>
      </c>
      <c r="K7" s="8" t="s">
        <v>58</v>
      </c>
      <c r="N7" s="13">
        <v>5</v>
      </c>
      <c r="O7" s="14" t="s">
        <v>113</v>
      </c>
      <c r="P7" s="15">
        <v>70.5</v>
      </c>
      <c r="Q7" s="14">
        <v>18</v>
      </c>
      <c r="R7" s="14">
        <f t="shared" si="0"/>
        <v>0.18</v>
      </c>
      <c r="S7" s="16">
        <f t="shared" si="1"/>
        <v>0.06</v>
      </c>
    </row>
    <row r="8" spans="2:19" x14ac:dyDescent="0.25">
      <c r="B8" s="6" t="s">
        <v>59</v>
      </c>
      <c r="C8" s="7" t="s">
        <v>60</v>
      </c>
      <c r="D8" s="7" t="s">
        <v>61</v>
      </c>
      <c r="E8" s="7" t="s">
        <v>62</v>
      </c>
      <c r="F8" s="7" t="s">
        <v>63</v>
      </c>
      <c r="G8" s="7" t="s">
        <v>64</v>
      </c>
      <c r="H8" s="7" t="s">
        <v>65</v>
      </c>
      <c r="I8" s="7" t="s">
        <v>66</v>
      </c>
      <c r="J8" s="7" t="s">
        <v>67</v>
      </c>
      <c r="K8" s="8" t="s">
        <v>68</v>
      </c>
      <c r="N8" s="13">
        <v>6</v>
      </c>
      <c r="O8" s="14" t="s">
        <v>114</v>
      </c>
      <c r="P8" s="15">
        <v>73.5</v>
      </c>
      <c r="Q8" s="14">
        <v>12</v>
      </c>
      <c r="R8" s="14">
        <f t="shared" si="0"/>
        <v>0.12</v>
      </c>
      <c r="S8" s="16">
        <f t="shared" si="1"/>
        <v>0.04</v>
      </c>
    </row>
    <row r="9" spans="2:19" x14ac:dyDescent="0.25">
      <c r="B9" s="6" t="s">
        <v>69</v>
      </c>
      <c r="C9" s="7" t="s">
        <v>70</v>
      </c>
      <c r="D9" s="7" t="s">
        <v>71</v>
      </c>
      <c r="E9" s="7" t="s">
        <v>72</v>
      </c>
      <c r="F9" s="7" t="s">
        <v>73</v>
      </c>
      <c r="G9" s="7" t="s">
        <v>74</v>
      </c>
      <c r="H9" s="7" t="s">
        <v>75</v>
      </c>
      <c r="I9" s="7" t="s">
        <v>76</v>
      </c>
      <c r="J9" s="7" t="s">
        <v>77</v>
      </c>
      <c r="K9" s="8" t="s">
        <v>78</v>
      </c>
      <c r="N9" s="13">
        <v>7</v>
      </c>
      <c r="O9" s="14" t="s">
        <v>115</v>
      </c>
      <c r="P9" s="15">
        <v>76.5</v>
      </c>
      <c r="Q9" s="14">
        <v>11</v>
      </c>
      <c r="R9" s="14">
        <f t="shared" si="0"/>
        <v>0.11</v>
      </c>
      <c r="S9" s="16">
        <f t="shared" si="1"/>
        <v>3.6666666666666667E-2</v>
      </c>
    </row>
    <row r="10" spans="2:19" x14ac:dyDescent="0.25">
      <c r="B10" s="6" t="s">
        <v>79</v>
      </c>
      <c r="C10" s="7" t="s">
        <v>80</v>
      </c>
      <c r="D10" s="7" t="s">
        <v>81</v>
      </c>
      <c r="E10" s="7" t="s">
        <v>82</v>
      </c>
      <c r="F10" s="7" t="s">
        <v>83</v>
      </c>
      <c r="G10" s="7" t="s">
        <v>84</v>
      </c>
      <c r="H10" s="7" t="s">
        <v>85</v>
      </c>
      <c r="I10" s="7" t="s">
        <v>86</v>
      </c>
      <c r="J10" s="7" t="s">
        <v>87</v>
      </c>
      <c r="K10" s="8" t="s">
        <v>88</v>
      </c>
      <c r="N10" s="13">
        <v>8</v>
      </c>
      <c r="O10" s="14" t="s">
        <v>116</v>
      </c>
      <c r="P10" s="15">
        <v>79.5</v>
      </c>
      <c r="Q10" s="14">
        <v>10</v>
      </c>
      <c r="R10" s="14">
        <f t="shared" si="0"/>
        <v>0.1</v>
      </c>
      <c r="S10" s="16">
        <f t="shared" si="1"/>
        <v>3.3333333333333333E-2</v>
      </c>
    </row>
    <row r="11" spans="2:19" ht="15.75" thickBot="1" x14ac:dyDescent="0.3">
      <c r="B11" s="9" t="s">
        <v>89</v>
      </c>
      <c r="C11" s="10" t="s">
        <v>90</v>
      </c>
      <c r="D11" s="10" t="s">
        <v>91</v>
      </c>
      <c r="E11" s="10" t="s">
        <v>92</v>
      </c>
      <c r="F11" s="10" t="s">
        <v>93</v>
      </c>
      <c r="G11" s="10" t="s">
        <v>94</v>
      </c>
      <c r="H11" s="10" t="s">
        <v>95</v>
      </c>
      <c r="I11" s="10" t="s">
        <v>96</v>
      </c>
      <c r="J11" s="10" t="s">
        <v>97</v>
      </c>
      <c r="K11" s="11" t="s">
        <v>98</v>
      </c>
      <c r="N11" s="13">
        <v>9</v>
      </c>
      <c r="O11" s="14" t="s">
        <v>117</v>
      </c>
      <c r="P11" s="15">
        <v>82.5</v>
      </c>
      <c r="Q11" s="14">
        <v>10</v>
      </c>
      <c r="R11" s="14">
        <f>Q11/100</f>
        <v>0.1</v>
      </c>
      <c r="S11" s="16">
        <f>R11/$C$26</f>
        <v>3.3333333333333333E-2</v>
      </c>
    </row>
    <row r="12" spans="2:19" ht="15.75" thickBot="1" x14ac:dyDescent="0.3">
      <c r="N12" s="17" t="s">
        <v>118</v>
      </c>
      <c r="O12" s="18"/>
      <c r="P12" s="18"/>
      <c r="Q12" s="18">
        <f>SUM(Q3:Q11)</f>
        <v>100</v>
      </c>
      <c r="R12" s="18"/>
      <c r="S12" s="19"/>
    </row>
    <row r="13" spans="2:19" ht="15.75" thickBot="1" x14ac:dyDescent="0.3">
      <c r="B13" s="55" t="s">
        <v>100</v>
      </c>
      <c r="C13" s="56"/>
      <c r="D13" s="56"/>
      <c r="E13" s="56"/>
      <c r="F13" s="56"/>
      <c r="G13" s="56"/>
      <c r="H13" s="56"/>
      <c r="I13" s="56"/>
      <c r="J13" s="56"/>
      <c r="K13" s="45"/>
    </row>
    <row r="14" spans="2:19" x14ac:dyDescent="0.25">
      <c r="B14" s="6" t="s">
        <v>43</v>
      </c>
      <c r="C14" s="7" t="s">
        <v>0</v>
      </c>
      <c r="D14" s="7" t="s">
        <v>23</v>
      </c>
      <c r="E14" s="7" t="s">
        <v>30</v>
      </c>
      <c r="F14" s="7" t="s">
        <v>50</v>
      </c>
      <c r="G14" s="7" t="s">
        <v>68</v>
      </c>
      <c r="H14" s="7" t="s">
        <v>47</v>
      </c>
      <c r="I14" s="7" t="s">
        <v>85</v>
      </c>
      <c r="J14" s="7" t="s">
        <v>4</v>
      </c>
      <c r="K14" s="8" t="s">
        <v>31</v>
      </c>
      <c r="N14" s="20" t="s">
        <v>128</v>
      </c>
      <c r="O14" s="21">
        <v>0</v>
      </c>
    </row>
    <row r="15" spans="2:19" x14ac:dyDescent="0.25">
      <c r="B15" s="6" t="s">
        <v>89</v>
      </c>
      <c r="C15" s="7" t="s">
        <v>81</v>
      </c>
      <c r="D15" s="7" t="s">
        <v>64</v>
      </c>
      <c r="E15" s="7" t="s">
        <v>36</v>
      </c>
      <c r="F15" s="7" t="s">
        <v>18</v>
      </c>
      <c r="G15" s="7" t="s">
        <v>39</v>
      </c>
      <c r="H15" s="7" t="s">
        <v>98</v>
      </c>
      <c r="I15" s="7" t="s">
        <v>12</v>
      </c>
      <c r="J15" s="7" t="s">
        <v>54</v>
      </c>
      <c r="K15" s="8" t="s">
        <v>70</v>
      </c>
      <c r="N15" s="22" t="s">
        <v>119</v>
      </c>
      <c r="O15" s="23">
        <f>R3</f>
        <v>0.08</v>
      </c>
    </row>
    <row r="16" spans="2:19" x14ac:dyDescent="0.25">
      <c r="B16" s="6" t="s">
        <v>51</v>
      </c>
      <c r="C16" s="7" t="s">
        <v>24</v>
      </c>
      <c r="D16" s="7" t="s">
        <v>16</v>
      </c>
      <c r="E16" s="7" t="s">
        <v>96</v>
      </c>
      <c r="F16" s="7" t="s">
        <v>92</v>
      </c>
      <c r="G16" s="7" t="s">
        <v>73</v>
      </c>
      <c r="H16" s="7" t="s">
        <v>45</v>
      </c>
      <c r="I16" s="7" t="s">
        <v>21</v>
      </c>
      <c r="J16" s="7" t="s">
        <v>6</v>
      </c>
      <c r="K16" s="8" t="s">
        <v>59</v>
      </c>
      <c r="N16" s="22" t="s">
        <v>120</v>
      </c>
      <c r="O16" s="23">
        <f>O15+R4</f>
        <v>0.16999999999999998</v>
      </c>
    </row>
    <row r="17" spans="2:20" x14ac:dyDescent="0.25">
      <c r="B17" s="6" t="s">
        <v>65</v>
      </c>
      <c r="C17" s="7" t="s">
        <v>37</v>
      </c>
      <c r="D17" s="7" t="s">
        <v>33</v>
      </c>
      <c r="E17" s="7" t="s">
        <v>26</v>
      </c>
      <c r="F17" s="7" t="s">
        <v>13</v>
      </c>
      <c r="G17" s="7" t="s">
        <v>93</v>
      </c>
      <c r="H17" s="7" t="s">
        <v>57</v>
      </c>
      <c r="I17" s="7" t="s">
        <v>9</v>
      </c>
      <c r="J17" s="7" t="s">
        <v>41</v>
      </c>
      <c r="K17" s="8" t="s">
        <v>76</v>
      </c>
      <c r="N17" s="22" t="s">
        <v>121</v>
      </c>
      <c r="O17" s="23">
        <f t="shared" ref="O17:O23" si="2">O16+R5</f>
        <v>0.27999999999999997</v>
      </c>
    </row>
    <row r="18" spans="2:20" x14ac:dyDescent="0.25">
      <c r="B18" s="6" t="s">
        <v>3</v>
      </c>
      <c r="C18" s="7" t="s">
        <v>11</v>
      </c>
      <c r="D18" s="7" t="s">
        <v>7</v>
      </c>
      <c r="E18" s="7" t="s">
        <v>34</v>
      </c>
      <c r="F18" s="7" t="s">
        <v>48</v>
      </c>
      <c r="G18" s="7" t="s">
        <v>28</v>
      </c>
      <c r="H18" s="7" t="s">
        <v>77</v>
      </c>
      <c r="I18" s="7" t="s">
        <v>88</v>
      </c>
      <c r="J18" s="7" t="s">
        <v>62</v>
      </c>
      <c r="K18" s="8" t="s">
        <v>71</v>
      </c>
      <c r="N18" s="22" t="s">
        <v>122</v>
      </c>
      <c r="O18" s="23">
        <f t="shared" si="2"/>
        <v>0.38999999999999996</v>
      </c>
    </row>
    <row r="19" spans="2:20" x14ac:dyDescent="0.25">
      <c r="B19" s="6" t="s">
        <v>69</v>
      </c>
      <c r="C19" s="7" t="s">
        <v>90</v>
      </c>
      <c r="D19" s="7" t="s">
        <v>82</v>
      </c>
      <c r="E19" s="7" t="s">
        <v>79</v>
      </c>
      <c r="F19" s="7" t="s">
        <v>84</v>
      </c>
      <c r="G19" s="7" t="s">
        <v>91</v>
      </c>
      <c r="H19" s="7" t="s">
        <v>95</v>
      </c>
      <c r="I19" s="7" t="s">
        <v>8</v>
      </c>
      <c r="J19" s="7" t="s">
        <v>17</v>
      </c>
      <c r="K19" s="8" t="s">
        <v>44</v>
      </c>
      <c r="N19" s="22" t="s">
        <v>123</v>
      </c>
      <c r="O19" s="23">
        <f t="shared" si="2"/>
        <v>0.56999999999999995</v>
      </c>
    </row>
    <row r="20" spans="2:20" x14ac:dyDescent="0.25">
      <c r="B20" s="6" t="s">
        <v>80</v>
      </c>
      <c r="C20" s="7" t="s">
        <v>60</v>
      </c>
      <c r="D20" s="7" t="s">
        <v>49</v>
      </c>
      <c r="E20" s="7" t="s">
        <v>40</v>
      </c>
      <c r="F20" s="7" t="s">
        <v>55</v>
      </c>
      <c r="G20" s="7" t="s">
        <v>86</v>
      </c>
      <c r="H20" s="7" t="s">
        <v>97</v>
      </c>
      <c r="I20" s="7" t="s">
        <v>78</v>
      </c>
      <c r="J20" s="7" t="s">
        <v>75</v>
      </c>
      <c r="K20" s="8" t="s">
        <v>1</v>
      </c>
      <c r="N20" s="22" t="s">
        <v>124</v>
      </c>
      <c r="O20" s="23">
        <f t="shared" si="2"/>
        <v>0.69</v>
      </c>
    </row>
    <row r="21" spans="2:20" x14ac:dyDescent="0.25">
      <c r="B21" s="6" t="s">
        <v>29</v>
      </c>
      <c r="C21" s="7" t="s">
        <v>83</v>
      </c>
      <c r="D21" s="7" t="s">
        <v>94</v>
      </c>
      <c r="E21" s="7" t="s">
        <v>87</v>
      </c>
      <c r="F21" s="7" t="s">
        <v>67</v>
      </c>
      <c r="G21" s="7" t="s">
        <v>14</v>
      </c>
      <c r="H21" s="7" t="s">
        <v>5</v>
      </c>
      <c r="I21" s="7" t="s">
        <v>20</v>
      </c>
      <c r="J21" s="7" t="s">
        <v>56</v>
      </c>
      <c r="K21" s="8" t="s">
        <v>74</v>
      </c>
      <c r="N21" s="22" t="s">
        <v>125</v>
      </c>
      <c r="O21" s="23">
        <f t="shared" si="2"/>
        <v>0.79999999999999993</v>
      </c>
    </row>
    <row r="22" spans="2:20" x14ac:dyDescent="0.25">
      <c r="B22" s="6" t="s">
        <v>2</v>
      </c>
      <c r="C22" s="7" t="s">
        <v>22</v>
      </c>
      <c r="D22" s="7" t="s">
        <v>46</v>
      </c>
      <c r="E22" s="7" t="s">
        <v>72</v>
      </c>
      <c r="F22" s="7" t="s">
        <v>61</v>
      </c>
      <c r="G22" s="7" t="s">
        <v>63</v>
      </c>
      <c r="H22" s="7" t="s">
        <v>58</v>
      </c>
      <c r="I22" s="7" t="s">
        <v>38</v>
      </c>
      <c r="J22" s="7" t="s">
        <v>19</v>
      </c>
      <c r="K22" s="8" t="s">
        <v>19</v>
      </c>
      <c r="N22" s="22" t="s">
        <v>126</v>
      </c>
      <c r="O22" s="23">
        <f t="shared" si="2"/>
        <v>0.89999999999999991</v>
      </c>
    </row>
    <row r="23" spans="2:20" ht="15.75" thickBot="1" x14ac:dyDescent="0.3">
      <c r="B23" s="9" t="s">
        <v>10</v>
      </c>
      <c r="C23" s="10" t="s">
        <v>32</v>
      </c>
      <c r="D23" s="10" t="s">
        <v>35</v>
      </c>
      <c r="E23" s="10" t="s">
        <v>15</v>
      </c>
      <c r="F23" s="10" t="s">
        <v>25</v>
      </c>
      <c r="G23" s="10" t="s">
        <v>27</v>
      </c>
      <c r="H23" s="10" t="s">
        <v>66</v>
      </c>
      <c r="I23" s="10" t="s">
        <v>42</v>
      </c>
      <c r="J23" s="10" t="s">
        <v>52</v>
      </c>
      <c r="K23" s="11" t="s">
        <v>53</v>
      </c>
      <c r="N23" s="24" t="s">
        <v>127</v>
      </c>
      <c r="O23" s="25">
        <f t="shared" si="2"/>
        <v>0.99999999999999989</v>
      </c>
    </row>
    <row r="24" spans="2:20" ht="15.75" thickBot="1" x14ac:dyDescent="0.3">
      <c r="N24" s="12"/>
    </row>
    <row r="25" spans="2:20" ht="15" customHeight="1" x14ac:dyDescent="0.25">
      <c r="B25" s="27" t="s">
        <v>107</v>
      </c>
      <c r="C25" s="31">
        <v>27</v>
      </c>
      <c r="N25" s="57" t="s">
        <v>101</v>
      </c>
      <c r="O25" s="49" t="s">
        <v>102</v>
      </c>
      <c r="P25" s="49" t="s">
        <v>103</v>
      </c>
      <c r="Q25" s="49" t="s">
        <v>104</v>
      </c>
      <c r="R25" s="59" t="s">
        <v>129</v>
      </c>
      <c r="S25" s="59" t="s">
        <v>130</v>
      </c>
      <c r="T25" s="61" t="s">
        <v>131</v>
      </c>
    </row>
    <row r="26" spans="2:20" ht="15.75" customHeight="1" thickBot="1" x14ac:dyDescent="0.3">
      <c r="B26" s="24" t="s">
        <v>108</v>
      </c>
      <c r="C26" s="32">
        <f>C25/9</f>
        <v>3</v>
      </c>
      <c r="D26" s="5"/>
      <c r="E26" s="5"/>
      <c r="F26" s="5"/>
      <c r="G26" s="5"/>
      <c r="H26" s="5"/>
      <c r="I26" s="5"/>
      <c r="N26" s="58"/>
      <c r="O26" s="50"/>
      <c r="P26" s="50"/>
      <c r="Q26" s="50"/>
      <c r="R26" s="60"/>
      <c r="S26" s="60"/>
      <c r="T26" s="62"/>
    </row>
    <row r="27" spans="2:20" x14ac:dyDescent="0.25">
      <c r="N27" s="13">
        <v>1</v>
      </c>
      <c r="O27" s="14" t="s">
        <v>109</v>
      </c>
      <c r="P27" s="15">
        <v>58.5</v>
      </c>
      <c r="Q27" s="14">
        <v>8</v>
      </c>
      <c r="R27" s="14">
        <f>P27*Q27</f>
        <v>468</v>
      </c>
      <c r="S27" s="14">
        <f>P27*P27</f>
        <v>3422.25</v>
      </c>
      <c r="T27" s="26">
        <f>S27*Q27</f>
        <v>27378</v>
      </c>
    </row>
    <row r="28" spans="2:20" x14ac:dyDescent="0.25">
      <c r="N28" s="13">
        <v>2</v>
      </c>
      <c r="O28" s="14" t="s">
        <v>110</v>
      </c>
      <c r="P28" s="15">
        <v>61.5</v>
      </c>
      <c r="Q28" s="14">
        <v>9</v>
      </c>
      <c r="R28" s="14">
        <f t="shared" ref="R28:R35" si="3">P28*Q28</f>
        <v>553.5</v>
      </c>
      <c r="S28" s="14">
        <f t="shared" ref="S28:S35" si="4">P28*P28</f>
        <v>3782.25</v>
      </c>
      <c r="T28" s="26">
        <f t="shared" ref="T28:T35" si="5">S28*Q28</f>
        <v>34040.25</v>
      </c>
    </row>
    <row r="29" spans="2:20" x14ac:dyDescent="0.25">
      <c r="N29" s="13">
        <v>3</v>
      </c>
      <c r="O29" s="14" t="s">
        <v>111</v>
      </c>
      <c r="P29" s="15">
        <v>64.5</v>
      </c>
      <c r="Q29" s="14">
        <v>11</v>
      </c>
      <c r="R29" s="14">
        <f t="shared" si="3"/>
        <v>709.5</v>
      </c>
      <c r="S29" s="14">
        <f t="shared" si="4"/>
        <v>4160.25</v>
      </c>
      <c r="T29" s="26">
        <f t="shared" si="5"/>
        <v>45762.75</v>
      </c>
    </row>
    <row r="30" spans="2:20" x14ac:dyDescent="0.25">
      <c r="N30" s="13">
        <v>4</v>
      </c>
      <c r="O30" s="14" t="s">
        <v>112</v>
      </c>
      <c r="P30" s="15">
        <v>67.5</v>
      </c>
      <c r="Q30" s="14">
        <v>11</v>
      </c>
      <c r="R30" s="14">
        <f t="shared" si="3"/>
        <v>742.5</v>
      </c>
      <c r="S30" s="14">
        <f t="shared" si="4"/>
        <v>4556.25</v>
      </c>
      <c r="T30" s="26">
        <f t="shared" si="5"/>
        <v>50118.75</v>
      </c>
    </row>
    <row r="31" spans="2:20" x14ac:dyDescent="0.25">
      <c r="N31" s="13">
        <v>5</v>
      </c>
      <c r="O31" s="14" t="s">
        <v>113</v>
      </c>
      <c r="P31" s="15">
        <v>70.5</v>
      </c>
      <c r="Q31" s="14">
        <v>18</v>
      </c>
      <c r="R31" s="14">
        <f t="shared" si="3"/>
        <v>1269</v>
      </c>
      <c r="S31" s="14">
        <f t="shared" si="4"/>
        <v>4970.25</v>
      </c>
      <c r="T31" s="26">
        <f t="shared" si="5"/>
        <v>89464.5</v>
      </c>
    </row>
    <row r="32" spans="2:20" x14ac:dyDescent="0.25">
      <c r="N32" s="13">
        <v>6</v>
      </c>
      <c r="O32" s="14" t="s">
        <v>114</v>
      </c>
      <c r="P32" s="15">
        <v>73.5</v>
      </c>
      <c r="Q32" s="14">
        <v>12</v>
      </c>
      <c r="R32" s="14">
        <f t="shared" si="3"/>
        <v>882</v>
      </c>
      <c r="S32" s="14">
        <f t="shared" si="4"/>
        <v>5402.25</v>
      </c>
      <c r="T32" s="26">
        <f t="shared" si="5"/>
        <v>64827</v>
      </c>
    </row>
    <row r="33" spans="14:20" x14ac:dyDescent="0.25">
      <c r="N33" s="13">
        <v>7</v>
      </c>
      <c r="O33" s="14" t="s">
        <v>115</v>
      </c>
      <c r="P33" s="15">
        <v>76.5</v>
      </c>
      <c r="Q33" s="14">
        <v>11</v>
      </c>
      <c r="R33" s="14">
        <f t="shared" si="3"/>
        <v>841.5</v>
      </c>
      <c r="S33" s="14">
        <f t="shared" si="4"/>
        <v>5852.25</v>
      </c>
      <c r="T33" s="26">
        <f t="shared" si="5"/>
        <v>64374.75</v>
      </c>
    </row>
    <row r="34" spans="14:20" x14ac:dyDescent="0.25">
      <c r="N34" s="13">
        <v>8</v>
      </c>
      <c r="O34" s="14" t="s">
        <v>116</v>
      </c>
      <c r="P34" s="15">
        <v>79.5</v>
      </c>
      <c r="Q34" s="14">
        <v>10</v>
      </c>
      <c r="R34" s="14">
        <f t="shared" si="3"/>
        <v>795</v>
      </c>
      <c r="S34" s="14">
        <f t="shared" si="4"/>
        <v>6320.25</v>
      </c>
      <c r="T34" s="26">
        <f t="shared" si="5"/>
        <v>63202.5</v>
      </c>
    </row>
    <row r="35" spans="14:20" x14ac:dyDescent="0.25">
      <c r="N35" s="13">
        <v>9</v>
      </c>
      <c r="O35" s="14" t="s">
        <v>117</v>
      </c>
      <c r="P35" s="15">
        <v>82.5</v>
      </c>
      <c r="Q35" s="14">
        <v>10</v>
      </c>
      <c r="R35" s="14">
        <f t="shared" si="3"/>
        <v>825</v>
      </c>
      <c r="S35" s="14">
        <f t="shared" si="4"/>
        <v>6806.25</v>
      </c>
      <c r="T35" s="26">
        <f t="shared" si="5"/>
        <v>68062.5</v>
      </c>
    </row>
    <row r="36" spans="14:20" ht="15.75" thickBot="1" x14ac:dyDescent="0.3">
      <c r="N36" s="17" t="s">
        <v>118</v>
      </c>
      <c r="O36" s="18"/>
      <c r="P36" s="18"/>
      <c r="Q36" s="18">
        <f>SUM(Q27:Q35)</f>
        <v>100</v>
      </c>
      <c r="R36" s="18">
        <f>SUM(R27:R35)</f>
        <v>7086</v>
      </c>
      <c r="S36" s="18"/>
      <c r="T36" s="19">
        <f>SUM(T27:T35)</f>
        <v>507231</v>
      </c>
    </row>
    <row r="37" spans="14:20" ht="15.75" thickBot="1" x14ac:dyDescent="0.3"/>
    <row r="38" spans="14:20" x14ac:dyDescent="0.25">
      <c r="N38" s="27" t="s">
        <v>132</v>
      </c>
      <c r="O38" s="28">
        <f>R36/100</f>
        <v>70.86</v>
      </c>
    </row>
    <row r="39" spans="14:20" x14ac:dyDescent="0.25">
      <c r="N39" s="29" t="s">
        <v>134</v>
      </c>
      <c r="O39" s="2">
        <f>(T36/100) - O38*O38</f>
        <v>51.170400000000882</v>
      </c>
    </row>
    <row r="40" spans="14:20" x14ac:dyDescent="0.25">
      <c r="N40" s="29" t="s">
        <v>133</v>
      </c>
      <c r="O40" s="2">
        <f>SQRT(O39)</f>
        <v>7.1533488660906848</v>
      </c>
    </row>
    <row r="41" spans="14:20" x14ac:dyDescent="0.25">
      <c r="N41" s="29" t="s">
        <v>135</v>
      </c>
      <c r="O41" s="2">
        <f>(100*O39)/99</f>
        <v>51.687272727273616</v>
      </c>
    </row>
    <row r="42" spans="14:20" ht="15.75" thickBot="1" x14ac:dyDescent="0.3">
      <c r="N42" s="30" t="s">
        <v>136</v>
      </c>
      <c r="O42" s="4">
        <f>SQRT(O41)</f>
        <v>7.1893861161627433</v>
      </c>
    </row>
    <row r="44" spans="14:20" ht="15.75" thickBot="1" x14ac:dyDescent="0.3"/>
    <row r="45" spans="14:20" ht="18.75" customHeight="1" x14ac:dyDescent="0.25">
      <c r="N45" s="57" t="s">
        <v>101</v>
      </c>
      <c r="O45" s="63" t="s">
        <v>137</v>
      </c>
      <c r="P45" s="63" t="s">
        <v>138</v>
      </c>
      <c r="Q45" s="63" t="s">
        <v>139</v>
      </c>
      <c r="R45" s="63" t="s">
        <v>140</v>
      </c>
      <c r="S45" s="63" t="s">
        <v>141</v>
      </c>
      <c r="T45" s="65" t="s">
        <v>142</v>
      </c>
    </row>
    <row r="46" spans="14:20" x14ac:dyDescent="0.25">
      <c r="N46" s="58"/>
      <c r="O46" s="64"/>
      <c r="P46" s="64"/>
      <c r="Q46" s="64"/>
      <c r="R46" s="64"/>
      <c r="S46" s="64"/>
      <c r="T46" s="66"/>
    </row>
    <row r="47" spans="14:20" x14ac:dyDescent="0.25">
      <c r="N47" s="13">
        <v>1</v>
      </c>
      <c r="O47" s="1">
        <v>57</v>
      </c>
      <c r="P47" s="1">
        <v>60</v>
      </c>
      <c r="Q47" s="1" t="s">
        <v>143</v>
      </c>
      <c r="R47" s="1">
        <f>P47-$O$38</f>
        <v>-10.86</v>
      </c>
      <c r="S47" s="1" t="s">
        <v>143</v>
      </c>
      <c r="T47" s="2">
        <f>R47/$O$40</f>
        <v>-1.5181700492031232</v>
      </c>
    </row>
    <row r="48" spans="14:20" x14ac:dyDescent="0.25">
      <c r="N48" s="13">
        <v>2</v>
      </c>
      <c r="O48" s="1">
        <v>60</v>
      </c>
      <c r="P48" s="1">
        <v>63</v>
      </c>
      <c r="Q48" s="1">
        <f>O48-$O$38</f>
        <v>-10.86</v>
      </c>
      <c r="R48" s="1">
        <f t="shared" ref="R48:R54" si="6">P48-$O$38</f>
        <v>-7.8599999999999994</v>
      </c>
      <c r="S48" s="1">
        <f>Q48/$O$40</f>
        <v>-1.5181700492031232</v>
      </c>
      <c r="T48" s="2">
        <f t="shared" ref="T48:T54" si="7">R48/$O$40</f>
        <v>-1.0987860577105477</v>
      </c>
    </row>
    <row r="49" spans="14:20" x14ac:dyDescent="0.25">
      <c r="N49" s="13">
        <v>3</v>
      </c>
      <c r="O49" s="1">
        <v>63</v>
      </c>
      <c r="P49" s="1">
        <v>66</v>
      </c>
      <c r="Q49" s="1">
        <f t="shared" ref="Q49:Q55" si="8">O49-$O$38</f>
        <v>-7.8599999999999994</v>
      </c>
      <c r="R49" s="1">
        <f t="shared" si="6"/>
        <v>-4.8599999999999994</v>
      </c>
      <c r="S49" s="1">
        <f t="shared" ref="S49:S55" si="9">Q49/$O$40</f>
        <v>-1.0987860577105477</v>
      </c>
      <c r="T49" s="2">
        <f t="shared" si="7"/>
        <v>-0.67940206621797217</v>
      </c>
    </row>
    <row r="50" spans="14:20" x14ac:dyDescent="0.25">
      <c r="N50" s="13">
        <v>4</v>
      </c>
      <c r="O50" s="1">
        <v>66</v>
      </c>
      <c r="P50" s="1">
        <v>69</v>
      </c>
      <c r="Q50" s="1">
        <f t="shared" si="8"/>
        <v>-4.8599999999999994</v>
      </c>
      <c r="R50" s="1">
        <f t="shared" si="6"/>
        <v>-1.8599999999999994</v>
      </c>
      <c r="S50" s="1">
        <f t="shared" si="9"/>
        <v>-0.67940206621797217</v>
      </c>
      <c r="T50" s="2">
        <f t="shared" si="7"/>
        <v>-0.26001807472539668</v>
      </c>
    </row>
    <row r="51" spans="14:20" x14ac:dyDescent="0.25">
      <c r="N51" s="13">
        <v>5</v>
      </c>
      <c r="O51" s="1">
        <v>69</v>
      </c>
      <c r="P51" s="1">
        <v>72</v>
      </c>
      <c r="Q51" s="1">
        <f t="shared" si="8"/>
        <v>-1.8599999999999994</v>
      </c>
      <c r="R51" s="1">
        <f t="shared" si="6"/>
        <v>1.1400000000000006</v>
      </c>
      <c r="S51" s="1">
        <f t="shared" si="9"/>
        <v>-0.26001807472539668</v>
      </c>
      <c r="T51" s="2">
        <f t="shared" si="7"/>
        <v>0.15936591676717876</v>
      </c>
    </row>
    <row r="52" spans="14:20" x14ac:dyDescent="0.25">
      <c r="N52" s="13">
        <v>6</v>
      </c>
      <c r="O52" s="1">
        <v>72</v>
      </c>
      <c r="P52" s="1">
        <v>75</v>
      </c>
      <c r="Q52" s="1">
        <f t="shared" si="8"/>
        <v>1.1400000000000006</v>
      </c>
      <c r="R52" s="1">
        <f t="shared" si="6"/>
        <v>4.1400000000000006</v>
      </c>
      <c r="S52" s="1">
        <f t="shared" si="9"/>
        <v>0.15936591676717876</v>
      </c>
      <c r="T52" s="2">
        <f t="shared" si="7"/>
        <v>0.57874990825975425</v>
      </c>
    </row>
    <row r="53" spans="14:20" x14ac:dyDescent="0.25">
      <c r="N53" s="13">
        <v>7</v>
      </c>
      <c r="O53" s="1">
        <v>75</v>
      </c>
      <c r="P53" s="1">
        <v>78</v>
      </c>
      <c r="Q53" s="1">
        <f t="shared" si="8"/>
        <v>4.1400000000000006</v>
      </c>
      <c r="R53" s="1">
        <f t="shared" si="6"/>
        <v>7.1400000000000006</v>
      </c>
      <c r="S53" s="1">
        <f t="shared" si="9"/>
        <v>0.57874990825975425</v>
      </c>
      <c r="T53" s="2">
        <f t="shared" si="7"/>
        <v>0.99813389975232969</v>
      </c>
    </row>
    <row r="54" spans="14:20" x14ac:dyDescent="0.25">
      <c r="N54" s="13">
        <v>8</v>
      </c>
      <c r="O54" s="1">
        <v>78</v>
      </c>
      <c r="P54" s="1">
        <v>81</v>
      </c>
      <c r="Q54" s="1">
        <f t="shared" si="8"/>
        <v>7.1400000000000006</v>
      </c>
      <c r="R54" s="1">
        <f t="shared" si="6"/>
        <v>10.14</v>
      </c>
      <c r="S54" s="1">
        <f t="shared" si="9"/>
        <v>0.99813389975232969</v>
      </c>
      <c r="T54" s="2">
        <f t="shared" si="7"/>
        <v>1.4175178912449051</v>
      </c>
    </row>
    <row r="55" spans="14:20" ht="15.75" thickBot="1" x14ac:dyDescent="0.3">
      <c r="N55" s="17">
        <v>9</v>
      </c>
      <c r="O55" s="3">
        <v>81</v>
      </c>
      <c r="P55" s="3">
        <v>84</v>
      </c>
      <c r="Q55" s="3">
        <f t="shared" si="8"/>
        <v>10.14</v>
      </c>
      <c r="R55" s="3" t="s">
        <v>143</v>
      </c>
      <c r="S55" s="3">
        <f t="shared" si="9"/>
        <v>1.4175178912449051</v>
      </c>
      <c r="T55" s="4" t="s">
        <v>143</v>
      </c>
    </row>
    <row r="57" spans="14:20" ht="15.75" thickBot="1" x14ac:dyDescent="0.3"/>
    <row r="58" spans="14:20" ht="18.75" customHeight="1" x14ac:dyDescent="0.25">
      <c r="N58" s="57" t="s">
        <v>101</v>
      </c>
      <c r="O58" s="63" t="s">
        <v>144</v>
      </c>
      <c r="P58" s="63" t="s">
        <v>145</v>
      </c>
      <c r="Q58" s="67" t="s">
        <v>146</v>
      </c>
      <c r="R58" s="67" t="s">
        <v>147</v>
      </c>
      <c r="S58" s="67" t="s">
        <v>148</v>
      </c>
      <c r="T58" s="69" t="s">
        <v>149</v>
      </c>
    </row>
    <row r="59" spans="14:20" x14ac:dyDescent="0.25">
      <c r="N59" s="58"/>
      <c r="O59" s="64"/>
      <c r="P59" s="64"/>
      <c r="Q59" s="68"/>
      <c r="R59" s="68"/>
      <c r="S59" s="68"/>
      <c r="T59" s="70"/>
    </row>
    <row r="60" spans="14:20" x14ac:dyDescent="0.25">
      <c r="N60" s="13">
        <v>1</v>
      </c>
      <c r="O60" s="1" t="s">
        <v>143</v>
      </c>
      <c r="P60" s="1">
        <v>-1.5181700492031232</v>
      </c>
      <c r="Q60" s="1">
        <v>-0.5</v>
      </c>
      <c r="R60" s="1">
        <v>-0.43569999999999998</v>
      </c>
      <c r="S60" s="1">
        <f>R60-Q60</f>
        <v>6.4300000000000024E-2</v>
      </c>
      <c r="T60" s="2">
        <f>100*S60</f>
        <v>6.4300000000000024</v>
      </c>
    </row>
    <row r="61" spans="14:20" x14ac:dyDescent="0.25">
      <c r="N61" s="13">
        <v>2</v>
      </c>
      <c r="O61" s="1">
        <v>-1.5181700492031232</v>
      </c>
      <c r="P61" s="1">
        <v>-1.0987860577105477</v>
      </c>
      <c r="Q61" s="1">
        <v>-0.43569999999999998</v>
      </c>
      <c r="R61" s="1">
        <v>-0.36430000000000001</v>
      </c>
      <c r="S61" s="1">
        <f t="shared" ref="S61:S68" si="10">R61-Q61</f>
        <v>7.1399999999999963E-2</v>
      </c>
      <c r="T61" s="2">
        <f>100*S61</f>
        <v>7.1399999999999961</v>
      </c>
    </row>
    <row r="62" spans="14:20" x14ac:dyDescent="0.25">
      <c r="N62" s="13">
        <v>3</v>
      </c>
      <c r="O62" s="1">
        <v>-1.0987860577105477</v>
      </c>
      <c r="P62" s="1">
        <v>-0.67940206621797217</v>
      </c>
      <c r="Q62" s="1">
        <v>-0.36430000000000001</v>
      </c>
      <c r="R62" s="1">
        <v>-0.25169999999999998</v>
      </c>
      <c r="S62" s="1">
        <f t="shared" si="10"/>
        <v>0.11260000000000003</v>
      </c>
      <c r="T62" s="2">
        <f t="shared" ref="T62:T68" si="11">100*S62</f>
        <v>11.260000000000003</v>
      </c>
    </row>
    <row r="63" spans="14:20" x14ac:dyDescent="0.25">
      <c r="N63" s="13">
        <v>4</v>
      </c>
      <c r="O63" s="1">
        <v>-0.67940206621797217</v>
      </c>
      <c r="P63" s="1">
        <v>-0.26001807472539668</v>
      </c>
      <c r="Q63" s="1">
        <v>-0.25169999999999998</v>
      </c>
      <c r="R63" s="1">
        <v>-0.1026</v>
      </c>
      <c r="S63" s="1">
        <f t="shared" si="10"/>
        <v>0.14909999999999998</v>
      </c>
      <c r="T63" s="2">
        <f t="shared" si="11"/>
        <v>14.909999999999998</v>
      </c>
    </row>
    <row r="64" spans="14:20" x14ac:dyDescent="0.25">
      <c r="N64" s="13">
        <v>5</v>
      </c>
      <c r="O64" s="1">
        <v>-0.26001807472539668</v>
      </c>
      <c r="P64" s="1">
        <v>0.15936591676717876</v>
      </c>
      <c r="Q64" s="1">
        <v>-0.1026</v>
      </c>
      <c r="R64" s="1">
        <v>6.3600000000000004E-2</v>
      </c>
      <c r="S64" s="1">
        <f t="shared" si="10"/>
        <v>0.16620000000000001</v>
      </c>
      <c r="T64" s="2">
        <f t="shared" si="11"/>
        <v>16.62</v>
      </c>
    </row>
    <row r="65" spans="14:21" x14ac:dyDescent="0.25">
      <c r="N65" s="13">
        <v>6</v>
      </c>
      <c r="O65" s="1">
        <v>0.15936591676717876</v>
      </c>
      <c r="P65" s="1">
        <v>0.57874990825975425</v>
      </c>
      <c r="Q65" s="1">
        <v>6.3600000000000004E-2</v>
      </c>
      <c r="R65" s="1">
        <v>0.219</v>
      </c>
      <c r="S65" s="1">
        <f t="shared" si="10"/>
        <v>0.15539999999999998</v>
      </c>
      <c r="T65" s="2">
        <f t="shared" si="11"/>
        <v>15.54</v>
      </c>
    </row>
    <row r="66" spans="14:21" x14ac:dyDescent="0.25">
      <c r="N66" s="13">
        <v>7</v>
      </c>
      <c r="O66" s="1">
        <v>0.57874990825975425</v>
      </c>
      <c r="P66" s="1">
        <v>0.99813389975232969</v>
      </c>
      <c r="Q66" s="1">
        <v>0.219</v>
      </c>
      <c r="R66" s="1">
        <v>0.34129999999999999</v>
      </c>
      <c r="S66" s="1">
        <f t="shared" si="10"/>
        <v>0.12229999999999999</v>
      </c>
      <c r="T66" s="2">
        <f t="shared" si="11"/>
        <v>12.229999999999999</v>
      </c>
    </row>
    <row r="67" spans="14:21" x14ac:dyDescent="0.25">
      <c r="N67" s="13">
        <v>8</v>
      </c>
      <c r="O67" s="1">
        <v>0.99813389975232969</v>
      </c>
      <c r="P67" s="1">
        <v>1.4175178912449051</v>
      </c>
      <c r="Q67" s="1">
        <v>0.34129999999999999</v>
      </c>
      <c r="R67" s="1">
        <v>0.42220000000000002</v>
      </c>
      <c r="S67" s="1">
        <f t="shared" si="10"/>
        <v>8.0900000000000027E-2</v>
      </c>
      <c r="T67" s="2">
        <f t="shared" si="11"/>
        <v>8.0900000000000034</v>
      </c>
    </row>
    <row r="68" spans="14:21" ht="15.75" thickBot="1" x14ac:dyDescent="0.3">
      <c r="N68" s="17">
        <v>9</v>
      </c>
      <c r="O68" s="3">
        <v>1.4175178912449051</v>
      </c>
      <c r="P68" s="3" t="s">
        <v>143</v>
      </c>
      <c r="Q68" s="3">
        <v>0.42220000000000002</v>
      </c>
      <c r="R68" s="3">
        <v>0.5</v>
      </c>
      <c r="S68" s="3">
        <f t="shared" si="10"/>
        <v>7.779999999999998E-2</v>
      </c>
      <c r="T68" s="4">
        <f t="shared" si="11"/>
        <v>7.7799999999999976</v>
      </c>
    </row>
    <row r="70" spans="14:21" ht="15.75" thickBot="1" x14ac:dyDescent="0.3"/>
    <row r="71" spans="14:21" ht="18.75" customHeight="1" x14ac:dyDescent="0.25">
      <c r="N71" s="57" t="s">
        <v>101</v>
      </c>
      <c r="O71" s="59" t="s">
        <v>150</v>
      </c>
      <c r="P71" s="59" t="s">
        <v>151</v>
      </c>
      <c r="Q71" s="59" t="s">
        <v>152</v>
      </c>
      <c r="R71" s="59" t="s">
        <v>153</v>
      </c>
      <c r="S71" s="59" t="s">
        <v>154</v>
      </c>
      <c r="T71" s="59" t="s">
        <v>155</v>
      </c>
      <c r="U71" s="61" t="s">
        <v>156</v>
      </c>
    </row>
    <row r="72" spans="14:21" x14ac:dyDescent="0.25">
      <c r="N72" s="58"/>
      <c r="O72" s="60"/>
      <c r="P72" s="60"/>
      <c r="Q72" s="60"/>
      <c r="R72" s="60"/>
      <c r="S72" s="60"/>
      <c r="T72" s="60"/>
      <c r="U72" s="62"/>
    </row>
    <row r="73" spans="14:21" x14ac:dyDescent="0.25">
      <c r="N73" s="13">
        <v>1</v>
      </c>
      <c r="O73" s="14">
        <v>8</v>
      </c>
      <c r="P73" s="1">
        <v>6.4300000000000024</v>
      </c>
      <c r="Q73" s="33">
        <f>O73-P73</f>
        <v>1.5699999999999976</v>
      </c>
      <c r="R73" s="33">
        <f>Q73*Q73</f>
        <v>2.4648999999999925</v>
      </c>
      <c r="S73" s="33">
        <f>R73/P73</f>
        <v>0.38334370139968765</v>
      </c>
      <c r="T73" s="33">
        <f>O73*O73</f>
        <v>64</v>
      </c>
      <c r="U73" s="34">
        <f>T73/P73</f>
        <v>9.9533437013996853</v>
      </c>
    </row>
    <row r="74" spans="14:21" x14ac:dyDescent="0.25">
      <c r="N74" s="13">
        <v>2</v>
      </c>
      <c r="O74" s="14">
        <v>9</v>
      </c>
      <c r="P74" s="1">
        <v>7.1399999999999961</v>
      </c>
      <c r="Q74" s="33">
        <f t="shared" ref="Q74:Q81" si="12">O74-P74</f>
        <v>1.8600000000000039</v>
      </c>
      <c r="R74" s="33">
        <f t="shared" ref="R74:R81" si="13">Q74*Q74</f>
        <v>3.4596000000000142</v>
      </c>
      <c r="S74" s="33">
        <f t="shared" ref="S74:S81" si="14">R74/P74</f>
        <v>0.48453781512605265</v>
      </c>
      <c r="T74" s="33">
        <f t="shared" ref="T74:T81" si="15">O74*O74</f>
        <v>81</v>
      </c>
      <c r="U74" s="34">
        <f t="shared" ref="U74:U81" si="16">T74/P74</f>
        <v>11.344537815126056</v>
      </c>
    </row>
    <row r="75" spans="14:21" x14ac:dyDescent="0.25">
      <c r="N75" s="13">
        <v>3</v>
      </c>
      <c r="O75" s="14">
        <v>11</v>
      </c>
      <c r="P75" s="1">
        <v>11.260000000000003</v>
      </c>
      <c r="Q75" s="33">
        <f t="shared" si="12"/>
        <v>-0.26000000000000334</v>
      </c>
      <c r="R75" s="33">
        <f t="shared" si="13"/>
        <v>6.7600000000001742E-2</v>
      </c>
      <c r="S75" s="33">
        <f t="shared" si="14"/>
        <v>6.0035523978687142E-3</v>
      </c>
      <c r="T75" s="33">
        <f t="shared" si="15"/>
        <v>121</v>
      </c>
      <c r="U75" s="34">
        <f t="shared" si="16"/>
        <v>10.746003552397866</v>
      </c>
    </row>
    <row r="76" spans="14:21" x14ac:dyDescent="0.25">
      <c r="N76" s="13">
        <v>4</v>
      </c>
      <c r="O76" s="14">
        <v>11</v>
      </c>
      <c r="P76" s="1">
        <v>14.909999999999998</v>
      </c>
      <c r="Q76" s="33">
        <f t="shared" si="12"/>
        <v>-3.9099999999999984</v>
      </c>
      <c r="R76" s="33">
        <f t="shared" si="13"/>
        <v>15.288099999999988</v>
      </c>
      <c r="S76" s="33">
        <f t="shared" si="14"/>
        <v>1.025358819584171</v>
      </c>
      <c r="T76" s="33">
        <f t="shared" si="15"/>
        <v>121</v>
      </c>
      <c r="U76" s="34">
        <f t="shared" si="16"/>
        <v>8.1153588195841717</v>
      </c>
    </row>
    <row r="77" spans="14:21" x14ac:dyDescent="0.25">
      <c r="N77" s="13">
        <v>5</v>
      </c>
      <c r="O77" s="14">
        <v>18</v>
      </c>
      <c r="P77" s="1">
        <v>16.62</v>
      </c>
      <c r="Q77" s="33">
        <f t="shared" si="12"/>
        <v>1.379999999999999</v>
      </c>
      <c r="R77" s="33">
        <f t="shared" si="13"/>
        <v>1.9043999999999972</v>
      </c>
      <c r="S77" s="33">
        <f t="shared" si="14"/>
        <v>0.11458483754512618</v>
      </c>
      <c r="T77" s="33">
        <f t="shared" si="15"/>
        <v>324</v>
      </c>
      <c r="U77" s="34">
        <f t="shared" si="16"/>
        <v>19.494584837545126</v>
      </c>
    </row>
    <row r="78" spans="14:21" x14ac:dyDescent="0.25">
      <c r="N78" s="13">
        <v>6</v>
      </c>
      <c r="O78" s="14">
        <v>12</v>
      </c>
      <c r="P78" s="1">
        <v>15.54</v>
      </c>
      <c r="Q78" s="33">
        <f t="shared" si="12"/>
        <v>-3.5399999999999991</v>
      </c>
      <c r="R78" s="33">
        <f t="shared" si="13"/>
        <v>12.531599999999994</v>
      </c>
      <c r="S78" s="33">
        <f t="shared" si="14"/>
        <v>0.80640926640926602</v>
      </c>
      <c r="T78" s="33">
        <f t="shared" si="15"/>
        <v>144</v>
      </c>
      <c r="U78" s="34">
        <f t="shared" si="16"/>
        <v>9.2664092664092674</v>
      </c>
    </row>
    <row r="79" spans="14:21" x14ac:dyDescent="0.25">
      <c r="N79" s="13">
        <v>7</v>
      </c>
      <c r="O79" s="14">
        <v>11</v>
      </c>
      <c r="P79" s="1">
        <v>12.229999999999999</v>
      </c>
      <c r="Q79" s="33">
        <f t="shared" si="12"/>
        <v>-1.2299999999999986</v>
      </c>
      <c r="R79" s="33">
        <f t="shared" si="13"/>
        <v>1.5128999999999966</v>
      </c>
      <c r="S79" s="33">
        <f t="shared" si="14"/>
        <v>0.12370400654129164</v>
      </c>
      <c r="T79" s="33">
        <f t="shared" si="15"/>
        <v>121</v>
      </c>
      <c r="U79" s="34">
        <f t="shared" si="16"/>
        <v>9.8937040065412933</v>
      </c>
    </row>
    <row r="80" spans="14:21" x14ac:dyDescent="0.25">
      <c r="N80" s="13">
        <v>8</v>
      </c>
      <c r="O80" s="14">
        <v>10</v>
      </c>
      <c r="P80" s="1">
        <v>8.0900000000000034</v>
      </c>
      <c r="Q80" s="33">
        <f t="shared" si="12"/>
        <v>1.9099999999999966</v>
      </c>
      <c r="R80" s="33">
        <f t="shared" si="13"/>
        <v>3.648099999999987</v>
      </c>
      <c r="S80" s="33">
        <f t="shared" si="14"/>
        <v>0.45093943139678438</v>
      </c>
      <c r="T80" s="33">
        <f t="shared" si="15"/>
        <v>100</v>
      </c>
      <c r="U80" s="34">
        <f t="shared" si="16"/>
        <v>12.360939431396782</v>
      </c>
    </row>
    <row r="81" spans="14:21" x14ac:dyDescent="0.25">
      <c r="N81" s="13">
        <v>9</v>
      </c>
      <c r="O81" s="14">
        <v>10</v>
      </c>
      <c r="P81" s="1">
        <v>7.7799999999999976</v>
      </c>
      <c r="Q81" s="33">
        <f t="shared" si="12"/>
        <v>2.2200000000000024</v>
      </c>
      <c r="R81" s="33">
        <f t="shared" si="13"/>
        <v>4.9284000000000106</v>
      </c>
      <c r="S81" s="33">
        <f t="shared" si="14"/>
        <v>0.63347043701799644</v>
      </c>
      <c r="T81" s="33">
        <f t="shared" si="15"/>
        <v>100</v>
      </c>
      <c r="U81" s="34">
        <f t="shared" si="16"/>
        <v>12.853470437017998</v>
      </c>
    </row>
    <row r="82" spans="14:21" ht="15.75" thickBot="1" x14ac:dyDescent="0.3">
      <c r="N82" s="17" t="s">
        <v>118</v>
      </c>
      <c r="O82" s="3">
        <f>SUM(O73:O81)</f>
        <v>100</v>
      </c>
      <c r="P82" s="3">
        <f>SUM(P73:P81)</f>
        <v>100.00000000000001</v>
      </c>
      <c r="Q82" s="3"/>
      <c r="R82" s="3"/>
      <c r="S82" s="3">
        <f>SUM(S73:S81)</f>
        <v>4.0283518674182446</v>
      </c>
      <c r="T82" s="3"/>
      <c r="U82" s="4">
        <f>SUM(U73:U81)</f>
        <v>104.02835186741827</v>
      </c>
    </row>
    <row r="83" spans="14:21" ht="15.75" thickBot="1" x14ac:dyDescent="0.3"/>
    <row r="84" spans="14:21" ht="15.75" thickBot="1" x14ac:dyDescent="0.3">
      <c r="N84" s="35" t="s">
        <v>157</v>
      </c>
      <c r="O84" s="36">
        <f>U82-100</f>
        <v>4.0283518674182659</v>
      </c>
    </row>
    <row r="85" spans="14:21" ht="15.75" thickBot="1" x14ac:dyDescent="0.3"/>
    <row r="86" spans="14:21" ht="15.75" thickBot="1" x14ac:dyDescent="0.3">
      <c r="N86" s="35" t="s">
        <v>158</v>
      </c>
      <c r="O86" s="37">
        <v>6</v>
      </c>
    </row>
    <row r="87" spans="14:21" ht="15.75" thickBot="1" x14ac:dyDescent="0.3"/>
    <row r="88" spans="14:21" ht="18.75" customHeight="1" x14ac:dyDescent="0.25">
      <c r="N88" s="51" t="s">
        <v>159</v>
      </c>
      <c r="O88" s="53">
        <v>14.4</v>
      </c>
    </row>
    <row r="89" spans="14:21" ht="15.75" thickBot="1" x14ac:dyDescent="0.3">
      <c r="N89" s="52"/>
      <c r="O89" s="54"/>
      <c r="R89" s="38"/>
    </row>
    <row r="90" spans="14:21" ht="15.75" thickBot="1" x14ac:dyDescent="0.3"/>
    <row r="91" spans="14:21" ht="15.75" thickBot="1" x14ac:dyDescent="0.3">
      <c r="N91" s="40" t="s">
        <v>161</v>
      </c>
      <c r="O91" s="28">
        <f>O38-((O42*R91)/10)</f>
        <v>69.677345983891229</v>
      </c>
      <c r="Q91" s="35" t="s">
        <v>162</v>
      </c>
      <c r="R91" s="39">
        <v>1.645</v>
      </c>
    </row>
    <row r="92" spans="14:21" ht="15.75" thickBot="1" x14ac:dyDescent="0.3">
      <c r="N92" s="41" t="s">
        <v>160</v>
      </c>
      <c r="O92" s="4">
        <f>O38+((O42*R91)/10)</f>
        <v>72.04265401610877</v>
      </c>
    </row>
    <row r="93" spans="14:21" ht="15.75" thickBot="1" x14ac:dyDescent="0.3"/>
    <row r="94" spans="14:21" ht="19.5" customHeight="1" thickBot="1" x14ac:dyDescent="0.3">
      <c r="N94" s="42" t="s">
        <v>164</v>
      </c>
      <c r="O94" s="45">
        <f>O42*(1-R94)</f>
        <v>6.161303901551471</v>
      </c>
      <c r="Q94" s="35" t="s">
        <v>163</v>
      </c>
      <c r="R94" s="39">
        <v>0.14299999999999999</v>
      </c>
    </row>
    <row r="95" spans="14:21" x14ac:dyDescent="0.25">
      <c r="N95" s="43"/>
      <c r="O95" s="46"/>
    </row>
    <row r="96" spans="14:21" x14ac:dyDescent="0.25">
      <c r="N96" s="43"/>
      <c r="O96" s="46"/>
    </row>
    <row r="97" spans="14:15" x14ac:dyDescent="0.25">
      <c r="N97" s="43" t="s">
        <v>165</v>
      </c>
      <c r="O97" s="71">
        <f>O42*(1+R94)</f>
        <v>8.2174683307740164</v>
      </c>
    </row>
    <row r="98" spans="14:15" x14ac:dyDescent="0.25">
      <c r="N98" s="43"/>
      <c r="O98" s="72"/>
    </row>
    <row r="99" spans="14:15" ht="15.75" thickBot="1" x14ac:dyDescent="0.3">
      <c r="N99" s="44"/>
      <c r="O99" s="73"/>
    </row>
  </sheetData>
  <mergeCells count="43">
    <mergeCell ref="S58:S59"/>
    <mergeCell ref="T58:T59"/>
    <mergeCell ref="T71:T72"/>
    <mergeCell ref="U71:U72"/>
    <mergeCell ref="N71:N72"/>
    <mergeCell ref="O71:O72"/>
    <mergeCell ref="P71:P72"/>
    <mergeCell ref="Q71:Q72"/>
    <mergeCell ref="R71:R72"/>
    <mergeCell ref="S71:S72"/>
    <mergeCell ref="T25:T26"/>
    <mergeCell ref="Q25:Q26"/>
    <mergeCell ref="N45:N46"/>
    <mergeCell ref="O45:O46"/>
    <mergeCell ref="P45:P46"/>
    <mergeCell ref="Q45:Q46"/>
    <mergeCell ref="R45:R46"/>
    <mergeCell ref="S45:S46"/>
    <mergeCell ref="O25:O26"/>
    <mergeCell ref="P25:P26"/>
    <mergeCell ref="R25:R26"/>
    <mergeCell ref="T45:T46"/>
    <mergeCell ref="B1:K1"/>
    <mergeCell ref="B13:K13"/>
    <mergeCell ref="N1:N2"/>
    <mergeCell ref="O1:O2"/>
    <mergeCell ref="R1:R2"/>
    <mergeCell ref="N94:N96"/>
    <mergeCell ref="N97:N99"/>
    <mergeCell ref="O94:O96"/>
    <mergeCell ref="O97:O99"/>
    <mergeCell ref="S1:S2"/>
    <mergeCell ref="Q1:Q2"/>
    <mergeCell ref="P1:P2"/>
    <mergeCell ref="N88:N89"/>
    <mergeCell ref="O88:O89"/>
    <mergeCell ref="N25:N26"/>
    <mergeCell ref="S25:S26"/>
    <mergeCell ref="N58:N59"/>
    <mergeCell ref="O58:O59"/>
    <mergeCell ref="P58:P59"/>
    <mergeCell ref="Q58:Q59"/>
    <mergeCell ref="R58:R5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PatutinVM</dc:creator>
  <cp:lastModifiedBy>PatutinVM</cp:lastModifiedBy>
  <dcterms:created xsi:type="dcterms:W3CDTF">2021-05-23T10:11:42Z</dcterms:created>
  <dcterms:modified xsi:type="dcterms:W3CDTF">2021-05-24T08:52:01Z</dcterms:modified>
</cp:coreProperties>
</file>