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ick\Desktop\"/>
    </mc:Choice>
  </mc:AlternateContent>
  <xr:revisionPtr revIDLastSave="0" documentId="13_ncr:1_{28EB7B3B-33D0-453E-BA16-A97255603656}" xr6:coauthVersionLast="45" xr6:coauthVersionMax="45" xr10:uidLastSave="{00000000-0000-0000-0000-000000000000}"/>
  <bookViews>
    <workbookView xWindow="28680" yWindow="-120" windowWidth="29040" windowHeight="15840" activeTab="7" xr2:uid="{00000000-000D-0000-FFFF-FFFF00000000}"/>
  </bookViews>
  <sheets>
    <sheet name="Executive Summary" sheetId="1" r:id="rId1"/>
    <sheet name="Assumptions" sheetId="2" r:id="rId2"/>
    <sheet name="Rotations" sheetId="3" r:id="rId3"/>
    <sheet name="Profit &amp; Loss" sheetId="4" r:id="rId4"/>
    <sheet name="Cost Curves" sheetId="5" r:id="rId5"/>
    <sheet name="Northeast Scenario" sheetId="6" r:id="rId6"/>
    <sheet name="Midwest Scenario" sheetId="7" r:id="rId7"/>
    <sheet name="Version" sheetId="11" r:id="rId8"/>
    <sheet name="Southern Scenario" sheetId="8" state="hidden" r:id="rId9"/>
    <sheet name="Western Scenario" sheetId="9" state="hidden" r:id="rId10"/>
    <sheet name="Assumptions_old" sheetId="10" state="hidden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6" i="2" l="1"/>
  <c r="I167" i="10" l="1"/>
  <c r="J167" i="10" s="1"/>
  <c r="K167" i="10" s="1"/>
  <c r="L167" i="10" s="1"/>
  <c r="M167" i="10" s="1"/>
  <c r="N167" i="10" s="1"/>
  <c r="O167" i="10" s="1"/>
  <c r="P167" i="10" s="1"/>
  <c r="Q167" i="10" s="1"/>
  <c r="R167" i="10" s="1"/>
  <c r="S167" i="10" s="1"/>
  <c r="T167" i="10" s="1"/>
  <c r="H167" i="10"/>
  <c r="F161" i="10"/>
  <c r="F159" i="10"/>
  <c r="F156" i="10"/>
  <c r="F154" i="10"/>
  <c r="F149" i="10"/>
  <c r="F148" i="10"/>
  <c r="F147" i="10"/>
  <c r="F146" i="10"/>
  <c r="F144" i="10"/>
  <c r="F143" i="10"/>
  <c r="F140" i="10"/>
  <c r="F139" i="10"/>
  <c r="F138" i="10"/>
  <c r="F137" i="10"/>
  <c r="F136" i="10"/>
  <c r="N139" i="10" s="1"/>
  <c r="G134" i="10"/>
  <c r="F134" i="10"/>
  <c r="G133" i="10"/>
  <c r="F133" i="10" s="1"/>
  <c r="G132" i="10"/>
  <c r="F132" i="10"/>
  <c r="L131" i="10"/>
  <c r="F131" i="10" s="1"/>
  <c r="J131" i="10"/>
  <c r="G131" i="10"/>
  <c r="L130" i="10"/>
  <c r="F130" i="10" s="1"/>
  <c r="J130" i="10"/>
  <c r="G130" i="10"/>
  <c r="F128" i="10"/>
  <c r="F127" i="10"/>
  <c r="F117" i="10"/>
  <c r="F115" i="10"/>
  <c r="F112" i="10"/>
  <c r="F110" i="10"/>
  <c r="F105" i="10"/>
  <c r="F104" i="10"/>
  <c r="F103" i="10"/>
  <c r="F102" i="10"/>
  <c r="F101" i="10"/>
  <c r="F99" i="10"/>
  <c r="F98" i="10"/>
  <c r="F95" i="10"/>
  <c r="F94" i="10"/>
  <c r="F93" i="10"/>
  <c r="F92" i="10"/>
  <c r="F91" i="10"/>
  <c r="F90" i="10"/>
  <c r="Q87" i="10"/>
  <c r="O87" i="10"/>
  <c r="N87" i="10"/>
  <c r="M87" i="10"/>
  <c r="L87" i="10"/>
  <c r="K87" i="10"/>
  <c r="J87" i="10"/>
  <c r="I87" i="10"/>
  <c r="H87" i="10"/>
  <c r="G87" i="10"/>
  <c r="F87" i="10" s="1"/>
  <c r="Q86" i="10"/>
  <c r="O86" i="10"/>
  <c r="N86" i="10"/>
  <c r="M86" i="10"/>
  <c r="L86" i="10"/>
  <c r="K86" i="10"/>
  <c r="J86" i="10"/>
  <c r="I86" i="10"/>
  <c r="H86" i="10"/>
  <c r="G86" i="10"/>
  <c r="F86" i="10"/>
  <c r="Q85" i="10"/>
  <c r="P85" i="10"/>
  <c r="O85" i="10"/>
  <c r="N85" i="10"/>
  <c r="M85" i="10"/>
  <c r="L85" i="10"/>
  <c r="K85" i="10"/>
  <c r="J85" i="10"/>
  <c r="I85" i="10"/>
  <c r="H85" i="10"/>
  <c r="G85" i="10"/>
  <c r="F85" i="10"/>
  <c r="Q84" i="10"/>
  <c r="O84" i="10"/>
  <c r="N84" i="10"/>
  <c r="M84" i="10"/>
  <c r="L84" i="10"/>
  <c r="K84" i="10"/>
  <c r="J84" i="10"/>
  <c r="I84" i="10"/>
  <c r="F84" i="10" s="1"/>
  <c r="H84" i="10"/>
  <c r="G84" i="10"/>
  <c r="Q83" i="10"/>
  <c r="O83" i="10"/>
  <c r="N83" i="10"/>
  <c r="M83" i="10"/>
  <c r="L83" i="10"/>
  <c r="K83" i="10"/>
  <c r="J83" i="10"/>
  <c r="I83" i="10"/>
  <c r="H83" i="10"/>
  <c r="F83" i="10" s="1"/>
  <c r="G83" i="10"/>
  <c r="Q82" i="10"/>
  <c r="O82" i="10"/>
  <c r="N82" i="10"/>
  <c r="M82" i="10"/>
  <c r="L82" i="10"/>
  <c r="K82" i="10"/>
  <c r="J82" i="10"/>
  <c r="I82" i="10"/>
  <c r="H82" i="10"/>
  <c r="G82" i="10"/>
  <c r="F82" i="10" s="1"/>
  <c r="F80" i="10"/>
  <c r="F79" i="10"/>
  <c r="F71" i="10"/>
  <c r="F70" i="10"/>
  <c r="F69" i="10"/>
  <c r="F66" i="10"/>
  <c r="F64" i="10"/>
  <c r="U59" i="10"/>
  <c r="R59" i="10"/>
  <c r="F59" i="10" s="1"/>
  <c r="X58" i="10"/>
  <c r="F58" i="10" s="1"/>
  <c r="R58" i="10"/>
  <c r="R57" i="10"/>
  <c r="F57" i="10"/>
  <c r="R56" i="10"/>
  <c r="F56" i="10"/>
  <c r="R55" i="10"/>
  <c r="F55" i="10"/>
  <c r="R53" i="10"/>
  <c r="F53" i="10"/>
  <c r="R52" i="10"/>
  <c r="F52" i="10"/>
  <c r="R49" i="10"/>
  <c r="F49" i="10"/>
  <c r="R48" i="10"/>
  <c r="F48" i="10"/>
  <c r="R47" i="10"/>
  <c r="F47" i="10"/>
  <c r="R46" i="10"/>
  <c r="F46" i="10"/>
  <c r="R45" i="10"/>
  <c r="F45" i="10"/>
  <c r="R44" i="10"/>
  <c r="F44" i="10"/>
  <c r="Z41" i="10"/>
  <c r="X41" i="10"/>
  <c r="W41" i="10"/>
  <c r="V41" i="10"/>
  <c r="U41" i="10"/>
  <c r="T41" i="10"/>
  <c r="S41" i="10"/>
  <c r="R41" i="10"/>
  <c r="Q41" i="10"/>
  <c r="P41" i="10"/>
  <c r="O41" i="10"/>
  <c r="N41" i="10"/>
  <c r="M41" i="10"/>
  <c r="L41" i="10"/>
  <c r="K41" i="10"/>
  <c r="J41" i="10"/>
  <c r="I41" i="10"/>
  <c r="H41" i="10"/>
  <c r="G41" i="10"/>
  <c r="F41" i="10"/>
  <c r="Z40" i="10"/>
  <c r="X40" i="10"/>
  <c r="W40" i="10"/>
  <c r="V40" i="10"/>
  <c r="U40" i="10"/>
  <c r="T40" i="10"/>
  <c r="S40" i="10"/>
  <c r="R40" i="10"/>
  <c r="Q40" i="10"/>
  <c r="P40" i="10"/>
  <c r="O40" i="10"/>
  <c r="N40" i="10"/>
  <c r="M40" i="10"/>
  <c r="L40" i="10"/>
  <c r="K40" i="10"/>
  <c r="J40" i="10"/>
  <c r="I40" i="10"/>
  <c r="H40" i="10"/>
  <c r="G40" i="10"/>
  <c r="F40" i="10"/>
  <c r="Z39" i="10"/>
  <c r="Y39" i="10"/>
  <c r="X39" i="10"/>
  <c r="W39" i="10"/>
  <c r="V39" i="10"/>
  <c r="U39" i="10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 s="1"/>
  <c r="Z38" i="10"/>
  <c r="X38" i="10"/>
  <c r="W38" i="10"/>
  <c r="V38" i="10"/>
  <c r="U38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 s="1"/>
  <c r="Z37" i="10"/>
  <c r="X37" i="10"/>
  <c r="W37" i="10"/>
  <c r="V37" i="10"/>
  <c r="U37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 s="1"/>
  <c r="Z36" i="10"/>
  <c r="X36" i="10"/>
  <c r="W36" i="10"/>
  <c r="V36" i="10"/>
  <c r="U36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 s="1"/>
  <c r="R34" i="10"/>
  <c r="F34" i="10" s="1"/>
  <c r="R33" i="10"/>
  <c r="F33" i="10" s="1"/>
  <c r="F21" i="10"/>
  <c r="F17" i="10"/>
  <c r="F16" i="10" s="1"/>
  <c r="F19" i="10" s="1"/>
  <c r="Q16" i="10"/>
  <c r="F22" i="10" s="1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J9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O3" i="10"/>
  <c r="H3" i="10"/>
  <c r="H1" i="9"/>
  <c r="I1" i="9" s="1"/>
  <c r="J1" i="9" s="1"/>
  <c r="K1" i="9" s="1"/>
  <c r="L1" i="9" s="1"/>
  <c r="M1" i="9" s="1"/>
  <c r="N1" i="9" s="1"/>
  <c r="O1" i="9" s="1"/>
  <c r="P1" i="9" s="1"/>
  <c r="Q1" i="9" s="1"/>
  <c r="R1" i="9" s="1"/>
  <c r="I1" i="8"/>
  <c r="J1" i="8" s="1"/>
  <c r="K1" i="8" s="1"/>
  <c r="L1" i="8" s="1"/>
  <c r="M1" i="8" s="1"/>
  <c r="N1" i="8" s="1"/>
  <c r="O1" i="8" s="1"/>
  <c r="P1" i="8" s="1"/>
  <c r="Q1" i="8" s="1"/>
  <c r="R1" i="8" s="1"/>
  <c r="H1" i="8"/>
  <c r="H1" i="7"/>
  <c r="I1" i="7" s="1"/>
  <c r="J1" i="7" s="1"/>
  <c r="K1" i="7" s="1"/>
  <c r="L1" i="7" s="1"/>
  <c r="M1" i="7" s="1"/>
  <c r="N1" i="7" s="1"/>
  <c r="O1" i="7" s="1"/>
  <c r="P1" i="7" s="1"/>
  <c r="Q1" i="7" s="1"/>
  <c r="R1" i="7" s="1"/>
  <c r="S1" i="7" s="1"/>
  <c r="T1" i="7" s="1"/>
  <c r="U1" i="7" s="1"/>
  <c r="V1" i="7" s="1"/>
  <c r="W1" i="7" s="1"/>
  <c r="X1" i="7" s="1"/>
  <c r="I1" i="6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H1" i="6"/>
  <c r="V349" i="4"/>
  <c r="U349" i="4"/>
  <c r="T349" i="4"/>
  <c r="S349" i="4"/>
  <c r="R349" i="4"/>
  <c r="Q349" i="4"/>
  <c r="V348" i="4"/>
  <c r="U348" i="4"/>
  <c r="T348" i="4"/>
  <c r="S348" i="4"/>
  <c r="R348" i="4"/>
  <c r="Q348" i="4"/>
  <c r="V311" i="4"/>
  <c r="U311" i="4"/>
  <c r="T311" i="4"/>
  <c r="S311" i="4"/>
  <c r="R311" i="4"/>
  <c r="Q311" i="4"/>
  <c r="P311" i="4"/>
  <c r="O311" i="4"/>
  <c r="N311" i="4"/>
  <c r="M311" i="4"/>
  <c r="L311" i="4"/>
  <c r="K311" i="4"/>
  <c r="J311" i="4"/>
  <c r="I311" i="4"/>
  <c r="H311" i="4"/>
  <c r="G311" i="4"/>
  <c r="F311" i="4"/>
  <c r="E311" i="4"/>
  <c r="D311" i="4"/>
  <c r="V310" i="4"/>
  <c r="U310" i="4"/>
  <c r="T310" i="4"/>
  <c r="S310" i="4"/>
  <c r="R310" i="4"/>
  <c r="Q310" i="4"/>
  <c r="P310" i="4"/>
  <c r="O310" i="4"/>
  <c r="N310" i="4"/>
  <c r="M310" i="4"/>
  <c r="L310" i="4"/>
  <c r="K310" i="4"/>
  <c r="J310" i="4"/>
  <c r="I310" i="4"/>
  <c r="H310" i="4"/>
  <c r="G310" i="4"/>
  <c r="F310" i="4"/>
  <c r="E310" i="4"/>
  <c r="D310" i="4"/>
  <c r="V309" i="4"/>
  <c r="U309" i="4"/>
  <c r="T309" i="4"/>
  <c r="S309" i="4"/>
  <c r="R309" i="4"/>
  <c r="Q309" i="4"/>
  <c r="P309" i="4"/>
  <c r="O309" i="4"/>
  <c r="N309" i="4"/>
  <c r="M309" i="4"/>
  <c r="L309" i="4"/>
  <c r="K309" i="4"/>
  <c r="J309" i="4"/>
  <c r="I309" i="4"/>
  <c r="H309" i="4"/>
  <c r="G309" i="4"/>
  <c r="F309" i="4"/>
  <c r="E309" i="4"/>
  <c r="D309" i="4"/>
  <c r="V308" i="4"/>
  <c r="U308" i="4"/>
  <c r="T308" i="4"/>
  <c r="S308" i="4"/>
  <c r="R308" i="4"/>
  <c r="Q308" i="4"/>
  <c r="P308" i="4"/>
  <c r="O308" i="4"/>
  <c r="N308" i="4"/>
  <c r="M308" i="4"/>
  <c r="L308" i="4"/>
  <c r="K308" i="4"/>
  <c r="J308" i="4"/>
  <c r="I308" i="4"/>
  <c r="H308" i="4"/>
  <c r="G308" i="4"/>
  <c r="F308" i="4"/>
  <c r="E308" i="4"/>
  <c r="D308" i="4"/>
  <c r="V307" i="4"/>
  <c r="U307" i="4"/>
  <c r="T307" i="4"/>
  <c r="S307" i="4"/>
  <c r="R307" i="4"/>
  <c r="Q307" i="4"/>
  <c r="P307" i="4"/>
  <c r="O307" i="4"/>
  <c r="N307" i="4"/>
  <c r="M307" i="4"/>
  <c r="L307" i="4"/>
  <c r="K307" i="4"/>
  <c r="J307" i="4"/>
  <c r="I307" i="4"/>
  <c r="H307" i="4"/>
  <c r="G307" i="4"/>
  <c r="F307" i="4"/>
  <c r="E307" i="4"/>
  <c r="D307" i="4"/>
  <c r="V306" i="4"/>
  <c r="U306" i="4"/>
  <c r="T306" i="4"/>
  <c r="S306" i="4"/>
  <c r="R306" i="4"/>
  <c r="Q306" i="4"/>
  <c r="P306" i="4"/>
  <c r="O306" i="4"/>
  <c r="N306" i="4"/>
  <c r="M306" i="4"/>
  <c r="L306" i="4"/>
  <c r="K306" i="4"/>
  <c r="J306" i="4"/>
  <c r="I306" i="4"/>
  <c r="H306" i="4"/>
  <c r="G306" i="4"/>
  <c r="F306" i="4"/>
  <c r="E306" i="4"/>
  <c r="D306" i="4"/>
  <c r="V305" i="4"/>
  <c r="U305" i="4"/>
  <c r="T305" i="4"/>
  <c r="S305" i="4"/>
  <c r="R305" i="4"/>
  <c r="Q305" i="4"/>
  <c r="P305" i="4"/>
  <c r="O305" i="4"/>
  <c r="N305" i="4"/>
  <c r="M305" i="4"/>
  <c r="L305" i="4"/>
  <c r="K305" i="4"/>
  <c r="J305" i="4"/>
  <c r="I305" i="4"/>
  <c r="H305" i="4"/>
  <c r="G305" i="4"/>
  <c r="F305" i="4"/>
  <c r="E305" i="4"/>
  <c r="D305" i="4"/>
  <c r="V304" i="4"/>
  <c r="U304" i="4"/>
  <c r="T304" i="4"/>
  <c r="S304" i="4"/>
  <c r="R304" i="4"/>
  <c r="Q304" i="4"/>
  <c r="P304" i="4"/>
  <c r="O304" i="4"/>
  <c r="N304" i="4"/>
  <c r="M304" i="4"/>
  <c r="L304" i="4"/>
  <c r="K304" i="4"/>
  <c r="J304" i="4"/>
  <c r="I304" i="4"/>
  <c r="H304" i="4"/>
  <c r="G304" i="4"/>
  <c r="F304" i="4"/>
  <c r="E304" i="4"/>
  <c r="D304" i="4"/>
  <c r="V303" i="4"/>
  <c r="U303" i="4"/>
  <c r="T303" i="4"/>
  <c r="S303" i="4"/>
  <c r="R303" i="4"/>
  <c r="Q303" i="4"/>
  <c r="P303" i="4"/>
  <c r="O303" i="4"/>
  <c r="N303" i="4"/>
  <c r="M303" i="4"/>
  <c r="L303" i="4"/>
  <c r="K303" i="4"/>
  <c r="J303" i="4"/>
  <c r="I303" i="4"/>
  <c r="H303" i="4"/>
  <c r="G303" i="4"/>
  <c r="F303" i="4"/>
  <c r="E303" i="4"/>
  <c r="V302" i="4"/>
  <c r="U302" i="4"/>
  <c r="T302" i="4"/>
  <c r="S302" i="4"/>
  <c r="R302" i="4"/>
  <c r="Q302" i="4"/>
  <c r="P302" i="4"/>
  <c r="O302" i="4"/>
  <c r="N302" i="4"/>
  <c r="M302" i="4"/>
  <c r="L302" i="4"/>
  <c r="K302" i="4"/>
  <c r="J302" i="4"/>
  <c r="I302" i="4"/>
  <c r="H302" i="4"/>
  <c r="G302" i="4"/>
  <c r="F302" i="4"/>
  <c r="E302" i="4"/>
  <c r="V301" i="4"/>
  <c r="U301" i="4"/>
  <c r="T301" i="4"/>
  <c r="S301" i="4"/>
  <c r="R301" i="4"/>
  <c r="Q301" i="4"/>
  <c r="P301" i="4"/>
  <c r="O301" i="4"/>
  <c r="N301" i="4"/>
  <c r="M301" i="4"/>
  <c r="L301" i="4"/>
  <c r="K301" i="4"/>
  <c r="J301" i="4"/>
  <c r="I301" i="4"/>
  <c r="H301" i="4"/>
  <c r="G301" i="4"/>
  <c r="F301" i="4"/>
  <c r="E301" i="4"/>
  <c r="V300" i="4"/>
  <c r="U300" i="4"/>
  <c r="T300" i="4"/>
  <c r="S300" i="4"/>
  <c r="R300" i="4"/>
  <c r="Q300" i="4"/>
  <c r="P300" i="4"/>
  <c r="O300" i="4"/>
  <c r="N300" i="4"/>
  <c r="M300" i="4"/>
  <c r="L300" i="4"/>
  <c r="K300" i="4"/>
  <c r="J300" i="4"/>
  <c r="I300" i="4"/>
  <c r="H300" i="4"/>
  <c r="G300" i="4"/>
  <c r="F300" i="4"/>
  <c r="E300" i="4"/>
  <c r="V299" i="4"/>
  <c r="U299" i="4"/>
  <c r="T299" i="4"/>
  <c r="S299" i="4"/>
  <c r="R299" i="4"/>
  <c r="Q299" i="4"/>
  <c r="P299" i="4"/>
  <c r="O299" i="4"/>
  <c r="N299" i="4"/>
  <c r="M299" i="4"/>
  <c r="L299" i="4"/>
  <c r="K299" i="4"/>
  <c r="J299" i="4"/>
  <c r="I299" i="4"/>
  <c r="H299" i="4"/>
  <c r="G299" i="4"/>
  <c r="F299" i="4"/>
  <c r="E299" i="4"/>
  <c r="V298" i="4"/>
  <c r="U298" i="4"/>
  <c r="T298" i="4"/>
  <c r="S298" i="4"/>
  <c r="R298" i="4"/>
  <c r="Q298" i="4"/>
  <c r="P298" i="4"/>
  <c r="O298" i="4"/>
  <c r="N298" i="4"/>
  <c r="M298" i="4"/>
  <c r="L298" i="4"/>
  <c r="K298" i="4"/>
  <c r="J298" i="4"/>
  <c r="I298" i="4"/>
  <c r="H298" i="4"/>
  <c r="G298" i="4"/>
  <c r="F298" i="4"/>
  <c r="E298" i="4"/>
  <c r="V297" i="4"/>
  <c r="V312" i="4" s="1"/>
  <c r="U297" i="4"/>
  <c r="U312" i="4" s="1"/>
  <c r="T297" i="4"/>
  <c r="T312" i="4" s="1"/>
  <c r="S297" i="4"/>
  <c r="S312" i="4" s="1"/>
  <c r="R297" i="4"/>
  <c r="R312" i="4" s="1"/>
  <c r="Q297" i="4"/>
  <c r="Q312" i="4" s="1"/>
  <c r="P297" i="4"/>
  <c r="P312" i="4" s="1"/>
  <c r="O297" i="4"/>
  <c r="O312" i="4" s="1"/>
  <c r="N297" i="4"/>
  <c r="N312" i="4" s="1"/>
  <c r="M297" i="4"/>
  <c r="M312" i="4" s="1"/>
  <c r="L297" i="4"/>
  <c r="L312" i="4" s="1"/>
  <c r="K297" i="4"/>
  <c r="K312" i="4" s="1"/>
  <c r="J297" i="4"/>
  <c r="J312" i="4" s="1"/>
  <c r="I297" i="4"/>
  <c r="I312" i="4" s="1"/>
  <c r="H297" i="4"/>
  <c r="H312" i="4" s="1"/>
  <c r="G297" i="4"/>
  <c r="G312" i="4" s="1"/>
  <c r="F297" i="4"/>
  <c r="F312" i="4" s="1"/>
  <c r="E297" i="4"/>
  <c r="E312" i="4" s="1"/>
  <c r="V225" i="4"/>
  <c r="U225" i="4"/>
  <c r="T225" i="4"/>
  <c r="S225" i="4"/>
  <c r="R225" i="4"/>
  <c r="Q225" i="4"/>
  <c r="W218" i="4"/>
  <c r="V209" i="4"/>
  <c r="U209" i="4"/>
  <c r="T209" i="4"/>
  <c r="S209" i="4"/>
  <c r="R209" i="4"/>
  <c r="Q209" i="4"/>
  <c r="V208" i="4"/>
  <c r="U208" i="4"/>
  <c r="T208" i="4"/>
  <c r="S208" i="4"/>
  <c r="R208" i="4"/>
  <c r="Q208" i="4"/>
  <c r="V170" i="4"/>
  <c r="U170" i="4"/>
  <c r="T170" i="4"/>
  <c r="S170" i="4"/>
  <c r="R170" i="4"/>
  <c r="Q170" i="4"/>
  <c r="V169" i="4"/>
  <c r="U169" i="4"/>
  <c r="T169" i="4"/>
  <c r="S169" i="4"/>
  <c r="R169" i="4"/>
  <c r="Q169" i="4"/>
  <c r="V168" i="4"/>
  <c r="U168" i="4"/>
  <c r="T168" i="4"/>
  <c r="S168" i="4"/>
  <c r="R168" i="4"/>
  <c r="Q168" i="4"/>
  <c r="V167" i="4"/>
  <c r="U167" i="4"/>
  <c r="T167" i="4"/>
  <c r="S167" i="4"/>
  <c r="R167" i="4"/>
  <c r="Q167" i="4"/>
  <c r="V166" i="4"/>
  <c r="U166" i="4"/>
  <c r="T166" i="4"/>
  <c r="S166" i="4"/>
  <c r="R166" i="4"/>
  <c r="Q166" i="4"/>
  <c r="V165" i="4"/>
  <c r="U165" i="4"/>
  <c r="T165" i="4"/>
  <c r="S165" i="4"/>
  <c r="R165" i="4"/>
  <c r="Q165" i="4"/>
  <c r="V164" i="4"/>
  <c r="U164" i="4"/>
  <c r="T164" i="4"/>
  <c r="S164" i="4"/>
  <c r="R164" i="4"/>
  <c r="Q164" i="4"/>
  <c r="V163" i="4"/>
  <c r="U163" i="4"/>
  <c r="T163" i="4"/>
  <c r="S163" i="4"/>
  <c r="R163" i="4"/>
  <c r="Q163" i="4"/>
  <c r="V162" i="4"/>
  <c r="U162" i="4"/>
  <c r="T162" i="4"/>
  <c r="S162" i="4"/>
  <c r="R162" i="4"/>
  <c r="Q162" i="4"/>
  <c r="V161" i="4"/>
  <c r="U161" i="4"/>
  <c r="T161" i="4"/>
  <c r="S161" i="4"/>
  <c r="R161" i="4"/>
  <c r="Q161" i="4"/>
  <c r="V160" i="4"/>
  <c r="U160" i="4"/>
  <c r="T160" i="4"/>
  <c r="S160" i="4"/>
  <c r="R160" i="4"/>
  <c r="Q160" i="4"/>
  <c r="V159" i="4"/>
  <c r="U159" i="4"/>
  <c r="T159" i="4"/>
  <c r="S159" i="4"/>
  <c r="R159" i="4"/>
  <c r="Q159" i="4"/>
  <c r="V158" i="4"/>
  <c r="U158" i="4"/>
  <c r="T158" i="4"/>
  <c r="S158" i="4"/>
  <c r="R158" i="4"/>
  <c r="Q158" i="4"/>
  <c r="V157" i="4"/>
  <c r="U157" i="4"/>
  <c r="T157" i="4"/>
  <c r="S157" i="4"/>
  <c r="R157" i="4"/>
  <c r="Q157" i="4"/>
  <c r="V156" i="4"/>
  <c r="V171" i="4" s="1"/>
  <c r="U156" i="4"/>
  <c r="U171" i="4" s="1"/>
  <c r="T156" i="4"/>
  <c r="T171" i="4" s="1"/>
  <c r="S156" i="4"/>
  <c r="S171" i="4" s="1"/>
  <c r="R156" i="4"/>
  <c r="R171" i="4" s="1"/>
  <c r="Q156" i="4"/>
  <c r="Q171" i="4" s="1"/>
  <c r="V84" i="4"/>
  <c r="U84" i="4"/>
  <c r="T84" i="4"/>
  <c r="S84" i="4"/>
  <c r="R84" i="4"/>
  <c r="Q84" i="4"/>
  <c r="W77" i="4"/>
  <c r="V70" i="4"/>
  <c r="U70" i="4"/>
  <c r="T70" i="4"/>
  <c r="S70" i="4"/>
  <c r="R70" i="4"/>
  <c r="Q70" i="4"/>
  <c r="V69" i="4"/>
  <c r="U69" i="4"/>
  <c r="T69" i="4"/>
  <c r="S69" i="4"/>
  <c r="R69" i="4"/>
  <c r="Q69" i="4"/>
  <c r="V54" i="4"/>
  <c r="U54" i="4"/>
  <c r="T54" i="4"/>
  <c r="S54" i="4"/>
  <c r="R54" i="4"/>
  <c r="Q54" i="4"/>
  <c r="D54" i="4"/>
  <c r="D170" i="4" s="1"/>
  <c r="D303" i="4" s="1"/>
  <c r="V53" i="4"/>
  <c r="U53" i="4"/>
  <c r="T53" i="4"/>
  <c r="S53" i="4"/>
  <c r="R53" i="4"/>
  <c r="Q53" i="4"/>
  <c r="D53" i="4"/>
  <c r="D169" i="4" s="1"/>
  <c r="D302" i="4" s="1"/>
  <c r="V52" i="4"/>
  <c r="U52" i="4"/>
  <c r="T52" i="4"/>
  <c r="S52" i="4"/>
  <c r="R52" i="4"/>
  <c r="Q52" i="4"/>
  <c r="D52" i="4"/>
  <c r="D168" i="4" s="1"/>
  <c r="D301" i="4" s="1"/>
  <c r="V51" i="4"/>
  <c r="U51" i="4"/>
  <c r="T51" i="4"/>
  <c r="S51" i="4"/>
  <c r="R51" i="4"/>
  <c r="Q51" i="4"/>
  <c r="D51" i="4"/>
  <c r="D167" i="4" s="1"/>
  <c r="D300" i="4" s="1"/>
  <c r="V50" i="4"/>
  <c r="U50" i="4"/>
  <c r="T50" i="4"/>
  <c r="S50" i="4"/>
  <c r="R50" i="4"/>
  <c r="Q50" i="4"/>
  <c r="D50" i="4"/>
  <c r="D166" i="4" s="1"/>
  <c r="D299" i="4" s="1"/>
  <c r="V49" i="4"/>
  <c r="U49" i="4"/>
  <c r="T49" i="4"/>
  <c r="S49" i="4"/>
  <c r="R49" i="4"/>
  <c r="Q49" i="4"/>
  <c r="D49" i="4"/>
  <c r="D165" i="4" s="1"/>
  <c r="D298" i="4" s="1"/>
  <c r="V48" i="4"/>
  <c r="U48" i="4"/>
  <c r="T48" i="4"/>
  <c r="S48" i="4"/>
  <c r="R48" i="4"/>
  <c r="Q48" i="4"/>
  <c r="D48" i="4"/>
  <c r="D164" i="4" s="1"/>
  <c r="D297" i="4" s="1"/>
  <c r="V47" i="4"/>
  <c r="U47" i="4"/>
  <c r="T47" i="4"/>
  <c r="S47" i="4"/>
  <c r="R47" i="4"/>
  <c r="Q47" i="4"/>
  <c r="D47" i="4"/>
  <c r="D163" i="4" s="1"/>
  <c r="V46" i="4"/>
  <c r="U46" i="4"/>
  <c r="T46" i="4"/>
  <c r="S46" i="4"/>
  <c r="R46" i="4"/>
  <c r="Q46" i="4"/>
  <c r="D46" i="4"/>
  <c r="D162" i="4" s="1"/>
  <c r="V45" i="4"/>
  <c r="U45" i="4"/>
  <c r="T45" i="4"/>
  <c r="S45" i="4"/>
  <c r="R45" i="4"/>
  <c r="Q45" i="4"/>
  <c r="D45" i="4"/>
  <c r="D161" i="4" s="1"/>
  <c r="V44" i="4"/>
  <c r="U44" i="4"/>
  <c r="T44" i="4"/>
  <c r="S44" i="4"/>
  <c r="R44" i="4"/>
  <c r="Q44" i="4"/>
  <c r="D44" i="4"/>
  <c r="D160" i="4" s="1"/>
  <c r="V43" i="4"/>
  <c r="U43" i="4"/>
  <c r="T43" i="4"/>
  <c r="S43" i="4"/>
  <c r="R43" i="4"/>
  <c r="Q43" i="4"/>
  <c r="D43" i="4"/>
  <c r="D159" i="4" s="1"/>
  <c r="V42" i="4"/>
  <c r="U42" i="4"/>
  <c r="T42" i="4"/>
  <c r="S42" i="4"/>
  <c r="R42" i="4"/>
  <c r="Q42" i="4"/>
  <c r="D42" i="4"/>
  <c r="D158" i="4" s="1"/>
  <c r="V41" i="4"/>
  <c r="U41" i="4"/>
  <c r="T41" i="4"/>
  <c r="S41" i="4"/>
  <c r="R41" i="4"/>
  <c r="Q41" i="4"/>
  <c r="D41" i="4"/>
  <c r="D157" i="4" s="1"/>
  <c r="V40" i="4"/>
  <c r="V55" i="4" s="1"/>
  <c r="U40" i="4"/>
  <c r="U55" i="4" s="1"/>
  <c r="T40" i="4"/>
  <c r="T55" i="4" s="1"/>
  <c r="S40" i="4"/>
  <c r="S55" i="4" s="1"/>
  <c r="R40" i="4"/>
  <c r="R55" i="4" s="1"/>
  <c r="Q40" i="4"/>
  <c r="Q55" i="4" s="1"/>
  <c r="D40" i="4"/>
  <c r="D156" i="4" s="1"/>
  <c r="V7" i="4"/>
  <c r="U7" i="4"/>
  <c r="T7" i="4"/>
  <c r="S7" i="4"/>
  <c r="R7" i="4"/>
  <c r="Q7" i="4"/>
  <c r="W3" i="4"/>
  <c r="J3" i="4"/>
  <c r="H1" i="4"/>
  <c r="I1" i="4" s="1"/>
  <c r="J1" i="4" s="1"/>
  <c r="K1" i="4" s="1"/>
  <c r="L1" i="4" s="1"/>
  <c r="M1" i="4" s="1"/>
  <c r="N1" i="4" s="1"/>
  <c r="O1" i="4" s="1"/>
  <c r="P1" i="4" s="1"/>
  <c r="Q1" i="4" s="1"/>
  <c r="R1" i="4" s="1"/>
  <c r="S1" i="4" s="1"/>
  <c r="T1" i="4" s="1"/>
  <c r="U1" i="4" s="1"/>
  <c r="V1" i="4" s="1"/>
  <c r="G1" i="4"/>
  <c r="F1" i="4"/>
  <c r="D17" i="3"/>
  <c r="I9" i="10" s="1"/>
  <c r="C17" i="3"/>
  <c r="H9" i="10" s="1"/>
  <c r="B81" i="2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80" i="2"/>
  <c r="AG74" i="2"/>
  <c r="AE74" i="2"/>
  <c r="AD74" i="2"/>
  <c r="AC74" i="2"/>
  <c r="AB74" i="2"/>
  <c r="Z74" i="2"/>
  <c r="Y74" i="2"/>
  <c r="X74" i="2"/>
  <c r="W74" i="2"/>
  <c r="V74" i="2"/>
  <c r="U74" i="2"/>
  <c r="T74" i="2"/>
  <c r="S74" i="2"/>
  <c r="R74" i="2"/>
  <c r="P74" i="2"/>
  <c r="O74" i="2"/>
  <c r="K74" i="2"/>
  <c r="J74" i="2"/>
  <c r="I74" i="2"/>
  <c r="H74" i="2"/>
  <c r="G74" i="2"/>
  <c r="F74" i="2"/>
  <c r="E74" i="2"/>
  <c r="D74" i="2"/>
  <c r="C74" i="2"/>
  <c r="AF73" i="2"/>
  <c r="AB73" i="2"/>
  <c r="AA73" i="2"/>
  <c r="Q73" i="2"/>
  <c r="M73" i="2"/>
  <c r="L73" i="2"/>
  <c r="AF72" i="2"/>
  <c r="AF74" i="2" s="1"/>
  <c r="Q72" i="2"/>
  <c r="AF71" i="2"/>
  <c r="Q71" i="2"/>
  <c r="AH70" i="2"/>
  <c r="AH74" i="2" s="1"/>
  <c r="AF70" i="2"/>
  <c r="AC70" i="2"/>
  <c r="AB70" i="2"/>
  <c r="AA70" i="2"/>
  <c r="AA74" i="2" s="1"/>
  <c r="Q70" i="2"/>
  <c r="Q74" i="2" s="1"/>
  <c r="N70" i="2"/>
  <c r="N74" i="2" s="1"/>
  <c r="M70" i="2"/>
  <c r="M74" i="2" s="1"/>
  <c r="L70" i="2"/>
  <c r="L74" i="2" s="1"/>
  <c r="AG66" i="2"/>
  <c r="AE66" i="2"/>
  <c r="AD66" i="2"/>
  <c r="Z66" i="2"/>
  <c r="Y66" i="2"/>
  <c r="X66" i="2"/>
  <c r="W66" i="2"/>
  <c r="V66" i="2"/>
  <c r="U66" i="2"/>
  <c r="T66" i="2"/>
  <c r="S66" i="2"/>
  <c r="R66" i="2"/>
  <c r="P66" i="2"/>
  <c r="O66" i="2"/>
  <c r="K66" i="2"/>
  <c r="J66" i="2"/>
  <c r="I66" i="2"/>
  <c r="H66" i="2"/>
  <c r="G66" i="2"/>
  <c r="F66" i="2"/>
  <c r="E66" i="2"/>
  <c r="D66" i="2"/>
  <c r="C66" i="2"/>
  <c r="AH65" i="2"/>
  <c r="AF65" i="2"/>
  <c r="AC65" i="2"/>
  <c r="AB65" i="2"/>
  <c r="AA65" i="2"/>
  <c r="Q65" i="2"/>
  <c r="N65" i="2"/>
  <c r="M65" i="2"/>
  <c r="L65" i="2"/>
  <c r="AH64" i="2"/>
  <c r="AF64" i="2"/>
  <c r="AC64" i="2"/>
  <c r="AB64" i="2"/>
  <c r="AA64" i="2"/>
  <c r="Q64" i="2"/>
  <c r="N64" i="2"/>
  <c r="M64" i="2"/>
  <c r="L64" i="2"/>
  <c r="AH63" i="2"/>
  <c r="AF63" i="2"/>
  <c r="AC63" i="2"/>
  <c r="AB63" i="2"/>
  <c r="AA63" i="2"/>
  <c r="Q63" i="2"/>
  <c r="N63" i="2"/>
  <c r="M63" i="2"/>
  <c r="L63" i="2"/>
  <c r="AH62" i="2"/>
  <c r="AF62" i="2"/>
  <c r="AC62" i="2"/>
  <c r="AB62" i="2"/>
  <c r="AA62" i="2"/>
  <c r="Q62" i="2"/>
  <c r="N62" i="2"/>
  <c r="M62" i="2"/>
  <c r="L62" i="2"/>
  <c r="AH61" i="2"/>
  <c r="AF61" i="2"/>
  <c r="AC61" i="2"/>
  <c r="AB61" i="2"/>
  <c r="AA61" i="2"/>
  <c r="Q61" i="2"/>
  <c r="N61" i="2"/>
  <c r="M61" i="2"/>
  <c r="L61" i="2"/>
  <c r="AH60" i="2"/>
  <c r="AF60" i="2"/>
  <c r="AC60" i="2"/>
  <c r="AB60" i="2"/>
  <c r="AA60" i="2"/>
  <c r="Q60" i="2"/>
  <c r="N60" i="2"/>
  <c r="M60" i="2"/>
  <c r="L60" i="2"/>
  <c r="AH59" i="2"/>
  <c r="AF59" i="2"/>
  <c r="AC59" i="2"/>
  <c r="AB59" i="2"/>
  <c r="AA59" i="2"/>
  <c r="Q59" i="2"/>
  <c r="N59" i="2"/>
  <c r="M59" i="2"/>
  <c r="L59" i="2"/>
  <c r="AH58" i="2"/>
  <c r="AF58" i="2"/>
  <c r="AC58" i="2"/>
  <c r="AB58" i="2"/>
  <c r="AA58" i="2"/>
  <c r="AA66" i="2" s="1"/>
  <c r="Q58" i="2"/>
  <c r="N58" i="2"/>
  <c r="M58" i="2"/>
  <c r="L58" i="2"/>
  <c r="AH57" i="2"/>
  <c r="AH66" i="2" s="1"/>
  <c r="AF57" i="2"/>
  <c r="AC57" i="2"/>
  <c r="AB57" i="2"/>
  <c r="AA57" i="2"/>
  <c r="Q57" i="2"/>
  <c r="N57" i="2"/>
  <c r="M57" i="2"/>
  <c r="L57" i="2"/>
  <c r="AH56" i="2"/>
  <c r="AF56" i="2"/>
  <c r="AF66" i="2" s="1"/>
  <c r="AC56" i="2"/>
  <c r="AC66" i="2" s="1"/>
  <c r="AB56" i="2"/>
  <c r="AB66" i="2" s="1"/>
  <c r="AA56" i="2"/>
  <c r="Q56" i="2"/>
  <c r="Q66" i="2" s="1"/>
  <c r="N56" i="2"/>
  <c r="N66" i="2" s="1"/>
  <c r="M56" i="2"/>
  <c r="M66" i="2" s="1"/>
  <c r="L56" i="2"/>
  <c r="L66" i="2" s="1"/>
  <c r="W52" i="2"/>
  <c r="V52" i="2"/>
  <c r="H52" i="2"/>
  <c r="G52" i="2"/>
  <c r="AH50" i="2"/>
  <c r="AF50" i="2"/>
  <c r="AC50" i="2"/>
  <c r="AB50" i="2"/>
  <c r="AA50" i="2"/>
  <c r="Y50" i="2"/>
  <c r="Q50" i="2"/>
  <c r="N50" i="2"/>
  <c r="M50" i="2"/>
  <c r="L50" i="2"/>
  <c r="J50" i="2"/>
  <c r="AH49" i="2"/>
  <c r="AF49" i="2"/>
  <c r="AC49" i="2"/>
  <c r="AB49" i="2"/>
  <c r="AA49" i="2"/>
  <c r="Y49" i="2"/>
  <c r="Q49" i="2"/>
  <c r="N49" i="2"/>
  <c r="M49" i="2"/>
  <c r="L49" i="2"/>
  <c r="J49" i="2"/>
  <c r="AH48" i="2"/>
  <c r="AF48" i="2"/>
  <c r="AC48" i="2"/>
  <c r="AB48" i="2"/>
  <c r="AA48" i="2"/>
  <c r="Y48" i="2"/>
  <c r="Q48" i="2"/>
  <c r="N48" i="2"/>
  <c r="M48" i="2"/>
  <c r="L48" i="2"/>
  <c r="J48" i="2"/>
  <c r="AH47" i="2"/>
  <c r="AF47" i="2"/>
  <c r="AC47" i="2"/>
  <c r="AB47" i="2"/>
  <c r="AA47" i="2"/>
  <c r="Y47" i="2"/>
  <c r="Q47" i="2"/>
  <c r="N47" i="2"/>
  <c r="M47" i="2"/>
  <c r="L47" i="2"/>
  <c r="J47" i="2"/>
  <c r="AF46" i="2"/>
  <c r="AC46" i="2"/>
  <c r="AB46" i="2"/>
  <c r="AA46" i="2"/>
  <c r="AG46" i="2" s="1"/>
  <c r="Y46" i="2"/>
  <c r="Q46" i="2"/>
  <c r="N46" i="2"/>
  <c r="M46" i="2"/>
  <c r="L46" i="2"/>
  <c r="J46" i="2"/>
  <c r="AH45" i="2"/>
  <c r="AF45" i="2"/>
  <c r="AC45" i="2"/>
  <c r="AB45" i="2"/>
  <c r="AA45" i="2"/>
  <c r="Y45" i="2"/>
  <c r="Q45" i="2"/>
  <c r="N45" i="2"/>
  <c r="M45" i="2"/>
  <c r="L45" i="2"/>
  <c r="J45" i="2"/>
  <c r="AH44" i="2"/>
  <c r="AF44" i="2"/>
  <c r="AC44" i="2"/>
  <c r="AB44" i="2"/>
  <c r="AA44" i="2"/>
  <c r="Y44" i="2"/>
  <c r="Q44" i="2"/>
  <c r="N44" i="2"/>
  <c r="M44" i="2"/>
  <c r="L44" i="2"/>
  <c r="J44" i="2"/>
  <c r="AH43" i="2"/>
  <c r="AF43" i="2"/>
  <c r="AC43" i="2"/>
  <c r="AB43" i="2"/>
  <c r="AA43" i="2"/>
  <c r="Y43" i="2"/>
  <c r="Q43" i="2"/>
  <c r="N43" i="2"/>
  <c r="M43" i="2"/>
  <c r="L43" i="2"/>
  <c r="J43" i="2"/>
  <c r="AH42" i="2"/>
  <c r="AC42" i="2"/>
  <c r="AB42" i="2"/>
  <c r="S42" i="2"/>
  <c r="S52" i="2" s="1"/>
  <c r="N42" i="2"/>
  <c r="M42" i="2"/>
  <c r="K42" i="2"/>
  <c r="K52" i="2" s="1"/>
  <c r="AH41" i="2"/>
  <c r="AF41" i="2"/>
  <c r="AC41" i="2"/>
  <c r="AB41" i="2"/>
  <c r="AA41" i="2"/>
  <c r="Y41" i="2"/>
  <c r="Q41" i="2"/>
  <c r="N41" i="2"/>
  <c r="M41" i="2"/>
  <c r="L41" i="2"/>
  <c r="J41" i="2"/>
  <c r="AH40" i="2"/>
  <c r="AF40" i="2"/>
  <c r="AC40" i="2"/>
  <c r="AB40" i="2"/>
  <c r="AA40" i="2"/>
  <c r="Y40" i="2"/>
  <c r="Q40" i="2"/>
  <c r="N40" i="2"/>
  <c r="M40" i="2"/>
  <c r="L40" i="2"/>
  <c r="J40" i="2"/>
  <c r="AH39" i="2"/>
  <c r="AF39" i="2"/>
  <c r="AC39" i="2"/>
  <c r="AB39" i="2"/>
  <c r="AA39" i="2"/>
  <c r="Y39" i="2"/>
  <c r="Q39" i="2"/>
  <c r="N39" i="2"/>
  <c r="M39" i="2"/>
  <c r="L39" i="2"/>
  <c r="J39" i="2"/>
  <c r="AH38" i="2"/>
  <c r="AF38" i="2"/>
  <c r="AC38" i="2"/>
  <c r="AB38" i="2"/>
  <c r="AA38" i="2"/>
  <c r="Y38" i="2"/>
  <c r="Q38" i="2"/>
  <c r="N38" i="2"/>
  <c r="M38" i="2"/>
  <c r="L38" i="2"/>
  <c r="J38" i="2"/>
  <c r="AH37" i="2"/>
  <c r="AF37" i="2"/>
  <c r="AC37" i="2"/>
  <c r="AB37" i="2"/>
  <c r="AA37" i="2"/>
  <c r="Y37" i="2"/>
  <c r="Q37" i="2"/>
  <c r="N37" i="2"/>
  <c r="M37" i="2"/>
  <c r="L37" i="2"/>
  <c r="J37" i="2"/>
  <c r="AH36" i="2"/>
  <c r="AF36" i="2"/>
  <c r="AC36" i="2"/>
  <c r="AB36" i="2"/>
  <c r="AA36" i="2"/>
  <c r="Y36" i="2"/>
  <c r="Q36" i="2"/>
  <c r="N36" i="2"/>
  <c r="M36" i="2"/>
  <c r="L36" i="2"/>
  <c r="J36" i="2"/>
  <c r="AH35" i="2"/>
  <c r="AF35" i="2"/>
  <c r="AC35" i="2"/>
  <c r="AB35" i="2"/>
  <c r="AA35" i="2"/>
  <c r="Y35" i="2"/>
  <c r="Q35" i="2"/>
  <c r="N35" i="2"/>
  <c r="M35" i="2"/>
  <c r="L35" i="2"/>
  <c r="J35" i="2"/>
  <c r="AH34" i="2"/>
  <c r="AF34" i="2"/>
  <c r="AC34" i="2"/>
  <c r="AB34" i="2"/>
  <c r="AA34" i="2"/>
  <c r="Y34" i="2"/>
  <c r="Q34" i="2"/>
  <c r="N34" i="2"/>
  <c r="M34" i="2"/>
  <c r="M52" i="2" s="1"/>
  <c r="L34" i="2"/>
  <c r="J34" i="2"/>
  <c r="AH33" i="2"/>
  <c r="AF33" i="2"/>
  <c r="AC33" i="2"/>
  <c r="AB33" i="2"/>
  <c r="AA33" i="2"/>
  <c r="Y33" i="2"/>
  <c r="Q33" i="2"/>
  <c r="N33" i="2"/>
  <c r="M33" i="2"/>
  <c r="L33" i="2"/>
  <c r="J33" i="2"/>
  <c r="AH32" i="2"/>
  <c r="AF32" i="2"/>
  <c r="AC32" i="2"/>
  <c r="AC52" i="2" s="1"/>
  <c r="AB32" i="2"/>
  <c r="AA32" i="2"/>
  <c r="Y32" i="2"/>
  <c r="Q32" i="2"/>
  <c r="N32" i="2"/>
  <c r="M32" i="2"/>
  <c r="L32" i="2"/>
  <c r="J32" i="2"/>
  <c r="AH31" i="2"/>
  <c r="AF31" i="2"/>
  <c r="AC31" i="2"/>
  <c r="AB31" i="2"/>
  <c r="AB52" i="2" s="1"/>
  <c r="AA31" i="2"/>
  <c r="Y31" i="2"/>
  <c r="Q31" i="2"/>
  <c r="N31" i="2"/>
  <c r="N52" i="2" s="1"/>
  <c r="M31" i="2"/>
  <c r="L31" i="2"/>
  <c r="J31" i="2"/>
  <c r="F21" i="2"/>
  <c r="F17" i="2"/>
  <c r="F16" i="2"/>
  <c r="F19" i="2" s="1"/>
  <c r="W10" i="2"/>
  <c r="X93" i="6" s="1"/>
  <c r="V10" i="2"/>
  <c r="W93" i="6" s="1"/>
  <c r="U10" i="2"/>
  <c r="V93" i="6" s="1"/>
  <c r="T10" i="2"/>
  <c r="U93" i="6" s="1"/>
  <c r="S10" i="2"/>
  <c r="T93" i="6" s="1"/>
  <c r="R10" i="2"/>
  <c r="S93" i="6" s="1"/>
  <c r="Q10" i="2"/>
  <c r="R93" i="6" s="1"/>
  <c r="P10" i="2"/>
  <c r="Q93" i="6" s="1"/>
  <c r="O10" i="2"/>
  <c r="P93" i="6" s="1"/>
  <c r="N10" i="2"/>
  <c r="O93" i="6" s="1"/>
  <c r="M10" i="2"/>
  <c r="N93" i="6" s="1"/>
  <c r="L10" i="2"/>
  <c r="M93" i="6" s="1"/>
  <c r="K10" i="2"/>
  <c r="L93" i="6" s="1"/>
  <c r="J10" i="2"/>
  <c r="K93" i="6" s="1"/>
  <c r="I10" i="2"/>
  <c r="J93" i="6" s="1"/>
  <c r="H10" i="2"/>
  <c r="I93" i="6" s="1"/>
  <c r="G10" i="2"/>
  <c r="H93" i="6" s="1"/>
  <c r="F10" i="2"/>
  <c r="G93" i="6" s="1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W8" i="2"/>
  <c r="X3" i="6" s="1"/>
  <c r="V8" i="2"/>
  <c r="W3" i="6" s="1"/>
  <c r="U8" i="2"/>
  <c r="V3" i="6" s="1"/>
  <c r="T8" i="2"/>
  <c r="U3" i="6" s="1"/>
  <c r="S8" i="2"/>
  <c r="T3" i="6" s="1"/>
  <c r="R8" i="2"/>
  <c r="S3" i="6" s="1"/>
  <c r="Q8" i="2"/>
  <c r="R3" i="6" s="1"/>
  <c r="P8" i="2"/>
  <c r="Q3" i="6" s="1"/>
  <c r="O8" i="2"/>
  <c r="P3" i="6" s="1"/>
  <c r="N8" i="2"/>
  <c r="O3" i="6" s="1"/>
  <c r="M8" i="2"/>
  <c r="N3" i="6" s="1"/>
  <c r="L8" i="2"/>
  <c r="M3" i="6" s="1"/>
  <c r="K8" i="2"/>
  <c r="L3" i="6" s="1"/>
  <c r="J8" i="2"/>
  <c r="K3" i="6" s="1"/>
  <c r="I8" i="2"/>
  <c r="J3" i="6" s="1"/>
  <c r="H8" i="2"/>
  <c r="I3" i="6" s="1"/>
  <c r="G8" i="2"/>
  <c r="H3" i="6" s="1"/>
  <c r="F8" i="2"/>
  <c r="G3" i="6" s="1"/>
  <c r="P3" i="2"/>
  <c r="H3" i="2"/>
  <c r="X42" i="2" s="1"/>
  <c r="V16" i="1"/>
  <c r="U16" i="1"/>
  <c r="T16" i="1"/>
  <c r="S16" i="1"/>
  <c r="R16" i="1"/>
  <c r="Q16" i="1"/>
  <c r="P16" i="1"/>
  <c r="O16" i="1"/>
  <c r="N16" i="1"/>
  <c r="M16" i="1"/>
  <c r="L16" i="1"/>
  <c r="J12" i="1"/>
  <c r="I11" i="1"/>
  <c r="H11" i="1"/>
  <c r="G11" i="1"/>
  <c r="F11" i="1"/>
  <c r="E11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W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F4" i="1"/>
  <c r="E4" i="1"/>
  <c r="F22" i="2" l="1"/>
  <c r="N3" i="4"/>
  <c r="R3" i="4"/>
  <c r="E42" i="2"/>
  <c r="E52" i="2" s="1"/>
  <c r="O42" i="2"/>
  <c r="O52" i="2" s="1"/>
  <c r="F3" i="4"/>
  <c r="V3" i="4"/>
  <c r="W263" i="7"/>
  <c r="S263" i="7"/>
  <c r="O263" i="7"/>
  <c r="K263" i="7"/>
  <c r="U262" i="7"/>
  <c r="Q262" i="7"/>
  <c r="M262" i="7"/>
  <c r="I262" i="7"/>
  <c r="W261" i="7"/>
  <c r="S261" i="7"/>
  <c r="O261" i="7"/>
  <c r="K261" i="7"/>
  <c r="U260" i="7"/>
  <c r="Q260" i="7"/>
  <c r="M260" i="7"/>
  <c r="I260" i="7"/>
  <c r="V263" i="7"/>
  <c r="R263" i="7"/>
  <c r="N263" i="7"/>
  <c r="J263" i="7"/>
  <c r="X262" i="7"/>
  <c r="T262" i="7"/>
  <c r="P262" i="7"/>
  <c r="L262" i="7"/>
  <c r="H262" i="7"/>
  <c r="V261" i="7"/>
  <c r="R261" i="7"/>
  <c r="N261" i="7"/>
  <c r="J261" i="7"/>
  <c r="X260" i="7"/>
  <c r="T260" i="7"/>
  <c r="P260" i="7"/>
  <c r="L260" i="7"/>
  <c r="H260" i="7"/>
  <c r="U263" i="7"/>
  <c r="Q263" i="7"/>
  <c r="M263" i="7"/>
  <c r="I263" i="7"/>
  <c r="W262" i="7"/>
  <c r="S262" i="7"/>
  <c r="O262" i="7"/>
  <c r="K262" i="7"/>
  <c r="U261" i="7"/>
  <c r="Q261" i="7"/>
  <c r="M261" i="7"/>
  <c r="I261" i="7"/>
  <c r="W260" i="7"/>
  <c r="S260" i="7"/>
  <c r="O260" i="7"/>
  <c r="K260" i="7"/>
  <c r="X263" i="7"/>
  <c r="H263" i="7"/>
  <c r="J262" i="7"/>
  <c r="L261" i="7"/>
  <c r="N260" i="7"/>
  <c r="T263" i="7"/>
  <c r="V262" i="7"/>
  <c r="X261" i="7"/>
  <c r="H261" i="7"/>
  <c r="J260" i="7"/>
  <c r="P263" i="7"/>
  <c r="R262" i="7"/>
  <c r="T261" i="7"/>
  <c r="V260" i="7"/>
  <c r="N262" i="7"/>
  <c r="X98" i="7"/>
  <c r="T98" i="7"/>
  <c r="P98" i="7"/>
  <c r="L98" i="7"/>
  <c r="H98" i="7"/>
  <c r="V97" i="7"/>
  <c r="R97" i="7"/>
  <c r="N97" i="7"/>
  <c r="J97" i="7"/>
  <c r="X96" i="7"/>
  <c r="T96" i="7"/>
  <c r="P96" i="7"/>
  <c r="L96" i="7"/>
  <c r="H96" i="7"/>
  <c r="V95" i="7"/>
  <c r="R95" i="7"/>
  <c r="N95" i="7"/>
  <c r="J95" i="7"/>
  <c r="V6" i="7"/>
  <c r="R6" i="7"/>
  <c r="N6" i="7"/>
  <c r="J6" i="7"/>
  <c r="X5" i="7"/>
  <c r="T5" i="7"/>
  <c r="P5" i="7"/>
  <c r="L5" i="7"/>
  <c r="H5" i="7"/>
  <c r="P261" i="7"/>
  <c r="W98" i="7"/>
  <c r="S98" i="7"/>
  <c r="O98" i="7"/>
  <c r="K98" i="7"/>
  <c r="G98" i="7"/>
  <c r="U97" i="7"/>
  <c r="Q97" i="7"/>
  <c r="M97" i="7"/>
  <c r="I97" i="7"/>
  <c r="W96" i="7"/>
  <c r="S96" i="7"/>
  <c r="O96" i="7"/>
  <c r="K96" i="7"/>
  <c r="G96" i="7"/>
  <c r="U95" i="7"/>
  <c r="Q95" i="7"/>
  <c r="M95" i="7"/>
  <c r="I95" i="7"/>
  <c r="U6" i="7"/>
  <c r="Q6" i="7"/>
  <c r="M6" i="7"/>
  <c r="I6" i="7"/>
  <c r="W5" i="7"/>
  <c r="S5" i="7"/>
  <c r="O5" i="7"/>
  <c r="K5" i="7"/>
  <c r="G5" i="7"/>
  <c r="L263" i="7"/>
  <c r="Q98" i="7"/>
  <c r="I98" i="7"/>
  <c r="S97" i="7"/>
  <c r="K97" i="7"/>
  <c r="U96" i="7"/>
  <c r="M96" i="7"/>
  <c r="W95" i="7"/>
  <c r="O95" i="7"/>
  <c r="G95" i="7"/>
  <c r="S6" i="7"/>
  <c r="K6" i="7"/>
  <c r="U5" i="7"/>
  <c r="M5" i="7"/>
  <c r="R260" i="7"/>
  <c r="V98" i="7"/>
  <c r="N98" i="7"/>
  <c r="X97" i="7"/>
  <c r="P97" i="7"/>
  <c r="H97" i="7"/>
  <c r="R96" i="7"/>
  <c r="J96" i="7"/>
  <c r="T95" i="7"/>
  <c r="L95" i="7"/>
  <c r="X6" i="7"/>
  <c r="P6" i="7"/>
  <c r="H6" i="7"/>
  <c r="R5" i="7"/>
  <c r="J5" i="7"/>
  <c r="R98" i="7"/>
  <c r="T97" i="7"/>
  <c r="V96" i="7"/>
  <c r="X95" i="7"/>
  <c r="H95" i="7"/>
  <c r="L6" i="7"/>
  <c r="N5" i="7"/>
  <c r="M98" i="7"/>
  <c r="O97" i="7"/>
  <c r="Q96" i="7"/>
  <c r="S95" i="7"/>
  <c r="W6" i="7"/>
  <c r="G6" i="7"/>
  <c r="I5" i="7"/>
  <c r="J98" i="7"/>
  <c r="L97" i="7"/>
  <c r="N96" i="7"/>
  <c r="P95" i="7"/>
  <c r="T6" i="7"/>
  <c r="V5" i="7"/>
  <c r="I96" i="7"/>
  <c r="Q5" i="7"/>
  <c r="U98" i="7"/>
  <c r="K95" i="7"/>
  <c r="W97" i="7"/>
  <c r="G97" i="7"/>
  <c r="O6" i="7"/>
  <c r="W301" i="6"/>
  <c r="S301" i="6"/>
  <c r="O301" i="6"/>
  <c r="K301" i="6"/>
  <c r="U300" i="6"/>
  <c r="Q300" i="6"/>
  <c r="M300" i="6"/>
  <c r="I300" i="6"/>
  <c r="W299" i="6"/>
  <c r="S299" i="6"/>
  <c r="O299" i="6"/>
  <c r="K299" i="6"/>
  <c r="U298" i="6"/>
  <c r="Q298" i="6"/>
  <c r="M298" i="6"/>
  <c r="I298" i="6"/>
  <c r="W297" i="6"/>
  <c r="S297" i="6"/>
  <c r="O297" i="6"/>
  <c r="K297" i="6"/>
  <c r="V301" i="6"/>
  <c r="R301" i="6"/>
  <c r="N301" i="6"/>
  <c r="J301" i="6"/>
  <c r="X300" i="6"/>
  <c r="T300" i="6"/>
  <c r="P300" i="6"/>
  <c r="L300" i="6"/>
  <c r="H300" i="6"/>
  <c r="V299" i="6"/>
  <c r="R299" i="6"/>
  <c r="N299" i="6"/>
  <c r="J299" i="6"/>
  <c r="X298" i="6"/>
  <c r="T298" i="6"/>
  <c r="P298" i="6"/>
  <c r="L298" i="6"/>
  <c r="H298" i="6"/>
  <c r="V297" i="6"/>
  <c r="R297" i="6"/>
  <c r="N297" i="6"/>
  <c r="J297" i="6"/>
  <c r="U301" i="6"/>
  <c r="Q301" i="6"/>
  <c r="M301" i="6"/>
  <c r="I301" i="6"/>
  <c r="W300" i="6"/>
  <c r="S300" i="6"/>
  <c r="O300" i="6"/>
  <c r="K300" i="6"/>
  <c r="U299" i="6"/>
  <c r="Q299" i="6"/>
  <c r="M299" i="6"/>
  <c r="I299" i="6"/>
  <c r="W298" i="6"/>
  <c r="S298" i="6"/>
  <c r="O298" i="6"/>
  <c r="K298" i="6"/>
  <c r="U297" i="6"/>
  <c r="Q297" i="6"/>
  <c r="M297" i="6"/>
  <c r="I297" i="6"/>
  <c r="X301" i="6"/>
  <c r="H301" i="6"/>
  <c r="J300" i="6"/>
  <c r="L299" i="6"/>
  <c r="N298" i="6"/>
  <c r="P297" i="6"/>
  <c r="T301" i="6"/>
  <c r="V300" i="6"/>
  <c r="X299" i="6"/>
  <c r="H299" i="6"/>
  <c r="J298" i="6"/>
  <c r="L297" i="6"/>
  <c r="P301" i="6"/>
  <c r="R300" i="6"/>
  <c r="T299" i="6"/>
  <c r="V298" i="6"/>
  <c r="X297" i="6"/>
  <c r="H297" i="6"/>
  <c r="L301" i="6"/>
  <c r="N300" i="6"/>
  <c r="P299" i="6"/>
  <c r="R298" i="6"/>
  <c r="T297" i="6"/>
  <c r="X99" i="6"/>
  <c r="T99" i="6"/>
  <c r="P99" i="6"/>
  <c r="L99" i="6"/>
  <c r="H99" i="6"/>
  <c r="V98" i="6"/>
  <c r="R98" i="6"/>
  <c r="N98" i="6"/>
  <c r="J98" i="6"/>
  <c r="X97" i="6"/>
  <c r="T97" i="6"/>
  <c r="P97" i="6"/>
  <c r="L97" i="6"/>
  <c r="H97" i="6"/>
  <c r="V96" i="6"/>
  <c r="R96" i="6"/>
  <c r="N96" i="6"/>
  <c r="J96" i="6"/>
  <c r="X95" i="6"/>
  <c r="T95" i="6"/>
  <c r="P95" i="6"/>
  <c r="L95" i="6"/>
  <c r="H95" i="6"/>
  <c r="V6" i="6"/>
  <c r="R6" i="6"/>
  <c r="N6" i="6"/>
  <c r="J6" i="6"/>
  <c r="X5" i="6"/>
  <c r="T5" i="6"/>
  <c r="P5" i="6"/>
  <c r="L5" i="6"/>
  <c r="H5" i="6"/>
  <c r="W99" i="6"/>
  <c r="S99" i="6"/>
  <c r="O99" i="6"/>
  <c r="K99" i="6"/>
  <c r="G99" i="6"/>
  <c r="U98" i="6"/>
  <c r="Q98" i="6"/>
  <c r="M98" i="6"/>
  <c r="I98" i="6"/>
  <c r="W97" i="6"/>
  <c r="S97" i="6"/>
  <c r="O97" i="6"/>
  <c r="K97" i="6"/>
  <c r="G97" i="6"/>
  <c r="U96" i="6"/>
  <c r="Q96" i="6"/>
  <c r="M96" i="6"/>
  <c r="I96" i="6"/>
  <c r="W95" i="6"/>
  <c r="S95" i="6"/>
  <c r="O95" i="6"/>
  <c r="K95" i="6"/>
  <c r="G95" i="6"/>
  <c r="U6" i="6"/>
  <c r="Q6" i="6"/>
  <c r="M6" i="6"/>
  <c r="I6" i="6"/>
  <c r="W5" i="6"/>
  <c r="S5" i="6"/>
  <c r="O5" i="6"/>
  <c r="K5" i="6"/>
  <c r="G5" i="6"/>
  <c r="V99" i="6"/>
  <c r="R99" i="6"/>
  <c r="N99" i="6"/>
  <c r="J99" i="6"/>
  <c r="X98" i="6"/>
  <c r="T98" i="6"/>
  <c r="P98" i="6"/>
  <c r="L98" i="6"/>
  <c r="H98" i="6"/>
  <c r="V97" i="6"/>
  <c r="R97" i="6"/>
  <c r="N97" i="6"/>
  <c r="J97" i="6"/>
  <c r="X96" i="6"/>
  <c r="T96" i="6"/>
  <c r="P96" i="6"/>
  <c r="L96" i="6"/>
  <c r="H96" i="6"/>
  <c r="V95" i="6"/>
  <c r="R95" i="6"/>
  <c r="N95" i="6"/>
  <c r="J95" i="6"/>
  <c r="X6" i="6"/>
  <c r="T6" i="6"/>
  <c r="P6" i="6"/>
  <c r="L6" i="6"/>
  <c r="H6" i="6"/>
  <c r="V5" i="6"/>
  <c r="R5" i="6"/>
  <c r="N5" i="6"/>
  <c r="J5" i="6"/>
  <c r="U99" i="6"/>
  <c r="Q99" i="6"/>
  <c r="M99" i="6"/>
  <c r="I99" i="6"/>
  <c r="W98" i="6"/>
  <c r="S98" i="6"/>
  <c r="O98" i="6"/>
  <c r="K98" i="6"/>
  <c r="G98" i="6"/>
  <c r="U97" i="6"/>
  <c r="Q97" i="6"/>
  <c r="M97" i="6"/>
  <c r="I97" i="6"/>
  <c r="W96" i="6"/>
  <c r="S96" i="6"/>
  <c r="O96" i="6"/>
  <c r="K96" i="6"/>
  <c r="G96" i="6"/>
  <c r="U95" i="6"/>
  <c r="Q95" i="6"/>
  <c r="M95" i="6"/>
  <c r="I95" i="6"/>
  <c r="W6" i="6"/>
  <c r="S6" i="6"/>
  <c r="O6" i="6"/>
  <c r="K6" i="6"/>
  <c r="G6" i="6"/>
  <c r="U5" i="6"/>
  <c r="Q5" i="6"/>
  <c r="M5" i="6"/>
  <c r="I5" i="6"/>
  <c r="X52" i="2"/>
  <c r="Y42" i="2"/>
  <c r="Y52" i="2" s="1"/>
  <c r="AH46" i="2"/>
  <c r="AH52" i="2" s="1"/>
  <c r="AG52" i="2"/>
  <c r="L258" i="7"/>
  <c r="L295" i="6"/>
  <c r="I258" i="7"/>
  <c r="I295" i="6"/>
  <c r="M258" i="7"/>
  <c r="M295" i="6"/>
  <c r="Q258" i="7"/>
  <c r="Q295" i="6"/>
  <c r="U258" i="7"/>
  <c r="U295" i="6"/>
  <c r="F42" i="2"/>
  <c r="P42" i="2"/>
  <c r="P52" i="2" s="1"/>
  <c r="T42" i="2"/>
  <c r="T52" i="2" s="1"/>
  <c r="Z42" i="2"/>
  <c r="AD42" i="2"/>
  <c r="AD52" i="2" s="1"/>
  <c r="G3" i="4"/>
  <c r="K3" i="4"/>
  <c r="O3" i="4"/>
  <c r="S3" i="4"/>
  <c r="E77" i="4"/>
  <c r="I77" i="4"/>
  <c r="M77" i="4"/>
  <c r="Q77" i="4"/>
  <c r="U77" i="4"/>
  <c r="G218" i="4"/>
  <c r="K218" i="4"/>
  <c r="O218" i="4"/>
  <c r="S218" i="4"/>
  <c r="T258" i="7"/>
  <c r="T295" i="6"/>
  <c r="X258" i="7"/>
  <c r="X295" i="6"/>
  <c r="J258" i="7"/>
  <c r="J295" i="6"/>
  <c r="N258" i="7"/>
  <c r="N295" i="6"/>
  <c r="R258" i="7"/>
  <c r="R295" i="6"/>
  <c r="V258" i="7"/>
  <c r="V295" i="6"/>
  <c r="C42" i="2"/>
  <c r="C52" i="2" s="1"/>
  <c r="I42" i="2"/>
  <c r="Q42" i="2"/>
  <c r="Q52" i="2" s="1"/>
  <c r="U42" i="2"/>
  <c r="AE42" i="2"/>
  <c r="AE52" i="2" s="1"/>
  <c r="H3" i="4"/>
  <c r="L3" i="4"/>
  <c r="P3" i="4"/>
  <c r="T3" i="4"/>
  <c r="F77" i="4"/>
  <c r="J77" i="4"/>
  <c r="N77" i="4"/>
  <c r="R77" i="4"/>
  <c r="V77" i="4"/>
  <c r="H218" i="4"/>
  <c r="L218" i="4"/>
  <c r="P218" i="4"/>
  <c r="T218" i="4"/>
  <c r="P258" i="7"/>
  <c r="P295" i="6"/>
  <c r="F9" i="2"/>
  <c r="K258" i="7"/>
  <c r="K295" i="6"/>
  <c r="O258" i="7"/>
  <c r="O295" i="6"/>
  <c r="S258" i="7"/>
  <c r="S295" i="6"/>
  <c r="W258" i="7"/>
  <c r="W295" i="6"/>
  <c r="D42" i="2"/>
  <c r="D52" i="2" s="1"/>
  <c r="R42" i="2"/>
  <c r="R52" i="2" s="1"/>
  <c r="E3" i="4"/>
  <c r="I3" i="4"/>
  <c r="M3" i="4"/>
  <c r="Q3" i="4"/>
  <c r="U3" i="4"/>
  <c r="G77" i="4"/>
  <c r="K77" i="4"/>
  <c r="O77" i="4"/>
  <c r="S77" i="4"/>
  <c r="I218" i="4"/>
  <c r="M218" i="4"/>
  <c r="Q218" i="4"/>
  <c r="U218" i="4"/>
  <c r="H258" i="7"/>
  <c r="H295" i="6"/>
  <c r="H77" i="4"/>
  <c r="L77" i="4"/>
  <c r="P77" i="4"/>
  <c r="T77" i="4"/>
  <c r="F218" i="4"/>
  <c r="J218" i="4"/>
  <c r="N218" i="4"/>
  <c r="R218" i="4"/>
  <c r="V218" i="4"/>
  <c r="R58" i="9"/>
  <c r="N58" i="9"/>
  <c r="J58" i="9"/>
  <c r="Q58" i="9"/>
  <c r="M58" i="9"/>
  <c r="I58" i="9"/>
  <c r="P58" i="9"/>
  <c r="L58" i="9"/>
  <c r="H58" i="9"/>
  <c r="G58" i="9"/>
  <c r="P5" i="9"/>
  <c r="L5" i="9"/>
  <c r="H5" i="9"/>
  <c r="R5" i="9"/>
  <c r="M5" i="9"/>
  <c r="G5" i="9"/>
  <c r="P58" i="8"/>
  <c r="L58" i="8"/>
  <c r="H58" i="8"/>
  <c r="Q5" i="9"/>
  <c r="K5" i="9"/>
  <c r="O58" i="8"/>
  <c r="K58" i="8"/>
  <c r="G58" i="8"/>
  <c r="O58" i="9"/>
  <c r="O5" i="9"/>
  <c r="J5" i="9"/>
  <c r="R58" i="8"/>
  <c r="N58" i="8"/>
  <c r="J58" i="8"/>
  <c r="K58" i="9"/>
  <c r="Q58" i="8"/>
  <c r="R5" i="8"/>
  <c r="N5" i="8"/>
  <c r="J5" i="8"/>
  <c r="N5" i="9"/>
  <c r="M58" i="8"/>
  <c r="Q5" i="8"/>
  <c r="M5" i="8"/>
  <c r="I5" i="8"/>
  <c r="I5" i="9"/>
  <c r="I58" i="8"/>
  <c r="P5" i="8"/>
  <c r="L5" i="8"/>
  <c r="H5" i="8"/>
  <c r="O5" i="8"/>
  <c r="K5" i="8"/>
  <c r="G5" i="8"/>
  <c r="O48" i="8" l="1"/>
  <c r="O44" i="8"/>
  <c r="O40" i="8"/>
  <c r="O47" i="8"/>
  <c r="O43" i="8"/>
  <c r="O46" i="8"/>
  <c r="O42" i="8"/>
  <c r="O39" i="8"/>
  <c r="O49" i="8" s="1"/>
  <c r="O28" i="8"/>
  <c r="O24" i="8"/>
  <c r="O20" i="8"/>
  <c r="O16" i="8"/>
  <c r="M41" i="4" s="1"/>
  <c r="O29" i="8"/>
  <c r="O25" i="8"/>
  <c r="O21" i="8"/>
  <c r="O17" i="8"/>
  <c r="M42" i="4" s="1"/>
  <c r="O8" i="8"/>
  <c r="O9" i="8" s="1"/>
  <c r="O45" i="8"/>
  <c r="O26" i="8"/>
  <c r="O22" i="8"/>
  <c r="M47" i="4" s="1"/>
  <c r="O18" i="8"/>
  <c r="O19" i="8"/>
  <c r="O41" i="8"/>
  <c r="O23" i="8"/>
  <c r="M48" i="4" s="1"/>
  <c r="O27" i="8"/>
  <c r="O15" i="8"/>
  <c r="J96" i="8"/>
  <c r="J95" i="8"/>
  <c r="J94" i="8"/>
  <c r="J93" i="8"/>
  <c r="J92" i="8"/>
  <c r="J91" i="8"/>
  <c r="J90" i="8"/>
  <c r="J89" i="8"/>
  <c r="J88" i="8"/>
  <c r="J87" i="8"/>
  <c r="J97" i="8" s="1"/>
  <c r="J80" i="8"/>
  <c r="J79" i="8"/>
  <c r="J78" i="8"/>
  <c r="J77" i="8"/>
  <c r="J76" i="8"/>
  <c r="J75" i="8"/>
  <c r="J74" i="8"/>
  <c r="J73" i="8"/>
  <c r="J72" i="8"/>
  <c r="J71" i="8"/>
  <c r="J70" i="8"/>
  <c r="J69" i="8"/>
  <c r="J68" i="8"/>
  <c r="J67" i="8"/>
  <c r="J66" i="8"/>
  <c r="J61" i="8"/>
  <c r="G95" i="9"/>
  <c r="G91" i="9"/>
  <c r="G87" i="9"/>
  <c r="G79" i="9"/>
  <c r="G75" i="9"/>
  <c r="G73" i="9"/>
  <c r="G71" i="9"/>
  <c r="G92" i="9"/>
  <c r="G88" i="9"/>
  <c r="G80" i="9"/>
  <c r="G76" i="9"/>
  <c r="G93" i="9"/>
  <c r="G89" i="9"/>
  <c r="G77" i="9"/>
  <c r="G72" i="9"/>
  <c r="G70" i="9"/>
  <c r="G86" i="9"/>
  <c r="G67" i="9"/>
  <c r="G90" i="9"/>
  <c r="G68" i="9"/>
  <c r="G61" i="9"/>
  <c r="G62" i="9" s="1"/>
  <c r="G94" i="9"/>
  <c r="G78" i="9"/>
  <c r="G74" i="9"/>
  <c r="G69" i="9"/>
  <c r="G66" i="9"/>
  <c r="G258" i="7"/>
  <c r="G295" i="6"/>
  <c r="E218" i="4"/>
  <c r="E8" i="1"/>
  <c r="O249" i="6"/>
  <c r="O247" i="6"/>
  <c r="O245" i="6"/>
  <c r="O243" i="6"/>
  <c r="O241" i="6"/>
  <c r="O248" i="6"/>
  <c r="O246" i="6"/>
  <c r="O244" i="6"/>
  <c r="O242" i="6"/>
  <c r="O240" i="6"/>
  <c r="O150" i="6"/>
  <c r="O148" i="6"/>
  <c r="O146" i="6"/>
  <c r="O144" i="6"/>
  <c r="O142" i="6"/>
  <c r="O140" i="6"/>
  <c r="O138" i="6"/>
  <c r="O136" i="6"/>
  <c r="O134" i="6"/>
  <c r="O103" i="6"/>
  <c r="O151" i="6"/>
  <c r="O149" i="6"/>
  <c r="O147" i="6"/>
  <c r="O145" i="6"/>
  <c r="O143" i="6"/>
  <c r="O141" i="6"/>
  <c r="O139" i="6"/>
  <c r="O137" i="6"/>
  <c r="O135" i="6"/>
  <c r="O133" i="6"/>
  <c r="J70" i="6"/>
  <c r="J68" i="6"/>
  <c r="J66" i="6"/>
  <c r="J64" i="6"/>
  <c r="J62" i="6"/>
  <c r="J32" i="6"/>
  <c r="J30" i="6"/>
  <c r="J28" i="6"/>
  <c r="J26" i="6"/>
  <c r="J24" i="6"/>
  <c r="J22" i="6"/>
  <c r="J20" i="6"/>
  <c r="J18" i="6"/>
  <c r="J16" i="6"/>
  <c r="J71" i="6"/>
  <c r="J69" i="6"/>
  <c r="J67" i="6"/>
  <c r="J65" i="6"/>
  <c r="J63" i="6"/>
  <c r="J31" i="6"/>
  <c r="J29" i="6"/>
  <c r="J27" i="6"/>
  <c r="J25" i="6"/>
  <c r="J23" i="6"/>
  <c r="J21" i="6"/>
  <c r="J19" i="6"/>
  <c r="J17" i="6"/>
  <c r="J9" i="6"/>
  <c r="R261" i="6"/>
  <c r="R259" i="6"/>
  <c r="R257" i="6"/>
  <c r="R255" i="6"/>
  <c r="R253" i="6"/>
  <c r="R173" i="6"/>
  <c r="R171" i="6"/>
  <c r="R262" i="6"/>
  <c r="R260" i="6"/>
  <c r="R258" i="6"/>
  <c r="R256" i="6"/>
  <c r="R254" i="6"/>
  <c r="R172" i="6"/>
  <c r="R169" i="6"/>
  <c r="R167" i="6"/>
  <c r="R165" i="6"/>
  <c r="R163" i="6"/>
  <c r="R161" i="6"/>
  <c r="R159" i="6"/>
  <c r="R157" i="6"/>
  <c r="R155" i="6"/>
  <c r="R104" i="6"/>
  <c r="R170" i="6"/>
  <c r="R168" i="6"/>
  <c r="R166" i="6"/>
  <c r="R164" i="6"/>
  <c r="R162" i="6"/>
  <c r="R160" i="6"/>
  <c r="R158" i="6"/>
  <c r="R156" i="6"/>
  <c r="K71" i="6"/>
  <c r="K69" i="6"/>
  <c r="K67" i="6"/>
  <c r="K65" i="6"/>
  <c r="K63" i="6"/>
  <c r="K31" i="6"/>
  <c r="K29" i="6"/>
  <c r="K27" i="6"/>
  <c r="K25" i="6"/>
  <c r="K23" i="6"/>
  <c r="K21" i="6"/>
  <c r="K19" i="6"/>
  <c r="K17" i="6"/>
  <c r="K9" i="6"/>
  <c r="K70" i="6"/>
  <c r="K68" i="6"/>
  <c r="K66" i="6"/>
  <c r="K64" i="6"/>
  <c r="K62" i="6"/>
  <c r="K32" i="6"/>
  <c r="K30" i="6"/>
  <c r="K28" i="6"/>
  <c r="K26" i="6"/>
  <c r="K24" i="6"/>
  <c r="K22" i="6"/>
  <c r="K20" i="6"/>
  <c r="K18" i="6"/>
  <c r="K16" i="6"/>
  <c r="S261" i="6"/>
  <c r="S259" i="6"/>
  <c r="S257" i="6"/>
  <c r="S255" i="6"/>
  <c r="S253" i="6"/>
  <c r="S173" i="6"/>
  <c r="S171" i="6"/>
  <c r="S262" i="6"/>
  <c r="S260" i="6"/>
  <c r="S258" i="6"/>
  <c r="S256" i="6"/>
  <c r="S254" i="6"/>
  <c r="S172" i="6"/>
  <c r="S170" i="6"/>
  <c r="S168" i="6"/>
  <c r="S166" i="6"/>
  <c r="S164" i="6"/>
  <c r="S162" i="6"/>
  <c r="S160" i="6"/>
  <c r="S158" i="6"/>
  <c r="S156" i="6"/>
  <c r="S169" i="6"/>
  <c r="S167" i="6"/>
  <c r="S165" i="6"/>
  <c r="S163" i="6"/>
  <c r="S161" i="6"/>
  <c r="S159" i="6"/>
  <c r="S157" i="6"/>
  <c r="S155" i="6"/>
  <c r="S104" i="6"/>
  <c r="L71" i="6"/>
  <c r="L69" i="6"/>
  <c r="L67" i="6"/>
  <c r="L65" i="6"/>
  <c r="L63" i="6"/>
  <c r="L31" i="6"/>
  <c r="L29" i="6"/>
  <c r="L27" i="6"/>
  <c r="L25" i="6"/>
  <c r="L23" i="6"/>
  <c r="L21" i="6"/>
  <c r="L19" i="6"/>
  <c r="L17" i="6"/>
  <c r="L9" i="6"/>
  <c r="L70" i="6"/>
  <c r="L68" i="6"/>
  <c r="L66" i="6"/>
  <c r="L64" i="6"/>
  <c r="L62" i="6"/>
  <c r="L32" i="6"/>
  <c r="L30" i="6"/>
  <c r="L28" i="6"/>
  <c r="L26" i="6"/>
  <c r="L24" i="6"/>
  <c r="L22" i="6"/>
  <c r="L20" i="6"/>
  <c r="L18" i="6"/>
  <c r="L16" i="6"/>
  <c r="V249" i="6"/>
  <c r="V247" i="6"/>
  <c r="V245" i="6"/>
  <c r="V243" i="6"/>
  <c r="V241" i="6"/>
  <c r="V248" i="6"/>
  <c r="V246" i="6"/>
  <c r="V244" i="6"/>
  <c r="V242" i="6"/>
  <c r="V240" i="6"/>
  <c r="V151" i="6"/>
  <c r="V149" i="6"/>
  <c r="V147" i="6"/>
  <c r="V145" i="6"/>
  <c r="V143" i="6"/>
  <c r="V141" i="6"/>
  <c r="V139" i="6"/>
  <c r="V137" i="6"/>
  <c r="V135" i="6"/>
  <c r="V133" i="6"/>
  <c r="V150" i="6"/>
  <c r="V148" i="6"/>
  <c r="V146" i="6"/>
  <c r="V144" i="6"/>
  <c r="V142" i="6"/>
  <c r="V140" i="6"/>
  <c r="V138" i="6"/>
  <c r="V136" i="6"/>
  <c r="V134" i="6"/>
  <c r="V103" i="6"/>
  <c r="H434" i="6"/>
  <c r="H431" i="6"/>
  <c r="H436" i="6"/>
  <c r="H433" i="6"/>
  <c r="H331" i="6"/>
  <c r="H328" i="6"/>
  <c r="H326" i="6"/>
  <c r="H324" i="6"/>
  <c r="H322" i="6"/>
  <c r="H320" i="6"/>
  <c r="H318" i="6"/>
  <c r="H316" i="6"/>
  <c r="H438" i="6"/>
  <c r="H435" i="6"/>
  <c r="H430" i="6"/>
  <c r="H330" i="6"/>
  <c r="H429" i="6"/>
  <c r="H437" i="6"/>
  <c r="H432" i="6"/>
  <c r="H314" i="6"/>
  <c r="H325" i="6"/>
  <c r="H321" i="6"/>
  <c r="H317" i="6"/>
  <c r="H329" i="6"/>
  <c r="H313" i="6"/>
  <c r="H304" i="6"/>
  <c r="H327" i="6"/>
  <c r="H323" i="6"/>
  <c r="H319" i="6"/>
  <c r="H315" i="6"/>
  <c r="P438" i="6"/>
  <c r="P435" i="6"/>
  <c r="P430" i="6"/>
  <c r="P437" i="6"/>
  <c r="P432" i="6"/>
  <c r="P429" i="6"/>
  <c r="P331" i="6"/>
  <c r="P328" i="6"/>
  <c r="P326" i="6"/>
  <c r="P324" i="6"/>
  <c r="P322" i="6"/>
  <c r="P320" i="6"/>
  <c r="P318" i="6"/>
  <c r="P316" i="6"/>
  <c r="P314" i="6"/>
  <c r="P434" i="6"/>
  <c r="P431" i="6"/>
  <c r="P330" i="6"/>
  <c r="P436" i="6"/>
  <c r="P433" i="6"/>
  <c r="P329" i="6"/>
  <c r="P327" i="6"/>
  <c r="P325" i="6"/>
  <c r="P321" i="6"/>
  <c r="P317" i="6"/>
  <c r="P313" i="6"/>
  <c r="P304" i="6"/>
  <c r="P323" i="6"/>
  <c r="P319" i="6"/>
  <c r="P315" i="6"/>
  <c r="K476" i="6"/>
  <c r="K474" i="6"/>
  <c r="K472" i="6"/>
  <c r="K470" i="6"/>
  <c r="K468" i="6"/>
  <c r="K396" i="6"/>
  <c r="K394" i="6"/>
  <c r="I279" i="4" s="1"/>
  <c r="K392" i="6"/>
  <c r="I277" i="4" s="1"/>
  <c r="K390" i="6"/>
  <c r="I276" i="4" s="1"/>
  <c r="K388" i="6"/>
  <c r="K386" i="6"/>
  <c r="K384" i="6"/>
  <c r="K382" i="6"/>
  <c r="I272" i="4" s="1"/>
  <c r="K380" i="6"/>
  <c r="K477" i="6"/>
  <c r="K473" i="6"/>
  <c r="K469" i="6"/>
  <c r="K397" i="6"/>
  <c r="K395" i="6"/>
  <c r="K393" i="6"/>
  <c r="K391" i="6"/>
  <c r="K389" i="6"/>
  <c r="I275" i="4" s="1"/>
  <c r="K387" i="6"/>
  <c r="K385" i="6"/>
  <c r="K383" i="6"/>
  <c r="K381" i="6"/>
  <c r="K379" i="6"/>
  <c r="K475" i="6"/>
  <c r="K471" i="6"/>
  <c r="K307" i="6"/>
  <c r="I223" i="4" s="1"/>
  <c r="V464" i="6"/>
  <c r="V463" i="6"/>
  <c r="V460" i="6"/>
  <c r="V455" i="6"/>
  <c r="V462" i="6"/>
  <c r="V457" i="6"/>
  <c r="V374" i="6"/>
  <c r="V372" i="6"/>
  <c r="V370" i="6"/>
  <c r="V368" i="6"/>
  <c r="V366" i="6"/>
  <c r="V364" i="6"/>
  <c r="V362" i="6"/>
  <c r="V360" i="6"/>
  <c r="V358" i="6"/>
  <c r="V459" i="6"/>
  <c r="V456" i="6"/>
  <c r="V461" i="6"/>
  <c r="V458" i="6"/>
  <c r="V371" i="6"/>
  <c r="V363" i="6"/>
  <c r="V369" i="6"/>
  <c r="V361" i="6"/>
  <c r="V375" i="6"/>
  <c r="V367" i="6"/>
  <c r="V359" i="6"/>
  <c r="V373" i="6"/>
  <c r="V365" i="6"/>
  <c r="V357" i="6"/>
  <c r="V306" i="6"/>
  <c r="I477" i="6"/>
  <c r="I475" i="6"/>
  <c r="I473" i="6"/>
  <c r="I471" i="6"/>
  <c r="I469" i="6"/>
  <c r="I397" i="6"/>
  <c r="I395" i="6"/>
  <c r="I393" i="6"/>
  <c r="I391" i="6"/>
  <c r="I389" i="6"/>
  <c r="G275" i="4" s="1"/>
  <c r="I387" i="6"/>
  <c r="I385" i="6"/>
  <c r="I383" i="6"/>
  <c r="I381" i="6"/>
  <c r="I379" i="6"/>
  <c r="I474" i="6"/>
  <c r="I470" i="6"/>
  <c r="I396" i="6"/>
  <c r="I394" i="6"/>
  <c r="G279" i="4" s="1"/>
  <c r="I392" i="6"/>
  <c r="G277" i="4" s="1"/>
  <c r="I390" i="6"/>
  <c r="G276" i="4" s="1"/>
  <c r="I388" i="6"/>
  <c r="I386" i="6"/>
  <c r="I384" i="6"/>
  <c r="I382" i="6"/>
  <c r="G272" i="4" s="1"/>
  <c r="I380" i="6"/>
  <c r="I468" i="6"/>
  <c r="I476" i="6"/>
  <c r="I472" i="6"/>
  <c r="I307" i="6"/>
  <c r="G223" i="4" s="1"/>
  <c r="L238" i="7"/>
  <c r="L236" i="7"/>
  <c r="L234" i="7"/>
  <c r="L232" i="7"/>
  <c r="L230" i="7"/>
  <c r="L170" i="7"/>
  <c r="L168" i="7"/>
  <c r="L166" i="7"/>
  <c r="L237" i="7"/>
  <c r="L235" i="7"/>
  <c r="L231" i="7"/>
  <c r="L229" i="7"/>
  <c r="L171" i="7"/>
  <c r="L169" i="7"/>
  <c r="L167" i="7"/>
  <c r="L165" i="7"/>
  <c r="L163" i="7"/>
  <c r="L161" i="7"/>
  <c r="L159" i="7"/>
  <c r="L157" i="7"/>
  <c r="L155" i="7"/>
  <c r="L153" i="7"/>
  <c r="L164" i="7"/>
  <c r="L160" i="7"/>
  <c r="L156" i="7"/>
  <c r="L233" i="7"/>
  <c r="L158" i="7"/>
  <c r="L103" i="7"/>
  <c r="L154" i="7"/>
  <c r="L162" i="7"/>
  <c r="X83" i="7"/>
  <c r="X81" i="7"/>
  <c r="X79" i="7"/>
  <c r="X77" i="7"/>
  <c r="X75" i="7"/>
  <c r="X51" i="7"/>
  <c r="X49" i="7"/>
  <c r="X47" i="7"/>
  <c r="X45" i="7"/>
  <c r="X43" i="7"/>
  <c r="X41" i="7"/>
  <c r="X39" i="7"/>
  <c r="X37" i="7"/>
  <c r="X82" i="7"/>
  <c r="X78" i="7"/>
  <c r="X50" i="7"/>
  <c r="X46" i="7"/>
  <c r="X42" i="7"/>
  <c r="X38" i="7"/>
  <c r="X80" i="7"/>
  <c r="X48" i="7"/>
  <c r="X40" i="7"/>
  <c r="X10" i="7"/>
  <c r="X84" i="7"/>
  <c r="X76" i="7"/>
  <c r="X52" i="7"/>
  <c r="X44" i="7"/>
  <c r="X36" i="7"/>
  <c r="K237" i="7"/>
  <c r="K235" i="7"/>
  <c r="K238" i="7"/>
  <c r="K236" i="7"/>
  <c r="K234" i="7"/>
  <c r="K233" i="7"/>
  <c r="K232" i="7"/>
  <c r="K230" i="7"/>
  <c r="K231" i="7"/>
  <c r="K169" i="7"/>
  <c r="K165" i="7"/>
  <c r="K229" i="7"/>
  <c r="K168" i="7"/>
  <c r="K163" i="7"/>
  <c r="K161" i="7"/>
  <c r="K159" i="7"/>
  <c r="K157" i="7"/>
  <c r="K155" i="7"/>
  <c r="K153" i="7"/>
  <c r="K170" i="7"/>
  <c r="K162" i="7"/>
  <c r="K158" i="7"/>
  <c r="K154" i="7"/>
  <c r="K103" i="7"/>
  <c r="K167" i="7"/>
  <c r="K166" i="7"/>
  <c r="K164" i="7"/>
  <c r="K160" i="7"/>
  <c r="K156" i="7"/>
  <c r="K171" i="7"/>
  <c r="Q211" i="7"/>
  <c r="Q209" i="7"/>
  <c r="Q207" i="7"/>
  <c r="Q205" i="7"/>
  <c r="Q203" i="7"/>
  <c r="Q208" i="7"/>
  <c r="Q206" i="7"/>
  <c r="Q126" i="7"/>
  <c r="Q124" i="7"/>
  <c r="Q122" i="7"/>
  <c r="Q118" i="7"/>
  <c r="Q116" i="7"/>
  <c r="Q114" i="7"/>
  <c r="Q112" i="7"/>
  <c r="Q110" i="7"/>
  <c r="Q101" i="7"/>
  <c r="Q210" i="7"/>
  <c r="Q127" i="7"/>
  <c r="Q123" i="7"/>
  <c r="Q119" i="7"/>
  <c r="Q115" i="7"/>
  <c r="Q111" i="7"/>
  <c r="Q204" i="7"/>
  <c r="Q125" i="7"/>
  <c r="Q117" i="7"/>
  <c r="Q109" i="7"/>
  <c r="Q212" i="7"/>
  <c r="Q121" i="7"/>
  <c r="Q113" i="7"/>
  <c r="P388" i="7"/>
  <c r="P386" i="7"/>
  <c r="P384" i="7"/>
  <c r="P382" i="7"/>
  <c r="P380" i="7"/>
  <c r="P389" i="7"/>
  <c r="P387" i="7"/>
  <c r="P385" i="7"/>
  <c r="P383" i="7"/>
  <c r="P381" i="7"/>
  <c r="P313" i="7"/>
  <c r="P311" i="7"/>
  <c r="P309" i="7"/>
  <c r="P307" i="7"/>
  <c r="P305" i="7"/>
  <c r="P303" i="7"/>
  <c r="P301" i="7"/>
  <c r="P314" i="7"/>
  <c r="P312" i="7"/>
  <c r="P310" i="7"/>
  <c r="P308" i="7"/>
  <c r="P306" i="7"/>
  <c r="P304" i="7"/>
  <c r="P300" i="7"/>
  <c r="P299" i="7"/>
  <c r="P297" i="7"/>
  <c r="P302" i="7"/>
  <c r="P298" i="7"/>
  <c r="P296" i="7"/>
  <c r="P267" i="7"/>
  <c r="N237" i="7"/>
  <c r="N235" i="7"/>
  <c r="N233" i="7"/>
  <c r="N238" i="7"/>
  <c r="N231" i="7"/>
  <c r="N229" i="7"/>
  <c r="N171" i="7"/>
  <c r="N169" i="7"/>
  <c r="N167" i="7"/>
  <c r="N165" i="7"/>
  <c r="N236" i="7"/>
  <c r="N234" i="7"/>
  <c r="N232" i="7"/>
  <c r="N230" i="7"/>
  <c r="N170" i="7"/>
  <c r="N168" i="7"/>
  <c r="N166" i="7"/>
  <c r="N164" i="7"/>
  <c r="N162" i="7"/>
  <c r="N160" i="7"/>
  <c r="N158" i="7"/>
  <c r="N156" i="7"/>
  <c r="N154" i="7"/>
  <c r="N103" i="7"/>
  <c r="N163" i="7"/>
  <c r="N159" i="7"/>
  <c r="N155" i="7"/>
  <c r="N161" i="7"/>
  <c r="N157" i="7"/>
  <c r="N153" i="7"/>
  <c r="V401" i="7"/>
  <c r="V399" i="7"/>
  <c r="V397" i="7"/>
  <c r="V395" i="7"/>
  <c r="V393" i="7"/>
  <c r="V402" i="7"/>
  <c r="V400" i="7"/>
  <c r="V398" i="7"/>
  <c r="V396" i="7"/>
  <c r="V394" i="7"/>
  <c r="V336" i="7"/>
  <c r="V334" i="7"/>
  <c r="V332" i="7"/>
  <c r="V330" i="7"/>
  <c r="V328" i="7"/>
  <c r="V326" i="7"/>
  <c r="V324" i="7"/>
  <c r="V322" i="7"/>
  <c r="V320" i="7"/>
  <c r="V318" i="7"/>
  <c r="V335" i="7"/>
  <c r="V333" i="7"/>
  <c r="V331" i="7"/>
  <c r="V329" i="7"/>
  <c r="V327" i="7"/>
  <c r="V325" i="7"/>
  <c r="V323" i="7"/>
  <c r="V321" i="7"/>
  <c r="V319" i="7"/>
  <c r="V268" i="7"/>
  <c r="W402" i="7"/>
  <c r="W400" i="7"/>
  <c r="W398" i="7"/>
  <c r="W396" i="7"/>
  <c r="W394" i="7"/>
  <c r="W399" i="7"/>
  <c r="W397" i="7"/>
  <c r="W335" i="7"/>
  <c r="W333" i="7"/>
  <c r="W331" i="7"/>
  <c r="W329" i="7"/>
  <c r="W327" i="7"/>
  <c r="W325" i="7"/>
  <c r="W323" i="7"/>
  <c r="W321" i="7"/>
  <c r="W319" i="7"/>
  <c r="W395" i="7"/>
  <c r="W401" i="7"/>
  <c r="W332" i="7"/>
  <c r="W324" i="7"/>
  <c r="W393" i="7"/>
  <c r="W330" i="7"/>
  <c r="W322" i="7"/>
  <c r="W336" i="7"/>
  <c r="W328" i="7"/>
  <c r="W320" i="7"/>
  <c r="W268" i="7"/>
  <c r="W326" i="7"/>
  <c r="W318" i="7"/>
  <c r="W334" i="7"/>
  <c r="M376" i="7"/>
  <c r="M375" i="7"/>
  <c r="M373" i="7"/>
  <c r="M371" i="7"/>
  <c r="M369" i="7"/>
  <c r="M367" i="7"/>
  <c r="M368" i="7"/>
  <c r="M291" i="7"/>
  <c r="M289" i="7"/>
  <c r="M287" i="7"/>
  <c r="M283" i="7"/>
  <c r="M281" i="7"/>
  <c r="M279" i="7"/>
  <c r="M277" i="7"/>
  <c r="M275" i="7"/>
  <c r="M266" i="7"/>
  <c r="M374" i="7"/>
  <c r="M372" i="7"/>
  <c r="M292" i="7"/>
  <c r="M290" i="7"/>
  <c r="M288" i="7"/>
  <c r="M286" i="7"/>
  <c r="M284" i="7"/>
  <c r="M282" i="7"/>
  <c r="M280" i="7"/>
  <c r="M278" i="7"/>
  <c r="M276" i="7"/>
  <c r="M274" i="7"/>
  <c r="M370" i="7"/>
  <c r="R48" i="8"/>
  <c r="R47" i="8"/>
  <c r="R46" i="8"/>
  <c r="R45" i="8"/>
  <c r="R44" i="8"/>
  <c r="R43" i="8"/>
  <c r="R42" i="8"/>
  <c r="R41" i="8"/>
  <c r="R40" i="8"/>
  <c r="R39" i="8"/>
  <c r="R29" i="8"/>
  <c r="R28" i="8"/>
  <c r="P53" i="4" s="1"/>
  <c r="R27" i="8"/>
  <c r="R26" i="8"/>
  <c r="R25" i="8"/>
  <c r="R24" i="8"/>
  <c r="P49" i="4" s="1"/>
  <c r="R23" i="8"/>
  <c r="R22" i="8"/>
  <c r="R21" i="8"/>
  <c r="R20" i="8"/>
  <c r="P45" i="4" s="1"/>
  <c r="R19" i="8"/>
  <c r="R18" i="8"/>
  <c r="R17" i="8"/>
  <c r="R16" i="8"/>
  <c r="R15" i="8"/>
  <c r="R8" i="8"/>
  <c r="R9" i="8" s="1"/>
  <c r="M95" i="9"/>
  <c r="M94" i="9"/>
  <c r="M93" i="9"/>
  <c r="M92" i="9"/>
  <c r="M91" i="9"/>
  <c r="M90" i="9"/>
  <c r="M89" i="9"/>
  <c r="M88" i="9"/>
  <c r="M87" i="9"/>
  <c r="M86" i="9"/>
  <c r="M96" i="9" s="1"/>
  <c r="M80" i="9"/>
  <c r="M79" i="9"/>
  <c r="M78" i="9"/>
  <c r="M77" i="9"/>
  <c r="M76" i="9"/>
  <c r="M75" i="9"/>
  <c r="M74" i="9"/>
  <c r="M73" i="9"/>
  <c r="M71" i="9"/>
  <c r="M68" i="9"/>
  <c r="M67" i="9"/>
  <c r="M66" i="9"/>
  <c r="M61" i="9"/>
  <c r="M62" i="9" s="1"/>
  <c r="M69" i="9"/>
  <c r="M72" i="9"/>
  <c r="M70" i="9"/>
  <c r="W83" i="6"/>
  <c r="W81" i="6"/>
  <c r="W79" i="6"/>
  <c r="W77" i="6"/>
  <c r="W75" i="6"/>
  <c r="W51" i="6"/>
  <c r="W49" i="6"/>
  <c r="W47" i="6"/>
  <c r="W45" i="6"/>
  <c r="W43" i="6"/>
  <c r="W41" i="6"/>
  <c r="W39" i="6"/>
  <c r="W37" i="6"/>
  <c r="W84" i="6"/>
  <c r="W82" i="6"/>
  <c r="W80" i="6"/>
  <c r="W78" i="6"/>
  <c r="W76" i="6"/>
  <c r="W52" i="6"/>
  <c r="W50" i="6"/>
  <c r="W48" i="6"/>
  <c r="W46" i="6"/>
  <c r="W44" i="6"/>
  <c r="W42" i="6"/>
  <c r="W40" i="6"/>
  <c r="W38" i="6"/>
  <c r="W36" i="6"/>
  <c r="W10" i="6"/>
  <c r="M288" i="6"/>
  <c r="M286" i="6"/>
  <c r="K206" i="4" s="1"/>
  <c r="M284" i="6"/>
  <c r="M282" i="6"/>
  <c r="M280" i="6"/>
  <c r="M216" i="6"/>
  <c r="M214" i="6"/>
  <c r="K151" i="4" s="1"/>
  <c r="M212" i="6"/>
  <c r="K149" i="4" s="1"/>
  <c r="M210" i="6"/>
  <c r="K148" i="4" s="1"/>
  <c r="M208" i="6"/>
  <c r="M206" i="6"/>
  <c r="M204" i="6"/>
  <c r="M202" i="6"/>
  <c r="K144" i="4" s="1"/>
  <c r="M200" i="6"/>
  <c r="M287" i="6"/>
  <c r="M285" i="6"/>
  <c r="M283" i="6"/>
  <c r="M281" i="6"/>
  <c r="M279" i="6"/>
  <c r="M217" i="6"/>
  <c r="M215" i="6"/>
  <c r="M213" i="6"/>
  <c r="K150" i="4" s="1"/>
  <c r="M211" i="6"/>
  <c r="M209" i="6"/>
  <c r="K147" i="4" s="1"/>
  <c r="M207" i="6"/>
  <c r="M205" i="6"/>
  <c r="M203" i="6"/>
  <c r="M201" i="6"/>
  <c r="M199" i="6"/>
  <c r="M106" i="6"/>
  <c r="K83" i="4" s="1"/>
  <c r="X248" i="6"/>
  <c r="X246" i="6"/>
  <c r="X244" i="6"/>
  <c r="X242" i="6"/>
  <c r="X240" i="6"/>
  <c r="X249" i="6"/>
  <c r="X247" i="6"/>
  <c r="X245" i="6"/>
  <c r="X243" i="6"/>
  <c r="X241" i="6"/>
  <c r="X150" i="6"/>
  <c r="X148" i="6"/>
  <c r="X146" i="6"/>
  <c r="X144" i="6"/>
  <c r="X142" i="6"/>
  <c r="X140" i="6"/>
  <c r="X138" i="6"/>
  <c r="X136" i="6"/>
  <c r="X134" i="6"/>
  <c r="X103" i="6"/>
  <c r="X151" i="6"/>
  <c r="X149" i="6"/>
  <c r="X147" i="6"/>
  <c r="X145" i="6"/>
  <c r="X143" i="6"/>
  <c r="X141" i="6"/>
  <c r="X139" i="6"/>
  <c r="X137" i="6"/>
  <c r="X135" i="6"/>
  <c r="X133" i="6"/>
  <c r="O71" i="6"/>
  <c r="O69" i="6"/>
  <c r="O67" i="6"/>
  <c r="O65" i="6"/>
  <c r="O63" i="6"/>
  <c r="O31" i="6"/>
  <c r="O29" i="6"/>
  <c r="O27" i="6"/>
  <c r="O25" i="6"/>
  <c r="O23" i="6"/>
  <c r="O21" i="6"/>
  <c r="O19" i="6"/>
  <c r="O17" i="6"/>
  <c r="O9" i="6"/>
  <c r="O70" i="6"/>
  <c r="O68" i="6"/>
  <c r="O66" i="6"/>
  <c r="O64" i="6"/>
  <c r="O62" i="6"/>
  <c r="O32" i="6"/>
  <c r="O30" i="6"/>
  <c r="O28" i="6"/>
  <c r="O26" i="6"/>
  <c r="O24" i="6"/>
  <c r="O22" i="6"/>
  <c r="O20" i="6"/>
  <c r="O18" i="6"/>
  <c r="O16" i="6"/>
  <c r="I248" i="6"/>
  <c r="I246" i="6"/>
  <c r="I244" i="6"/>
  <c r="I242" i="6"/>
  <c r="I240" i="6"/>
  <c r="I249" i="6"/>
  <c r="I247" i="6"/>
  <c r="I245" i="6"/>
  <c r="I243" i="6"/>
  <c r="I241" i="6"/>
  <c r="I151" i="6"/>
  <c r="I149" i="6"/>
  <c r="I147" i="6"/>
  <c r="I145" i="6"/>
  <c r="I143" i="6"/>
  <c r="I141" i="6"/>
  <c r="I139" i="6"/>
  <c r="I137" i="6"/>
  <c r="I135" i="6"/>
  <c r="I133" i="6"/>
  <c r="I150" i="6"/>
  <c r="I148" i="6"/>
  <c r="I146" i="6"/>
  <c r="I144" i="6"/>
  <c r="I142" i="6"/>
  <c r="I140" i="6"/>
  <c r="I138" i="6"/>
  <c r="I136" i="6"/>
  <c r="I134" i="6"/>
  <c r="I103" i="6"/>
  <c r="U274" i="6"/>
  <c r="U272" i="6"/>
  <c r="U270" i="6"/>
  <c r="U268" i="6"/>
  <c r="U266" i="6"/>
  <c r="U194" i="6"/>
  <c r="U192" i="6"/>
  <c r="S138" i="4" s="1"/>
  <c r="U190" i="6"/>
  <c r="S136" i="4" s="1"/>
  <c r="U188" i="6"/>
  <c r="S135" i="4" s="1"/>
  <c r="U186" i="6"/>
  <c r="U184" i="6"/>
  <c r="U182" i="6"/>
  <c r="U180" i="6"/>
  <c r="S131" i="4" s="1"/>
  <c r="U178" i="6"/>
  <c r="U275" i="6"/>
  <c r="U273" i="6"/>
  <c r="U271" i="6"/>
  <c r="U269" i="6"/>
  <c r="U267" i="6"/>
  <c r="U195" i="6"/>
  <c r="U193" i="6"/>
  <c r="U191" i="6"/>
  <c r="S137" i="4" s="1"/>
  <c r="U189" i="6"/>
  <c r="U187" i="6"/>
  <c r="S134" i="4" s="1"/>
  <c r="U185" i="6"/>
  <c r="U183" i="6"/>
  <c r="U181" i="6"/>
  <c r="U179" i="6"/>
  <c r="U177" i="6"/>
  <c r="S287" i="6"/>
  <c r="S285" i="6"/>
  <c r="S283" i="6"/>
  <c r="S281" i="6"/>
  <c r="S279" i="6"/>
  <c r="S217" i="6"/>
  <c r="S215" i="6"/>
  <c r="S213" i="6"/>
  <c r="S211" i="6"/>
  <c r="S209" i="6"/>
  <c r="Q147" i="4" s="1"/>
  <c r="S207" i="6"/>
  <c r="S205" i="6"/>
  <c r="S203" i="6"/>
  <c r="S201" i="6"/>
  <c r="S199" i="6"/>
  <c r="S288" i="6"/>
  <c r="S286" i="6"/>
  <c r="Q206" i="4" s="1"/>
  <c r="S284" i="6"/>
  <c r="S282" i="6"/>
  <c r="S280" i="6"/>
  <c r="S216" i="6"/>
  <c r="S214" i="6"/>
  <c r="Q151" i="4" s="1"/>
  <c r="S212" i="6"/>
  <c r="Q149" i="4" s="1"/>
  <c r="S210" i="6"/>
  <c r="Q148" i="4" s="1"/>
  <c r="S208" i="6"/>
  <c r="S206" i="6"/>
  <c r="S204" i="6"/>
  <c r="S202" i="6"/>
  <c r="Q144" i="4" s="1"/>
  <c r="S200" i="6"/>
  <c r="S106" i="6"/>
  <c r="Q83" i="4" s="1"/>
  <c r="P71" i="6"/>
  <c r="P69" i="6"/>
  <c r="P67" i="6"/>
  <c r="P65" i="6"/>
  <c r="P63" i="6"/>
  <c r="P31" i="6"/>
  <c r="P29" i="6"/>
  <c r="P27" i="6"/>
  <c r="P25" i="6"/>
  <c r="P23" i="6"/>
  <c r="P21" i="6"/>
  <c r="P19" i="6"/>
  <c r="P17" i="6"/>
  <c r="P9" i="6"/>
  <c r="P70" i="6"/>
  <c r="P68" i="6"/>
  <c r="P66" i="6"/>
  <c r="P64" i="6"/>
  <c r="P62" i="6"/>
  <c r="P32" i="6"/>
  <c r="P30" i="6"/>
  <c r="P28" i="6"/>
  <c r="P26" i="6"/>
  <c r="P24" i="6"/>
  <c r="P22" i="6"/>
  <c r="P20" i="6"/>
  <c r="P18" i="6"/>
  <c r="P16" i="6"/>
  <c r="N84" i="6"/>
  <c r="N82" i="6"/>
  <c r="N80" i="6"/>
  <c r="N78" i="6"/>
  <c r="N76" i="6"/>
  <c r="N52" i="6"/>
  <c r="N50" i="6"/>
  <c r="N48" i="6"/>
  <c r="N46" i="6"/>
  <c r="N44" i="6"/>
  <c r="N42" i="6"/>
  <c r="N40" i="6"/>
  <c r="N38" i="6"/>
  <c r="N36" i="6"/>
  <c r="N10" i="6"/>
  <c r="N83" i="6"/>
  <c r="N81" i="6"/>
  <c r="N79" i="6"/>
  <c r="N77" i="6"/>
  <c r="N75" i="6"/>
  <c r="N51" i="6"/>
  <c r="N49" i="6"/>
  <c r="N47" i="6"/>
  <c r="N45" i="6"/>
  <c r="N43" i="6"/>
  <c r="N41" i="6"/>
  <c r="N39" i="6"/>
  <c r="N37" i="6"/>
  <c r="L236" i="6"/>
  <c r="L234" i="6"/>
  <c r="L232" i="6"/>
  <c r="L230" i="6"/>
  <c r="L228" i="6"/>
  <c r="L235" i="6"/>
  <c r="L233" i="6"/>
  <c r="L231" i="6"/>
  <c r="L229" i="6"/>
  <c r="L227" i="6"/>
  <c r="L128" i="6"/>
  <c r="L126" i="6"/>
  <c r="L124" i="6"/>
  <c r="L122" i="6"/>
  <c r="L120" i="6"/>
  <c r="L118" i="6"/>
  <c r="L116" i="6"/>
  <c r="L114" i="6"/>
  <c r="L112" i="6"/>
  <c r="L129" i="6"/>
  <c r="L127" i="6"/>
  <c r="L125" i="6"/>
  <c r="L123" i="6"/>
  <c r="L121" i="6"/>
  <c r="L119" i="6"/>
  <c r="L117" i="6"/>
  <c r="L115" i="6"/>
  <c r="L113" i="6"/>
  <c r="L111" i="6"/>
  <c r="L102" i="6"/>
  <c r="J249" i="6"/>
  <c r="J247" i="6"/>
  <c r="J245" i="6"/>
  <c r="J243" i="6"/>
  <c r="J241" i="6"/>
  <c r="J248" i="6"/>
  <c r="J246" i="6"/>
  <c r="J244" i="6"/>
  <c r="J242" i="6"/>
  <c r="J240" i="6"/>
  <c r="J151" i="6"/>
  <c r="J149" i="6"/>
  <c r="J147" i="6"/>
  <c r="J145" i="6"/>
  <c r="J143" i="6"/>
  <c r="J141" i="6"/>
  <c r="J139" i="6"/>
  <c r="J137" i="6"/>
  <c r="J135" i="6"/>
  <c r="J133" i="6"/>
  <c r="J150" i="6"/>
  <c r="J148" i="6"/>
  <c r="J146" i="6"/>
  <c r="J144" i="6"/>
  <c r="J142" i="6"/>
  <c r="J140" i="6"/>
  <c r="J138" i="6"/>
  <c r="J136" i="6"/>
  <c r="J134" i="6"/>
  <c r="J103" i="6"/>
  <c r="H262" i="6"/>
  <c r="H260" i="6"/>
  <c r="H258" i="6"/>
  <c r="H256" i="6"/>
  <c r="H254" i="6"/>
  <c r="H172" i="6"/>
  <c r="H261" i="6"/>
  <c r="H259" i="6"/>
  <c r="H257" i="6"/>
  <c r="H255" i="6"/>
  <c r="H253" i="6"/>
  <c r="H170" i="6"/>
  <c r="H168" i="6"/>
  <c r="H166" i="6"/>
  <c r="H164" i="6"/>
  <c r="H162" i="6"/>
  <c r="H160" i="6"/>
  <c r="H158" i="6"/>
  <c r="H156" i="6"/>
  <c r="H173" i="6"/>
  <c r="H171" i="6"/>
  <c r="H169" i="6"/>
  <c r="H167" i="6"/>
  <c r="H165" i="6"/>
  <c r="H163" i="6"/>
  <c r="H161" i="6"/>
  <c r="H159" i="6"/>
  <c r="H157" i="6"/>
  <c r="H155" i="6"/>
  <c r="H104" i="6"/>
  <c r="X262" i="6"/>
  <c r="X260" i="6"/>
  <c r="X258" i="6"/>
  <c r="X256" i="6"/>
  <c r="X254" i="6"/>
  <c r="X172" i="6"/>
  <c r="X261" i="6"/>
  <c r="X259" i="6"/>
  <c r="X257" i="6"/>
  <c r="X255" i="6"/>
  <c r="X253" i="6"/>
  <c r="X170" i="6"/>
  <c r="X168" i="6"/>
  <c r="X166" i="6"/>
  <c r="X164" i="6"/>
  <c r="X162" i="6"/>
  <c r="X160" i="6"/>
  <c r="X158" i="6"/>
  <c r="X156" i="6"/>
  <c r="X173" i="6"/>
  <c r="X169" i="6"/>
  <c r="X167" i="6"/>
  <c r="X165" i="6"/>
  <c r="X163" i="6"/>
  <c r="X161" i="6"/>
  <c r="X159" i="6"/>
  <c r="X157" i="6"/>
  <c r="X155" i="6"/>
  <c r="X104" i="6"/>
  <c r="X171" i="6"/>
  <c r="V275" i="6"/>
  <c r="V273" i="6"/>
  <c r="V271" i="6"/>
  <c r="V269" i="6"/>
  <c r="V267" i="6"/>
  <c r="V195" i="6"/>
  <c r="V193" i="6"/>
  <c r="V191" i="6"/>
  <c r="V189" i="6"/>
  <c r="V187" i="6"/>
  <c r="T134" i="4" s="1"/>
  <c r="V185" i="6"/>
  <c r="V183" i="6"/>
  <c r="V181" i="6"/>
  <c r="V179" i="6"/>
  <c r="V177" i="6"/>
  <c r="V274" i="6"/>
  <c r="V272" i="6"/>
  <c r="V270" i="6"/>
  <c r="V268" i="6"/>
  <c r="V266" i="6"/>
  <c r="V188" i="6"/>
  <c r="T135" i="4" s="1"/>
  <c r="V180" i="6"/>
  <c r="T131" i="4" s="1"/>
  <c r="V194" i="6"/>
  <c r="V186" i="6"/>
  <c r="V178" i="6"/>
  <c r="V192" i="6"/>
  <c r="T138" i="4" s="1"/>
  <c r="V184" i="6"/>
  <c r="V190" i="6"/>
  <c r="T136" i="4" s="1"/>
  <c r="V182" i="6"/>
  <c r="T288" i="6"/>
  <c r="T286" i="6"/>
  <c r="R206" i="4" s="1"/>
  <c r="T284" i="6"/>
  <c r="T282" i="6"/>
  <c r="T280" i="6"/>
  <c r="T216" i="6"/>
  <c r="T214" i="6"/>
  <c r="R151" i="4" s="1"/>
  <c r="T212" i="6"/>
  <c r="R149" i="4" s="1"/>
  <c r="T210" i="6"/>
  <c r="R148" i="4" s="1"/>
  <c r="T208" i="6"/>
  <c r="T206" i="6"/>
  <c r="T204" i="6"/>
  <c r="T202" i="6"/>
  <c r="R144" i="4" s="1"/>
  <c r="T200" i="6"/>
  <c r="T287" i="6"/>
  <c r="T285" i="6"/>
  <c r="T283" i="6"/>
  <c r="T281" i="6"/>
  <c r="T279" i="6"/>
  <c r="T217" i="6"/>
  <c r="T215" i="6"/>
  <c r="T213" i="6"/>
  <c r="R150" i="4" s="1"/>
  <c r="T211" i="6"/>
  <c r="T209" i="6"/>
  <c r="R147" i="4" s="1"/>
  <c r="T207" i="6"/>
  <c r="T205" i="6"/>
  <c r="T203" i="6"/>
  <c r="T199" i="6"/>
  <c r="T106" i="6"/>
  <c r="R83" i="4" s="1"/>
  <c r="T201" i="6"/>
  <c r="P463" i="6"/>
  <c r="P458" i="6"/>
  <c r="P455" i="6"/>
  <c r="P460" i="6"/>
  <c r="P457" i="6"/>
  <c r="P375" i="6"/>
  <c r="P373" i="6"/>
  <c r="P371" i="6"/>
  <c r="P369" i="6"/>
  <c r="P367" i="6"/>
  <c r="P365" i="6"/>
  <c r="P363" i="6"/>
  <c r="P361" i="6"/>
  <c r="P359" i="6"/>
  <c r="P357" i="6"/>
  <c r="P464" i="6"/>
  <c r="P462" i="6"/>
  <c r="P459" i="6"/>
  <c r="P461" i="6"/>
  <c r="P456" i="6"/>
  <c r="P374" i="6"/>
  <c r="P366" i="6"/>
  <c r="P358" i="6"/>
  <c r="P372" i="6"/>
  <c r="P364" i="6"/>
  <c r="P370" i="6"/>
  <c r="P362" i="6"/>
  <c r="P306" i="6"/>
  <c r="P368" i="6"/>
  <c r="P360" i="6"/>
  <c r="X434" i="6"/>
  <c r="X431" i="6"/>
  <c r="X436" i="6"/>
  <c r="X433" i="6"/>
  <c r="X331" i="6"/>
  <c r="X328" i="6"/>
  <c r="X326" i="6"/>
  <c r="X324" i="6"/>
  <c r="X322" i="6"/>
  <c r="X320" i="6"/>
  <c r="X318" i="6"/>
  <c r="X316" i="6"/>
  <c r="X314" i="6"/>
  <c r="X438" i="6"/>
  <c r="X435" i="6"/>
  <c r="X430" i="6"/>
  <c r="X330" i="6"/>
  <c r="X432" i="6"/>
  <c r="X429" i="6"/>
  <c r="X437" i="6"/>
  <c r="X325" i="6"/>
  <c r="X321" i="6"/>
  <c r="X317" i="6"/>
  <c r="X329" i="6"/>
  <c r="X313" i="6"/>
  <c r="X304" i="6"/>
  <c r="X327" i="6"/>
  <c r="X323" i="6"/>
  <c r="X319" i="6"/>
  <c r="X315" i="6"/>
  <c r="P489" i="6"/>
  <c r="P487" i="6"/>
  <c r="P485" i="6"/>
  <c r="P483" i="6"/>
  <c r="P481" i="6"/>
  <c r="P490" i="6"/>
  <c r="P486" i="6"/>
  <c r="P482" i="6"/>
  <c r="P416" i="6"/>
  <c r="N292" i="4" s="1"/>
  <c r="P413" i="6"/>
  <c r="P408" i="6"/>
  <c r="P405" i="6"/>
  <c r="P418" i="6"/>
  <c r="P415" i="6"/>
  <c r="P410" i="6"/>
  <c r="P407" i="6"/>
  <c r="P403" i="6"/>
  <c r="P401" i="6"/>
  <c r="P488" i="6"/>
  <c r="N346" i="4" s="1"/>
  <c r="P484" i="6"/>
  <c r="P417" i="6"/>
  <c r="P412" i="6"/>
  <c r="N289" i="4" s="1"/>
  <c r="P409" i="6"/>
  <c r="P404" i="6"/>
  <c r="N285" i="4" s="1"/>
  <c r="P411" i="6"/>
  <c r="N288" i="4" s="1"/>
  <c r="P402" i="6"/>
  <c r="P419" i="6"/>
  <c r="P406" i="6"/>
  <c r="P414" i="6"/>
  <c r="N290" i="4" s="1"/>
  <c r="P308" i="6"/>
  <c r="N224" i="4" s="1"/>
  <c r="X463" i="6"/>
  <c r="X462" i="6"/>
  <c r="X459" i="6"/>
  <c r="X461" i="6"/>
  <c r="X456" i="6"/>
  <c r="X375" i="6"/>
  <c r="X373" i="6"/>
  <c r="X371" i="6"/>
  <c r="X369" i="6"/>
  <c r="X367" i="6"/>
  <c r="X365" i="6"/>
  <c r="X363" i="6"/>
  <c r="X361" i="6"/>
  <c r="X359" i="6"/>
  <c r="X357" i="6"/>
  <c r="X464" i="6"/>
  <c r="X458" i="6"/>
  <c r="X455" i="6"/>
  <c r="X457" i="6"/>
  <c r="X460" i="6"/>
  <c r="X370" i="6"/>
  <c r="X362" i="6"/>
  <c r="X368" i="6"/>
  <c r="X360" i="6"/>
  <c r="X374" i="6"/>
  <c r="X366" i="6"/>
  <c r="X358" i="6"/>
  <c r="X306" i="6"/>
  <c r="X372" i="6"/>
  <c r="X364" i="6"/>
  <c r="N449" i="6"/>
  <c r="N446" i="6"/>
  <c r="N451" i="6"/>
  <c r="N448" i="6"/>
  <c r="N443" i="6"/>
  <c r="N352" i="6"/>
  <c r="N350" i="6"/>
  <c r="N348" i="6"/>
  <c r="N346" i="6"/>
  <c r="N344" i="6"/>
  <c r="N342" i="6"/>
  <c r="N340" i="6"/>
  <c r="N338" i="6"/>
  <c r="N336" i="6"/>
  <c r="N450" i="6"/>
  <c r="N445" i="6"/>
  <c r="N442" i="6"/>
  <c r="N444" i="6"/>
  <c r="N447" i="6"/>
  <c r="N349" i="6"/>
  <c r="N341" i="6"/>
  <c r="N347" i="6"/>
  <c r="N339" i="6"/>
  <c r="N353" i="6"/>
  <c r="N345" i="6"/>
  <c r="N337" i="6"/>
  <c r="N305" i="6"/>
  <c r="N351" i="6"/>
  <c r="N343" i="6"/>
  <c r="N335" i="6"/>
  <c r="X489" i="6"/>
  <c r="X487" i="6"/>
  <c r="X485" i="6"/>
  <c r="X483" i="6"/>
  <c r="X481" i="6"/>
  <c r="X490" i="6"/>
  <c r="X486" i="6"/>
  <c r="X482" i="6"/>
  <c r="X417" i="6"/>
  <c r="X412" i="6"/>
  <c r="V289" i="4" s="1"/>
  <c r="X409" i="6"/>
  <c r="X404" i="6"/>
  <c r="V285" i="4" s="1"/>
  <c r="X419" i="6"/>
  <c r="X414" i="6"/>
  <c r="V290" i="4" s="1"/>
  <c r="X411" i="6"/>
  <c r="V288" i="4" s="1"/>
  <c r="X406" i="6"/>
  <c r="X403" i="6"/>
  <c r="X401" i="6"/>
  <c r="X488" i="6"/>
  <c r="V346" i="4" s="1"/>
  <c r="X484" i="6"/>
  <c r="X416" i="6"/>
  <c r="V292" i="4" s="1"/>
  <c r="X413" i="6"/>
  <c r="X408" i="6"/>
  <c r="X405" i="6"/>
  <c r="X407" i="6"/>
  <c r="X415" i="6"/>
  <c r="X418" i="6"/>
  <c r="X402" i="6"/>
  <c r="X308" i="6"/>
  <c r="V224" i="4" s="1"/>
  <c r="X410" i="6"/>
  <c r="U437" i="6"/>
  <c r="U435" i="6"/>
  <c r="U433" i="6"/>
  <c r="U431" i="6"/>
  <c r="U429" i="6"/>
  <c r="U438" i="6"/>
  <c r="U430" i="6"/>
  <c r="U331" i="6"/>
  <c r="U328" i="6"/>
  <c r="U326" i="6"/>
  <c r="U324" i="6"/>
  <c r="U322" i="6"/>
  <c r="U320" i="6"/>
  <c r="U318" i="6"/>
  <c r="U316" i="6"/>
  <c r="U314" i="6"/>
  <c r="U432" i="6"/>
  <c r="U330" i="6"/>
  <c r="U434" i="6"/>
  <c r="U329" i="6"/>
  <c r="U327" i="6"/>
  <c r="U436" i="6"/>
  <c r="U323" i="6"/>
  <c r="U319" i="6"/>
  <c r="U315" i="6"/>
  <c r="U313" i="6"/>
  <c r="U304" i="6"/>
  <c r="U325" i="6"/>
  <c r="U321" i="6"/>
  <c r="U317" i="6"/>
  <c r="S450" i="6"/>
  <c r="S448" i="6"/>
  <c r="S446" i="6"/>
  <c r="S444" i="6"/>
  <c r="S442" i="6"/>
  <c r="S449" i="6"/>
  <c r="S352" i="6"/>
  <c r="S350" i="6"/>
  <c r="S348" i="6"/>
  <c r="S346" i="6"/>
  <c r="S344" i="6"/>
  <c r="S342" i="6"/>
  <c r="S340" i="6"/>
  <c r="S338" i="6"/>
  <c r="S336" i="6"/>
  <c r="S451" i="6"/>
  <c r="S443" i="6"/>
  <c r="S445" i="6"/>
  <c r="S353" i="6"/>
  <c r="S351" i="6"/>
  <c r="S349" i="6"/>
  <c r="S347" i="6"/>
  <c r="S345" i="6"/>
  <c r="S343" i="6"/>
  <c r="S341" i="6"/>
  <c r="S339" i="6"/>
  <c r="S337" i="6"/>
  <c r="S335" i="6"/>
  <c r="S447" i="6"/>
  <c r="S305" i="6"/>
  <c r="Q463" i="6"/>
  <c r="Q461" i="6"/>
  <c r="Q459" i="6"/>
  <c r="Q457" i="6"/>
  <c r="Q455" i="6"/>
  <c r="Q460" i="6"/>
  <c r="Q375" i="6"/>
  <c r="Q373" i="6"/>
  <c r="Q371" i="6"/>
  <c r="Q369" i="6"/>
  <c r="Q367" i="6"/>
  <c r="Q365" i="6"/>
  <c r="Q363" i="6"/>
  <c r="Q361" i="6"/>
  <c r="Q359" i="6"/>
  <c r="Q357" i="6"/>
  <c r="Q464" i="6"/>
  <c r="Q462" i="6"/>
  <c r="Q456" i="6"/>
  <c r="Q374" i="6"/>
  <c r="Q372" i="6"/>
  <c r="Q370" i="6"/>
  <c r="Q368" i="6"/>
  <c r="Q366" i="6"/>
  <c r="Q364" i="6"/>
  <c r="Q362" i="6"/>
  <c r="Q360" i="6"/>
  <c r="Q358" i="6"/>
  <c r="Q458" i="6"/>
  <c r="Q306" i="6"/>
  <c r="O476" i="6"/>
  <c r="O474" i="6"/>
  <c r="O472" i="6"/>
  <c r="O470" i="6"/>
  <c r="O468" i="6"/>
  <c r="O396" i="6"/>
  <c r="O394" i="6"/>
  <c r="M279" i="4" s="1"/>
  <c r="O392" i="6"/>
  <c r="M277" i="4" s="1"/>
  <c r="O390" i="6"/>
  <c r="M276" i="4" s="1"/>
  <c r="O388" i="6"/>
  <c r="O386" i="6"/>
  <c r="O384" i="6"/>
  <c r="O382" i="6"/>
  <c r="M272" i="4" s="1"/>
  <c r="O380" i="6"/>
  <c r="O475" i="6"/>
  <c r="O471" i="6"/>
  <c r="O397" i="6"/>
  <c r="O395" i="6"/>
  <c r="O393" i="6"/>
  <c r="O391" i="6"/>
  <c r="O389" i="6"/>
  <c r="M275" i="4" s="1"/>
  <c r="O387" i="6"/>
  <c r="O385" i="6"/>
  <c r="O383" i="6"/>
  <c r="O381" i="6"/>
  <c r="O379" i="6"/>
  <c r="O473" i="6"/>
  <c r="O469" i="6"/>
  <c r="O477" i="6"/>
  <c r="O307" i="6"/>
  <c r="M223" i="4" s="1"/>
  <c r="M489" i="6"/>
  <c r="M487" i="6"/>
  <c r="M485" i="6"/>
  <c r="M483" i="6"/>
  <c r="M481" i="6"/>
  <c r="M419" i="6"/>
  <c r="M417" i="6"/>
  <c r="M415" i="6"/>
  <c r="M413" i="6"/>
  <c r="M411" i="6"/>
  <c r="K288" i="4" s="1"/>
  <c r="M409" i="6"/>
  <c r="M407" i="6"/>
  <c r="M405" i="6"/>
  <c r="M412" i="6"/>
  <c r="K289" i="4" s="1"/>
  <c r="M404" i="6"/>
  <c r="K285" i="4" s="1"/>
  <c r="M403" i="6"/>
  <c r="M401" i="6"/>
  <c r="M490" i="6"/>
  <c r="M486" i="6"/>
  <c r="M482" i="6"/>
  <c r="M414" i="6"/>
  <c r="K290" i="4" s="1"/>
  <c r="M406" i="6"/>
  <c r="M416" i="6"/>
  <c r="K292" i="4" s="1"/>
  <c r="M408" i="6"/>
  <c r="M402" i="6"/>
  <c r="M484" i="6"/>
  <c r="M410" i="6"/>
  <c r="M418" i="6"/>
  <c r="M488" i="6"/>
  <c r="K346" i="4" s="1"/>
  <c r="M308" i="6"/>
  <c r="K224" i="4" s="1"/>
  <c r="N436" i="6"/>
  <c r="N431" i="6"/>
  <c r="N330" i="6"/>
  <c r="N438" i="6"/>
  <c r="N433" i="6"/>
  <c r="N430" i="6"/>
  <c r="N329" i="6"/>
  <c r="N327" i="6"/>
  <c r="N325" i="6"/>
  <c r="N323" i="6"/>
  <c r="N321" i="6"/>
  <c r="N319" i="6"/>
  <c r="N317" i="6"/>
  <c r="N315" i="6"/>
  <c r="N435" i="6"/>
  <c r="N432" i="6"/>
  <c r="N429" i="6"/>
  <c r="N437" i="6"/>
  <c r="N434" i="6"/>
  <c r="N331" i="6"/>
  <c r="N313" i="6"/>
  <c r="N328" i="6"/>
  <c r="N322" i="6"/>
  <c r="N318" i="6"/>
  <c r="N314" i="6"/>
  <c r="N326" i="6"/>
  <c r="N324" i="6"/>
  <c r="N320" i="6"/>
  <c r="N316" i="6"/>
  <c r="N304" i="6"/>
  <c r="L450" i="6"/>
  <c r="L447" i="6"/>
  <c r="L442" i="6"/>
  <c r="L449" i="6"/>
  <c r="L444" i="6"/>
  <c r="L353" i="6"/>
  <c r="L351" i="6"/>
  <c r="L349" i="6"/>
  <c r="L347" i="6"/>
  <c r="L345" i="6"/>
  <c r="L343" i="6"/>
  <c r="L341" i="6"/>
  <c r="L339" i="6"/>
  <c r="L337" i="6"/>
  <c r="L335" i="6"/>
  <c r="L451" i="6"/>
  <c r="L446" i="6"/>
  <c r="L443" i="6"/>
  <c r="L445" i="6"/>
  <c r="L448" i="6"/>
  <c r="L350" i="6"/>
  <c r="L342" i="6"/>
  <c r="L348" i="6"/>
  <c r="L340" i="6"/>
  <c r="L346" i="6"/>
  <c r="L338" i="6"/>
  <c r="L352" i="6"/>
  <c r="L344" i="6"/>
  <c r="L336" i="6"/>
  <c r="L305" i="6"/>
  <c r="J464" i="6"/>
  <c r="J461" i="6"/>
  <c r="J458" i="6"/>
  <c r="J463" i="6"/>
  <c r="J460" i="6"/>
  <c r="J455" i="6"/>
  <c r="J374" i="6"/>
  <c r="J372" i="6"/>
  <c r="J370" i="6"/>
  <c r="J368" i="6"/>
  <c r="J366" i="6"/>
  <c r="J364" i="6"/>
  <c r="J362" i="6"/>
  <c r="J360" i="6"/>
  <c r="J358" i="6"/>
  <c r="J462" i="6"/>
  <c r="J457" i="6"/>
  <c r="J459" i="6"/>
  <c r="J456" i="6"/>
  <c r="J369" i="6"/>
  <c r="J361" i="6"/>
  <c r="J375" i="6"/>
  <c r="J367" i="6"/>
  <c r="J359" i="6"/>
  <c r="J373" i="6"/>
  <c r="J365" i="6"/>
  <c r="J357" i="6"/>
  <c r="J371" i="6"/>
  <c r="J363" i="6"/>
  <c r="J306" i="6"/>
  <c r="H477" i="6"/>
  <c r="H475" i="6"/>
  <c r="H473" i="6"/>
  <c r="H471" i="6"/>
  <c r="H469" i="6"/>
  <c r="H476" i="6"/>
  <c r="H472" i="6"/>
  <c r="H468" i="6"/>
  <c r="H397" i="6"/>
  <c r="H395" i="6"/>
  <c r="H393" i="6"/>
  <c r="H391" i="6"/>
  <c r="H389" i="6"/>
  <c r="F275" i="4" s="1"/>
  <c r="H387" i="6"/>
  <c r="H385" i="6"/>
  <c r="H383" i="6"/>
  <c r="H381" i="6"/>
  <c r="H379" i="6"/>
  <c r="H474" i="6"/>
  <c r="H470" i="6"/>
  <c r="H396" i="6"/>
  <c r="H388" i="6"/>
  <c r="H394" i="6"/>
  <c r="F279" i="4" s="1"/>
  <c r="H380" i="6"/>
  <c r="H392" i="6"/>
  <c r="F277" i="4" s="1"/>
  <c r="H386" i="6"/>
  <c r="H390" i="6"/>
  <c r="F276" i="4" s="1"/>
  <c r="H384" i="6"/>
  <c r="H382" i="6"/>
  <c r="F272" i="4" s="1"/>
  <c r="H307" i="6"/>
  <c r="F223" i="4" s="1"/>
  <c r="X477" i="6"/>
  <c r="X475" i="6"/>
  <c r="X473" i="6"/>
  <c r="X471" i="6"/>
  <c r="X469" i="6"/>
  <c r="X476" i="6"/>
  <c r="X472" i="6"/>
  <c r="X468" i="6"/>
  <c r="X397" i="6"/>
  <c r="X395" i="6"/>
  <c r="X393" i="6"/>
  <c r="X391" i="6"/>
  <c r="X389" i="6"/>
  <c r="V275" i="4" s="1"/>
  <c r="X387" i="6"/>
  <c r="X385" i="6"/>
  <c r="X383" i="6"/>
  <c r="X381" i="6"/>
  <c r="X379" i="6"/>
  <c r="X474" i="6"/>
  <c r="X470" i="6"/>
  <c r="X396" i="6"/>
  <c r="X388" i="6"/>
  <c r="X394" i="6"/>
  <c r="V279" i="4" s="1"/>
  <c r="X390" i="6"/>
  <c r="V276" i="4" s="1"/>
  <c r="X380" i="6"/>
  <c r="X386" i="6"/>
  <c r="X384" i="6"/>
  <c r="X392" i="6"/>
  <c r="V277" i="4" s="1"/>
  <c r="X382" i="6"/>
  <c r="V272" i="4" s="1"/>
  <c r="X307" i="6"/>
  <c r="V223" i="4" s="1"/>
  <c r="V490" i="6"/>
  <c r="V488" i="6"/>
  <c r="T346" i="4" s="1"/>
  <c r="V486" i="6"/>
  <c r="V484" i="6"/>
  <c r="V482" i="6"/>
  <c r="V487" i="6"/>
  <c r="V483" i="6"/>
  <c r="V418" i="6"/>
  <c r="V413" i="6"/>
  <c r="V410" i="6"/>
  <c r="V405" i="6"/>
  <c r="V415" i="6"/>
  <c r="T291" i="4" s="1"/>
  <c r="V412" i="6"/>
  <c r="T289" i="4" s="1"/>
  <c r="V407" i="6"/>
  <c r="V404" i="6"/>
  <c r="T285" i="4" s="1"/>
  <c r="V402" i="6"/>
  <c r="V489" i="6"/>
  <c r="V485" i="6"/>
  <c r="V481" i="6"/>
  <c r="V417" i="6"/>
  <c r="V414" i="6"/>
  <c r="T290" i="4" s="1"/>
  <c r="V409" i="6"/>
  <c r="V406" i="6"/>
  <c r="V419" i="6"/>
  <c r="V408" i="6"/>
  <c r="V416" i="6"/>
  <c r="T292" i="4" s="1"/>
  <c r="V401" i="6"/>
  <c r="V411" i="6"/>
  <c r="T288" i="4" s="1"/>
  <c r="V403" i="6"/>
  <c r="V308" i="6"/>
  <c r="T224" i="4" s="1"/>
  <c r="S438" i="6"/>
  <c r="S436" i="6"/>
  <c r="S434" i="6"/>
  <c r="S432" i="6"/>
  <c r="S430" i="6"/>
  <c r="S431" i="6"/>
  <c r="S329" i="6"/>
  <c r="S327" i="6"/>
  <c r="S325" i="6"/>
  <c r="S323" i="6"/>
  <c r="S321" i="6"/>
  <c r="S319" i="6"/>
  <c r="S317" i="6"/>
  <c r="S315" i="6"/>
  <c r="S433" i="6"/>
  <c r="S435" i="6"/>
  <c r="S331" i="6"/>
  <c r="S328" i="6"/>
  <c r="S326" i="6"/>
  <c r="S437" i="6"/>
  <c r="S429" i="6"/>
  <c r="S324" i="6"/>
  <c r="S320" i="6"/>
  <c r="S316" i="6"/>
  <c r="S322" i="6"/>
  <c r="S318" i="6"/>
  <c r="S314" i="6"/>
  <c r="S330" i="6"/>
  <c r="S313" i="6"/>
  <c r="S304" i="6"/>
  <c r="Q451" i="6"/>
  <c r="Q449" i="6"/>
  <c r="Q447" i="6"/>
  <c r="Q445" i="6"/>
  <c r="Q443" i="6"/>
  <c r="Q450" i="6"/>
  <c r="Q442" i="6"/>
  <c r="Q353" i="6"/>
  <c r="Q351" i="6"/>
  <c r="Q349" i="6"/>
  <c r="Q347" i="6"/>
  <c r="Q345" i="6"/>
  <c r="Q343" i="6"/>
  <c r="Q341" i="6"/>
  <c r="Q339" i="6"/>
  <c r="Q337" i="6"/>
  <c r="Q335" i="6"/>
  <c r="Q444" i="6"/>
  <c r="Q446" i="6"/>
  <c r="Q352" i="6"/>
  <c r="Q350" i="6"/>
  <c r="Q348" i="6"/>
  <c r="Q346" i="6"/>
  <c r="Q344" i="6"/>
  <c r="Q342" i="6"/>
  <c r="Q340" i="6"/>
  <c r="Q338" i="6"/>
  <c r="Q336" i="6"/>
  <c r="Q448" i="6"/>
  <c r="Q305" i="6"/>
  <c r="O464" i="6"/>
  <c r="O462" i="6"/>
  <c r="O460" i="6"/>
  <c r="O458" i="6"/>
  <c r="O456" i="6"/>
  <c r="O461" i="6"/>
  <c r="O374" i="6"/>
  <c r="O372" i="6"/>
  <c r="O370" i="6"/>
  <c r="O368" i="6"/>
  <c r="O366" i="6"/>
  <c r="O364" i="6"/>
  <c r="O362" i="6"/>
  <c r="O360" i="6"/>
  <c r="O358" i="6"/>
  <c r="O463" i="6"/>
  <c r="O455" i="6"/>
  <c r="O457" i="6"/>
  <c r="O375" i="6"/>
  <c r="O373" i="6"/>
  <c r="O371" i="6"/>
  <c r="O369" i="6"/>
  <c r="O367" i="6"/>
  <c r="O365" i="6"/>
  <c r="O363" i="6"/>
  <c r="O361" i="6"/>
  <c r="O359" i="6"/>
  <c r="O357" i="6"/>
  <c r="O459" i="6"/>
  <c r="O306" i="6"/>
  <c r="M477" i="6"/>
  <c r="M475" i="6"/>
  <c r="M473" i="6"/>
  <c r="M471" i="6"/>
  <c r="M469" i="6"/>
  <c r="M397" i="6"/>
  <c r="M395" i="6"/>
  <c r="M393" i="6"/>
  <c r="M391" i="6"/>
  <c r="M389" i="6"/>
  <c r="K275" i="4" s="1"/>
  <c r="M387" i="6"/>
  <c r="M385" i="6"/>
  <c r="M383" i="6"/>
  <c r="M381" i="6"/>
  <c r="M379" i="6"/>
  <c r="M476" i="6"/>
  <c r="M472" i="6"/>
  <c r="M468" i="6"/>
  <c r="M396" i="6"/>
  <c r="M394" i="6"/>
  <c r="K279" i="4" s="1"/>
  <c r="M392" i="6"/>
  <c r="K277" i="4" s="1"/>
  <c r="M390" i="6"/>
  <c r="K276" i="4" s="1"/>
  <c r="M388" i="6"/>
  <c r="M386" i="6"/>
  <c r="M384" i="6"/>
  <c r="M382" i="6"/>
  <c r="K272" i="4" s="1"/>
  <c r="M380" i="6"/>
  <c r="M474" i="6"/>
  <c r="M470" i="6"/>
  <c r="M307" i="6"/>
  <c r="K223" i="4" s="1"/>
  <c r="K490" i="6"/>
  <c r="K488" i="6"/>
  <c r="I346" i="4" s="1"/>
  <c r="K486" i="6"/>
  <c r="K484" i="6"/>
  <c r="K482" i="6"/>
  <c r="K418" i="6"/>
  <c r="K416" i="6"/>
  <c r="I292" i="4" s="1"/>
  <c r="K414" i="6"/>
  <c r="I290" i="4" s="1"/>
  <c r="K412" i="6"/>
  <c r="I289" i="4" s="1"/>
  <c r="K410" i="6"/>
  <c r="K408" i="6"/>
  <c r="K406" i="6"/>
  <c r="K404" i="6"/>
  <c r="I285" i="4" s="1"/>
  <c r="K413" i="6"/>
  <c r="K405" i="6"/>
  <c r="K402" i="6"/>
  <c r="K487" i="6"/>
  <c r="K483" i="6"/>
  <c r="K415" i="6"/>
  <c r="K407" i="6"/>
  <c r="I287" i="4" s="1"/>
  <c r="K417" i="6"/>
  <c r="K409" i="6"/>
  <c r="K403" i="6"/>
  <c r="K401" i="6"/>
  <c r="K489" i="6"/>
  <c r="K411" i="6"/>
  <c r="I288" i="4" s="1"/>
  <c r="K485" i="6"/>
  <c r="K419" i="6"/>
  <c r="K481" i="6"/>
  <c r="K308" i="6"/>
  <c r="I224" i="4" s="1"/>
  <c r="O83" i="7"/>
  <c r="O81" i="7"/>
  <c r="O79" i="7"/>
  <c r="O77" i="7"/>
  <c r="O75" i="7"/>
  <c r="O51" i="7"/>
  <c r="O49" i="7"/>
  <c r="O47" i="7"/>
  <c r="O45" i="7"/>
  <c r="O43" i="7"/>
  <c r="O41" i="7"/>
  <c r="O39" i="7"/>
  <c r="O37" i="7"/>
  <c r="O84" i="7"/>
  <c r="O80" i="7"/>
  <c r="O76" i="7"/>
  <c r="O52" i="7"/>
  <c r="O48" i="7"/>
  <c r="O44" i="7"/>
  <c r="O40" i="7"/>
  <c r="O36" i="7"/>
  <c r="O10" i="7"/>
  <c r="O82" i="7"/>
  <c r="O50" i="7"/>
  <c r="O42" i="7"/>
  <c r="O78" i="7"/>
  <c r="O38" i="7"/>
  <c r="O46" i="7"/>
  <c r="U250" i="7"/>
  <c r="U248" i="7"/>
  <c r="U246" i="7"/>
  <c r="U244" i="7"/>
  <c r="U242" i="7"/>
  <c r="U251" i="7"/>
  <c r="U249" i="7"/>
  <c r="S212" i="4" s="1"/>
  <c r="U247" i="7"/>
  <c r="U245" i="7"/>
  <c r="U243" i="7"/>
  <c r="U193" i="7"/>
  <c r="U191" i="7"/>
  <c r="S184" i="4" s="1"/>
  <c r="U189" i="7"/>
  <c r="S182" i="4" s="1"/>
  <c r="U187" i="7"/>
  <c r="U185" i="7"/>
  <c r="S179" i="4" s="1"/>
  <c r="U183" i="7"/>
  <c r="U181" i="7"/>
  <c r="U192" i="7"/>
  <c r="U184" i="7"/>
  <c r="U178" i="7"/>
  <c r="S176" i="4" s="1"/>
  <c r="U190" i="7"/>
  <c r="S183" i="4" s="1"/>
  <c r="U182" i="7"/>
  <c r="U177" i="7"/>
  <c r="U186" i="7"/>
  <c r="S180" i="4" s="1"/>
  <c r="U175" i="7"/>
  <c r="U180" i="7"/>
  <c r="U179" i="7"/>
  <c r="U188" i="7"/>
  <c r="S181" i="4" s="1"/>
  <c r="U104" i="7"/>
  <c r="S85" i="4" s="1"/>
  <c r="U176" i="7"/>
  <c r="T83" i="7"/>
  <c r="T81" i="7"/>
  <c r="T79" i="7"/>
  <c r="T77" i="7"/>
  <c r="T75" i="7"/>
  <c r="T51" i="7"/>
  <c r="T49" i="7"/>
  <c r="T47" i="7"/>
  <c r="T45" i="7"/>
  <c r="T43" i="7"/>
  <c r="T41" i="7"/>
  <c r="T39" i="7"/>
  <c r="T37" i="7"/>
  <c r="T84" i="7"/>
  <c r="T80" i="7"/>
  <c r="T76" i="7"/>
  <c r="T52" i="7"/>
  <c r="T48" i="7"/>
  <c r="T44" i="7"/>
  <c r="T40" i="7"/>
  <c r="T36" i="7"/>
  <c r="T10" i="7"/>
  <c r="T82" i="7"/>
  <c r="T50" i="7"/>
  <c r="T42" i="7"/>
  <c r="T78" i="7"/>
  <c r="T46" i="7"/>
  <c r="T38" i="7"/>
  <c r="J251" i="7"/>
  <c r="J249" i="7"/>
  <c r="H212" i="4" s="1"/>
  <c r="J247" i="7"/>
  <c r="J245" i="7"/>
  <c r="J243" i="7"/>
  <c r="J250" i="7"/>
  <c r="J242" i="7"/>
  <c r="J193" i="7"/>
  <c r="J191" i="7"/>
  <c r="H184" i="4" s="1"/>
  <c r="J189" i="7"/>
  <c r="H182" i="4" s="1"/>
  <c r="J187" i="7"/>
  <c r="J185" i="7"/>
  <c r="H179" i="4" s="1"/>
  <c r="J183" i="7"/>
  <c r="J181" i="7"/>
  <c r="J179" i="7"/>
  <c r="J177" i="7"/>
  <c r="J175" i="7"/>
  <c r="J248" i="7"/>
  <c r="J246" i="7"/>
  <c r="J192" i="7"/>
  <c r="J190" i="7"/>
  <c r="H183" i="4" s="1"/>
  <c r="J188" i="7"/>
  <c r="H181" i="4" s="1"/>
  <c r="J186" i="7"/>
  <c r="H180" i="4" s="1"/>
  <c r="J184" i="7"/>
  <c r="J182" i="7"/>
  <c r="J180" i="7"/>
  <c r="J178" i="7"/>
  <c r="H176" i="4" s="1"/>
  <c r="J176" i="7"/>
  <c r="J244" i="7"/>
  <c r="J104" i="7"/>
  <c r="H85" i="4" s="1"/>
  <c r="S212" i="7"/>
  <c r="S210" i="7"/>
  <c r="S208" i="7"/>
  <c r="S206" i="7"/>
  <c r="S204" i="7"/>
  <c r="S207" i="7"/>
  <c r="S205" i="7"/>
  <c r="S127" i="7"/>
  <c r="S125" i="7"/>
  <c r="S123" i="7"/>
  <c r="S121" i="7"/>
  <c r="S119" i="7"/>
  <c r="S117" i="7"/>
  <c r="S115" i="7"/>
  <c r="S113" i="7"/>
  <c r="S111" i="7"/>
  <c r="S109" i="7"/>
  <c r="S126" i="7"/>
  <c r="S122" i="7"/>
  <c r="S118" i="7"/>
  <c r="S114" i="7"/>
  <c r="S110" i="7"/>
  <c r="S211" i="7"/>
  <c r="S209" i="7"/>
  <c r="S203" i="7"/>
  <c r="S124" i="7"/>
  <c r="S116" i="7"/>
  <c r="S101" i="7"/>
  <c r="S112" i="7"/>
  <c r="N70" i="7"/>
  <c r="N68" i="7"/>
  <c r="N66" i="7"/>
  <c r="N64" i="7"/>
  <c r="N62" i="7"/>
  <c r="N32" i="7"/>
  <c r="N30" i="7"/>
  <c r="N28" i="7"/>
  <c r="N26" i="7"/>
  <c r="N24" i="7"/>
  <c r="N22" i="7"/>
  <c r="N20" i="7"/>
  <c r="N18" i="7"/>
  <c r="N16" i="7"/>
  <c r="N69" i="7"/>
  <c r="N65" i="7"/>
  <c r="N29" i="7"/>
  <c r="N25" i="7"/>
  <c r="N21" i="7"/>
  <c r="N17" i="7"/>
  <c r="N9" i="7"/>
  <c r="N67" i="7"/>
  <c r="N27" i="7"/>
  <c r="N19" i="7"/>
  <c r="N71" i="7"/>
  <c r="N63" i="7"/>
  <c r="N31" i="7"/>
  <c r="N23" i="7"/>
  <c r="V225" i="7"/>
  <c r="V223" i="7"/>
  <c r="V221" i="7"/>
  <c r="V219" i="7"/>
  <c r="V217" i="7"/>
  <c r="V224" i="7"/>
  <c r="V222" i="7"/>
  <c r="V220" i="7"/>
  <c r="V218" i="7"/>
  <c r="V216" i="7"/>
  <c r="V148" i="7"/>
  <c r="V146" i="7"/>
  <c r="V144" i="7"/>
  <c r="V142" i="7"/>
  <c r="V140" i="7"/>
  <c r="V138" i="7"/>
  <c r="V136" i="7"/>
  <c r="V134" i="7"/>
  <c r="V132" i="7"/>
  <c r="V149" i="7"/>
  <c r="V145" i="7"/>
  <c r="V141" i="7"/>
  <c r="V137" i="7"/>
  <c r="V133" i="7"/>
  <c r="V143" i="7"/>
  <c r="V135" i="7"/>
  <c r="V139" i="7"/>
  <c r="V131" i="7"/>
  <c r="V102" i="7"/>
  <c r="V147" i="7"/>
  <c r="R70" i="7"/>
  <c r="R68" i="7"/>
  <c r="R66" i="7"/>
  <c r="R64" i="7"/>
  <c r="R62" i="7"/>
  <c r="R32" i="7"/>
  <c r="R30" i="7"/>
  <c r="R28" i="7"/>
  <c r="R26" i="7"/>
  <c r="R24" i="7"/>
  <c r="R22" i="7"/>
  <c r="R20" i="7"/>
  <c r="R18" i="7"/>
  <c r="R16" i="7"/>
  <c r="R71" i="7"/>
  <c r="R67" i="7"/>
  <c r="R63" i="7"/>
  <c r="R31" i="7"/>
  <c r="R27" i="7"/>
  <c r="R23" i="7"/>
  <c r="R19" i="7"/>
  <c r="R65" i="7"/>
  <c r="R25" i="7"/>
  <c r="R17" i="7"/>
  <c r="R69" i="7"/>
  <c r="R29" i="7"/>
  <c r="R21" i="7"/>
  <c r="R9" i="7"/>
  <c r="L212" i="7"/>
  <c r="L210" i="7"/>
  <c r="L208" i="7"/>
  <c r="L206" i="7"/>
  <c r="L204" i="7"/>
  <c r="L211" i="7"/>
  <c r="L209" i="7"/>
  <c r="L207" i="7"/>
  <c r="L205" i="7"/>
  <c r="L203" i="7"/>
  <c r="L127" i="7"/>
  <c r="L125" i="7"/>
  <c r="L123" i="7"/>
  <c r="L121" i="7"/>
  <c r="L119" i="7"/>
  <c r="L117" i="7"/>
  <c r="L115" i="7"/>
  <c r="L113" i="7"/>
  <c r="L111" i="7"/>
  <c r="L109" i="7"/>
  <c r="L124" i="7"/>
  <c r="L116" i="7"/>
  <c r="L112" i="7"/>
  <c r="L101" i="7"/>
  <c r="L122" i="7"/>
  <c r="L114" i="7"/>
  <c r="L126" i="7"/>
  <c r="L118" i="7"/>
  <c r="L110" i="7"/>
  <c r="H238" i="7"/>
  <c r="H236" i="7"/>
  <c r="H234" i="7"/>
  <c r="H232" i="7"/>
  <c r="H230" i="7"/>
  <c r="H170" i="7"/>
  <c r="H168" i="7"/>
  <c r="H166" i="7"/>
  <c r="H237" i="7"/>
  <c r="H233" i="7"/>
  <c r="H231" i="7"/>
  <c r="H229" i="7"/>
  <c r="H171" i="7"/>
  <c r="H169" i="7"/>
  <c r="H167" i="7"/>
  <c r="H165" i="7"/>
  <c r="H235" i="7"/>
  <c r="H163" i="7"/>
  <c r="H161" i="7"/>
  <c r="H159" i="7"/>
  <c r="H157" i="7"/>
  <c r="H155" i="7"/>
  <c r="H153" i="7"/>
  <c r="H162" i="7"/>
  <c r="H158" i="7"/>
  <c r="H154" i="7"/>
  <c r="H103" i="7"/>
  <c r="H160" i="7"/>
  <c r="H156" i="7"/>
  <c r="H164" i="7"/>
  <c r="V251" i="7"/>
  <c r="V249" i="7"/>
  <c r="T212" i="4" s="1"/>
  <c r="V247" i="7"/>
  <c r="V245" i="7"/>
  <c r="V243" i="7"/>
  <c r="V244" i="7"/>
  <c r="V193" i="7"/>
  <c r="V191" i="7"/>
  <c r="T184" i="4" s="1"/>
  <c r="V189" i="7"/>
  <c r="T182" i="4" s="1"/>
  <c r="V187" i="7"/>
  <c r="V185" i="7"/>
  <c r="T179" i="4" s="1"/>
  <c r="V183" i="7"/>
  <c r="V181" i="7"/>
  <c r="V179" i="7"/>
  <c r="V177" i="7"/>
  <c r="V175" i="7"/>
  <c r="V250" i="7"/>
  <c r="V242" i="7"/>
  <c r="V248" i="7"/>
  <c r="V192" i="7"/>
  <c r="V190" i="7"/>
  <c r="T183" i="4" s="1"/>
  <c r="V188" i="7"/>
  <c r="T181" i="4" s="1"/>
  <c r="V186" i="7"/>
  <c r="T180" i="4" s="1"/>
  <c r="V184" i="7"/>
  <c r="V182" i="7"/>
  <c r="V180" i="7"/>
  <c r="V178" i="7"/>
  <c r="T176" i="4" s="1"/>
  <c r="V176" i="7"/>
  <c r="V246" i="7"/>
  <c r="V104" i="7"/>
  <c r="T85" i="4" s="1"/>
  <c r="K83" i="7"/>
  <c r="K81" i="7"/>
  <c r="K79" i="7"/>
  <c r="K77" i="7"/>
  <c r="K75" i="7"/>
  <c r="K51" i="7"/>
  <c r="K49" i="7"/>
  <c r="K47" i="7"/>
  <c r="K45" i="7"/>
  <c r="K43" i="7"/>
  <c r="K41" i="7"/>
  <c r="K39" i="7"/>
  <c r="K37" i="7"/>
  <c r="K82" i="7"/>
  <c r="K78" i="7"/>
  <c r="K50" i="7"/>
  <c r="K46" i="7"/>
  <c r="K42" i="7"/>
  <c r="K38" i="7"/>
  <c r="K84" i="7"/>
  <c r="K76" i="7"/>
  <c r="K52" i="7"/>
  <c r="K44" i="7"/>
  <c r="K36" i="7"/>
  <c r="K48" i="7"/>
  <c r="K10" i="7"/>
  <c r="K80" i="7"/>
  <c r="K40" i="7"/>
  <c r="W212" i="7"/>
  <c r="W210" i="7"/>
  <c r="W208" i="7"/>
  <c r="W206" i="7"/>
  <c r="W204" i="7"/>
  <c r="W205" i="7"/>
  <c r="W211" i="7"/>
  <c r="W203" i="7"/>
  <c r="W127" i="7"/>
  <c r="W125" i="7"/>
  <c r="W123" i="7"/>
  <c r="W121" i="7"/>
  <c r="W119" i="7"/>
  <c r="W117" i="7"/>
  <c r="W115" i="7"/>
  <c r="W113" i="7"/>
  <c r="W111" i="7"/>
  <c r="W109" i="7"/>
  <c r="W124" i="7"/>
  <c r="W116" i="7"/>
  <c r="W112" i="7"/>
  <c r="W101" i="7"/>
  <c r="W209" i="7"/>
  <c r="W207" i="7"/>
  <c r="W122" i="7"/>
  <c r="W114" i="7"/>
  <c r="W118" i="7"/>
  <c r="W110" i="7"/>
  <c r="W126" i="7"/>
  <c r="S237" i="7"/>
  <c r="S235" i="7"/>
  <c r="S238" i="7"/>
  <c r="S236" i="7"/>
  <c r="S234" i="7"/>
  <c r="S233" i="7"/>
  <c r="S232" i="7"/>
  <c r="S230" i="7"/>
  <c r="S169" i="7"/>
  <c r="S165" i="7"/>
  <c r="S168" i="7"/>
  <c r="S163" i="7"/>
  <c r="S161" i="7"/>
  <c r="S159" i="7"/>
  <c r="S157" i="7"/>
  <c r="S155" i="7"/>
  <c r="S153" i="7"/>
  <c r="S166" i="7"/>
  <c r="S162" i="7"/>
  <c r="S158" i="7"/>
  <c r="S154" i="7"/>
  <c r="S103" i="7"/>
  <c r="S231" i="7"/>
  <c r="S171" i="7"/>
  <c r="S229" i="7"/>
  <c r="S170" i="7"/>
  <c r="S164" i="7"/>
  <c r="S160" i="7"/>
  <c r="S156" i="7"/>
  <c r="S167" i="7"/>
  <c r="G71" i="7"/>
  <c r="G69" i="7"/>
  <c r="G67" i="7"/>
  <c r="G65" i="7"/>
  <c r="G63" i="7"/>
  <c r="G31" i="7"/>
  <c r="G29" i="7"/>
  <c r="G27" i="7"/>
  <c r="G25" i="7"/>
  <c r="G23" i="7"/>
  <c r="G21" i="7"/>
  <c r="G19" i="7"/>
  <c r="G17" i="7"/>
  <c r="G9" i="7"/>
  <c r="G70" i="7"/>
  <c r="G66" i="7"/>
  <c r="G62" i="7"/>
  <c r="G30" i="7"/>
  <c r="G26" i="7"/>
  <c r="G22" i="7"/>
  <c r="G18" i="7"/>
  <c r="G68" i="7"/>
  <c r="G28" i="7"/>
  <c r="G20" i="7"/>
  <c r="G32" i="7"/>
  <c r="G64" i="7"/>
  <c r="G24" i="7"/>
  <c r="G16" i="7"/>
  <c r="W71" i="7"/>
  <c r="W69" i="7"/>
  <c r="W67" i="7"/>
  <c r="W65" i="7"/>
  <c r="W63" i="7"/>
  <c r="W31" i="7"/>
  <c r="W29" i="7"/>
  <c r="W27" i="7"/>
  <c r="W25" i="7"/>
  <c r="W23" i="7"/>
  <c r="W21" i="7"/>
  <c r="W19" i="7"/>
  <c r="W17" i="7"/>
  <c r="W9" i="7"/>
  <c r="W70" i="7"/>
  <c r="W66" i="7"/>
  <c r="W62" i="7"/>
  <c r="W30" i="7"/>
  <c r="W26" i="7"/>
  <c r="W22" i="7"/>
  <c r="W18" i="7"/>
  <c r="W68" i="7"/>
  <c r="W28" i="7"/>
  <c r="W20" i="7"/>
  <c r="W32" i="7"/>
  <c r="W64" i="7"/>
  <c r="W24" i="7"/>
  <c r="W16" i="7"/>
  <c r="U84" i="7"/>
  <c r="U82" i="7"/>
  <c r="U80" i="7"/>
  <c r="U78" i="7"/>
  <c r="U76" i="7"/>
  <c r="U52" i="7"/>
  <c r="U50" i="7"/>
  <c r="U48" i="7"/>
  <c r="U46" i="7"/>
  <c r="U44" i="7"/>
  <c r="U42" i="7"/>
  <c r="U40" i="7"/>
  <c r="U38" i="7"/>
  <c r="U36" i="7"/>
  <c r="U10" i="7"/>
  <c r="U81" i="7"/>
  <c r="U77" i="7"/>
  <c r="U49" i="7"/>
  <c r="U45" i="7"/>
  <c r="U41" i="7"/>
  <c r="U37" i="7"/>
  <c r="U79" i="7"/>
  <c r="U47" i="7"/>
  <c r="U39" i="7"/>
  <c r="U51" i="7"/>
  <c r="U83" i="7"/>
  <c r="U43" i="7"/>
  <c r="U75" i="7"/>
  <c r="U211" i="7"/>
  <c r="U209" i="7"/>
  <c r="U207" i="7"/>
  <c r="U205" i="7"/>
  <c r="U203" i="7"/>
  <c r="U206" i="7"/>
  <c r="U212" i="7"/>
  <c r="U204" i="7"/>
  <c r="U126" i="7"/>
  <c r="U124" i="7"/>
  <c r="U122" i="7"/>
  <c r="U118" i="7"/>
  <c r="U116" i="7"/>
  <c r="U114" i="7"/>
  <c r="U112" i="7"/>
  <c r="U110" i="7"/>
  <c r="U101" i="7"/>
  <c r="U208" i="7"/>
  <c r="U125" i="7"/>
  <c r="U121" i="7"/>
  <c r="U117" i="7"/>
  <c r="U113" i="7"/>
  <c r="U109" i="7"/>
  <c r="U210" i="7"/>
  <c r="U123" i="7"/>
  <c r="U115" i="7"/>
  <c r="U111" i="7"/>
  <c r="U127" i="7"/>
  <c r="U119" i="7"/>
  <c r="S224" i="7"/>
  <c r="S222" i="7"/>
  <c r="S220" i="7"/>
  <c r="S218" i="7"/>
  <c r="S216" i="7"/>
  <c r="S225" i="7"/>
  <c r="S217" i="7"/>
  <c r="S223" i="7"/>
  <c r="S149" i="7"/>
  <c r="S147" i="7"/>
  <c r="S145" i="7"/>
  <c r="S143" i="7"/>
  <c r="S141" i="7"/>
  <c r="S139" i="7"/>
  <c r="S137" i="7"/>
  <c r="S135" i="7"/>
  <c r="S133" i="7"/>
  <c r="S131" i="7"/>
  <c r="S102" i="7"/>
  <c r="S219" i="7"/>
  <c r="S148" i="7"/>
  <c r="S144" i="7"/>
  <c r="S140" i="7"/>
  <c r="S136" i="7"/>
  <c r="S132" i="7"/>
  <c r="S146" i="7"/>
  <c r="S142" i="7"/>
  <c r="S138" i="7"/>
  <c r="S134" i="7"/>
  <c r="S221" i="7"/>
  <c r="Q238" i="7"/>
  <c r="Q236" i="7"/>
  <c r="Q234" i="7"/>
  <c r="Q237" i="7"/>
  <c r="Q235" i="7"/>
  <c r="Q233" i="7"/>
  <c r="Q231" i="7"/>
  <c r="Q229" i="7"/>
  <c r="Q170" i="7"/>
  <c r="Q166" i="7"/>
  <c r="Q169" i="7"/>
  <c r="Q165" i="7"/>
  <c r="Q164" i="7"/>
  <c r="Q162" i="7"/>
  <c r="Q160" i="7"/>
  <c r="Q158" i="7"/>
  <c r="Q156" i="7"/>
  <c r="Q154" i="7"/>
  <c r="Q103" i="7"/>
  <c r="Q230" i="7"/>
  <c r="Q167" i="7"/>
  <c r="Q163" i="7"/>
  <c r="Q159" i="7"/>
  <c r="Q155" i="7"/>
  <c r="Q171" i="7"/>
  <c r="Q161" i="7"/>
  <c r="Q157" i="7"/>
  <c r="Q153" i="7"/>
  <c r="Q168" i="7"/>
  <c r="Q232" i="7"/>
  <c r="O251" i="7"/>
  <c r="O249" i="7"/>
  <c r="M212" i="4" s="1"/>
  <c r="O247" i="7"/>
  <c r="O245" i="7"/>
  <c r="O243" i="7"/>
  <c r="O250" i="7"/>
  <c r="O248" i="7"/>
  <c r="O246" i="7"/>
  <c r="O244" i="7"/>
  <c r="O242" i="7"/>
  <c r="O192" i="7"/>
  <c r="O190" i="7"/>
  <c r="M183" i="4" s="1"/>
  <c r="O188" i="7"/>
  <c r="M181" i="4" s="1"/>
  <c r="O186" i="7"/>
  <c r="M180" i="4" s="1"/>
  <c r="O184" i="7"/>
  <c r="O182" i="7"/>
  <c r="O187" i="7"/>
  <c r="O177" i="7"/>
  <c r="O193" i="7"/>
  <c r="O185" i="7"/>
  <c r="M179" i="4" s="1"/>
  <c r="O180" i="7"/>
  <c r="O176" i="7"/>
  <c r="O104" i="7"/>
  <c r="M85" i="4" s="1"/>
  <c r="O181" i="7"/>
  <c r="O178" i="7"/>
  <c r="M176" i="4" s="1"/>
  <c r="O191" i="7"/>
  <c r="M184" i="4" s="1"/>
  <c r="O175" i="7"/>
  <c r="O189" i="7"/>
  <c r="M182" i="4" s="1"/>
  <c r="O183" i="7"/>
  <c r="O179" i="7"/>
  <c r="H71" i="7"/>
  <c r="H69" i="7"/>
  <c r="H67" i="7"/>
  <c r="H65" i="7"/>
  <c r="H63" i="7"/>
  <c r="H31" i="7"/>
  <c r="H29" i="7"/>
  <c r="H27" i="7"/>
  <c r="H25" i="7"/>
  <c r="H23" i="7"/>
  <c r="H21" i="7"/>
  <c r="H19" i="7"/>
  <c r="H17" i="7"/>
  <c r="H9" i="7"/>
  <c r="H68" i="7"/>
  <c r="H64" i="7"/>
  <c r="H32" i="7"/>
  <c r="H28" i="7"/>
  <c r="H24" i="7"/>
  <c r="H20" i="7"/>
  <c r="H16" i="7"/>
  <c r="H70" i="7"/>
  <c r="H62" i="7"/>
  <c r="H30" i="7"/>
  <c r="H22" i="7"/>
  <c r="H66" i="7"/>
  <c r="H26" i="7"/>
  <c r="H18" i="7"/>
  <c r="X71" i="7"/>
  <c r="X69" i="7"/>
  <c r="X67" i="7"/>
  <c r="X65" i="7"/>
  <c r="X63" i="7"/>
  <c r="X31" i="7"/>
  <c r="X29" i="7"/>
  <c r="X27" i="7"/>
  <c r="X25" i="7"/>
  <c r="X23" i="7"/>
  <c r="X21" i="7"/>
  <c r="X19" i="7"/>
  <c r="X17" i="7"/>
  <c r="X9" i="7"/>
  <c r="X68" i="7"/>
  <c r="X64" i="7"/>
  <c r="X32" i="7"/>
  <c r="X28" i="7"/>
  <c r="X24" i="7"/>
  <c r="X20" i="7"/>
  <c r="X16" i="7"/>
  <c r="X70" i="7"/>
  <c r="X62" i="7"/>
  <c r="X30" i="7"/>
  <c r="X22" i="7"/>
  <c r="X66" i="7"/>
  <c r="X26" i="7"/>
  <c r="X18" i="7"/>
  <c r="V84" i="7"/>
  <c r="V82" i="7"/>
  <c r="V80" i="7"/>
  <c r="V78" i="7"/>
  <c r="V76" i="7"/>
  <c r="V52" i="7"/>
  <c r="V50" i="7"/>
  <c r="V48" i="7"/>
  <c r="V46" i="7"/>
  <c r="V44" i="7"/>
  <c r="V42" i="7"/>
  <c r="V40" i="7"/>
  <c r="V38" i="7"/>
  <c r="V36" i="7"/>
  <c r="V10" i="7"/>
  <c r="V83" i="7"/>
  <c r="V79" i="7"/>
  <c r="V75" i="7"/>
  <c r="V51" i="7"/>
  <c r="V47" i="7"/>
  <c r="V43" i="7"/>
  <c r="V39" i="7"/>
  <c r="V81" i="7"/>
  <c r="V49" i="7"/>
  <c r="V41" i="7"/>
  <c r="V77" i="7"/>
  <c r="V45" i="7"/>
  <c r="V37" i="7"/>
  <c r="V211" i="7"/>
  <c r="V209" i="7"/>
  <c r="V207" i="7"/>
  <c r="V205" i="7"/>
  <c r="V203" i="7"/>
  <c r="V212" i="7"/>
  <c r="V210" i="7"/>
  <c r="V208" i="7"/>
  <c r="V206" i="7"/>
  <c r="V204" i="7"/>
  <c r="V126" i="7"/>
  <c r="V124" i="7"/>
  <c r="V122" i="7"/>
  <c r="V118" i="7"/>
  <c r="V116" i="7"/>
  <c r="V114" i="7"/>
  <c r="V112" i="7"/>
  <c r="V110" i="7"/>
  <c r="V101" i="7"/>
  <c r="V127" i="7"/>
  <c r="V123" i="7"/>
  <c r="V119" i="7"/>
  <c r="V115" i="7"/>
  <c r="V111" i="7"/>
  <c r="V125" i="7"/>
  <c r="V117" i="7"/>
  <c r="V109" i="7"/>
  <c r="V121" i="7"/>
  <c r="V113" i="7"/>
  <c r="T224" i="7"/>
  <c r="T222" i="7"/>
  <c r="T220" i="7"/>
  <c r="T218" i="7"/>
  <c r="T216" i="7"/>
  <c r="T225" i="7"/>
  <c r="T223" i="7"/>
  <c r="T221" i="7"/>
  <c r="T219" i="7"/>
  <c r="T217" i="7"/>
  <c r="T149" i="7"/>
  <c r="T147" i="7"/>
  <c r="T145" i="7"/>
  <c r="T143" i="7"/>
  <c r="T141" i="7"/>
  <c r="T139" i="7"/>
  <c r="T137" i="7"/>
  <c r="T135" i="7"/>
  <c r="T133" i="7"/>
  <c r="T131" i="7"/>
  <c r="T102" i="7"/>
  <c r="T146" i="7"/>
  <c r="T142" i="7"/>
  <c r="T138" i="7"/>
  <c r="T134" i="7"/>
  <c r="T136" i="7"/>
  <c r="T148" i="7"/>
  <c r="T144" i="7"/>
  <c r="T132" i="7"/>
  <c r="T140" i="7"/>
  <c r="R237" i="7"/>
  <c r="R235" i="7"/>
  <c r="R233" i="7"/>
  <c r="R236" i="7"/>
  <c r="R231" i="7"/>
  <c r="R229" i="7"/>
  <c r="R171" i="7"/>
  <c r="R169" i="7"/>
  <c r="R167" i="7"/>
  <c r="R165" i="7"/>
  <c r="R234" i="7"/>
  <c r="R232" i="7"/>
  <c r="R230" i="7"/>
  <c r="R170" i="7"/>
  <c r="R168" i="7"/>
  <c r="R166" i="7"/>
  <c r="R238" i="7"/>
  <c r="R164" i="7"/>
  <c r="R162" i="7"/>
  <c r="R160" i="7"/>
  <c r="R158" i="7"/>
  <c r="R156" i="7"/>
  <c r="R154" i="7"/>
  <c r="R103" i="7"/>
  <c r="R161" i="7"/>
  <c r="R157" i="7"/>
  <c r="R153" i="7"/>
  <c r="R163" i="7"/>
  <c r="R159" i="7"/>
  <c r="R155" i="7"/>
  <c r="P250" i="7"/>
  <c r="P248" i="7"/>
  <c r="P246" i="7"/>
  <c r="P244" i="7"/>
  <c r="P242" i="7"/>
  <c r="P247" i="7"/>
  <c r="P192" i="7"/>
  <c r="P190" i="7"/>
  <c r="N183" i="4" s="1"/>
  <c r="P188" i="7"/>
  <c r="N181" i="4" s="1"/>
  <c r="P186" i="7"/>
  <c r="N180" i="4" s="1"/>
  <c r="P184" i="7"/>
  <c r="P182" i="7"/>
  <c r="P180" i="7"/>
  <c r="P178" i="7"/>
  <c r="N176" i="4" s="1"/>
  <c r="P176" i="7"/>
  <c r="P245" i="7"/>
  <c r="P251" i="7"/>
  <c r="P243" i="7"/>
  <c r="P193" i="7"/>
  <c r="P191" i="7"/>
  <c r="N184" i="4" s="1"/>
  <c r="P189" i="7"/>
  <c r="N182" i="4" s="1"/>
  <c r="P187" i="7"/>
  <c r="P185" i="7"/>
  <c r="N179" i="4" s="1"/>
  <c r="P183" i="7"/>
  <c r="P181" i="7"/>
  <c r="P179" i="7"/>
  <c r="P177" i="7"/>
  <c r="P175" i="7"/>
  <c r="P104" i="7"/>
  <c r="N85" i="4" s="1"/>
  <c r="P249" i="7"/>
  <c r="N212" i="4" s="1"/>
  <c r="V375" i="7"/>
  <c r="V376" i="7"/>
  <c r="V374" i="7"/>
  <c r="V373" i="7"/>
  <c r="V371" i="7"/>
  <c r="V369" i="7"/>
  <c r="V367" i="7"/>
  <c r="V372" i="7"/>
  <c r="V370" i="7"/>
  <c r="V368" i="7"/>
  <c r="V292" i="7"/>
  <c r="V290" i="7"/>
  <c r="V288" i="7"/>
  <c r="V286" i="7"/>
  <c r="V284" i="7"/>
  <c r="V282" i="7"/>
  <c r="V280" i="7"/>
  <c r="V278" i="7"/>
  <c r="V276" i="7"/>
  <c r="V274" i="7"/>
  <c r="V277" i="7"/>
  <c r="V266" i="7"/>
  <c r="V291" i="7"/>
  <c r="V283" i="7"/>
  <c r="V275" i="7"/>
  <c r="V289" i="7"/>
  <c r="V281" i="7"/>
  <c r="V287" i="7"/>
  <c r="V279" i="7"/>
  <c r="J375" i="7"/>
  <c r="J376" i="7"/>
  <c r="J373" i="7"/>
  <c r="J371" i="7"/>
  <c r="J369" i="7"/>
  <c r="J367" i="7"/>
  <c r="J374" i="7"/>
  <c r="J372" i="7"/>
  <c r="J370" i="7"/>
  <c r="J368" i="7"/>
  <c r="J292" i="7"/>
  <c r="J290" i="7"/>
  <c r="J288" i="7"/>
  <c r="J286" i="7"/>
  <c r="J284" i="7"/>
  <c r="J282" i="7"/>
  <c r="J280" i="7"/>
  <c r="J278" i="7"/>
  <c r="J276" i="7"/>
  <c r="J274" i="7"/>
  <c r="J291" i="7"/>
  <c r="J283" i="7"/>
  <c r="J275" i="7"/>
  <c r="J289" i="7"/>
  <c r="J281" i="7"/>
  <c r="J287" i="7"/>
  <c r="J279" i="7"/>
  <c r="J285" i="7"/>
  <c r="J277" i="7"/>
  <c r="J266" i="7"/>
  <c r="T413" i="7"/>
  <c r="R352" i="4" s="1"/>
  <c r="T409" i="7"/>
  <c r="T408" i="7"/>
  <c r="T406" i="7"/>
  <c r="T416" i="7"/>
  <c r="T412" i="7"/>
  <c r="T415" i="7"/>
  <c r="T411" i="7"/>
  <c r="T407" i="7"/>
  <c r="T410" i="7"/>
  <c r="T357" i="7"/>
  <c r="T355" i="7"/>
  <c r="R323" i="4" s="1"/>
  <c r="T353" i="7"/>
  <c r="R321" i="4" s="1"/>
  <c r="T351" i="7"/>
  <c r="R320" i="4" s="1"/>
  <c r="T349" i="7"/>
  <c r="T347" i="7"/>
  <c r="T345" i="7"/>
  <c r="T343" i="7"/>
  <c r="R316" i="4" s="1"/>
  <c r="T341" i="7"/>
  <c r="T358" i="7"/>
  <c r="T356" i="7"/>
  <c r="T354" i="7"/>
  <c r="T352" i="7"/>
  <c r="T350" i="7"/>
  <c r="R319" i="4" s="1"/>
  <c r="T348" i="7"/>
  <c r="T346" i="7"/>
  <c r="T344" i="7"/>
  <c r="T342" i="7"/>
  <c r="T340" i="7"/>
  <c r="T414" i="7"/>
  <c r="T269" i="7"/>
  <c r="R226" i="4" s="1"/>
  <c r="H415" i="7"/>
  <c r="H411" i="7"/>
  <c r="H408" i="7"/>
  <c r="H406" i="7"/>
  <c r="H414" i="7"/>
  <c r="H410" i="7"/>
  <c r="H413" i="7"/>
  <c r="F352" i="4" s="1"/>
  <c r="H409" i="7"/>
  <c r="H407" i="7"/>
  <c r="H357" i="7"/>
  <c r="H355" i="7"/>
  <c r="F323" i="4" s="1"/>
  <c r="H353" i="7"/>
  <c r="F321" i="4" s="1"/>
  <c r="H351" i="7"/>
  <c r="F320" i="4" s="1"/>
  <c r="H349" i="7"/>
  <c r="H347" i="7"/>
  <c r="H345" i="7"/>
  <c r="H343" i="7"/>
  <c r="F316" i="4" s="1"/>
  <c r="H341" i="7"/>
  <c r="H412" i="7"/>
  <c r="H358" i="7"/>
  <c r="H356" i="7"/>
  <c r="H354" i="7"/>
  <c r="F322" i="4" s="1"/>
  <c r="H352" i="7"/>
  <c r="H350" i="7"/>
  <c r="F319" i="4" s="1"/>
  <c r="H348" i="7"/>
  <c r="H346" i="7"/>
  <c r="H344" i="7"/>
  <c r="H342" i="7"/>
  <c r="H340" i="7"/>
  <c r="H269" i="7"/>
  <c r="F226" i="4" s="1"/>
  <c r="O376" i="7"/>
  <c r="O375" i="7"/>
  <c r="O374" i="7"/>
  <c r="O372" i="7"/>
  <c r="O370" i="7"/>
  <c r="O368" i="7"/>
  <c r="O367" i="7"/>
  <c r="O292" i="7"/>
  <c r="O290" i="7"/>
  <c r="O288" i="7"/>
  <c r="O286" i="7"/>
  <c r="O284" i="7"/>
  <c r="O282" i="7"/>
  <c r="O280" i="7"/>
  <c r="O278" i="7"/>
  <c r="O276" i="7"/>
  <c r="O274" i="7"/>
  <c r="O373" i="7"/>
  <c r="O371" i="7"/>
  <c r="O291" i="7"/>
  <c r="O289" i="7"/>
  <c r="O287" i="7"/>
  <c r="O283" i="7"/>
  <c r="O281" i="7"/>
  <c r="O279" i="7"/>
  <c r="O277" i="7"/>
  <c r="O275" i="7"/>
  <c r="O266" i="7"/>
  <c r="O369" i="7"/>
  <c r="M389" i="7"/>
  <c r="M387" i="7"/>
  <c r="M385" i="7"/>
  <c r="M383" i="7"/>
  <c r="M381" i="7"/>
  <c r="M386" i="7"/>
  <c r="M384" i="7"/>
  <c r="M314" i="7"/>
  <c r="M312" i="7"/>
  <c r="M310" i="7"/>
  <c r="M308" i="7"/>
  <c r="M382" i="7"/>
  <c r="M311" i="7"/>
  <c r="M304" i="7"/>
  <c r="M302" i="7"/>
  <c r="M299" i="7"/>
  <c r="M297" i="7"/>
  <c r="M388" i="7"/>
  <c r="M309" i="7"/>
  <c r="M307" i="7"/>
  <c r="M380" i="7"/>
  <c r="M306" i="7"/>
  <c r="M301" i="7"/>
  <c r="M298" i="7"/>
  <c r="M296" i="7"/>
  <c r="M267" i="7"/>
  <c r="M300" i="7"/>
  <c r="M313" i="7"/>
  <c r="M305" i="7"/>
  <c r="M303" i="7"/>
  <c r="K402" i="7"/>
  <c r="K400" i="7"/>
  <c r="K398" i="7"/>
  <c r="K396" i="7"/>
  <c r="K394" i="7"/>
  <c r="K397" i="7"/>
  <c r="K395" i="7"/>
  <c r="K335" i="7"/>
  <c r="K333" i="7"/>
  <c r="K331" i="7"/>
  <c r="K329" i="7"/>
  <c r="K327" i="7"/>
  <c r="K325" i="7"/>
  <c r="K323" i="7"/>
  <c r="K321" i="7"/>
  <c r="K319" i="7"/>
  <c r="K401" i="7"/>
  <c r="K393" i="7"/>
  <c r="K330" i="7"/>
  <c r="K322" i="7"/>
  <c r="K336" i="7"/>
  <c r="K328" i="7"/>
  <c r="K320" i="7"/>
  <c r="K334" i="7"/>
  <c r="K326" i="7"/>
  <c r="K318" i="7"/>
  <c r="K268" i="7"/>
  <c r="K399" i="7"/>
  <c r="K332" i="7"/>
  <c r="K324" i="7"/>
  <c r="I415" i="7"/>
  <c r="I413" i="7"/>
  <c r="G352" i="4" s="1"/>
  <c r="I411" i="7"/>
  <c r="I409" i="7"/>
  <c r="I414" i="7"/>
  <c r="I412" i="7"/>
  <c r="I410" i="7"/>
  <c r="I407" i="7"/>
  <c r="I408" i="7"/>
  <c r="I406" i="7"/>
  <c r="I358" i="7"/>
  <c r="I356" i="7"/>
  <c r="I354" i="7"/>
  <c r="I352" i="7"/>
  <c r="I350" i="7"/>
  <c r="G319" i="4" s="1"/>
  <c r="I348" i="7"/>
  <c r="I346" i="7"/>
  <c r="I344" i="7"/>
  <c r="I342" i="7"/>
  <c r="I340" i="7"/>
  <c r="I357" i="7"/>
  <c r="I349" i="7"/>
  <c r="I341" i="7"/>
  <c r="I355" i="7"/>
  <c r="G323" i="4" s="1"/>
  <c r="I347" i="7"/>
  <c r="I353" i="7"/>
  <c r="G321" i="4" s="1"/>
  <c r="I345" i="7"/>
  <c r="I269" i="7"/>
  <c r="G226" i="4" s="1"/>
  <c r="I343" i="7"/>
  <c r="G316" i="4" s="1"/>
  <c r="I351" i="7"/>
  <c r="G320" i="4" s="1"/>
  <c r="H376" i="7"/>
  <c r="H375" i="7"/>
  <c r="H374" i="7"/>
  <c r="H372" i="7"/>
  <c r="H370" i="7"/>
  <c r="H368" i="7"/>
  <c r="H373" i="7"/>
  <c r="H371" i="7"/>
  <c r="H369" i="7"/>
  <c r="H367" i="7"/>
  <c r="H291" i="7"/>
  <c r="H289" i="7"/>
  <c r="H287" i="7"/>
  <c r="H285" i="7"/>
  <c r="H283" i="7"/>
  <c r="H281" i="7"/>
  <c r="H279" i="7"/>
  <c r="H277" i="7"/>
  <c r="H275" i="7"/>
  <c r="H266" i="7"/>
  <c r="H292" i="7"/>
  <c r="H284" i="7"/>
  <c r="H276" i="7"/>
  <c r="H290" i="7"/>
  <c r="H282" i="7"/>
  <c r="H274" i="7"/>
  <c r="H288" i="7"/>
  <c r="H280" i="7"/>
  <c r="H278" i="7"/>
  <c r="H286" i="7"/>
  <c r="X376" i="7"/>
  <c r="X374" i="7"/>
  <c r="X375" i="7"/>
  <c r="X372" i="7"/>
  <c r="X370" i="7"/>
  <c r="X368" i="7"/>
  <c r="X373" i="7"/>
  <c r="X371" i="7"/>
  <c r="X369" i="7"/>
  <c r="X367" i="7"/>
  <c r="X291" i="7"/>
  <c r="X289" i="7"/>
  <c r="X287" i="7"/>
  <c r="X283" i="7"/>
  <c r="X281" i="7"/>
  <c r="X279" i="7"/>
  <c r="X277" i="7"/>
  <c r="X275" i="7"/>
  <c r="X266" i="7"/>
  <c r="X292" i="7"/>
  <c r="X284" i="7"/>
  <c r="X276" i="7"/>
  <c r="X290" i="7"/>
  <c r="X282" i="7"/>
  <c r="X274" i="7"/>
  <c r="X288" i="7"/>
  <c r="X280" i="7"/>
  <c r="X286" i="7"/>
  <c r="X278" i="7"/>
  <c r="V389" i="7"/>
  <c r="V387" i="7"/>
  <c r="V385" i="7"/>
  <c r="V383" i="7"/>
  <c r="V381" i="7"/>
  <c r="V388" i="7"/>
  <c r="V386" i="7"/>
  <c r="V384" i="7"/>
  <c r="V382" i="7"/>
  <c r="V380" i="7"/>
  <c r="V314" i="7"/>
  <c r="V312" i="7"/>
  <c r="V310" i="7"/>
  <c r="V308" i="7"/>
  <c r="V306" i="7"/>
  <c r="V304" i="7"/>
  <c r="V302" i="7"/>
  <c r="V300" i="7"/>
  <c r="V313" i="7"/>
  <c r="V311" i="7"/>
  <c r="V309" i="7"/>
  <c r="V307" i="7"/>
  <c r="V305" i="7"/>
  <c r="V303" i="7"/>
  <c r="V298" i="7"/>
  <c r="V296" i="7"/>
  <c r="V267" i="7"/>
  <c r="V299" i="7"/>
  <c r="V301" i="7"/>
  <c r="V297" i="7"/>
  <c r="T402" i="7"/>
  <c r="T400" i="7"/>
  <c r="T398" i="7"/>
  <c r="T396" i="7"/>
  <c r="T394" i="7"/>
  <c r="T401" i="7"/>
  <c r="T399" i="7"/>
  <c r="T397" i="7"/>
  <c r="T395" i="7"/>
  <c r="T393" i="7"/>
  <c r="T335" i="7"/>
  <c r="T333" i="7"/>
  <c r="T331" i="7"/>
  <c r="T329" i="7"/>
  <c r="T327" i="7"/>
  <c r="T325" i="7"/>
  <c r="T323" i="7"/>
  <c r="T321" i="7"/>
  <c r="T319" i="7"/>
  <c r="T336" i="7"/>
  <c r="T334" i="7"/>
  <c r="T332" i="7"/>
  <c r="T330" i="7"/>
  <c r="T328" i="7"/>
  <c r="T326" i="7"/>
  <c r="T324" i="7"/>
  <c r="T322" i="7"/>
  <c r="T320" i="7"/>
  <c r="T318" i="7"/>
  <c r="T268" i="7"/>
  <c r="R416" i="7"/>
  <c r="R414" i="7"/>
  <c r="R410" i="7"/>
  <c r="R407" i="7"/>
  <c r="R413" i="7"/>
  <c r="P352" i="4" s="1"/>
  <c r="R409" i="7"/>
  <c r="R412" i="7"/>
  <c r="R408" i="7"/>
  <c r="R406" i="7"/>
  <c r="R358" i="7"/>
  <c r="R356" i="7"/>
  <c r="R354" i="7"/>
  <c r="R352" i="7"/>
  <c r="R350" i="7"/>
  <c r="P319" i="4" s="1"/>
  <c r="R348" i="7"/>
  <c r="R346" i="7"/>
  <c r="R344" i="7"/>
  <c r="R342" i="7"/>
  <c r="R340" i="7"/>
  <c r="R415" i="7"/>
  <c r="R411" i="7"/>
  <c r="R357" i="7"/>
  <c r="R355" i="7"/>
  <c r="P323" i="4" s="1"/>
  <c r="R353" i="7"/>
  <c r="P321" i="4" s="1"/>
  <c r="R351" i="7"/>
  <c r="P320" i="4" s="1"/>
  <c r="R349" i="7"/>
  <c r="R347" i="7"/>
  <c r="R345" i="7"/>
  <c r="R343" i="7"/>
  <c r="P316" i="4" s="1"/>
  <c r="R341" i="7"/>
  <c r="R269" i="7"/>
  <c r="P226" i="4" s="1"/>
  <c r="Q374" i="7"/>
  <c r="Q373" i="7"/>
  <c r="Q371" i="7"/>
  <c r="Q369" i="7"/>
  <c r="Q367" i="7"/>
  <c r="Q376" i="7"/>
  <c r="Q291" i="7"/>
  <c r="Q289" i="7"/>
  <c r="Q287" i="7"/>
  <c r="Q283" i="7"/>
  <c r="Q281" i="7"/>
  <c r="Q279" i="7"/>
  <c r="Q277" i="7"/>
  <c r="Q275" i="7"/>
  <c r="Q266" i="7"/>
  <c r="Q372" i="7"/>
  <c r="Q375" i="7"/>
  <c r="Q370" i="7"/>
  <c r="Q292" i="7"/>
  <c r="Q290" i="7"/>
  <c r="Q288" i="7"/>
  <c r="Q286" i="7"/>
  <c r="Q284" i="7"/>
  <c r="Q282" i="7"/>
  <c r="Q280" i="7"/>
  <c r="Q278" i="7"/>
  <c r="Q276" i="7"/>
  <c r="Q274" i="7"/>
  <c r="Q368" i="7"/>
  <c r="O388" i="7"/>
  <c r="O386" i="7"/>
  <c r="O384" i="7"/>
  <c r="O382" i="7"/>
  <c r="O380" i="7"/>
  <c r="O385" i="7"/>
  <c r="O383" i="7"/>
  <c r="O313" i="7"/>
  <c r="O311" i="7"/>
  <c r="O309" i="7"/>
  <c r="O389" i="7"/>
  <c r="O381" i="7"/>
  <c r="O310" i="7"/>
  <c r="O307" i="7"/>
  <c r="O301" i="7"/>
  <c r="O298" i="7"/>
  <c r="O296" i="7"/>
  <c r="O267" i="7"/>
  <c r="O308" i="7"/>
  <c r="O306" i="7"/>
  <c r="O303" i="7"/>
  <c r="O387" i="7"/>
  <c r="O314" i="7"/>
  <c r="O305" i="7"/>
  <c r="O300" i="7"/>
  <c r="O299" i="7"/>
  <c r="O297" i="7"/>
  <c r="O302" i="7"/>
  <c r="O312" i="7"/>
  <c r="O304" i="7"/>
  <c r="M401" i="7"/>
  <c r="M399" i="7"/>
  <c r="M397" i="7"/>
  <c r="M395" i="7"/>
  <c r="M393" i="7"/>
  <c r="M396" i="7"/>
  <c r="M402" i="7"/>
  <c r="M394" i="7"/>
  <c r="M336" i="7"/>
  <c r="M334" i="7"/>
  <c r="M332" i="7"/>
  <c r="M330" i="7"/>
  <c r="M328" i="7"/>
  <c r="M326" i="7"/>
  <c r="M324" i="7"/>
  <c r="M322" i="7"/>
  <c r="M320" i="7"/>
  <c r="M318" i="7"/>
  <c r="M400" i="7"/>
  <c r="M398" i="7"/>
  <c r="M329" i="7"/>
  <c r="M321" i="7"/>
  <c r="M268" i="7"/>
  <c r="M335" i="7"/>
  <c r="M327" i="7"/>
  <c r="M319" i="7"/>
  <c r="M333" i="7"/>
  <c r="M325" i="7"/>
  <c r="M323" i="7"/>
  <c r="M331" i="7"/>
  <c r="K416" i="7"/>
  <c r="K414" i="7"/>
  <c r="K412" i="7"/>
  <c r="K410" i="7"/>
  <c r="K415" i="7"/>
  <c r="K413" i="7"/>
  <c r="I352" i="4" s="1"/>
  <c r="K411" i="7"/>
  <c r="K409" i="7"/>
  <c r="K408" i="7"/>
  <c r="K406" i="7"/>
  <c r="K407" i="7"/>
  <c r="K357" i="7"/>
  <c r="K355" i="7"/>
  <c r="I323" i="4" s="1"/>
  <c r="K353" i="7"/>
  <c r="I321" i="4" s="1"/>
  <c r="K351" i="7"/>
  <c r="I320" i="4" s="1"/>
  <c r="K349" i="7"/>
  <c r="K347" i="7"/>
  <c r="K345" i="7"/>
  <c r="K343" i="7"/>
  <c r="I316" i="4" s="1"/>
  <c r="K341" i="7"/>
  <c r="K356" i="7"/>
  <c r="K348" i="7"/>
  <c r="K340" i="7"/>
  <c r="K269" i="7"/>
  <c r="I226" i="4" s="1"/>
  <c r="K354" i="7"/>
  <c r="K346" i="7"/>
  <c r="K352" i="7"/>
  <c r="K344" i="7"/>
  <c r="K350" i="7"/>
  <c r="I319" i="4" s="1"/>
  <c r="K342" i="7"/>
  <c r="K358" i="7"/>
  <c r="Q46" i="8"/>
  <c r="Q42" i="8"/>
  <c r="Q45" i="8"/>
  <c r="Q41" i="8"/>
  <c r="Q39" i="8"/>
  <c r="Q29" i="8"/>
  <c r="Q28" i="8"/>
  <c r="O53" i="4" s="1"/>
  <c r="Q27" i="8"/>
  <c r="Q26" i="8"/>
  <c r="Q25" i="8"/>
  <c r="O50" i="4" s="1"/>
  <c r="Q24" i="8"/>
  <c r="O49" i="4" s="1"/>
  <c r="Q23" i="8"/>
  <c r="Q22" i="8"/>
  <c r="Q21" i="8"/>
  <c r="O46" i="4" s="1"/>
  <c r="Q20" i="8"/>
  <c r="O45" i="4" s="1"/>
  <c r="Q19" i="8"/>
  <c r="Q18" i="8"/>
  <c r="Q17" i="8"/>
  <c r="O42" i="4" s="1"/>
  <c r="Q16" i="8"/>
  <c r="O41" i="4" s="1"/>
  <c r="Q15" i="8"/>
  <c r="Q8" i="8"/>
  <c r="Q9" i="8" s="1"/>
  <c r="Q48" i="8"/>
  <c r="Q44" i="8"/>
  <c r="Q40" i="8"/>
  <c r="Q47" i="8"/>
  <c r="Q43" i="8"/>
  <c r="O47" i="9"/>
  <c r="O45" i="9"/>
  <c r="O43" i="9"/>
  <c r="O41" i="9"/>
  <c r="O39" i="9"/>
  <c r="O46" i="9"/>
  <c r="O42" i="9"/>
  <c r="O28" i="9"/>
  <c r="O26" i="9"/>
  <c r="O24" i="9"/>
  <c r="O22" i="9"/>
  <c r="O20" i="9"/>
  <c r="O18" i="9"/>
  <c r="O16" i="9"/>
  <c r="O8" i="9"/>
  <c r="O9" i="9" s="1"/>
  <c r="O44" i="9"/>
  <c r="O40" i="9"/>
  <c r="O27" i="9"/>
  <c r="O25" i="9"/>
  <c r="O23" i="9"/>
  <c r="O21" i="9"/>
  <c r="O19" i="9"/>
  <c r="O17" i="9"/>
  <c r="O15" i="9"/>
  <c r="O48" i="9"/>
  <c r="O29" i="9"/>
  <c r="R48" i="9"/>
  <c r="R46" i="9"/>
  <c r="R44" i="9"/>
  <c r="R42" i="9"/>
  <c r="R40" i="9"/>
  <c r="R29" i="9"/>
  <c r="R47" i="9"/>
  <c r="R43" i="9"/>
  <c r="R39" i="9"/>
  <c r="R27" i="9"/>
  <c r="R25" i="9"/>
  <c r="R23" i="9"/>
  <c r="R21" i="9"/>
  <c r="R19" i="9"/>
  <c r="R17" i="9"/>
  <c r="R15" i="9"/>
  <c r="R22" i="9"/>
  <c r="R24" i="9"/>
  <c r="R16" i="9"/>
  <c r="R41" i="9"/>
  <c r="R26" i="9"/>
  <c r="R18" i="9"/>
  <c r="R8" i="9"/>
  <c r="R9" i="9" s="1"/>
  <c r="R45" i="9"/>
  <c r="R20" i="9"/>
  <c r="R28" i="9"/>
  <c r="N95" i="9"/>
  <c r="N94" i="9"/>
  <c r="N93" i="9"/>
  <c r="N92" i="9"/>
  <c r="N91" i="9"/>
  <c r="N90" i="9"/>
  <c r="N89" i="9"/>
  <c r="N88" i="9"/>
  <c r="N87" i="9"/>
  <c r="N86" i="9"/>
  <c r="N80" i="9"/>
  <c r="N79" i="9"/>
  <c r="N78" i="9"/>
  <c r="N77" i="9"/>
  <c r="N76" i="9"/>
  <c r="N75" i="9"/>
  <c r="N74" i="9"/>
  <c r="N73" i="9"/>
  <c r="N72" i="9"/>
  <c r="N71" i="9"/>
  <c r="N70" i="9"/>
  <c r="N68" i="9"/>
  <c r="N67" i="9"/>
  <c r="N66" i="9"/>
  <c r="N61" i="9"/>
  <c r="N62" i="9" s="1"/>
  <c r="N81" i="9" s="1"/>
  <c r="N69" i="9"/>
  <c r="S83" i="6"/>
  <c r="S81" i="6"/>
  <c r="S79" i="6"/>
  <c r="S77" i="6"/>
  <c r="S75" i="6"/>
  <c r="S51" i="6"/>
  <c r="S49" i="6"/>
  <c r="S47" i="6"/>
  <c r="S45" i="6"/>
  <c r="S43" i="6"/>
  <c r="S41" i="6"/>
  <c r="S39" i="6"/>
  <c r="S37" i="6"/>
  <c r="S84" i="6"/>
  <c r="S82" i="6"/>
  <c r="S80" i="6"/>
  <c r="S78" i="6"/>
  <c r="S76" i="6"/>
  <c r="S52" i="6"/>
  <c r="S50" i="6"/>
  <c r="S48" i="6"/>
  <c r="S46" i="6"/>
  <c r="S44" i="6"/>
  <c r="S42" i="6"/>
  <c r="S40" i="6"/>
  <c r="S38" i="6"/>
  <c r="S36" i="6"/>
  <c r="S10" i="6"/>
  <c r="M262" i="6"/>
  <c r="M260" i="6"/>
  <c r="M258" i="6"/>
  <c r="M256" i="6"/>
  <c r="M254" i="6"/>
  <c r="M172" i="6"/>
  <c r="M261" i="6"/>
  <c r="M259" i="6"/>
  <c r="M257" i="6"/>
  <c r="M255" i="6"/>
  <c r="M253" i="6"/>
  <c r="M173" i="6"/>
  <c r="M171" i="6"/>
  <c r="M169" i="6"/>
  <c r="M167" i="6"/>
  <c r="M165" i="6"/>
  <c r="M163" i="6"/>
  <c r="M161" i="6"/>
  <c r="M159" i="6"/>
  <c r="M157" i="6"/>
  <c r="M155" i="6"/>
  <c r="M104" i="6"/>
  <c r="M170" i="6"/>
  <c r="M168" i="6"/>
  <c r="M166" i="6"/>
  <c r="M164" i="6"/>
  <c r="M162" i="6"/>
  <c r="M160" i="6"/>
  <c r="M158" i="6"/>
  <c r="M156" i="6"/>
  <c r="H83" i="6"/>
  <c r="H81" i="6"/>
  <c r="H79" i="6"/>
  <c r="H77" i="6"/>
  <c r="H75" i="6"/>
  <c r="H51" i="6"/>
  <c r="H49" i="6"/>
  <c r="H47" i="6"/>
  <c r="H45" i="6"/>
  <c r="H43" i="6"/>
  <c r="H41" i="6"/>
  <c r="H39" i="6"/>
  <c r="H37" i="6"/>
  <c r="H84" i="6"/>
  <c r="H82" i="6"/>
  <c r="H80" i="6"/>
  <c r="H78" i="6"/>
  <c r="H76" i="6"/>
  <c r="H52" i="6"/>
  <c r="H50" i="6"/>
  <c r="H48" i="6"/>
  <c r="H46" i="6"/>
  <c r="H44" i="6"/>
  <c r="H42" i="6"/>
  <c r="H40" i="6"/>
  <c r="H38" i="6"/>
  <c r="H36" i="6"/>
  <c r="H10" i="6"/>
  <c r="V235" i="6"/>
  <c r="V233" i="6"/>
  <c r="V231" i="6"/>
  <c r="V229" i="6"/>
  <c r="V227" i="6"/>
  <c r="V236" i="6"/>
  <c r="V234" i="6"/>
  <c r="V232" i="6"/>
  <c r="V230" i="6"/>
  <c r="V228" i="6"/>
  <c r="V129" i="6"/>
  <c r="V127" i="6"/>
  <c r="V125" i="6"/>
  <c r="V123" i="6"/>
  <c r="V121" i="6"/>
  <c r="V119" i="6"/>
  <c r="V117" i="6"/>
  <c r="V115" i="6"/>
  <c r="V113" i="6"/>
  <c r="V111" i="6"/>
  <c r="V102" i="6"/>
  <c r="V128" i="6"/>
  <c r="V126" i="6"/>
  <c r="V124" i="6"/>
  <c r="V122" i="6"/>
  <c r="V120" i="6"/>
  <c r="V118" i="6"/>
  <c r="V116" i="6"/>
  <c r="V114" i="6"/>
  <c r="V112" i="6"/>
  <c r="N287" i="6"/>
  <c r="N285" i="6"/>
  <c r="N283" i="6"/>
  <c r="N281" i="6"/>
  <c r="N279" i="6"/>
  <c r="N217" i="6"/>
  <c r="N215" i="6"/>
  <c r="N213" i="6"/>
  <c r="N211" i="6"/>
  <c r="N209" i="6"/>
  <c r="L147" i="4" s="1"/>
  <c r="N207" i="6"/>
  <c r="N205" i="6"/>
  <c r="N203" i="6"/>
  <c r="N201" i="6"/>
  <c r="N199" i="6"/>
  <c r="N288" i="6"/>
  <c r="N286" i="6"/>
  <c r="L206" i="4" s="1"/>
  <c r="N284" i="6"/>
  <c r="N282" i="6"/>
  <c r="N280" i="6"/>
  <c r="N216" i="6"/>
  <c r="N214" i="6"/>
  <c r="L151" i="4" s="1"/>
  <c r="N212" i="6"/>
  <c r="L149" i="4" s="1"/>
  <c r="N210" i="6"/>
  <c r="L148" i="4" s="1"/>
  <c r="N208" i="6"/>
  <c r="N206" i="6"/>
  <c r="N204" i="6"/>
  <c r="N202" i="6"/>
  <c r="L144" i="4" s="1"/>
  <c r="N106" i="6"/>
  <c r="L83" i="4" s="1"/>
  <c r="N200" i="6"/>
  <c r="G235" i="6"/>
  <c r="G233" i="6"/>
  <c r="G231" i="6"/>
  <c r="G229" i="6"/>
  <c r="G227" i="6"/>
  <c r="G236" i="6"/>
  <c r="G234" i="6"/>
  <c r="G232" i="6"/>
  <c r="G230" i="6"/>
  <c r="G228" i="6"/>
  <c r="G128" i="6"/>
  <c r="G126" i="6"/>
  <c r="G124" i="6"/>
  <c r="G122" i="6"/>
  <c r="G120" i="6"/>
  <c r="G118" i="6"/>
  <c r="G116" i="6"/>
  <c r="G114" i="6"/>
  <c r="G112" i="6"/>
  <c r="G129" i="6"/>
  <c r="G127" i="6"/>
  <c r="G125" i="6"/>
  <c r="G123" i="6"/>
  <c r="G121" i="6"/>
  <c r="G119" i="6"/>
  <c r="G117" i="6"/>
  <c r="G115" i="6"/>
  <c r="G113" i="6"/>
  <c r="G111" i="6"/>
  <c r="G102" i="6"/>
  <c r="U248" i="6"/>
  <c r="U246" i="6"/>
  <c r="U244" i="6"/>
  <c r="U242" i="6"/>
  <c r="U240" i="6"/>
  <c r="U249" i="6"/>
  <c r="U247" i="6"/>
  <c r="U245" i="6"/>
  <c r="U243" i="6"/>
  <c r="U241" i="6"/>
  <c r="U151" i="6"/>
  <c r="U149" i="6"/>
  <c r="U147" i="6"/>
  <c r="U145" i="6"/>
  <c r="U143" i="6"/>
  <c r="U141" i="6"/>
  <c r="U139" i="6"/>
  <c r="U137" i="6"/>
  <c r="U135" i="6"/>
  <c r="U133" i="6"/>
  <c r="U150" i="6"/>
  <c r="U148" i="6"/>
  <c r="U146" i="6"/>
  <c r="U144" i="6"/>
  <c r="U142" i="6"/>
  <c r="U140" i="6"/>
  <c r="U138" i="6"/>
  <c r="U136" i="6"/>
  <c r="U134" i="6"/>
  <c r="U103" i="6"/>
  <c r="O287" i="6"/>
  <c r="O285" i="6"/>
  <c r="O283" i="6"/>
  <c r="O281" i="6"/>
  <c r="O279" i="6"/>
  <c r="O217" i="6"/>
  <c r="O215" i="6"/>
  <c r="O213" i="6"/>
  <c r="O211" i="6"/>
  <c r="O209" i="6"/>
  <c r="M147" i="4" s="1"/>
  <c r="O207" i="6"/>
  <c r="O205" i="6"/>
  <c r="O203" i="6"/>
  <c r="O201" i="6"/>
  <c r="O199" i="6"/>
  <c r="O288" i="6"/>
  <c r="O286" i="6"/>
  <c r="M206" i="4" s="1"/>
  <c r="O284" i="6"/>
  <c r="O282" i="6"/>
  <c r="O280" i="6"/>
  <c r="O216" i="6"/>
  <c r="O214" i="6"/>
  <c r="M151" i="4" s="1"/>
  <c r="O212" i="6"/>
  <c r="M149" i="4" s="1"/>
  <c r="O210" i="6"/>
  <c r="M148" i="4" s="1"/>
  <c r="O208" i="6"/>
  <c r="O206" i="6"/>
  <c r="O204" i="6"/>
  <c r="O202" i="6"/>
  <c r="M144" i="4" s="1"/>
  <c r="O200" i="6"/>
  <c r="O106" i="6"/>
  <c r="M83" i="4" s="1"/>
  <c r="H236" i="6"/>
  <c r="H234" i="6"/>
  <c r="H232" i="6"/>
  <c r="H230" i="6"/>
  <c r="H228" i="6"/>
  <c r="H235" i="6"/>
  <c r="H233" i="6"/>
  <c r="H231" i="6"/>
  <c r="H229" i="6"/>
  <c r="H227" i="6"/>
  <c r="H128" i="6"/>
  <c r="H126" i="6"/>
  <c r="H124" i="6"/>
  <c r="H122" i="6"/>
  <c r="H120" i="6"/>
  <c r="H118" i="6"/>
  <c r="H116" i="6"/>
  <c r="H114" i="6"/>
  <c r="H112" i="6"/>
  <c r="H129" i="6"/>
  <c r="H127" i="6"/>
  <c r="H125" i="6"/>
  <c r="H123" i="6"/>
  <c r="H121" i="6"/>
  <c r="H119" i="6"/>
  <c r="H117" i="6"/>
  <c r="H115" i="6"/>
  <c r="H113" i="6"/>
  <c r="H111" i="6"/>
  <c r="H102" i="6"/>
  <c r="T262" i="6"/>
  <c r="T260" i="6"/>
  <c r="T258" i="6"/>
  <c r="T256" i="6"/>
  <c r="T254" i="6"/>
  <c r="T172" i="6"/>
  <c r="T261" i="6"/>
  <c r="T259" i="6"/>
  <c r="T257" i="6"/>
  <c r="T255" i="6"/>
  <c r="T253" i="6"/>
  <c r="T171" i="6"/>
  <c r="T170" i="6"/>
  <c r="T168" i="6"/>
  <c r="T166" i="6"/>
  <c r="T164" i="6"/>
  <c r="T162" i="6"/>
  <c r="T160" i="6"/>
  <c r="T158" i="6"/>
  <c r="T156" i="6"/>
  <c r="T169" i="6"/>
  <c r="T167" i="6"/>
  <c r="T165" i="6"/>
  <c r="T163" i="6"/>
  <c r="T161" i="6"/>
  <c r="T159" i="6"/>
  <c r="T157" i="6"/>
  <c r="T155" i="6"/>
  <c r="T104" i="6"/>
  <c r="T173" i="6"/>
  <c r="P288" i="6"/>
  <c r="P286" i="6"/>
  <c r="N206" i="4" s="1"/>
  <c r="P284" i="6"/>
  <c r="P282" i="6"/>
  <c r="P280" i="6"/>
  <c r="P216" i="6"/>
  <c r="P214" i="6"/>
  <c r="N151" i="4" s="1"/>
  <c r="P212" i="6"/>
  <c r="N149" i="4" s="1"/>
  <c r="P210" i="6"/>
  <c r="N148" i="4" s="1"/>
  <c r="P208" i="6"/>
  <c r="P206" i="6"/>
  <c r="P204" i="6"/>
  <c r="P202" i="6"/>
  <c r="N144" i="4" s="1"/>
  <c r="P200" i="6"/>
  <c r="P287" i="6"/>
  <c r="P285" i="6"/>
  <c r="P283" i="6"/>
  <c r="P281" i="6"/>
  <c r="P279" i="6"/>
  <c r="P217" i="6"/>
  <c r="P215" i="6"/>
  <c r="P213" i="6"/>
  <c r="N150" i="4" s="1"/>
  <c r="P211" i="6"/>
  <c r="P209" i="6"/>
  <c r="N147" i="4" s="1"/>
  <c r="P207" i="6"/>
  <c r="P205" i="6"/>
  <c r="P203" i="6"/>
  <c r="P201" i="6"/>
  <c r="P199" i="6"/>
  <c r="P106" i="6"/>
  <c r="N83" i="4" s="1"/>
  <c r="R476" i="6"/>
  <c r="R474" i="6"/>
  <c r="R472" i="6"/>
  <c r="R470" i="6"/>
  <c r="R468" i="6"/>
  <c r="R475" i="6"/>
  <c r="R471" i="6"/>
  <c r="R396" i="6"/>
  <c r="R394" i="6"/>
  <c r="P279" i="4" s="1"/>
  <c r="R392" i="6"/>
  <c r="P277" i="4" s="1"/>
  <c r="R390" i="6"/>
  <c r="P276" i="4" s="1"/>
  <c r="R388" i="6"/>
  <c r="R386" i="6"/>
  <c r="R384" i="6"/>
  <c r="R382" i="6"/>
  <c r="P272" i="4" s="1"/>
  <c r="R380" i="6"/>
  <c r="R477" i="6"/>
  <c r="R473" i="6"/>
  <c r="R469" i="6"/>
  <c r="R391" i="6"/>
  <c r="R397" i="6"/>
  <c r="R389" i="6"/>
  <c r="P275" i="4" s="1"/>
  <c r="R383" i="6"/>
  <c r="R395" i="6"/>
  <c r="R381" i="6"/>
  <c r="R393" i="6"/>
  <c r="R379" i="6"/>
  <c r="R307" i="6"/>
  <c r="P223" i="4" s="1"/>
  <c r="R387" i="6"/>
  <c r="R385" i="6"/>
  <c r="Q437" i="6"/>
  <c r="Q435" i="6"/>
  <c r="Q433" i="6"/>
  <c r="Q431" i="6"/>
  <c r="Q429" i="6"/>
  <c r="Q432" i="6"/>
  <c r="Q331" i="6"/>
  <c r="Q328" i="6"/>
  <c r="Q326" i="6"/>
  <c r="O238" i="4" s="1"/>
  <c r="Q324" i="6"/>
  <c r="Q322" i="6"/>
  <c r="Q320" i="6"/>
  <c r="Q318" i="6"/>
  <c r="Q316" i="6"/>
  <c r="Q314" i="6"/>
  <c r="Q434" i="6"/>
  <c r="Q330" i="6"/>
  <c r="Q436" i="6"/>
  <c r="Q329" i="6"/>
  <c r="Q327" i="6"/>
  <c r="Q430" i="6"/>
  <c r="Q438" i="6"/>
  <c r="Q325" i="6"/>
  <c r="Q321" i="6"/>
  <c r="Q317" i="6"/>
  <c r="Q313" i="6"/>
  <c r="Q304" i="6"/>
  <c r="Q323" i="6"/>
  <c r="Q319" i="6"/>
  <c r="Q315" i="6"/>
  <c r="M463" i="6"/>
  <c r="M461" i="6"/>
  <c r="M459" i="6"/>
  <c r="M457" i="6"/>
  <c r="M455" i="6"/>
  <c r="M462" i="6"/>
  <c r="M375" i="6"/>
  <c r="M373" i="6"/>
  <c r="M371" i="6"/>
  <c r="M369" i="6"/>
  <c r="M367" i="6"/>
  <c r="M365" i="6"/>
  <c r="M363" i="6"/>
  <c r="M361" i="6"/>
  <c r="M359" i="6"/>
  <c r="M357" i="6"/>
  <c r="M456" i="6"/>
  <c r="M458" i="6"/>
  <c r="M374" i="6"/>
  <c r="M372" i="6"/>
  <c r="K266" i="4" s="1"/>
  <c r="M370" i="6"/>
  <c r="M368" i="6"/>
  <c r="K263" i="4" s="1"/>
  <c r="M366" i="6"/>
  <c r="M364" i="6"/>
  <c r="M362" i="6"/>
  <c r="M360" i="6"/>
  <c r="M358" i="6"/>
  <c r="M464" i="6"/>
  <c r="M460" i="6"/>
  <c r="M306" i="6"/>
  <c r="J438" i="6"/>
  <c r="J433" i="6"/>
  <c r="J430" i="6"/>
  <c r="J330" i="6"/>
  <c r="J435" i="6"/>
  <c r="J432" i="6"/>
  <c r="J329" i="6"/>
  <c r="J327" i="6"/>
  <c r="J325" i="6"/>
  <c r="J323" i="6"/>
  <c r="J321" i="6"/>
  <c r="J319" i="6"/>
  <c r="J317" i="6"/>
  <c r="J315" i="6"/>
  <c r="J437" i="6"/>
  <c r="J434" i="6"/>
  <c r="J429" i="6"/>
  <c r="J436" i="6"/>
  <c r="J431" i="6"/>
  <c r="J313" i="6"/>
  <c r="J331" i="6"/>
  <c r="J324" i="6"/>
  <c r="H237" i="4" s="1"/>
  <c r="J320" i="6"/>
  <c r="J316" i="6"/>
  <c r="J328" i="6"/>
  <c r="J326" i="6"/>
  <c r="J322" i="6"/>
  <c r="J318" i="6"/>
  <c r="J314" i="6"/>
  <c r="J304" i="6"/>
  <c r="X449" i="6"/>
  <c r="X444" i="6"/>
  <c r="X451" i="6"/>
  <c r="X446" i="6"/>
  <c r="X443" i="6"/>
  <c r="X353" i="6"/>
  <c r="X351" i="6"/>
  <c r="X349" i="6"/>
  <c r="X347" i="6"/>
  <c r="X345" i="6"/>
  <c r="X343" i="6"/>
  <c r="X341" i="6"/>
  <c r="X339" i="6"/>
  <c r="X337" i="6"/>
  <c r="X335" i="6"/>
  <c r="X448" i="6"/>
  <c r="X445" i="6"/>
  <c r="X447" i="6"/>
  <c r="X442" i="6"/>
  <c r="X450" i="6"/>
  <c r="X352" i="6"/>
  <c r="X344" i="6"/>
  <c r="X336" i="6"/>
  <c r="X350" i="6"/>
  <c r="X342" i="6"/>
  <c r="X348" i="6"/>
  <c r="X340" i="6"/>
  <c r="X346" i="6"/>
  <c r="X338" i="6"/>
  <c r="X305" i="6"/>
  <c r="R490" i="6"/>
  <c r="R488" i="6"/>
  <c r="P346" i="4" s="1"/>
  <c r="R486" i="6"/>
  <c r="R484" i="6"/>
  <c r="R482" i="6"/>
  <c r="R489" i="6"/>
  <c r="R485" i="6"/>
  <c r="R481" i="6"/>
  <c r="R415" i="6"/>
  <c r="R412" i="6"/>
  <c r="P289" i="4" s="1"/>
  <c r="R407" i="6"/>
  <c r="R404" i="6"/>
  <c r="P285" i="4" s="1"/>
  <c r="R417" i="6"/>
  <c r="R414" i="6"/>
  <c r="P290" i="4" s="1"/>
  <c r="R409" i="6"/>
  <c r="R406" i="6"/>
  <c r="R402" i="6"/>
  <c r="R487" i="6"/>
  <c r="R483" i="6"/>
  <c r="R419" i="6"/>
  <c r="R416" i="6"/>
  <c r="P292" i="4" s="1"/>
  <c r="R411" i="6"/>
  <c r="P288" i="4" s="1"/>
  <c r="R408" i="6"/>
  <c r="R418" i="6"/>
  <c r="R405" i="6"/>
  <c r="R401" i="6"/>
  <c r="R413" i="6"/>
  <c r="R410" i="6"/>
  <c r="R403" i="6"/>
  <c r="R308" i="6"/>
  <c r="P224" i="4" s="1"/>
  <c r="K464" i="6"/>
  <c r="K462" i="6"/>
  <c r="K460" i="6"/>
  <c r="K458" i="6"/>
  <c r="K456" i="6"/>
  <c r="K463" i="6"/>
  <c r="K455" i="6"/>
  <c r="K374" i="6"/>
  <c r="K372" i="6"/>
  <c r="I266" i="4" s="1"/>
  <c r="K370" i="6"/>
  <c r="K368" i="6"/>
  <c r="K366" i="6"/>
  <c r="K364" i="6"/>
  <c r="K362" i="6"/>
  <c r="K360" i="6"/>
  <c r="K358" i="6"/>
  <c r="K457" i="6"/>
  <c r="K459" i="6"/>
  <c r="K375" i="6"/>
  <c r="K373" i="6"/>
  <c r="K371" i="6"/>
  <c r="K369" i="6"/>
  <c r="K367" i="6"/>
  <c r="K365" i="6"/>
  <c r="K363" i="6"/>
  <c r="K361" i="6"/>
  <c r="K359" i="6"/>
  <c r="K357" i="6"/>
  <c r="K461" i="6"/>
  <c r="K306" i="6"/>
  <c r="G301" i="6"/>
  <c r="K212" i="7"/>
  <c r="K210" i="7"/>
  <c r="K208" i="7"/>
  <c r="K206" i="7"/>
  <c r="K204" i="7"/>
  <c r="K211" i="7"/>
  <c r="K203" i="7"/>
  <c r="K209" i="7"/>
  <c r="K127" i="7"/>
  <c r="K125" i="7"/>
  <c r="K123" i="7"/>
  <c r="K121" i="7"/>
  <c r="K119" i="7"/>
  <c r="K117" i="7"/>
  <c r="K115" i="7"/>
  <c r="K113" i="7"/>
  <c r="K111" i="7"/>
  <c r="K109" i="7"/>
  <c r="K205" i="7"/>
  <c r="K126" i="7"/>
  <c r="K122" i="7"/>
  <c r="K118" i="7"/>
  <c r="K114" i="7"/>
  <c r="K110" i="7"/>
  <c r="K112" i="7"/>
  <c r="K101" i="7"/>
  <c r="K207" i="7"/>
  <c r="K124" i="7"/>
  <c r="K116" i="7"/>
  <c r="W83" i="7"/>
  <c r="W81" i="7"/>
  <c r="W79" i="7"/>
  <c r="W77" i="7"/>
  <c r="W75" i="7"/>
  <c r="W51" i="7"/>
  <c r="W49" i="7"/>
  <c r="W47" i="7"/>
  <c r="W45" i="7"/>
  <c r="W43" i="7"/>
  <c r="W41" i="7"/>
  <c r="W39" i="7"/>
  <c r="W37" i="7"/>
  <c r="W84" i="7"/>
  <c r="W80" i="7"/>
  <c r="W76" i="7"/>
  <c r="W52" i="7"/>
  <c r="W48" i="7"/>
  <c r="W44" i="7"/>
  <c r="W40" i="7"/>
  <c r="W36" i="7"/>
  <c r="W10" i="7"/>
  <c r="W78" i="7"/>
  <c r="W46" i="7"/>
  <c r="W38" i="7"/>
  <c r="W50" i="7"/>
  <c r="W82" i="7"/>
  <c r="W42" i="7"/>
  <c r="X212" i="7"/>
  <c r="X210" i="7"/>
  <c r="X208" i="7"/>
  <c r="X206" i="7"/>
  <c r="X204" i="7"/>
  <c r="X211" i="7"/>
  <c r="X209" i="7"/>
  <c r="X207" i="7"/>
  <c r="X205" i="7"/>
  <c r="X203" i="7"/>
  <c r="X127" i="7"/>
  <c r="X125" i="7"/>
  <c r="X123" i="7"/>
  <c r="X121" i="7"/>
  <c r="X119" i="7"/>
  <c r="X117" i="7"/>
  <c r="X115" i="7"/>
  <c r="X113" i="7"/>
  <c r="X111" i="7"/>
  <c r="X109" i="7"/>
  <c r="X126" i="7"/>
  <c r="X122" i="7"/>
  <c r="X118" i="7"/>
  <c r="X114" i="7"/>
  <c r="X110" i="7"/>
  <c r="X124" i="7"/>
  <c r="X116" i="7"/>
  <c r="X112" i="7"/>
  <c r="X101" i="7"/>
  <c r="R225" i="7"/>
  <c r="R223" i="7"/>
  <c r="R221" i="7"/>
  <c r="R219" i="7"/>
  <c r="R217" i="7"/>
  <c r="R224" i="7"/>
  <c r="R222" i="7"/>
  <c r="R220" i="7"/>
  <c r="R218" i="7"/>
  <c r="R216" i="7"/>
  <c r="R148" i="7"/>
  <c r="R146" i="7"/>
  <c r="R144" i="7"/>
  <c r="R142" i="7"/>
  <c r="R140" i="7"/>
  <c r="R138" i="7"/>
  <c r="R136" i="7"/>
  <c r="R134" i="7"/>
  <c r="R132" i="7"/>
  <c r="R147" i="7"/>
  <c r="R143" i="7"/>
  <c r="R139" i="7"/>
  <c r="R135" i="7"/>
  <c r="R131" i="7"/>
  <c r="R102" i="7"/>
  <c r="R145" i="7"/>
  <c r="R141" i="7"/>
  <c r="R137" i="7"/>
  <c r="R133" i="7"/>
  <c r="R149" i="7"/>
  <c r="O212" i="7"/>
  <c r="O210" i="7"/>
  <c r="O208" i="7"/>
  <c r="O206" i="7"/>
  <c r="O204" i="7"/>
  <c r="O209" i="7"/>
  <c r="O207" i="7"/>
  <c r="O127" i="7"/>
  <c r="O125" i="7"/>
  <c r="O123" i="7"/>
  <c r="O121" i="7"/>
  <c r="O119" i="7"/>
  <c r="O117" i="7"/>
  <c r="O115" i="7"/>
  <c r="O113" i="7"/>
  <c r="O111" i="7"/>
  <c r="O109" i="7"/>
  <c r="O203" i="7"/>
  <c r="O124" i="7"/>
  <c r="O116" i="7"/>
  <c r="O112" i="7"/>
  <c r="O101" i="7"/>
  <c r="O211" i="7"/>
  <c r="O126" i="7"/>
  <c r="O118" i="7"/>
  <c r="O110" i="7"/>
  <c r="O122" i="7"/>
  <c r="O205" i="7"/>
  <c r="O114" i="7"/>
  <c r="S71" i="7"/>
  <c r="S69" i="7"/>
  <c r="S67" i="7"/>
  <c r="S65" i="7"/>
  <c r="S63" i="7"/>
  <c r="S31" i="7"/>
  <c r="S29" i="7"/>
  <c r="S27" i="7"/>
  <c r="S25" i="7"/>
  <c r="S23" i="7"/>
  <c r="S21" i="7"/>
  <c r="S19" i="7"/>
  <c r="S17" i="7"/>
  <c r="S9" i="7"/>
  <c r="S68" i="7"/>
  <c r="S64" i="7"/>
  <c r="S32" i="7"/>
  <c r="S28" i="7"/>
  <c r="S24" i="7"/>
  <c r="S20" i="7"/>
  <c r="S16" i="7"/>
  <c r="S70" i="7"/>
  <c r="S62" i="7"/>
  <c r="S30" i="7"/>
  <c r="S22" i="7"/>
  <c r="S18" i="7"/>
  <c r="S66" i="7"/>
  <c r="S26" i="7"/>
  <c r="M238" i="7"/>
  <c r="M236" i="7"/>
  <c r="M234" i="7"/>
  <c r="M237" i="7"/>
  <c r="M235" i="7"/>
  <c r="M233" i="7"/>
  <c r="M231" i="7"/>
  <c r="M229" i="7"/>
  <c r="M230" i="7"/>
  <c r="M168" i="7"/>
  <c r="M171" i="7"/>
  <c r="M167" i="7"/>
  <c r="M164" i="7"/>
  <c r="M162" i="7"/>
  <c r="M160" i="7"/>
  <c r="M158" i="7"/>
  <c r="M156" i="7"/>
  <c r="M154" i="7"/>
  <c r="M103" i="7"/>
  <c r="M232" i="7"/>
  <c r="M169" i="7"/>
  <c r="M161" i="7"/>
  <c r="M157" i="7"/>
  <c r="M153" i="7"/>
  <c r="M166" i="7"/>
  <c r="M165" i="7"/>
  <c r="M163" i="7"/>
  <c r="M159" i="7"/>
  <c r="M155" i="7"/>
  <c r="M170" i="7"/>
  <c r="T71" i="7"/>
  <c r="T69" i="7"/>
  <c r="T67" i="7"/>
  <c r="T65" i="7"/>
  <c r="T63" i="7"/>
  <c r="T31" i="7"/>
  <c r="T29" i="7"/>
  <c r="T27" i="7"/>
  <c r="T25" i="7"/>
  <c r="T23" i="7"/>
  <c r="T21" i="7"/>
  <c r="T19" i="7"/>
  <c r="T17" i="7"/>
  <c r="T9" i="7"/>
  <c r="T11" i="7" s="1"/>
  <c r="T70" i="7"/>
  <c r="T66" i="7"/>
  <c r="T62" i="7"/>
  <c r="T30" i="7"/>
  <c r="T26" i="7"/>
  <c r="T22" i="7"/>
  <c r="T18" i="7"/>
  <c r="T64" i="7"/>
  <c r="T32" i="7"/>
  <c r="T24" i="7"/>
  <c r="T16" i="7"/>
  <c r="T68" i="7"/>
  <c r="T28" i="7"/>
  <c r="T20" i="7"/>
  <c r="R211" i="7"/>
  <c r="R209" i="7"/>
  <c r="R207" i="7"/>
  <c r="R205" i="7"/>
  <c r="R203" i="7"/>
  <c r="R212" i="7"/>
  <c r="R210" i="7"/>
  <c r="R208" i="7"/>
  <c r="R206" i="7"/>
  <c r="R204" i="7"/>
  <c r="R126" i="7"/>
  <c r="R124" i="7"/>
  <c r="R122" i="7"/>
  <c r="R118" i="7"/>
  <c r="R116" i="7"/>
  <c r="R114" i="7"/>
  <c r="R112" i="7"/>
  <c r="R110" i="7"/>
  <c r="R101" i="7"/>
  <c r="R125" i="7"/>
  <c r="R121" i="7"/>
  <c r="R117" i="7"/>
  <c r="R113" i="7"/>
  <c r="R109" i="7"/>
  <c r="R127" i="7"/>
  <c r="R119" i="7"/>
  <c r="R111" i="7"/>
  <c r="R123" i="7"/>
  <c r="R115" i="7"/>
  <c r="L250" i="7"/>
  <c r="L248" i="7"/>
  <c r="L246" i="7"/>
  <c r="L244" i="7"/>
  <c r="L242" i="7"/>
  <c r="L249" i="7"/>
  <c r="J212" i="4" s="1"/>
  <c r="L192" i="7"/>
  <c r="L190" i="7"/>
  <c r="J183" i="4" s="1"/>
  <c r="L188" i="7"/>
  <c r="J181" i="4" s="1"/>
  <c r="L186" i="7"/>
  <c r="J180" i="4" s="1"/>
  <c r="L184" i="7"/>
  <c r="L182" i="7"/>
  <c r="L180" i="7"/>
  <c r="L178" i="7"/>
  <c r="J176" i="4" s="1"/>
  <c r="L176" i="7"/>
  <c r="L247" i="7"/>
  <c r="L245" i="7"/>
  <c r="L193" i="7"/>
  <c r="L191" i="7"/>
  <c r="J184" i="4" s="1"/>
  <c r="L189" i="7"/>
  <c r="J182" i="4" s="1"/>
  <c r="L187" i="7"/>
  <c r="L185" i="7"/>
  <c r="J179" i="4" s="1"/>
  <c r="L183" i="7"/>
  <c r="L181" i="7"/>
  <c r="L179" i="7"/>
  <c r="J177" i="4" s="1"/>
  <c r="L177" i="7"/>
  <c r="L175" i="7"/>
  <c r="L251" i="7"/>
  <c r="L104" i="7"/>
  <c r="J85" i="4" s="1"/>
  <c r="L243" i="7"/>
  <c r="P415" i="7"/>
  <c r="P411" i="7"/>
  <c r="P408" i="7"/>
  <c r="P406" i="7"/>
  <c r="P414" i="7"/>
  <c r="P410" i="7"/>
  <c r="P416" i="7"/>
  <c r="P413" i="7"/>
  <c r="N352" i="4" s="1"/>
  <c r="P409" i="7"/>
  <c r="P407" i="7"/>
  <c r="P412" i="7"/>
  <c r="P357" i="7"/>
  <c r="P355" i="7"/>
  <c r="N323" i="4" s="1"/>
  <c r="P353" i="7"/>
  <c r="N321" i="4" s="1"/>
  <c r="P351" i="7"/>
  <c r="N320" i="4" s="1"/>
  <c r="P349" i="7"/>
  <c r="P347" i="7"/>
  <c r="P345" i="7"/>
  <c r="P343" i="7"/>
  <c r="N316" i="4" s="1"/>
  <c r="P341" i="7"/>
  <c r="P358" i="7"/>
  <c r="P356" i="7"/>
  <c r="P354" i="7"/>
  <c r="P352" i="7"/>
  <c r="P350" i="7"/>
  <c r="N319" i="4" s="1"/>
  <c r="P348" i="7"/>
  <c r="P346" i="7"/>
  <c r="P344" i="7"/>
  <c r="P342" i="7"/>
  <c r="P340" i="7"/>
  <c r="P269" i="7"/>
  <c r="N226" i="4" s="1"/>
  <c r="K376" i="7"/>
  <c r="K374" i="7"/>
  <c r="K372" i="7"/>
  <c r="K370" i="7"/>
  <c r="K368" i="7"/>
  <c r="K375" i="7"/>
  <c r="K369" i="7"/>
  <c r="K292" i="7"/>
  <c r="K290" i="7"/>
  <c r="K288" i="7"/>
  <c r="K286" i="7"/>
  <c r="K284" i="7"/>
  <c r="K282" i="7"/>
  <c r="K280" i="7"/>
  <c r="K278" i="7"/>
  <c r="K276" i="7"/>
  <c r="K274" i="7"/>
  <c r="K367" i="7"/>
  <c r="K373" i="7"/>
  <c r="K291" i="7"/>
  <c r="K289" i="7"/>
  <c r="K287" i="7"/>
  <c r="K283" i="7"/>
  <c r="K281" i="7"/>
  <c r="K279" i="7"/>
  <c r="K277" i="7"/>
  <c r="K275" i="7"/>
  <c r="K266" i="7"/>
  <c r="K371" i="7"/>
  <c r="U415" i="7"/>
  <c r="U413" i="7"/>
  <c r="S352" i="4" s="1"/>
  <c r="U411" i="7"/>
  <c r="U409" i="7"/>
  <c r="U416" i="7"/>
  <c r="U414" i="7"/>
  <c r="U412" i="7"/>
  <c r="U410" i="7"/>
  <c r="U407" i="7"/>
  <c r="U408" i="7"/>
  <c r="U358" i="7"/>
  <c r="U356" i="7"/>
  <c r="U354" i="7"/>
  <c r="U352" i="7"/>
  <c r="U350" i="7"/>
  <c r="S319" i="4" s="1"/>
  <c r="U348" i="7"/>
  <c r="U346" i="7"/>
  <c r="U344" i="7"/>
  <c r="U342" i="7"/>
  <c r="U340" i="7"/>
  <c r="U406" i="7"/>
  <c r="U351" i="7"/>
  <c r="S320" i="4" s="1"/>
  <c r="U343" i="7"/>
  <c r="S316" i="4" s="1"/>
  <c r="U357" i="7"/>
  <c r="U349" i="7"/>
  <c r="U341" i="7"/>
  <c r="U355" i="7"/>
  <c r="S323" i="4" s="1"/>
  <c r="U347" i="7"/>
  <c r="U269" i="7"/>
  <c r="S226" i="4" s="1"/>
  <c r="U353" i="7"/>
  <c r="S321" i="4" s="1"/>
  <c r="U345" i="7"/>
  <c r="R389" i="7"/>
  <c r="R387" i="7"/>
  <c r="R385" i="7"/>
  <c r="R383" i="7"/>
  <c r="R381" i="7"/>
  <c r="R388" i="7"/>
  <c r="R386" i="7"/>
  <c r="R384" i="7"/>
  <c r="R382" i="7"/>
  <c r="R380" i="7"/>
  <c r="R314" i="7"/>
  <c r="R312" i="7"/>
  <c r="R310" i="7"/>
  <c r="R308" i="7"/>
  <c r="R306" i="7"/>
  <c r="R304" i="7"/>
  <c r="R302" i="7"/>
  <c r="R300" i="7"/>
  <c r="R313" i="7"/>
  <c r="R311" i="7"/>
  <c r="R309" i="7"/>
  <c r="R307" i="7"/>
  <c r="R305" i="7"/>
  <c r="R298" i="7"/>
  <c r="R296" i="7"/>
  <c r="R267" i="7"/>
  <c r="R301" i="7"/>
  <c r="R297" i="7"/>
  <c r="R303" i="7"/>
  <c r="R299" i="7"/>
  <c r="N416" i="7"/>
  <c r="N412" i="7"/>
  <c r="N407" i="7"/>
  <c r="N415" i="7"/>
  <c r="N411" i="7"/>
  <c r="N414" i="7"/>
  <c r="N410" i="7"/>
  <c r="N408" i="7"/>
  <c r="N406" i="7"/>
  <c r="N358" i="7"/>
  <c r="N356" i="7"/>
  <c r="N354" i="7"/>
  <c r="N352" i="7"/>
  <c r="N350" i="7"/>
  <c r="L319" i="4" s="1"/>
  <c r="N348" i="7"/>
  <c r="N346" i="7"/>
  <c r="N344" i="7"/>
  <c r="N342" i="7"/>
  <c r="N340" i="7"/>
  <c r="N413" i="7"/>
  <c r="L352" i="4" s="1"/>
  <c r="N357" i="7"/>
  <c r="N355" i="7"/>
  <c r="L323" i="4" s="1"/>
  <c r="N353" i="7"/>
  <c r="L321" i="4" s="1"/>
  <c r="N351" i="7"/>
  <c r="L320" i="4" s="1"/>
  <c r="N349" i="7"/>
  <c r="N347" i="7"/>
  <c r="N345" i="7"/>
  <c r="N343" i="7"/>
  <c r="L316" i="4" s="1"/>
  <c r="N341" i="7"/>
  <c r="N269" i="7"/>
  <c r="L226" i="4" s="1"/>
  <c r="N409" i="7"/>
  <c r="I401" i="7"/>
  <c r="I399" i="7"/>
  <c r="I397" i="7"/>
  <c r="I395" i="7"/>
  <c r="I393" i="7"/>
  <c r="I398" i="7"/>
  <c r="I396" i="7"/>
  <c r="I336" i="7"/>
  <c r="I334" i="7"/>
  <c r="I332" i="7"/>
  <c r="I330" i="7"/>
  <c r="I328" i="7"/>
  <c r="I326" i="7"/>
  <c r="I324" i="7"/>
  <c r="I322" i="7"/>
  <c r="I320" i="7"/>
  <c r="I318" i="7"/>
  <c r="I402" i="7"/>
  <c r="I394" i="7"/>
  <c r="I331" i="7"/>
  <c r="I323" i="7"/>
  <c r="I268" i="7"/>
  <c r="I329" i="7"/>
  <c r="I321" i="7"/>
  <c r="I400" i="7"/>
  <c r="I335" i="7"/>
  <c r="I327" i="7"/>
  <c r="I319" i="7"/>
  <c r="I333" i="7"/>
  <c r="I325" i="7"/>
  <c r="G263" i="7"/>
  <c r="I48" i="9"/>
  <c r="I47" i="9"/>
  <c r="I46" i="9"/>
  <c r="I45" i="9"/>
  <c r="I44" i="9"/>
  <c r="I43" i="9"/>
  <c r="I42" i="9"/>
  <c r="I41" i="9"/>
  <c r="I40" i="9"/>
  <c r="I39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8" i="9"/>
  <c r="I9" i="9" s="1"/>
  <c r="O93" i="9"/>
  <c r="O89" i="9"/>
  <c r="O77" i="9"/>
  <c r="O73" i="9"/>
  <c r="O71" i="9"/>
  <c r="O69" i="9"/>
  <c r="O94" i="9"/>
  <c r="O90" i="9"/>
  <c r="O86" i="9"/>
  <c r="O78" i="9"/>
  <c r="O74" i="9"/>
  <c r="O95" i="9"/>
  <c r="O91" i="9"/>
  <c r="O87" i="9"/>
  <c r="O79" i="9"/>
  <c r="O75" i="9"/>
  <c r="O72" i="9"/>
  <c r="O70" i="9"/>
  <c r="O76" i="9"/>
  <c r="O80" i="9"/>
  <c r="O66" i="9"/>
  <c r="O67" i="9"/>
  <c r="O92" i="9"/>
  <c r="O61" i="9"/>
  <c r="O62" i="9" s="1"/>
  <c r="O88" i="9"/>
  <c r="O68" i="9"/>
  <c r="P96" i="8"/>
  <c r="P95" i="8"/>
  <c r="P94" i="8"/>
  <c r="P93" i="8"/>
  <c r="P92" i="8"/>
  <c r="P91" i="8"/>
  <c r="P90" i="8"/>
  <c r="P89" i="8"/>
  <c r="P88" i="8"/>
  <c r="P87" i="8"/>
  <c r="P80" i="8"/>
  <c r="P79" i="8"/>
  <c r="P78" i="8"/>
  <c r="P77" i="8"/>
  <c r="P76" i="8"/>
  <c r="P75" i="8"/>
  <c r="P74" i="8"/>
  <c r="P73" i="8"/>
  <c r="P72" i="8"/>
  <c r="P71" i="8"/>
  <c r="P70" i="8"/>
  <c r="P69" i="8"/>
  <c r="P68" i="8"/>
  <c r="P67" i="8"/>
  <c r="P66" i="8"/>
  <c r="P61" i="8"/>
  <c r="H95" i="9"/>
  <c r="H94" i="9"/>
  <c r="H93" i="9"/>
  <c r="H92" i="9"/>
  <c r="H91" i="9"/>
  <c r="H90" i="9"/>
  <c r="H89" i="9"/>
  <c r="H88" i="9"/>
  <c r="H87" i="9"/>
  <c r="H86" i="9"/>
  <c r="H96" i="9" s="1"/>
  <c r="H80" i="9"/>
  <c r="H79" i="9"/>
  <c r="H78" i="9"/>
  <c r="H77" i="9"/>
  <c r="H76" i="9"/>
  <c r="H75" i="9"/>
  <c r="H74" i="9"/>
  <c r="H73" i="9"/>
  <c r="H72" i="9"/>
  <c r="H71" i="9"/>
  <c r="H70" i="9"/>
  <c r="H69" i="9"/>
  <c r="H68" i="9"/>
  <c r="H67" i="9"/>
  <c r="H66" i="9"/>
  <c r="H61" i="9"/>
  <c r="H62" i="9" s="1"/>
  <c r="H81" i="9" s="1"/>
  <c r="H100" i="9" s="1"/>
  <c r="AA42" i="2"/>
  <c r="AA52" i="2" s="1"/>
  <c r="U52" i="2"/>
  <c r="G352" i="6"/>
  <c r="G350" i="6"/>
  <c r="G348" i="6"/>
  <c r="G346" i="6"/>
  <c r="G344" i="6"/>
  <c r="G342" i="6"/>
  <c r="G340" i="6"/>
  <c r="G338" i="6"/>
  <c r="G336" i="6"/>
  <c r="G353" i="6"/>
  <c r="G351" i="6"/>
  <c r="G349" i="6"/>
  <c r="G347" i="6"/>
  <c r="G345" i="6"/>
  <c r="G343" i="6"/>
  <c r="G341" i="6"/>
  <c r="G339" i="6"/>
  <c r="G337" i="6"/>
  <c r="G335" i="6"/>
  <c r="G83" i="6"/>
  <c r="G81" i="6"/>
  <c r="G79" i="6"/>
  <c r="G77" i="6"/>
  <c r="G75" i="6"/>
  <c r="G51" i="6"/>
  <c r="G49" i="6"/>
  <c r="G47" i="6"/>
  <c r="G45" i="6"/>
  <c r="G43" i="6"/>
  <c r="G41" i="6"/>
  <c r="G39" i="6"/>
  <c r="G37" i="6"/>
  <c r="G84" i="6"/>
  <c r="G82" i="6"/>
  <c r="G80" i="6"/>
  <c r="G78" i="6"/>
  <c r="G76" i="6"/>
  <c r="G52" i="6"/>
  <c r="G50" i="6"/>
  <c r="G48" i="6"/>
  <c r="G46" i="6"/>
  <c r="G44" i="6"/>
  <c r="G42" i="6"/>
  <c r="G40" i="6"/>
  <c r="G38" i="6"/>
  <c r="G36" i="6"/>
  <c r="G10" i="6"/>
  <c r="S249" i="6"/>
  <c r="S247" i="6"/>
  <c r="Q197" i="4" s="1"/>
  <c r="S245" i="6"/>
  <c r="S243" i="6"/>
  <c r="S241" i="6"/>
  <c r="S248" i="6"/>
  <c r="S246" i="6"/>
  <c r="S244" i="6"/>
  <c r="S242" i="6"/>
  <c r="S240" i="6"/>
  <c r="S150" i="6"/>
  <c r="S148" i="6"/>
  <c r="S146" i="6"/>
  <c r="S144" i="6"/>
  <c r="Q109" i="4" s="1"/>
  <c r="S142" i="6"/>
  <c r="S140" i="6"/>
  <c r="S138" i="6"/>
  <c r="S136" i="6"/>
  <c r="Q105" i="4" s="1"/>
  <c r="S134" i="6"/>
  <c r="S103" i="6"/>
  <c r="S151" i="6"/>
  <c r="S149" i="6"/>
  <c r="S147" i="6"/>
  <c r="S145" i="6"/>
  <c r="S143" i="6"/>
  <c r="S141" i="6"/>
  <c r="S139" i="6"/>
  <c r="S137" i="6"/>
  <c r="S135" i="6"/>
  <c r="S133" i="6"/>
  <c r="O275" i="6"/>
  <c r="O273" i="6"/>
  <c r="O271" i="6"/>
  <c r="O269" i="6"/>
  <c r="O267" i="6"/>
  <c r="O195" i="6"/>
  <c r="O193" i="6"/>
  <c r="O191" i="6"/>
  <c r="O189" i="6"/>
  <c r="O187" i="6"/>
  <c r="M134" i="4" s="1"/>
  <c r="O185" i="6"/>
  <c r="O183" i="6"/>
  <c r="O181" i="6"/>
  <c r="O179" i="6"/>
  <c r="O177" i="6"/>
  <c r="O274" i="6"/>
  <c r="O272" i="6"/>
  <c r="O270" i="6"/>
  <c r="O268" i="6"/>
  <c r="O266" i="6"/>
  <c r="O194" i="6"/>
  <c r="O192" i="6"/>
  <c r="M138" i="4" s="1"/>
  <c r="O190" i="6"/>
  <c r="M136" i="4" s="1"/>
  <c r="O188" i="6"/>
  <c r="M135" i="4" s="1"/>
  <c r="O186" i="6"/>
  <c r="O184" i="6"/>
  <c r="O182" i="6"/>
  <c r="O180" i="6"/>
  <c r="M131" i="4" s="1"/>
  <c r="O178" i="6"/>
  <c r="L83" i="6"/>
  <c r="L81" i="6"/>
  <c r="L79" i="6"/>
  <c r="L77" i="6"/>
  <c r="L75" i="6"/>
  <c r="L51" i="6"/>
  <c r="L49" i="6"/>
  <c r="L47" i="6"/>
  <c r="L45" i="6"/>
  <c r="L43" i="6"/>
  <c r="L41" i="6"/>
  <c r="L39" i="6"/>
  <c r="L37" i="6"/>
  <c r="L84" i="6"/>
  <c r="L82" i="6"/>
  <c r="L80" i="6"/>
  <c r="L78" i="6"/>
  <c r="L76" i="6"/>
  <c r="L52" i="6"/>
  <c r="L50" i="6"/>
  <c r="L48" i="6"/>
  <c r="L46" i="6"/>
  <c r="L44" i="6"/>
  <c r="L42" i="6"/>
  <c r="L40" i="6"/>
  <c r="L38" i="6"/>
  <c r="L36" i="6"/>
  <c r="L10" i="6"/>
  <c r="H248" i="6"/>
  <c r="H246" i="6"/>
  <c r="H244" i="6"/>
  <c r="H242" i="6"/>
  <c r="H240" i="6"/>
  <c r="H249" i="6"/>
  <c r="H247" i="6"/>
  <c r="H245" i="6"/>
  <c r="H243" i="6"/>
  <c r="H241" i="6"/>
  <c r="H150" i="6"/>
  <c r="H148" i="6"/>
  <c r="H146" i="6"/>
  <c r="H144" i="6"/>
  <c r="H142" i="6"/>
  <c r="H140" i="6"/>
  <c r="H138" i="6"/>
  <c r="H136" i="6"/>
  <c r="H134" i="6"/>
  <c r="H103" i="6"/>
  <c r="H151" i="6"/>
  <c r="H149" i="6"/>
  <c r="H147" i="6"/>
  <c r="H145" i="6"/>
  <c r="H143" i="6"/>
  <c r="H141" i="6"/>
  <c r="H139" i="6"/>
  <c r="H137" i="6"/>
  <c r="H135" i="6"/>
  <c r="H133" i="6"/>
  <c r="T274" i="6"/>
  <c r="T272" i="6"/>
  <c r="T270" i="6"/>
  <c r="T268" i="6"/>
  <c r="T266" i="6"/>
  <c r="T194" i="6"/>
  <c r="T192" i="6"/>
  <c r="R138" i="4" s="1"/>
  <c r="T190" i="6"/>
  <c r="R136" i="4" s="1"/>
  <c r="T188" i="6"/>
  <c r="R135" i="4" s="1"/>
  <c r="T186" i="6"/>
  <c r="T184" i="6"/>
  <c r="T182" i="6"/>
  <c r="T180" i="6"/>
  <c r="R131" i="4" s="1"/>
  <c r="T178" i="6"/>
  <c r="T275" i="6"/>
  <c r="T273" i="6"/>
  <c r="T271" i="6"/>
  <c r="T269" i="6"/>
  <c r="T267" i="6"/>
  <c r="T189" i="6"/>
  <c r="T181" i="6"/>
  <c r="T195" i="6"/>
  <c r="T187" i="6"/>
  <c r="R134" i="4" s="1"/>
  <c r="T179" i="6"/>
  <c r="T193" i="6"/>
  <c r="T185" i="6"/>
  <c r="T177" i="6"/>
  <c r="T191" i="6"/>
  <c r="T183" i="6"/>
  <c r="M84" i="6"/>
  <c r="M82" i="6"/>
  <c r="M80" i="6"/>
  <c r="M78" i="6"/>
  <c r="M76" i="6"/>
  <c r="M52" i="6"/>
  <c r="M50" i="6"/>
  <c r="M48" i="6"/>
  <c r="M46" i="6"/>
  <c r="M44" i="6"/>
  <c r="M42" i="6"/>
  <c r="M40" i="6"/>
  <c r="M38" i="6"/>
  <c r="M36" i="6"/>
  <c r="M10" i="6"/>
  <c r="M83" i="6"/>
  <c r="M81" i="6"/>
  <c r="M79" i="6"/>
  <c r="M77" i="6"/>
  <c r="M75" i="6"/>
  <c r="M51" i="6"/>
  <c r="M49" i="6"/>
  <c r="M47" i="6"/>
  <c r="M45" i="6"/>
  <c r="M43" i="6"/>
  <c r="M41" i="6"/>
  <c r="M39" i="6"/>
  <c r="M37" i="6"/>
  <c r="G261" i="6"/>
  <c r="G259" i="6"/>
  <c r="G257" i="6"/>
  <c r="G255" i="6"/>
  <c r="G253" i="6"/>
  <c r="G173" i="6"/>
  <c r="G262" i="6"/>
  <c r="G260" i="6"/>
  <c r="G258" i="6"/>
  <c r="G256" i="6"/>
  <c r="G254" i="6"/>
  <c r="G172" i="6"/>
  <c r="G170" i="6"/>
  <c r="G168" i="6"/>
  <c r="G166" i="6"/>
  <c r="G164" i="6"/>
  <c r="G162" i="6"/>
  <c r="G160" i="6"/>
  <c r="G158" i="6"/>
  <c r="G156" i="6"/>
  <c r="G171" i="6"/>
  <c r="G169" i="6"/>
  <c r="G167" i="6"/>
  <c r="G165" i="6"/>
  <c r="G163" i="6"/>
  <c r="G161" i="6"/>
  <c r="G159" i="6"/>
  <c r="G157" i="6"/>
  <c r="G155" i="6"/>
  <c r="G104" i="6"/>
  <c r="G46" i="8"/>
  <c r="G42" i="8"/>
  <c r="G45" i="8"/>
  <c r="G41" i="8"/>
  <c r="G48" i="8"/>
  <c r="G44" i="8"/>
  <c r="G43" i="8"/>
  <c r="G26" i="8"/>
  <c r="G22" i="8"/>
  <c r="E47" i="4" s="1"/>
  <c r="G18" i="8"/>
  <c r="G27" i="8"/>
  <c r="G23" i="8"/>
  <c r="E48" i="4" s="1"/>
  <c r="G19" i="8"/>
  <c r="G15" i="8"/>
  <c r="G39" i="8"/>
  <c r="G28" i="8"/>
  <c r="E53" i="4" s="1"/>
  <c r="G24" i="8"/>
  <c r="G20" i="8"/>
  <c r="G16" i="8"/>
  <c r="G25" i="8"/>
  <c r="E50" i="4" s="1"/>
  <c r="G29" i="8"/>
  <c r="E54" i="4" s="1"/>
  <c r="G8" i="8"/>
  <c r="G9" i="8" s="1"/>
  <c r="G47" i="8"/>
  <c r="G40" i="8"/>
  <c r="G17" i="8"/>
  <c r="E42" i="4" s="1"/>
  <c r="G21" i="8"/>
  <c r="I48" i="8"/>
  <c r="I44" i="8"/>
  <c r="I47" i="8"/>
  <c r="I43" i="8"/>
  <c r="I40" i="8"/>
  <c r="I39" i="8"/>
  <c r="I29" i="8"/>
  <c r="G54" i="4" s="1"/>
  <c r="I28" i="8"/>
  <c r="I27" i="8"/>
  <c r="G52" i="4" s="1"/>
  <c r="I26" i="8"/>
  <c r="G51" i="4" s="1"/>
  <c r="I25" i="8"/>
  <c r="G50" i="4" s="1"/>
  <c r="I24" i="8"/>
  <c r="I23" i="8"/>
  <c r="G48" i="4" s="1"/>
  <c r="I22" i="8"/>
  <c r="G47" i="4" s="1"/>
  <c r="I21" i="8"/>
  <c r="G46" i="4" s="1"/>
  <c r="I20" i="8"/>
  <c r="I19" i="8"/>
  <c r="G44" i="4" s="1"/>
  <c r="I18" i="8"/>
  <c r="G43" i="4" s="1"/>
  <c r="I17" i="8"/>
  <c r="G42" i="4" s="1"/>
  <c r="I16" i="8"/>
  <c r="I15" i="8"/>
  <c r="I8" i="8"/>
  <c r="I9" i="8" s="1"/>
  <c r="I46" i="8"/>
  <c r="I42" i="8"/>
  <c r="I41" i="8"/>
  <c r="I45" i="8"/>
  <c r="Q96" i="8"/>
  <c r="Q92" i="8"/>
  <c r="Q88" i="8"/>
  <c r="Q79" i="8"/>
  <c r="Q75" i="8"/>
  <c r="O165" i="4" s="1"/>
  <c r="Q71" i="8"/>
  <c r="Q67" i="8"/>
  <c r="O157" i="4" s="1"/>
  <c r="Q93" i="8"/>
  <c r="Q89" i="8"/>
  <c r="Q80" i="8"/>
  <c r="Q76" i="8"/>
  <c r="Q72" i="8"/>
  <c r="O162" i="4" s="1"/>
  <c r="Q68" i="8"/>
  <c r="Q61" i="8"/>
  <c r="Q94" i="8"/>
  <c r="Q90" i="8"/>
  <c r="Q77" i="8"/>
  <c r="O167" i="4" s="1"/>
  <c r="Q73" i="8"/>
  <c r="Q69" i="8"/>
  <c r="Q87" i="8"/>
  <c r="Q66" i="8"/>
  <c r="O156" i="4" s="1"/>
  <c r="Q91" i="8"/>
  <c r="Q70" i="8"/>
  <c r="Q95" i="8"/>
  <c r="Q74" i="8"/>
  <c r="Q78" i="8"/>
  <c r="G96" i="8"/>
  <c r="G95" i="8"/>
  <c r="G94" i="8"/>
  <c r="G93" i="8"/>
  <c r="G92" i="8"/>
  <c r="G91" i="8"/>
  <c r="G90" i="8"/>
  <c r="G89" i="8"/>
  <c r="G88" i="8"/>
  <c r="G87" i="8"/>
  <c r="G80" i="8"/>
  <c r="E170" i="4" s="1"/>
  <c r="G79" i="8"/>
  <c r="G78" i="8"/>
  <c r="E168" i="4" s="1"/>
  <c r="G77" i="8"/>
  <c r="E167" i="4" s="1"/>
  <c r="G76" i="8"/>
  <c r="E166" i="4" s="1"/>
  <c r="G75" i="8"/>
  <c r="E165" i="4" s="1"/>
  <c r="G74" i="8"/>
  <c r="E164" i="4" s="1"/>
  <c r="G73" i="8"/>
  <c r="E163" i="4" s="1"/>
  <c r="G72" i="8"/>
  <c r="E162" i="4" s="1"/>
  <c r="G71" i="8"/>
  <c r="E161" i="4" s="1"/>
  <c r="G70" i="8"/>
  <c r="E160" i="4" s="1"/>
  <c r="G69" i="8"/>
  <c r="E159" i="4" s="1"/>
  <c r="G68" i="8"/>
  <c r="E158" i="4" s="1"/>
  <c r="G67" i="8"/>
  <c r="E157" i="4" s="1"/>
  <c r="G66" i="8"/>
  <c r="E156" i="4" s="1"/>
  <c r="G61" i="8"/>
  <c r="Q48" i="9"/>
  <c r="Q47" i="9"/>
  <c r="Q46" i="9"/>
  <c r="Q45" i="9"/>
  <c r="Q44" i="9"/>
  <c r="Q43" i="9"/>
  <c r="Q42" i="9"/>
  <c r="Q41" i="9"/>
  <c r="Q40" i="9"/>
  <c r="Q39" i="9"/>
  <c r="Q28" i="9"/>
  <c r="Q27" i="9"/>
  <c r="Q26" i="9"/>
  <c r="Q25" i="9"/>
  <c r="Q24" i="9"/>
  <c r="Q23" i="9"/>
  <c r="Q22" i="9"/>
  <c r="Q21" i="9"/>
  <c r="Q20" i="9"/>
  <c r="Q19" i="9"/>
  <c r="Q18" i="9"/>
  <c r="Q17" i="9"/>
  <c r="Q16" i="9"/>
  <c r="Q15" i="9"/>
  <c r="Q8" i="9"/>
  <c r="Q9" i="9" s="1"/>
  <c r="Q29" i="9"/>
  <c r="G47" i="9"/>
  <c r="G45" i="9"/>
  <c r="G43" i="9"/>
  <c r="G41" i="9"/>
  <c r="G39" i="9"/>
  <c r="G48" i="9"/>
  <c r="G44" i="9"/>
  <c r="G40" i="9"/>
  <c r="G28" i="9"/>
  <c r="G26" i="9"/>
  <c r="G24" i="9"/>
  <c r="G22" i="9"/>
  <c r="G20" i="9"/>
  <c r="G18" i="9"/>
  <c r="G16" i="9"/>
  <c r="G46" i="9"/>
  <c r="G42" i="9"/>
  <c r="G29" i="9"/>
  <c r="G27" i="9"/>
  <c r="G25" i="9"/>
  <c r="G23" i="9"/>
  <c r="G21" i="9"/>
  <c r="G19" i="9"/>
  <c r="G17" i="9"/>
  <c r="G15" i="9"/>
  <c r="G8" i="9"/>
  <c r="G9" i="9" s="1"/>
  <c r="L48" i="9"/>
  <c r="L47" i="9"/>
  <c r="L46" i="9"/>
  <c r="L45" i="9"/>
  <c r="L44" i="9"/>
  <c r="L43" i="9"/>
  <c r="L42" i="9"/>
  <c r="L41" i="9"/>
  <c r="L40" i="9"/>
  <c r="L39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30" i="9" s="1"/>
  <c r="L8" i="9"/>
  <c r="L9" i="9" s="1"/>
  <c r="L95" i="9"/>
  <c r="L94" i="9"/>
  <c r="L93" i="9"/>
  <c r="L92" i="9"/>
  <c r="L91" i="9"/>
  <c r="L90" i="9"/>
  <c r="L89" i="9"/>
  <c r="L88" i="9"/>
  <c r="L87" i="9"/>
  <c r="L86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1" i="9"/>
  <c r="L62" i="9" s="1"/>
  <c r="L81" i="9" s="1"/>
  <c r="Q95" i="9"/>
  <c r="Q94" i="9"/>
  <c r="Q93" i="9"/>
  <c r="Q92" i="9"/>
  <c r="Q91" i="9"/>
  <c r="Q90" i="9"/>
  <c r="Q89" i="9"/>
  <c r="Q88" i="9"/>
  <c r="Q87" i="9"/>
  <c r="Q86" i="9"/>
  <c r="Q80" i="9"/>
  <c r="Q79" i="9"/>
  <c r="Q78" i="9"/>
  <c r="Q77" i="9"/>
  <c r="Q76" i="9"/>
  <c r="Q75" i="9"/>
  <c r="Q74" i="9"/>
  <c r="Q73" i="9"/>
  <c r="Q72" i="9"/>
  <c r="Q70" i="9"/>
  <c r="Q68" i="9"/>
  <c r="Q67" i="9"/>
  <c r="Q66" i="9"/>
  <c r="Q61" i="9"/>
  <c r="Q62" i="9" s="1"/>
  <c r="Q69" i="9"/>
  <c r="Q71" i="9"/>
  <c r="F52" i="2"/>
  <c r="L42" i="2"/>
  <c r="L52" i="2" s="1"/>
  <c r="M70" i="6"/>
  <c r="M68" i="6"/>
  <c r="M66" i="6"/>
  <c r="M64" i="6"/>
  <c r="M62" i="6"/>
  <c r="M32" i="6"/>
  <c r="M30" i="6"/>
  <c r="M28" i="6"/>
  <c r="M26" i="6"/>
  <c r="M24" i="6"/>
  <c r="M22" i="6"/>
  <c r="M20" i="6"/>
  <c r="M18" i="6"/>
  <c r="M16" i="6"/>
  <c r="M71" i="6"/>
  <c r="M69" i="6"/>
  <c r="M67" i="6"/>
  <c r="M65" i="6"/>
  <c r="M63" i="6"/>
  <c r="M31" i="6"/>
  <c r="M29" i="6"/>
  <c r="M27" i="6"/>
  <c r="M25" i="6"/>
  <c r="M23" i="6"/>
  <c r="M21" i="6"/>
  <c r="M19" i="6"/>
  <c r="M17" i="6"/>
  <c r="M9" i="6"/>
  <c r="K83" i="6"/>
  <c r="K81" i="6"/>
  <c r="K79" i="6"/>
  <c r="K77" i="6"/>
  <c r="K75" i="6"/>
  <c r="K51" i="6"/>
  <c r="I34" i="4" s="1"/>
  <c r="K49" i="6"/>
  <c r="K47" i="6"/>
  <c r="K45" i="6"/>
  <c r="K43" i="6"/>
  <c r="K41" i="6"/>
  <c r="K39" i="6"/>
  <c r="K37" i="6"/>
  <c r="K84" i="6"/>
  <c r="K82" i="6"/>
  <c r="I67" i="4" s="1"/>
  <c r="K80" i="6"/>
  <c r="K78" i="6"/>
  <c r="K76" i="6"/>
  <c r="K52" i="6"/>
  <c r="I35" i="4" s="1"/>
  <c r="K50" i="6"/>
  <c r="K48" i="6"/>
  <c r="K46" i="6"/>
  <c r="I30" i="4" s="1"/>
  <c r="K44" i="6"/>
  <c r="K42" i="6"/>
  <c r="K40" i="6"/>
  <c r="K38" i="6"/>
  <c r="K36" i="6"/>
  <c r="K10" i="6"/>
  <c r="I236" i="6"/>
  <c r="I234" i="6"/>
  <c r="I232" i="6"/>
  <c r="I230" i="6"/>
  <c r="I228" i="6"/>
  <c r="I235" i="6"/>
  <c r="I233" i="6"/>
  <c r="I231" i="6"/>
  <c r="I229" i="6"/>
  <c r="I227" i="6"/>
  <c r="I129" i="6"/>
  <c r="I127" i="6"/>
  <c r="I125" i="6"/>
  <c r="I123" i="6"/>
  <c r="I121" i="6"/>
  <c r="I119" i="6"/>
  <c r="I117" i="6"/>
  <c r="I115" i="6"/>
  <c r="I113" i="6"/>
  <c r="I111" i="6"/>
  <c r="I102" i="6"/>
  <c r="I128" i="6"/>
  <c r="I126" i="6"/>
  <c r="I124" i="6"/>
  <c r="I122" i="6"/>
  <c r="I120" i="6"/>
  <c r="I118" i="6"/>
  <c r="I116" i="6"/>
  <c r="I114" i="6"/>
  <c r="I112" i="6"/>
  <c r="G249" i="6"/>
  <c r="G247" i="6"/>
  <c r="G245" i="6"/>
  <c r="G243" i="6"/>
  <c r="G241" i="6"/>
  <c r="G248" i="6"/>
  <c r="G246" i="6"/>
  <c r="G244" i="6"/>
  <c r="G242" i="6"/>
  <c r="G240" i="6"/>
  <c r="G150" i="6"/>
  <c r="G148" i="6"/>
  <c r="G146" i="6"/>
  <c r="G144" i="6"/>
  <c r="G142" i="6"/>
  <c r="G140" i="6"/>
  <c r="G138" i="6"/>
  <c r="G136" i="6"/>
  <c r="G134" i="6"/>
  <c r="G103" i="6"/>
  <c r="G151" i="6"/>
  <c r="G149" i="6"/>
  <c r="G147" i="6"/>
  <c r="G145" i="6"/>
  <c r="G143" i="6"/>
  <c r="G141" i="6"/>
  <c r="G139" i="6"/>
  <c r="G137" i="6"/>
  <c r="G135" i="6"/>
  <c r="G133" i="6"/>
  <c r="W249" i="6"/>
  <c r="W247" i="6"/>
  <c r="W245" i="6"/>
  <c r="W243" i="6"/>
  <c r="W241" i="6"/>
  <c r="W248" i="6"/>
  <c r="W246" i="6"/>
  <c r="W244" i="6"/>
  <c r="W242" i="6"/>
  <c r="W240" i="6"/>
  <c r="W150" i="6"/>
  <c r="W148" i="6"/>
  <c r="W146" i="6"/>
  <c r="W144" i="6"/>
  <c r="W142" i="6"/>
  <c r="W140" i="6"/>
  <c r="W138" i="6"/>
  <c r="W136" i="6"/>
  <c r="W134" i="6"/>
  <c r="W103" i="6"/>
  <c r="W151" i="6"/>
  <c r="W149" i="6"/>
  <c r="W147" i="6"/>
  <c r="W145" i="6"/>
  <c r="W143" i="6"/>
  <c r="W141" i="6"/>
  <c r="W139" i="6"/>
  <c r="W137" i="6"/>
  <c r="W135" i="6"/>
  <c r="W133" i="6"/>
  <c r="U262" i="6"/>
  <c r="U260" i="6"/>
  <c r="U258" i="6"/>
  <c r="U256" i="6"/>
  <c r="U254" i="6"/>
  <c r="U172" i="6"/>
  <c r="U261" i="6"/>
  <c r="U259" i="6"/>
  <c r="U257" i="6"/>
  <c r="U255" i="6"/>
  <c r="U253" i="6"/>
  <c r="U173" i="6"/>
  <c r="U171" i="6"/>
  <c r="U169" i="6"/>
  <c r="U167" i="6"/>
  <c r="U165" i="6"/>
  <c r="U163" i="6"/>
  <c r="U161" i="6"/>
  <c r="U159" i="6"/>
  <c r="U157" i="6"/>
  <c r="U155" i="6"/>
  <c r="U104" i="6"/>
  <c r="U170" i="6"/>
  <c r="U168" i="6"/>
  <c r="U166" i="6"/>
  <c r="U164" i="6"/>
  <c r="U162" i="6"/>
  <c r="U160" i="6"/>
  <c r="U158" i="6"/>
  <c r="U156" i="6"/>
  <c r="S275" i="6"/>
  <c r="S273" i="6"/>
  <c r="S271" i="6"/>
  <c r="S269" i="6"/>
  <c r="S267" i="6"/>
  <c r="S195" i="6"/>
  <c r="S193" i="6"/>
  <c r="S191" i="6"/>
  <c r="S189" i="6"/>
  <c r="S187" i="6"/>
  <c r="Q134" i="4" s="1"/>
  <c r="S185" i="6"/>
  <c r="S183" i="6"/>
  <c r="S181" i="6"/>
  <c r="S179" i="6"/>
  <c r="S177" i="6"/>
  <c r="S274" i="6"/>
  <c r="S272" i="6"/>
  <c r="S270" i="6"/>
  <c r="S268" i="6"/>
  <c r="S266" i="6"/>
  <c r="S194" i="6"/>
  <c r="S192" i="6"/>
  <c r="Q138" i="4" s="1"/>
  <c r="S190" i="6"/>
  <c r="Q136" i="4" s="1"/>
  <c r="S188" i="6"/>
  <c r="Q135" i="4" s="1"/>
  <c r="S186" i="6"/>
  <c r="S184" i="6"/>
  <c r="S182" i="6"/>
  <c r="S180" i="6"/>
  <c r="Q131" i="4" s="1"/>
  <c r="S178" i="6"/>
  <c r="Q288" i="6"/>
  <c r="Q286" i="6"/>
  <c r="O206" i="4" s="1"/>
  <c r="Q284" i="6"/>
  <c r="Q282" i="6"/>
  <c r="Q280" i="6"/>
  <c r="Q216" i="6"/>
  <c r="Q214" i="6"/>
  <c r="O151" i="4" s="1"/>
  <c r="Q212" i="6"/>
  <c r="O149" i="4" s="1"/>
  <c r="Q210" i="6"/>
  <c r="O148" i="4" s="1"/>
  <c r="Q208" i="6"/>
  <c r="Q206" i="6"/>
  <c r="Q204" i="6"/>
  <c r="Q202" i="6"/>
  <c r="O144" i="4" s="1"/>
  <c r="Q200" i="6"/>
  <c r="Q287" i="6"/>
  <c r="Q285" i="6"/>
  <c r="Q283" i="6"/>
  <c r="Q281" i="6"/>
  <c r="Q279" i="6"/>
  <c r="Q217" i="6"/>
  <c r="Q215" i="6"/>
  <c r="Q213" i="6"/>
  <c r="O150" i="4" s="1"/>
  <c r="Q211" i="6"/>
  <c r="Q209" i="6"/>
  <c r="O147" i="4" s="1"/>
  <c r="Q207" i="6"/>
  <c r="Q205" i="6"/>
  <c r="Q203" i="6"/>
  <c r="Q201" i="6"/>
  <c r="Q199" i="6"/>
  <c r="Q106" i="6"/>
  <c r="O83" i="4" s="1"/>
  <c r="R70" i="6"/>
  <c r="R68" i="6"/>
  <c r="R66" i="6"/>
  <c r="R64" i="6"/>
  <c r="R62" i="6"/>
  <c r="R32" i="6"/>
  <c r="R30" i="6"/>
  <c r="P20" i="4" s="1"/>
  <c r="R28" i="6"/>
  <c r="R26" i="6"/>
  <c r="P17" i="4" s="1"/>
  <c r="R24" i="6"/>
  <c r="R22" i="6"/>
  <c r="R20" i="6"/>
  <c r="R18" i="6"/>
  <c r="R16" i="6"/>
  <c r="R71" i="6"/>
  <c r="R69" i="6"/>
  <c r="P64" i="4" s="1"/>
  <c r="R67" i="6"/>
  <c r="R65" i="6"/>
  <c r="R63" i="6"/>
  <c r="R31" i="6"/>
  <c r="R29" i="6"/>
  <c r="P19" i="4" s="1"/>
  <c r="R27" i="6"/>
  <c r="P18" i="4" s="1"/>
  <c r="R25" i="6"/>
  <c r="R23" i="6"/>
  <c r="R21" i="6"/>
  <c r="R19" i="6"/>
  <c r="P14" i="4" s="1"/>
  <c r="R17" i="6"/>
  <c r="R9" i="6"/>
  <c r="P83" i="6"/>
  <c r="P81" i="6"/>
  <c r="P79" i="6"/>
  <c r="P77" i="6"/>
  <c r="P75" i="6"/>
  <c r="P51" i="6"/>
  <c r="P49" i="6"/>
  <c r="P47" i="6"/>
  <c r="P45" i="6"/>
  <c r="P43" i="6"/>
  <c r="P41" i="6"/>
  <c r="P39" i="6"/>
  <c r="P37" i="6"/>
  <c r="P84" i="6"/>
  <c r="P82" i="6"/>
  <c r="P80" i="6"/>
  <c r="P78" i="6"/>
  <c r="P76" i="6"/>
  <c r="P52" i="6"/>
  <c r="P50" i="6"/>
  <c r="P48" i="6"/>
  <c r="P46" i="6"/>
  <c r="P44" i="6"/>
  <c r="P42" i="6"/>
  <c r="P40" i="6"/>
  <c r="P38" i="6"/>
  <c r="P36" i="6"/>
  <c r="P10" i="6"/>
  <c r="N235" i="6"/>
  <c r="N233" i="6"/>
  <c r="N231" i="6"/>
  <c r="N229" i="6"/>
  <c r="N227" i="6"/>
  <c r="N236" i="6"/>
  <c r="N234" i="6"/>
  <c r="N232" i="6"/>
  <c r="N230" i="6"/>
  <c r="N228" i="6"/>
  <c r="N129" i="6"/>
  <c r="N127" i="6"/>
  <c r="N125" i="6"/>
  <c r="N123" i="6"/>
  <c r="N121" i="6"/>
  <c r="N119" i="6"/>
  <c r="N117" i="6"/>
  <c r="N115" i="6"/>
  <c r="N113" i="6"/>
  <c r="N111" i="6"/>
  <c r="N102" i="6"/>
  <c r="N128" i="6"/>
  <c r="N126" i="6"/>
  <c r="N124" i="6"/>
  <c r="N122" i="6"/>
  <c r="N120" i="6"/>
  <c r="N118" i="6"/>
  <c r="N116" i="6"/>
  <c r="N114" i="6"/>
  <c r="N112" i="6"/>
  <c r="L248" i="6"/>
  <c r="L246" i="6"/>
  <c r="L244" i="6"/>
  <c r="L242" i="6"/>
  <c r="L240" i="6"/>
  <c r="L249" i="6"/>
  <c r="L247" i="6"/>
  <c r="L245" i="6"/>
  <c r="L243" i="6"/>
  <c r="L241" i="6"/>
  <c r="L150" i="6"/>
  <c r="L148" i="6"/>
  <c r="L146" i="6"/>
  <c r="L144" i="6"/>
  <c r="L142" i="6"/>
  <c r="L140" i="6"/>
  <c r="L138" i="6"/>
  <c r="L136" i="6"/>
  <c r="L134" i="6"/>
  <c r="L103" i="6"/>
  <c r="L151" i="6"/>
  <c r="L149" i="6"/>
  <c r="L147" i="6"/>
  <c r="L145" i="6"/>
  <c r="L143" i="6"/>
  <c r="L141" i="6"/>
  <c r="L139" i="6"/>
  <c r="L137" i="6"/>
  <c r="L135" i="6"/>
  <c r="L133" i="6"/>
  <c r="J261" i="6"/>
  <c r="J259" i="6"/>
  <c r="J257" i="6"/>
  <c r="J255" i="6"/>
  <c r="J253" i="6"/>
  <c r="J173" i="6"/>
  <c r="J262" i="6"/>
  <c r="J260" i="6"/>
  <c r="J258" i="6"/>
  <c r="J256" i="6"/>
  <c r="J254" i="6"/>
  <c r="J171" i="6"/>
  <c r="J169" i="6"/>
  <c r="J167" i="6"/>
  <c r="J165" i="6"/>
  <c r="J163" i="6"/>
  <c r="J161" i="6"/>
  <c r="J159" i="6"/>
  <c r="J157" i="6"/>
  <c r="J155" i="6"/>
  <c r="J104" i="6"/>
  <c r="J172" i="6"/>
  <c r="J170" i="6"/>
  <c r="J168" i="6"/>
  <c r="J166" i="6"/>
  <c r="J164" i="6"/>
  <c r="J162" i="6"/>
  <c r="J160" i="6"/>
  <c r="J158" i="6"/>
  <c r="J156" i="6"/>
  <c r="H274" i="6"/>
  <c r="H272" i="6"/>
  <c r="H270" i="6"/>
  <c r="H268" i="6"/>
  <c r="H266" i="6"/>
  <c r="H194" i="6"/>
  <c r="H192" i="6"/>
  <c r="F138" i="4" s="1"/>
  <c r="H190" i="6"/>
  <c r="F136" i="4" s="1"/>
  <c r="H188" i="6"/>
  <c r="F135" i="4" s="1"/>
  <c r="H186" i="6"/>
  <c r="H184" i="6"/>
  <c r="H182" i="6"/>
  <c r="H180" i="6"/>
  <c r="F131" i="4" s="1"/>
  <c r="H178" i="6"/>
  <c r="H275" i="6"/>
  <c r="H273" i="6"/>
  <c r="H271" i="6"/>
  <c r="H269" i="6"/>
  <c r="H267" i="6"/>
  <c r="H195" i="6"/>
  <c r="H187" i="6"/>
  <c r="F134" i="4" s="1"/>
  <c r="H179" i="6"/>
  <c r="H193" i="6"/>
  <c r="H185" i="6"/>
  <c r="H177" i="6"/>
  <c r="H191" i="6"/>
  <c r="H183" i="6"/>
  <c r="H189" i="6"/>
  <c r="H181" i="6"/>
  <c r="X274" i="6"/>
  <c r="X272" i="6"/>
  <c r="X270" i="6"/>
  <c r="X268" i="6"/>
  <c r="X266" i="6"/>
  <c r="X194" i="6"/>
  <c r="X192" i="6"/>
  <c r="V138" i="4" s="1"/>
  <c r="X190" i="6"/>
  <c r="V136" i="4" s="1"/>
  <c r="X188" i="6"/>
  <c r="V135" i="4" s="1"/>
  <c r="X186" i="6"/>
  <c r="X184" i="6"/>
  <c r="X182" i="6"/>
  <c r="X180" i="6"/>
  <c r="V131" i="4" s="1"/>
  <c r="X178" i="6"/>
  <c r="X275" i="6"/>
  <c r="X273" i="6"/>
  <c r="X271" i="6"/>
  <c r="X269" i="6"/>
  <c r="X267" i="6"/>
  <c r="X195" i="6"/>
  <c r="X187" i="6"/>
  <c r="V134" i="4" s="1"/>
  <c r="X179" i="6"/>
  <c r="X193" i="6"/>
  <c r="X185" i="6"/>
  <c r="X177" i="6"/>
  <c r="X191" i="6"/>
  <c r="V137" i="4" s="1"/>
  <c r="X183" i="6"/>
  <c r="X189" i="6"/>
  <c r="X181" i="6"/>
  <c r="V287" i="6"/>
  <c r="V285" i="6"/>
  <c r="V283" i="6"/>
  <c r="V281" i="6"/>
  <c r="V279" i="6"/>
  <c r="V217" i="6"/>
  <c r="V215" i="6"/>
  <c r="V213" i="6"/>
  <c r="V211" i="6"/>
  <c r="V209" i="6"/>
  <c r="T147" i="4" s="1"/>
  <c r="V207" i="6"/>
  <c r="V205" i="6"/>
  <c r="V203" i="6"/>
  <c r="V201" i="6"/>
  <c r="V199" i="6"/>
  <c r="V288" i="6"/>
  <c r="V286" i="6"/>
  <c r="T206" i="4" s="1"/>
  <c r="V284" i="6"/>
  <c r="V282" i="6"/>
  <c r="V280" i="6"/>
  <c r="V216" i="6"/>
  <c r="V214" i="6"/>
  <c r="T151" i="4" s="1"/>
  <c r="V212" i="6"/>
  <c r="T149" i="4" s="1"/>
  <c r="V210" i="6"/>
  <c r="T148" i="4" s="1"/>
  <c r="V208" i="6"/>
  <c r="V206" i="6"/>
  <c r="V204" i="6"/>
  <c r="V106" i="6"/>
  <c r="T83" i="4" s="1"/>
  <c r="V202" i="6"/>
  <c r="T144" i="4" s="1"/>
  <c r="V200" i="6"/>
  <c r="S71" i="6"/>
  <c r="S69" i="6"/>
  <c r="S67" i="6"/>
  <c r="S65" i="6"/>
  <c r="S63" i="6"/>
  <c r="S31" i="6"/>
  <c r="S29" i="6"/>
  <c r="S27" i="6"/>
  <c r="S25" i="6"/>
  <c r="S23" i="6"/>
  <c r="S21" i="6"/>
  <c r="S19" i="6"/>
  <c r="S17" i="6"/>
  <c r="S9" i="6"/>
  <c r="S70" i="6"/>
  <c r="S68" i="6"/>
  <c r="S66" i="6"/>
  <c r="S64" i="6"/>
  <c r="S62" i="6"/>
  <c r="S32" i="6"/>
  <c r="S30" i="6"/>
  <c r="S28" i="6"/>
  <c r="S26" i="6"/>
  <c r="S24" i="6"/>
  <c r="S22" i="6"/>
  <c r="S20" i="6"/>
  <c r="S18" i="6"/>
  <c r="S16" i="6"/>
  <c r="Q84" i="6"/>
  <c r="Q82" i="6"/>
  <c r="Q80" i="6"/>
  <c r="Q78" i="6"/>
  <c r="Q76" i="6"/>
  <c r="Q52" i="6"/>
  <c r="Q50" i="6"/>
  <c r="Q48" i="6"/>
  <c r="Q46" i="6"/>
  <c r="Q44" i="6"/>
  <c r="Q42" i="6"/>
  <c r="Q40" i="6"/>
  <c r="Q38" i="6"/>
  <c r="Q36" i="6"/>
  <c r="Q10" i="6"/>
  <c r="Q83" i="6"/>
  <c r="Q81" i="6"/>
  <c r="Q79" i="6"/>
  <c r="Q77" i="6"/>
  <c r="Q75" i="6"/>
  <c r="Q51" i="6"/>
  <c r="Q49" i="6"/>
  <c r="Q47" i="6"/>
  <c r="Q45" i="6"/>
  <c r="Q43" i="6"/>
  <c r="Q41" i="6"/>
  <c r="Q39" i="6"/>
  <c r="Q37" i="6"/>
  <c r="O235" i="6"/>
  <c r="O233" i="6"/>
  <c r="O231" i="6"/>
  <c r="O229" i="6"/>
  <c r="O227" i="6"/>
  <c r="O236" i="6"/>
  <c r="O234" i="6"/>
  <c r="M194" i="4" s="1"/>
  <c r="O232" i="6"/>
  <c r="O230" i="6"/>
  <c r="O228" i="6"/>
  <c r="O128" i="6"/>
  <c r="O126" i="6"/>
  <c r="M99" i="4" s="1"/>
  <c r="O124" i="6"/>
  <c r="O122" i="6"/>
  <c r="O120" i="6"/>
  <c r="O118" i="6"/>
  <c r="O116" i="6"/>
  <c r="O114" i="6"/>
  <c r="M92" i="4" s="1"/>
  <c r="O112" i="6"/>
  <c r="O129" i="6"/>
  <c r="O127" i="6"/>
  <c r="O125" i="6"/>
  <c r="O123" i="6"/>
  <c r="O121" i="6"/>
  <c r="O119" i="6"/>
  <c r="O117" i="6"/>
  <c r="O115" i="6"/>
  <c r="O113" i="6"/>
  <c r="O111" i="6"/>
  <c r="O102" i="6"/>
  <c r="M248" i="6"/>
  <c r="M246" i="6"/>
  <c r="M244" i="6"/>
  <c r="M242" i="6"/>
  <c r="M240" i="6"/>
  <c r="M249" i="6"/>
  <c r="M247" i="6"/>
  <c r="M245" i="6"/>
  <c r="M243" i="6"/>
  <c r="M241" i="6"/>
  <c r="M151" i="6"/>
  <c r="M149" i="6"/>
  <c r="M147" i="6"/>
  <c r="M145" i="6"/>
  <c r="M143" i="6"/>
  <c r="M141" i="6"/>
  <c r="M139" i="6"/>
  <c r="M137" i="6"/>
  <c r="M135" i="6"/>
  <c r="M133" i="6"/>
  <c r="M150" i="6"/>
  <c r="M148" i="6"/>
  <c r="M146" i="6"/>
  <c r="M144" i="6"/>
  <c r="M142" i="6"/>
  <c r="M140" i="6"/>
  <c r="M138" i="6"/>
  <c r="M136" i="6"/>
  <c r="M134" i="6"/>
  <c r="M103" i="6"/>
  <c r="K261" i="6"/>
  <c r="K259" i="6"/>
  <c r="K257" i="6"/>
  <c r="K255" i="6"/>
  <c r="K253" i="6"/>
  <c r="K173" i="6"/>
  <c r="K262" i="6"/>
  <c r="K260" i="6"/>
  <c r="I200" i="4" s="1"/>
  <c r="K258" i="6"/>
  <c r="K256" i="6"/>
  <c r="K254" i="6"/>
  <c r="K172" i="6"/>
  <c r="K170" i="6"/>
  <c r="I125" i="4" s="1"/>
  <c r="K168" i="6"/>
  <c r="K166" i="6"/>
  <c r="I122" i="4" s="1"/>
  <c r="K164" i="6"/>
  <c r="K162" i="6"/>
  <c r="K160" i="6"/>
  <c r="K158" i="6"/>
  <c r="I118" i="4" s="1"/>
  <c r="K156" i="6"/>
  <c r="K171" i="6"/>
  <c r="K169" i="6"/>
  <c r="K167" i="6"/>
  <c r="K165" i="6"/>
  <c r="I121" i="4" s="1"/>
  <c r="K163" i="6"/>
  <c r="K161" i="6"/>
  <c r="K159" i="6"/>
  <c r="K157" i="6"/>
  <c r="K155" i="6"/>
  <c r="K104" i="6"/>
  <c r="I81" i="4" s="1"/>
  <c r="I274" i="6"/>
  <c r="I272" i="6"/>
  <c r="I270" i="6"/>
  <c r="I268" i="6"/>
  <c r="I266" i="6"/>
  <c r="I194" i="6"/>
  <c r="I192" i="6"/>
  <c r="G138" i="4" s="1"/>
  <c r="I190" i="6"/>
  <c r="G136" i="4" s="1"/>
  <c r="I188" i="6"/>
  <c r="G135" i="4" s="1"/>
  <c r="I186" i="6"/>
  <c r="I184" i="6"/>
  <c r="I182" i="6"/>
  <c r="I180" i="6"/>
  <c r="G131" i="4" s="1"/>
  <c r="I178" i="6"/>
  <c r="I275" i="6"/>
  <c r="I273" i="6"/>
  <c r="I271" i="6"/>
  <c r="I269" i="6"/>
  <c r="I267" i="6"/>
  <c r="I195" i="6"/>
  <c r="I193" i="6"/>
  <c r="I191" i="6"/>
  <c r="G137" i="4" s="1"/>
  <c r="I189" i="6"/>
  <c r="I187" i="6"/>
  <c r="G134" i="4" s="1"/>
  <c r="I185" i="6"/>
  <c r="I183" i="6"/>
  <c r="I181" i="6"/>
  <c r="I179" i="6"/>
  <c r="I177" i="6"/>
  <c r="G287" i="6"/>
  <c r="G285" i="6"/>
  <c r="G283" i="6"/>
  <c r="G281" i="6"/>
  <c r="G279" i="6"/>
  <c r="G217" i="6"/>
  <c r="G215" i="6"/>
  <c r="G213" i="6"/>
  <c r="G211" i="6"/>
  <c r="G209" i="6"/>
  <c r="E147" i="4" s="1"/>
  <c r="G207" i="6"/>
  <c r="G205" i="6"/>
  <c r="G203" i="6"/>
  <c r="G201" i="6"/>
  <c r="G199" i="6"/>
  <c r="G288" i="6"/>
  <c r="G286" i="6"/>
  <c r="E206" i="4" s="1"/>
  <c r="G284" i="6"/>
  <c r="G282" i="6"/>
  <c r="G280" i="6"/>
  <c r="G216" i="6"/>
  <c r="G214" i="6"/>
  <c r="E151" i="4" s="1"/>
  <c r="G212" i="6"/>
  <c r="E149" i="4" s="1"/>
  <c r="G210" i="6"/>
  <c r="E148" i="4" s="1"/>
  <c r="G208" i="6"/>
  <c r="G206" i="6"/>
  <c r="G204" i="6"/>
  <c r="G202" i="6"/>
  <c r="E144" i="4" s="1"/>
  <c r="G200" i="6"/>
  <c r="G106" i="6"/>
  <c r="E83" i="4" s="1"/>
  <c r="W287" i="6"/>
  <c r="W285" i="6"/>
  <c r="W283" i="6"/>
  <c r="W281" i="6"/>
  <c r="W279" i="6"/>
  <c r="W217" i="6"/>
  <c r="W215" i="6"/>
  <c r="W213" i="6"/>
  <c r="W211" i="6"/>
  <c r="W209" i="6"/>
  <c r="U147" i="4" s="1"/>
  <c r="W207" i="6"/>
  <c r="W205" i="6"/>
  <c r="W203" i="6"/>
  <c r="W201" i="6"/>
  <c r="W199" i="6"/>
  <c r="W288" i="6"/>
  <c r="W286" i="6"/>
  <c r="U206" i="4" s="1"/>
  <c r="W284" i="6"/>
  <c r="W282" i="6"/>
  <c r="W280" i="6"/>
  <c r="W216" i="6"/>
  <c r="W214" i="6"/>
  <c r="U151" i="4" s="1"/>
  <c r="W212" i="6"/>
  <c r="U149" i="4" s="1"/>
  <c r="W210" i="6"/>
  <c r="U148" i="4" s="1"/>
  <c r="W208" i="6"/>
  <c r="W206" i="6"/>
  <c r="W204" i="6"/>
  <c r="W202" i="6"/>
  <c r="U144" i="4" s="1"/>
  <c r="W200" i="6"/>
  <c r="W106" i="6"/>
  <c r="U83" i="4" s="1"/>
  <c r="T71" i="6"/>
  <c r="T69" i="6"/>
  <c r="T67" i="6"/>
  <c r="T65" i="6"/>
  <c r="T63" i="6"/>
  <c r="T31" i="6"/>
  <c r="T29" i="6"/>
  <c r="T27" i="6"/>
  <c r="T25" i="6"/>
  <c r="T23" i="6"/>
  <c r="T21" i="6"/>
  <c r="T19" i="6"/>
  <c r="T17" i="6"/>
  <c r="T9" i="6"/>
  <c r="T70" i="6"/>
  <c r="T68" i="6"/>
  <c r="T66" i="6"/>
  <c r="T64" i="6"/>
  <c r="T62" i="6"/>
  <c r="T32" i="6"/>
  <c r="R22" i="4" s="1"/>
  <c r="T30" i="6"/>
  <c r="T28" i="6"/>
  <c r="T26" i="6"/>
  <c r="T24" i="6"/>
  <c r="T22" i="6"/>
  <c r="T20" i="6"/>
  <c r="T18" i="6"/>
  <c r="T16" i="6"/>
  <c r="R84" i="6"/>
  <c r="R82" i="6"/>
  <c r="R80" i="6"/>
  <c r="R78" i="6"/>
  <c r="R76" i="6"/>
  <c r="R52" i="6"/>
  <c r="R50" i="6"/>
  <c r="R48" i="6"/>
  <c r="R46" i="6"/>
  <c r="R44" i="6"/>
  <c r="R42" i="6"/>
  <c r="R40" i="6"/>
  <c r="R38" i="6"/>
  <c r="R36" i="6"/>
  <c r="R10" i="6"/>
  <c r="R83" i="6"/>
  <c r="R81" i="6"/>
  <c r="R79" i="6"/>
  <c r="R77" i="6"/>
  <c r="R75" i="6"/>
  <c r="R51" i="6"/>
  <c r="R49" i="6"/>
  <c r="R47" i="6"/>
  <c r="R45" i="6"/>
  <c r="R43" i="6"/>
  <c r="R41" i="6"/>
  <c r="R39" i="6"/>
  <c r="R37" i="6"/>
  <c r="P236" i="6"/>
  <c r="P234" i="6"/>
  <c r="P232" i="6"/>
  <c r="P230" i="6"/>
  <c r="P228" i="6"/>
  <c r="P235" i="6"/>
  <c r="P233" i="6"/>
  <c r="P231" i="6"/>
  <c r="P229" i="6"/>
  <c r="P227" i="6"/>
  <c r="P128" i="6"/>
  <c r="P126" i="6"/>
  <c r="P124" i="6"/>
  <c r="P122" i="6"/>
  <c r="P120" i="6"/>
  <c r="P118" i="6"/>
  <c r="P116" i="6"/>
  <c r="P114" i="6"/>
  <c r="P112" i="6"/>
  <c r="P129" i="6"/>
  <c r="P127" i="6"/>
  <c r="P125" i="6"/>
  <c r="P123" i="6"/>
  <c r="P121" i="6"/>
  <c r="P119" i="6"/>
  <c r="P117" i="6"/>
  <c r="P115" i="6"/>
  <c r="P113" i="6"/>
  <c r="P111" i="6"/>
  <c r="P102" i="6"/>
  <c r="N249" i="6"/>
  <c r="N247" i="6"/>
  <c r="N245" i="6"/>
  <c r="N243" i="6"/>
  <c r="N241" i="6"/>
  <c r="N248" i="6"/>
  <c r="N246" i="6"/>
  <c r="N244" i="6"/>
  <c r="N242" i="6"/>
  <c r="N240" i="6"/>
  <c r="N151" i="6"/>
  <c r="N149" i="6"/>
  <c r="N147" i="6"/>
  <c r="N145" i="6"/>
  <c r="N143" i="6"/>
  <c r="N141" i="6"/>
  <c r="N139" i="6"/>
  <c r="N137" i="6"/>
  <c r="N135" i="6"/>
  <c r="N133" i="6"/>
  <c r="N150" i="6"/>
  <c r="N148" i="6"/>
  <c r="N146" i="6"/>
  <c r="N144" i="6"/>
  <c r="N142" i="6"/>
  <c r="N140" i="6"/>
  <c r="N138" i="6"/>
  <c r="N136" i="6"/>
  <c r="N134" i="6"/>
  <c r="N103" i="6"/>
  <c r="L262" i="6"/>
  <c r="L260" i="6"/>
  <c r="J200" i="4" s="1"/>
  <c r="L258" i="6"/>
  <c r="L256" i="6"/>
  <c r="L254" i="6"/>
  <c r="L172" i="6"/>
  <c r="L261" i="6"/>
  <c r="L259" i="6"/>
  <c r="L257" i="6"/>
  <c r="L255" i="6"/>
  <c r="L253" i="6"/>
  <c r="L170" i="6"/>
  <c r="J125" i="4" s="1"/>
  <c r="L168" i="6"/>
  <c r="J123" i="4" s="1"/>
  <c r="L166" i="6"/>
  <c r="J122" i="4" s="1"/>
  <c r="L164" i="6"/>
  <c r="L162" i="6"/>
  <c r="L160" i="6"/>
  <c r="L158" i="6"/>
  <c r="J118" i="4" s="1"/>
  <c r="L156" i="6"/>
  <c r="L173" i="6"/>
  <c r="L171" i="6"/>
  <c r="L169" i="6"/>
  <c r="J124" i="4" s="1"/>
  <c r="L167" i="6"/>
  <c r="L165" i="6"/>
  <c r="J121" i="4" s="1"/>
  <c r="L163" i="6"/>
  <c r="L161" i="6"/>
  <c r="L159" i="6"/>
  <c r="L157" i="6"/>
  <c r="L155" i="6"/>
  <c r="L104" i="6"/>
  <c r="J275" i="6"/>
  <c r="J273" i="6"/>
  <c r="J271" i="6"/>
  <c r="J269" i="6"/>
  <c r="J267" i="6"/>
  <c r="J195" i="6"/>
  <c r="J193" i="6"/>
  <c r="J191" i="6"/>
  <c r="J189" i="6"/>
  <c r="J187" i="6"/>
  <c r="H134" i="4" s="1"/>
  <c r="J185" i="6"/>
  <c r="J183" i="6"/>
  <c r="J181" i="6"/>
  <c r="J179" i="6"/>
  <c r="J177" i="6"/>
  <c r="J274" i="6"/>
  <c r="J272" i="6"/>
  <c r="J270" i="6"/>
  <c r="J268" i="6"/>
  <c r="J266" i="6"/>
  <c r="J194" i="6"/>
  <c r="J186" i="6"/>
  <c r="J178" i="6"/>
  <c r="J192" i="6"/>
  <c r="H138" i="4" s="1"/>
  <c r="J184" i="6"/>
  <c r="J190" i="6"/>
  <c r="H136" i="4" s="1"/>
  <c r="J182" i="6"/>
  <c r="J188" i="6"/>
  <c r="H135" i="4" s="1"/>
  <c r="J180" i="6"/>
  <c r="H131" i="4" s="1"/>
  <c r="H288" i="6"/>
  <c r="H286" i="6"/>
  <c r="F206" i="4" s="1"/>
  <c r="H284" i="6"/>
  <c r="H282" i="6"/>
  <c r="H280" i="6"/>
  <c r="H216" i="6"/>
  <c r="H214" i="6"/>
  <c r="F151" i="4" s="1"/>
  <c r="H212" i="6"/>
  <c r="F149" i="4" s="1"/>
  <c r="H210" i="6"/>
  <c r="F148" i="4" s="1"/>
  <c r="H208" i="6"/>
  <c r="H206" i="6"/>
  <c r="H204" i="6"/>
  <c r="H202" i="6"/>
  <c r="F144" i="4" s="1"/>
  <c r="H200" i="6"/>
  <c r="H287" i="6"/>
  <c r="H285" i="6"/>
  <c r="H283" i="6"/>
  <c r="H281" i="6"/>
  <c r="H279" i="6"/>
  <c r="H217" i="6"/>
  <c r="H215" i="6"/>
  <c r="H213" i="6"/>
  <c r="F150" i="4" s="1"/>
  <c r="H211" i="6"/>
  <c r="H209" i="6"/>
  <c r="F147" i="4" s="1"/>
  <c r="H207" i="6"/>
  <c r="H205" i="6"/>
  <c r="H203" i="6"/>
  <c r="H201" i="6"/>
  <c r="H106" i="6"/>
  <c r="F83" i="4" s="1"/>
  <c r="H199" i="6"/>
  <c r="X288" i="6"/>
  <c r="X286" i="6"/>
  <c r="V206" i="4" s="1"/>
  <c r="X284" i="6"/>
  <c r="X282" i="6"/>
  <c r="X280" i="6"/>
  <c r="X216" i="6"/>
  <c r="X214" i="6"/>
  <c r="V151" i="4" s="1"/>
  <c r="X212" i="6"/>
  <c r="V149" i="4" s="1"/>
  <c r="X210" i="6"/>
  <c r="V148" i="4" s="1"/>
  <c r="X208" i="6"/>
  <c r="X206" i="6"/>
  <c r="X204" i="6"/>
  <c r="X202" i="6"/>
  <c r="V144" i="4" s="1"/>
  <c r="X200" i="6"/>
  <c r="X287" i="6"/>
  <c r="X285" i="6"/>
  <c r="X283" i="6"/>
  <c r="X281" i="6"/>
  <c r="X279" i="6"/>
  <c r="X217" i="6"/>
  <c r="X215" i="6"/>
  <c r="X213" i="6"/>
  <c r="V150" i="4" s="1"/>
  <c r="X211" i="6"/>
  <c r="X209" i="6"/>
  <c r="V147" i="4" s="1"/>
  <c r="X207" i="6"/>
  <c r="X205" i="6"/>
  <c r="X203" i="6"/>
  <c r="X201" i="6"/>
  <c r="X106" i="6"/>
  <c r="V83" i="4" s="1"/>
  <c r="X199" i="6"/>
  <c r="N476" i="6"/>
  <c r="N474" i="6"/>
  <c r="N472" i="6"/>
  <c r="N470" i="6"/>
  <c r="N468" i="6"/>
  <c r="N477" i="6"/>
  <c r="N473" i="6"/>
  <c r="N469" i="6"/>
  <c r="N396" i="6"/>
  <c r="N394" i="6"/>
  <c r="L279" i="4" s="1"/>
  <c r="N392" i="6"/>
  <c r="L277" i="4" s="1"/>
  <c r="N390" i="6"/>
  <c r="L276" i="4" s="1"/>
  <c r="N388" i="6"/>
  <c r="N386" i="6"/>
  <c r="N384" i="6"/>
  <c r="N382" i="6"/>
  <c r="L272" i="4" s="1"/>
  <c r="N380" i="6"/>
  <c r="N475" i="6"/>
  <c r="N471" i="6"/>
  <c r="N393" i="6"/>
  <c r="N391" i="6"/>
  <c r="N387" i="6"/>
  <c r="N385" i="6"/>
  <c r="N397" i="6"/>
  <c r="N383" i="6"/>
  <c r="N395" i="6"/>
  <c r="N381" i="6"/>
  <c r="N307" i="6"/>
  <c r="L223" i="4" s="1"/>
  <c r="N389" i="6"/>
  <c r="L275" i="4" s="1"/>
  <c r="N379" i="6"/>
  <c r="V450" i="6"/>
  <c r="V445" i="6"/>
  <c r="V442" i="6"/>
  <c r="V447" i="6"/>
  <c r="V444" i="6"/>
  <c r="V352" i="6"/>
  <c r="V350" i="6"/>
  <c r="V348" i="6"/>
  <c r="T251" i="4" s="1"/>
  <c r="V346" i="6"/>
  <c r="T250" i="4" s="1"/>
  <c r="V344" i="6"/>
  <c r="V342" i="6"/>
  <c r="V340" i="6"/>
  <c r="V338" i="6"/>
  <c r="T246" i="4" s="1"/>
  <c r="V336" i="6"/>
  <c r="V449" i="6"/>
  <c r="T337" i="4" s="1"/>
  <c r="V446" i="6"/>
  <c r="V448" i="6"/>
  <c r="V443" i="6"/>
  <c r="V451" i="6"/>
  <c r="V353" i="6"/>
  <c r="V345" i="6"/>
  <c r="V337" i="6"/>
  <c r="V351" i="6"/>
  <c r="V343" i="6"/>
  <c r="V335" i="6"/>
  <c r="V349" i="6"/>
  <c r="V341" i="6"/>
  <c r="V305" i="6"/>
  <c r="V347" i="6"/>
  <c r="V339" i="6"/>
  <c r="L437" i="6"/>
  <c r="L432" i="6"/>
  <c r="L429" i="6"/>
  <c r="L434" i="6"/>
  <c r="L431" i="6"/>
  <c r="L331" i="6"/>
  <c r="L328" i="6"/>
  <c r="L326" i="6"/>
  <c r="L324" i="6"/>
  <c r="L322" i="6"/>
  <c r="L320" i="6"/>
  <c r="L318" i="6"/>
  <c r="L316" i="6"/>
  <c r="L314" i="6"/>
  <c r="L436" i="6"/>
  <c r="L433" i="6"/>
  <c r="L330" i="6"/>
  <c r="L435" i="6"/>
  <c r="L430" i="6"/>
  <c r="L438" i="6"/>
  <c r="L329" i="6"/>
  <c r="L323" i="6"/>
  <c r="L319" i="6"/>
  <c r="L315" i="6"/>
  <c r="L327" i="6"/>
  <c r="L313" i="6"/>
  <c r="L304" i="6"/>
  <c r="L325" i="6"/>
  <c r="L321" i="6"/>
  <c r="L317" i="6"/>
  <c r="V476" i="6"/>
  <c r="V474" i="6"/>
  <c r="V472" i="6"/>
  <c r="V470" i="6"/>
  <c r="V468" i="6"/>
  <c r="V477" i="6"/>
  <c r="V473" i="6"/>
  <c r="V469" i="6"/>
  <c r="V396" i="6"/>
  <c r="V394" i="6"/>
  <c r="T279" i="4" s="1"/>
  <c r="V392" i="6"/>
  <c r="T277" i="4" s="1"/>
  <c r="V390" i="6"/>
  <c r="T276" i="4" s="1"/>
  <c r="V388" i="6"/>
  <c r="V386" i="6"/>
  <c r="V384" i="6"/>
  <c r="V382" i="6"/>
  <c r="T272" i="4" s="1"/>
  <c r="V380" i="6"/>
  <c r="V475" i="6"/>
  <c r="V471" i="6"/>
  <c r="V397" i="6"/>
  <c r="V389" i="6"/>
  <c r="T275" i="4" s="1"/>
  <c r="V395" i="6"/>
  <c r="T280" i="4" s="1"/>
  <c r="V387" i="6"/>
  <c r="V381" i="6"/>
  <c r="V393" i="6"/>
  <c r="T278" i="4" s="1"/>
  <c r="V379" i="6"/>
  <c r="V391" i="6"/>
  <c r="V385" i="6"/>
  <c r="V307" i="6"/>
  <c r="T223" i="4" s="1"/>
  <c r="V383" i="6"/>
  <c r="L464" i="6"/>
  <c r="L460" i="6"/>
  <c r="L457" i="6"/>
  <c r="L462" i="6"/>
  <c r="L459" i="6"/>
  <c r="L375" i="6"/>
  <c r="L373" i="6"/>
  <c r="L371" i="6"/>
  <c r="L369" i="6"/>
  <c r="L367" i="6"/>
  <c r="L365" i="6"/>
  <c r="L363" i="6"/>
  <c r="L361" i="6"/>
  <c r="L359" i="6"/>
  <c r="L357" i="6"/>
  <c r="L461" i="6"/>
  <c r="L456" i="6"/>
  <c r="L458" i="6"/>
  <c r="L455" i="6"/>
  <c r="L463" i="6"/>
  <c r="L368" i="6"/>
  <c r="L360" i="6"/>
  <c r="L374" i="6"/>
  <c r="L366" i="6"/>
  <c r="L358" i="6"/>
  <c r="L372" i="6"/>
  <c r="L364" i="6"/>
  <c r="L306" i="6"/>
  <c r="L370" i="6"/>
  <c r="L362" i="6"/>
  <c r="I437" i="6"/>
  <c r="I435" i="6"/>
  <c r="I433" i="6"/>
  <c r="I431" i="6"/>
  <c r="I429" i="6"/>
  <c r="I436" i="6"/>
  <c r="I331" i="6"/>
  <c r="I328" i="6"/>
  <c r="I326" i="6"/>
  <c r="I324" i="6"/>
  <c r="I322" i="6"/>
  <c r="I320" i="6"/>
  <c r="I318" i="6"/>
  <c r="I316" i="6"/>
  <c r="I314" i="6"/>
  <c r="I438" i="6"/>
  <c r="I430" i="6"/>
  <c r="I330" i="6"/>
  <c r="I432" i="6"/>
  <c r="I329" i="6"/>
  <c r="I327" i="6"/>
  <c r="I434" i="6"/>
  <c r="I325" i="6"/>
  <c r="I321" i="6"/>
  <c r="I317" i="6"/>
  <c r="I313" i="6"/>
  <c r="I304" i="6"/>
  <c r="I323" i="6"/>
  <c r="I319" i="6"/>
  <c r="I315" i="6"/>
  <c r="G298" i="6"/>
  <c r="W450" i="6"/>
  <c r="W448" i="6"/>
  <c r="W446" i="6"/>
  <c r="W444" i="6"/>
  <c r="W442" i="6"/>
  <c r="W447" i="6"/>
  <c r="W352" i="6"/>
  <c r="W350" i="6"/>
  <c r="W348" i="6"/>
  <c r="W346" i="6"/>
  <c r="W344" i="6"/>
  <c r="W342" i="6"/>
  <c r="W340" i="6"/>
  <c r="W338" i="6"/>
  <c r="W336" i="6"/>
  <c r="W449" i="6"/>
  <c r="W451" i="6"/>
  <c r="W443" i="6"/>
  <c r="W353" i="6"/>
  <c r="W351" i="6"/>
  <c r="W349" i="6"/>
  <c r="W347" i="6"/>
  <c r="W345" i="6"/>
  <c r="W343" i="6"/>
  <c r="W341" i="6"/>
  <c r="W339" i="6"/>
  <c r="W337" i="6"/>
  <c r="W335" i="6"/>
  <c r="W445" i="6"/>
  <c r="W305" i="6"/>
  <c r="U463" i="6"/>
  <c r="U461" i="6"/>
  <c r="U459" i="6"/>
  <c r="U457" i="6"/>
  <c r="U455" i="6"/>
  <c r="U458" i="6"/>
  <c r="U375" i="6"/>
  <c r="U373" i="6"/>
  <c r="U371" i="6"/>
  <c r="U369" i="6"/>
  <c r="U367" i="6"/>
  <c r="U365" i="6"/>
  <c r="U363" i="6"/>
  <c r="U361" i="6"/>
  <c r="U359" i="6"/>
  <c r="U357" i="6"/>
  <c r="U460" i="6"/>
  <c r="U462" i="6"/>
  <c r="U374" i="6"/>
  <c r="U372" i="6"/>
  <c r="U370" i="6"/>
  <c r="U368" i="6"/>
  <c r="U366" i="6"/>
  <c r="U364" i="6"/>
  <c r="U362" i="6"/>
  <c r="U360" i="6"/>
  <c r="U358" i="6"/>
  <c r="U456" i="6"/>
  <c r="U464" i="6"/>
  <c r="U306" i="6"/>
  <c r="S476" i="6"/>
  <c r="S474" i="6"/>
  <c r="S472" i="6"/>
  <c r="S470" i="6"/>
  <c r="S468" i="6"/>
  <c r="S396" i="6"/>
  <c r="S394" i="6"/>
  <c r="Q279" i="4" s="1"/>
  <c r="S392" i="6"/>
  <c r="Q277" i="4" s="1"/>
  <c r="S390" i="6"/>
  <c r="Q276" i="4" s="1"/>
  <c r="S388" i="6"/>
  <c r="S386" i="6"/>
  <c r="S384" i="6"/>
  <c r="S382" i="6"/>
  <c r="Q272" i="4" s="1"/>
  <c r="S380" i="6"/>
  <c r="S477" i="6"/>
  <c r="S473" i="6"/>
  <c r="S469" i="6"/>
  <c r="S397" i="6"/>
  <c r="S395" i="6"/>
  <c r="S393" i="6"/>
  <c r="S391" i="6"/>
  <c r="S389" i="6"/>
  <c r="Q275" i="4" s="1"/>
  <c r="S387" i="6"/>
  <c r="S385" i="6"/>
  <c r="S383" i="6"/>
  <c r="S381" i="6"/>
  <c r="S379" i="6"/>
  <c r="S471" i="6"/>
  <c r="S475" i="6"/>
  <c r="S307" i="6"/>
  <c r="Q223" i="4" s="1"/>
  <c r="Q489" i="6"/>
  <c r="Q487" i="6"/>
  <c r="Q485" i="6"/>
  <c r="Q483" i="6"/>
  <c r="Q481" i="6"/>
  <c r="Q419" i="6"/>
  <c r="Q417" i="6"/>
  <c r="Q415" i="6"/>
  <c r="Q413" i="6"/>
  <c r="Q411" i="6"/>
  <c r="O288" i="4" s="1"/>
  <c r="Q409" i="6"/>
  <c r="Q407" i="6"/>
  <c r="Q405" i="6"/>
  <c r="Q418" i="6"/>
  <c r="Q410" i="6"/>
  <c r="Q403" i="6"/>
  <c r="Q401" i="6"/>
  <c r="Q488" i="6"/>
  <c r="O346" i="4" s="1"/>
  <c r="Q484" i="6"/>
  <c r="Q412" i="6"/>
  <c r="O289" i="4" s="1"/>
  <c r="Q404" i="6"/>
  <c r="O285" i="4" s="1"/>
  <c r="Q414" i="6"/>
  <c r="O290" i="4" s="1"/>
  <c r="Q406" i="6"/>
  <c r="Q402" i="6"/>
  <c r="Q482" i="6"/>
  <c r="Q490" i="6"/>
  <c r="Q486" i="6"/>
  <c r="Q416" i="6"/>
  <c r="O292" i="4" s="1"/>
  <c r="Q308" i="6"/>
  <c r="O224" i="4" s="1"/>
  <c r="Q408" i="6"/>
  <c r="R437" i="6"/>
  <c r="R434" i="6"/>
  <c r="R429" i="6"/>
  <c r="R330" i="6"/>
  <c r="R436" i="6"/>
  <c r="R431" i="6"/>
  <c r="R329" i="6"/>
  <c r="R327" i="6"/>
  <c r="R325" i="6"/>
  <c r="R323" i="6"/>
  <c r="R321" i="6"/>
  <c r="R319" i="6"/>
  <c r="R317" i="6"/>
  <c r="R315" i="6"/>
  <c r="R438" i="6"/>
  <c r="R433" i="6"/>
  <c r="R430" i="6"/>
  <c r="R432" i="6"/>
  <c r="R435" i="6"/>
  <c r="R328" i="6"/>
  <c r="R313" i="6"/>
  <c r="R326" i="6"/>
  <c r="R324" i="6"/>
  <c r="R320" i="6"/>
  <c r="R316" i="6"/>
  <c r="R331" i="6"/>
  <c r="R322" i="6"/>
  <c r="R318" i="6"/>
  <c r="R314" i="6"/>
  <c r="R304" i="6"/>
  <c r="P448" i="6"/>
  <c r="P445" i="6"/>
  <c r="P450" i="6"/>
  <c r="P447" i="6"/>
  <c r="P442" i="6"/>
  <c r="P353" i="6"/>
  <c r="P351" i="6"/>
  <c r="P349" i="6"/>
  <c r="P347" i="6"/>
  <c r="P345" i="6"/>
  <c r="N249" i="4" s="1"/>
  <c r="P343" i="6"/>
  <c r="P341" i="6"/>
  <c r="P339" i="6"/>
  <c r="P337" i="6"/>
  <c r="P335" i="6"/>
  <c r="P449" i="6"/>
  <c r="N337" i="4" s="1"/>
  <c r="P444" i="6"/>
  <c r="P451" i="6"/>
  <c r="P446" i="6"/>
  <c r="P443" i="6"/>
  <c r="P348" i="6"/>
  <c r="N251" i="4" s="1"/>
  <c r="P340" i="6"/>
  <c r="P346" i="6"/>
  <c r="N250" i="4" s="1"/>
  <c r="P338" i="6"/>
  <c r="N246" i="4" s="1"/>
  <c r="P352" i="6"/>
  <c r="P344" i="6"/>
  <c r="P336" i="6"/>
  <c r="P350" i="6"/>
  <c r="N253" i="4" s="1"/>
  <c r="P342" i="6"/>
  <c r="P305" i="6"/>
  <c r="N221" i="4" s="1"/>
  <c r="N464" i="6"/>
  <c r="N459" i="6"/>
  <c r="N456" i="6"/>
  <c r="N461" i="6"/>
  <c r="N458" i="6"/>
  <c r="N374" i="6"/>
  <c r="N372" i="6"/>
  <c r="N370" i="6"/>
  <c r="N368" i="6"/>
  <c r="N366" i="6"/>
  <c r="N364" i="6"/>
  <c r="N362" i="6"/>
  <c r="N360" i="6"/>
  <c r="N358" i="6"/>
  <c r="N463" i="6"/>
  <c r="N460" i="6"/>
  <c r="N455" i="6"/>
  <c r="N462" i="6"/>
  <c r="N457" i="6"/>
  <c r="N375" i="6"/>
  <c r="N367" i="6"/>
  <c r="N359" i="6"/>
  <c r="N373" i="6"/>
  <c r="N365" i="6"/>
  <c r="N357" i="6"/>
  <c r="N371" i="6"/>
  <c r="N363" i="6"/>
  <c r="N369" i="6"/>
  <c r="N361" i="6"/>
  <c r="N306" i="6"/>
  <c r="L477" i="6"/>
  <c r="L475" i="6"/>
  <c r="L473" i="6"/>
  <c r="L471" i="6"/>
  <c r="L469" i="6"/>
  <c r="L474" i="6"/>
  <c r="L470" i="6"/>
  <c r="L397" i="6"/>
  <c r="L395" i="6"/>
  <c r="L393" i="6"/>
  <c r="L391" i="6"/>
  <c r="L389" i="6"/>
  <c r="J275" i="4" s="1"/>
  <c r="L387" i="6"/>
  <c r="L385" i="6"/>
  <c r="L383" i="6"/>
  <c r="L381" i="6"/>
  <c r="L379" i="6"/>
  <c r="L476" i="6"/>
  <c r="L472" i="6"/>
  <c r="L468" i="6"/>
  <c r="L394" i="6"/>
  <c r="J279" i="4" s="1"/>
  <c r="L392" i="6"/>
  <c r="J277" i="4" s="1"/>
  <c r="L396" i="6"/>
  <c r="L386" i="6"/>
  <c r="L390" i="6"/>
  <c r="J276" i="4" s="1"/>
  <c r="L384" i="6"/>
  <c r="L388" i="6"/>
  <c r="L382" i="6"/>
  <c r="J272" i="4" s="1"/>
  <c r="L380" i="6"/>
  <c r="L307" i="6"/>
  <c r="J223" i="4" s="1"/>
  <c r="J490" i="6"/>
  <c r="J488" i="6"/>
  <c r="H346" i="4" s="1"/>
  <c r="J486" i="6"/>
  <c r="J484" i="6"/>
  <c r="J482" i="6"/>
  <c r="J489" i="6"/>
  <c r="J485" i="6"/>
  <c r="J481" i="6"/>
  <c r="J419" i="6"/>
  <c r="J416" i="6"/>
  <c r="H292" i="4" s="1"/>
  <c r="J411" i="6"/>
  <c r="H288" i="4" s="1"/>
  <c r="J408" i="6"/>
  <c r="J418" i="6"/>
  <c r="J413" i="6"/>
  <c r="J410" i="6"/>
  <c r="J405" i="6"/>
  <c r="J402" i="6"/>
  <c r="J487" i="6"/>
  <c r="J483" i="6"/>
  <c r="J415" i="6"/>
  <c r="J412" i="6"/>
  <c r="H289" i="4" s="1"/>
  <c r="J407" i="6"/>
  <c r="H287" i="4" s="1"/>
  <c r="J404" i="6"/>
  <c r="H285" i="4" s="1"/>
  <c r="J409" i="6"/>
  <c r="J417" i="6"/>
  <c r="H293" i="4" s="1"/>
  <c r="J403" i="6"/>
  <c r="J414" i="6"/>
  <c r="H290" i="4" s="1"/>
  <c r="J401" i="6"/>
  <c r="J406" i="6"/>
  <c r="J308" i="6"/>
  <c r="H224" i="4" s="1"/>
  <c r="G297" i="6"/>
  <c r="W438" i="6"/>
  <c r="W436" i="6"/>
  <c r="W434" i="6"/>
  <c r="W432" i="6"/>
  <c r="W430" i="6"/>
  <c r="W437" i="6"/>
  <c r="W429" i="6"/>
  <c r="W329" i="6"/>
  <c r="W327" i="6"/>
  <c r="W325" i="6"/>
  <c r="W323" i="6"/>
  <c r="W321" i="6"/>
  <c r="W319" i="6"/>
  <c r="W317" i="6"/>
  <c r="W315" i="6"/>
  <c r="W431" i="6"/>
  <c r="W433" i="6"/>
  <c r="W331" i="6"/>
  <c r="W328" i="6"/>
  <c r="W326" i="6"/>
  <c r="W435" i="6"/>
  <c r="W322" i="6"/>
  <c r="W318" i="6"/>
  <c r="W314" i="6"/>
  <c r="W330" i="6"/>
  <c r="W324" i="6"/>
  <c r="W320" i="6"/>
  <c r="W316" i="6"/>
  <c r="W313" i="6"/>
  <c r="W304" i="6"/>
  <c r="U451" i="6"/>
  <c r="U449" i="6"/>
  <c r="U447" i="6"/>
  <c r="U445" i="6"/>
  <c r="U443" i="6"/>
  <c r="U448" i="6"/>
  <c r="U353" i="6"/>
  <c r="U351" i="6"/>
  <c r="U349" i="6"/>
  <c r="U347" i="6"/>
  <c r="U345" i="6"/>
  <c r="U343" i="6"/>
  <c r="U341" i="6"/>
  <c r="U339" i="6"/>
  <c r="U337" i="6"/>
  <c r="U335" i="6"/>
  <c r="U450" i="6"/>
  <c r="U442" i="6"/>
  <c r="U444" i="6"/>
  <c r="U352" i="6"/>
  <c r="U350" i="6"/>
  <c r="U348" i="6"/>
  <c r="U346" i="6"/>
  <c r="U344" i="6"/>
  <c r="U342" i="6"/>
  <c r="U340" i="6"/>
  <c r="U338" i="6"/>
  <c r="U336" i="6"/>
  <c r="U446" i="6"/>
  <c r="U305" i="6"/>
  <c r="S464" i="6"/>
  <c r="S462" i="6"/>
  <c r="S460" i="6"/>
  <c r="S458" i="6"/>
  <c r="S456" i="6"/>
  <c r="S459" i="6"/>
  <c r="S374" i="6"/>
  <c r="S372" i="6"/>
  <c r="S370" i="6"/>
  <c r="S368" i="6"/>
  <c r="S366" i="6"/>
  <c r="S364" i="6"/>
  <c r="S362" i="6"/>
  <c r="S360" i="6"/>
  <c r="S358" i="6"/>
  <c r="S461" i="6"/>
  <c r="S463" i="6"/>
  <c r="S455" i="6"/>
  <c r="S375" i="6"/>
  <c r="S373" i="6"/>
  <c r="S371" i="6"/>
  <c r="S369" i="6"/>
  <c r="S367" i="6"/>
  <c r="S365" i="6"/>
  <c r="S363" i="6"/>
  <c r="S361" i="6"/>
  <c r="S359" i="6"/>
  <c r="S357" i="6"/>
  <c r="S457" i="6"/>
  <c r="S306" i="6"/>
  <c r="Q477" i="6"/>
  <c r="Q475" i="6"/>
  <c r="Q473" i="6"/>
  <c r="Q471" i="6"/>
  <c r="Q469" i="6"/>
  <c r="Q397" i="6"/>
  <c r="Q395" i="6"/>
  <c r="Q393" i="6"/>
  <c r="Q391" i="6"/>
  <c r="Q389" i="6"/>
  <c r="O275" i="4" s="1"/>
  <c r="Q387" i="6"/>
  <c r="Q385" i="6"/>
  <c r="Q383" i="6"/>
  <c r="Q381" i="6"/>
  <c r="Q379" i="6"/>
  <c r="Q474" i="6"/>
  <c r="Q470" i="6"/>
  <c r="Q396" i="6"/>
  <c r="Q394" i="6"/>
  <c r="O279" i="4" s="1"/>
  <c r="Q392" i="6"/>
  <c r="O277" i="4" s="1"/>
  <c r="Q390" i="6"/>
  <c r="O276" i="4" s="1"/>
  <c r="Q388" i="6"/>
  <c r="Q386" i="6"/>
  <c r="Q384" i="6"/>
  <c r="Q382" i="6"/>
  <c r="O272" i="4" s="1"/>
  <c r="Q380" i="6"/>
  <c r="Q476" i="6"/>
  <c r="Q472" i="6"/>
  <c r="Q468" i="6"/>
  <c r="Q307" i="6"/>
  <c r="O223" i="4" s="1"/>
  <c r="O490" i="6"/>
  <c r="O488" i="6"/>
  <c r="M346" i="4" s="1"/>
  <c r="O486" i="6"/>
  <c r="O484" i="6"/>
  <c r="O482" i="6"/>
  <c r="O418" i="6"/>
  <c r="O416" i="6"/>
  <c r="M292" i="4" s="1"/>
  <c r="O414" i="6"/>
  <c r="M290" i="4" s="1"/>
  <c r="O412" i="6"/>
  <c r="M289" i="4" s="1"/>
  <c r="O410" i="6"/>
  <c r="O408" i="6"/>
  <c r="O406" i="6"/>
  <c r="O404" i="6"/>
  <c r="M285" i="4" s="1"/>
  <c r="O419" i="6"/>
  <c r="O411" i="6"/>
  <c r="M288" i="4" s="1"/>
  <c r="O402" i="6"/>
  <c r="O489" i="6"/>
  <c r="O485" i="6"/>
  <c r="O481" i="6"/>
  <c r="O413" i="6"/>
  <c r="O405" i="6"/>
  <c r="O415" i="6"/>
  <c r="M291" i="4" s="1"/>
  <c r="O407" i="6"/>
  <c r="O403" i="6"/>
  <c r="O401" i="6"/>
  <c r="O417" i="6"/>
  <c r="M293" i="4" s="1"/>
  <c r="O487" i="6"/>
  <c r="O483" i="6"/>
  <c r="O409" i="6"/>
  <c r="O308" i="6"/>
  <c r="M224" i="4" s="1"/>
  <c r="G237" i="7"/>
  <c r="G235" i="7"/>
  <c r="G238" i="7"/>
  <c r="G236" i="7"/>
  <c r="G234" i="7"/>
  <c r="G232" i="7"/>
  <c r="G230" i="7"/>
  <c r="G233" i="7"/>
  <c r="G171" i="7"/>
  <c r="G167" i="7"/>
  <c r="G231" i="7"/>
  <c r="G170" i="7"/>
  <c r="G166" i="7"/>
  <c r="G163" i="7"/>
  <c r="G161" i="7"/>
  <c r="G159" i="7"/>
  <c r="G157" i="7"/>
  <c r="G155" i="7"/>
  <c r="G153" i="7"/>
  <c r="G164" i="7"/>
  <c r="G160" i="7"/>
  <c r="G156" i="7"/>
  <c r="G169" i="7"/>
  <c r="G168" i="7"/>
  <c r="G162" i="7"/>
  <c r="G158" i="7"/>
  <c r="G154" i="7"/>
  <c r="G229" i="7"/>
  <c r="G165" i="7"/>
  <c r="G103" i="7"/>
  <c r="Q70" i="7"/>
  <c r="Q68" i="7"/>
  <c r="Q66" i="7"/>
  <c r="Q64" i="7"/>
  <c r="Q62" i="7"/>
  <c r="Q32" i="7"/>
  <c r="Q30" i="7"/>
  <c r="Q28" i="7"/>
  <c r="Q26" i="7"/>
  <c r="Q24" i="7"/>
  <c r="Q22" i="7"/>
  <c r="Q20" i="7"/>
  <c r="Q18" i="7"/>
  <c r="Q16" i="7"/>
  <c r="Q69" i="7"/>
  <c r="Q65" i="7"/>
  <c r="Q29" i="7"/>
  <c r="Q25" i="7"/>
  <c r="Q21" i="7"/>
  <c r="Q17" i="7"/>
  <c r="Q9" i="7"/>
  <c r="Q71" i="7"/>
  <c r="Q63" i="7"/>
  <c r="Q31" i="7"/>
  <c r="Q23" i="7"/>
  <c r="Q67" i="7"/>
  <c r="Q27" i="7"/>
  <c r="Q19" i="7"/>
  <c r="P212" i="7"/>
  <c r="P210" i="7"/>
  <c r="P208" i="7"/>
  <c r="P206" i="7"/>
  <c r="P204" i="7"/>
  <c r="P211" i="7"/>
  <c r="P209" i="7"/>
  <c r="P207" i="7"/>
  <c r="P205" i="7"/>
  <c r="P203" i="7"/>
  <c r="P127" i="7"/>
  <c r="P125" i="7"/>
  <c r="P123" i="7"/>
  <c r="P121" i="7"/>
  <c r="P119" i="7"/>
  <c r="P117" i="7"/>
  <c r="P115" i="7"/>
  <c r="P113" i="7"/>
  <c r="P111" i="7"/>
  <c r="P109" i="7"/>
  <c r="P126" i="7"/>
  <c r="P122" i="7"/>
  <c r="P118" i="7"/>
  <c r="P114" i="7"/>
  <c r="P110" i="7"/>
  <c r="P120" i="7"/>
  <c r="P112" i="7"/>
  <c r="P101" i="7"/>
  <c r="P124" i="7"/>
  <c r="P116" i="7"/>
  <c r="I70" i="7"/>
  <c r="I68" i="7"/>
  <c r="I66" i="7"/>
  <c r="I64" i="7"/>
  <c r="I62" i="7"/>
  <c r="I32" i="7"/>
  <c r="I30" i="7"/>
  <c r="I28" i="7"/>
  <c r="I26" i="7"/>
  <c r="I24" i="7"/>
  <c r="I22" i="7"/>
  <c r="I20" i="7"/>
  <c r="I18" i="7"/>
  <c r="I16" i="7"/>
  <c r="I69" i="7"/>
  <c r="I65" i="7"/>
  <c r="I29" i="7"/>
  <c r="I25" i="7"/>
  <c r="I21" i="7"/>
  <c r="I17" i="7"/>
  <c r="I9" i="7"/>
  <c r="I67" i="7"/>
  <c r="I27" i="7"/>
  <c r="I19" i="7"/>
  <c r="I71" i="7"/>
  <c r="I31" i="7"/>
  <c r="I63" i="7"/>
  <c r="I23" i="7"/>
  <c r="Q225" i="7"/>
  <c r="Q223" i="7"/>
  <c r="Q221" i="7"/>
  <c r="Q219" i="7"/>
  <c r="Q217" i="7"/>
  <c r="Q218" i="7"/>
  <c r="Q224" i="7"/>
  <c r="Q216" i="7"/>
  <c r="Q148" i="7"/>
  <c r="Q146" i="7"/>
  <c r="Q144" i="7"/>
  <c r="Q142" i="7"/>
  <c r="Q140" i="7"/>
  <c r="Q138" i="7"/>
  <c r="Q136" i="7"/>
  <c r="Q134" i="7"/>
  <c r="Q132" i="7"/>
  <c r="Q149" i="7"/>
  <c r="Q145" i="7"/>
  <c r="Q141" i="7"/>
  <c r="Q137" i="7"/>
  <c r="Q133" i="7"/>
  <c r="Q222" i="7"/>
  <c r="Q220" i="7"/>
  <c r="Q147" i="7"/>
  <c r="Q143" i="7"/>
  <c r="Q139" i="7"/>
  <c r="Q135" i="7"/>
  <c r="Q131" i="7"/>
  <c r="Q102" i="7"/>
  <c r="L83" i="7"/>
  <c r="L81" i="7"/>
  <c r="L79" i="7"/>
  <c r="L77" i="7"/>
  <c r="L75" i="7"/>
  <c r="L51" i="7"/>
  <c r="L49" i="7"/>
  <c r="L47" i="7"/>
  <c r="L45" i="7"/>
  <c r="L43" i="7"/>
  <c r="L41" i="7"/>
  <c r="L39" i="7"/>
  <c r="L37" i="7"/>
  <c r="L84" i="7"/>
  <c r="L80" i="7"/>
  <c r="L76" i="7"/>
  <c r="L52" i="7"/>
  <c r="L48" i="7"/>
  <c r="L44" i="7"/>
  <c r="L40" i="7"/>
  <c r="L36" i="7"/>
  <c r="L10" i="7"/>
  <c r="L78" i="7"/>
  <c r="L46" i="7"/>
  <c r="L38" i="7"/>
  <c r="L82" i="7"/>
  <c r="L50" i="7"/>
  <c r="L42" i="7"/>
  <c r="T238" i="7"/>
  <c r="T236" i="7"/>
  <c r="T234" i="7"/>
  <c r="T235" i="7"/>
  <c r="T232" i="7"/>
  <c r="T230" i="7"/>
  <c r="T170" i="7"/>
  <c r="T168" i="7"/>
  <c r="T166" i="7"/>
  <c r="T231" i="7"/>
  <c r="T229" i="7"/>
  <c r="T171" i="7"/>
  <c r="T169" i="7"/>
  <c r="T167" i="7"/>
  <c r="T165" i="7"/>
  <c r="T163" i="7"/>
  <c r="T161" i="7"/>
  <c r="T159" i="7"/>
  <c r="T157" i="7"/>
  <c r="T155" i="7"/>
  <c r="T153" i="7"/>
  <c r="T237" i="7"/>
  <c r="T233" i="7"/>
  <c r="T164" i="7"/>
  <c r="T160" i="7"/>
  <c r="T156" i="7"/>
  <c r="T154" i="7"/>
  <c r="T162" i="7"/>
  <c r="T103" i="7"/>
  <c r="T158" i="7"/>
  <c r="H83" i="7"/>
  <c r="H81" i="7"/>
  <c r="H79" i="7"/>
  <c r="H77" i="7"/>
  <c r="H75" i="7"/>
  <c r="H51" i="7"/>
  <c r="H49" i="7"/>
  <c r="H47" i="7"/>
  <c r="H45" i="7"/>
  <c r="H43" i="7"/>
  <c r="H41" i="7"/>
  <c r="H39" i="7"/>
  <c r="H37" i="7"/>
  <c r="H82" i="7"/>
  <c r="H78" i="7"/>
  <c r="H50" i="7"/>
  <c r="H46" i="7"/>
  <c r="H42" i="7"/>
  <c r="H38" i="7"/>
  <c r="H80" i="7"/>
  <c r="H48" i="7"/>
  <c r="H40" i="7"/>
  <c r="H10" i="7"/>
  <c r="H84" i="7"/>
  <c r="H76" i="7"/>
  <c r="H52" i="7"/>
  <c r="H44" i="7"/>
  <c r="H36" i="7"/>
  <c r="T212" i="7"/>
  <c r="T210" i="7"/>
  <c r="T208" i="7"/>
  <c r="T206" i="7"/>
  <c r="T204" i="7"/>
  <c r="T211" i="7"/>
  <c r="T209" i="7"/>
  <c r="T207" i="7"/>
  <c r="T205" i="7"/>
  <c r="T203" i="7"/>
  <c r="T127" i="7"/>
  <c r="T125" i="7"/>
  <c r="T123" i="7"/>
  <c r="T121" i="7"/>
  <c r="T119" i="7"/>
  <c r="T117" i="7"/>
  <c r="T115" i="7"/>
  <c r="T113" i="7"/>
  <c r="T111" i="7"/>
  <c r="T109" i="7"/>
  <c r="T124" i="7"/>
  <c r="T120" i="7"/>
  <c r="T116" i="7"/>
  <c r="T112" i="7"/>
  <c r="T101" i="7"/>
  <c r="T126" i="7"/>
  <c r="T118" i="7"/>
  <c r="T110" i="7"/>
  <c r="T122" i="7"/>
  <c r="T114" i="7"/>
  <c r="P238" i="7"/>
  <c r="P236" i="7"/>
  <c r="P234" i="7"/>
  <c r="P237" i="7"/>
  <c r="P232" i="7"/>
  <c r="P230" i="7"/>
  <c r="P170" i="7"/>
  <c r="P168" i="7"/>
  <c r="P166" i="7"/>
  <c r="P235" i="7"/>
  <c r="P233" i="7"/>
  <c r="P231" i="7"/>
  <c r="P229" i="7"/>
  <c r="P171" i="7"/>
  <c r="P169" i="7"/>
  <c r="P167" i="7"/>
  <c r="P165" i="7"/>
  <c r="P163" i="7"/>
  <c r="P161" i="7"/>
  <c r="P159" i="7"/>
  <c r="P157" i="7"/>
  <c r="P155" i="7"/>
  <c r="P153" i="7"/>
  <c r="P162" i="7"/>
  <c r="P158" i="7"/>
  <c r="P154" i="7"/>
  <c r="P103" i="7"/>
  <c r="P156" i="7"/>
  <c r="P164" i="7"/>
  <c r="P160" i="7"/>
  <c r="R375" i="7"/>
  <c r="R376" i="7"/>
  <c r="R374" i="7"/>
  <c r="R373" i="7"/>
  <c r="R371" i="7"/>
  <c r="R369" i="7"/>
  <c r="R367" i="7"/>
  <c r="R372" i="7"/>
  <c r="R370" i="7"/>
  <c r="R368" i="7"/>
  <c r="R292" i="7"/>
  <c r="R290" i="7"/>
  <c r="R288" i="7"/>
  <c r="R286" i="7"/>
  <c r="R284" i="7"/>
  <c r="R282" i="7"/>
  <c r="R280" i="7"/>
  <c r="R278" i="7"/>
  <c r="R276" i="7"/>
  <c r="R274" i="7"/>
  <c r="R287" i="7"/>
  <c r="R279" i="7"/>
  <c r="R285" i="7"/>
  <c r="R277" i="7"/>
  <c r="R266" i="7"/>
  <c r="R291" i="7"/>
  <c r="R283" i="7"/>
  <c r="R275" i="7"/>
  <c r="R281" i="7"/>
  <c r="R289" i="7"/>
  <c r="S83" i="7"/>
  <c r="S81" i="7"/>
  <c r="S79" i="7"/>
  <c r="S77" i="7"/>
  <c r="S75" i="7"/>
  <c r="S51" i="7"/>
  <c r="S49" i="7"/>
  <c r="S47" i="7"/>
  <c r="S45" i="7"/>
  <c r="S43" i="7"/>
  <c r="S41" i="7"/>
  <c r="S39" i="7"/>
  <c r="S37" i="7"/>
  <c r="S82" i="7"/>
  <c r="S78" i="7"/>
  <c r="S50" i="7"/>
  <c r="S46" i="7"/>
  <c r="S42" i="7"/>
  <c r="S38" i="7"/>
  <c r="S80" i="7"/>
  <c r="S48" i="7"/>
  <c r="S40" i="7"/>
  <c r="S10" i="7"/>
  <c r="S52" i="7"/>
  <c r="S84" i="7"/>
  <c r="S44" i="7"/>
  <c r="S76" i="7"/>
  <c r="S36" i="7"/>
  <c r="M225" i="7"/>
  <c r="M223" i="7"/>
  <c r="M221" i="7"/>
  <c r="M219" i="7"/>
  <c r="M217" i="7"/>
  <c r="M220" i="7"/>
  <c r="M218" i="7"/>
  <c r="M148" i="7"/>
  <c r="M146" i="7"/>
  <c r="M144" i="7"/>
  <c r="M142" i="7"/>
  <c r="M140" i="7"/>
  <c r="M138" i="7"/>
  <c r="M136" i="7"/>
  <c r="M134" i="7"/>
  <c r="M132" i="7"/>
  <c r="M147" i="7"/>
  <c r="M143" i="7"/>
  <c r="M139" i="7"/>
  <c r="M135" i="7"/>
  <c r="M131" i="7"/>
  <c r="M102" i="7"/>
  <c r="M224" i="7"/>
  <c r="M222" i="7"/>
  <c r="M149" i="7"/>
  <c r="M145" i="7"/>
  <c r="M141" i="7"/>
  <c r="M137" i="7"/>
  <c r="M216" i="7"/>
  <c r="M133" i="7"/>
  <c r="I250" i="7"/>
  <c r="I248" i="7"/>
  <c r="I246" i="7"/>
  <c r="I244" i="7"/>
  <c r="I242" i="7"/>
  <c r="I251" i="7"/>
  <c r="I249" i="7"/>
  <c r="G212" i="4" s="1"/>
  <c r="I247" i="7"/>
  <c r="I245" i="7"/>
  <c r="I243" i="7"/>
  <c r="I193" i="7"/>
  <c r="I191" i="7"/>
  <c r="G184" i="4" s="1"/>
  <c r="I189" i="7"/>
  <c r="G182" i="4" s="1"/>
  <c r="I187" i="7"/>
  <c r="I185" i="7"/>
  <c r="G179" i="4" s="1"/>
  <c r="I183" i="7"/>
  <c r="I181" i="7"/>
  <c r="I190" i="7"/>
  <c r="G183" i="4" s="1"/>
  <c r="I182" i="7"/>
  <c r="I180" i="7"/>
  <c r="I176" i="7"/>
  <c r="I188" i="7"/>
  <c r="G181" i="4" s="1"/>
  <c r="I179" i="7"/>
  <c r="I175" i="7"/>
  <c r="I192" i="7"/>
  <c r="I104" i="7"/>
  <c r="G85" i="4" s="1"/>
  <c r="I186" i="7"/>
  <c r="G180" i="4" s="1"/>
  <c r="I178" i="7"/>
  <c r="G176" i="4" s="1"/>
  <c r="I184" i="7"/>
  <c r="I177" i="7"/>
  <c r="K71" i="7"/>
  <c r="K69" i="7"/>
  <c r="K67" i="7"/>
  <c r="K65" i="7"/>
  <c r="K63" i="7"/>
  <c r="K31" i="7"/>
  <c r="K29" i="7"/>
  <c r="K27" i="7"/>
  <c r="K25" i="7"/>
  <c r="K23" i="7"/>
  <c r="K21" i="7"/>
  <c r="K19" i="7"/>
  <c r="K17" i="7"/>
  <c r="K9" i="7"/>
  <c r="K11" i="7" s="1"/>
  <c r="K68" i="7"/>
  <c r="K64" i="7"/>
  <c r="K32" i="7"/>
  <c r="K28" i="7"/>
  <c r="K24" i="7"/>
  <c r="K20" i="7"/>
  <c r="K16" i="7"/>
  <c r="K66" i="7"/>
  <c r="K26" i="7"/>
  <c r="K18" i="7"/>
  <c r="K62" i="7"/>
  <c r="K22" i="7"/>
  <c r="K70" i="7"/>
  <c r="K30" i="7"/>
  <c r="I84" i="7"/>
  <c r="I82" i="7"/>
  <c r="I80" i="7"/>
  <c r="I78" i="7"/>
  <c r="I76" i="7"/>
  <c r="I52" i="7"/>
  <c r="I50" i="7"/>
  <c r="I48" i="7"/>
  <c r="I46" i="7"/>
  <c r="I44" i="7"/>
  <c r="I42" i="7"/>
  <c r="I40" i="7"/>
  <c r="I38" i="7"/>
  <c r="I36" i="7"/>
  <c r="I10" i="7"/>
  <c r="I83" i="7"/>
  <c r="I79" i="7"/>
  <c r="I75" i="7"/>
  <c r="I51" i="7"/>
  <c r="I47" i="7"/>
  <c r="I43" i="7"/>
  <c r="I39" i="7"/>
  <c r="I77" i="7"/>
  <c r="I45" i="7"/>
  <c r="I37" i="7"/>
  <c r="I49" i="7"/>
  <c r="I81" i="7"/>
  <c r="I41" i="7"/>
  <c r="I211" i="7"/>
  <c r="I209" i="7"/>
  <c r="I207" i="7"/>
  <c r="I205" i="7"/>
  <c r="I203" i="7"/>
  <c r="I212" i="7"/>
  <c r="I204" i="7"/>
  <c r="I210" i="7"/>
  <c r="I126" i="7"/>
  <c r="I124" i="7"/>
  <c r="I122" i="7"/>
  <c r="I120" i="7"/>
  <c r="I118" i="7"/>
  <c r="I116" i="7"/>
  <c r="I114" i="7"/>
  <c r="I112" i="7"/>
  <c r="I110" i="7"/>
  <c r="I101" i="7"/>
  <c r="I127" i="7"/>
  <c r="I123" i="7"/>
  <c r="I119" i="7"/>
  <c r="I115" i="7"/>
  <c r="I111" i="7"/>
  <c r="I208" i="7"/>
  <c r="I206" i="7"/>
  <c r="I121" i="7"/>
  <c r="I113" i="7"/>
  <c r="I125" i="7"/>
  <c r="I117" i="7"/>
  <c r="I109" i="7"/>
  <c r="G224" i="7"/>
  <c r="G222" i="7"/>
  <c r="G220" i="7"/>
  <c r="G218" i="7"/>
  <c r="G216" i="7"/>
  <c r="G223" i="7"/>
  <c r="G221" i="7"/>
  <c r="G149" i="7"/>
  <c r="G147" i="7"/>
  <c r="G145" i="7"/>
  <c r="G143" i="7"/>
  <c r="G141" i="7"/>
  <c r="G139" i="7"/>
  <c r="G137" i="7"/>
  <c r="G135" i="7"/>
  <c r="G133" i="7"/>
  <c r="G131" i="7"/>
  <c r="G102" i="7"/>
  <c r="G225" i="7"/>
  <c r="G146" i="7"/>
  <c r="G142" i="7"/>
  <c r="G138" i="7"/>
  <c r="G134" i="7"/>
  <c r="G219" i="7"/>
  <c r="G217" i="7"/>
  <c r="G148" i="7"/>
  <c r="G144" i="7"/>
  <c r="G140" i="7"/>
  <c r="G132" i="7"/>
  <c r="G136" i="7"/>
  <c r="W224" i="7"/>
  <c r="W222" i="7"/>
  <c r="W220" i="7"/>
  <c r="W218" i="7"/>
  <c r="W216" i="7"/>
  <c r="W223" i="7"/>
  <c r="W221" i="7"/>
  <c r="W149" i="7"/>
  <c r="W147" i="7"/>
  <c r="W145" i="7"/>
  <c r="W143" i="7"/>
  <c r="W141" i="7"/>
  <c r="W139" i="7"/>
  <c r="W137" i="7"/>
  <c r="W135" i="7"/>
  <c r="W133" i="7"/>
  <c r="W131" i="7"/>
  <c r="W102" i="7"/>
  <c r="W217" i="7"/>
  <c r="W146" i="7"/>
  <c r="W142" i="7"/>
  <c r="W138" i="7"/>
  <c r="W134" i="7"/>
  <c r="W225" i="7"/>
  <c r="W148" i="7"/>
  <c r="W144" i="7"/>
  <c r="W140" i="7"/>
  <c r="W136" i="7"/>
  <c r="W219" i="7"/>
  <c r="W132" i="7"/>
  <c r="U238" i="7"/>
  <c r="U236" i="7"/>
  <c r="U234" i="7"/>
  <c r="U237" i="7"/>
  <c r="U235" i="7"/>
  <c r="U233" i="7"/>
  <c r="U231" i="7"/>
  <c r="U229" i="7"/>
  <c r="U168" i="7"/>
  <c r="U232" i="7"/>
  <c r="U171" i="7"/>
  <c r="U167" i="7"/>
  <c r="U164" i="7"/>
  <c r="U162" i="7"/>
  <c r="U160" i="7"/>
  <c r="U158" i="7"/>
  <c r="U156" i="7"/>
  <c r="U154" i="7"/>
  <c r="U103" i="7"/>
  <c r="U165" i="7"/>
  <c r="U161" i="7"/>
  <c r="U157" i="7"/>
  <c r="U153" i="7"/>
  <c r="U170" i="7"/>
  <c r="U169" i="7"/>
  <c r="U163" i="7"/>
  <c r="U159" i="7"/>
  <c r="U155" i="7"/>
  <c r="U230" i="7"/>
  <c r="U166" i="7"/>
  <c r="S251" i="7"/>
  <c r="S249" i="7"/>
  <c r="Q212" i="4" s="1"/>
  <c r="S247" i="7"/>
  <c r="S245" i="7"/>
  <c r="S243" i="7"/>
  <c r="S250" i="7"/>
  <c r="S248" i="7"/>
  <c r="S246" i="7"/>
  <c r="S244" i="7"/>
  <c r="S242" i="7"/>
  <c r="S192" i="7"/>
  <c r="S190" i="7"/>
  <c r="Q183" i="4" s="1"/>
  <c r="S188" i="7"/>
  <c r="Q181" i="4" s="1"/>
  <c r="S186" i="7"/>
  <c r="Q180" i="4" s="1"/>
  <c r="S184" i="7"/>
  <c r="S182" i="7"/>
  <c r="S193" i="7"/>
  <c r="S185" i="7"/>
  <c r="Q179" i="4" s="1"/>
  <c r="S179" i="7"/>
  <c r="S175" i="7"/>
  <c r="S191" i="7"/>
  <c r="Q184" i="4" s="1"/>
  <c r="S183" i="7"/>
  <c r="S178" i="7"/>
  <c r="Q176" i="4" s="1"/>
  <c r="S104" i="7"/>
  <c r="Q85" i="4" s="1"/>
  <c r="S176" i="7"/>
  <c r="S189" i="7"/>
  <c r="Q182" i="4" s="1"/>
  <c r="S187" i="7"/>
  <c r="S180" i="7"/>
  <c r="S181" i="7"/>
  <c r="S177" i="7"/>
  <c r="L71" i="7"/>
  <c r="L69" i="7"/>
  <c r="L67" i="7"/>
  <c r="L65" i="7"/>
  <c r="L63" i="7"/>
  <c r="L31" i="7"/>
  <c r="L29" i="7"/>
  <c r="L27" i="7"/>
  <c r="L25" i="7"/>
  <c r="L23" i="7"/>
  <c r="L21" i="7"/>
  <c r="L19" i="7"/>
  <c r="L17" i="7"/>
  <c r="L9" i="7"/>
  <c r="L11" i="7" s="1"/>
  <c r="L70" i="7"/>
  <c r="L66" i="7"/>
  <c r="L62" i="7"/>
  <c r="L30" i="7"/>
  <c r="L26" i="7"/>
  <c r="L22" i="7"/>
  <c r="L18" i="7"/>
  <c r="L68" i="7"/>
  <c r="L28" i="7"/>
  <c r="L20" i="7"/>
  <c r="L64" i="7"/>
  <c r="L32" i="7"/>
  <c r="L24" i="7"/>
  <c r="L16" i="7"/>
  <c r="J84" i="7"/>
  <c r="J82" i="7"/>
  <c r="J80" i="7"/>
  <c r="J78" i="7"/>
  <c r="J76" i="7"/>
  <c r="J52" i="7"/>
  <c r="J50" i="7"/>
  <c r="J48" i="7"/>
  <c r="J46" i="7"/>
  <c r="J44" i="7"/>
  <c r="J42" i="7"/>
  <c r="J40" i="7"/>
  <c r="J38" i="7"/>
  <c r="J36" i="7"/>
  <c r="J10" i="7"/>
  <c r="J81" i="7"/>
  <c r="J77" i="7"/>
  <c r="J49" i="7"/>
  <c r="J45" i="7"/>
  <c r="J41" i="7"/>
  <c r="J37" i="7"/>
  <c r="J79" i="7"/>
  <c r="J47" i="7"/>
  <c r="J39" i="7"/>
  <c r="J83" i="7"/>
  <c r="J75" i="7"/>
  <c r="J51" i="7"/>
  <c r="J43" i="7"/>
  <c r="J211" i="7"/>
  <c r="J209" i="7"/>
  <c r="J207" i="7"/>
  <c r="J205" i="7"/>
  <c r="J203" i="7"/>
  <c r="J212" i="7"/>
  <c r="J210" i="7"/>
  <c r="J208" i="7"/>
  <c r="J206" i="7"/>
  <c r="J204" i="7"/>
  <c r="J126" i="7"/>
  <c r="J124" i="7"/>
  <c r="J122" i="7"/>
  <c r="J120" i="7"/>
  <c r="J118" i="7"/>
  <c r="J116" i="7"/>
  <c r="J114" i="7"/>
  <c r="J112" i="7"/>
  <c r="J110" i="7"/>
  <c r="J101" i="7"/>
  <c r="J125" i="7"/>
  <c r="J121" i="7"/>
  <c r="J117" i="7"/>
  <c r="J113" i="7"/>
  <c r="J109" i="7"/>
  <c r="J123" i="7"/>
  <c r="J115" i="7"/>
  <c r="J127" i="7"/>
  <c r="J119" i="7"/>
  <c r="J111" i="7"/>
  <c r="H224" i="7"/>
  <c r="H222" i="7"/>
  <c r="H220" i="7"/>
  <c r="H218" i="7"/>
  <c r="H216" i="7"/>
  <c r="H225" i="7"/>
  <c r="H223" i="7"/>
  <c r="H221" i="7"/>
  <c r="H219" i="7"/>
  <c r="H217" i="7"/>
  <c r="H149" i="7"/>
  <c r="H147" i="7"/>
  <c r="H145" i="7"/>
  <c r="H143" i="7"/>
  <c r="H141" i="7"/>
  <c r="H139" i="7"/>
  <c r="H137" i="7"/>
  <c r="H135" i="7"/>
  <c r="H133" i="7"/>
  <c r="H131" i="7"/>
  <c r="H102" i="7"/>
  <c r="H148" i="7"/>
  <c r="H144" i="7"/>
  <c r="H140" i="7"/>
  <c r="H136" i="7"/>
  <c r="H132" i="7"/>
  <c r="H142" i="7"/>
  <c r="H134" i="7"/>
  <c r="H138" i="7"/>
  <c r="H146" i="7"/>
  <c r="X224" i="7"/>
  <c r="X222" i="7"/>
  <c r="X220" i="7"/>
  <c r="X218" i="7"/>
  <c r="X216" i="7"/>
  <c r="X225" i="7"/>
  <c r="X223" i="7"/>
  <c r="X221" i="7"/>
  <c r="X219" i="7"/>
  <c r="X217" i="7"/>
  <c r="X149" i="7"/>
  <c r="X147" i="7"/>
  <c r="X145" i="7"/>
  <c r="X143" i="7"/>
  <c r="X141" i="7"/>
  <c r="X139" i="7"/>
  <c r="X137" i="7"/>
  <c r="X135" i="7"/>
  <c r="X133" i="7"/>
  <c r="X131" i="7"/>
  <c r="X102" i="7"/>
  <c r="X148" i="7"/>
  <c r="X144" i="7"/>
  <c r="X140" i="7"/>
  <c r="X136" i="7"/>
  <c r="X132" i="7"/>
  <c r="X134" i="7"/>
  <c r="X146" i="7"/>
  <c r="X142" i="7"/>
  <c r="X138" i="7"/>
  <c r="V237" i="7"/>
  <c r="V235" i="7"/>
  <c r="V233" i="7"/>
  <c r="V234" i="7"/>
  <c r="V231" i="7"/>
  <c r="V229" i="7"/>
  <c r="V171" i="7"/>
  <c r="V169" i="7"/>
  <c r="V167" i="7"/>
  <c r="V165" i="7"/>
  <c r="V238" i="7"/>
  <c r="V232" i="7"/>
  <c r="V230" i="7"/>
  <c r="V170" i="7"/>
  <c r="V168" i="7"/>
  <c r="V166" i="7"/>
  <c r="V164" i="7"/>
  <c r="V162" i="7"/>
  <c r="V160" i="7"/>
  <c r="V158" i="7"/>
  <c r="V156" i="7"/>
  <c r="V154" i="7"/>
  <c r="V103" i="7"/>
  <c r="V163" i="7"/>
  <c r="V159" i="7"/>
  <c r="V155" i="7"/>
  <c r="V161" i="7"/>
  <c r="V236" i="7"/>
  <c r="V157" i="7"/>
  <c r="V153" i="7"/>
  <c r="T250" i="7"/>
  <c r="T248" i="7"/>
  <c r="T246" i="7"/>
  <c r="T244" i="7"/>
  <c r="T242" i="7"/>
  <c r="T245" i="7"/>
  <c r="T192" i="7"/>
  <c r="T190" i="7"/>
  <c r="R183" i="4" s="1"/>
  <c r="T188" i="7"/>
  <c r="R181" i="4" s="1"/>
  <c r="T186" i="7"/>
  <c r="R180" i="4" s="1"/>
  <c r="T184" i="7"/>
  <c r="T182" i="7"/>
  <c r="T180" i="7"/>
  <c r="T178" i="7"/>
  <c r="R176" i="4" s="1"/>
  <c r="T176" i="7"/>
  <c r="T251" i="7"/>
  <c r="T243" i="7"/>
  <c r="T249" i="7"/>
  <c r="R212" i="4" s="1"/>
  <c r="T193" i="7"/>
  <c r="T191" i="7"/>
  <c r="R184" i="4" s="1"/>
  <c r="T189" i="7"/>
  <c r="R182" i="4" s="1"/>
  <c r="T187" i="7"/>
  <c r="T185" i="7"/>
  <c r="R179" i="4" s="1"/>
  <c r="T183" i="7"/>
  <c r="T181" i="7"/>
  <c r="T179" i="7"/>
  <c r="T177" i="7"/>
  <c r="T175" i="7"/>
  <c r="T247" i="7"/>
  <c r="T104" i="7"/>
  <c r="R85" i="4" s="1"/>
  <c r="T388" i="7"/>
  <c r="T386" i="7"/>
  <c r="T384" i="7"/>
  <c r="T382" i="7"/>
  <c r="T380" i="7"/>
  <c r="T389" i="7"/>
  <c r="T387" i="7"/>
  <c r="T385" i="7"/>
  <c r="T383" i="7"/>
  <c r="T381" i="7"/>
  <c r="T313" i="7"/>
  <c r="T311" i="7"/>
  <c r="T309" i="7"/>
  <c r="T307" i="7"/>
  <c r="T305" i="7"/>
  <c r="T303" i="7"/>
  <c r="T301" i="7"/>
  <c r="T314" i="7"/>
  <c r="T312" i="7"/>
  <c r="T310" i="7"/>
  <c r="T308" i="7"/>
  <c r="T306" i="7"/>
  <c r="T304" i="7"/>
  <c r="T299" i="7"/>
  <c r="T297" i="7"/>
  <c r="T300" i="7"/>
  <c r="T302" i="7"/>
  <c r="T296" i="7"/>
  <c r="T267" i="7"/>
  <c r="T298" i="7"/>
  <c r="H388" i="7"/>
  <c r="H386" i="7"/>
  <c r="H384" i="7"/>
  <c r="H382" i="7"/>
  <c r="H380" i="7"/>
  <c r="H389" i="7"/>
  <c r="H387" i="7"/>
  <c r="H385" i="7"/>
  <c r="H383" i="7"/>
  <c r="H381" i="7"/>
  <c r="H313" i="7"/>
  <c r="H311" i="7"/>
  <c r="H309" i="7"/>
  <c r="H307" i="7"/>
  <c r="H305" i="7"/>
  <c r="H303" i="7"/>
  <c r="H301" i="7"/>
  <c r="H314" i="7"/>
  <c r="H312" i="7"/>
  <c r="H310" i="7"/>
  <c r="H308" i="7"/>
  <c r="H306" i="7"/>
  <c r="H304" i="7"/>
  <c r="H302" i="7"/>
  <c r="H299" i="7"/>
  <c r="H297" i="7"/>
  <c r="H300" i="7"/>
  <c r="H298" i="7"/>
  <c r="H267" i="7"/>
  <c r="H296" i="7"/>
  <c r="N375" i="7"/>
  <c r="N376" i="7"/>
  <c r="N373" i="7"/>
  <c r="N371" i="7"/>
  <c r="N369" i="7"/>
  <c r="N367" i="7"/>
  <c r="N374" i="7"/>
  <c r="N372" i="7"/>
  <c r="N370" i="7"/>
  <c r="N368" i="7"/>
  <c r="N292" i="7"/>
  <c r="N290" i="7"/>
  <c r="N288" i="7"/>
  <c r="N286" i="7"/>
  <c r="N284" i="7"/>
  <c r="N282" i="7"/>
  <c r="N280" i="7"/>
  <c r="N278" i="7"/>
  <c r="N276" i="7"/>
  <c r="N274" i="7"/>
  <c r="N289" i="7"/>
  <c r="N281" i="7"/>
  <c r="N287" i="7"/>
  <c r="N279" i="7"/>
  <c r="N285" i="7"/>
  <c r="N277" i="7"/>
  <c r="N266" i="7"/>
  <c r="N291" i="7"/>
  <c r="N275" i="7"/>
  <c r="N283" i="7"/>
  <c r="X415" i="7"/>
  <c r="X416" i="7"/>
  <c r="X411" i="7"/>
  <c r="X408" i="7"/>
  <c r="X406" i="7"/>
  <c r="X414" i="7"/>
  <c r="X410" i="7"/>
  <c r="X413" i="7"/>
  <c r="V352" i="4" s="1"/>
  <c r="X409" i="7"/>
  <c r="X407" i="7"/>
  <c r="X357" i="7"/>
  <c r="X355" i="7"/>
  <c r="V323" i="4" s="1"/>
  <c r="X353" i="7"/>
  <c r="V321" i="4" s="1"/>
  <c r="X351" i="7"/>
  <c r="V320" i="4" s="1"/>
  <c r="X349" i="7"/>
  <c r="X347" i="7"/>
  <c r="X345" i="7"/>
  <c r="X343" i="7"/>
  <c r="V316" i="4" s="1"/>
  <c r="X341" i="7"/>
  <c r="X358" i="7"/>
  <c r="X356" i="7"/>
  <c r="X354" i="7"/>
  <c r="X352" i="7"/>
  <c r="X350" i="7"/>
  <c r="V319" i="4" s="1"/>
  <c r="X348" i="7"/>
  <c r="X346" i="7"/>
  <c r="X344" i="7"/>
  <c r="X342" i="7"/>
  <c r="X340" i="7"/>
  <c r="X412" i="7"/>
  <c r="X269" i="7"/>
  <c r="V226" i="4" s="1"/>
  <c r="S376" i="7"/>
  <c r="S372" i="7"/>
  <c r="S370" i="7"/>
  <c r="S368" i="7"/>
  <c r="S375" i="7"/>
  <c r="S374" i="7"/>
  <c r="S373" i="7"/>
  <c r="S292" i="7"/>
  <c r="S290" i="7"/>
  <c r="S288" i="7"/>
  <c r="S286" i="7"/>
  <c r="S284" i="7"/>
  <c r="S282" i="7"/>
  <c r="S280" i="7"/>
  <c r="S278" i="7"/>
  <c r="S276" i="7"/>
  <c r="S274" i="7"/>
  <c r="S371" i="7"/>
  <c r="S369" i="7"/>
  <c r="S291" i="7"/>
  <c r="S289" i="7"/>
  <c r="S287" i="7"/>
  <c r="S285" i="7"/>
  <c r="S283" i="7"/>
  <c r="S281" i="7"/>
  <c r="S279" i="7"/>
  <c r="S277" i="7"/>
  <c r="S275" i="7"/>
  <c r="S266" i="7"/>
  <c r="S367" i="7"/>
  <c r="Q389" i="7"/>
  <c r="Q387" i="7"/>
  <c r="Q385" i="7"/>
  <c r="Q383" i="7"/>
  <c r="Q381" i="7"/>
  <c r="Q384" i="7"/>
  <c r="Q382" i="7"/>
  <c r="Q314" i="7"/>
  <c r="Q312" i="7"/>
  <c r="Q310" i="7"/>
  <c r="Q308" i="7"/>
  <c r="Q388" i="7"/>
  <c r="Q380" i="7"/>
  <c r="Q309" i="7"/>
  <c r="Q306" i="7"/>
  <c r="Q303" i="7"/>
  <c r="Q300" i="7"/>
  <c r="Q299" i="7"/>
  <c r="Q297" i="7"/>
  <c r="Q305" i="7"/>
  <c r="Q302" i="7"/>
  <c r="Q313" i="7"/>
  <c r="Q304" i="7"/>
  <c r="Q298" i="7"/>
  <c r="Q296" i="7"/>
  <c r="Q267" i="7"/>
  <c r="Q307" i="7"/>
  <c r="Q301" i="7"/>
  <c r="Q386" i="7"/>
  <c r="Q311" i="7"/>
  <c r="O402" i="7"/>
  <c r="O400" i="7"/>
  <c r="O398" i="7"/>
  <c r="O396" i="7"/>
  <c r="O394" i="7"/>
  <c r="O395" i="7"/>
  <c r="O401" i="7"/>
  <c r="O393" i="7"/>
  <c r="O335" i="7"/>
  <c r="O333" i="7"/>
  <c r="O331" i="7"/>
  <c r="O329" i="7"/>
  <c r="O327" i="7"/>
  <c r="O325" i="7"/>
  <c r="O323" i="7"/>
  <c r="O321" i="7"/>
  <c r="O319" i="7"/>
  <c r="O399" i="7"/>
  <c r="O336" i="7"/>
  <c r="O328" i="7"/>
  <c r="O320" i="7"/>
  <c r="O397" i="7"/>
  <c r="O334" i="7"/>
  <c r="O326" i="7"/>
  <c r="O318" i="7"/>
  <c r="O332" i="7"/>
  <c r="O324" i="7"/>
  <c r="O268" i="7"/>
  <c r="O330" i="7"/>
  <c r="O322" i="7"/>
  <c r="M415" i="7"/>
  <c r="M413" i="7"/>
  <c r="K352" i="4" s="1"/>
  <c r="M411" i="7"/>
  <c r="M409" i="7"/>
  <c r="M416" i="7"/>
  <c r="M414" i="7"/>
  <c r="M412" i="7"/>
  <c r="M410" i="7"/>
  <c r="M407" i="7"/>
  <c r="M406" i="7"/>
  <c r="M358" i="7"/>
  <c r="M356" i="7"/>
  <c r="M354" i="7"/>
  <c r="M352" i="7"/>
  <c r="M350" i="7"/>
  <c r="K319" i="4" s="1"/>
  <c r="M348" i="7"/>
  <c r="M346" i="7"/>
  <c r="M344" i="7"/>
  <c r="M342" i="7"/>
  <c r="M340" i="7"/>
  <c r="M355" i="7"/>
  <c r="K323" i="4" s="1"/>
  <c r="M347" i="7"/>
  <c r="M353" i="7"/>
  <c r="K321" i="4" s="1"/>
  <c r="M345" i="7"/>
  <c r="M351" i="7"/>
  <c r="K320" i="4" s="1"/>
  <c r="M343" i="7"/>
  <c r="K316" i="4" s="1"/>
  <c r="M269" i="7"/>
  <c r="K226" i="4" s="1"/>
  <c r="M357" i="7"/>
  <c r="M349" i="7"/>
  <c r="M408" i="7"/>
  <c r="M341" i="7"/>
  <c r="L376" i="7"/>
  <c r="L375" i="7"/>
  <c r="L374" i="7"/>
  <c r="L372" i="7"/>
  <c r="L370" i="7"/>
  <c r="L368" i="7"/>
  <c r="L373" i="7"/>
  <c r="L371" i="7"/>
  <c r="L369" i="7"/>
  <c r="L367" i="7"/>
  <c r="L291" i="7"/>
  <c r="L289" i="7"/>
  <c r="L287" i="7"/>
  <c r="L285" i="7"/>
  <c r="L283" i="7"/>
  <c r="L281" i="7"/>
  <c r="L279" i="7"/>
  <c r="L277" i="7"/>
  <c r="L275" i="7"/>
  <c r="L266" i="7"/>
  <c r="L290" i="7"/>
  <c r="L282" i="7"/>
  <c r="L274" i="7"/>
  <c r="L288" i="7"/>
  <c r="L280" i="7"/>
  <c r="L286" i="7"/>
  <c r="L278" i="7"/>
  <c r="L292" i="7"/>
  <c r="L284" i="7"/>
  <c r="L276" i="7"/>
  <c r="J389" i="7"/>
  <c r="J387" i="7"/>
  <c r="J385" i="7"/>
  <c r="J383" i="7"/>
  <c r="J381" i="7"/>
  <c r="J388" i="7"/>
  <c r="J386" i="7"/>
  <c r="J384" i="7"/>
  <c r="J382" i="7"/>
  <c r="J380" i="7"/>
  <c r="J314" i="7"/>
  <c r="J312" i="7"/>
  <c r="J310" i="7"/>
  <c r="J308" i="7"/>
  <c r="J306" i="7"/>
  <c r="J304" i="7"/>
  <c r="J302" i="7"/>
  <c r="J300" i="7"/>
  <c r="J313" i="7"/>
  <c r="J311" i="7"/>
  <c r="J309" i="7"/>
  <c r="J307" i="7"/>
  <c r="J305" i="7"/>
  <c r="J301" i="7"/>
  <c r="J303" i="7"/>
  <c r="J298" i="7"/>
  <c r="J296" i="7"/>
  <c r="J267" i="7"/>
  <c r="J299" i="7"/>
  <c r="J297" i="7"/>
  <c r="H402" i="7"/>
  <c r="H400" i="7"/>
  <c r="H398" i="7"/>
  <c r="H396" i="7"/>
  <c r="H394" i="7"/>
  <c r="H401" i="7"/>
  <c r="H399" i="7"/>
  <c r="H397" i="7"/>
  <c r="H395" i="7"/>
  <c r="H393" i="7"/>
  <c r="H335" i="7"/>
  <c r="H333" i="7"/>
  <c r="H331" i="7"/>
  <c r="H329" i="7"/>
  <c r="H327" i="7"/>
  <c r="H325" i="7"/>
  <c r="H323" i="7"/>
  <c r="H321" i="7"/>
  <c r="H319" i="7"/>
  <c r="H336" i="7"/>
  <c r="H334" i="7"/>
  <c r="H332" i="7"/>
  <c r="H330" i="7"/>
  <c r="H328" i="7"/>
  <c r="H326" i="7"/>
  <c r="H324" i="7"/>
  <c r="H322" i="7"/>
  <c r="H320" i="7"/>
  <c r="H318" i="7"/>
  <c r="H268" i="7"/>
  <c r="X402" i="7"/>
  <c r="X400" i="7"/>
  <c r="X398" i="7"/>
  <c r="X396" i="7"/>
  <c r="X394" i="7"/>
  <c r="X401" i="7"/>
  <c r="X399" i="7"/>
  <c r="X397" i="7"/>
  <c r="X395" i="7"/>
  <c r="X393" i="7"/>
  <c r="X335" i="7"/>
  <c r="X333" i="7"/>
  <c r="X331" i="7"/>
  <c r="X329" i="7"/>
  <c r="X327" i="7"/>
  <c r="X325" i="7"/>
  <c r="X323" i="7"/>
  <c r="X321" i="7"/>
  <c r="X319" i="7"/>
  <c r="X336" i="7"/>
  <c r="X334" i="7"/>
  <c r="X332" i="7"/>
  <c r="X330" i="7"/>
  <c r="X328" i="7"/>
  <c r="X326" i="7"/>
  <c r="X324" i="7"/>
  <c r="X322" i="7"/>
  <c r="X320" i="7"/>
  <c r="X318" i="7"/>
  <c r="X268" i="7"/>
  <c r="V416" i="7"/>
  <c r="V412" i="7"/>
  <c r="V407" i="7"/>
  <c r="V415" i="7"/>
  <c r="V411" i="7"/>
  <c r="V414" i="7"/>
  <c r="V410" i="7"/>
  <c r="V408" i="7"/>
  <c r="V406" i="7"/>
  <c r="V358" i="7"/>
  <c r="V356" i="7"/>
  <c r="V354" i="7"/>
  <c r="V352" i="7"/>
  <c r="V350" i="7"/>
  <c r="T319" i="4" s="1"/>
  <c r="V348" i="7"/>
  <c r="V346" i="7"/>
  <c r="V344" i="7"/>
  <c r="V342" i="7"/>
  <c r="V340" i="7"/>
  <c r="V413" i="7"/>
  <c r="T352" i="4" s="1"/>
  <c r="V409" i="7"/>
  <c r="V357" i="7"/>
  <c r="V355" i="7"/>
  <c r="T323" i="4" s="1"/>
  <c r="V353" i="7"/>
  <c r="T321" i="4" s="1"/>
  <c r="V351" i="7"/>
  <c r="T320" i="4" s="1"/>
  <c r="V349" i="7"/>
  <c r="V347" i="7"/>
  <c r="V345" i="7"/>
  <c r="V343" i="7"/>
  <c r="T316" i="4" s="1"/>
  <c r="V341" i="7"/>
  <c r="V269" i="7"/>
  <c r="T226" i="4" s="1"/>
  <c r="U375" i="7"/>
  <c r="U373" i="7"/>
  <c r="U371" i="7"/>
  <c r="U369" i="7"/>
  <c r="U367" i="7"/>
  <c r="U376" i="7"/>
  <c r="U374" i="7"/>
  <c r="U372" i="7"/>
  <c r="U291" i="7"/>
  <c r="U289" i="7"/>
  <c r="U287" i="7"/>
  <c r="U285" i="7"/>
  <c r="U283" i="7"/>
  <c r="U281" i="7"/>
  <c r="U279" i="7"/>
  <c r="U277" i="7"/>
  <c r="U275" i="7"/>
  <c r="U266" i="7"/>
  <c r="U370" i="7"/>
  <c r="U368" i="7"/>
  <c r="U292" i="7"/>
  <c r="U290" i="7"/>
  <c r="U288" i="7"/>
  <c r="U286" i="7"/>
  <c r="U284" i="7"/>
  <c r="U282" i="7"/>
  <c r="U280" i="7"/>
  <c r="U278" i="7"/>
  <c r="U276" i="7"/>
  <c r="U274" i="7"/>
  <c r="S388" i="7"/>
  <c r="S386" i="7"/>
  <c r="S384" i="7"/>
  <c r="S382" i="7"/>
  <c r="S380" i="7"/>
  <c r="S383" i="7"/>
  <c r="S389" i="7"/>
  <c r="S381" i="7"/>
  <c r="S313" i="7"/>
  <c r="S311" i="7"/>
  <c r="S309" i="7"/>
  <c r="S387" i="7"/>
  <c r="S385" i="7"/>
  <c r="S308" i="7"/>
  <c r="S305" i="7"/>
  <c r="S302" i="7"/>
  <c r="S298" i="7"/>
  <c r="S296" i="7"/>
  <c r="S267" i="7"/>
  <c r="S314" i="7"/>
  <c r="S304" i="7"/>
  <c r="S301" i="7"/>
  <c r="S312" i="7"/>
  <c r="S307" i="7"/>
  <c r="S303" i="7"/>
  <c r="S299" i="7"/>
  <c r="S297" i="7"/>
  <c r="S310" i="7"/>
  <c r="S306" i="7"/>
  <c r="S300" i="7"/>
  <c r="Q401" i="7"/>
  <c r="Q399" i="7"/>
  <c r="Q397" i="7"/>
  <c r="Q395" i="7"/>
  <c r="Q393" i="7"/>
  <c r="Q402" i="7"/>
  <c r="Q394" i="7"/>
  <c r="Q400" i="7"/>
  <c r="Q336" i="7"/>
  <c r="Q334" i="7"/>
  <c r="Q332" i="7"/>
  <c r="Q330" i="7"/>
  <c r="Q328" i="7"/>
  <c r="Q326" i="7"/>
  <c r="Q324" i="7"/>
  <c r="Q322" i="7"/>
  <c r="Q320" i="7"/>
  <c r="Q318" i="7"/>
  <c r="Q398" i="7"/>
  <c r="Q335" i="7"/>
  <c r="Q327" i="7"/>
  <c r="Q319" i="7"/>
  <c r="Q268" i="7"/>
  <c r="Q333" i="7"/>
  <c r="Q325" i="7"/>
  <c r="Q396" i="7"/>
  <c r="Q331" i="7"/>
  <c r="Q323" i="7"/>
  <c r="Q329" i="7"/>
  <c r="Q321" i="7"/>
  <c r="O416" i="7"/>
  <c r="O414" i="7"/>
  <c r="O412" i="7"/>
  <c r="O410" i="7"/>
  <c r="O415" i="7"/>
  <c r="O413" i="7"/>
  <c r="M352" i="4" s="1"/>
  <c r="O411" i="7"/>
  <c r="O409" i="7"/>
  <c r="O408" i="7"/>
  <c r="O406" i="7"/>
  <c r="O357" i="7"/>
  <c r="O355" i="7"/>
  <c r="M323" i="4" s="1"/>
  <c r="O353" i="7"/>
  <c r="M321" i="4" s="1"/>
  <c r="O351" i="7"/>
  <c r="M320" i="4" s="1"/>
  <c r="O349" i="7"/>
  <c r="O347" i="7"/>
  <c r="O345" i="7"/>
  <c r="O343" i="7"/>
  <c r="M316" i="4" s="1"/>
  <c r="O341" i="7"/>
  <c r="O407" i="7"/>
  <c r="O354" i="7"/>
  <c r="M322" i="4" s="1"/>
  <c r="O346" i="7"/>
  <c r="O269" i="7"/>
  <c r="M226" i="4" s="1"/>
  <c r="O352" i="7"/>
  <c r="O344" i="7"/>
  <c r="O358" i="7"/>
  <c r="O350" i="7"/>
  <c r="M319" i="4" s="1"/>
  <c r="O342" i="7"/>
  <c r="O356" i="7"/>
  <c r="O348" i="7"/>
  <c r="O340" i="7"/>
  <c r="I94" i="8"/>
  <c r="I90" i="8"/>
  <c r="I77" i="8"/>
  <c r="G167" i="4" s="1"/>
  <c r="I73" i="8"/>
  <c r="I69" i="8"/>
  <c r="G159" i="4" s="1"/>
  <c r="I95" i="8"/>
  <c r="I91" i="8"/>
  <c r="I87" i="8"/>
  <c r="I78" i="8"/>
  <c r="I74" i="8"/>
  <c r="I70" i="8"/>
  <c r="I66" i="8"/>
  <c r="I96" i="8"/>
  <c r="I92" i="8"/>
  <c r="I88" i="8"/>
  <c r="I79" i="8"/>
  <c r="I75" i="8"/>
  <c r="G165" i="4" s="1"/>
  <c r="I71" i="8"/>
  <c r="I67" i="8"/>
  <c r="G157" i="4" s="1"/>
  <c r="I93" i="8"/>
  <c r="I72" i="8"/>
  <c r="G162" i="4" s="1"/>
  <c r="I76" i="8"/>
  <c r="I80" i="8"/>
  <c r="I61" i="8"/>
  <c r="I89" i="8"/>
  <c r="I68" i="8"/>
  <c r="N48" i="8"/>
  <c r="N47" i="8"/>
  <c r="N46" i="8"/>
  <c r="N45" i="8"/>
  <c r="N44" i="8"/>
  <c r="N43" i="8"/>
  <c r="N42" i="8"/>
  <c r="N41" i="8"/>
  <c r="N40" i="8"/>
  <c r="N39" i="8"/>
  <c r="N29" i="8"/>
  <c r="N28" i="8"/>
  <c r="N27" i="8"/>
  <c r="L52" i="4" s="1"/>
  <c r="N26" i="8"/>
  <c r="N25" i="8"/>
  <c r="L50" i="4" s="1"/>
  <c r="N24" i="8"/>
  <c r="N23" i="8"/>
  <c r="L48" i="4" s="1"/>
  <c r="N22" i="8"/>
  <c r="N21" i="8"/>
  <c r="L46" i="4" s="1"/>
  <c r="N20" i="8"/>
  <c r="N19" i="8"/>
  <c r="N18" i="8"/>
  <c r="N17" i="8"/>
  <c r="N16" i="8"/>
  <c r="N15" i="8"/>
  <c r="N8" i="8"/>
  <c r="N9" i="8" s="1"/>
  <c r="O96" i="8"/>
  <c r="O95" i="8"/>
  <c r="O94" i="8"/>
  <c r="O93" i="8"/>
  <c r="O92" i="8"/>
  <c r="O91" i="8"/>
  <c r="O90" i="8"/>
  <c r="O89" i="8"/>
  <c r="O88" i="8"/>
  <c r="O87" i="8"/>
  <c r="O80" i="8"/>
  <c r="M170" i="4" s="1"/>
  <c r="O79" i="8"/>
  <c r="M169" i="4" s="1"/>
  <c r="O78" i="8"/>
  <c r="O77" i="8"/>
  <c r="M167" i="4" s="1"/>
  <c r="O76" i="8"/>
  <c r="M166" i="4" s="1"/>
  <c r="O75" i="8"/>
  <c r="M165" i="4" s="1"/>
  <c r="O74" i="8"/>
  <c r="M164" i="4" s="1"/>
  <c r="O73" i="8"/>
  <c r="M163" i="4" s="1"/>
  <c r="O72" i="8"/>
  <c r="M162" i="4" s="1"/>
  <c r="O71" i="8"/>
  <c r="M161" i="4" s="1"/>
  <c r="O70" i="8"/>
  <c r="O69" i="8"/>
  <c r="O68" i="8"/>
  <c r="M158" i="4" s="1"/>
  <c r="O67" i="8"/>
  <c r="O66" i="8"/>
  <c r="M156" i="4" s="1"/>
  <c r="O61" i="8"/>
  <c r="L96" i="8"/>
  <c r="L95" i="8"/>
  <c r="L94" i="8"/>
  <c r="L93" i="8"/>
  <c r="L92" i="8"/>
  <c r="L91" i="8"/>
  <c r="L90" i="8"/>
  <c r="L89" i="8"/>
  <c r="L88" i="8"/>
  <c r="L87" i="8"/>
  <c r="L80" i="8"/>
  <c r="L79" i="8"/>
  <c r="J169" i="4" s="1"/>
  <c r="L78" i="8"/>
  <c r="J168" i="4" s="1"/>
  <c r="L77" i="8"/>
  <c r="J167" i="4" s="1"/>
  <c r="L76" i="8"/>
  <c r="L75" i="8"/>
  <c r="J165" i="4" s="1"/>
  <c r="L74" i="8"/>
  <c r="J164" i="4" s="1"/>
  <c r="L73" i="8"/>
  <c r="J163" i="4" s="1"/>
  <c r="L72" i="8"/>
  <c r="L71" i="8"/>
  <c r="J161" i="4" s="1"/>
  <c r="L70" i="8"/>
  <c r="J160" i="4" s="1"/>
  <c r="L69" i="8"/>
  <c r="J159" i="4" s="1"/>
  <c r="L68" i="8"/>
  <c r="L67" i="8"/>
  <c r="J157" i="4" s="1"/>
  <c r="L66" i="8"/>
  <c r="J156" i="4" s="1"/>
  <c r="L61" i="8"/>
  <c r="I95" i="9"/>
  <c r="I94" i="9"/>
  <c r="I93" i="9"/>
  <c r="I92" i="9"/>
  <c r="I91" i="9"/>
  <c r="I90" i="9"/>
  <c r="I89" i="9"/>
  <c r="I88" i="9"/>
  <c r="I87" i="9"/>
  <c r="I86" i="9"/>
  <c r="I80" i="9"/>
  <c r="I79" i="9"/>
  <c r="I78" i="9"/>
  <c r="I77" i="9"/>
  <c r="I76" i="9"/>
  <c r="I75" i="9"/>
  <c r="I74" i="9"/>
  <c r="I72" i="9"/>
  <c r="I70" i="9"/>
  <c r="I69" i="9"/>
  <c r="I68" i="9"/>
  <c r="I67" i="9"/>
  <c r="I66" i="9"/>
  <c r="I61" i="9"/>
  <c r="I62" i="9" s="1"/>
  <c r="I71" i="9"/>
  <c r="I73" i="9"/>
  <c r="U70" i="6"/>
  <c r="U68" i="6"/>
  <c r="U66" i="6"/>
  <c r="U64" i="6"/>
  <c r="U62" i="6"/>
  <c r="U32" i="6"/>
  <c r="U30" i="6"/>
  <c r="U28" i="6"/>
  <c r="U26" i="6"/>
  <c r="U24" i="6"/>
  <c r="U22" i="6"/>
  <c r="U20" i="6"/>
  <c r="U18" i="6"/>
  <c r="U16" i="6"/>
  <c r="U71" i="6"/>
  <c r="U69" i="6"/>
  <c r="U67" i="6"/>
  <c r="U65" i="6"/>
  <c r="U63" i="6"/>
  <c r="U31" i="6"/>
  <c r="U29" i="6"/>
  <c r="U27" i="6"/>
  <c r="U25" i="6"/>
  <c r="U23" i="6"/>
  <c r="U21" i="6"/>
  <c r="U19" i="6"/>
  <c r="U17" i="6"/>
  <c r="U9" i="6"/>
  <c r="Q236" i="6"/>
  <c r="Q234" i="6"/>
  <c r="Q232" i="6"/>
  <c r="Q230" i="6"/>
  <c r="Q228" i="6"/>
  <c r="Q235" i="6"/>
  <c r="Q233" i="6"/>
  <c r="Q231" i="6"/>
  <c r="Q229" i="6"/>
  <c r="Q227" i="6"/>
  <c r="Q129" i="6"/>
  <c r="Q127" i="6"/>
  <c r="Q125" i="6"/>
  <c r="Q123" i="6"/>
  <c r="Q121" i="6"/>
  <c r="O95" i="4" s="1"/>
  <c r="Q119" i="6"/>
  <c r="Q117" i="6"/>
  <c r="Q115" i="6"/>
  <c r="Q113" i="6"/>
  <c r="Q111" i="6"/>
  <c r="Q102" i="6"/>
  <c r="Q128" i="6"/>
  <c r="Q126" i="6"/>
  <c r="O99" i="4" s="1"/>
  <c r="Q124" i="6"/>
  <c r="O97" i="4" s="1"/>
  <c r="Q122" i="6"/>
  <c r="Q120" i="6"/>
  <c r="Q118" i="6"/>
  <c r="Q116" i="6"/>
  <c r="Q114" i="6"/>
  <c r="O92" i="4" s="1"/>
  <c r="Q112" i="6"/>
  <c r="K275" i="6"/>
  <c r="K273" i="6"/>
  <c r="K271" i="6"/>
  <c r="K269" i="6"/>
  <c r="K267" i="6"/>
  <c r="K195" i="6"/>
  <c r="K193" i="6"/>
  <c r="K191" i="6"/>
  <c r="K189" i="6"/>
  <c r="K187" i="6"/>
  <c r="I134" i="4" s="1"/>
  <c r="K185" i="6"/>
  <c r="K183" i="6"/>
  <c r="K181" i="6"/>
  <c r="K179" i="6"/>
  <c r="K177" i="6"/>
  <c r="K274" i="6"/>
  <c r="K272" i="6"/>
  <c r="K270" i="6"/>
  <c r="K268" i="6"/>
  <c r="K266" i="6"/>
  <c r="K194" i="6"/>
  <c r="K192" i="6"/>
  <c r="I138" i="4" s="1"/>
  <c r="K190" i="6"/>
  <c r="I136" i="4" s="1"/>
  <c r="K188" i="6"/>
  <c r="I135" i="4" s="1"/>
  <c r="K186" i="6"/>
  <c r="K184" i="6"/>
  <c r="K182" i="6"/>
  <c r="K180" i="6"/>
  <c r="I131" i="4" s="1"/>
  <c r="K178" i="6"/>
  <c r="I288" i="6"/>
  <c r="I286" i="6"/>
  <c r="G206" i="4" s="1"/>
  <c r="I284" i="6"/>
  <c r="I282" i="6"/>
  <c r="I280" i="6"/>
  <c r="I216" i="6"/>
  <c r="I214" i="6"/>
  <c r="G151" i="4" s="1"/>
  <c r="I212" i="6"/>
  <c r="G149" i="4" s="1"/>
  <c r="I210" i="6"/>
  <c r="G148" i="4" s="1"/>
  <c r="I208" i="6"/>
  <c r="I206" i="6"/>
  <c r="I204" i="6"/>
  <c r="I202" i="6"/>
  <c r="G144" i="4" s="1"/>
  <c r="I200" i="6"/>
  <c r="I287" i="6"/>
  <c r="I285" i="6"/>
  <c r="I283" i="6"/>
  <c r="I281" i="6"/>
  <c r="I279" i="6"/>
  <c r="I217" i="6"/>
  <c r="I215" i="6"/>
  <c r="I213" i="6"/>
  <c r="G150" i="4" s="1"/>
  <c r="I211" i="6"/>
  <c r="I209" i="6"/>
  <c r="G147" i="4" s="1"/>
  <c r="I207" i="6"/>
  <c r="I205" i="6"/>
  <c r="I203" i="6"/>
  <c r="I201" i="6"/>
  <c r="I199" i="6"/>
  <c r="I106" i="6"/>
  <c r="G83" i="4" s="1"/>
  <c r="X83" i="6"/>
  <c r="X81" i="6"/>
  <c r="X79" i="6"/>
  <c r="X77" i="6"/>
  <c r="X75" i="6"/>
  <c r="X51" i="6"/>
  <c r="V34" i="4" s="1"/>
  <c r="X49" i="6"/>
  <c r="X47" i="6"/>
  <c r="V31" i="4" s="1"/>
  <c r="X45" i="6"/>
  <c r="X43" i="6"/>
  <c r="X41" i="6"/>
  <c r="X39" i="6"/>
  <c r="V27" i="4" s="1"/>
  <c r="X37" i="6"/>
  <c r="X84" i="6"/>
  <c r="X82" i="6"/>
  <c r="V67" i="4" s="1"/>
  <c r="X80" i="6"/>
  <c r="X78" i="6"/>
  <c r="X76" i="6"/>
  <c r="X52" i="6"/>
  <c r="V35" i="4" s="1"/>
  <c r="X50" i="6"/>
  <c r="V33" i="4" s="1"/>
  <c r="X48" i="6"/>
  <c r="X46" i="6"/>
  <c r="V30" i="4" s="1"/>
  <c r="X44" i="6"/>
  <c r="X42" i="6"/>
  <c r="X40" i="6"/>
  <c r="X38" i="6"/>
  <c r="X36" i="6"/>
  <c r="X10" i="6"/>
  <c r="V6" i="4" s="1"/>
  <c r="T248" i="6"/>
  <c r="T246" i="6"/>
  <c r="T244" i="6"/>
  <c r="T242" i="6"/>
  <c r="T240" i="6"/>
  <c r="T249" i="6"/>
  <c r="T247" i="6"/>
  <c r="R197" i="4" s="1"/>
  <c r="T245" i="6"/>
  <c r="T243" i="6"/>
  <c r="T241" i="6"/>
  <c r="T150" i="6"/>
  <c r="T148" i="6"/>
  <c r="T146" i="6"/>
  <c r="T144" i="6"/>
  <c r="R109" i="4" s="1"/>
  <c r="T142" i="6"/>
  <c r="T140" i="6"/>
  <c r="T138" i="6"/>
  <c r="T136" i="6"/>
  <c r="R105" i="4" s="1"/>
  <c r="T134" i="6"/>
  <c r="T103" i="6"/>
  <c r="R80" i="4" s="1"/>
  <c r="T151" i="6"/>
  <c r="T149" i="6"/>
  <c r="T147" i="6"/>
  <c r="R111" i="4" s="1"/>
  <c r="T145" i="6"/>
  <c r="T143" i="6"/>
  <c r="R108" i="4" s="1"/>
  <c r="T141" i="6"/>
  <c r="T139" i="6"/>
  <c r="T137" i="6"/>
  <c r="T135" i="6"/>
  <c r="T133" i="6"/>
  <c r="P274" i="6"/>
  <c r="P272" i="6"/>
  <c r="P270" i="6"/>
  <c r="P268" i="6"/>
  <c r="P266" i="6"/>
  <c r="P194" i="6"/>
  <c r="P192" i="6"/>
  <c r="N138" i="4" s="1"/>
  <c r="P190" i="6"/>
  <c r="N136" i="4" s="1"/>
  <c r="P188" i="6"/>
  <c r="N135" i="4" s="1"/>
  <c r="P186" i="6"/>
  <c r="P184" i="6"/>
  <c r="P182" i="6"/>
  <c r="P180" i="6"/>
  <c r="N131" i="4" s="1"/>
  <c r="P178" i="6"/>
  <c r="P275" i="6"/>
  <c r="P273" i="6"/>
  <c r="P271" i="6"/>
  <c r="P269" i="6"/>
  <c r="P267" i="6"/>
  <c r="P191" i="6"/>
  <c r="N137" i="4" s="1"/>
  <c r="P183" i="6"/>
  <c r="P189" i="6"/>
  <c r="P181" i="6"/>
  <c r="P195" i="6"/>
  <c r="P187" i="6"/>
  <c r="N134" i="4" s="1"/>
  <c r="P179" i="6"/>
  <c r="P193" i="6"/>
  <c r="P185" i="6"/>
  <c r="P177" i="6"/>
  <c r="I84" i="6"/>
  <c r="I82" i="6"/>
  <c r="G67" i="4" s="1"/>
  <c r="I80" i="6"/>
  <c r="I78" i="6"/>
  <c r="I76" i="6"/>
  <c r="I52" i="6"/>
  <c r="G35" i="4" s="1"/>
  <c r="I50" i="6"/>
  <c r="G33" i="4" s="1"/>
  <c r="I48" i="6"/>
  <c r="I46" i="6"/>
  <c r="I44" i="6"/>
  <c r="I42" i="6"/>
  <c r="I40" i="6"/>
  <c r="I38" i="6"/>
  <c r="I36" i="6"/>
  <c r="I10" i="6"/>
  <c r="G6" i="4" s="1"/>
  <c r="I83" i="6"/>
  <c r="I81" i="6"/>
  <c r="I79" i="6"/>
  <c r="I77" i="6"/>
  <c r="I75" i="6"/>
  <c r="I51" i="6"/>
  <c r="I49" i="6"/>
  <c r="G32" i="4" s="1"/>
  <c r="I47" i="6"/>
  <c r="I45" i="6"/>
  <c r="I43" i="6"/>
  <c r="I41" i="6"/>
  <c r="I39" i="6"/>
  <c r="I37" i="6"/>
  <c r="W235" i="6"/>
  <c r="W233" i="6"/>
  <c r="W231" i="6"/>
  <c r="W229" i="6"/>
  <c r="W227" i="6"/>
  <c r="W236" i="6"/>
  <c r="W234" i="6"/>
  <c r="U194" i="4" s="1"/>
  <c r="W232" i="6"/>
  <c r="W230" i="6"/>
  <c r="W228" i="6"/>
  <c r="W128" i="6"/>
  <c r="W126" i="6"/>
  <c r="W124" i="6"/>
  <c r="U97" i="4" s="1"/>
  <c r="W122" i="6"/>
  <c r="W120" i="6"/>
  <c r="W118" i="6"/>
  <c r="W116" i="6"/>
  <c r="W114" i="6"/>
  <c r="U92" i="4" s="1"/>
  <c r="W112" i="6"/>
  <c r="W129" i="6"/>
  <c r="W127" i="6"/>
  <c r="W125" i="6"/>
  <c r="W123" i="6"/>
  <c r="W121" i="6"/>
  <c r="U95" i="4" s="1"/>
  <c r="W119" i="6"/>
  <c r="W117" i="6"/>
  <c r="W115" i="6"/>
  <c r="W113" i="6"/>
  <c r="W111" i="6"/>
  <c r="W102" i="6"/>
  <c r="Q274" i="6"/>
  <c r="Q272" i="6"/>
  <c r="Q270" i="6"/>
  <c r="Q268" i="6"/>
  <c r="Q266" i="6"/>
  <c r="Q194" i="6"/>
  <c r="Q192" i="6"/>
  <c r="O138" i="4" s="1"/>
  <c r="Q190" i="6"/>
  <c r="O136" i="4" s="1"/>
  <c r="Q188" i="6"/>
  <c r="O135" i="4" s="1"/>
  <c r="Q186" i="6"/>
  <c r="Q184" i="6"/>
  <c r="Q182" i="6"/>
  <c r="Q180" i="6"/>
  <c r="O131" i="4" s="1"/>
  <c r="Q178" i="6"/>
  <c r="Q275" i="6"/>
  <c r="Q273" i="6"/>
  <c r="Q271" i="6"/>
  <c r="Q269" i="6"/>
  <c r="Q267" i="6"/>
  <c r="Q195" i="6"/>
  <c r="Q193" i="6"/>
  <c r="Q191" i="6"/>
  <c r="O137" i="4" s="1"/>
  <c r="Q189" i="6"/>
  <c r="Q187" i="6"/>
  <c r="O134" i="4" s="1"/>
  <c r="Q185" i="6"/>
  <c r="Q183" i="6"/>
  <c r="Q181" i="6"/>
  <c r="Q179" i="6"/>
  <c r="Q177" i="6"/>
  <c r="J84" i="6"/>
  <c r="J82" i="6"/>
  <c r="J80" i="6"/>
  <c r="J78" i="6"/>
  <c r="J76" i="6"/>
  <c r="J52" i="6"/>
  <c r="J50" i="6"/>
  <c r="J48" i="6"/>
  <c r="J46" i="6"/>
  <c r="J44" i="6"/>
  <c r="J42" i="6"/>
  <c r="J40" i="6"/>
  <c r="J38" i="6"/>
  <c r="J36" i="6"/>
  <c r="J10" i="6"/>
  <c r="J83" i="6"/>
  <c r="J81" i="6"/>
  <c r="J79" i="6"/>
  <c r="J77" i="6"/>
  <c r="J75" i="6"/>
  <c r="J51" i="6"/>
  <c r="J49" i="6"/>
  <c r="J47" i="6"/>
  <c r="J45" i="6"/>
  <c r="J43" i="6"/>
  <c r="J41" i="6"/>
  <c r="J39" i="6"/>
  <c r="H27" i="4" s="1"/>
  <c r="J37" i="6"/>
  <c r="X236" i="6"/>
  <c r="X234" i="6"/>
  <c r="V194" i="4" s="1"/>
  <c r="X232" i="6"/>
  <c r="X230" i="6"/>
  <c r="X228" i="6"/>
  <c r="X235" i="6"/>
  <c r="X233" i="6"/>
  <c r="X231" i="6"/>
  <c r="X229" i="6"/>
  <c r="X227" i="6"/>
  <c r="X128" i="6"/>
  <c r="X126" i="6"/>
  <c r="V99" i="4" s="1"/>
  <c r="X124" i="6"/>
  <c r="V97" i="4" s="1"/>
  <c r="X122" i="6"/>
  <c r="X120" i="6"/>
  <c r="X118" i="6"/>
  <c r="X116" i="6"/>
  <c r="X114" i="6"/>
  <c r="X112" i="6"/>
  <c r="X129" i="6"/>
  <c r="X127" i="6"/>
  <c r="X125" i="6"/>
  <c r="X123" i="6"/>
  <c r="X121" i="6"/>
  <c r="V95" i="4" s="1"/>
  <c r="X119" i="6"/>
  <c r="X117" i="6"/>
  <c r="X115" i="6"/>
  <c r="X113" i="6"/>
  <c r="X111" i="6"/>
  <c r="X102" i="6"/>
  <c r="R275" i="6"/>
  <c r="R273" i="6"/>
  <c r="R271" i="6"/>
  <c r="R269" i="6"/>
  <c r="R267" i="6"/>
  <c r="R195" i="6"/>
  <c r="R193" i="6"/>
  <c r="R191" i="6"/>
  <c r="R189" i="6"/>
  <c r="R187" i="6"/>
  <c r="P134" i="4" s="1"/>
  <c r="R185" i="6"/>
  <c r="R183" i="6"/>
  <c r="R181" i="6"/>
  <c r="R179" i="6"/>
  <c r="R177" i="6"/>
  <c r="R274" i="6"/>
  <c r="R272" i="6"/>
  <c r="R270" i="6"/>
  <c r="R268" i="6"/>
  <c r="R266" i="6"/>
  <c r="R190" i="6"/>
  <c r="P136" i="4" s="1"/>
  <c r="R182" i="6"/>
  <c r="R188" i="6"/>
  <c r="P135" i="4" s="1"/>
  <c r="R180" i="6"/>
  <c r="P131" i="4" s="1"/>
  <c r="R194" i="6"/>
  <c r="R186" i="6"/>
  <c r="R178" i="6"/>
  <c r="R192" i="6"/>
  <c r="P138" i="4" s="1"/>
  <c r="R184" i="6"/>
  <c r="R447" i="6"/>
  <c r="R444" i="6"/>
  <c r="R449" i="6"/>
  <c r="P337" i="4" s="1"/>
  <c r="R446" i="6"/>
  <c r="R352" i="6"/>
  <c r="R350" i="6"/>
  <c r="R348" i="6"/>
  <c r="P251" i="4" s="1"/>
  <c r="R346" i="6"/>
  <c r="P250" i="4" s="1"/>
  <c r="R344" i="6"/>
  <c r="R342" i="6"/>
  <c r="R340" i="6"/>
  <c r="R338" i="6"/>
  <c r="P246" i="4" s="1"/>
  <c r="R336" i="6"/>
  <c r="R451" i="6"/>
  <c r="R448" i="6"/>
  <c r="R443" i="6"/>
  <c r="R445" i="6"/>
  <c r="R442" i="6"/>
  <c r="R450" i="6"/>
  <c r="R347" i="6"/>
  <c r="R339" i="6"/>
  <c r="R353" i="6"/>
  <c r="R345" i="6"/>
  <c r="P249" i="4" s="1"/>
  <c r="R337" i="6"/>
  <c r="R351" i="6"/>
  <c r="R343" i="6"/>
  <c r="R335" i="6"/>
  <c r="R305" i="6"/>
  <c r="P221" i="4" s="1"/>
  <c r="R349" i="6"/>
  <c r="P252" i="4" s="1"/>
  <c r="R341" i="6"/>
  <c r="H462" i="6"/>
  <c r="H459" i="6"/>
  <c r="H461" i="6"/>
  <c r="H456" i="6"/>
  <c r="H375" i="6"/>
  <c r="H373" i="6"/>
  <c r="H371" i="6"/>
  <c r="H369" i="6"/>
  <c r="H367" i="6"/>
  <c r="H365" i="6"/>
  <c r="H363" i="6"/>
  <c r="H361" i="6"/>
  <c r="H359" i="6"/>
  <c r="H357" i="6"/>
  <c r="H464" i="6"/>
  <c r="H463" i="6"/>
  <c r="H458" i="6"/>
  <c r="H455" i="6"/>
  <c r="H457" i="6"/>
  <c r="H460" i="6"/>
  <c r="H370" i="6"/>
  <c r="H362" i="6"/>
  <c r="H368" i="6"/>
  <c r="H360" i="6"/>
  <c r="F259" i="4" s="1"/>
  <c r="H374" i="6"/>
  <c r="H366" i="6"/>
  <c r="H358" i="6"/>
  <c r="H306" i="6"/>
  <c r="F222" i="4" s="1"/>
  <c r="H372" i="6"/>
  <c r="H364" i="6"/>
  <c r="H489" i="6"/>
  <c r="H487" i="6"/>
  <c r="H485" i="6"/>
  <c r="H483" i="6"/>
  <c r="H481" i="6"/>
  <c r="H490" i="6"/>
  <c r="H486" i="6"/>
  <c r="H482" i="6"/>
  <c r="H417" i="6"/>
  <c r="H412" i="6"/>
  <c r="F289" i="4" s="1"/>
  <c r="H409" i="6"/>
  <c r="H404" i="6"/>
  <c r="F285" i="4" s="1"/>
  <c r="H419" i="6"/>
  <c r="H414" i="6"/>
  <c r="F290" i="4" s="1"/>
  <c r="H411" i="6"/>
  <c r="F288" i="4" s="1"/>
  <c r="H406" i="6"/>
  <c r="H403" i="6"/>
  <c r="H401" i="6"/>
  <c r="H488" i="6"/>
  <c r="F346" i="4" s="1"/>
  <c r="H484" i="6"/>
  <c r="H416" i="6"/>
  <c r="F292" i="4" s="1"/>
  <c r="H413" i="6"/>
  <c r="H408" i="6"/>
  <c r="H405" i="6"/>
  <c r="H415" i="6"/>
  <c r="H410" i="6"/>
  <c r="H418" i="6"/>
  <c r="H407" i="6"/>
  <c r="H308" i="6"/>
  <c r="F224" i="4" s="1"/>
  <c r="H402" i="6"/>
  <c r="O450" i="6"/>
  <c r="O448" i="6"/>
  <c r="O446" i="6"/>
  <c r="O444" i="6"/>
  <c r="O442" i="6"/>
  <c r="O451" i="6"/>
  <c r="O443" i="6"/>
  <c r="O352" i="6"/>
  <c r="O350" i="6"/>
  <c r="M253" i="4" s="1"/>
  <c r="O348" i="6"/>
  <c r="O346" i="6"/>
  <c r="M250" i="4" s="1"/>
  <c r="O344" i="6"/>
  <c r="O342" i="6"/>
  <c r="O340" i="6"/>
  <c r="O338" i="6"/>
  <c r="M246" i="4" s="1"/>
  <c r="O336" i="6"/>
  <c r="O445" i="6"/>
  <c r="O447" i="6"/>
  <c r="O353" i="6"/>
  <c r="O351" i="6"/>
  <c r="O349" i="6"/>
  <c r="O347" i="6"/>
  <c r="O345" i="6"/>
  <c r="M249" i="4" s="1"/>
  <c r="O343" i="6"/>
  <c r="O341" i="6"/>
  <c r="O339" i="6"/>
  <c r="O337" i="6"/>
  <c r="O335" i="6"/>
  <c r="O449" i="6"/>
  <c r="M337" i="4" s="1"/>
  <c r="O305" i="6"/>
  <c r="I489" i="6"/>
  <c r="I487" i="6"/>
  <c r="I485" i="6"/>
  <c r="I483" i="6"/>
  <c r="I481" i="6"/>
  <c r="I419" i="6"/>
  <c r="I417" i="6"/>
  <c r="I415" i="6"/>
  <c r="I413" i="6"/>
  <c r="I411" i="6"/>
  <c r="G288" i="4" s="1"/>
  <c r="I409" i="6"/>
  <c r="I407" i="6"/>
  <c r="I405" i="6"/>
  <c r="I414" i="6"/>
  <c r="G290" i="4" s="1"/>
  <c r="I406" i="6"/>
  <c r="I403" i="6"/>
  <c r="I401" i="6"/>
  <c r="I488" i="6"/>
  <c r="G346" i="4" s="1"/>
  <c r="I484" i="6"/>
  <c r="I416" i="6"/>
  <c r="G292" i="4" s="1"/>
  <c r="I408" i="6"/>
  <c r="I418" i="6"/>
  <c r="I410" i="6"/>
  <c r="I402" i="6"/>
  <c r="I486" i="6"/>
  <c r="I482" i="6"/>
  <c r="I404" i="6"/>
  <c r="G285" i="4" s="1"/>
  <c r="I490" i="6"/>
  <c r="I412" i="6"/>
  <c r="G289" i="4" s="1"/>
  <c r="I308" i="6"/>
  <c r="G224" i="4" s="1"/>
  <c r="H449" i="6"/>
  <c r="F337" i="4" s="1"/>
  <c r="H444" i="6"/>
  <c r="H451" i="6"/>
  <c r="H446" i="6"/>
  <c r="H443" i="6"/>
  <c r="H353" i="6"/>
  <c r="H351" i="6"/>
  <c r="H349" i="6"/>
  <c r="H347" i="6"/>
  <c r="H345" i="6"/>
  <c r="H343" i="6"/>
  <c r="H341" i="6"/>
  <c r="H339" i="6"/>
  <c r="H337" i="6"/>
  <c r="H335" i="6"/>
  <c r="H448" i="6"/>
  <c r="H445" i="6"/>
  <c r="H442" i="6"/>
  <c r="H450" i="6"/>
  <c r="H447" i="6"/>
  <c r="H352" i="6"/>
  <c r="H344" i="6"/>
  <c r="H336" i="6"/>
  <c r="H350" i="6"/>
  <c r="F253" i="4" s="1"/>
  <c r="H342" i="6"/>
  <c r="H348" i="6"/>
  <c r="H340" i="6"/>
  <c r="H346" i="6"/>
  <c r="H338" i="6"/>
  <c r="H305" i="6"/>
  <c r="T477" i="6"/>
  <c r="T475" i="6"/>
  <c r="T473" i="6"/>
  <c r="T471" i="6"/>
  <c r="T469" i="6"/>
  <c r="T474" i="6"/>
  <c r="T470" i="6"/>
  <c r="T397" i="6"/>
  <c r="T395" i="6"/>
  <c r="T393" i="6"/>
  <c r="T391" i="6"/>
  <c r="T389" i="6"/>
  <c r="R275" i="4" s="1"/>
  <c r="T387" i="6"/>
  <c r="T385" i="6"/>
  <c r="T383" i="6"/>
  <c r="T381" i="6"/>
  <c r="T379" i="6"/>
  <c r="T476" i="6"/>
  <c r="T472" i="6"/>
  <c r="T468" i="6"/>
  <c r="T390" i="6"/>
  <c r="R276" i="4" s="1"/>
  <c r="T396" i="6"/>
  <c r="T388" i="6"/>
  <c r="T392" i="6"/>
  <c r="R277" i="4" s="1"/>
  <c r="T382" i="6"/>
  <c r="R272" i="4" s="1"/>
  <c r="T380" i="6"/>
  <c r="T386" i="6"/>
  <c r="T394" i="6"/>
  <c r="R279" i="4" s="1"/>
  <c r="T384" i="6"/>
  <c r="T307" i="6"/>
  <c r="R223" i="4" s="1"/>
  <c r="O438" i="6"/>
  <c r="O436" i="6"/>
  <c r="O434" i="6"/>
  <c r="O432" i="6"/>
  <c r="O430" i="6"/>
  <c r="O433" i="6"/>
  <c r="O329" i="6"/>
  <c r="O327" i="6"/>
  <c r="O325" i="6"/>
  <c r="O323" i="6"/>
  <c r="M236" i="4" s="1"/>
  <c r="O321" i="6"/>
  <c r="O319" i="6"/>
  <c r="O317" i="6"/>
  <c r="O315" i="6"/>
  <c r="O435" i="6"/>
  <c r="O437" i="6"/>
  <c r="O429" i="6"/>
  <c r="O331" i="6"/>
  <c r="O328" i="6"/>
  <c r="M240" i="4" s="1"/>
  <c r="O326" i="6"/>
  <c r="O431" i="6"/>
  <c r="O330" i="6"/>
  <c r="O322" i="6"/>
  <c r="O318" i="6"/>
  <c r="O314" i="6"/>
  <c r="O324" i="6"/>
  <c r="O320" i="6"/>
  <c r="O316" i="6"/>
  <c r="O313" i="6"/>
  <c r="O304" i="6"/>
  <c r="M451" i="6"/>
  <c r="M449" i="6"/>
  <c r="K337" i="4" s="1"/>
  <c r="M447" i="6"/>
  <c r="M445" i="6"/>
  <c r="M443" i="6"/>
  <c r="M444" i="6"/>
  <c r="M353" i="6"/>
  <c r="M351" i="6"/>
  <c r="M349" i="6"/>
  <c r="M347" i="6"/>
  <c r="M345" i="6"/>
  <c r="K249" i="4" s="1"/>
  <c r="M343" i="6"/>
  <c r="M341" i="6"/>
  <c r="M339" i="6"/>
  <c r="M337" i="6"/>
  <c r="M335" i="6"/>
  <c r="M446" i="6"/>
  <c r="M448" i="6"/>
  <c r="M352" i="6"/>
  <c r="M350" i="6"/>
  <c r="M348" i="6"/>
  <c r="K251" i="4" s="1"/>
  <c r="M346" i="6"/>
  <c r="K250" i="4" s="1"/>
  <c r="M344" i="6"/>
  <c r="M342" i="6"/>
  <c r="M340" i="6"/>
  <c r="M338" i="6"/>
  <c r="K246" i="4" s="1"/>
  <c r="M336" i="6"/>
  <c r="M450" i="6"/>
  <c r="M442" i="6"/>
  <c r="M305" i="6"/>
  <c r="K221" i="4" s="1"/>
  <c r="W490" i="6"/>
  <c r="W488" i="6"/>
  <c r="U346" i="4" s="1"/>
  <c r="W486" i="6"/>
  <c r="W484" i="6"/>
  <c r="W482" i="6"/>
  <c r="W418" i="6"/>
  <c r="W416" i="6"/>
  <c r="U292" i="4" s="1"/>
  <c r="W414" i="6"/>
  <c r="U290" i="4" s="1"/>
  <c r="W412" i="6"/>
  <c r="U289" i="4" s="1"/>
  <c r="W410" i="6"/>
  <c r="W408" i="6"/>
  <c r="W406" i="6"/>
  <c r="W404" i="6"/>
  <c r="U285" i="4" s="1"/>
  <c r="W415" i="6"/>
  <c r="U291" i="4" s="1"/>
  <c r="W407" i="6"/>
  <c r="W402" i="6"/>
  <c r="W489" i="6"/>
  <c r="W485" i="6"/>
  <c r="W481" i="6"/>
  <c r="W417" i="6"/>
  <c r="U293" i="4" s="1"/>
  <c r="W409" i="6"/>
  <c r="W419" i="6"/>
  <c r="W411" i="6"/>
  <c r="U288" i="4" s="1"/>
  <c r="W403" i="6"/>
  <c r="W401" i="6"/>
  <c r="W487" i="6"/>
  <c r="W413" i="6"/>
  <c r="W483" i="6"/>
  <c r="W405" i="6"/>
  <c r="W308" i="6"/>
  <c r="U224" i="4" s="1"/>
  <c r="V70" i="7"/>
  <c r="V68" i="7"/>
  <c r="V66" i="7"/>
  <c r="V64" i="7"/>
  <c r="V62" i="7"/>
  <c r="V32" i="7"/>
  <c r="V30" i="7"/>
  <c r="V28" i="7"/>
  <c r="V26" i="7"/>
  <c r="V24" i="7"/>
  <c r="V22" i="7"/>
  <c r="V20" i="7"/>
  <c r="V18" i="7"/>
  <c r="V16" i="7"/>
  <c r="V69" i="7"/>
  <c r="V65" i="7"/>
  <c r="V29" i="7"/>
  <c r="V25" i="7"/>
  <c r="V21" i="7"/>
  <c r="V17" i="7"/>
  <c r="V9" i="7"/>
  <c r="V11" i="7" s="1"/>
  <c r="V71" i="7"/>
  <c r="V63" i="7"/>
  <c r="V31" i="7"/>
  <c r="V23" i="7"/>
  <c r="V67" i="7"/>
  <c r="V27" i="7"/>
  <c r="V19" i="7"/>
  <c r="M250" i="7"/>
  <c r="M248" i="7"/>
  <c r="M246" i="7"/>
  <c r="M244" i="7"/>
  <c r="M242" i="7"/>
  <c r="M251" i="7"/>
  <c r="M249" i="7"/>
  <c r="K212" i="4" s="1"/>
  <c r="M247" i="7"/>
  <c r="M245" i="7"/>
  <c r="M243" i="7"/>
  <c r="M193" i="7"/>
  <c r="M191" i="7"/>
  <c r="K184" i="4" s="1"/>
  <c r="M189" i="7"/>
  <c r="K182" i="4" s="1"/>
  <c r="M187" i="7"/>
  <c r="M185" i="7"/>
  <c r="K179" i="4" s="1"/>
  <c r="M183" i="7"/>
  <c r="M181" i="7"/>
  <c r="M188" i="7"/>
  <c r="K181" i="4" s="1"/>
  <c r="M178" i="7"/>
  <c r="K176" i="4" s="1"/>
  <c r="M186" i="7"/>
  <c r="K180" i="4" s="1"/>
  <c r="M177" i="7"/>
  <c r="M190" i="7"/>
  <c r="K183" i="4" s="1"/>
  <c r="M179" i="7"/>
  <c r="M184" i="7"/>
  <c r="M176" i="7"/>
  <c r="M182" i="7"/>
  <c r="M175" i="7"/>
  <c r="M180" i="7"/>
  <c r="M104" i="7"/>
  <c r="K85" i="4" s="1"/>
  <c r="M192" i="7"/>
  <c r="J70" i="7"/>
  <c r="J68" i="7"/>
  <c r="J66" i="7"/>
  <c r="J64" i="7"/>
  <c r="J62" i="7"/>
  <c r="J32" i="7"/>
  <c r="J30" i="7"/>
  <c r="J28" i="7"/>
  <c r="J26" i="7"/>
  <c r="J24" i="7"/>
  <c r="J22" i="7"/>
  <c r="J20" i="7"/>
  <c r="J18" i="7"/>
  <c r="J16" i="7"/>
  <c r="J71" i="7"/>
  <c r="J67" i="7"/>
  <c r="J63" i="7"/>
  <c r="J31" i="7"/>
  <c r="J27" i="7"/>
  <c r="J23" i="7"/>
  <c r="J19" i="7"/>
  <c r="J69" i="7"/>
  <c r="J29" i="7"/>
  <c r="J21" i="7"/>
  <c r="J9" i="7"/>
  <c r="J11" i="7" s="1"/>
  <c r="J65" i="7"/>
  <c r="J25" i="7"/>
  <c r="J17" i="7"/>
  <c r="N251" i="7"/>
  <c r="N249" i="7"/>
  <c r="L212" i="4" s="1"/>
  <c r="N247" i="7"/>
  <c r="N245" i="7"/>
  <c r="N243" i="7"/>
  <c r="N248" i="7"/>
  <c r="N193" i="7"/>
  <c r="N191" i="7"/>
  <c r="L184" i="4" s="1"/>
  <c r="N189" i="7"/>
  <c r="L182" i="4" s="1"/>
  <c r="N187" i="7"/>
  <c r="N185" i="7"/>
  <c r="L179" i="4" s="1"/>
  <c r="N183" i="7"/>
  <c r="N181" i="7"/>
  <c r="N179" i="7"/>
  <c r="N177" i="7"/>
  <c r="N175" i="7"/>
  <c r="N246" i="7"/>
  <c r="N244" i="7"/>
  <c r="N192" i="7"/>
  <c r="N190" i="7"/>
  <c r="L183" i="4" s="1"/>
  <c r="N188" i="7"/>
  <c r="L181" i="4" s="1"/>
  <c r="N186" i="7"/>
  <c r="L180" i="4" s="1"/>
  <c r="N184" i="7"/>
  <c r="N182" i="7"/>
  <c r="N180" i="7"/>
  <c r="N178" i="7"/>
  <c r="L176" i="4" s="1"/>
  <c r="N176" i="7"/>
  <c r="N250" i="7"/>
  <c r="N242" i="7"/>
  <c r="N104" i="7"/>
  <c r="L85" i="4" s="1"/>
  <c r="U70" i="7"/>
  <c r="U68" i="7"/>
  <c r="U66" i="7"/>
  <c r="U64" i="7"/>
  <c r="U62" i="7"/>
  <c r="U32" i="7"/>
  <c r="U30" i="7"/>
  <c r="U28" i="7"/>
  <c r="U26" i="7"/>
  <c r="U24" i="7"/>
  <c r="U22" i="7"/>
  <c r="U20" i="7"/>
  <c r="U18" i="7"/>
  <c r="U16" i="7"/>
  <c r="U71" i="7"/>
  <c r="U67" i="7"/>
  <c r="U63" i="7"/>
  <c r="U31" i="7"/>
  <c r="U27" i="7"/>
  <c r="U23" i="7"/>
  <c r="U19" i="7"/>
  <c r="U69" i="7"/>
  <c r="U29" i="7"/>
  <c r="U21" i="7"/>
  <c r="U9" i="7"/>
  <c r="U11" i="7" s="1"/>
  <c r="U65" i="7"/>
  <c r="U25" i="7"/>
  <c r="U17" i="7"/>
  <c r="L413" i="7"/>
  <c r="J352" i="4" s="1"/>
  <c r="L409" i="7"/>
  <c r="L408" i="7"/>
  <c r="L406" i="7"/>
  <c r="L412" i="7"/>
  <c r="L415" i="7"/>
  <c r="L411" i="7"/>
  <c r="L407" i="7"/>
  <c r="L416" i="7"/>
  <c r="L414" i="7"/>
  <c r="L357" i="7"/>
  <c r="L355" i="7"/>
  <c r="J323" i="4" s="1"/>
  <c r="L353" i="7"/>
  <c r="J321" i="4" s="1"/>
  <c r="L351" i="7"/>
  <c r="J320" i="4" s="1"/>
  <c r="L349" i="7"/>
  <c r="L347" i="7"/>
  <c r="L345" i="7"/>
  <c r="L343" i="7"/>
  <c r="J316" i="4" s="1"/>
  <c r="L341" i="7"/>
  <c r="L410" i="7"/>
  <c r="L358" i="7"/>
  <c r="L356" i="7"/>
  <c r="L354" i="7"/>
  <c r="J322" i="4" s="1"/>
  <c r="L352" i="7"/>
  <c r="L350" i="7"/>
  <c r="J319" i="4" s="1"/>
  <c r="L348" i="7"/>
  <c r="L346" i="7"/>
  <c r="L344" i="7"/>
  <c r="L342" i="7"/>
  <c r="L340" i="7"/>
  <c r="L269" i="7"/>
  <c r="J226" i="4" s="1"/>
  <c r="Q84" i="7"/>
  <c r="Q82" i="7"/>
  <c r="Q80" i="7"/>
  <c r="Q78" i="7"/>
  <c r="Q76" i="7"/>
  <c r="Q52" i="7"/>
  <c r="Q50" i="7"/>
  <c r="Q48" i="7"/>
  <c r="Q46" i="7"/>
  <c r="Q44" i="7"/>
  <c r="Q42" i="7"/>
  <c r="Q40" i="7"/>
  <c r="Q38" i="7"/>
  <c r="Q36" i="7"/>
  <c r="Q10" i="7"/>
  <c r="Q83" i="7"/>
  <c r="Q79" i="7"/>
  <c r="Q75" i="7"/>
  <c r="Q51" i="7"/>
  <c r="Q47" i="7"/>
  <c r="Q43" i="7"/>
  <c r="Q39" i="7"/>
  <c r="Q81" i="7"/>
  <c r="Q49" i="7"/>
  <c r="Q41" i="7"/>
  <c r="Q45" i="7"/>
  <c r="Q77" i="7"/>
  <c r="Q37" i="7"/>
  <c r="O224" i="7"/>
  <c r="O222" i="7"/>
  <c r="O220" i="7"/>
  <c r="O218" i="7"/>
  <c r="O216" i="7"/>
  <c r="O219" i="7"/>
  <c r="O225" i="7"/>
  <c r="O217" i="7"/>
  <c r="O149" i="7"/>
  <c r="O147" i="7"/>
  <c r="O145" i="7"/>
  <c r="O143" i="7"/>
  <c r="O141" i="7"/>
  <c r="O139" i="7"/>
  <c r="O137" i="7"/>
  <c r="O135" i="7"/>
  <c r="O133" i="7"/>
  <c r="O131" i="7"/>
  <c r="O102" i="7"/>
  <c r="O221" i="7"/>
  <c r="O146" i="7"/>
  <c r="O142" i="7"/>
  <c r="O138" i="7"/>
  <c r="O134" i="7"/>
  <c r="O148" i="7"/>
  <c r="O144" i="7"/>
  <c r="O140" i="7"/>
  <c r="O136" i="7"/>
  <c r="O223" i="7"/>
  <c r="O132" i="7"/>
  <c r="K251" i="7"/>
  <c r="K249" i="7"/>
  <c r="I212" i="4" s="1"/>
  <c r="K247" i="7"/>
  <c r="K245" i="7"/>
  <c r="K243" i="7"/>
  <c r="K250" i="7"/>
  <c r="K248" i="7"/>
  <c r="K246" i="7"/>
  <c r="K244" i="7"/>
  <c r="K242" i="7"/>
  <c r="K192" i="7"/>
  <c r="K190" i="7"/>
  <c r="I183" i="4" s="1"/>
  <c r="K188" i="7"/>
  <c r="I181" i="4" s="1"/>
  <c r="K186" i="7"/>
  <c r="I180" i="4" s="1"/>
  <c r="K184" i="7"/>
  <c r="K182" i="7"/>
  <c r="K189" i="7"/>
  <c r="I182" i="4" s="1"/>
  <c r="K181" i="7"/>
  <c r="K179" i="7"/>
  <c r="K175" i="7"/>
  <c r="K187" i="7"/>
  <c r="K178" i="7"/>
  <c r="I176" i="4" s="1"/>
  <c r="K104" i="7"/>
  <c r="I85" i="4" s="1"/>
  <c r="K183" i="7"/>
  <c r="K180" i="7"/>
  <c r="K193" i="7"/>
  <c r="K177" i="7"/>
  <c r="K191" i="7"/>
  <c r="I184" i="4" s="1"/>
  <c r="K176" i="7"/>
  <c r="K185" i="7"/>
  <c r="I179" i="4" s="1"/>
  <c r="R84" i="7"/>
  <c r="R82" i="7"/>
  <c r="R80" i="7"/>
  <c r="R78" i="7"/>
  <c r="R76" i="7"/>
  <c r="R52" i="7"/>
  <c r="R50" i="7"/>
  <c r="R48" i="7"/>
  <c r="R46" i="7"/>
  <c r="R44" i="7"/>
  <c r="R42" i="7"/>
  <c r="R40" i="7"/>
  <c r="R38" i="7"/>
  <c r="R36" i="7"/>
  <c r="R10" i="7"/>
  <c r="R81" i="7"/>
  <c r="R77" i="7"/>
  <c r="R49" i="7"/>
  <c r="R45" i="7"/>
  <c r="R41" i="7"/>
  <c r="R37" i="7"/>
  <c r="R83" i="7"/>
  <c r="R75" i="7"/>
  <c r="R51" i="7"/>
  <c r="R43" i="7"/>
  <c r="R79" i="7"/>
  <c r="R47" i="7"/>
  <c r="R39" i="7"/>
  <c r="P224" i="7"/>
  <c r="P222" i="7"/>
  <c r="P220" i="7"/>
  <c r="P218" i="7"/>
  <c r="P216" i="7"/>
  <c r="P225" i="7"/>
  <c r="P223" i="7"/>
  <c r="P221" i="7"/>
  <c r="P219" i="7"/>
  <c r="P217" i="7"/>
  <c r="P149" i="7"/>
  <c r="P147" i="7"/>
  <c r="P145" i="7"/>
  <c r="P143" i="7"/>
  <c r="P141" i="7"/>
  <c r="P139" i="7"/>
  <c r="P137" i="7"/>
  <c r="P135" i="7"/>
  <c r="P133" i="7"/>
  <c r="P131" i="7"/>
  <c r="P102" i="7"/>
  <c r="P148" i="7"/>
  <c r="P144" i="7"/>
  <c r="P140" i="7"/>
  <c r="P136" i="7"/>
  <c r="P132" i="7"/>
  <c r="P138" i="7"/>
  <c r="P146" i="7"/>
  <c r="P134" i="7"/>
  <c r="P142" i="7"/>
  <c r="N401" i="7"/>
  <c r="N399" i="7"/>
  <c r="N397" i="7"/>
  <c r="N395" i="7"/>
  <c r="N393" i="7"/>
  <c r="N402" i="7"/>
  <c r="N400" i="7"/>
  <c r="N398" i="7"/>
  <c r="N396" i="7"/>
  <c r="N394" i="7"/>
  <c r="N336" i="7"/>
  <c r="N334" i="7"/>
  <c r="N332" i="7"/>
  <c r="N330" i="7"/>
  <c r="N328" i="7"/>
  <c r="N326" i="7"/>
  <c r="N324" i="7"/>
  <c r="N322" i="7"/>
  <c r="N320" i="7"/>
  <c r="N318" i="7"/>
  <c r="N335" i="7"/>
  <c r="N333" i="7"/>
  <c r="N331" i="7"/>
  <c r="N329" i="7"/>
  <c r="N327" i="7"/>
  <c r="N325" i="7"/>
  <c r="N323" i="7"/>
  <c r="N321" i="7"/>
  <c r="N319" i="7"/>
  <c r="N268" i="7"/>
  <c r="J401" i="7"/>
  <c r="J399" i="7"/>
  <c r="J397" i="7"/>
  <c r="J395" i="7"/>
  <c r="J393" i="7"/>
  <c r="J402" i="7"/>
  <c r="J400" i="7"/>
  <c r="J398" i="7"/>
  <c r="J396" i="7"/>
  <c r="J394" i="7"/>
  <c r="J336" i="7"/>
  <c r="J334" i="7"/>
  <c r="J332" i="7"/>
  <c r="J330" i="7"/>
  <c r="J328" i="7"/>
  <c r="J326" i="7"/>
  <c r="J324" i="7"/>
  <c r="J322" i="7"/>
  <c r="J320" i="7"/>
  <c r="J318" i="7"/>
  <c r="J335" i="7"/>
  <c r="J333" i="7"/>
  <c r="J331" i="7"/>
  <c r="J329" i="7"/>
  <c r="J327" i="7"/>
  <c r="J325" i="7"/>
  <c r="J323" i="7"/>
  <c r="J321" i="7"/>
  <c r="J319" i="7"/>
  <c r="J268" i="7"/>
  <c r="I389" i="7"/>
  <c r="I387" i="7"/>
  <c r="I385" i="7"/>
  <c r="I383" i="7"/>
  <c r="I381" i="7"/>
  <c r="I388" i="7"/>
  <c r="I380" i="7"/>
  <c r="I386" i="7"/>
  <c r="I314" i="7"/>
  <c r="I312" i="7"/>
  <c r="I310" i="7"/>
  <c r="I308" i="7"/>
  <c r="I384" i="7"/>
  <c r="I382" i="7"/>
  <c r="I313" i="7"/>
  <c r="I306" i="7"/>
  <c r="I299" i="7"/>
  <c r="I297" i="7"/>
  <c r="I311" i="7"/>
  <c r="I305" i="7"/>
  <c r="I301" i="7"/>
  <c r="I309" i="7"/>
  <c r="I304" i="7"/>
  <c r="I303" i="7"/>
  <c r="I300" i="7"/>
  <c r="I298" i="7"/>
  <c r="I296" i="7"/>
  <c r="I267" i="7"/>
  <c r="I307" i="7"/>
  <c r="I302" i="7"/>
  <c r="G262" i="7"/>
  <c r="T376" i="7"/>
  <c r="T374" i="7"/>
  <c r="T375" i="7"/>
  <c r="T372" i="7"/>
  <c r="T370" i="7"/>
  <c r="T368" i="7"/>
  <c r="T373" i="7"/>
  <c r="T371" i="7"/>
  <c r="T369" i="7"/>
  <c r="T367" i="7"/>
  <c r="T291" i="7"/>
  <c r="T289" i="7"/>
  <c r="T287" i="7"/>
  <c r="T285" i="7"/>
  <c r="T283" i="7"/>
  <c r="T281" i="7"/>
  <c r="T279" i="7"/>
  <c r="T277" i="7"/>
  <c r="T275" i="7"/>
  <c r="T266" i="7"/>
  <c r="T286" i="7"/>
  <c r="T278" i="7"/>
  <c r="T292" i="7"/>
  <c r="T284" i="7"/>
  <c r="T276" i="7"/>
  <c r="T290" i="7"/>
  <c r="T282" i="7"/>
  <c r="T274" i="7"/>
  <c r="T288" i="7"/>
  <c r="T280" i="7"/>
  <c r="P402" i="7"/>
  <c r="P400" i="7"/>
  <c r="P398" i="7"/>
  <c r="P396" i="7"/>
  <c r="P394" i="7"/>
  <c r="P401" i="7"/>
  <c r="P399" i="7"/>
  <c r="P397" i="7"/>
  <c r="P395" i="7"/>
  <c r="P393" i="7"/>
  <c r="P335" i="7"/>
  <c r="P333" i="7"/>
  <c r="P331" i="7"/>
  <c r="P329" i="7"/>
  <c r="P327" i="7"/>
  <c r="P325" i="7"/>
  <c r="P323" i="7"/>
  <c r="P321" i="7"/>
  <c r="P319" i="7"/>
  <c r="P336" i="7"/>
  <c r="P334" i="7"/>
  <c r="P332" i="7"/>
  <c r="P330" i="7"/>
  <c r="P328" i="7"/>
  <c r="P326" i="7"/>
  <c r="P324" i="7"/>
  <c r="P322" i="7"/>
  <c r="P320" i="7"/>
  <c r="P318" i="7"/>
  <c r="P268" i="7"/>
  <c r="K388" i="7"/>
  <c r="K386" i="7"/>
  <c r="K384" i="7"/>
  <c r="K382" i="7"/>
  <c r="K380" i="7"/>
  <c r="K387" i="7"/>
  <c r="K385" i="7"/>
  <c r="K313" i="7"/>
  <c r="K311" i="7"/>
  <c r="K309" i="7"/>
  <c r="K383" i="7"/>
  <c r="K389" i="7"/>
  <c r="K312" i="7"/>
  <c r="K305" i="7"/>
  <c r="K303" i="7"/>
  <c r="K298" i="7"/>
  <c r="K296" i="7"/>
  <c r="K267" i="7"/>
  <c r="K381" i="7"/>
  <c r="K310" i="7"/>
  <c r="K304" i="7"/>
  <c r="K300" i="7"/>
  <c r="K308" i="7"/>
  <c r="K307" i="7"/>
  <c r="K302" i="7"/>
  <c r="K299" i="7"/>
  <c r="K297" i="7"/>
  <c r="K314" i="7"/>
  <c r="K301" i="7"/>
  <c r="K306" i="7"/>
  <c r="W416" i="7"/>
  <c r="W414" i="7"/>
  <c r="W412" i="7"/>
  <c r="W410" i="7"/>
  <c r="W415" i="7"/>
  <c r="W413" i="7"/>
  <c r="U352" i="4" s="1"/>
  <c r="W411" i="7"/>
  <c r="W409" i="7"/>
  <c r="W408" i="7"/>
  <c r="W406" i="7"/>
  <c r="W407" i="7"/>
  <c r="W357" i="7"/>
  <c r="W355" i="7"/>
  <c r="U323" i="4" s="1"/>
  <c r="W353" i="7"/>
  <c r="U321" i="4" s="1"/>
  <c r="W351" i="7"/>
  <c r="U320" i="4" s="1"/>
  <c r="W349" i="7"/>
  <c r="W347" i="7"/>
  <c r="W345" i="7"/>
  <c r="W343" i="7"/>
  <c r="U316" i="4" s="1"/>
  <c r="W341" i="7"/>
  <c r="W358" i="7"/>
  <c r="W350" i="7"/>
  <c r="U319" i="4" s="1"/>
  <c r="W342" i="7"/>
  <c r="W269" i="7"/>
  <c r="U226" i="4" s="1"/>
  <c r="W356" i="7"/>
  <c r="U324" i="4" s="1"/>
  <c r="W348" i="7"/>
  <c r="W340" i="7"/>
  <c r="W354" i="7"/>
  <c r="U322" i="4" s="1"/>
  <c r="W346" i="7"/>
  <c r="W352" i="7"/>
  <c r="W344" i="7"/>
  <c r="H45" i="8"/>
  <c r="H41" i="8"/>
  <c r="H48" i="8"/>
  <c r="H44" i="8"/>
  <c r="H47" i="8"/>
  <c r="H43" i="8"/>
  <c r="H40" i="8"/>
  <c r="H39" i="8"/>
  <c r="H29" i="8"/>
  <c r="F54" i="4" s="1"/>
  <c r="H28" i="8"/>
  <c r="F53" i="4" s="1"/>
  <c r="H27" i="8"/>
  <c r="H26" i="8"/>
  <c r="H25" i="8"/>
  <c r="F50" i="4" s="1"/>
  <c r="H24" i="8"/>
  <c r="F49" i="4" s="1"/>
  <c r="H23" i="8"/>
  <c r="H22" i="8"/>
  <c r="H21" i="8"/>
  <c r="F46" i="4" s="1"/>
  <c r="H20" i="8"/>
  <c r="F45" i="4" s="1"/>
  <c r="H19" i="8"/>
  <c r="H18" i="8"/>
  <c r="H17" i="8"/>
  <c r="F42" i="4" s="1"/>
  <c r="H16" i="8"/>
  <c r="F41" i="4" s="1"/>
  <c r="H15" i="8"/>
  <c r="H8" i="8"/>
  <c r="H9" i="8" s="1"/>
  <c r="H46" i="8"/>
  <c r="H42" i="8"/>
  <c r="M95" i="8"/>
  <c r="M91" i="8"/>
  <c r="M87" i="8"/>
  <c r="M78" i="8"/>
  <c r="K168" i="4" s="1"/>
  <c r="M74" i="8"/>
  <c r="K164" i="4" s="1"/>
  <c r="M70" i="8"/>
  <c r="K160" i="4" s="1"/>
  <c r="M66" i="8"/>
  <c r="K156" i="4" s="1"/>
  <c r="M96" i="8"/>
  <c r="M92" i="8"/>
  <c r="M88" i="8"/>
  <c r="M79" i="8"/>
  <c r="K169" i="4" s="1"/>
  <c r="M75" i="8"/>
  <c r="K165" i="4" s="1"/>
  <c r="M71" i="8"/>
  <c r="K161" i="4" s="1"/>
  <c r="M67" i="8"/>
  <c r="K157" i="4" s="1"/>
  <c r="M93" i="8"/>
  <c r="M89" i="8"/>
  <c r="M80" i="8"/>
  <c r="K170" i="4" s="1"/>
  <c r="M76" i="8"/>
  <c r="K166" i="4" s="1"/>
  <c r="M72" i="8"/>
  <c r="K162" i="4" s="1"/>
  <c r="M68" i="8"/>
  <c r="K158" i="4" s="1"/>
  <c r="M61" i="8"/>
  <c r="M77" i="8"/>
  <c r="K167" i="4" s="1"/>
  <c r="M90" i="8"/>
  <c r="M69" i="8"/>
  <c r="K159" i="4" s="1"/>
  <c r="M73" i="8"/>
  <c r="K163" i="4" s="1"/>
  <c r="M94" i="8"/>
  <c r="N96" i="8"/>
  <c r="N95" i="8"/>
  <c r="N94" i="8"/>
  <c r="N93" i="8"/>
  <c r="N92" i="8"/>
  <c r="N91" i="8"/>
  <c r="N90" i="8"/>
  <c r="N89" i="8"/>
  <c r="N88" i="8"/>
  <c r="N87" i="8"/>
  <c r="N80" i="8"/>
  <c r="L170" i="4" s="1"/>
  <c r="N79" i="8"/>
  <c r="L169" i="4" s="1"/>
  <c r="N78" i="8"/>
  <c r="N77" i="8"/>
  <c r="L167" i="4" s="1"/>
  <c r="N76" i="8"/>
  <c r="L166" i="4" s="1"/>
  <c r="N75" i="8"/>
  <c r="L165" i="4" s="1"/>
  <c r="N74" i="8"/>
  <c r="N73" i="8"/>
  <c r="L163" i="4" s="1"/>
  <c r="N72" i="8"/>
  <c r="L162" i="4" s="1"/>
  <c r="N71" i="8"/>
  <c r="L161" i="4" s="1"/>
  <c r="N70" i="8"/>
  <c r="N69" i="8"/>
  <c r="L159" i="4" s="1"/>
  <c r="N68" i="8"/>
  <c r="L158" i="4" s="1"/>
  <c r="N67" i="8"/>
  <c r="L157" i="4" s="1"/>
  <c r="N66" i="8"/>
  <c r="L156" i="4" s="1"/>
  <c r="N61" i="8"/>
  <c r="K48" i="9"/>
  <c r="K46" i="9"/>
  <c r="K44" i="9"/>
  <c r="K42" i="9"/>
  <c r="K40" i="9"/>
  <c r="K45" i="9"/>
  <c r="K41" i="9"/>
  <c r="K29" i="9"/>
  <c r="K27" i="9"/>
  <c r="K25" i="9"/>
  <c r="K23" i="9"/>
  <c r="K21" i="9"/>
  <c r="K19" i="9"/>
  <c r="K17" i="9"/>
  <c r="K15" i="9"/>
  <c r="K8" i="9"/>
  <c r="K9" i="9" s="1"/>
  <c r="K47" i="9"/>
  <c r="K43" i="9"/>
  <c r="K39" i="9"/>
  <c r="K28" i="9"/>
  <c r="K26" i="9"/>
  <c r="K24" i="9"/>
  <c r="K22" i="9"/>
  <c r="K20" i="9"/>
  <c r="K18" i="9"/>
  <c r="K16" i="9"/>
  <c r="H48" i="9"/>
  <c r="H47" i="9"/>
  <c r="H46" i="9"/>
  <c r="H45" i="9"/>
  <c r="H44" i="9"/>
  <c r="H43" i="9"/>
  <c r="H42" i="9"/>
  <c r="H41" i="9"/>
  <c r="H40" i="9"/>
  <c r="H39" i="9"/>
  <c r="H49" i="9" s="1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8" i="9"/>
  <c r="H9" i="9" s="1"/>
  <c r="R95" i="9"/>
  <c r="R94" i="9"/>
  <c r="R93" i="9"/>
  <c r="R92" i="9"/>
  <c r="R91" i="9"/>
  <c r="R90" i="9"/>
  <c r="R89" i="9"/>
  <c r="R88" i="9"/>
  <c r="R87" i="9"/>
  <c r="R86" i="9"/>
  <c r="R80" i="9"/>
  <c r="R79" i="9"/>
  <c r="R78" i="9"/>
  <c r="R77" i="9"/>
  <c r="R76" i="9"/>
  <c r="R75" i="9"/>
  <c r="R74" i="9"/>
  <c r="R73" i="9"/>
  <c r="R72" i="9"/>
  <c r="R71" i="9"/>
  <c r="R70" i="9"/>
  <c r="R69" i="9"/>
  <c r="R68" i="9"/>
  <c r="R67" i="9"/>
  <c r="R66" i="9"/>
  <c r="R61" i="9"/>
  <c r="R62" i="9" s="1"/>
  <c r="R81" i="9" s="1"/>
  <c r="I70" i="6"/>
  <c r="I68" i="6"/>
  <c r="I66" i="6"/>
  <c r="I64" i="6"/>
  <c r="I62" i="6"/>
  <c r="I32" i="6"/>
  <c r="I30" i="6"/>
  <c r="I28" i="6"/>
  <c r="I26" i="6"/>
  <c r="I24" i="6"/>
  <c r="I22" i="6"/>
  <c r="I20" i="6"/>
  <c r="I18" i="6"/>
  <c r="I16" i="6"/>
  <c r="I71" i="6"/>
  <c r="I69" i="6"/>
  <c r="I67" i="6"/>
  <c r="I65" i="6"/>
  <c r="I63" i="6"/>
  <c r="I31" i="6"/>
  <c r="I29" i="6"/>
  <c r="I27" i="6"/>
  <c r="G18" i="4" s="1"/>
  <c r="I25" i="6"/>
  <c r="I23" i="6"/>
  <c r="I21" i="6"/>
  <c r="I19" i="6"/>
  <c r="I17" i="6"/>
  <c r="I9" i="6"/>
  <c r="U236" i="6"/>
  <c r="U234" i="6"/>
  <c r="S194" i="4" s="1"/>
  <c r="U232" i="6"/>
  <c r="U230" i="6"/>
  <c r="U228" i="6"/>
  <c r="U235" i="6"/>
  <c r="U233" i="6"/>
  <c r="U231" i="6"/>
  <c r="U229" i="6"/>
  <c r="U227" i="6"/>
  <c r="U129" i="6"/>
  <c r="U127" i="6"/>
  <c r="U125" i="6"/>
  <c r="U123" i="6"/>
  <c r="U121" i="6"/>
  <c r="S95" i="4" s="1"/>
  <c r="U119" i="6"/>
  <c r="U117" i="6"/>
  <c r="U115" i="6"/>
  <c r="U113" i="6"/>
  <c r="U111" i="6"/>
  <c r="U102" i="6"/>
  <c r="U128" i="6"/>
  <c r="U126" i="6"/>
  <c r="S99" i="4" s="1"/>
  <c r="U124" i="6"/>
  <c r="S97" i="4" s="1"/>
  <c r="U122" i="6"/>
  <c r="U120" i="6"/>
  <c r="U118" i="6"/>
  <c r="U116" i="6"/>
  <c r="U114" i="6"/>
  <c r="S92" i="4" s="1"/>
  <c r="U112" i="6"/>
  <c r="Q262" i="6"/>
  <c r="Q260" i="6"/>
  <c r="O200" i="4" s="1"/>
  <c r="Q258" i="6"/>
  <c r="Q256" i="6"/>
  <c r="Q254" i="6"/>
  <c r="Q172" i="6"/>
  <c r="Q261" i="6"/>
  <c r="Q259" i="6"/>
  <c r="Q257" i="6"/>
  <c r="Q255" i="6"/>
  <c r="Q253" i="6"/>
  <c r="Q173" i="6"/>
  <c r="Q171" i="6"/>
  <c r="Q169" i="6"/>
  <c r="O124" i="4" s="1"/>
  <c r="Q167" i="6"/>
  <c r="Q165" i="6"/>
  <c r="O121" i="4" s="1"/>
  <c r="Q163" i="6"/>
  <c r="Q161" i="6"/>
  <c r="Q159" i="6"/>
  <c r="Q157" i="6"/>
  <c r="Q155" i="6"/>
  <c r="Q104" i="6"/>
  <c r="O81" i="4" s="1"/>
  <c r="Q170" i="6"/>
  <c r="Q168" i="6"/>
  <c r="O123" i="4" s="1"/>
  <c r="Q166" i="6"/>
  <c r="Q164" i="6"/>
  <c r="Q162" i="6"/>
  <c r="Q160" i="6"/>
  <c r="Q158" i="6"/>
  <c r="Q156" i="6"/>
  <c r="N70" i="6"/>
  <c r="N68" i="6"/>
  <c r="N66" i="6"/>
  <c r="N64" i="6"/>
  <c r="N62" i="6"/>
  <c r="N32" i="6"/>
  <c r="L22" i="4" s="1"/>
  <c r="N30" i="6"/>
  <c r="L20" i="4" s="1"/>
  <c r="N28" i="6"/>
  <c r="N26" i="6"/>
  <c r="L17" i="4" s="1"/>
  <c r="N24" i="6"/>
  <c r="N22" i="6"/>
  <c r="N20" i="6"/>
  <c r="N18" i="6"/>
  <c r="N16" i="6"/>
  <c r="N71" i="6"/>
  <c r="N69" i="6"/>
  <c r="L64" i="4" s="1"/>
  <c r="N67" i="6"/>
  <c r="N65" i="6"/>
  <c r="N63" i="6"/>
  <c r="N31" i="6"/>
  <c r="L21" i="4" s="1"/>
  <c r="N29" i="6"/>
  <c r="L19" i="4" s="1"/>
  <c r="N27" i="6"/>
  <c r="L18" i="4" s="1"/>
  <c r="N25" i="6"/>
  <c r="N23" i="6"/>
  <c r="N21" i="6"/>
  <c r="N19" i="6"/>
  <c r="L14" i="4" s="1"/>
  <c r="N17" i="6"/>
  <c r="N9" i="6"/>
  <c r="J235" i="6"/>
  <c r="J233" i="6"/>
  <c r="J231" i="6"/>
  <c r="J229" i="6"/>
  <c r="J227" i="6"/>
  <c r="J236" i="6"/>
  <c r="J234" i="6"/>
  <c r="J232" i="6"/>
  <c r="J230" i="6"/>
  <c r="J228" i="6"/>
  <c r="J129" i="6"/>
  <c r="J127" i="6"/>
  <c r="J125" i="6"/>
  <c r="J123" i="6"/>
  <c r="J121" i="6"/>
  <c r="J119" i="6"/>
  <c r="J117" i="6"/>
  <c r="J115" i="6"/>
  <c r="J113" i="6"/>
  <c r="J111" i="6"/>
  <c r="J102" i="6"/>
  <c r="J128" i="6"/>
  <c r="J126" i="6"/>
  <c r="H99" i="4" s="1"/>
  <c r="J124" i="6"/>
  <c r="H97" i="4" s="1"/>
  <c r="J122" i="6"/>
  <c r="H96" i="4" s="1"/>
  <c r="J120" i="6"/>
  <c r="J118" i="6"/>
  <c r="J116" i="6"/>
  <c r="J114" i="6"/>
  <c r="H92" i="4" s="1"/>
  <c r="J112" i="6"/>
  <c r="V261" i="6"/>
  <c r="V259" i="6"/>
  <c r="V257" i="6"/>
  <c r="V255" i="6"/>
  <c r="V253" i="6"/>
  <c r="V173" i="6"/>
  <c r="V171" i="6"/>
  <c r="V262" i="6"/>
  <c r="V260" i="6"/>
  <c r="V258" i="6"/>
  <c r="V256" i="6"/>
  <c r="V254" i="6"/>
  <c r="V169" i="6"/>
  <c r="V167" i="6"/>
  <c r="V165" i="6"/>
  <c r="T121" i="4" s="1"/>
  <c r="V163" i="6"/>
  <c r="V161" i="6"/>
  <c r="V159" i="6"/>
  <c r="V157" i="6"/>
  <c r="V155" i="6"/>
  <c r="V104" i="6"/>
  <c r="V170" i="6"/>
  <c r="T125" i="4" s="1"/>
  <c r="V168" i="6"/>
  <c r="T123" i="4" s="1"/>
  <c r="V166" i="6"/>
  <c r="T122" i="4" s="1"/>
  <c r="V164" i="6"/>
  <c r="V162" i="6"/>
  <c r="V160" i="6"/>
  <c r="V158" i="6"/>
  <c r="T118" i="4" s="1"/>
  <c r="V156" i="6"/>
  <c r="V172" i="6"/>
  <c r="R287" i="6"/>
  <c r="R285" i="6"/>
  <c r="R283" i="6"/>
  <c r="R281" i="6"/>
  <c r="R279" i="6"/>
  <c r="R217" i="6"/>
  <c r="R215" i="6"/>
  <c r="R213" i="6"/>
  <c r="R211" i="6"/>
  <c r="R209" i="6"/>
  <c r="P147" i="4" s="1"/>
  <c r="R207" i="6"/>
  <c r="R205" i="6"/>
  <c r="R203" i="6"/>
  <c r="R201" i="6"/>
  <c r="R199" i="6"/>
  <c r="R288" i="6"/>
  <c r="R286" i="6"/>
  <c r="P206" i="4" s="1"/>
  <c r="R284" i="6"/>
  <c r="R282" i="6"/>
  <c r="R280" i="6"/>
  <c r="R216" i="6"/>
  <c r="R214" i="6"/>
  <c r="P151" i="4" s="1"/>
  <c r="R212" i="6"/>
  <c r="P149" i="4" s="1"/>
  <c r="R210" i="6"/>
  <c r="P148" i="4" s="1"/>
  <c r="R208" i="6"/>
  <c r="R206" i="6"/>
  <c r="R204" i="6"/>
  <c r="R200" i="6"/>
  <c r="R106" i="6"/>
  <c r="P83" i="4" s="1"/>
  <c r="R202" i="6"/>
  <c r="P144" i="4" s="1"/>
  <c r="K235" i="6"/>
  <c r="K233" i="6"/>
  <c r="K231" i="6"/>
  <c r="K229" i="6"/>
  <c r="K227" i="6"/>
  <c r="K236" i="6"/>
  <c r="K234" i="6"/>
  <c r="K232" i="6"/>
  <c r="K230" i="6"/>
  <c r="K228" i="6"/>
  <c r="K128" i="6"/>
  <c r="K126" i="6"/>
  <c r="I99" i="4" s="1"/>
  <c r="K124" i="6"/>
  <c r="I97" i="4" s="1"/>
  <c r="K122" i="6"/>
  <c r="K120" i="6"/>
  <c r="K118" i="6"/>
  <c r="K116" i="6"/>
  <c r="K114" i="6"/>
  <c r="I92" i="4" s="1"/>
  <c r="K112" i="6"/>
  <c r="K129" i="6"/>
  <c r="K127" i="6"/>
  <c r="K125" i="6"/>
  <c r="K123" i="6"/>
  <c r="K121" i="6"/>
  <c r="K119" i="6"/>
  <c r="K117" i="6"/>
  <c r="K115" i="6"/>
  <c r="K113" i="6"/>
  <c r="K111" i="6"/>
  <c r="K102" i="6"/>
  <c r="W261" i="6"/>
  <c r="W259" i="6"/>
  <c r="W257" i="6"/>
  <c r="W255" i="6"/>
  <c r="W253" i="6"/>
  <c r="W173" i="6"/>
  <c r="W171" i="6"/>
  <c r="W262" i="6"/>
  <c r="W260" i="6"/>
  <c r="W258" i="6"/>
  <c r="W256" i="6"/>
  <c r="W254" i="6"/>
  <c r="W172" i="6"/>
  <c r="W170" i="6"/>
  <c r="W168" i="6"/>
  <c r="W166" i="6"/>
  <c r="W164" i="6"/>
  <c r="W162" i="6"/>
  <c r="W160" i="6"/>
  <c r="W158" i="6"/>
  <c r="W156" i="6"/>
  <c r="W169" i="6"/>
  <c r="W167" i="6"/>
  <c r="W165" i="6"/>
  <c r="W163" i="6"/>
  <c r="W161" i="6"/>
  <c r="W159" i="6"/>
  <c r="W157" i="6"/>
  <c r="W155" i="6"/>
  <c r="W104" i="6"/>
  <c r="L46" i="8"/>
  <c r="L42" i="8"/>
  <c r="L45" i="8"/>
  <c r="L41" i="8"/>
  <c r="L48" i="8"/>
  <c r="L44" i="8"/>
  <c r="L40" i="8"/>
  <c r="L39" i="8"/>
  <c r="L49" i="8" s="1"/>
  <c r="L29" i="8"/>
  <c r="J54" i="4" s="1"/>
  <c r="L28" i="8"/>
  <c r="J53" i="4" s="1"/>
  <c r="L27" i="8"/>
  <c r="L26" i="8"/>
  <c r="J51" i="4" s="1"/>
  <c r="L25" i="8"/>
  <c r="J50" i="4" s="1"/>
  <c r="L24" i="8"/>
  <c r="J49" i="4" s="1"/>
  <c r="L23" i="8"/>
  <c r="L22" i="8"/>
  <c r="J47" i="4" s="1"/>
  <c r="L21" i="8"/>
  <c r="J46" i="4" s="1"/>
  <c r="L20" i="8"/>
  <c r="J45" i="4" s="1"/>
  <c r="L19" i="8"/>
  <c r="L18" i="8"/>
  <c r="J43" i="4" s="1"/>
  <c r="L17" i="8"/>
  <c r="J42" i="4" s="1"/>
  <c r="L16" i="8"/>
  <c r="J41" i="4" s="1"/>
  <c r="L15" i="8"/>
  <c r="L8" i="8"/>
  <c r="L9" i="8" s="1"/>
  <c r="L47" i="8"/>
  <c r="L43" i="8"/>
  <c r="N48" i="9"/>
  <c r="N29" i="9"/>
  <c r="N47" i="9"/>
  <c r="N45" i="9"/>
  <c r="N43" i="9"/>
  <c r="N41" i="9"/>
  <c r="N39" i="9"/>
  <c r="N46" i="9"/>
  <c r="N42" i="9"/>
  <c r="N28" i="9"/>
  <c r="N26" i="9"/>
  <c r="N24" i="9"/>
  <c r="N22" i="9"/>
  <c r="N20" i="9"/>
  <c r="N18" i="9"/>
  <c r="N16" i="9"/>
  <c r="N8" i="9"/>
  <c r="N9" i="9" s="1"/>
  <c r="N44" i="9"/>
  <c r="N25" i="9"/>
  <c r="N17" i="9"/>
  <c r="N27" i="9"/>
  <c r="N19" i="9"/>
  <c r="N21" i="9"/>
  <c r="N15" i="9"/>
  <c r="N23" i="9"/>
  <c r="N40" i="9"/>
  <c r="R96" i="8"/>
  <c r="R95" i="8"/>
  <c r="R94" i="8"/>
  <c r="R93" i="8"/>
  <c r="R92" i="8"/>
  <c r="R91" i="8"/>
  <c r="R90" i="8"/>
  <c r="R89" i="8"/>
  <c r="R88" i="8"/>
  <c r="R87" i="8"/>
  <c r="R80" i="8"/>
  <c r="P170" i="4" s="1"/>
  <c r="R79" i="8"/>
  <c r="P169" i="4" s="1"/>
  <c r="R78" i="8"/>
  <c r="P168" i="4" s="1"/>
  <c r="R77" i="8"/>
  <c r="P167" i="4" s="1"/>
  <c r="R76" i="8"/>
  <c r="P166" i="4" s="1"/>
  <c r="R75" i="8"/>
  <c r="P165" i="4" s="1"/>
  <c r="R74" i="8"/>
  <c r="P164" i="4" s="1"/>
  <c r="R73" i="8"/>
  <c r="P163" i="4" s="1"/>
  <c r="R72" i="8"/>
  <c r="P162" i="4" s="1"/>
  <c r="R71" i="8"/>
  <c r="P161" i="4" s="1"/>
  <c r="R70" i="8"/>
  <c r="P160" i="4" s="1"/>
  <c r="R69" i="8"/>
  <c r="P159" i="4" s="1"/>
  <c r="R68" i="8"/>
  <c r="P158" i="4" s="1"/>
  <c r="R67" i="8"/>
  <c r="P157" i="4" s="1"/>
  <c r="R66" i="8"/>
  <c r="P156" i="4" s="1"/>
  <c r="R61" i="8"/>
  <c r="K47" i="8"/>
  <c r="K43" i="8"/>
  <c r="K46" i="8"/>
  <c r="K42" i="8"/>
  <c r="K45" i="8"/>
  <c r="K41" i="8"/>
  <c r="K48" i="8"/>
  <c r="K27" i="8"/>
  <c r="I52" i="4" s="1"/>
  <c r="K23" i="8"/>
  <c r="I48" i="4" s="1"/>
  <c r="K19" i="8"/>
  <c r="I44" i="4" s="1"/>
  <c r="K15" i="8"/>
  <c r="K44" i="8"/>
  <c r="K39" i="8"/>
  <c r="K28" i="8"/>
  <c r="I53" i="4" s="1"/>
  <c r="K24" i="8"/>
  <c r="K20" i="8"/>
  <c r="K16" i="8"/>
  <c r="K40" i="8"/>
  <c r="K29" i="8"/>
  <c r="K25" i="8"/>
  <c r="I50" i="4" s="1"/>
  <c r="K21" i="8"/>
  <c r="K17" i="8"/>
  <c r="I42" i="4" s="1"/>
  <c r="K8" i="8"/>
  <c r="K9" i="8" s="1"/>
  <c r="K18" i="8"/>
  <c r="I43" i="4" s="1"/>
  <c r="K22" i="8"/>
  <c r="I47" i="4" s="1"/>
  <c r="K26" i="8"/>
  <c r="I51" i="4" s="1"/>
  <c r="P47" i="8"/>
  <c r="P43" i="8"/>
  <c r="P46" i="8"/>
  <c r="P42" i="8"/>
  <c r="P45" i="8"/>
  <c r="P41" i="8"/>
  <c r="P39" i="8"/>
  <c r="P29" i="8"/>
  <c r="N54" i="4" s="1"/>
  <c r="P28" i="8"/>
  <c r="P27" i="8"/>
  <c r="N52" i="4" s="1"/>
  <c r="P26" i="8"/>
  <c r="P25" i="8"/>
  <c r="N50" i="4" s="1"/>
  <c r="P24" i="8"/>
  <c r="P23" i="8"/>
  <c r="N48" i="4" s="1"/>
  <c r="P22" i="8"/>
  <c r="P21" i="8"/>
  <c r="N46" i="4" s="1"/>
  <c r="P20" i="8"/>
  <c r="P19" i="8"/>
  <c r="N44" i="4" s="1"/>
  <c r="P18" i="8"/>
  <c r="P17" i="8"/>
  <c r="N42" i="4" s="1"/>
  <c r="P16" i="8"/>
  <c r="P15" i="8"/>
  <c r="P8" i="8"/>
  <c r="P9" i="8" s="1"/>
  <c r="P44" i="8"/>
  <c r="P40" i="8"/>
  <c r="P48" i="8"/>
  <c r="M45" i="8"/>
  <c r="M41" i="8"/>
  <c r="M48" i="8"/>
  <c r="M44" i="8"/>
  <c r="M40" i="8"/>
  <c r="M39" i="8"/>
  <c r="M29" i="8"/>
  <c r="M28" i="8"/>
  <c r="K53" i="4" s="1"/>
  <c r="M27" i="8"/>
  <c r="M26" i="8"/>
  <c r="K51" i="4" s="1"/>
  <c r="M25" i="8"/>
  <c r="M24" i="8"/>
  <c r="K49" i="4" s="1"/>
  <c r="M23" i="8"/>
  <c r="M22" i="8"/>
  <c r="K47" i="4" s="1"/>
  <c r="M21" i="8"/>
  <c r="M20" i="8"/>
  <c r="K45" i="4" s="1"/>
  <c r="M19" i="8"/>
  <c r="M18" i="8"/>
  <c r="K43" i="4" s="1"/>
  <c r="M17" i="8"/>
  <c r="M16" i="8"/>
  <c r="K41" i="4" s="1"/>
  <c r="M15" i="8"/>
  <c r="M8" i="8"/>
  <c r="M9" i="8" s="1"/>
  <c r="M47" i="8"/>
  <c r="M43" i="8"/>
  <c r="M46" i="8"/>
  <c r="M42" i="8"/>
  <c r="J48" i="8"/>
  <c r="J47" i="8"/>
  <c r="J46" i="8"/>
  <c r="J45" i="8"/>
  <c r="J44" i="8"/>
  <c r="J43" i="8"/>
  <c r="J42" i="8"/>
  <c r="J41" i="8"/>
  <c r="J40" i="8"/>
  <c r="J39" i="8"/>
  <c r="J29" i="8"/>
  <c r="J28" i="8"/>
  <c r="H53" i="4" s="1"/>
  <c r="J27" i="8"/>
  <c r="J26" i="8"/>
  <c r="H51" i="4" s="1"/>
  <c r="J25" i="8"/>
  <c r="J24" i="8"/>
  <c r="H49" i="4" s="1"/>
  <c r="J23" i="8"/>
  <c r="J22" i="8"/>
  <c r="H47" i="4" s="1"/>
  <c r="J21" i="8"/>
  <c r="J20" i="8"/>
  <c r="H45" i="4" s="1"/>
  <c r="J19" i="8"/>
  <c r="J18" i="8"/>
  <c r="J17" i="8"/>
  <c r="J16" i="8"/>
  <c r="J15" i="8"/>
  <c r="J8" i="8"/>
  <c r="J9" i="8" s="1"/>
  <c r="K92" i="9"/>
  <c r="K88" i="9"/>
  <c r="K80" i="9"/>
  <c r="K76" i="9"/>
  <c r="K72" i="9"/>
  <c r="K70" i="9"/>
  <c r="K93" i="9"/>
  <c r="K89" i="9"/>
  <c r="K77" i="9"/>
  <c r="K94" i="9"/>
  <c r="K90" i="9"/>
  <c r="K86" i="9"/>
  <c r="K78" i="9"/>
  <c r="K74" i="9"/>
  <c r="K73" i="9"/>
  <c r="K71" i="9"/>
  <c r="K91" i="9"/>
  <c r="K68" i="9"/>
  <c r="K61" i="9"/>
  <c r="K62" i="9" s="1"/>
  <c r="K95" i="9"/>
  <c r="K75" i="9"/>
  <c r="K69" i="9"/>
  <c r="K79" i="9"/>
  <c r="K67" i="9"/>
  <c r="K66" i="9"/>
  <c r="K87" i="9"/>
  <c r="J48" i="9"/>
  <c r="J46" i="9"/>
  <c r="J44" i="9"/>
  <c r="J42" i="9"/>
  <c r="J40" i="9"/>
  <c r="J45" i="9"/>
  <c r="J41" i="9"/>
  <c r="J29" i="9"/>
  <c r="J27" i="9"/>
  <c r="J25" i="9"/>
  <c r="J23" i="9"/>
  <c r="J21" i="9"/>
  <c r="J19" i="9"/>
  <c r="J17" i="9"/>
  <c r="J15" i="9"/>
  <c r="J8" i="9"/>
  <c r="J9" i="9" s="1"/>
  <c r="J39" i="9"/>
  <c r="J28" i="9"/>
  <c r="J20" i="9"/>
  <c r="J43" i="9"/>
  <c r="J22" i="9"/>
  <c r="J47" i="9"/>
  <c r="J24" i="9"/>
  <c r="J16" i="9"/>
  <c r="J26" i="9"/>
  <c r="J18" i="9"/>
  <c r="K96" i="8"/>
  <c r="K95" i="8"/>
  <c r="K94" i="8"/>
  <c r="K93" i="8"/>
  <c r="K92" i="8"/>
  <c r="K91" i="8"/>
  <c r="K90" i="8"/>
  <c r="K89" i="8"/>
  <c r="K88" i="8"/>
  <c r="K87" i="8"/>
  <c r="K97" i="8" s="1"/>
  <c r="K80" i="8"/>
  <c r="I170" i="4" s="1"/>
  <c r="K79" i="8"/>
  <c r="I169" i="4" s="1"/>
  <c r="K78" i="8"/>
  <c r="I168" i="4" s="1"/>
  <c r="K77" i="8"/>
  <c r="I167" i="4" s="1"/>
  <c r="K76" i="8"/>
  <c r="K75" i="8"/>
  <c r="I165" i="4" s="1"/>
  <c r="K74" i="8"/>
  <c r="K73" i="8"/>
  <c r="I163" i="4" s="1"/>
  <c r="K72" i="8"/>
  <c r="K71" i="8"/>
  <c r="I161" i="4" s="1"/>
  <c r="K70" i="8"/>
  <c r="K69" i="8"/>
  <c r="I159" i="4" s="1"/>
  <c r="K68" i="8"/>
  <c r="K67" i="8"/>
  <c r="I157" i="4" s="1"/>
  <c r="K66" i="8"/>
  <c r="I156" i="4" s="1"/>
  <c r="K61" i="8"/>
  <c r="H96" i="8"/>
  <c r="H95" i="8"/>
  <c r="H94" i="8"/>
  <c r="H93" i="8"/>
  <c r="H92" i="8"/>
  <c r="H91" i="8"/>
  <c r="H90" i="8"/>
  <c r="H89" i="8"/>
  <c r="H88" i="8"/>
  <c r="H87" i="8"/>
  <c r="H80" i="8"/>
  <c r="F170" i="4" s="1"/>
  <c r="H79" i="8"/>
  <c r="F169" i="4" s="1"/>
  <c r="H78" i="8"/>
  <c r="F168" i="4" s="1"/>
  <c r="H77" i="8"/>
  <c r="F167" i="4" s="1"/>
  <c r="H76" i="8"/>
  <c r="F166" i="4" s="1"/>
  <c r="H75" i="8"/>
  <c r="F165" i="4" s="1"/>
  <c r="H74" i="8"/>
  <c r="F164" i="4" s="1"/>
  <c r="H73" i="8"/>
  <c r="F163" i="4" s="1"/>
  <c r="H72" i="8"/>
  <c r="F162" i="4" s="1"/>
  <c r="H71" i="8"/>
  <c r="F161" i="4" s="1"/>
  <c r="H70" i="8"/>
  <c r="F160" i="4" s="1"/>
  <c r="H69" i="8"/>
  <c r="F159" i="4" s="1"/>
  <c r="H68" i="8"/>
  <c r="F158" i="4" s="1"/>
  <c r="H67" i="8"/>
  <c r="F157" i="4" s="1"/>
  <c r="H66" i="8"/>
  <c r="F156" i="4" s="1"/>
  <c r="H61" i="8"/>
  <c r="M48" i="9"/>
  <c r="M47" i="9"/>
  <c r="M46" i="9"/>
  <c r="M45" i="9"/>
  <c r="M44" i="9"/>
  <c r="M43" i="9"/>
  <c r="M42" i="9"/>
  <c r="M41" i="9"/>
  <c r="M40" i="9"/>
  <c r="M39" i="9"/>
  <c r="M49" i="9" s="1"/>
  <c r="M28" i="9"/>
  <c r="M27" i="9"/>
  <c r="M26" i="9"/>
  <c r="M25" i="9"/>
  <c r="M24" i="9"/>
  <c r="M23" i="9"/>
  <c r="M22" i="9"/>
  <c r="M21" i="9"/>
  <c r="M20" i="9"/>
  <c r="M19" i="9"/>
  <c r="M18" i="9"/>
  <c r="M17" i="9"/>
  <c r="M16" i="9"/>
  <c r="M15" i="9"/>
  <c r="M29" i="9"/>
  <c r="M8" i="9"/>
  <c r="M9" i="9" s="1"/>
  <c r="P48" i="9"/>
  <c r="P47" i="9"/>
  <c r="P46" i="9"/>
  <c r="P45" i="9"/>
  <c r="P44" i="9"/>
  <c r="P43" i="9"/>
  <c r="P42" i="9"/>
  <c r="P41" i="9"/>
  <c r="P40" i="9"/>
  <c r="P39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8" i="9"/>
  <c r="P9" i="9" s="1"/>
  <c r="P95" i="9"/>
  <c r="P94" i="9"/>
  <c r="P93" i="9"/>
  <c r="P92" i="9"/>
  <c r="P91" i="9"/>
  <c r="P90" i="9"/>
  <c r="P89" i="9"/>
  <c r="P88" i="9"/>
  <c r="P87" i="9"/>
  <c r="P86" i="9"/>
  <c r="P96" i="9" s="1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1" i="9"/>
  <c r="P62" i="9" s="1"/>
  <c r="P81" i="9" s="1"/>
  <c r="P100" i="9" s="1"/>
  <c r="J95" i="9"/>
  <c r="J94" i="9"/>
  <c r="J93" i="9"/>
  <c r="J92" i="9"/>
  <c r="J91" i="9"/>
  <c r="J90" i="9"/>
  <c r="J89" i="9"/>
  <c r="J88" i="9"/>
  <c r="J87" i="9"/>
  <c r="J86" i="9"/>
  <c r="J80" i="9"/>
  <c r="J79" i="9"/>
  <c r="J78" i="9"/>
  <c r="J77" i="9"/>
  <c r="J76" i="9"/>
  <c r="J75" i="9"/>
  <c r="J74" i="9"/>
  <c r="J73" i="9"/>
  <c r="J72" i="9"/>
  <c r="J71" i="9"/>
  <c r="J70" i="9"/>
  <c r="J69" i="9"/>
  <c r="J68" i="9"/>
  <c r="J67" i="9"/>
  <c r="J66" i="9"/>
  <c r="J61" i="9"/>
  <c r="J62" i="9" s="1"/>
  <c r="J81" i="9" s="1"/>
  <c r="J42" i="2"/>
  <c r="J52" i="2" s="1"/>
  <c r="I52" i="2"/>
  <c r="AF42" i="2"/>
  <c r="AF52" i="2" s="1"/>
  <c r="Z52" i="2"/>
  <c r="Q70" i="6"/>
  <c r="Q68" i="6"/>
  <c r="Q66" i="6"/>
  <c r="Q64" i="6"/>
  <c r="Q62" i="6"/>
  <c r="Q32" i="6"/>
  <c r="Q30" i="6"/>
  <c r="Q28" i="6"/>
  <c r="Q26" i="6"/>
  <c r="Q24" i="6"/>
  <c r="Q22" i="6"/>
  <c r="Q20" i="6"/>
  <c r="Q18" i="6"/>
  <c r="Q16" i="6"/>
  <c r="Q71" i="6"/>
  <c r="Q69" i="6"/>
  <c r="O64" i="4" s="1"/>
  <c r="Q67" i="6"/>
  <c r="Q65" i="6"/>
  <c r="Q63" i="6"/>
  <c r="Q31" i="6"/>
  <c r="Q29" i="6"/>
  <c r="Q27" i="6"/>
  <c r="O18" i="4" s="1"/>
  <c r="Q25" i="6"/>
  <c r="Q23" i="6"/>
  <c r="Q21" i="6"/>
  <c r="Q19" i="6"/>
  <c r="Q17" i="6"/>
  <c r="Q9" i="6"/>
  <c r="O83" i="6"/>
  <c r="O81" i="6"/>
  <c r="O79" i="6"/>
  <c r="O77" i="6"/>
  <c r="O75" i="6"/>
  <c r="O51" i="6"/>
  <c r="M34" i="4" s="1"/>
  <c r="O49" i="6"/>
  <c r="O47" i="6"/>
  <c r="M31" i="4" s="1"/>
  <c r="O45" i="6"/>
  <c r="O43" i="6"/>
  <c r="O41" i="6"/>
  <c r="O39" i="6"/>
  <c r="M27" i="4" s="1"/>
  <c r="O37" i="6"/>
  <c r="O84" i="6"/>
  <c r="O82" i="6"/>
  <c r="O80" i="6"/>
  <c r="O78" i="6"/>
  <c r="O76" i="6"/>
  <c r="O52" i="6"/>
  <c r="M35" i="4" s="1"/>
  <c r="O50" i="6"/>
  <c r="M33" i="4" s="1"/>
  <c r="O48" i="6"/>
  <c r="O46" i="6"/>
  <c r="M30" i="4" s="1"/>
  <c r="O44" i="6"/>
  <c r="O42" i="6"/>
  <c r="O40" i="6"/>
  <c r="O38" i="6"/>
  <c r="O36" i="6"/>
  <c r="O10" i="6"/>
  <c r="M6" i="4" s="1"/>
  <c r="M236" i="6"/>
  <c r="M234" i="6"/>
  <c r="M232" i="6"/>
  <c r="M230" i="6"/>
  <c r="M228" i="6"/>
  <c r="M235" i="6"/>
  <c r="M233" i="6"/>
  <c r="M231" i="6"/>
  <c r="M229" i="6"/>
  <c r="M227" i="6"/>
  <c r="M129" i="6"/>
  <c r="M127" i="6"/>
  <c r="M125" i="6"/>
  <c r="M123" i="6"/>
  <c r="M121" i="6"/>
  <c r="M119" i="6"/>
  <c r="M117" i="6"/>
  <c r="M115" i="6"/>
  <c r="M113" i="6"/>
  <c r="M111" i="6"/>
  <c r="M102" i="6"/>
  <c r="M128" i="6"/>
  <c r="M126" i="6"/>
  <c r="M124" i="6"/>
  <c r="M122" i="6"/>
  <c r="M120" i="6"/>
  <c r="M118" i="6"/>
  <c r="M116" i="6"/>
  <c r="M114" i="6"/>
  <c r="M112" i="6"/>
  <c r="K249" i="6"/>
  <c r="K247" i="6"/>
  <c r="K245" i="6"/>
  <c r="K243" i="6"/>
  <c r="K241" i="6"/>
  <c r="K248" i="6"/>
  <c r="K246" i="6"/>
  <c r="K244" i="6"/>
  <c r="K242" i="6"/>
  <c r="K240" i="6"/>
  <c r="K150" i="6"/>
  <c r="K148" i="6"/>
  <c r="K146" i="6"/>
  <c r="K144" i="6"/>
  <c r="K142" i="6"/>
  <c r="K140" i="6"/>
  <c r="K138" i="6"/>
  <c r="K136" i="6"/>
  <c r="K134" i="6"/>
  <c r="K103" i="6"/>
  <c r="K151" i="6"/>
  <c r="K149" i="6"/>
  <c r="K147" i="6"/>
  <c r="K145" i="6"/>
  <c r="K143" i="6"/>
  <c r="K141" i="6"/>
  <c r="K139" i="6"/>
  <c r="K137" i="6"/>
  <c r="K135" i="6"/>
  <c r="K133" i="6"/>
  <c r="I262" i="6"/>
  <c r="I260" i="6"/>
  <c r="I258" i="6"/>
  <c r="I256" i="6"/>
  <c r="I254" i="6"/>
  <c r="I172" i="6"/>
  <c r="I261" i="6"/>
  <c r="I259" i="6"/>
  <c r="I257" i="6"/>
  <c r="I255" i="6"/>
  <c r="I253" i="6"/>
  <c r="I173" i="6"/>
  <c r="I171" i="6"/>
  <c r="I169" i="6"/>
  <c r="I167" i="6"/>
  <c r="I165" i="6"/>
  <c r="I163" i="6"/>
  <c r="I161" i="6"/>
  <c r="I159" i="6"/>
  <c r="I157" i="6"/>
  <c r="I155" i="6"/>
  <c r="I104" i="6"/>
  <c r="I170" i="6"/>
  <c r="I168" i="6"/>
  <c r="I166" i="6"/>
  <c r="I164" i="6"/>
  <c r="I162" i="6"/>
  <c r="I160" i="6"/>
  <c r="I158" i="6"/>
  <c r="I156" i="6"/>
  <c r="G275" i="6"/>
  <c r="G273" i="6"/>
  <c r="G271" i="6"/>
  <c r="G269" i="6"/>
  <c r="G267" i="6"/>
  <c r="G195" i="6"/>
  <c r="G193" i="6"/>
  <c r="G191" i="6"/>
  <c r="G189" i="6"/>
  <c r="G187" i="6"/>
  <c r="E134" i="4" s="1"/>
  <c r="G185" i="6"/>
  <c r="G183" i="6"/>
  <c r="G181" i="6"/>
  <c r="G179" i="6"/>
  <c r="G177" i="6"/>
  <c r="G274" i="6"/>
  <c r="G272" i="6"/>
  <c r="G270" i="6"/>
  <c r="G268" i="6"/>
  <c r="G266" i="6"/>
  <c r="G194" i="6"/>
  <c r="G192" i="6"/>
  <c r="E138" i="4" s="1"/>
  <c r="G190" i="6"/>
  <c r="E136" i="4" s="1"/>
  <c r="G188" i="6"/>
  <c r="E135" i="4" s="1"/>
  <c r="G186" i="6"/>
  <c r="G184" i="6"/>
  <c r="G182" i="6"/>
  <c r="G180" i="6"/>
  <c r="E131" i="4" s="1"/>
  <c r="G178" i="6"/>
  <c r="G105" i="6"/>
  <c r="E82" i="4" s="1"/>
  <c r="W275" i="6"/>
  <c r="W273" i="6"/>
  <c r="W271" i="6"/>
  <c r="W269" i="6"/>
  <c r="W267" i="6"/>
  <c r="W195" i="6"/>
  <c r="W193" i="6"/>
  <c r="W191" i="6"/>
  <c r="W189" i="6"/>
  <c r="W187" i="6"/>
  <c r="U134" i="4" s="1"/>
  <c r="W185" i="6"/>
  <c r="W183" i="6"/>
  <c r="W181" i="6"/>
  <c r="W179" i="6"/>
  <c r="W177" i="6"/>
  <c r="W274" i="6"/>
  <c r="W272" i="6"/>
  <c r="W270" i="6"/>
  <c r="W268" i="6"/>
  <c r="W266" i="6"/>
  <c r="W194" i="6"/>
  <c r="W192" i="6"/>
  <c r="U138" i="4" s="1"/>
  <c r="W190" i="6"/>
  <c r="U136" i="4" s="1"/>
  <c r="W188" i="6"/>
  <c r="U135" i="4" s="1"/>
  <c r="W186" i="6"/>
  <c r="W184" i="6"/>
  <c r="W182" i="6"/>
  <c r="W180" i="6"/>
  <c r="U131" i="4" s="1"/>
  <c r="W178" i="6"/>
  <c r="U288" i="6"/>
  <c r="U286" i="6"/>
  <c r="S206" i="4" s="1"/>
  <c r="U284" i="6"/>
  <c r="U282" i="6"/>
  <c r="U280" i="6"/>
  <c r="U216" i="6"/>
  <c r="U214" i="6"/>
  <c r="S151" i="4" s="1"/>
  <c r="U212" i="6"/>
  <c r="S149" i="4" s="1"/>
  <c r="U210" i="6"/>
  <c r="S148" i="4" s="1"/>
  <c r="U208" i="6"/>
  <c r="U206" i="6"/>
  <c r="U204" i="6"/>
  <c r="U202" i="6"/>
  <c r="S144" i="4" s="1"/>
  <c r="U200" i="6"/>
  <c r="U287" i="6"/>
  <c r="U285" i="6"/>
  <c r="U283" i="6"/>
  <c r="U281" i="6"/>
  <c r="U279" i="6"/>
  <c r="U217" i="6"/>
  <c r="U215" i="6"/>
  <c r="U213" i="6"/>
  <c r="S150" i="4" s="1"/>
  <c r="U211" i="6"/>
  <c r="U209" i="6"/>
  <c r="S147" i="4" s="1"/>
  <c r="U207" i="6"/>
  <c r="U205" i="6"/>
  <c r="U203" i="6"/>
  <c r="U201" i="6"/>
  <c r="U199" i="6"/>
  <c r="U106" i="6"/>
  <c r="S83" i="4" s="1"/>
  <c r="V70" i="6"/>
  <c r="V68" i="6"/>
  <c r="V66" i="6"/>
  <c r="V64" i="6"/>
  <c r="V62" i="6"/>
  <c r="V32" i="6"/>
  <c r="T22" i="4" s="1"/>
  <c r="V30" i="6"/>
  <c r="V28" i="6"/>
  <c r="V26" i="6"/>
  <c r="V24" i="6"/>
  <c r="V22" i="6"/>
  <c r="V20" i="6"/>
  <c r="V18" i="6"/>
  <c r="V16" i="6"/>
  <c r="V71" i="6"/>
  <c r="V69" i="6"/>
  <c r="V67" i="6"/>
  <c r="V65" i="6"/>
  <c r="V63" i="6"/>
  <c r="V31" i="6"/>
  <c r="T21" i="4" s="1"/>
  <c r="V29" i="6"/>
  <c r="V27" i="6"/>
  <c r="V25" i="6"/>
  <c r="V23" i="6"/>
  <c r="V21" i="6"/>
  <c r="V19" i="6"/>
  <c r="T14" i="4" s="1"/>
  <c r="V17" i="6"/>
  <c r="V9" i="6"/>
  <c r="T83" i="6"/>
  <c r="T81" i="6"/>
  <c r="T79" i="6"/>
  <c r="T77" i="6"/>
  <c r="T75" i="6"/>
  <c r="T51" i="6"/>
  <c r="R34" i="4" s="1"/>
  <c r="T49" i="6"/>
  <c r="R32" i="4" s="1"/>
  <c r="T47" i="6"/>
  <c r="R31" i="4" s="1"/>
  <c r="T45" i="6"/>
  <c r="T43" i="6"/>
  <c r="T41" i="6"/>
  <c r="T39" i="6"/>
  <c r="R27" i="4" s="1"/>
  <c r="T37" i="6"/>
  <c r="T84" i="6"/>
  <c r="T82" i="6"/>
  <c r="R67" i="4" s="1"/>
  <c r="T80" i="6"/>
  <c r="T78" i="6"/>
  <c r="T76" i="6"/>
  <c r="T52" i="6"/>
  <c r="R35" i="4" s="1"/>
  <c r="T50" i="6"/>
  <c r="R33" i="4" s="1"/>
  <c r="T48" i="6"/>
  <c r="T46" i="6"/>
  <c r="R30" i="4" s="1"/>
  <c r="T44" i="6"/>
  <c r="T42" i="6"/>
  <c r="T40" i="6"/>
  <c r="T38" i="6"/>
  <c r="T36" i="6"/>
  <c r="T10" i="6"/>
  <c r="R6" i="4" s="1"/>
  <c r="R235" i="6"/>
  <c r="R233" i="6"/>
  <c r="R231" i="6"/>
  <c r="R229" i="6"/>
  <c r="R227" i="6"/>
  <c r="R236" i="6"/>
  <c r="R234" i="6"/>
  <c r="P194" i="4" s="1"/>
  <c r="R232" i="6"/>
  <c r="R230" i="6"/>
  <c r="R228" i="6"/>
  <c r="R129" i="6"/>
  <c r="R127" i="6"/>
  <c r="R125" i="6"/>
  <c r="R123" i="6"/>
  <c r="R121" i="6"/>
  <c r="R119" i="6"/>
  <c r="R117" i="6"/>
  <c r="R115" i="6"/>
  <c r="R113" i="6"/>
  <c r="R111" i="6"/>
  <c r="R102" i="6"/>
  <c r="R128" i="6"/>
  <c r="R126" i="6"/>
  <c r="R124" i="6"/>
  <c r="R122" i="6"/>
  <c r="R120" i="6"/>
  <c r="R118" i="6"/>
  <c r="R116" i="6"/>
  <c r="R114" i="6"/>
  <c r="P92" i="4" s="1"/>
  <c r="R112" i="6"/>
  <c r="P248" i="6"/>
  <c r="P246" i="6"/>
  <c r="P244" i="6"/>
  <c r="P242" i="6"/>
  <c r="P240" i="6"/>
  <c r="P249" i="6"/>
  <c r="P247" i="6"/>
  <c r="P245" i="6"/>
  <c r="P243" i="6"/>
  <c r="P241" i="6"/>
  <c r="P150" i="6"/>
  <c r="P148" i="6"/>
  <c r="P146" i="6"/>
  <c r="P144" i="6"/>
  <c r="P142" i="6"/>
  <c r="P140" i="6"/>
  <c r="P138" i="6"/>
  <c r="P136" i="6"/>
  <c r="N105" i="4" s="1"/>
  <c r="P134" i="6"/>
  <c r="P103" i="6"/>
  <c r="N80" i="4" s="1"/>
  <c r="P151" i="6"/>
  <c r="P149" i="6"/>
  <c r="P147" i="6"/>
  <c r="P145" i="6"/>
  <c r="P143" i="6"/>
  <c r="P141" i="6"/>
  <c r="P139" i="6"/>
  <c r="P137" i="6"/>
  <c r="P135" i="6"/>
  <c r="P133" i="6"/>
  <c r="N261" i="6"/>
  <c r="N259" i="6"/>
  <c r="N257" i="6"/>
  <c r="N255" i="6"/>
  <c r="N253" i="6"/>
  <c r="N173" i="6"/>
  <c r="N171" i="6"/>
  <c r="N262" i="6"/>
  <c r="N260" i="6"/>
  <c r="L200" i="4" s="1"/>
  <c r="N258" i="6"/>
  <c r="N256" i="6"/>
  <c r="N254" i="6"/>
  <c r="N169" i="6"/>
  <c r="N167" i="6"/>
  <c r="N165" i="6"/>
  <c r="L121" i="4" s="1"/>
  <c r="N163" i="6"/>
  <c r="N161" i="6"/>
  <c r="N159" i="6"/>
  <c r="N157" i="6"/>
  <c r="N155" i="6"/>
  <c r="N104" i="6"/>
  <c r="L81" i="4" s="1"/>
  <c r="N172" i="6"/>
  <c r="N170" i="6"/>
  <c r="L125" i="4" s="1"/>
  <c r="N168" i="6"/>
  <c r="L123" i="4" s="1"/>
  <c r="N166" i="6"/>
  <c r="L122" i="4" s="1"/>
  <c r="N164" i="6"/>
  <c r="N162" i="6"/>
  <c r="N160" i="6"/>
  <c r="N158" i="6"/>
  <c r="L118" i="4" s="1"/>
  <c r="N156" i="6"/>
  <c r="L274" i="6"/>
  <c r="L272" i="6"/>
  <c r="L270" i="6"/>
  <c r="L268" i="6"/>
  <c r="L266" i="6"/>
  <c r="L194" i="6"/>
  <c r="L192" i="6"/>
  <c r="J138" i="4" s="1"/>
  <c r="L190" i="6"/>
  <c r="J136" i="4" s="1"/>
  <c r="L188" i="6"/>
  <c r="J135" i="4" s="1"/>
  <c r="L186" i="6"/>
  <c r="L184" i="6"/>
  <c r="L182" i="6"/>
  <c r="L180" i="6"/>
  <c r="J131" i="4" s="1"/>
  <c r="L178" i="6"/>
  <c r="L275" i="6"/>
  <c r="L273" i="6"/>
  <c r="L271" i="6"/>
  <c r="L269" i="6"/>
  <c r="L267" i="6"/>
  <c r="L193" i="6"/>
  <c r="L185" i="6"/>
  <c r="L177" i="6"/>
  <c r="L191" i="6"/>
  <c r="L183" i="6"/>
  <c r="L189" i="6"/>
  <c r="L181" i="6"/>
  <c r="L195" i="6"/>
  <c r="L187" i="6"/>
  <c r="J134" i="4" s="1"/>
  <c r="L179" i="6"/>
  <c r="J287" i="6"/>
  <c r="J285" i="6"/>
  <c r="J283" i="6"/>
  <c r="J281" i="6"/>
  <c r="J279" i="6"/>
  <c r="J217" i="6"/>
  <c r="J215" i="6"/>
  <c r="J213" i="6"/>
  <c r="J211" i="6"/>
  <c r="J209" i="6"/>
  <c r="H147" i="4" s="1"/>
  <c r="J207" i="6"/>
  <c r="J205" i="6"/>
  <c r="J203" i="6"/>
  <c r="J201" i="6"/>
  <c r="J199" i="6"/>
  <c r="J288" i="6"/>
  <c r="J286" i="6"/>
  <c r="H206" i="4" s="1"/>
  <c r="J284" i="6"/>
  <c r="J282" i="6"/>
  <c r="J280" i="6"/>
  <c r="J216" i="6"/>
  <c r="J214" i="6"/>
  <c r="H151" i="4" s="1"/>
  <c r="J212" i="6"/>
  <c r="H149" i="4" s="1"/>
  <c r="J210" i="6"/>
  <c r="H148" i="4" s="1"/>
  <c r="J208" i="6"/>
  <c r="J206" i="6"/>
  <c r="J204" i="6"/>
  <c r="J106" i="6"/>
  <c r="H83" i="4" s="1"/>
  <c r="J202" i="6"/>
  <c r="H144" i="4" s="1"/>
  <c r="J200" i="6"/>
  <c r="G329" i="6"/>
  <c r="G327" i="6"/>
  <c r="G325" i="6"/>
  <c r="G323" i="6"/>
  <c r="G321" i="6"/>
  <c r="G319" i="6"/>
  <c r="G317" i="6"/>
  <c r="G315" i="6"/>
  <c r="G328" i="6"/>
  <c r="G326" i="6"/>
  <c r="G322" i="6"/>
  <c r="G318" i="6"/>
  <c r="G314" i="6"/>
  <c r="G324" i="6"/>
  <c r="G320" i="6"/>
  <c r="G316" i="6"/>
  <c r="G313" i="6"/>
  <c r="G71" i="6"/>
  <c r="G69" i="6"/>
  <c r="E64" i="4" s="1"/>
  <c r="G67" i="6"/>
  <c r="G65" i="6"/>
  <c r="G63" i="6"/>
  <c r="G31" i="6"/>
  <c r="E21" i="4" s="1"/>
  <c r="G29" i="6"/>
  <c r="E19" i="4" s="1"/>
  <c r="G27" i="6"/>
  <c r="E18" i="4" s="1"/>
  <c r="G25" i="6"/>
  <c r="G23" i="6"/>
  <c r="G21" i="6"/>
  <c r="G19" i="6"/>
  <c r="E14" i="4" s="1"/>
  <c r="G17" i="6"/>
  <c r="G9" i="6"/>
  <c r="G70" i="6"/>
  <c r="G68" i="6"/>
  <c r="G66" i="6"/>
  <c r="G64" i="6"/>
  <c r="G62" i="6"/>
  <c r="G32" i="6"/>
  <c r="E22" i="4" s="1"/>
  <c r="G30" i="6"/>
  <c r="E20" i="4" s="1"/>
  <c r="G28" i="6"/>
  <c r="G26" i="6"/>
  <c r="E17" i="4" s="1"/>
  <c r="G24" i="6"/>
  <c r="G22" i="6"/>
  <c r="G20" i="6"/>
  <c r="G18" i="6"/>
  <c r="G16" i="6"/>
  <c r="W71" i="6"/>
  <c r="W69" i="6"/>
  <c r="U64" i="4" s="1"/>
  <c r="W67" i="6"/>
  <c r="W65" i="6"/>
  <c r="W63" i="6"/>
  <c r="W31" i="6"/>
  <c r="U21" i="4" s="1"/>
  <c r="W29" i="6"/>
  <c r="U19" i="4" s="1"/>
  <c r="W27" i="6"/>
  <c r="U18" i="4" s="1"/>
  <c r="W25" i="6"/>
  <c r="W23" i="6"/>
  <c r="W21" i="6"/>
  <c r="W19" i="6"/>
  <c r="U14" i="4" s="1"/>
  <c r="W17" i="6"/>
  <c r="W9" i="6"/>
  <c r="W70" i="6"/>
  <c r="W68" i="6"/>
  <c r="W66" i="6"/>
  <c r="W64" i="6"/>
  <c r="W62" i="6"/>
  <c r="W32" i="6"/>
  <c r="U22" i="4" s="1"/>
  <c r="W30" i="6"/>
  <c r="U20" i="4" s="1"/>
  <c r="W28" i="6"/>
  <c r="W26" i="6"/>
  <c r="U17" i="4" s="1"/>
  <c r="W24" i="6"/>
  <c r="W22" i="6"/>
  <c r="W20" i="6"/>
  <c r="W18" i="6"/>
  <c r="W16" i="6"/>
  <c r="U84" i="6"/>
  <c r="U82" i="6"/>
  <c r="S67" i="4" s="1"/>
  <c r="U80" i="6"/>
  <c r="U78" i="6"/>
  <c r="U76" i="6"/>
  <c r="U52" i="6"/>
  <c r="S35" i="4" s="1"/>
  <c r="U50" i="6"/>
  <c r="S33" i="4" s="1"/>
  <c r="U48" i="6"/>
  <c r="U46" i="6"/>
  <c r="S30" i="4" s="1"/>
  <c r="U44" i="6"/>
  <c r="U42" i="6"/>
  <c r="U40" i="6"/>
  <c r="U38" i="6"/>
  <c r="U36" i="6"/>
  <c r="U10" i="6"/>
  <c r="S6" i="4" s="1"/>
  <c r="U83" i="6"/>
  <c r="U81" i="6"/>
  <c r="U79" i="6"/>
  <c r="U77" i="6"/>
  <c r="U75" i="6"/>
  <c r="U51" i="6"/>
  <c r="S34" i="4" s="1"/>
  <c r="U49" i="6"/>
  <c r="S32" i="4" s="1"/>
  <c r="U47" i="6"/>
  <c r="S31" i="4" s="1"/>
  <c r="U45" i="6"/>
  <c r="U43" i="6"/>
  <c r="U41" i="6"/>
  <c r="U39" i="6"/>
  <c r="S27" i="4" s="1"/>
  <c r="U37" i="6"/>
  <c r="S235" i="6"/>
  <c r="S233" i="6"/>
  <c r="S231" i="6"/>
  <c r="S229" i="6"/>
  <c r="S227" i="6"/>
  <c r="S236" i="6"/>
  <c r="S234" i="6"/>
  <c r="Q194" i="4" s="1"/>
  <c r="S232" i="6"/>
  <c r="S230" i="6"/>
  <c r="S228" i="6"/>
  <c r="S128" i="6"/>
  <c r="S126" i="6"/>
  <c r="Q99" i="4" s="1"/>
  <c r="S124" i="6"/>
  <c r="Q97" i="4" s="1"/>
  <c r="S122" i="6"/>
  <c r="S120" i="6"/>
  <c r="S118" i="6"/>
  <c r="S116" i="6"/>
  <c r="S114" i="6"/>
  <c r="Q92" i="4" s="1"/>
  <c r="S112" i="6"/>
  <c r="S129" i="6"/>
  <c r="S127" i="6"/>
  <c r="S125" i="6"/>
  <c r="S123" i="6"/>
  <c r="S121" i="6"/>
  <c r="Q95" i="4" s="1"/>
  <c r="S119" i="6"/>
  <c r="S117" i="6"/>
  <c r="S115" i="6"/>
  <c r="S113" i="6"/>
  <c r="S111" i="6"/>
  <c r="S102" i="6"/>
  <c r="Q248" i="6"/>
  <c r="Q246" i="6"/>
  <c r="Q244" i="6"/>
  <c r="Q242" i="6"/>
  <c r="Q240" i="6"/>
  <c r="Q249" i="6"/>
  <c r="Q247" i="6"/>
  <c r="Q245" i="6"/>
  <c r="Q243" i="6"/>
  <c r="Q241" i="6"/>
  <c r="Q151" i="6"/>
  <c r="Q149" i="6"/>
  <c r="Q147" i="6"/>
  <c r="Q145" i="6"/>
  <c r="Q143" i="6"/>
  <c r="Q141" i="6"/>
  <c r="Q139" i="6"/>
  <c r="Q137" i="6"/>
  <c r="Q135" i="6"/>
  <c r="Q133" i="6"/>
  <c r="Q150" i="6"/>
  <c r="Q148" i="6"/>
  <c r="O112" i="4" s="1"/>
  <c r="Q146" i="6"/>
  <c r="Q144" i="6"/>
  <c r="O109" i="4" s="1"/>
  <c r="Q142" i="6"/>
  <c r="Q140" i="6"/>
  <c r="Q138" i="6"/>
  <c r="Q136" i="6"/>
  <c r="O105" i="4" s="1"/>
  <c r="Q134" i="6"/>
  <c r="Q103" i="6"/>
  <c r="O80" i="4" s="1"/>
  <c r="O261" i="6"/>
  <c r="O259" i="6"/>
  <c r="O257" i="6"/>
  <c r="O255" i="6"/>
  <c r="O253" i="6"/>
  <c r="O173" i="6"/>
  <c r="O171" i="6"/>
  <c r="O262" i="6"/>
  <c r="O260" i="6"/>
  <c r="O258" i="6"/>
  <c r="O256" i="6"/>
  <c r="O254" i="6"/>
  <c r="O172" i="6"/>
  <c r="O170" i="6"/>
  <c r="O168" i="6"/>
  <c r="O166" i="6"/>
  <c r="O164" i="6"/>
  <c r="O162" i="6"/>
  <c r="O160" i="6"/>
  <c r="O158" i="6"/>
  <c r="O156" i="6"/>
  <c r="O169" i="6"/>
  <c r="O167" i="6"/>
  <c r="O165" i="6"/>
  <c r="O163" i="6"/>
  <c r="O161" i="6"/>
  <c r="O159" i="6"/>
  <c r="O157" i="6"/>
  <c r="O155" i="6"/>
  <c r="O104" i="6"/>
  <c r="M274" i="6"/>
  <c r="M272" i="6"/>
  <c r="M270" i="6"/>
  <c r="M268" i="6"/>
  <c r="M266" i="6"/>
  <c r="M194" i="6"/>
  <c r="M192" i="6"/>
  <c r="K138" i="4" s="1"/>
  <c r="M190" i="6"/>
  <c r="K136" i="4" s="1"/>
  <c r="M188" i="6"/>
  <c r="K135" i="4" s="1"/>
  <c r="M186" i="6"/>
  <c r="M184" i="6"/>
  <c r="M182" i="6"/>
  <c r="M180" i="6"/>
  <c r="K131" i="4" s="1"/>
  <c r="M178" i="6"/>
  <c r="M275" i="6"/>
  <c r="M273" i="6"/>
  <c r="M271" i="6"/>
  <c r="M269" i="6"/>
  <c r="M267" i="6"/>
  <c r="M195" i="6"/>
  <c r="M193" i="6"/>
  <c r="M191" i="6"/>
  <c r="K137" i="4" s="1"/>
  <c r="M189" i="6"/>
  <c r="M187" i="6"/>
  <c r="K134" i="4" s="1"/>
  <c r="M185" i="6"/>
  <c r="M183" i="6"/>
  <c r="M181" i="6"/>
  <c r="M179" i="6"/>
  <c r="M177" i="6"/>
  <c r="K287" i="6"/>
  <c r="K285" i="6"/>
  <c r="K283" i="6"/>
  <c r="K281" i="6"/>
  <c r="K279" i="6"/>
  <c r="K217" i="6"/>
  <c r="K215" i="6"/>
  <c r="K213" i="6"/>
  <c r="K211" i="6"/>
  <c r="K209" i="6"/>
  <c r="I147" i="4" s="1"/>
  <c r="K207" i="6"/>
  <c r="K205" i="6"/>
  <c r="K203" i="6"/>
  <c r="K201" i="6"/>
  <c r="K199" i="6"/>
  <c r="K288" i="6"/>
  <c r="K286" i="6"/>
  <c r="I206" i="4" s="1"/>
  <c r="K284" i="6"/>
  <c r="K282" i="6"/>
  <c r="K280" i="6"/>
  <c r="K216" i="6"/>
  <c r="K214" i="6"/>
  <c r="I151" i="4" s="1"/>
  <c r="K212" i="6"/>
  <c r="I149" i="4" s="1"/>
  <c r="K210" i="6"/>
  <c r="I148" i="4" s="1"/>
  <c r="K208" i="6"/>
  <c r="K206" i="6"/>
  <c r="K204" i="6"/>
  <c r="K202" i="6"/>
  <c r="I144" i="4" s="1"/>
  <c r="K200" i="6"/>
  <c r="K106" i="6"/>
  <c r="I83" i="4" s="1"/>
  <c r="H71" i="6"/>
  <c r="H69" i="6"/>
  <c r="F64" i="4" s="1"/>
  <c r="H67" i="6"/>
  <c r="H65" i="6"/>
  <c r="H63" i="6"/>
  <c r="H31" i="6"/>
  <c r="F21" i="4" s="1"/>
  <c r="H29" i="6"/>
  <c r="F19" i="4" s="1"/>
  <c r="H27" i="6"/>
  <c r="F18" i="4" s="1"/>
  <c r="H25" i="6"/>
  <c r="H23" i="6"/>
  <c r="H21" i="6"/>
  <c r="H19" i="6"/>
  <c r="F14" i="4" s="1"/>
  <c r="H17" i="6"/>
  <c r="H9" i="6"/>
  <c r="H70" i="6"/>
  <c r="H68" i="6"/>
  <c r="H66" i="6"/>
  <c r="H64" i="6"/>
  <c r="H62" i="6"/>
  <c r="H32" i="6"/>
  <c r="F22" i="4" s="1"/>
  <c r="H30" i="6"/>
  <c r="F20" i="4" s="1"/>
  <c r="H28" i="6"/>
  <c r="H26" i="6"/>
  <c r="F17" i="4" s="1"/>
  <c r="H24" i="6"/>
  <c r="H22" i="6"/>
  <c r="H20" i="6"/>
  <c r="H18" i="6"/>
  <c r="H16" i="6"/>
  <c r="X71" i="6"/>
  <c r="X69" i="6"/>
  <c r="V64" i="4" s="1"/>
  <c r="X67" i="6"/>
  <c r="X65" i="6"/>
  <c r="X63" i="6"/>
  <c r="X31" i="6"/>
  <c r="V21" i="4" s="1"/>
  <c r="X29" i="6"/>
  <c r="V19" i="4" s="1"/>
  <c r="X27" i="6"/>
  <c r="V18" i="4" s="1"/>
  <c r="X25" i="6"/>
  <c r="X23" i="6"/>
  <c r="X21" i="6"/>
  <c r="X19" i="6"/>
  <c r="V14" i="4" s="1"/>
  <c r="X17" i="6"/>
  <c r="X9" i="6"/>
  <c r="X70" i="6"/>
  <c r="X68" i="6"/>
  <c r="X66" i="6"/>
  <c r="X64" i="6"/>
  <c r="X62" i="6"/>
  <c r="X32" i="6"/>
  <c r="V22" i="4" s="1"/>
  <c r="X30" i="6"/>
  <c r="V20" i="4" s="1"/>
  <c r="X28" i="6"/>
  <c r="X26" i="6"/>
  <c r="V17" i="4" s="1"/>
  <c r="X24" i="6"/>
  <c r="X22" i="6"/>
  <c r="X20" i="6"/>
  <c r="X18" i="6"/>
  <c r="X16" i="6"/>
  <c r="V84" i="6"/>
  <c r="V82" i="6"/>
  <c r="T67" i="4" s="1"/>
  <c r="V80" i="6"/>
  <c r="V78" i="6"/>
  <c r="V76" i="6"/>
  <c r="V52" i="6"/>
  <c r="T35" i="4" s="1"/>
  <c r="V50" i="6"/>
  <c r="T33" i="4" s="1"/>
  <c r="V48" i="6"/>
  <c r="V46" i="6"/>
  <c r="V44" i="6"/>
  <c r="V42" i="6"/>
  <c r="V40" i="6"/>
  <c r="V38" i="6"/>
  <c r="V36" i="6"/>
  <c r="V10" i="6"/>
  <c r="T6" i="4" s="1"/>
  <c r="V83" i="6"/>
  <c r="V81" i="6"/>
  <c r="V79" i="6"/>
  <c r="V77" i="6"/>
  <c r="V75" i="6"/>
  <c r="V51" i="6"/>
  <c r="T34" i="4" s="1"/>
  <c r="V49" i="6"/>
  <c r="T32" i="4" s="1"/>
  <c r="V47" i="6"/>
  <c r="T31" i="4" s="1"/>
  <c r="V45" i="6"/>
  <c r="V43" i="6"/>
  <c r="V41" i="6"/>
  <c r="V39" i="6"/>
  <c r="T27" i="4" s="1"/>
  <c r="V37" i="6"/>
  <c r="T236" i="6"/>
  <c r="T234" i="6"/>
  <c r="T232" i="6"/>
  <c r="T230" i="6"/>
  <c r="T228" i="6"/>
  <c r="T235" i="6"/>
  <c r="T233" i="6"/>
  <c r="T231" i="6"/>
  <c r="T229" i="6"/>
  <c r="T227" i="6"/>
  <c r="T128" i="6"/>
  <c r="T126" i="6"/>
  <c r="R99" i="4" s="1"/>
  <c r="T124" i="6"/>
  <c r="T122" i="6"/>
  <c r="T120" i="6"/>
  <c r="T118" i="6"/>
  <c r="T116" i="6"/>
  <c r="T114" i="6"/>
  <c r="R92" i="4" s="1"/>
  <c r="T112" i="6"/>
  <c r="T129" i="6"/>
  <c r="T127" i="6"/>
  <c r="T125" i="6"/>
  <c r="T123" i="6"/>
  <c r="T121" i="6"/>
  <c r="T119" i="6"/>
  <c r="T117" i="6"/>
  <c r="T115" i="6"/>
  <c r="T113" i="6"/>
  <c r="T111" i="6"/>
  <c r="T102" i="6"/>
  <c r="R249" i="6"/>
  <c r="R247" i="6"/>
  <c r="R245" i="6"/>
  <c r="R243" i="6"/>
  <c r="R241" i="6"/>
  <c r="R248" i="6"/>
  <c r="R246" i="6"/>
  <c r="R244" i="6"/>
  <c r="R242" i="6"/>
  <c r="R240" i="6"/>
  <c r="R151" i="6"/>
  <c r="R149" i="6"/>
  <c r="R147" i="6"/>
  <c r="R145" i="6"/>
  <c r="R143" i="6"/>
  <c r="P108" i="4" s="1"/>
  <c r="R141" i="6"/>
  <c r="R139" i="6"/>
  <c r="R137" i="6"/>
  <c r="R135" i="6"/>
  <c r="R133" i="6"/>
  <c r="R150" i="6"/>
  <c r="R148" i="6"/>
  <c r="P112" i="4" s="1"/>
  <c r="R146" i="6"/>
  <c r="P110" i="4" s="1"/>
  <c r="R144" i="6"/>
  <c r="R142" i="6"/>
  <c r="R140" i="6"/>
  <c r="R138" i="6"/>
  <c r="R136" i="6"/>
  <c r="R134" i="6"/>
  <c r="R103" i="6"/>
  <c r="P80" i="4" s="1"/>
  <c r="P262" i="6"/>
  <c r="P260" i="6"/>
  <c r="N200" i="4" s="1"/>
  <c r="P258" i="6"/>
  <c r="P256" i="6"/>
  <c r="P254" i="6"/>
  <c r="P172" i="6"/>
  <c r="P261" i="6"/>
  <c r="P259" i="6"/>
  <c r="P257" i="6"/>
  <c r="P255" i="6"/>
  <c r="P253" i="6"/>
  <c r="P173" i="6"/>
  <c r="P170" i="6"/>
  <c r="N125" i="4" s="1"/>
  <c r="P168" i="6"/>
  <c r="P166" i="6"/>
  <c r="P164" i="6"/>
  <c r="P162" i="6"/>
  <c r="P160" i="6"/>
  <c r="P158" i="6"/>
  <c r="N118" i="4" s="1"/>
  <c r="P156" i="6"/>
  <c r="P171" i="6"/>
  <c r="P169" i="6"/>
  <c r="P167" i="6"/>
  <c r="P165" i="6"/>
  <c r="P163" i="6"/>
  <c r="P161" i="6"/>
  <c r="P159" i="6"/>
  <c r="P157" i="6"/>
  <c r="P155" i="6"/>
  <c r="P104" i="6"/>
  <c r="N81" i="4" s="1"/>
  <c r="N275" i="6"/>
  <c r="N273" i="6"/>
  <c r="N271" i="6"/>
  <c r="N269" i="6"/>
  <c r="N267" i="6"/>
  <c r="N195" i="6"/>
  <c r="N193" i="6"/>
  <c r="N191" i="6"/>
  <c r="N189" i="6"/>
  <c r="N187" i="6"/>
  <c r="L134" i="4" s="1"/>
  <c r="N185" i="6"/>
  <c r="N183" i="6"/>
  <c r="N181" i="6"/>
  <c r="N179" i="6"/>
  <c r="N177" i="6"/>
  <c r="N274" i="6"/>
  <c r="N272" i="6"/>
  <c r="N270" i="6"/>
  <c r="N268" i="6"/>
  <c r="N266" i="6"/>
  <c r="N192" i="6"/>
  <c r="L138" i="4" s="1"/>
  <c r="N184" i="6"/>
  <c r="N190" i="6"/>
  <c r="L136" i="4" s="1"/>
  <c r="N182" i="6"/>
  <c r="N188" i="6"/>
  <c r="L135" i="4" s="1"/>
  <c r="N180" i="6"/>
  <c r="L131" i="4" s="1"/>
  <c r="N194" i="6"/>
  <c r="N186" i="6"/>
  <c r="N178" i="6"/>
  <c r="L288" i="6"/>
  <c r="L286" i="6"/>
  <c r="J206" i="4" s="1"/>
  <c r="L284" i="6"/>
  <c r="L282" i="6"/>
  <c r="L280" i="6"/>
  <c r="L216" i="6"/>
  <c r="L214" i="6"/>
  <c r="J151" i="4" s="1"/>
  <c r="L212" i="6"/>
  <c r="J149" i="4" s="1"/>
  <c r="L210" i="6"/>
  <c r="J148" i="4" s="1"/>
  <c r="L208" i="6"/>
  <c r="L206" i="6"/>
  <c r="L204" i="6"/>
  <c r="L202" i="6"/>
  <c r="J144" i="4" s="1"/>
  <c r="L200" i="6"/>
  <c r="L287" i="6"/>
  <c r="L285" i="6"/>
  <c r="L283" i="6"/>
  <c r="L281" i="6"/>
  <c r="L279" i="6"/>
  <c r="L217" i="6"/>
  <c r="L215" i="6"/>
  <c r="L213" i="6"/>
  <c r="J150" i="4" s="1"/>
  <c r="L211" i="6"/>
  <c r="L209" i="6"/>
  <c r="J147" i="4" s="1"/>
  <c r="L207" i="6"/>
  <c r="L205" i="6"/>
  <c r="L203" i="6"/>
  <c r="L201" i="6"/>
  <c r="L199" i="6"/>
  <c r="L106" i="6"/>
  <c r="J83" i="4" s="1"/>
  <c r="T436" i="6"/>
  <c r="T433" i="6"/>
  <c r="T438" i="6"/>
  <c r="T435" i="6"/>
  <c r="T430" i="6"/>
  <c r="T331" i="6"/>
  <c r="T328" i="6"/>
  <c r="T326" i="6"/>
  <c r="T324" i="6"/>
  <c r="T322" i="6"/>
  <c r="T320" i="6"/>
  <c r="T318" i="6"/>
  <c r="T316" i="6"/>
  <c r="T314" i="6"/>
  <c r="T437" i="6"/>
  <c r="T432" i="6"/>
  <c r="T429" i="6"/>
  <c r="T330" i="6"/>
  <c r="T431" i="6"/>
  <c r="T434" i="6"/>
  <c r="T327" i="6"/>
  <c r="T323" i="6"/>
  <c r="R236" i="4" s="1"/>
  <c r="T319" i="6"/>
  <c r="T315" i="6"/>
  <c r="T313" i="6"/>
  <c r="T304" i="6"/>
  <c r="T329" i="6"/>
  <c r="T325" i="6"/>
  <c r="T321" i="6"/>
  <c r="T317" i="6"/>
  <c r="L489" i="6"/>
  <c r="L487" i="6"/>
  <c r="L485" i="6"/>
  <c r="L483" i="6"/>
  <c r="L481" i="6"/>
  <c r="L488" i="6"/>
  <c r="J346" i="4" s="1"/>
  <c r="L484" i="6"/>
  <c r="L418" i="6"/>
  <c r="L415" i="6"/>
  <c r="L410" i="6"/>
  <c r="L407" i="6"/>
  <c r="L417" i="6"/>
  <c r="L412" i="6"/>
  <c r="J289" i="4" s="1"/>
  <c r="L409" i="6"/>
  <c r="L404" i="6"/>
  <c r="J285" i="4" s="1"/>
  <c r="L403" i="6"/>
  <c r="L401" i="6"/>
  <c r="L490" i="6"/>
  <c r="L486" i="6"/>
  <c r="L482" i="6"/>
  <c r="L419" i="6"/>
  <c r="L414" i="6"/>
  <c r="J290" i="4" s="1"/>
  <c r="L411" i="6"/>
  <c r="J288" i="4" s="1"/>
  <c r="L406" i="6"/>
  <c r="L416" i="6"/>
  <c r="J292" i="4" s="1"/>
  <c r="L405" i="6"/>
  <c r="L402" i="6"/>
  <c r="L413" i="6"/>
  <c r="L408" i="6"/>
  <c r="L308" i="6"/>
  <c r="J224" i="4" s="1"/>
  <c r="T464" i="6"/>
  <c r="T461" i="6"/>
  <c r="T456" i="6"/>
  <c r="T463" i="6"/>
  <c r="T458" i="6"/>
  <c r="T455" i="6"/>
  <c r="T375" i="6"/>
  <c r="T373" i="6"/>
  <c r="T371" i="6"/>
  <c r="T369" i="6"/>
  <c r="T367" i="6"/>
  <c r="R262" i="4" s="1"/>
  <c r="T365" i="6"/>
  <c r="T363" i="6"/>
  <c r="T361" i="6"/>
  <c r="T359" i="6"/>
  <c r="T357" i="6"/>
  <c r="T460" i="6"/>
  <c r="T457" i="6"/>
  <c r="T462" i="6"/>
  <c r="R340" i="4" s="1"/>
  <c r="T459" i="6"/>
  <c r="T372" i="6"/>
  <c r="R266" i="4" s="1"/>
  <c r="T364" i="6"/>
  <c r="T370" i="6"/>
  <c r="R264" i="4" s="1"/>
  <c r="T362" i="6"/>
  <c r="T368" i="6"/>
  <c r="R263" i="4" s="1"/>
  <c r="T360" i="6"/>
  <c r="R259" i="4" s="1"/>
  <c r="T306" i="6"/>
  <c r="R222" i="4" s="1"/>
  <c r="T374" i="6"/>
  <c r="T366" i="6"/>
  <c r="T358" i="6"/>
  <c r="J451" i="6"/>
  <c r="J448" i="6"/>
  <c r="J443" i="6"/>
  <c r="J450" i="6"/>
  <c r="J445" i="6"/>
  <c r="J442" i="6"/>
  <c r="J352" i="6"/>
  <c r="J350" i="6"/>
  <c r="H253" i="4" s="1"/>
  <c r="J348" i="6"/>
  <c r="H251" i="4" s="1"/>
  <c r="J346" i="6"/>
  <c r="H250" i="4" s="1"/>
  <c r="J344" i="6"/>
  <c r="J342" i="6"/>
  <c r="J340" i="6"/>
  <c r="J338" i="6"/>
  <c r="J336" i="6"/>
  <c r="J447" i="6"/>
  <c r="J444" i="6"/>
  <c r="J449" i="6"/>
  <c r="H337" i="4" s="1"/>
  <c r="J446" i="6"/>
  <c r="J351" i="6"/>
  <c r="J343" i="6"/>
  <c r="J335" i="6"/>
  <c r="J349" i="6"/>
  <c r="J341" i="6"/>
  <c r="J347" i="6"/>
  <c r="J339" i="6"/>
  <c r="J305" i="6"/>
  <c r="J353" i="6"/>
  <c r="J345" i="6"/>
  <c r="H249" i="4" s="1"/>
  <c r="J337" i="6"/>
  <c r="T489" i="6"/>
  <c r="T487" i="6"/>
  <c r="T485" i="6"/>
  <c r="T483" i="6"/>
  <c r="T481" i="6"/>
  <c r="T488" i="6"/>
  <c r="R346" i="4" s="1"/>
  <c r="T484" i="6"/>
  <c r="T419" i="6"/>
  <c r="T414" i="6"/>
  <c r="R290" i="4" s="1"/>
  <c r="T411" i="6"/>
  <c r="R288" i="4" s="1"/>
  <c r="T406" i="6"/>
  <c r="T416" i="6"/>
  <c r="R292" i="4" s="1"/>
  <c r="T413" i="6"/>
  <c r="T408" i="6"/>
  <c r="T405" i="6"/>
  <c r="T403" i="6"/>
  <c r="T401" i="6"/>
  <c r="T490" i="6"/>
  <c r="T486" i="6"/>
  <c r="T482" i="6"/>
  <c r="T418" i="6"/>
  <c r="T415" i="6"/>
  <c r="T410" i="6"/>
  <c r="T407" i="6"/>
  <c r="T412" i="6"/>
  <c r="R289" i="4" s="1"/>
  <c r="T417" i="6"/>
  <c r="R293" i="4" s="1"/>
  <c r="T409" i="6"/>
  <c r="T404" i="6"/>
  <c r="R285" i="4" s="1"/>
  <c r="T402" i="6"/>
  <c r="T308" i="6"/>
  <c r="R224" i="4" s="1"/>
  <c r="J476" i="6"/>
  <c r="J474" i="6"/>
  <c r="J472" i="6"/>
  <c r="J470" i="6"/>
  <c r="J468" i="6"/>
  <c r="J475" i="6"/>
  <c r="J471" i="6"/>
  <c r="J396" i="6"/>
  <c r="J394" i="6"/>
  <c r="H279" i="4" s="1"/>
  <c r="J392" i="6"/>
  <c r="H277" i="4" s="1"/>
  <c r="J390" i="6"/>
  <c r="H276" i="4" s="1"/>
  <c r="J388" i="6"/>
  <c r="J386" i="6"/>
  <c r="J384" i="6"/>
  <c r="J382" i="6"/>
  <c r="H272" i="4" s="1"/>
  <c r="J380" i="6"/>
  <c r="J477" i="6"/>
  <c r="J473" i="6"/>
  <c r="J469" i="6"/>
  <c r="J395" i="6"/>
  <c r="J387" i="6"/>
  <c r="J393" i="6"/>
  <c r="J389" i="6"/>
  <c r="H275" i="4" s="1"/>
  <c r="J379" i="6"/>
  <c r="J385" i="6"/>
  <c r="J397" i="6"/>
  <c r="J383" i="6"/>
  <c r="J307" i="6"/>
  <c r="H223" i="4" s="1"/>
  <c r="J391" i="6"/>
  <c r="J381" i="6"/>
  <c r="M437" i="6"/>
  <c r="M435" i="6"/>
  <c r="M433" i="6"/>
  <c r="M431" i="6"/>
  <c r="M429" i="6"/>
  <c r="M434" i="6"/>
  <c r="M331" i="6"/>
  <c r="M328" i="6"/>
  <c r="K240" i="4" s="1"/>
  <c r="M326" i="6"/>
  <c r="K238" i="4" s="1"/>
  <c r="M324" i="6"/>
  <c r="M322" i="6"/>
  <c r="M320" i="6"/>
  <c r="M318" i="6"/>
  <c r="M316" i="6"/>
  <c r="K233" i="4" s="1"/>
  <c r="M314" i="6"/>
  <c r="M436" i="6"/>
  <c r="K334" i="4" s="1"/>
  <c r="M330" i="6"/>
  <c r="M438" i="6"/>
  <c r="M430" i="6"/>
  <c r="M329" i="6"/>
  <c r="M327" i="6"/>
  <c r="K239" i="4" s="1"/>
  <c r="M432" i="6"/>
  <c r="M323" i="6"/>
  <c r="K236" i="4" s="1"/>
  <c r="M319" i="6"/>
  <c r="M315" i="6"/>
  <c r="M313" i="6"/>
  <c r="M304" i="6"/>
  <c r="M325" i="6"/>
  <c r="M321" i="6"/>
  <c r="M317" i="6"/>
  <c r="K450" i="6"/>
  <c r="K448" i="6"/>
  <c r="K446" i="6"/>
  <c r="K444" i="6"/>
  <c r="K442" i="6"/>
  <c r="K445" i="6"/>
  <c r="K352" i="6"/>
  <c r="K350" i="6"/>
  <c r="K348" i="6"/>
  <c r="K346" i="6"/>
  <c r="K344" i="6"/>
  <c r="K342" i="6"/>
  <c r="K340" i="6"/>
  <c r="K338" i="6"/>
  <c r="K336" i="6"/>
  <c r="K447" i="6"/>
  <c r="K449" i="6"/>
  <c r="K353" i="6"/>
  <c r="K351" i="6"/>
  <c r="K349" i="6"/>
  <c r="K347" i="6"/>
  <c r="K345" i="6"/>
  <c r="K343" i="6"/>
  <c r="K341" i="6"/>
  <c r="K339" i="6"/>
  <c r="K337" i="6"/>
  <c r="K335" i="6"/>
  <c r="K443" i="6"/>
  <c r="K451" i="6"/>
  <c r="K305" i="6"/>
  <c r="I463" i="6"/>
  <c r="I461" i="6"/>
  <c r="I459" i="6"/>
  <c r="I457" i="6"/>
  <c r="I455" i="6"/>
  <c r="I456" i="6"/>
  <c r="I375" i="6"/>
  <c r="I373" i="6"/>
  <c r="I371" i="6"/>
  <c r="I369" i="6"/>
  <c r="I367" i="6"/>
  <c r="G262" i="4" s="1"/>
  <c r="I365" i="6"/>
  <c r="I363" i="6"/>
  <c r="I361" i="6"/>
  <c r="I359" i="6"/>
  <c r="I357" i="6"/>
  <c r="I464" i="6"/>
  <c r="I458" i="6"/>
  <c r="I460" i="6"/>
  <c r="I374" i="6"/>
  <c r="I372" i="6"/>
  <c r="G266" i="4" s="1"/>
  <c r="I370" i="6"/>
  <c r="G264" i="4" s="1"/>
  <c r="I368" i="6"/>
  <c r="I366" i="6"/>
  <c r="I364" i="6"/>
  <c r="I362" i="6"/>
  <c r="I360" i="6"/>
  <c r="G259" i="4" s="1"/>
  <c r="I358" i="6"/>
  <c r="I462" i="6"/>
  <c r="G340" i="4" s="1"/>
  <c r="I306" i="6"/>
  <c r="G300" i="6"/>
  <c r="W476" i="6"/>
  <c r="W474" i="6"/>
  <c r="W472" i="6"/>
  <c r="W470" i="6"/>
  <c r="W468" i="6"/>
  <c r="W396" i="6"/>
  <c r="W394" i="6"/>
  <c r="U279" i="4" s="1"/>
  <c r="W392" i="6"/>
  <c r="U277" i="4" s="1"/>
  <c r="W390" i="6"/>
  <c r="U276" i="4" s="1"/>
  <c r="W388" i="6"/>
  <c r="W386" i="6"/>
  <c r="W384" i="6"/>
  <c r="W382" i="6"/>
  <c r="U272" i="4" s="1"/>
  <c r="W380" i="6"/>
  <c r="W475" i="6"/>
  <c r="W471" i="6"/>
  <c r="W397" i="6"/>
  <c r="W395" i="6"/>
  <c r="W393" i="6"/>
  <c r="W391" i="6"/>
  <c r="W389" i="6"/>
  <c r="U275" i="4" s="1"/>
  <c r="W387" i="6"/>
  <c r="W385" i="6"/>
  <c r="W383" i="6"/>
  <c r="W381" i="6"/>
  <c r="W379" i="6"/>
  <c r="W469" i="6"/>
  <c r="W477" i="6"/>
  <c r="W473" i="6"/>
  <c r="W307" i="6"/>
  <c r="U223" i="4" s="1"/>
  <c r="U489" i="6"/>
  <c r="U487" i="6"/>
  <c r="U485" i="6"/>
  <c r="U483" i="6"/>
  <c r="U481" i="6"/>
  <c r="U419" i="6"/>
  <c r="U417" i="6"/>
  <c r="U415" i="6"/>
  <c r="U413" i="6"/>
  <c r="U411" i="6"/>
  <c r="S288" i="4" s="1"/>
  <c r="U409" i="6"/>
  <c r="U407" i="6"/>
  <c r="U405" i="6"/>
  <c r="U416" i="6"/>
  <c r="S292" i="4" s="1"/>
  <c r="U408" i="6"/>
  <c r="U403" i="6"/>
  <c r="U401" i="6"/>
  <c r="U490" i="6"/>
  <c r="U486" i="6"/>
  <c r="U482" i="6"/>
  <c r="U418" i="6"/>
  <c r="U410" i="6"/>
  <c r="U412" i="6"/>
  <c r="S289" i="4" s="1"/>
  <c r="U404" i="6"/>
  <c r="S285" i="4" s="1"/>
  <c r="U402" i="6"/>
  <c r="U406" i="6"/>
  <c r="U414" i="6"/>
  <c r="S290" i="4" s="1"/>
  <c r="U488" i="6"/>
  <c r="S346" i="4" s="1"/>
  <c r="U484" i="6"/>
  <c r="U308" i="6"/>
  <c r="S224" i="4" s="1"/>
  <c r="V435" i="6"/>
  <c r="V432" i="6"/>
  <c r="V330" i="6"/>
  <c r="V437" i="6"/>
  <c r="V434" i="6"/>
  <c r="V429" i="6"/>
  <c r="V329" i="6"/>
  <c r="V327" i="6"/>
  <c r="V325" i="6"/>
  <c r="V323" i="6"/>
  <c r="T236" i="4" s="1"/>
  <c r="V321" i="6"/>
  <c r="V319" i="6"/>
  <c r="V317" i="6"/>
  <c r="V315" i="6"/>
  <c r="V436" i="6"/>
  <c r="T334" i="4" s="1"/>
  <c r="V431" i="6"/>
  <c r="V438" i="6"/>
  <c r="V433" i="6"/>
  <c r="V430" i="6"/>
  <c r="V326" i="6"/>
  <c r="T238" i="4" s="1"/>
  <c r="V313" i="6"/>
  <c r="V322" i="6"/>
  <c r="V318" i="6"/>
  <c r="V314" i="6"/>
  <c r="V331" i="6"/>
  <c r="V328" i="6"/>
  <c r="T240" i="4" s="1"/>
  <c r="V324" i="6"/>
  <c r="V320" i="6"/>
  <c r="V316" i="6"/>
  <c r="T233" i="4" s="1"/>
  <c r="V304" i="6"/>
  <c r="T451" i="6"/>
  <c r="T446" i="6"/>
  <c r="T443" i="6"/>
  <c r="T448" i="6"/>
  <c r="T445" i="6"/>
  <c r="T353" i="6"/>
  <c r="T351" i="6"/>
  <c r="T349" i="6"/>
  <c r="T347" i="6"/>
  <c r="T345" i="6"/>
  <c r="T343" i="6"/>
  <c r="T341" i="6"/>
  <c r="T339" i="6"/>
  <c r="T337" i="6"/>
  <c r="T335" i="6"/>
  <c r="T450" i="6"/>
  <c r="T447" i="6"/>
  <c r="T442" i="6"/>
  <c r="T449" i="6"/>
  <c r="T444" i="6"/>
  <c r="T346" i="6"/>
  <c r="T338" i="6"/>
  <c r="T352" i="6"/>
  <c r="T344" i="6"/>
  <c r="T336" i="6"/>
  <c r="T350" i="6"/>
  <c r="T342" i="6"/>
  <c r="T348" i="6"/>
  <c r="T340" i="6"/>
  <c r="T305" i="6"/>
  <c r="R221" i="4" s="1"/>
  <c r="R464" i="6"/>
  <c r="R462" i="6"/>
  <c r="R457" i="6"/>
  <c r="R459" i="6"/>
  <c r="R456" i="6"/>
  <c r="R374" i="6"/>
  <c r="R372" i="6"/>
  <c r="R370" i="6"/>
  <c r="R368" i="6"/>
  <c r="R366" i="6"/>
  <c r="R364" i="6"/>
  <c r="R362" i="6"/>
  <c r="R360" i="6"/>
  <c r="R358" i="6"/>
  <c r="R461" i="6"/>
  <c r="R458" i="6"/>
  <c r="R460" i="6"/>
  <c r="R455" i="6"/>
  <c r="R463" i="6"/>
  <c r="R373" i="6"/>
  <c r="R365" i="6"/>
  <c r="R357" i="6"/>
  <c r="R371" i="6"/>
  <c r="R363" i="6"/>
  <c r="R369" i="6"/>
  <c r="R361" i="6"/>
  <c r="R375" i="6"/>
  <c r="R367" i="6"/>
  <c r="R359" i="6"/>
  <c r="R306" i="6"/>
  <c r="P477" i="6"/>
  <c r="P475" i="6"/>
  <c r="P473" i="6"/>
  <c r="P471" i="6"/>
  <c r="P469" i="6"/>
  <c r="P476" i="6"/>
  <c r="P472" i="6"/>
  <c r="P468" i="6"/>
  <c r="P397" i="6"/>
  <c r="P395" i="6"/>
  <c r="P393" i="6"/>
  <c r="P391" i="6"/>
  <c r="P389" i="6"/>
  <c r="N275" i="4" s="1"/>
  <c r="P387" i="6"/>
  <c r="P385" i="6"/>
  <c r="P383" i="6"/>
  <c r="P381" i="6"/>
  <c r="P379" i="6"/>
  <c r="P474" i="6"/>
  <c r="P470" i="6"/>
  <c r="P392" i="6"/>
  <c r="N277" i="4" s="1"/>
  <c r="P390" i="6"/>
  <c r="N276" i="4" s="1"/>
  <c r="P394" i="6"/>
  <c r="N279" i="4" s="1"/>
  <c r="P384" i="6"/>
  <c r="P388" i="6"/>
  <c r="P382" i="6"/>
  <c r="N272" i="4" s="1"/>
  <c r="P380" i="6"/>
  <c r="P396" i="6"/>
  <c r="P386" i="6"/>
  <c r="P307" i="6"/>
  <c r="N223" i="4" s="1"/>
  <c r="N490" i="6"/>
  <c r="N488" i="6"/>
  <c r="L346" i="4" s="1"/>
  <c r="N486" i="6"/>
  <c r="N484" i="6"/>
  <c r="N482" i="6"/>
  <c r="N487" i="6"/>
  <c r="N483" i="6"/>
  <c r="N417" i="6"/>
  <c r="N414" i="6"/>
  <c r="L290" i="4" s="1"/>
  <c r="N409" i="6"/>
  <c r="N406" i="6"/>
  <c r="N419" i="6"/>
  <c r="N416" i="6"/>
  <c r="L292" i="4" s="1"/>
  <c r="N411" i="6"/>
  <c r="L288" i="4" s="1"/>
  <c r="N408" i="6"/>
  <c r="N402" i="6"/>
  <c r="N489" i="6"/>
  <c r="N485" i="6"/>
  <c r="N481" i="6"/>
  <c r="N418" i="6"/>
  <c r="N413" i="6"/>
  <c r="N410" i="6"/>
  <c r="N405" i="6"/>
  <c r="N404" i="6"/>
  <c r="L285" i="4" s="1"/>
  <c r="N403" i="6"/>
  <c r="N412" i="6"/>
  <c r="L289" i="4" s="1"/>
  <c r="N401" i="6"/>
  <c r="N415" i="6"/>
  <c r="L291" i="4" s="1"/>
  <c r="N407" i="6"/>
  <c r="L287" i="4" s="1"/>
  <c r="N308" i="6"/>
  <c r="L224" i="4" s="1"/>
  <c r="K438" i="6"/>
  <c r="K436" i="6"/>
  <c r="I334" i="4" s="1"/>
  <c r="K434" i="6"/>
  <c r="K432" i="6"/>
  <c r="K430" i="6"/>
  <c r="K435" i="6"/>
  <c r="K329" i="6"/>
  <c r="K327" i="6"/>
  <c r="K325" i="6"/>
  <c r="K323" i="6"/>
  <c r="I236" i="4" s="1"/>
  <c r="K321" i="6"/>
  <c r="K319" i="6"/>
  <c r="K317" i="6"/>
  <c r="K315" i="6"/>
  <c r="K437" i="6"/>
  <c r="K429" i="6"/>
  <c r="K431" i="6"/>
  <c r="K331" i="6"/>
  <c r="K328" i="6"/>
  <c r="K326" i="6"/>
  <c r="I238" i="4" s="1"/>
  <c r="K433" i="6"/>
  <c r="K324" i="6"/>
  <c r="K320" i="6"/>
  <c r="K316" i="6"/>
  <c r="I233" i="4" s="1"/>
  <c r="K330" i="6"/>
  <c r="K322" i="6"/>
  <c r="K318" i="6"/>
  <c r="K314" i="6"/>
  <c r="K313" i="6"/>
  <c r="K304" i="6"/>
  <c r="I451" i="6"/>
  <c r="I449" i="6"/>
  <c r="I447" i="6"/>
  <c r="I445" i="6"/>
  <c r="I443" i="6"/>
  <c r="I446" i="6"/>
  <c r="I353" i="6"/>
  <c r="I351" i="6"/>
  <c r="I349" i="6"/>
  <c r="I347" i="6"/>
  <c r="I345" i="6"/>
  <c r="I343" i="6"/>
  <c r="I341" i="6"/>
  <c r="I339" i="6"/>
  <c r="I337" i="6"/>
  <c r="I335" i="6"/>
  <c r="I448" i="6"/>
  <c r="I450" i="6"/>
  <c r="I442" i="6"/>
  <c r="I352" i="6"/>
  <c r="I350" i="6"/>
  <c r="G253" i="4" s="1"/>
  <c r="I348" i="6"/>
  <c r="I346" i="6"/>
  <c r="I344" i="6"/>
  <c r="I342" i="6"/>
  <c r="I340" i="6"/>
  <c r="I338" i="6"/>
  <c r="G246" i="4" s="1"/>
  <c r="I336" i="6"/>
  <c r="I444" i="6"/>
  <c r="I305" i="6"/>
  <c r="G221" i="4" s="1"/>
  <c r="G299" i="6"/>
  <c r="W464" i="6"/>
  <c r="W462" i="6"/>
  <c r="U340" i="4" s="1"/>
  <c r="W460" i="6"/>
  <c r="W458" i="6"/>
  <c r="W456" i="6"/>
  <c r="W457" i="6"/>
  <c r="W374" i="6"/>
  <c r="W372" i="6"/>
  <c r="U266" i="4" s="1"/>
  <c r="W370" i="6"/>
  <c r="U264" i="4" s="1"/>
  <c r="W368" i="6"/>
  <c r="U263" i="4" s="1"/>
  <c r="W366" i="6"/>
  <c r="W364" i="6"/>
  <c r="W362" i="6"/>
  <c r="W360" i="6"/>
  <c r="U259" i="4" s="1"/>
  <c r="W358" i="6"/>
  <c r="W459" i="6"/>
  <c r="W461" i="6"/>
  <c r="W375" i="6"/>
  <c r="W373" i="6"/>
  <c r="W371" i="6"/>
  <c r="W369" i="6"/>
  <c r="W367" i="6"/>
  <c r="U262" i="4" s="1"/>
  <c r="W365" i="6"/>
  <c r="W363" i="6"/>
  <c r="W361" i="6"/>
  <c r="W359" i="6"/>
  <c r="W357" i="6"/>
  <c r="W455" i="6"/>
  <c r="W463" i="6"/>
  <c r="W306" i="6"/>
  <c r="U222" i="4" s="1"/>
  <c r="U477" i="6"/>
  <c r="U475" i="6"/>
  <c r="U473" i="6"/>
  <c r="U471" i="6"/>
  <c r="U469" i="6"/>
  <c r="U397" i="6"/>
  <c r="U395" i="6"/>
  <c r="U393" i="6"/>
  <c r="U391" i="6"/>
  <c r="U389" i="6"/>
  <c r="S275" i="4" s="1"/>
  <c r="U387" i="6"/>
  <c r="U385" i="6"/>
  <c r="U383" i="6"/>
  <c r="U381" i="6"/>
  <c r="U379" i="6"/>
  <c r="U476" i="6"/>
  <c r="U472" i="6"/>
  <c r="U468" i="6"/>
  <c r="U396" i="6"/>
  <c r="U394" i="6"/>
  <c r="S279" i="4" s="1"/>
  <c r="U392" i="6"/>
  <c r="S277" i="4" s="1"/>
  <c r="U390" i="6"/>
  <c r="S276" i="4" s="1"/>
  <c r="U388" i="6"/>
  <c r="U386" i="6"/>
  <c r="U384" i="6"/>
  <c r="U382" i="6"/>
  <c r="S272" i="4" s="1"/>
  <c r="U380" i="6"/>
  <c r="U474" i="6"/>
  <c r="U470" i="6"/>
  <c r="U307" i="6"/>
  <c r="S223" i="4" s="1"/>
  <c r="S490" i="6"/>
  <c r="S488" i="6"/>
  <c r="Q346" i="4" s="1"/>
  <c r="S486" i="6"/>
  <c r="S484" i="6"/>
  <c r="S482" i="6"/>
  <c r="S418" i="6"/>
  <c r="S416" i="6"/>
  <c r="Q292" i="4" s="1"/>
  <c r="S414" i="6"/>
  <c r="Q290" i="4" s="1"/>
  <c r="S412" i="6"/>
  <c r="Q289" i="4" s="1"/>
  <c r="S410" i="6"/>
  <c r="S408" i="6"/>
  <c r="S406" i="6"/>
  <c r="S404" i="6"/>
  <c r="Q285" i="4" s="1"/>
  <c r="S417" i="6"/>
  <c r="S409" i="6"/>
  <c r="S402" i="6"/>
  <c r="S487" i="6"/>
  <c r="S483" i="6"/>
  <c r="S419" i="6"/>
  <c r="S411" i="6"/>
  <c r="Q288" i="4" s="1"/>
  <c r="S413" i="6"/>
  <c r="S405" i="6"/>
  <c r="S403" i="6"/>
  <c r="S401" i="6"/>
  <c r="S489" i="6"/>
  <c r="S485" i="6"/>
  <c r="S407" i="6"/>
  <c r="S481" i="6"/>
  <c r="S415" i="6"/>
  <c r="S308" i="6"/>
  <c r="Q224" i="4" s="1"/>
  <c r="W237" i="7"/>
  <c r="W235" i="7"/>
  <c r="W238" i="7"/>
  <c r="W236" i="7"/>
  <c r="W234" i="7"/>
  <c r="W232" i="7"/>
  <c r="W230" i="7"/>
  <c r="W233" i="7"/>
  <c r="W171" i="7"/>
  <c r="W167" i="7"/>
  <c r="W164" i="7"/>
  <c r="W231" i="7"/>
  <c r="W170" i="7"/>
  <c r="W166" i="7"/>
  <c r="W163" i="7"/>
  <c r="W161" i="7"/>
  <c r="W159" i="7"/>
  <c r="W157" i="7"/>
  <c r="W155" i="7"/>
  <c r="W153" i="7"/>
  <c r="W160" i="7"/>
  <c r="W156" i="7"/>
  <c r="W229" i="7"/>
  <c r="W169" i="7"/>
  <c r="W168" i="7"/>
  <c r="W162" i="7"/>
  <c r="W158" i="7"/>
  <c r="W154" i="7"/>
  <c r="W165" i="7"/>
  <c r="W103" i="7"/>
  <c r="I225" i="7"/>
  <c r="I223" i="7"/>
  <c r="I221" i="7"/>
  <c r="I219" i="7"/>
  <c r="I217" i="7"/>
  <c r="I222" i="7"/>
  <c r="I220" i="7"/>
  <c r="I148" i="7"/>
  <c r="I146" i="7"/>
  <c r="I144" i="7"/>
  <c r="I142" i="7"/>
  <c r="I140" i="7"/>
  <c r="I138" i="7"/>
  <c r="I136" i="7"/>
  <c r="I134" i="7"/>
  <c r="I132" i="7"/>
  <c r="I216" i="7"/>
  <c r="I149" i="7"/>
  <c r="I145" i="7"/>
  <c r="I141" i="7"/>
  <c r="I137" i="7"/>
  <c r="I133" i="7"/>
  <c r="I224" i="7"/>
  <c r="I147" i="7"/>
  <c r="I143" i="7"/>
  <c r="I139" i="7"/>
  <c r="I218" i="7"/>
  <c r="I131" i="7"/>
  <c r="I102" i="7"/>
  <c r="I135" i="7"/>
  <c r="N225" i="7"/>
  <c r="N223" i="7"/>
  <c r="N221" i="7"/>
  <c r="N219" i="7"/>
  <c r="N217" i="7"/>
  <c r="N224" i="7"/>
  <c r="N222" i="7"/>
  <c r="N220" i="7"/>
  <c r="N218" i="7"/>
  <c r="N216" i="7"/>
  <c r="N148" i="7"/>
  <c r="N146" i="7"/>
  <c r="N144" i="7"/>
  <c r="N142" i="7"/>
  <c r="N140" i="7"/>
  <c r="N138" i="7"/>
  <c r="N136" i="7"/>
  <c r="N134" i="7"/>
  <c r="N132" i="7"/>
  <c r="N149" i="7"/>
  <c r="N145" i="7"/>
  <c r="N141" i="7"/>
  <c r="N137" i="7"/>
  <c r="N133" i="7"/>
  <c r="N147" i="7"/>
  <c r="N131" i="7"/>
  <c r="N102" i="7"/>
  <c r="N143" i="7"/>
  <c r="N139" i="7"/>
  <c r="N135" i="7"/>
  <c r="G83" i="7"/>
  <c r="G81" i="7"/>
  <c r="G79" i="7"/>
  <c r="G77" i="7"/>
  <c r="G75" i="7"/>
  <c r="G51" i="7"/>
  <c r="G49" i="7"/>
  <c r="G47" i="7"/>
  <c r="G45" i="7"/>
  <c r="G43" i="7"/>
  <c r="G41" i="7"/>
  <c r="G39" i="7"/>
  <c r="G37" i="7"/>
  <c r="G84" i="7"/>
  <c r="G80" i="7"/>
  <c r="G76" i="7"/>
  <c r="G52" i="7"/>
  <c r="G48" i="7"/>
  <c r="G44" i="7"/>
  <c r="G40" i="7"/>
  <c r="G36" i="7"/>
  <c r="G10" i="7"/>
  <c r="G78" i="7"/>
  <c r="G46" i="7"/>
  <c r="G38" i="7"/>
  <c r="G82" i="7"/>
  <c r="G42" i="7"/>
  <c r="G50" i="7"/>
  <c r="O237" i="7"/>
  <c r="O235" i="7"/>
  <c r="O238" i="7"/>
  <c r="O236" i="7"/>
  <c r="O234" i="7"/>
  <c r="O232" i="7"/>
  <c r="O230" i="7"/>
  <c r="O233" i="7"/>
  <c r="O229" i="7"/>
  <c r="O171" i="7"/>
  <c r="O167" i="7"/>
  <c r="O170" i="7"/>
  <c r="O166" i="7"/>
  <c r="O163" i="7"/>
  <c r="O161" i="7"/>
  <c r="O159" i="7"/>
  <c r="O157" i="7"/>
  <c r="O155" i="7"/>
  <c r="O153" i="7"/>
  <c r="O168" i="7"/>
  <c r="O164" i="7"/>
  <c r="O160" i="7"/>
  <c r="O156" i="7"/>
  <c r="O165" i="7"/>
  <c r="O231" i="7"/>
  <c r="O162" i="7"/>
  <c r="O158" i="7"/>
  <c r="O154" i="7"/>
  <c r="O169" i="7"/>
  <c r="O103" i="7"/>
  <c r="H212" i="7"/>
  <c r="H210" i="7"/>
  <c r="H208" i="7"/>
  <c r="H206" i="7"/>
  <c r="H204" i="7"/>
  <c r="H211" i="7"/>
  <c r="H209" i="7"/>
  <c r="H207" i="7"/>
  <c r="H205" i="7"/>
  <c r="H203" i="7"/>
  <c r="H127" i="7"/>
  <c r="H125" i="7"/>
  <c r="H123" i="7"/>
  <c r="H121" i="7"/>
  <c r="H119" i="7"/>
  <c r="H117" i="7"/>
  <c r="H115" i="7"/>
  <c r="H113" i="7"/>
  <c r="H111" i="7"/>
  <c r="H109" i="7"/>
  <c r="H126" i="7"/>
  <c r="H122" i="7"/>
  <c r="H118" i="7"/>
  <c r="H114" i="7"/>
  <c r="H110" i="7"/>
  <c r="H124" i="7"/>
  <c r="H116" i="7"/>
  <c r="H120" i="7"/>
  <c r="H112" i="7"/>
  <c r="H101" i="7"/>
  <c r="R251" i="7"/>
  <c r="R249" i="7"/>
  <c r="P212" i="4" s="1"/>
  <c r="R247" i="7"/>
  <c r="R245" i="7"/>
  <c r="R243" i="7"/>
  <c r="R246" i="7"/>
  <c r="R193" i="7"/>
  <c r="R191" i="7"/>
  <c r="P184" i="4" s="1"/>
  <c r="R189" i="7"/>
  <c r="P182" i="4" s="1"/>
  <c r="R187" i="7"/>
  <c r="R185" i="7"/>
  <c r="P179" i="4" s="1"/>
  <c r="R183" i="7"/>
  <c r="R181" i="7"/>
  <c r="R179" i="7"/>
  <c r="R177" i="7"/>
  <c r="R175" i="7"/>
  <c r="R244" i="7"/>
  <c r="R250" i="7"/>
  <c r="R242" i="7"/>
  <c r="R192" i="7"/>
  <c r="R190" i="7"/>
  <c r="P183" i="4" s="1"/>
  <c r="R188" i="7"/>
  <c r="P181" i="4" s="1"/>
  <c r="R186" i="7"/>
  <c r="P180" i="4" s="1"/>
  <c r="R184" i="7"/>
  <c r="R182" i="7"/>
  <c r="R180" i="7"/>
  <c r="R178" i="7"/>
  <c r="P176" i="4" s="1"/>
  <c r="R176" i="7"/>
  <c r="R248" i="7"/>
  <c r="R104" i="7"/>
  <c r="P85" i="4" s="1"/>
  <c r="P83" i="7"/>
  <c r="P81" i="7"/>
  <c r="P79" i="7"/>
  <c r="P77" i="7"/>
  <c r="P75" i="7"/>
  <c r="P51" i="7"/>
  <c r="P49" i="7"/>
  <c r="P47" i="7"/>
  <c r="P45" i="7"/>
  <c r="P43" i="7"/>
  <c r="P41" i="7"/>
  <c r="P39" i="7"/>
  <c r="P37" i="7"/>
  <c r="P82" i="7"/>
  <c r="P78" i="7"/>
  <c r="P50" i="7"/>
  <c r="P46" i="7"/>
  <c r="P42" i="7"/>
  <c r="P38" i="7"/>
  <c r="P84" i="7"/>
  <c r="P76" i="7"/>
  <c r="P52" i="7"/>
  <c r="P44" i="7"/>
  <c r="P36" i="7"/>
  <c r="P80" i="7"/>
  <c r="P48" i="7"/>
  <c r="P40" i="7"/>
  <c r="P10" i="7"/>
  <c r="J225" i="7"/>
  <c r="J223" i="7"/>
  <c r="J221" i="7"/>
  <c r="J219" i="7"/>
  <c r="J217" i="7"/>
  <c r="J224" i="7"/>
  <c r="J222" i="7"/>
  <c r="J220" i="7"/>
  <c r="J218" i="7"/>
  <c r="J216" i="7"/>
  <c r="J148" i="7"/>
  <c r="J146" i="7"/>
  <c r="J144" i="7"/>
  <c r="J142" i="7"/>
  <c r="J140" i="7"/>
  <c r="J138" i="7"/>
  <c r="J136" i="7"/>
  <c r="J134" i="7"/>
  <c r="J132" i="7"/>
  <c r="J147" i="7"/>
  <c r="J143" i="7"/>
  <c r="J139" i="7"/>
  <c r="J135" i="7"/>
  <c r="J131" i="7"/>
  <c r="J102" i="7"/>
  <c r="J149" i="7"/>
  <c r="J133" i="7"/>
  <c r="J145" i="7"/>
  <c r="J141" i="7"/>
  <c r="J137" i="7"/>
  <c r="X238" i="7"/>
  <c r="X236" i="7"/>
  <c r="X234" i="7"/>
  <c r="X232" i="7"/>
  <c r="X230" i="7"/>
  <c r="X170" i="7"/>
  <c r="X168" i="7"/>
  <c r="X166" i="7"/>
  <c r="X233" i="7"/>
  <c r="X237" i="7"/>
  <c r="X231" i="7"/>
  <c r="X229" i="7"/>
  <c r="X171" i="7"/>
  <c r="X169" i="7"/>
  <c r="X167" i="7"/>
  <c r="X165" i="7"/>
  <c r="X163" i="7"/>
  <c r="X161" i="7"/>
  <c r="X159" i="7"/>
  <c r="X157" i="7"/>
  <c r="X155" i="7"/>
  <c r="X153" i="7"/>
  <c r="X235" i="7"/>
  <c r="X164" i="7"/>
  <c r="X162" i="7"/>
  <c r="X158" i="7"/>
  <c r="X154" i="7"/>
  <c r="X103" i="7"/>
  <c r="X160" i="7"/>
  <c r="X156" i="7"/>
  <c r="M70" i="7"/>
  <c r="M68" i="7"/>
  <c r="M66" i="7"/>
  <c r="M64" i="7"/>
  <c r="M62" i="7"/>
  <c r="M32" i="7"/>
  <c r="M30" i="7"/>
  <c r="M28" i="7"/>
  <c r="M26" i="7"/>
  <c r="M24" i="7"/>
  <c r="M22" i="7"/>
  <c r="M20" i="7"/>
  <c r="M18" i="7"/>
  <c r="M16" i="7"/>
  <c r="M71" i="7"/>
  <c r="M67" i="7"/>
  <c r="M63" i="7"/>
  <c r="M31" i="7"/>
  <c r="M27" i="7"/>
  <c r="M23" i="7"/>
  <c r="M19" i="7"/>
  <c r="M65" i="7"/>
  <c r="M25" i="7"/>
  <c r="M17" i="7"/>
  <c r="M69" i="7"/>
  <c r="M29" i="7"/>
  <c r="M21" i="7"/>
  <c r="M9" i="7"/>
  <c r="G212" i="7"/>
  <c r="G210" i="7"/>
  <c r="G208" i="7"/>
  <c r="G206" i="7"/>
  <c r="G204" i="7"/>
  <c r="G205" i="7"/>
  <c r="G211" i="7"/>
  <c r="G203" i="7"/>
  <c r="G127" i="7"/>
  <c r="G125" i="7"/>
  <c r="G123" i="7"/>
  <c r="G121" i="7"/>
  <c r="G119" i="7"/>
  <c r="G117" i="7"/>
  <c r="G115" i="7"/>
  <c r="G113" i="7"/>
  <c r="G111" i="7"/>
  <c r="G109" i="7"/>
  <c r="G207" i="7"/>
  <c r="G124" i="7"/>
  <c r="G120" i="7"/>
  <c r="G116" i="7"/>
  <c r="G112" i="7"/>
  <c r="G101" i="7"/>
  <c r="G209" i="7"/>
  <c r="G122" i="7"/>
  <c r="G114" i="7"/>
  <c r="G126" i="7"/>
  <c r="G118" i="7"/>
  <c r="G110" i="7"/>
  <c r="U225" i="7"/>
  <c r="U223" i="7"/>
  <c r="U221" i="7"/>
  <c r="U219" i="7"/>
  <c r="U217" i="7"/>
  <c r="U224" i="7"/>
  <c r="U216" i="7"/>
  <c r="U222" i="7"/>
  <c r="U148" i="7"/>
  <c r="U146" i="7"/>
  <c r="U144" i="7"/>
  <c r="U142" i="7"/>
  <c r="U140" i="7"/>
  <c r="U138" i="7"/>
  <c r="U136" i="7"/>
  <c r="U134" i="7"/>
  <c r="U132" i="7"/>
  <c r="U147" i="7"/>
  <c r="U143" i="7"/>
  <c r="U139" i="7"/>
  <c r="U135" i="7"/>
  <c r="U131" i="7"/>
  <c r="U102" i="7"/>
  <c r="U220" i="7"/>
  <c r="U218" i="7"/>
  <c r="U149" i="7"/>
  <c r="U145" i="7"/>
  <c r="U141" i="7"/>
  <c r="U137" i="7"/>
  <c r="U133" i="7"/>
  <c r="Q250" i="7"/>
  <c r="Q248" i="7"/>
  <c r="Q246" i="7"/>
  <c r="Q244" i="7"/>
  <c r="Q242" i="7"/>
  <c r="Q251" i="7"/>
  <c r="Q249" i="7"/>
  <c r="O212" i="4" s="1"/>
  <c r="Q247" i="7"/>
  <c r="Q245" i="7"/>
  <c r="Q243" i="7"/>
  <c r="Q193" i="7"/>
  <c r="Q191" i="7"/>
  <c r="O184" i="4" s="1"/>
  <c r="Q189" i="7"/>
  <c r="O182" i="4" s="1"/>
  <c r="Q187" i="7"/>
  <c r="Q185" i="7"/>
  <c r="O179" i="4" s="1"/>
  <c r="Q183" i="7"/>
  <c r="Q181" i="7"/>
  <c r="Q186" i="7"/>
  <c r="O180" i="4" s="1"/>
  <c r="Q180" i="7"/>
  <c r="Q176" i="7"/>
  <c r="Q192" i="7"/>
  <c r="Q184" i="7"/>
  <c r="Q179" i="7"/>
  <c r="O177" i="4" s="1"/>
  <c r="Q175" i="7"/>
  <c r="Q188" i="7"/>
  <c r="O181" i="4" s="1"/>
  <c r="Q177" i="7"/>
  <c r="Q104" i="7"/>
  <c r="O85" i="4" s="1"/>
  <c r="Q182" i="7"/>
  <c r="Q190" i="7"/>
  <c r="O183" i="4" s="1"/>
  <c r="Q178" i="7"/>
  <c r="O176" i="4" s="1"/>
  <c r="O71" i="7"/>
  <c r="O69" i="7"/>
  <c r="O67" i="7"/>
  <c r="O65" i="7"/>
  <c r="O63" i="7"/>
  <c r="O31" i="7"/>
  <c r="O29" i="7"/>
  <c r="O27" i="7"/>
  <c r="O25" i="7"/>
  <c r="O23" i="7"/>
  <c r="O21" i="7"/>
  <c r="O19" i="7"/>
  <c r="O17" i="7"/>
  <c r="O9" i="7"/>
  <c r="O11" i="7" s="1"/>
  <c r="O70" i="7"/>
  <c r="O66" i="7"/>
  <c r="O62" i="7"/>
  <c r="O30" i="7"/>
  <c r="O26" i="7"/>
  <c r="O22" i="7"/>
  <c r="O18" i="7"/>
  <c r="O64" i="7"/>
  <c r="O32" i="7"/>
  <c r="O24" i="7"/>
  <c r="O16" i="7"/>
  <c r="O68" i="7"/>
  <c r="O28" i="7"/>
  <c r="O20" i="7"/>
  <c r="M84" i="7"/>
  <c r="M82" i="7"/>
  <c r="M80" i="7"/>
  <c r="M78" i="7"/>
  <c r="M76" i="7"/>
  <c r="M52" i="7"/>
  <c r="M50" i="7"/>
  <c r="M48" i="7"/>
  <c r="M46" i="7"/>
  <c r="M44" i="7"/>
  <c r="M42" i="7"/>
  <c r="M40" i="7"/>
  <c r="M38" i="7"/>
  <c r="M36" i="7"/>
  <c r="M10" i="7"/>
  <c r="M81" i="7"/>
  <c r="M77" i="7"/>
  <c r="M49" i="7"/>
  <c r="M45" i="7"/>
  <c r="M41" i="7"/>
  <c r="M37" i="7"/>
  <c r="M83" i="7"/>
  <c r="M75" i="7"/>
  <c r="M51" i="7"/>
  <c r="M43" i="7"/>
  <c r="M47" i="7"/>
  <c r="M79" i="7"/>
  <c r="M39" i="7"/>
  <c r="M211" i="7"/>
  <c r="M209" i="7"/>
  <c r="M207" i="7"/>
  <c r="M205" i="7"/>
  <c r="M203" i="7"/>
  <c r="M210" i="7"/>
  <c r="M208" i="7"/>
  <c r="M126" i="7"/>
  <c r="M124" i="7"/>
  <c r="M122" i="7"/>
  <c r="M120" i="7"/>
  <c r="M118" i="7"/>
  <c r="M116" i="7"/>
  <c r="M114" i="7"/>
  <c r="M112" i="7"/>
  <c r="M110" i="7"/>
  <c r="M101" i="7"/>
  <c r="M105" i="7" s="1"/>
  <c r="M212" i="7"/>
  <c r="M125" i="7"/>
  <c r="M121" i="7"/>
  <c r="M117" i="7"/>
  <c r="M113" i="7"/>
  <c r="M109" i="7"/>
  <c r="M206" i="7"/>
  <c r="M204" i="7"/>
  <c r="M127" i="7"/>
  <c r="M119" i="7"/>
  <c r="M111" i="7"/>
  <c r="M115" i="7"/>
  <c r="M123" i="7"/>
  <c r="K224" i="7"/>
  <c r="K222" i="7"/>
  <c r="K220" i="7"/>
  <c r="K218" i="7"/>
  <c r="K216" i="7"/>
  <c r="K221" i="7"/>
  <c r="K219" i="7"/>
  <c r="K149" i="7"/>
  <c r="K147" i="7"/>
  <c r="K145" i="7"/>
  <c r="K143" i="7"/>
  <c r="K141" i="7"/>
  <c r="K139" i="7"/>
  <c r="K137" i="7"/>
  <c r="K135" i="7"/>
  <c r="K133" i="7"/>
  <c r="K131" i="7"/>
  <c r="K102" i="7"/>
  <c r="K223" i="7"/>
  <c r="K148" i="7"/>
  <c r="K144" i="7"/>
  <c r="K140" i="7"/>
  <c r="K136" i="7"/>
  <c r="K132" i="7"/>
  <c r="K217" i="7"/>
  <c r="K146" i="7"/>
  <c r="K142" i="7"/>
  <c r="K138" i="7"/>
  <c r="K225" i="7"/>
  <c r="K134" i="7"/>
  <c r="I238" i="7"/>
  <c r="I236" i="7"/>
  <c r="I237" i="7"/>
  <c r="I235" i="7"/>
  <c r="I234" i="7"/>
  <c r="I233" i="7"/>
  <c r="I231" i="7"/>
  <c r="I229" i="7"/>
  <c r="I232" i="7"/>
  <c r="I170" i="7"/>
  <c r="I166" i="7"/>
  <c r="I230" i="7"/>
  <c r="I169" i="7"/>
  <c r="I165" i="7"/>
  <c r="I164" i="7"/>
  <c r="I162" i="7"/>
  <c r="I160" i="7"/>
  <c r="I158" i="7"/>
  <c r="I156" i="7"/>
  <c r="I154" i="7"/>
  <c r="I103" i="7"/>
  <c r="I171" i="7"/>
  <c r="I163" i="7"/>
  <c r="I159" i="7"/>
  <c r="I155" i="7"/>
  <c r="I168" i="7"/>
  <c r="I167" i="7"/>
  <c r="I161" i="7"/>
  <c r="I157" i="7"/>
  <c r="I153" i="7"/>
  <c r="G251" i="7"/>
  <c r="G249" i="7"/>
  <c r="E212" i="4" s="1"/>
  <c r="G247" i="7"/>
  <c r="G245" i="7"/>
  <c r="G243" i="7"/>
  <c r="G250" i="7"/>
  <c r="G248" i="7"/>
  <c r="G246" i="7"/>
  <c r="G244" i="7"/>
  <c r="G242" i="7"/>
  <c r="G192" i="7"/>
  <c r="G190" i="7"/>
  <c r="E183" i="4" s="1"/>
  <c r="G188" i="7"/>
  <c r="E181" i="4" s="1"/>
  <c r="G186" i="7"/>
  <c r="E180" i="4" s="1"/>
  <c r="G184" i="7"/>
  <c r="G182" i="7"/>
  <c r="G191" i="7"/>
  <c r="E184" i="4" s="1"/>
  <c r="G183" i="7"/>
  <c r="G177" i="7"/>
  <c r="G189" i="7"/>
  <c r="E182" i="4" s="1"/>
  <c r="G181" i="7"/>
  <c r="G180" i="7"/>
  <c r="G176" i="7"/>
  <c r="G104" i="7"/>
  <c r="E85" i="4" s="1"/>
  <c r="G185" i="7"/>
  <c r="E179" i="4" s="1"/>
  <c r="G179" i="7"/>
  <c r="E177" i="4" s="1"/>
  <c r="G193" i="7"/>
  <c r="G178" i="7"/>
  <c r="E176" i="4" s="1"/>
  <c r="G175" i="7"/>
  <c r="G187" i="7"/>
  <c r="W251" i="7"/>
  <c r="W249" i="7"/>
  <c r="U212" i="4" s="1"/>
  <c r="W247" i="7"/>
  <c r="W245" i="7"/>
  <c r="W243" i="7"/>
  <c r="W250" i="7"/>
  <c r="W248" i="7"/>
  <c r="W246" i="7"/>
  <c r="W244" i="7"/>
  <c r="W242" i="7"/>
  <c r="W192" i="7"/>
  <c r="W190" i="7"/>
  <c r="U183" i="4" s="1"/>
  <c r="W188" i="7"/>
  <c r="U181" i="4" s="1"/>
  <c r="W186" i="7"/>
  <c r="U180" i="4" s="1"/>
  <c r="W184" i="7"/>
  <c r="W182" i="7"/>
  <c r="W180" i="7"/>
  <c r="W191" i="7"/>
  <c r="U184" i="4" s="1"/>
  <c r="W183" i="7"/>
  <c r="W177" i="7"/>
  <c r="W189" i="7"/>
  <c r="U182" i="4" s="1"/>
  <c r="W181" i="7"/>
  <c r="W176" i="7"/>
  <c r="W104" i="7"/>
  <c r="U85" i="4" s="1"/>
  <c r="W193" i="7"/>
  <c r="W187" i="7"/>
  <c r="W179" i="7"/>
  <c r="W185" i="7"/>
  <c r="U179" i="4" s="1"/>
  <c r="W178" i="7"/>
  <c r="U176" i="4" s="1"/>
  <c r="W175" i="7"/>
  <c r="P71" i="7"/>
  <c r="P69" i="7"/>
  <c r="P67" i="7"/>
  <c r="P65" i="7"/>
  <c r="P63" i="7"/>
  <c r="P31" i="7"/>
  <c r="P29" i="7"/>
  <c r="P27" i="7"/>
  <c r="P25" i="7"/>
  <c r="P23" i="7"/>
  <c r="P21" i="7"/>
  <c r="P19" i="7"/>
  <c r="P17" i="7"/>
  <c r="P9" i="7"/>
  <c r="P11" i="7" s="1"/>
  <c r="P68" i="7"/>
  <c r="P64" i="7"/>
  <c r="P32" i="7"/>
  <c r="P28" i="7"/>
  <c r="P24" i="7"/>
  <c r="P20" i="7"/>
  <c r="P16" i="7"/>
  <c r="P66" i="7"/>
  <c r="P26" i="7"/>
  <c r="P18" i="7"/>
  <c r="P70" i="7"/>
  <c r="P62" i="7"/>
  <c r="P30" i="7"/>
  <c r="P22" i="7"/>
  <c r="N84" i="7"/>
  <c r="N82" i="7"/>
  <c r="N80" i="7"/>
  <c r="N78" i="7"/>
  <c r="N76" i="7"/>
  <c r="N52" i="7"/>
  <c r="N50" i="7"/>
  <c r="N48" i="7"/>
  <c r="N46" i="7"/>
  <c r="N44" i="7"/>
  <c r="N42" i="7"/>
  <c r="N40" i="7"/>
  <c r="N38" i="7"/>
  <c r="N36" i="7"/>
  <c r="N10" i="7"/>
  <c r="N83" i="7"/>
  <c r="N79" i="7"/>
  <c r="N75" i="7"/>
  <c r="N51" i="7"/>
  <c r="N47" i="7"/>
  <c r="N43" i="7"/>
  <c r="N39" i="7"/>
  <c r="N77" i="7"/>
  <c r="N45" i="7"/>
  <c r="N37" i="7"/>
  <c r="N81" i="7"/>
  <c r="N49" i="7"/>
  <c r="N41" i="7"/>
  <c r="N211" i="7"/>
  <c r="N209" i="7"/>
  <c r="N207" i="7"/>
  <c r="N205" i="7"/>
  <c r="N203" i="7"/>
  <c r="N212" i="7"/>
  <c r="N210" i="7"/>
  <c r="N208" i="7"/>
  <c r="N206" i="7"/>
  <c r="N204" i="7"/>
  <c r="N126" i="7"/>
  <c r="N124" i="7"/>
  <c r="N122" i="7"/>
  <c r="N120" i="7"/>
  <c r="N118" i="7"/>
  <c r="N116" i="7"/>
  <c r="N114" i="7"/>
  <c r="N112" i="7"/>
  <c r="N110" i="7"/>
  <c r="N101" i="7"/>
  <c r="N127" i="7"/>
  <c r="N123" i="7"/>
  <c r="N119" i="7"/>
  <c r="N115" i="7"/>
  <c r="N111" i="7"/>
  <c r="N121" i="7"/>
  <c r="N113" i="7"/>
  <c r="N125" i="7"/>
  <c r="N117" i="7"/>
  <c r="N109" i="7"/>
  <c r="L224" i="7"/>
  <c r="L222" i="7"/>
  <c r="L220" i="7"/>
  <c r="L218" i="7"/>
  <c r="L216" i="7"/>
  <c r="L225" i="7"/>
  <c r="L223" i="7"/>
  <c r="L221" i="7"/>
  <c r="L219" i="7"/>
  <c r="L217" i="7"/>
  <c r="L149" i="7"/>
  <c r="L147" i="7"/>
  <c r="L145" i="7"/>
  <c r="L143" i="7"/>
  <c r="L141" i="7"/>
  <c r="L139" i="7"/>
  <c r="L137" i="7"/>
  <c r="L135" i="7"/>
  <c r="L133" i="7"/>
  <c r="L131" i="7"/>
  <c r="L102" i="7"/>
  <c r="L146" i="7"/>
  <c r="L142" i="7"/>
  <c r="L138" i="7"/>
  <c r="L134" i="7"/>
  <c r="L140" i="7"/>
  <c r="L132" i="7"/>
  <c r="L148" i="7"/>
  <c r="L136" i="7"/>
  <c r="L144" i="7"/>
  <c r="J237" i="7"/>
  <c r="J235" i="7"/>
  <c r="J233" i="7"/>
  <c r="J231" i="7"/>
  <c r="J229" i="7"/>
  <c r="J171" i="7"/>
  <c r="J169" i="7"/>
  <c r="J167" i="7"/>
  <c r="J165" i="7"/>
  <c r="J238" i="7"/>
  <c r="J236" i="7"/>
  <c r="J232" i="7"/>
  <c r="J230" i="7"/>
  <c r="J170" i="7"/>
  <c r="J168" i="7"/>
  <c r="J166" i="7"/>
  <c r="J164" i="7"/>
  <c r="J162" i="7"/>
  <c r="J160" i="7"/>
  <c r="J158" i="7"/>
  <c r="J156" i="7"/>
  <c r="J154" i="7"/>
  <c r="J103" i="7"/>
  <c r="J234" i="7"/>
  <c r="J161" i="7"/>
  <c r="J157" i="7"/>
  <c r="J153" i="7"/>
  <c r="J163" i="7"/>
  <c r="J159" i="7"/>
  <c r="J155" i="7"/>
  <c r="H250" i="7"/>
  <c r="H248" i="7"/>
  <c r="H246" i="7"/>
  <c r="H244" i="7"/>
  <c r="H242" i="7"/>
  <c r="H251" i="7"/>
  <c r="H243" i="7"/>
  <c r="H192" i="7"/>
  <c r="H190" i="7"/>
  <c r="F183" i="4" s="1"/>
  <c r="H188" i="7"/>
  <c r="F181" i="4" s="1"/>
  <c r="H186" i="7"/>
  <c r="F180" i="4" s="1"/>
  <c r="H184" i="7"/>
  <c r="H182" i="7"/>
  <c r="H180" i="7"/>
  <c r="H178" i="7"/>
  <c r="F176" i="4" s="1"/>
  <c r="H176" i="7"/>
  <c r="H249" i="7"/>
  <c r="F212" i="4" s="1"/>
  <c r="H247" i="7"/>
  <c r="H193" i="7"/>
  <c r="H191" i="7"/>
  <c r="F184" i="4" s="1"/>
  <c r="H189" i="7"/>
  <c r="F182" i="4" s="1"/>
  <c r="H187" i="7"/>
  <c r="H185" i="7"/>
  <c r="F179" i="4" s="1"/>
  <c r="H183" i="7"/>
  <c r="H181" i="7"/>
  <c r="H179" i="7"/>
  <c r="F177" i="4" s="1"/>
  <c r="H177" i="7"/>
  <c r="H175" i="7"/>
  <c r="H104" i="7"/>
  <c r="F85" i="4" s="1"/>
  <c r="H245" i="7"/>
  <c r="X250" i="7"/>
  <c r="X248" i="7"/>
  <c r="X246" i="7"/>
  <c r="X244" i="7"/>
  <c r="X242" i="7"/>
  <c r="X251" i="7"/>
  <c r="X243" i="7"/>
  <c r="X192" i="7"/>
  <c r="X190" i="7"/>
  <c r="V183" i="4" s="1"/>
  <c r="X188" i="7"/>
  <c r="V181" i="4" s="1"/>
  <c r="X186" i="7"/>
  <c r="V180" i="4" s="1"/>
  <c r="X184" i="7"/>
  <c r="X182" i="7"/>
  <c r="X180" i="7"/>
  <c r="X178" i="7"/>
  <c r="V176" i="4" s="1"/>
  <c r="X176" i="7"/>
  <c r="X249" i="7"/>
  <c r="V212" i="4" s="1"/>
  <c r="X247" i="7"/>
  <c r="X193" i="7"/>
  <c r="X191" i="7"/>
  <c r="V184" i="4" s="1"/>
  <c r="X189" i="7"/>
  <c r="V182" i="4" s="1"/>
  <c r="X187" i="7"/>
  <c r="X185" i="7"/>
  <c r="V179" i="4" s="1"/>
  <c r="X183" i="7"/>
  <c r="X181" i="7"/>
  <c r="X179" i="7"/>
  <c r="V177" i="4" s="1"/>
  <c r="X177" i="7"/>
  <c r="X175" i="7"/>
  <c r="X104" i="7"/>
  <c r="V85" i="4" s="1"/>
  <c r="X245" i="7"/>
  <c r="R401" i="7"/>
  <c r="R399" i="7"/>
  <c r="R397" i="7"/>
  <c r="R395" i="7"/>
  <c r="R393" i="7"/>
  <c r="R402" i="7"/>
  <c r="R400" i="7"/>
  <c r="R398" i="7"/>
  <c r="R396" i="7"/>
  <c r="R394" i="7"/>
  <c r="R336" i="7"/>
  <c r="R334" i="7"/>
  <c r="R332" i="7"/>
  <c r="R330" i="7"/>
  <c r="R328" i="7"/>
  <c r="R326" i="7"/>
  <c r="R324" i="7"/>
  <c r="R322" i="7"/>
  <c r="R320" i="7"/>
  <c r="R318" i="7"/>
  <c r="R335" i="7"/>
  <c r="R333" i="7"/>
  <c r="R331" i="7"/>
  <c r="R329" i="7"/>
  <c r="R327" i="7"/>
  <c r="R325" i="7"/>
  <c r="R323" i="7"/>
  <c r="R321" i="7"/>
  <c r="R319" i="7"/>
  <c r="R268" i="7"/>
  <c r="X388" i="7"/>
  <c r="X386" i="7"/>
  <c r="X384" i="7"/>
  <c r="X382" i="7"/>
  <c r="X380" i="7"/>
  <c r="X389" i="7"/>
  <c r="X387" i="7"/>
  <c r="X385" i="7"/>
  <c r="X383" i="7"/>
  <c r="X381" i="7"/>
  <c r="X313" i="7"/>
  <c r="X311" i="7"/>
  <c r="X309" i="7"/>
  <c r="X307" i="7"/>
  <c r="X305" i="7"/>
  <c r="X303" i="7"/>
  <c r="X301" i="7"/>
  <c r="X314" i="7"/>
  <c r="X312" i="7"/>
  <c r="X310" i="7"/>
  <c r="X308" i="7"/>
  <c r="X306" i="7"/>
  <c r="X304" i="7"/>
  <c r="X302" i="7"/>
  <c r="X299" i="7"/>
  <c r="X297" i="7"/>
  <c r="X300" i="7"/>
  <c r="X298" i="7"/>
  <c r="X267" i="7"/>
  <c r="X296" i="7"/>
  <c r="L388" i="7"/>
  <c r="L386" i="7"/>
  <c r="L384" i="7"/>
  <c r="L382" i="7"/>
  <c r="L380" i="7"/>
  <c r="L389" i="7"/>
  <c r="L387" i="7"/>
  <c r="L385" i="7"/>
  <c r="L383" i="7"/>
  <c r="L381" i="7"/>
  <c r="L313" i="7"/>
  <c r="L311" i="7"/>
  <c r="L309" i="7"/>
  <c r="L307" i="7"/>
  <c r="L305" i="7"/>
  <c r="L303" i="7"/>
  <c r="L301" i="7"/>
  <c r="L314" i="7"/>
  <c r="L312" i="7"/>
  <c r="L310" i="7"/>
  <c r="L308" i="7"/>
  <c r="L306" i="7"/>
  <c r="L304" i="7"/>
  <c r="L300" i="7"/>
  <c r="L302" i="7"/>
  <c r="L299" i="7"/>
  <c r="L297" i="7"/>
  <c r="L298" i="7"/>
  <c r="L296" i="7"/>
  <c r="L267" i="7"/>
  <c r="G260" i="7"/>
  <c r="W376" i="7"/>
  <c r="W375" i="7"/>
  <c r="W374" i="7"/>
  <c r="W372" i="7"/>
  <c r="W370" i="7"/>
  <c r="W368" i="7"/>
  <c r="W371" i="7"/>
  <c r="W292" i="7"/>
  <c r="W290" i="7"/>
  <c r="W288" i="7"/>
  <c r="W286" i="7"/>
  <c r="W284" i="7"/>
  <c r="W282" i="7"/>
  <c r="W280" i="7"/>
  <c r="W278" i="7"/>
  <c r="W276" i="7"/>
  <c r="W274" i="7"/>
  <c r="W369" i="7"/>
  <c r="W367" i="7"/>
  <c r="W291" i="7"/>
  <c r="W289" i="7"/>
  <c r="W287" i="7"/>
  <c r="W285" i="7"/>
  <c r="W283" i="7"/>
  <c r="W281" i="7"/>
  <c r="W279" i="7"/>
  <c r="W277" i="7"/>
  <c r="W275" i="7"/>
  <c r="W266" i="7"/>
  <c r="W373" i="7"/>
  <c r="U389" i="7"/>
  <c r="U387" i="7"/>
  <c r="U385" i="7"/>
  <c r="U383" i="7"/>
  <c r="U381" i="7"/>
  <c r="U382" i="7"/>
  <c r="U388" i="7"/>
  <c r="U380" i="7"/>
  <c r="U314" i="7"/>
  <c r="U312" i="7"/>
  <c r="U310" i="7"/>
  <c r="U308" i="7"/>
  <c r="U386" i="7"/>
  <c r="U304" i="7"/>
  <c r="U301" i="7"/>
  <c r="U299" i="7"/>
  <c r="U297" i="7"/>
  <c r="U384" i="7"/>
  <c r="U313" i="7"/>
  <c r="U307" i="7"/>
  <c r="U303" i="7"/>
  <c r="U300" i="7"/>
  <c r="U311" i="7"/>
  <c r="U306" i="7"/>
  <c r="U302" i="7"/>
  <c r="U298" i="7"/>
  <c r="U296" i="7"/>
  <c r="U267" i="7"/>
  <c r="U305" i="7"/>
  <c r="U309" i="7"/>
  <c r="S402" i="7"/>
  <c r="S400" i="7"/>
  <c r="S398" i="7"/>
  <c r="S396" i="7"/>
  <c r="S394" i="7"/>
  <c r="S401" i="7"/>
  <c r="S393" i="7"/>
  <c r="S399" i="7"/>
  <c r="S335" i="7"/>
  <c r="S333" i="7"/>
  <c r="S331" i="7"/>
  <c r="S329" i="7"/>
  <c r="S327" i="7"/>
  <c r="S325" i="7"/>
  <c r="S323" i="7"/>
  <c r="S321" i="7"/>
  <c r="S319" i="7"/>
  <c r="S397" i="7"/>
  <c r="S334" i="7"/>
  <c r="S326" i="7"/>
  <c r="S318" i="7"/>
  <c r="S332" i="7"/>
  <c r="S324" i="7"/>
  <c r="S330" i="7"/>
  <c r="S322" i="7"/>
  <c r="S268" i="7"/>
  <c r="S395" i="7"/>
  <c r="S336" i="7"/>
  <c r="S328" i="7"/>
  <c r="S320" i="7"/>
  <c r="Q415" i="7"/>
  <c r="Q413" i="7"/>
  <c r="O352" i="4" s="1"/>
  <c r="Q411" i="7"/>
  <c r="Q409" i="7"/>
  <c r="Q416" i="7"/>
  <c r="Q414" i="7"/>
  <c r="Q412" i="7"/>
  <c r="Q410" i="7"/>
  <c r="Q407" i="7"/>
  <c r="Q358" i="7"/>
  <c r="Q356" i="7"/>
  <c r="Q354" i="7"/>
  <c r="Q352" i="7"/>
  <c r="Q350" i="7"/>
  <c r="O319" i="4" s="1"/>
  <c r="Q348" i="7"/>
  <c r="Q346" i="7"/>
  <c r="Q344" i="7"/>
  <c r="Q342" i="7"/>
  <c r="Q340" i="7"/>
  <c r="Q408" i="7"/>
  <c r="Q353" i="7"/>
  <c r="O321" i="4" s="1"/>
  <c r="Q345" i="7"/>
  <c r="Q406" i="7"/>
  <c r="Q351" i="7"/>
  <c r="O320" i="4" s="1"/>
  <c r="Q343" i="7"/>
  <c r="O316" i="4" s="1"/>
  <c r="Q357" i="7"/>
  <c r="Q349" i="7"/>
  <c r="Q341" i="7"/>
  <c r="Q269" i="7"/>
  <c r="O226" i="4" s="1"/>
  <c r="Q355" i="7"/>
  <c r="O323" i="4" s="1"/>
  <c r="Q347" i="7"/>
  <c r="P376" i="7"/>
  <c r="P374" i="7"/>
  <c r="P375" i="7"/>
  <c r="P372" i="7"/>
  <c r="P370" i="7"/>
  <c r="P368" i="7"/>
  <c r="P373" i="7"/>
  <c r="P371" i="7"/>
  <c r="P369" i="7"/>
  <c r="P367" i="7"/>
  <c r="P291" i="7"/>
  <c r="P289" i="7"/>
  <c r="P287" i="7"/>
  <c r="P285" i="7"/>
  <c r="P283" i="7"/>
  <c r="P281" i="7"/>
  <c r="P279" i="7"/>
  <c r="P277" i="7"/>
  <c r="P275" i="7"/>
  <c r="P266" i="7"/>
  <c r="P270" i="7" s="1"/>
  <c r="P288" i="7"/>
  <c r="P280" i="7"/>
  <c r="P286" i="7"/>
  <c r="P278" i="7"/>
  <c r="P292" i="7"/>
  <c r="P284" i="7"/>
  <c r="P276" i="7"/>
  <c r="P274" i="7"/>
  <c r="P282" i="7"/>
  <c r="P290" i="7"/>
  <c r="N389" i="7"/>
  <c r="N387" i="7"/>
  <c r="N385" i="7"/>
  <c r="N383" i="7"/>
  <c r="N381" i="7"/>
  <c r="N388" i="7"/>
  <c r="N386" i="7"/>
  <c r="N384" i="7"/>
  <c r="N382" i="7"/>
  <c r="N380" i="7"/>
  <c r="N314" i="7"/>
  <c r="N312" i="7"/>
  <c r="N310" i="7"/>
  <c r="N308" i="7"/>
  <c r="N306" i="7"/>
  <c r="N304" i="7"/>
  <c r="N302" i="7"/>
  <c r="N300" i="7"/>
  <c r="N313" i="7"/>
  <c r="N311" i="7"/>
  <c r="N309" i="7"/>
  <c r="N307" i="7"/>
  <c r="N305" i="7"/>
  <c r="N301" i="7"/>
  <c r="N298" i="7"/>
  <c r="N296" i="7"/>
  <c r="N267" i="7"/>
  <c r="N303" i="7"/>
  <c r="N299" i="7"/>
  <c r="N297" i="7"/>
  <c r="L402" i="7"/>
  <c r="L400" i="7"/>
  <c r="L398" i="7"/>
  <c r="L396" i="7"/>
  <c r="L394" i="7"/>
  <c r="L401" i="7"/>
  <c r="L399" i="7"/>
  <c r="L397" i="7"/>
  <c r="L395" i="7"/>
  <c r="L393" i="7"/>
  <c r="L335" i="7"/>
  <c r="L333" i="7"/>
  <c r="L331" i="7"/>
  <c r="L329" i="7"/>
  <c r="L327" i="7"/>
  <c r="L325" i="7"/>
  <c r="L323" i="7"/>
  <c r="L321" i="7"/>
  <c r="L319" i="7"/>
  <c r="L336" i="7"/>
  <c r="L334" i="7"/>
  <c r="L332" i="7"/>
  <c r="L330" i="7"/>
  <c r="L328" i="7"/>
  <c r="L326" i="7"/>
  <c r="L324" i="7"/>
  <c r="L322" i="7"/>
  <c r="L320" i="7"/>
  <c r="L318" i="7"/>
  <c r="L268" i="7"/>
  <c r="J414" i="7"/>
  <c r="J410" i="7"/>
  <c r="J407" i="7"/>
  <c r="J413" i="7"/>
  <c r="H352" i="4" s="1"/>
  <c r="J409" i="7"/>
  <c r="J412" i="7"/>
  <c r="J408" i="7"/>
  <c r="J406" i="7"/>
  <c r="J358" i="7"/>
  <c r="J356" i="7"/>
  <c r="J354" i="7"/>
  <c r="J352" i="7"/>
  <c r="J350" i="7"/>
  <c r="H319" i="4" s="1"/>
  <c r="J348" i="7"/>
  <c r="J346" i="7"/>
  <c r="J344" i="7"/>
  <c r="J342" i="7"/>
  <c r="J340" i="7"/>
  <c r="J415" i="7"/>
  <c r="J357" i="7"/>
  <c r="J355" i="7"/>
  <c r="H323" i="4" s="1"/>
  <c r="J353" i="7"/>
  <c r="H321" i="4" s="1"/>
  <c r="J351" i="7"/>
  <c r="H320" i="4" s="1"/>
  <c r="J349" i="7"/>
  <c r="J347" i="7"/>
  <c r="J345" i="7"/>
  <c r="J343" i="7"/>
  <c r="H316" i="4" s="1"/>
  <c r="J341" i="7"/>
  <c r="J411" i="7"/>
  <c r="J269" i="7"/>
  <c r="H226" i="4" s="1"/>
  <c r="I373" i="7"/>
  <c r="I371" i="7"/>
  <c r="I369" i="7"/>
  <c r="I367" i="7"/>
  <c r="I376" i="7"/>
  <c r="I370" i="7"/>
  <c r="I291" i="7"/>
  <c r="I289" i="7"/>
  <c r="I287" i="7"/>
  <c r="I285" i="7"/>
  <c r="I283" i="7"/>
  <c r="I281" i="7"/>
  <c r="I279" i="7"/>
  <c r="I277" i="7"/>
  <c r="I275" i="7"/>
  <c r="I266" i="7"/>
  <c r="I368" i="7"/>
  <c r="I374" i="7"/>
  <c r="I292" i="7"/>
  <c r="I290" i="7"/>
  <c r="I288" i="7"/>
  <c r="I286" i="7"/>
  <c r="I284" i="7"/>
  <c r="I282" i="7"/>
  <c r="I280" i="7"/>
  <c r="I278" i="7"/>
  <c r="I276" i="7"/>
  <c r="I274" i="7"/>
  <c r="I372" i="7"/>
  <c r="I375" i="7"/>
  <c r="G261" i="7"/>
  <c r="W388" i="7"/>
  <c r="W386" i="7"/>
  <c r="W384" i="7"/>
  <c r="W382" i="7"/>
  <c r="W380" i="7"/>
  <c r="W389" i="7"/>
  <c r="W381" i="7"/>
  <c r="W387" i="7"/>
  <c r="W313" i="7"/>
  <c r="W311" i="7"/>
  <c r="W309" i="7"/>
  <c r="W385" i="7"/>
  <c r="W314" i="7"/>
  <c r="W307" i="7"/>
  <c r="W303" i="7"/>
  <c r="W300" i="7"/>
  <c r="W298" i="7"/>
  <c r="W296" i="7"/>
  <c r="W267" i="7"/>
  <c r="W312" i="7"/>
  <c r="W306" i="7"/>
  <c r="W302" i="7"/>
  <c r="W383" i="7"/>
  <c r="W310" i="7"/>
  <c r="W305" i="7"/>
  <c r="W301" i="7"/>
  <c r="W299" i="7"/>
  <c r="W297" i="7"/>
  <c r="W308" i="7"/>
  <c r="W304" i="7"/>
  <c r="U401" i="7"/>
  <c r="U399" i="7"/>
  <c r="U397" i="7"/>
  <c r="U395" i="7"/>
  <c r="U393" i="7"/>
  <c r="U400" i="7"/>
  <c r="U398" i="7"/>
  <c r="U336" i="7"/>
  <c r="U334" i="7"/>
  <c r="U332" i="7"/>
  <c r="U330" i="7"/>
  <c r="U328" i="7"/>
  <c r="U326" i="7"/>
  <c r="U324" i="7"/>
  <c r="U322" i="7"/>
  <c r="U320" i="7"/>
  <c r="U318" i="7"/>
  <c r="U396" i="7"/>
  <c r="U394" i="7"/>
  <c r="U333" i="7"/>
  <c r="U325" i="7"/>
  <c r="U268" i="7"/>
  <c r="U331" i="7"/>
  <c r="U323" i="7"/>
  <c r="U329" i="7"/>
  <c r="U321" i="7"/>
  <c r="U319" i="7"/>
  <c r="U335" i="7"/>
  <c r="U327" i="7"/>
  <c r="U402" i="7"/>
  <c r="S416" i="7"/>
  <c r="S414" i="7"/>
  <c r="S412" i="7"/>
  <c r="S410" i="7"/>
  <c r="S415" i="7"/>
  <c r="S413" i="7"/>
  <c r="Q352" i="4" s="1"/>
  <c r="S411" i="7"/>
  <c r="S409" i="7"/>
  <c r="S408" i="7"/>
  <c r="S406" i="7"/>
  <c r="S357" i="7"/>
  <c r="S355" i="7"/>
  <c r="Q323" i="4" s="1"/>
  <c r="S353" i="7"/>
  <c r="Q321" i="4" s="1"/>
  <c r="S351" i="7"/>
  <c r="Q320" i="4" s="1"/>
  <c r="S349" i="7"/>
  <c r="S347" i="7"/>
  <c r="S345" i="7"/>
  <c r="S343" i="7"/>
  <c r="Q316" i="4" s="1"/>
  <c r="S341" i="7"/>
  <c r="S407" i="7"/>
  <c r="S352" i="7"/>
  <c r="S344" i="7"/>
  <c r="S269" i="7"/>
  <c r="Q226" i="4" s="1"/>
  <c r="S358" i="7"/>
  <c r="S350" i="7"/>
  <c r="Q319" i="4" s="1"/>
  <c r="S342" i="7"/>
  <c r="S356" i="7"/>
  <c r="S348" i="7"/>
  <c r="S340" i="7"/>
  <c r="S346" i="7"/>
  <c r="S354" i="7"/>
  <c r="Q322" i="4" s="1"/>
  <c r="Q146" i="4" l="1"/>
  <c r="R337" i="4"/>
  <c r="R97" i="4"/>
  <c r="T30" i="4"/>
  <c r="N109" i="4"/>
  <c r="P97" i="4"/>
  <c r="M67" i="4"/>
  <c r="M32" i="4"/>
  <c r="O20" i="4"/>
  <c r="T81" i="4"/>
  <c r="H95" i="4"/>
  <c r="O118" i="4"/>
  <c r="O122" i="4"/>
  <c r="H31" i="4"/>
  <c r="H6" i="4"/>
  <c r="H33" i="4"/>
  <c r="R110" i="4"/>
  <c r="O194" i="4"/>
  <c r="Q22" i="4"/>
  <c r="M139" i="4"/>
  <c r="Q108" i="4"/>
  <c r="S322" i="4"/>
  <c r="M177" i="4"/>
  <c r="O252" i="7"/>
  <c r="M211" i="4" s="1"/>
  <c r="Q172" i="7"/>
  <c r="T287" i="4"/>
  <c r="F280" i="4"/>
  <c r="M273" i="4"/>
  <c r="V286" i="4"/>
  <c r="N291" i="4"/>
  <c r="Q152" i="4"/>
  <c r="O250" i="6"/>
  <c r="T253" i="4"/>
  <c r="Q80" i="4"/>
  <c r="I270" i="7"/>
  <c r="G250" i="4"/>
  <c r="G249" i="4"/>
  <c r="G222" i="4"/>
  <c r="I253" i="4"/>
  <c r="N112" i="4"/>
  <c r="T18" i="4"/>
  <c r="O125" i="4"/>
  <c r="G19" i="4"/>
  <c r="G17" i="4"/>
  <c r="M238" i="4"/>
  <c r="F250" i="4"/>
  <c r="H30" i="4"/>
  <c r="U99" i="4"/>
  <c r="V32" i="4"/>
  <c r="R17" i="4"/>
  <c r="R19" i="4"/>
  <c r="Q139" i="4"/>
  <c r="I32" i="4"/>
  <c r="Q107" i="4"/>
  <c r="Q111" i="4"/>
  <c r="H334" i="4"/>
  <c r="H236" i="4"/>
  <c r="O334" i="4"/>
  <c r="O233" i="4"/>
  <c r="T97" i="4"/>
  <c r="I322" i="4"/>
  <c r="F324" i="4"/>
  <c r="X11" i="7"/>
  <c r="S133" i="4"/>
  <c r="I221" i="4"/>
  <c r="I249" i="4"/>
  <c r="I246" i="4"/>
  <c r="T200" i="4"/>
  <c r="Q318" i="4"/>
  <c r="H318" i="4"/>
  <c r="H322" i="4"/>
  <c r="O318" i="4"/>
  <c r="F178" i="4"/>
  <c r="P178" i="4"/>
  <c r="Q291" i="4"/>
  <c r="S280" i="4"/>
  <c r="G254" i="4"/>
  <c r="N280" i="4"/>
  <c r="R253" i="4"/>
  <c r="R246" i="4"/>
  <c r="R249" i="4"/>
  <c r="T235" i="4"/>
  <c r="T239" i="4"/>
  <c r="G263" i="4"/>
  <c r="I337" i="4"/>
  <c r="I251" i="4"/>
  <c r="J291" i="4"/>
  <c r="R241" i="4"/>
  <c r="R235" i="4"/>
  <c r="R240" i="4"/>
  <c r="J152" i="4"/>
  <c r="N121" i="4"/>
  <c r="O108" i="4"/>
  <c r="V178" i="4"/>
  <c r="E178" i="4"/>
  <c r="O178" i="4"/>
  <c r="U267" i="4"/>
  <c r="I235" i="4"/>
  <c r="I239" i="4"/>
  <c r="R252" i="4"/>
  <c r="S287" i="4"/>
  <c r="S291" i="4"/>
  <c r="U280" i="4"/>
  <c r="G261" i="4"/>
  <c r="G265" i="4"/>
  <c r="I254" i="4"/>
  <c r="H221" i="4"/>
  <c r="R261" i="4"/>
  <c r="R265" i="4"/>
  <c r="J287" i="4"/>
  <c r="R233" i="4"/>
  <c r="R237" i="4"/>
  <c r="R334" i="4"/>
  <c r="N124" i="4"/>
  <c r="R96" i="4"/>
  <c r="R194" i="4"/>
  <c r="K139" i="4"/>
  <c r="O107" i="4"/>
  <c r="Q93" i="4"/>
  <c r="S29" i="4"/>
  <c r="J137" i="4"/>
  <c r="N197" i="4"/>
  <c r="U133" i="4"/>
  <c r="U137" i="4"/>
  <c r="M29" i="4"/>
  <c r="O21" i="4"/>
  <c r="I94" i="4"/>
  <c r="I98" i="4"/>
  <c r="P146" i="4"/>
  <c r="P150" i="4"/>
  <c r="H100" i="4"/>
  <c r="O120" i="4"/>
  <c r="S100" i="4"/>
  <c r="G21" i="4"/>
  <c r="K178" i="4"/>
  <c r="K248" i="4"/>
  <c r="M241" i="4"/>
  <c r="R280" i="4"/>
  <c r="R20" i="4"/>
  <c r="Q14" i="4"/>
  <c r="Q18" i="4"/>
  <c r="U263" i="6"/>
  <c r="R137" i="4"/>
  <c r="O197" i="4"/>
  <c r="Q100" i="4"/>
  <c r="U16" i="4"/>
  <c r="E16" i="4"/>
  <c r="H146" i="4"/>
  <c r="H150" i="4"/>
  <c r="N108" i="4"/>
  <c r="N110" i="4"/>
  <c r="P95" i="4"/>
  <c r="G276" i="6"/>
  <c r="E202" i="4" s="1"/>
  <c r="E133" i="4"/>
  <c r="E137" i="4"/>
  <c r="O14" i="4"/>
  <c r="O22" i="4"/>
  <c r="I95" i="4"/>
  <c r="U237" i="6"/>
  <c r="G14" i="4"/>
  <c r="G22" i="4"/>
  <c r="U318" i="4"/>
  <c r="P337" i="7"/>
  <c r="I178" i="4"/>
  <c r="K252" i="7"/>
  <c r="I211" i="4" s="1"/>
  <c r="J318" i="4"/>
  <c r="N252" i="7"/>
  <c r="L211" i="4" s="1"/>
  <c r="L178" i="4"/>
  <c r="K177" i="4"/>
  <c r="U286" i="4"/>
  <c r="F246" i="4"/>
  <c r="G293" i="4"/>
  <c r="M248" i="4"/>
  <c r="M252" i="4"/>
  <c r="F266" i="4"/>
  <c r="F264" i="4"/>
  <c r="F262" i="4"/>
  <c r="F340" i="4"/>
  <c r="V92" i="4"/>
  <c r="H32" i="4"/>
  <c r="H35" i="4"/>
  <c r="H67" i="4"/>
  <c r="U100" i="4"/>
  <c r="G34" i="4"/>
  <c r="I139" i="4"/>
  <c r="O94" i="4"/>
  <c r="O98" i="4"/>
  <c r="M318" i="4"/>
  <c r="T324" i="4"/>
  <c r="X337" i="7"/>
  <c r="Q178" i="4"/>
  <c r="K72" i="7"/>
  <c r="K33" i="7"/>
  <c r="G177" i="4"/>
  <c r="M226" i="7"/>
  <c r="R377" i="7"/>
  <c r="P239" i="7"/>
  <c r="O280" i="4"/>
  <c r="H291" i="4"/>
  <c r="J274" i="4"/>
  <c r="J278" i="4"/>
  <c r="Q274" i="4"/>
  <c r="Q278" i="4"/>
  <c r="T248" i="4"/>
  <c r="T254" i="4"/>
  <c r="L273" i="4"/>
  <c r="V145" i="4"/>
  <c r="X289" i="6"/>
  <c r="F152" i="4"/>
  <c r="G139" i="4"/>
  <c r="Q17" i="4"/>
  <c r="Q19" i="4"/>
  <c r="F139" i="4"/>
  <c r="I6" i="4"/>
  <c r="N317" i="4"/>
  <c r="I261" i="4"/>
  <c r="I265" i="4"/>
  <c r="K264" i="4"/>
  <c r="K261" i="4"/>
  <c r="O241" i="4"/>
  <c r="N145" i="4"/>
  <c r="L152" i="4"/>
  <c r="T92" i="4"/>
  <c r="T94" i="4"/>
  <c r="M263" i="6"/>
  <c r="I318" i="4"/>
  <c r="L213" i="7"/>
  <c r="M278" i="4"/>
  <c r="K278" i="4"/>
  <c r="V280" i="4"/>
  <c r="M280" i="4"/>
  <c r="F263" i="4"/>
  <c r="O139" i="4"/>
  <c r="U93" i="4"/>
  <c r="G27" i="4"/>
  <c r="G31" i="4"/>
  <c r="G29" i="4"/>
  <c r="K324" i="4"/>
  <c r="V324" i="4"/>
  <c r="R178" i="4"/>
  <c r="Q177" i="4"/>
  <c r="G178" i="4"/>
  <c r="M287" i="4"/>
  <c r="V152" i="4"/>
  <c r="R21" i="4"/>
  <c r="R64" i="4"/>
  <c r="G132" i="4"/>
  <c r="I126" i="4"/>
  <c r="M100" i="4"/>
  <c r="M97" i="4"/>
  <c r="Q16" i="4"/>
  <c r="Q20" i="4"/>
  <c r="T152" i="4"/>
  <c r="N324" i="4"/>
  <c r="I262" i="4"/>
  <c r="P293" i="4"/>
  <c r="P291" i="4"/>
  <c r="H240" i="4"/>
  <c r="K262" i="4"/>
  <c r="N152" i="4"/>
  <c r="M152" i="4"/>
  <c r="G318" i="4"/>
  <c r="M390" i="7"/>
  <c r="U85" i="7"/>
  <c r="W33" i="7"/>
  <c r="G33" i="7"/>
  <c r="L237" i="6"/>
  <c r="S139" i="4"/>
  <c r="Q317" i="4"/>
  <c r="L337" i="7"/>
  <c r="O322" i="4"/>
  <c r="W270" i="7"/>
  <c r="P266" i="4"/>
  <c r="T241" i="4"/>
  <c r="H280" i="4"/>
  <c r="P107" i="4"/>
  <c r="T29" i="4"/>
  <c r="L119" i="4"/>
  <c r="N106" i="4"/>
  <c r="M239" i="4"/>
  <c r="P248" i="4"/>
  <c r="P139" i="4"/>
  <c r="N133" i="4"/>
  <c r="R107" i="4"/>
  <c r="G152" i="4"/>
  <c r="J280" i="4"/>
  <c r="Q280" i="4"/>
  <c r="E152" i="4"/>
  <c r="F137" i="4"/>
  <c r="H105" i="6"/>
  <c r="F82" i="4" s="1"/>
  <c r="H124" i="4"/>
  <c r="L92" i="4"/>
  <c r="L96" i="4"/>
  <c r="L94" i="4"/>
  <c r="O145" i="4"/>
  <c r="Q289" i="6"/>
  <c r="P324" i="4"/>
  <c r="T337" i="7"/>
  <c r="G324" i="4"/>
  <c r="M478" i="6"/>
  <c r="K342" i="4" s="1"/>
  <c r="V273" i="4"/>
  <c r="V236" i="4"/>
  <c r="V233" i="4"/>
  <c r="L239" i="7"/>
  <c r="T265" i="4"/>
  <c r="F240" i="4"/>
  <c r="T105" i="4"/>
  <c r="T109" i="4"/>
  <c r="Q125" i="4"/>
  <c r="P222" i="4"/>
  <c r="I105" i="4"/>
  <c r="K97" i="4"/>
  <c r="U118" i="4"/>
  <c r="K110" i="4"/>
  <c r="K108" i="4"/>
  <c r="K197" i="4"/>
  <c r="O34" i="4"/>
  <c r="O30" i="4"/>
  <c r="E67" i="4"/>
  <c r="K270" i="7"/>
  <c r="R105" i="7"/>
  <c r="S11" i="7"/>
  <c r="O120" i="7"/>
  <c r="R226" i="7"/>
  <c r="X120" i="7"/>
  <c r="H241" i="4"/>
  <c r="K265" i="4"/>
  <c r="P289" i="6"/>
  <c r="R120" i="4"/>
  <c r="R124" i="4"/>
  <c r="R125" i="4"/>
  <c r="T98" i="4"/>
  <c r="Q35" i="4"/>
  <c r="Q67" i="4"/>
  <c r="Q32" i="4"/>
  <c r="U120" i="7"/>
  <c r="S96" i="4" s="1"/>
  <c r="W120" i="7"/>
  <c r="V252" i="7"/>
  <c r="T211" i="4" s="1"/>
  <c r="H239" i="7"/>
  <c r="L120" i="7"/>
  <c r="V150" i="7"/>
  <c r="H177" i="4"/>
  <c r="I291" i="4"/>
  <c r="V278" i="4"/>
  <c r="N293" i="4"/>
  <c r="T137" i="4"/>
  <c r="L139" i="4"/>
  <c r="N126" i="4"/>
  <c r="R100" i="4"/>
  <c r="V16" i="4"/>
  <c r="F16" i="4"/>
  <c r="I152" i="4"/>
  <c r="M81" i="4"/>
  <c r="P100" i="4"/>
  <c r="R29" i="4"/>
  <c r="S146" i="4"/>
  <c r="P132" i="4"/>
  <c r="V93" i="4"/>
  <c r="H29" i="4"/>
  <c r="U96" i="4"/>
  <c r="H139" i="4"/>
  <c r="J126" i="4"/>
  <c r="L108" i="4"/>
  <c r="N100" i="4"/>
  <c r="N97" i="4"/>
  <c r="P30" i="4"/>
  <c r="R16" i="4"/>
  <c r="U152" i="4"/>
  <c r="K80" i="4"/>
  <c r="V139" i="4"/>
  <c r="O152" i="4"/>
  <c r="R132" i="4"/>
  <c r="F197" i="4"/>
  <c r="J67" i="4"/>
  <c r="J32" i="4"/>
  <c r="K120" i="7"/>
  <c r="I96" i="4" s="1"/>
  <c r="I267" i="4"/>
  <c r="K267" i="4"/>
  <c r="T100" i="4"/>
  <c r="K81" i="4"/>
  <c r="I324" i="4"/>
  <c r="N177" i="4"/>
  <c r="V105" i="7"/>
  <c r="U6" i="4"/>
  <c r="U33" i="4"/>
  <c r="U390" i="7"/>
  <c r="L315" i="7"/>
  <c r="L390" i="7"/>
  <c r="R403" i="7"/>
  <c r="J172" i="7"/>
  <c r="O33" i="7"/>
  <c r="O72" i="7"/>
  <c r="G53" i="7"/>
  <c r="G55" i="7" s="1"/>
  <c r="G85" i="7"/>
  <c r="I226" i="7"/>
  <c r="W239" i="7"/>
  <c r="U260" i="4"/>
  <c r="P262" i="4"/>
  <c r="P267" i="4"/>
  <c r="P264" i="4"/>
  <c r="T452" i="6"/>
  <c r="U273" i="4"/>
  <c r="I247" i="4"/>
  <c r="L491" i="6"/>
  <c r="M200" i="4"/>
  <c r="G120" i="4"/>
  <c r="G124" i="4"/>
  <c r="G200" i="4"/>
  <c r="I80" i="4"/>
  <c r="I112" i="4"/>
  <c r="M237" i="6"/>
  <c r="K194" i="4"/>
  <c r="U81" i="4"/>
  <c r="U120" i="4"/>
  <c r="U124" i="4"/>
  <c r="U125" i="4"/>
  <c r="M234" i="4"/>
  <c r="S17" i="4"/>
  <c r="L293" i="7"/>
  <c r="K317" i="4"/>
  <c r="O403" i="7"/>
  <c r="T390" i="7"/>
  <c r="W150" i="7"/>
  <c r="M150" i="7"/>
  <c r="L85" i="7"/>
  <c r="Q11" i="7"/>
  <c r="Q72" i="7"/>
  <c r="Q264" i="4"/>
  <c r="J491" i="6"/>
  <c r="L264" i="4"/>
  <c r="P240" i="4"/>
  <c r="P235" i="4"/>
  <c r="P239" i="4"/>
  <c r="S263" i="4"/>
  <c r="J263" i="4"/>
  <c r="J241" i="4"/>
  <c r="J233" i="4"/>
  <c r="J237" i="4"/>
  <c r="N478" i="6"/>
  <c r="L342" i="4" s="1"/>
  <c r="S125" i="4"/>
  <c r="U108" i="4"/>
  <c r="U110" i="4"/>
  <c r="E111" i="4"/>
  <c r="G92" i="4"/>
  <c r="G96" i="4"/>
  <c r="G94" i="4"/>
  <c r="I28" i="4"/>
  <c r="K19" i="4"/>
  <c r="E118" i="4"/>
  <c r="E122" i="4"/>
  <c r="K27" i="4"/>
  <c r="K31" i="4"/>
  <c r="K285" i="7"/>
  <c r="I237" i="4" s="1"/>
  <c r="R120" i="7"/>
  <c r="P96" i="4" s="1"/>
  <c r="O285" i="7"/>
  <c r="F81" i="4"/>
  <c r="F124" i="4"/>
  <c r="F118" i="4"/>
  <c r="F122" i="4"/>
  <c r="F200" i="4"/>
  <c r="J98" i="4"/>
  <c r="J92" i="4"/>
  <c r="Q150" i="4"/>
  <c r="U398" i="6"/>
  <c r="S271" i="4"/>
  <c r="I354" i="6"/>
  <c r="G245" i="4"/>
  <c r="N196" i="6"/>
  <c r="L130" i="4"/>
  <c r="P174" i="6"/>
  <c r="N117" i="4"/>
  <c r="G72" i="6"/>
  <c r="E63" i="4"/>
  <c r="P93" i="4"/>
  <c r="V33" i="6"/>
  <c r="T13" i="4"/>
  <c r="U343" i="4"/>
  <c r="U203" i="4"/>
  <c r="Q33" i="6"/>
  <c r="O13" i="4"/>
  <c r="K62" i="8"/>
  <c r="K82" i="8" s="1"/>
  <c r="K101" i="8" s="1"/>
  <c r="I225" i="4"/>
  <c r="I84" i="4"/>
  <c r="H41" i="4"/>
  <c r="K7" i="4"/>
  <c r="M49" i="8"/>
  <c r="O439" i="6"/>
  <c r="R273" i="4"/>
  <c r="O452" i="6"/>
  <c r="Q196" i="6"/>
  <c r="O130" i="4"/>
  <c r="Q276" i="6"/>
  <c r="O202" i="4" s="1"/>
  <c r="I218" i="6"/>
  <c r="G143" i="4"/>
  <c r="K196" i="6"/>
  <c r="I130" i="4"/>
  <c r="O79" i="4"/>
  <c r="U72" i="6"/>
  <c r="S63" i="4"/>
  <c r="M349" i="4"/>
  <c r="M209" i="4"/>
  <c r="L44" i="4"/>
  <c r="G160" i="4"/>
  <c r="S315" i="7"/>
  <c r="V359" i="7"/>
  <c r="T315" i="4"/>
  <c r="H226" i="7"/>
  <c r="W226" i="7"/>
  <c r="T172" i="7"/>
  <c r="L53" i="7"/>
  <c r="G172" i="7"/>
  <c r="M286" i="4"/>
  <c r="Q398" i="6"/>
  <c r="O271" i="4"/>
  <c r="Q265" i="4"/>
  <c r="S250" i="4"/>
  <c r="S249" i="4"/>
  <c r="W332" i="6"/>
  <c r="U232" i="4"/>
  <c r="U239" i="4"/>
  <c r="H286" i="4"/>
  <c r="H345" i="4"/>
  <c r="S222" i="4"/>
  <c r="S260" i="4"/>
  <c r="W354" i="6"/>
  <c r="U245" i="4"/>
  <c r="U337" i="4"/>
  <c r="U253" i="4"/>
  <c r="G450" i="6"/>
  <c r="G448" i="6"/>
  <c r="G446" i="6"/>
  <c r="G444" i="6"/>
  <c r="G442" i="6"/>
  <c r="G447" i="6"/>
  <c r="G449" i="6"/>
  <c r="G451" i="6"/>
  <c r="G443" i="6"/>
  <c r="G445" i="6"/>
  <c r="G305" i="6"/>
  <c r="J260" i="4"/>
  <c r="J239" i="4"/>
  <c r="V452" i="6"/>
  <c r="V205" i="4"/>
  <c r="L174" i="6"/>
  <c r="J117" i="4"/>
  <c r="L110" i="4"/>
  <c r="P130" i="6"/>
  <c r="N91" i="4"/>
  <c r="P34" i="4"/>
  <c r="W218" i="6"/>
  <c r="U143" i="4"/>
  <c r="E145" i="4"/>
  <c r="G289" i="6"/>
  <c r="K174" i="6"/>
  <c r="I117" i="4"/>
  <c r="K263" i="6"/>
  <c r="J107" i="4"/>
  <c r="J111" i="4"/>
  <c r="J197" i="4"/>
  <c r="L79" i="4"/>
  <c r="L98" i="4"/>
  <c r="N237" i="6"/>
  <c r="N28" i="4"/>
  <c r="P85" i="6"/>
  <c r="N66" i="4"/>
  <c r="R72" i="6"/>
  <c r="P63" i="4"/>
  <c r="O205" i="4"/>
  <c r="Q132" i="4"/>
  <c r="S119" i="4"/>
  <c r="E107" i="4"/>
  <c r="G79" i="4"/>
  <c r="G98" i="4"/>
  <c r="K85" i="6"/>
  <c r="I66" i="4"/>
  <c r="K17" i="4"/>
  <c r="M72" i="6"/>
  <c r="K63" i="4"/>
  <c r="E349" i="4"/>
  <c r="E209" i="4"/>
  <c r="O164" i="4"/>
  <c r="O158" i="4"/>
  <c r="O171" i="4" s="1"/>
  <c r="G70" i="4"/>
  <c r="E49" i="4"/>
  <c r="E44" i="4"/>
  <c r="E70" i="4"/>
  <c r="E119" i="4"/>
  <c r="K6" i="4"/>
  <c r="K29" i="4"/>
  <c r="K33" i="4"/>
  <c r="T276" i="6"/>
  <c r="R202" i="4" s="1"/>
  <c r="F107" i="4"/>
  <c r="F111" i="4"/>
  <c r="L53" i="6"/>
  <c r="J26" i="4"/>
  <c r="J35" i="4"/>
  <c r="M132" i="4"/>
  <c r="G53" i="6"/>
  <c r="E26" i="4"/>
  <c r="E35" i="4"/>
  <c r="E32" i="4"/>
  <c r="N157" i="4"/>
  <c r="N161" i="4"/>
  <c r="N165" i="4"/>
  <c r="N169" i="4"/>
  <c r="G414" i="7"/>
  <c r="G412" i="7"/>
  <c r="G410" i="7"/>
  <c r="G415" i="7"/>
  <c r="G413" i="7"/>
  <c r="E352" i="4" s="1"/>
  <c r="G411" i="7"/>
  <c r="G408" i="7"/>
  <c r="G406" i="7"/>
  <c r="G409" i="7"/>
  <c r="G407" i="7"/>
  <c r="G357" i="7"/>
  <c r="G355" i="7"/>
  <c r="E323" i="4" s="1"/>
  <c r="G353" i="7"/>
  <c r="E321" i="4" s="1"/>
  <c r="G351" i="7"/>
  <c r="E320" i="4" s="1"/>
  <c r="G349" i="7"/>
  <c r="G347" i="7"/>
  <c r="G345" i="7"/>
  <c r="G343" i="7"/>
  <c r="E316" i="4" s="1"/>
  <c r="G341" i="7"/>
  <c r="G358" i="7"/>
  <c r="G350" i="7"/>
  <c r="E319" i="4" s="1"/>
  <c r="G342" i="7"/>
  <c r="G269" i="7"/>
  <c r="E226" i="4" s="1"/>
  <c r="G356" i="7"/>
  <c r="E324" i="4" s="1"/>
  <c r="G348" i="7"/>
  <c r="G340" i="7"/>
  <c r="G354" i="7"/>
  <c r="E322" i="4" s="1"/>
  <c r="G346" i="7"/>
  <c r="G352" i="7"/>
  <c r="G344" i="7"/>
  <c r="K293" i="7"/>
  <c r="X128" i="7"/>
  <c r="K128" i="7"/>
  <c r="P287" i="4"/>
  <c r="V246" i="4"/>
  <c r="V247" i="4"/>
  <c r="V337" i="4"/>
  <c r="M465" i="6"/>
  <c r="Q309" i="6"/>
  <c r="O220" i="4"/>
  <c r="R478" i="6"/>
  <c r="P342" i="4" s="1"/>
  <c r="N205" i="4"/>
  <c r="R81" i="4"/>
  <c r="F93" i="4"/>
  <c r="M145" i="4"/>
  <c r="O289" i="6"/>
  <c r="S110" i="4"/>
  <c r="S108" i="4"/>
  <c r="S197" i="4"/>
  <c r="G130" i="6"/>
  <c r="E91" i="4"/>
  <c r="E100" i="4"/>
  <c r="E97" i="4"/>
  <c r="G237" i="6"/>
  <c r="N218" i="6"/>
  <c r="L143" i="4"/>
  <c r="T79" i="4"/>
  <c r="V237" i="6"/>
  <c r="F28" i="4"/>
  <c r="H85" i="6"/>
  <c r="F66" i="4"/>
  <c r="K125" i="4"/>
  <c r="K119" i="4"/>
  <c r="S53" i="6"/>
  <c r="Q26" i="4"/>
  <c r="O49" i="9"/>
  <c r="Q270" i="7"/>
  <c r="R359" i="7"/>
  <c r="P315" i="4"/>
  <c r="G322" i="4"/>
  <c r="M315" i="7"/>
  <c r="O377" i="7"/>
  <c r="H359" i="7"/>
  <c r="F315" i="4"/>
  <c r="J270" i="7"/>
  <c r="J377" i="7"/>
  <c r="Q239" i="7"/>
  <c r="S150" i="7"/>
  <c r="U128" i="7"/>
  <c r="W213" i="7"/>
  <c r="K53" i="7"/>
  <c r="K55" i="7" s="1"/>
  <c r="T177" i="4"/>
  <c r="R33" i="7"/>
  <c r="K420" i="6"/>
  <c r="I284" i="4"/>
  <c r="O376" i="6"/>
  <c r="M258" i="4"/>
  <c r="M267" i="4"/>
  <c r="M266" i="4"/>
  <c r="O221" i="4"/>
  <c r="O251" i="4"/>
  <c r="O248" i="4"/>
  <c r="O252" i="4"/>
  <c r="O337" i="4"/>
  <c r="Q233" i="4"/>
  <c r="Q235" i="4"/>
  <c r="Q239" i="4"/>
  <c r="X478" i="6"/>
  <c r="V342" i="4" s="1"/>
  <c r="H398" i="6"/>
  <c r="F271" i="4"/>
  <c r="H265" i="4"/>
  <c r="H340" i="4"/>
  <c r="H266" i="4"/>
  <c r="J221" i="4"/>
  <c r="J246" i="4"/>
  <c r="J249" i="4"/>
  <c r="L235" i="4"/>
  <c r="L239" i="4"/>
  <c r="O222" i="4"/>
  <c r="O264" i="4"/>
  <c r="O340" i="4"/>
  <c r="O260" i="4"/>
  <c r="S354" i="6"/>
  <c r="Q245" i="4"/>
  <c r="Q254" i="4"/>
  <c r="Q253" i="4"/>
  <c r="S234" i="4"/>
  <c r="U332" i="6"/>
  <c r="S232" i="4"/>
  <c r="S334" i="4"/>
  <c r="S238" i="4"/>
  <c r="N354" i="6"/>
  <c r="L245" i="4"/>
  <c r="V222" i="4"/>
  <c r="V259" i="4"/>
  <c r="V261" i="4"/>
  <c r="V265" i="4"/>
  <c r="P420" i="6"/>
  <c r="N284" i="4"/>
  <c r="V241" i="4"/>
  <c r="N259" i="4"/>
  <c r="N264" i="4"/>
  <c r="N262" i="4"/>
  <c r="T218" i="6"/>
  <c r="R143" i="4"/>
  <c r="T343" i="4"/>
  <c r="T203" i="4"/>
  <c r="X174" i="6"/>
  <c r="V117" i="4"/>
  <c r="V125" i="4"/>
  <c r="F120" i="4"/>
  <c r="H105" i="4"/>
  <c r="H109" i="4"/>
  <c r="J152" i="6"/>
  <c r="H104" i="4"/>
  <c r="H113" i="4"/>
  <c r="J79" i="4"/>
  <c r="J94" i="4"/>
  <c r="J96" i="4"/>
  <c r="J193" i="4"/>
  <c r="J194" i="4"/>
  <c r="L32" i="4"/>
  <c r="N53" i="6"/>
  <c r="L26" i="4"/>
  <c r="L35" i="4"/>
  <c r="L67" i="4"/>
  <c r="N15" i="4"/>
  <c r="P11" i="6"/>
  <c r="N5" i="4"/>
  <c r="N21" i="4"/>
  <c r="N64" i="4"/>
  <c r="G105" i="4"/>
  <c r="G109" i="4"/>
  <c r="I152" i="6"/>
  <c r="G104" i="4"/>
  <c r="G113" i="4"/>
  <c r="O33" i="6"/>
  <c r="M13" i="4"/>
  <c r="M22" i="4"/>
  <c r="M14" i="4"/>
  <c r="M18" i="4"/>
  <c r="X152" i="6"/>
  <c r="V104" i="4"/>
  <c r="V113" i="4"/>
  <c r="V105" i="4"/>
  <c r="V109" i="4"/>
  <c r="U29" i="4"/>
  <c r="U27" i="4"/>
  <c r="U31" i="4"/>
  <c r="P41" i="4"/>
  <c r="M377" i="7"/>
  <c r="T266" i="4"/>
  <c r="V465" i="6"/>
  <c r="N236" i="4"/>
  <c r="N240" i="4"/>
  <c r="H309" i="6"/>
  <c r="F220" i="4"/>
  <c r="V152" i="6"/>
  <c r="T104" i="4"/>
  <c r="T113" i="4"/>
  <c r="L33" i="6"/>
  <c r="J13" i="4"/>
  <c r="J22" i="4"/>
  <c r="J14" i="4"/>
  <c r="J18" i="4"/>
  <c r="Q81" i="4"/>
  <c r="Q120" i="4"/>
  <c r="Q124" i="4"/>
  <c r="I15" i="4"/>
  <c r="K11" i="6"/>
  <c r="I5" i="4"/>
  <c r="I21" i="4"/>
  <c r="I64" i="4"/>
  <c r="P123" i="4"/>
  <c r="P121" i="4"/>
  <c r="J11" i="6"/>
  <c r="H5" i="4"/>
  <c r="H21" i="4"/>
  <c r="H64" i="4"/>
  <c r="H15" i="4"/>
  <c r="O152" i="6"/>
  <c r="M104" i="4"/>
  <c r="M113" i="4"/>
  <c r="M105" i="4"/>
  <c r="M109" i="4"/>
  <c r="M197" i="4"/>
  <c r="J62" i="8"/>
  <c r="J82" i="8" s="1"/>
  <c r="J101" i="8" s="1"/>
  <c r="H225" i="4"/>
  <c r="H84" i="4"/>
  <c r="H159" i="4"/>
  <c r="H163" i="4"/>
  <c r="H167" i="4"/>
  <c r="W315" i="7"/>
  <c r="H252" i="7"/>
  <c r="F211" i="4" s="1"/>
  <c r="L226" i="7"/>
  <c r="M213" i="7"/>
  <c r="K309" i="6"/>
  <c r="I220" i="4"/>
  <c r="G476" i="6"/>
  <c r="G474" i="6"/>
  <c r="G472" i="6"/>
  <c r="G470" i="6"/>
  <c r="G468" i="6"/>
  <c r="G396" i="6"/>
  <c r="G394" i="6"/>
  <c r="E279" i="4" s="1"/>
  <c r="G392" i="6"/>
  <c r="E277" i="4" s="1"/>
  <c r="G390" i="6"/>
  <c r="E276" i="4" s="1"/>
  <c r="G388" i="6"/>
  <c r="G386" i="6"/>
  <c r="G384" i="6"/>
  <c r="G382" i="6"/>
  <c r="E272" i="4" s="1"/>
  <c r="G380" i="6"/>
  <c r="G475" i="6"/>
  <c r="G471" i="6"/>
  <c r="G397" i="6"/>
  <c r="G395" i="6"/>
  <c r="G393" i="6"/>
  <c r="G391" i="6"/>
  <c r="G389" i="6"/>
  <c r="E275" i="4" s="1"/>
  <c r="G387" i="6"/>
  <c r="G385" i="6"/>
  <c r="G383" i="6"/>
  <c r="G381" i="6"/>
  <c r="G379" i="6"/>
  <c r="G477" i="6"/>
  <c r="G473" i="6"/>
  <c r="G469" i="6"/>
  <c r="G307" i="6"/>
  <c r="E223" i="4" s="1"/>
  <c r="M309" i="6"/>
  <c r="K220" i="4"/>
  <c r="K218" i="6"/>
  <c r="I143" i="4"/>
  <c r="M119" i="4"/>
  <c r="M126" i="4"/>
  <c r="O111" i="4"/>
  <c r="Q250" i="6"/>
  <c r="W72" i="6"/>
  <c r="U63" i="4"/>
  <c r="J139" i="4"/>
  <c r="J343" i="4"/>
  <c r="J203" i="4"/>
  <c r="G81" i="4"/>
  <c r="I106" i="4"/>
  <c r="K93" i="4"/>
  <c r="J7" i="4"/>
  <c r="V174" i="6"/>
  <c r="T117" i="4"/>
  <c r="H93" i="4"/>
  <c r="N33" i="6"/>
  <c r="L13" i="4"/>
  <c r="S93" i="4"/>
  <c r="I33" i="6"/>
  <c r="G13" i="4"/>
  <c r="N62" i="8"/>
  <c r="N82" i="8" s="1"/>
  <c r="L225" i="4"/>
  <c r="L84" i="4"/>
  <c r="N97" i="8"/>
  <c r="U351" i="4"/>
  <c r="J337" i="7"/>
  <c r="P150" i="7"/>
  <c r="J72" i="7"/>
  <c r="M194" i="7"/>
  <c r="K175" i="4"/>
  <c r="K185" i="4" s="1"/>
  <c r="W420" i="6"/>
  <c r="U284" i="4"/>
  <c r="O332" i="6"/>
  <c r="M232" i="4"/>
  <c r="F247" i="4"/>
  <c r="R354" i="6"/>
  <c r="P245" i="4"/>
  <c r="P276" i="6"/>
  <c r="N202" i="4" s="1"/>
  <c r="X53" i="6"/>
  <c r="V26" i="4"/>
  <c r="S19" i="4"/>
  <c r="N30" i="8"/>
  <c r="L40" i="4"/>
  <c r="G170" i="4"/>
  <c r="V317" i="4"/>
  <c r="U172" i="7"/>
  <c r="I213" i="7"/>
  <c r="S85" i="7"/>
  <c r="O420" i="6"/>
  <c r="M284" i="4"/>
  <c r="M294" i="4" s="1"/>
  <c r="Q261" i="4"/>
  <c r="S246" i="4"/>
  <c r="U235" i="4"/>
  <c r="J420" i="6"/>
  <c r="H284" i="4"/>
  <c r="H294" i="4" s="1"/>
  <c r="S259" i="4"/>
  <c r="S340" i="4"/>
  <c r="U254" i="4"/>
  <c r="I309" i="6"/>
  <c r="G220" i="4"/>
  <c r="J264" i="4"/>
  <c r="J196" i="6"/>
  <c r="H130" i="4"/>
  <c r="O130" i="6"/>
  <c r="M91" i="4"/>
  <c r="O237" i="6"/>
  <c r="V218" i="6"/>
  <c r="T143" i="4"/>
  <c r="X276" i="6"/>
  <c r="V202" i="4" s="1"/>
  <c r="H118" i="4"/>
  <c r="H122" i="4"/>
  <c r="H81" i="4"/>
  <c r="H120" i="4"/>
  <c r="J263" i="6"/>
  <c r="S359" i="7"/>
  <c r="Q315" i="4"/>
  <c r="Q351" i="4"/>
  <c r="W390" i="7"/>
  <c r="I293" i="7"/>
  <c r="I377" i="7"/>
  <c r="J359" i="7"/>
  <c r="H315" i="4"/>
  <c r="H324" i="4"/>
  <c r="N315" i="7"/>
  <c r="N390" i="7"/>
  <c r="P293" i="7"/>
  <c r="Q359" i="7"/>
  <c r="O315" i="4"/>
  <c r="O324" i="4"/>
  <c r="S337" i="7"/>
  <c r="U315" i="7"/>
  <c r="W293" i="7"/>
  <c r="X315" i="7"/>
  <c r="R337" i="7"/>
  <c r="H194" i="7"/>
  <c r="F175" i="4"/>
  <c r="F185" i="4" s="1"/>
  <c r="L150" i="7"/>
  <c r="N128" i="7"/>
  <c r="N85" i="7"/>
  <c r="N53" i="7"/>
  <c r="P72" i="7"/>
  <c r="G252" i="7"/>
  <c r="E211" i="4" s="1"/>
  <c r="I239" i="7"/>
  <c r="G128" i="7"/>
  <c r="M33" i="7"/>
  <c r="X239" i="7"/>
  <c r="J226" i="7"/>
  <c r="R194" i="7"/>
  <c r="P175" i="4"/>
  <c r="H105" i="7"/>
  <c r="H213" i="7"/>
  <c r="H254" i="7" s="1"/>
  <c r="N150" i="7"/>
  <c r="N226" i="7"/>
  <c r="I150" i="7"/>
  <c r="S491" i="6"/>
  <c r="S420" i="6"/>
  <c r="Q284" i="4"/>
  <c r="U478" i="6"/>
  <c r="S342" i="4" s="1"/>
  <c r="W465" i="6"/>
  <c r="U261" i="4"/>
  <c r="U265" i="4"/>
  <c r="G464" i="6"/>
  <c r="G462" i="6"/>
  <c r="G460" i="6"/>
  <c r="G458" i="6"/>
  <c r="G456" i="6"/>
  <c r="G457" i="6"/>
  <c r="G374" i="6"/>
  <c r="G372" i="6"/>
  <c r="G370" i="6"/>
  <c r="G368" i="6"/>
  <c r="G366" i="6"/>
  <c r="G364" i="6"/>
  <c r="G362" i="6"/>
  <c r="G360" i="6"/>
  <c r="G358" i="6"/>
  <c r="G459" i="6"/>
  <c r="G461" i="6"/>
  <c r="G375" i="6"/>
  <c r="G373" i="6"/>
  <c r="G371" i="6"/>
  <c r="G369" i="6"/>
  <c r="G367" i="6"/>
  <c r="G365" i="6"/>
  <c r="G363" i="6"/>
  <c r="G361" i="6"/>
  <c r="G359" i="6"/>
  <c r="G357" i="6"/>
  <c r="G463" i="6"/>
  <c r="G455" i="6"/>
  <c r="G306" i="6"/>
  <c r="I452" i="6"/>
  <c r="K332" i="6"/>
  <c r="I232" i="4"/>
  <c r="I234" i="4"/>
  <c r="N420" i="6"/>
  <c r="L284" i="4"/>
  <c r="L286" i="4"/>
  <c r="N491" i="6"/>
  <c r="P265" i="4"/>
  <c r="R250" i="4"/>
  <c r="R247" i="4"/>
  <c r="U420" i="6"/>
  <c r="S284" i="4"/>
  <c r="S286" i="4"/>
  <c r="U491" i="6"/>
  <c r="U274" i="4"/>
  <c r="U278" i="4"/>
  <c r="G260" i="4"/>
  <c r="I248" i="4"/>
  <c r="I252" i="4"/>
  <c r="K234" i="4"/>
  <c r="M332" i="6"/>
  <c r="K232" i="4"/>
  <c r="J398" i="6"/>
  <c r="H271" i="4"/>
  <c r="R291" i="4"/>
  <c r="H248" i="4"/>
  <c r="H254" i="4"/>
  <c r="R260" i="4"/>
  <c r="T465" i="6"/>
  <c r="J293" i="4"/>
  <c r="R234" i="4"/>
  <c r="T309" i="6"/>
  <c r="R220" i="4"/>
  <c r="R227" i="4" s="1"/>
  <c r="L203" i="4"/>
  <c r="L343" i="4"/>
  <c r="P106" i="4"/>
  <c r="R250" i="6"/>
  <c r="P196" i="4" s="1"/>
  <c r="P197" i="4"/>
  <c r="R95" i="4"/>
  <c r="V85" i="6"/>
  <c r="T66" i="4"/>
  <c r="T28" i="4"/>
  <c r="X33" i="6"/>
  <c r="V13" i="4"/>
  <c r="H33" i="6"/>
  <c r="F13" i="4"/>
  <c r="K343" i="4"/>
  <c r="K203" i="4"/>
  <c r="M120" i="4"/>
  <c r="M124" i="4"/>
  <c r="M125" i="4"/>
  <c r="Q152" i="6"/>
  <c r="O104" i="4"/>
  <c r="O113" i="4"/>
  <c r="Q79" i="4"/>
  <c r="Q94" i="4"/>
  <c r="Q98" i="4"/>
  <c r="U53" i="6"/>
  <c r="S26" i="4"/>
  <c r="U15" i="4"/>
  <c r="W11" i="6"/>
  <c r="U5" i="4"/>
  <c r="U8" i="4" s="1"/>
  <c r="E15" i="4"/>
  <c r="G11" i="6"/>
  <c r="E5" i="4"/>
  <c r="H145" i="4"/>
  <c r="J289" i="6"/>
  <c r="J132" i="4"/>
  <c r="L120" i="4"/>
  <c r="L124" i="4"/>
  <c r="N263" i="6"/>
  <c r="N107" i="4"/>
  <c r="N111" i="4"/>
  <c r="P79" i="4"/>
  <c r="P94" i="4"/>
  <c r="P98" i="4"/>
  <c r="R237" i="6"/>
  <c r="R28" i="4"/>
  <c r="T85" i="6"/>
  <c r="R66" i="4"/>
  <c r="T19" i="4"/>
  <c r="T17" i="4"/>
  <c r="V72" i="6"/>
  <c r="T63" i="4"/>
  <c r="S145" i="4"/>
  <c r="U289" i="6"/>
  <c r="U132" i="4"/>
  <c r="G196" i="6"/>
  <c r="E130" i="4"/>
  <c r="E139" i="4"/>
  <c r="G118" i="4"/>
  <c r="G122" i="4"/>
  <c r="I174" i="6"/>
  <c r="G117" i="4"/>
  <c r="G126" i="4"/>
  <c r="I107" i="4"/>
  <c r="I111" i="4"/>
  <c r="K92" i="4"/>
  <c r="K96" i="4"/>
  <c r="K79" i="4"/>
  <c r="K94" i="4"/>
  <c r="K98" i="4"/>
  <c r="M28" i="4"/>
  <c r="O85" i="6"/>
  <c r="M66" i="4"/>
  <c r="O19" i="4"/>
  <c r="O17" i="4"/>
  <c r="Q72" i="6"/>
  <c r="O63" i="4"/>
  <c r="F349" i="4"/>
  <c r="F209" i="4"/>
  <c r="I160" i="4"/>
  <c r="I164" i="4"/>
  <c r="J30" i="9"/>
  <c r="J34" i="9" s="1"/>
  <c r="J52" i="9" s="1"/>
  <c r="H42" i="4"/>
  <c r="H46" i="4"/>
  <c r="H50" i="4"/>
  <c r="H54" i="4"/>
  <c r="H70" i="4"/>
  <c r="K69" i="4"/>
  <c r="K70" i="4"/>
  <c r="M30" i="8"/>
  <c r="M34" i="8" s="1"/>
  <c r="M52" i="8" s="1"/>
  <c r="K40" i="4"/>
  <c r="K44" i="4"/>
  <c r="K48" i="4"/>
  <c r="K52" i="4"/>
  <c r="N7" i="4"/>
  <c r="N43" i="4"/>
  <c r="N47" i="4"/>
  <c r="N51" i="4"/>
  <c r="P49" i="8"/>
  <c r="N69" i="4" s="1"/>
  <c r="N70" i="4"/>
  <c r="I46" i="4"/>
  <c r="I41" i="4"/>
  <c r="K49" i="8"/>
  <c r="P349" i="4"/>
  <c r="P209" i="4"/>
  <c r="L30" i="8"/>
  <c r="L34" i="8" s="1"/>
  <c r="L52" i="8" s="1"/>
  <c r="J40" i="4"/>
  <c r="J44" i="4"/>
  <c r="J48" i="4"/>
  <c r="J52" i="4"/>
  <c r="W174" i="6"/>
  <c r="U117" i="4"/>
  <c r="U200" i="4"/>
  <c r="W263" i="6"/>
  <c r="U199" i="4" s="1"/>
  <c r="I93" i="4"/>
  <c r="I194" i="4"/>
  <c r="P145" i="4"/>
  <c r="R289" i="6"/>
  <c r="T126" i="4"/>
  <c r="H79" i="4"/>
  <c r="H94" i="4"/>
  <c r="H98" i="4"/>
  <c r="J237" i="6"/>
  <c r="N72" i="6"/>
  <c r="L63" i="4"/>
  <c r="O119" i="4"/>
  <c r="Q263" i="6"/>
  <c r="O199" i="4" s="1"/>
  <c r="S79" i="4"/>
  <c r="S94" i="4"/>
  <c r="S98" i="4"/>
  <c r="I72" i="6"/>
  <c r="G63" i="4"/>
  <c r="H30" i="9"/>
  <c r="H34" i="9" s="1"/>
  <c r="H52" i="9" s="1"/>
  <c r="K49" i="9"/>
  <c r="K30" i="9"/>
  <c r="K34" i="9" s="1"/>
  <c r="K52" i="9" s="1"/>
  <c r="L160" i="4"/>
  <c r="L164" i="4"/>
  <c r="L171" i="4" s="1"/>
  <c r="L168" i="4"/>
  <c r="K171" i="4"/>
  <c r="M97" i="8"/>
  <c r="F70" i="4"/>
  <c r="T377" i="7"/>
  <c r="N403" i="7"/>
  <c r="R85" i="7"/>
  <c r="L359" i="7"/>
  <c r="L361" i="7" s="1"/>
  <c r="J315" i="4"/>
  <c r="J324" i="4"/>
  <c r="U33" i="7"/>
  <c r="N194" i="7"/>
  <c r="L175" i="4"/>
  <c r="V33" i="7"/>
  <c r="K247" i="4"/>
  <c r="M233" i="4"/>
  <c r="M235" i="4"/>
  <c r="R274" i="4"/>
  <c r="R278" i="4"/>
  <c r="F248" i="4"/>
  <c r="F252" i="4"/>
  <c r="O354" i="6"/>
  <c r="M245" i="4"/>
  <c r="M254" i="4"/>
  <c r="H420" i="6"/>
  <c r="F284" i="4"/>
  <c r="F260" i="4"/>
  <c r="R452" i="6"/>
  <c r="P253" i="4"/>
  <c r="R276" i="6"/>
  <c r="P202" i="4" s="1"/>
  <c r="P133" i="4"/>
  <c r="P137" i="4"/>
  <c r="V79" i="4"/>
  <c r="V94" i="4"/>
  <c r="V98" i="4"/>
  <c r="V96" i="4"/>
  <c r="X237" i="6"/>
  <c r="J53" i="6"/>
  <c r="H26" i="4"/>
  <c r="O343" i="4"/>
  <c r="O203" i="4"/>
  <c r="U79" i="4"/>
  <c r="U94" i="4"/>
  <c r="U98" i="4"/>
  <c r="I53" i="6"/>
  <c r="G26" i="4"/>
  <c r="N139" i="4"/>
  <c r="N132" i="4"/>
  <c r="N343" i="4"/>
  <c r="N203" i="4"/>
  <c r="T152" i="6"/>
  <c r="R104" i="4"/>
  <c r="R113" i="4"/>
  <c r="I343" i="4"/>
  <c r="I203" i="4"/>
  <c r="Q130" i="6"/>
  <c r="O91" i="4"/>
  <c r="O100" i="4"/>
  <c r="U11" i="6"/>
  <c r="S5" i="4"/>
  <c r="S8" i="4" s="1"/>
  <c r="S21" i="4"/>
  <c r="S64" i="4"/>
  <c r="S15" i="4"/>
  <c r="I96" i="9"/>
  <c r="O62" i="8"/>
  <c r="O82" i="8" s="1"/>
  <c r="M225" i="4"/>
  <c r="M84" i="4"/>
  <c r="M159" i="4"/>
  <c r="O97" i="8"/>
  <c r="L41" i="4"/>
  <c r="L45" i="4"/>
  <c r="L49" i="4"/>
  <c r="L53" i="4"/>
  <c r="G158" i="4"/>
  <c r="G166" i="4"/>
  <c r="G161" i="4"/>
  <c r="G164" i="4"/>
  <c r="M324" i="4"/>
  <c r="M317" i="4"/>
  <c r="M351" i="4"/>
  <c r="S390" i="7"/>
  <c r="H403" i="7"/>
  <c r="L377" i="7"/>
  <c r="K318" i="4"/>
  <c r="K322" i="4"/>
  <c r="K351" i="4"/>
  <c r="Q315" i="7"/>
  <c r="Q390" i="7"/>
  <c r="V318" i="4"/>
  <c r="V322" i="4"/>
  <c r="V351" i="4"/>
  <c r="N293" i="7"/>
  <c r="H315" i="7"/>
  <c r="T315" i="7"/>
  <c r="R177" i="4"/>
  <c r="H150" i="7"/>
  <c r="J85" i="7"/>
  <c r="J53" i="7"/>
  <c r="S194" i="7"/>
  <c r="Q175" i="4"/>
  <c r="Q185" i="4" s="1"/>
  <c r="S53" i="7"/>
  <c r="T213" i="7"/>
  <c r="I33" i="7"/>
  <c r="P105" i="7"/>
  <c r="P128" i="7"/>
  <c r="S376" i="6"/>
  <c r="Q258" i="4"/>
  <c r="Q267" i="4"/>
  <c r="Q266" i="4"/>
  <c r="S221" i="4"/>
  <c r="S251" i="4"/>
  <c r="U452" i="6"/>
  <c r="S336" i="4" s="1"/>
  <c r="S247" i="4"/>
  <c r="S337" i="4"/>
  <c r="U233" i="4"/>
  <c r="U238" i="4"/>
  <c r="U241" i="4"/>
  <c r="G438" i="6"/>
  <c r="G436" i="6"/>
  <c r="G434" i="6"/>
  <c r="G432" i="6"/>
  <c r="G430" i="6"/>
  <c r="G437" i="6"/>
  <c r="G429" i="6"/>
  <c r="G431" i="6"/>
  <c r="G433" i="6"/>
  <c r="G435" i="6"/>
  <c r="G304" i="6"/>
  <c r="L398" i="6"/>
  <c r="J271" i="4"/>
  <c r="L261" i="4"/>
  <c r="L267" i="4"/>
  <c r="L266" i="4"/>
  <c r="N247" i="4"/>
  <c r="P452" i="6"/>
  <c r="P237" i="4"/>
  <c r="P241" i="4"/>
  <c r="R439" i="6"/>
  <c r="P333" i="4" s="1"/>
  <c r="Q420" i="6"/>
  <c r="O284" i="4"/>
  <c r="O286" i="4"/>
  <c r="Q491" i="6"/>
  <c r="S398" i="6"/>
  <c r="Q271" i="4"/>
  <c r="S264" i="4"/>
  <c r="S261" i="4"/>
  <c r="S265" i="4"/>
  <c r="U465" i="6"/>
  <c r="U249" i="4"/>
  <c r="I332" i="6"/>
  <c r="G232" i="4"/>
  <c r="G233" i="4"/>
  <c r="G237" i="4"/>
  <c r="G334" i="4"/>
  <c r="J222" i="4"/>
  <c r="J261" i="4"/>
  <c r="J265" i="4"/>
  <c r="J340" i="4"/>
  <c r="T273" i="4"/>
  <c r="V398" i="6"/>
  <c r="T271" i="4"/>
  <c r="J238" i="4"/>
  <c r="T247" i="4"/>
  <c r="T252" i="4"/>
  <c r="L278" i="4"/>
  <c r="X218" i="6"/>
  <c r="V143" i="4"/>
  <c r="V146" i="4"/>
  <c r="H203" i="4"/>
  <c r="H343" i="4"/>
  <c r="L80" i="4"/>
  <c r="L112" i="4"/>
  <c r="L106" i="4"/>
  <c r="N250" i="6"/>
  <c r="L196" i="4" s="1"/>
  <c r="L197" i="4"/>
  <c r="N95" i="4"/>
  <c r="N99" i="4"/>
  <c r="R85" i="6"/>
  <c r="R87" i="6" s="1"/>
  <c r="P66" i="4"/>
  <c r="P28" i="4"/>
  <c r="T33" i="6"/>
  <c r="R13" i="4"/>
  <c r="R14" i="4"/>
  <c r="R18" i="4"/>
  <c r="E146" i="4"/>
  <c r="E150" i="4"/>
  <c r="I105" i="6"/>
  <c r="G133" i="4"/>
  <c r="K112" i="4"/>
  <c r="K106" i="4"/>
  <c r="M95" i="4"/>
  <c r="Q85" i="6"/>
  <c r="Q87" i="6" s="1"/>
  <c r="O66" i="4"/>
  <c r="O28" i="4"/>
  <c r="S33" i="6"/>
  <c r="Q13" i="4"/>
  <c r="V133" i="4"/>
  <c r="V343" i="4"/>
  <c r="V203" i="4"/>
  <c r="F132" i="4"/>
  <c r="H196" i="6"/>
  <c r="F130" i="4"/>
  <c r="H123" i="4"/>
  <c r="J174" i="6"/>
  <c r="H117" i="4"/>
  <c r="H126" i="4"/>
  <c r="H200" i="4"/>
  <c r="L152" i="6"/>
  <c r="J104" i="4"/>
  <c r="J113" i="4"/>
  <c r="J105" i="4"/>
  <c r="J109" i="4"/>
  <c r="L97" i="4"/>
  <c r="N130" i="6"/>
  <c r="L91" i="4"/>
  <c r="L100" i="4"/>
  <c r="N6" i="4"/>
  <c r="N29" i="4"/>
  <c r="N33" i="4"/>
  <c r="N27" i="4"/>
  <c r="N31" i="4"/>
  <c r="R11" i="6"/>
  <c r="P5" i="4"/>
  <c r="P21" i="4"/>
  <c r="P15" i="4"/>
  <c r="O146" i="4"/>
  <c r="S276" i="6"/>
  <c r="Q202" i="4" s="1"/>
  <c r="Q133" i="4"/>
  <c r="Q137" i="4"/>
  <c r="S81" i="4"/>
  <c r="S120" i="4"/>
  <c r="S124" i="4"/>
  <c r="S200" i="4"/>
  <c r="U106" i="4"/>
  <c r="U80" i="4"/>
  <c r="U112" i="4"/>
  <c r="G152" i="6"/>
  <c r="E104" i="4"/>
  <c r="E113" i="4"/>
  <c r="E105" i="4"/>
  <c r="E109" i="4"/>
  <c r="G250" i="6"/>
  <c r="E197" i="4"/>
  <c r="G97" i="4"/>
  <c r="I130" i="6"/>
  <c r="G91" i="4"/>
  <c r="G100" i="4"/>
  <c r="I29" i="4"/>
  <c r="I33" i="4"/>
  <c r="I27" i="4"/>
  <c r="I31" i="4"/>
  <c r="M11" i="6"/>
  <c r="K5" i="4"/>
  <c r="K8" i="4" s="1"/>
  <c r="K21" i="4"/>
  <c r="K64" i="4"/>
  <c r="K15" i="4"/>
  <c r="Q81" i="9"/>
  <c r="L100" i="9"/>
  <c r="L96" i="9"/>
  <c r="Q30" i="9"/>
  <c r="Q34" i="9" s="1"/>
  <c r="Q52" i="9" s="1"/>
  <c r="G62" i="8"/>
  <c r="G82" i="8" s="1"/>
  <c r="E225" i="4"/>
  <c r="E84" i="4"/>
  <c r="G97" i="8"/>
  <c r="Q97" i="8"/>
  <c r="O169" i="4"/>
  <c r="G7" i="4"/>
  <c r="I49" i="8"/>
  <c r="G69" i="4" s="1"/>
  <c r="E51" i="4"/>
  <c r="E81" i="4"/>
  <c r="E120" i="4"/>
  <c r="E124" i="4"/>
  <c r="E123" i="4"/>
  <c r="K32" i="4"/>
  <c r="M53" i="6"/>
  <c r="K26" i="4"/>
  <c r="K35" i="4"/>
  <c r="K67" i="4"/>
  <c r="T196" i="6"/>
  <c r="R130" i="4"/>
  <c r="R343" i="4"/>
  <c r="R203" i="4"/>
  <c r="H152" i="6"/>
  <c r="F104" i="4"/>
  <c r="F113" i="4"/>
  <c r="F105" i="4"/>
  <c r="F109" i="4"/>
  <c r="J30" i="4"/>
  <c r="J34" i="4"/>
  <c r="O276" i="6"/>
  <c r="M202" i="4" s="1"/>
  <c r="M133" i="4"/>
  <c r="M137" i="4"/>
  <c r="S152" i="6"/>
  <c r="Q104" i="4"/>
  <c r="Q113" i="4"/>
  <c r="S250" i="6"/>
  <c r="E30" i="4"/>
  <c r="E34" i="4"/>
  <c r="N158" i="4"/>
  <c r="N162" i="4"/>
  <c r="N166" i="4"/>
  <c r="N170" i="4"/>
  <c r="N349" i="4"/>
  <c r="N209" i="4"/>
  <c r="O96" i="9"/>
  <c r="L317" i="4"/>
  <c r="L351" i="4"/>
  <c r="S317" i="4"/>
  <c r="N318" i="4"/>
  <c r="N322" i="4"/>
  <c r="N351" i="4"/>
  <c r="L252" i="7"/>
  <c r="J211" i="4" s="1"/>
  <c r="S33" i="7"/>
  <c r="O105" i="7"/>
  <c r="K376" i="6"/>
  <c r="I258" i="4"/>
  <c r="R420" i="6"/>
  <c r="P284" i="4"/>
  <c r="V250" i="4"/>
  <c r="V253" i="4"/>
  <c r="V248" i="4"/>
  <c r="V252" i="4"/>
  <c r="J309" i="6"/>
  <c r="H220" i="4"/>
  <c r="H238" i="4"/>
  <c r="M376" i="6"/>
  <c r="K258" i="4"/>
  <c r="Q332" i="6"/>
  <c r="O232" i="4"/>
  <c r="P280" i="4"/>
  <c r="N146" i="4"/>
  <c r="T174" i="6"/>
  <c r="R117" i="4"/>
  <c r="R126" i="4"/>
  <c r="H107" i="6"/>
  <c r="F79" i="4"/>
  <c r="F94" i="4"/>
  <c r="F98" i="4"/>
  <c r="F92" i="4"/>
  <c r="F96" i="4"/>
  <c r="H237" i="6"/>
  <c r="F194" i="4"/>
  <c r="M146" i="4"/>
  <c r="M150" i="4"/>
  <c r="S80" i="4"/>
  <c r="S112" i="4"/>
  <c r="S106" i="4"/>
  <c r="E95" i="4"/>
  <c r="E99" i="4"/>
  <c r="V130" i="6"/>
  <c r="T91" i="4"/>
  <c r="F6" i="4"/>
  <c r="F29" i="4"/>
  <c r="F33" i="4"/>
  <c r="F27" i="4"/>
  <c r="F31" i="4"/>
  <c r="K120" i="4"/>
  <c r="K124" i="4"/>
  <c r="K200" i="4"/>
  <c r="Q30" i="4"/>
  <c r="Q34" i="4"/>
  <c r="O30" i="9"/>
  <c r="O54" i="4"/>
  <c r="I351" i="4"/>
  <c r="O315" i="7"/>
  <c r="O390" i="7"/>
  <c r="O418" i="7" s="1"/>
  <c r="V315" i="7"/>
  <c r="V390" i="7"/>
  <c r="X270" i="7"/>
  <c r="H293" i="7"/>
  <c r="H377" i="7"/>
  <c r="I359" i="7"/>
  <c r="G315" i="4"/>
  <c r="K337" i="7"/>
  <c r="K403" i="7"/>
  <c r="H416" i="7"/>
  <c r="R317" i="4"/>
  <c r="V270" i="7"/>
  <c r="V377" i="7"/>
  <c r="N178" i="4"/>
  <c r="P252" i="7"/>
  <c r="N211" i="4" s="1"/>
  <c r="R172" i="7"/>
  <c r="T226" i="7"/>
  <c r="X72" i="7"/>
  <c r="H72" i="7"/>
  <c r="S226" i="7"/>
  <c r="S239" i="7"/>
  <c r="S172" i="7"/>
  <c r="W105" i="7"/>
  <c r="T178" i="4"/>
  <c r="H172" i="7"/>
  <c r="L105" i="7"/>
  <c r="R72" i="7"/>
  <c r="S120" i="7"/>
  <c r="S128" i="7" s="1"/>
  <c r="S213" i="7"/>
  <c r="J252" i="7"/>
  <c r="H211" i="4" s="1"/>
  <c r="U194" i="7"/>
  <c r="S175" i="4"/>
  <c r="S178" i="4"/>
  <c r="U252" i="7"/>
  <c r="S211" i="4" s="1"/>
  <c r="O53" i="7"/>
  <c r="O55" i="7" s="1"/>
  <c r="O85" i="7"/>
  <c r="O87" i="7" s="1"/>
  <c r="I286" i="4"/>
  <c r="K273" i="4"/>
  <c r="M262" i="4"/>
  <c r="O253" i="4"/>
  <c r="Q354" i="6"/>
  <c r="O245" i="4"/>
  <c r="O254" i="4"/>
  <c r="Q238" i="4"/>
  <c r="Q241" i="4"/>
  <c r="V274" i="4"/>
  <c r="J376" i="6"/>
  <c r="H258" i="4"/>
  <c r="H262" i="4"/>
  <c r="J250" i="4"/>
  <c r="J253" i="4"/>
  <c r="J247" i="4"/>
  <c r="L237" i="4"/>
  <c r="L241" i="4"/>
  <c r="M420" i="6"/>
  <c r="K284" i="4"/>
  <c r="K286" i="4"/>
  <c r="M491" i="6"/>
  <c r="M274" i="4"/>
  <c r="O266" i="4"/>
  <c r="O261" i="4"/>
  <c r="O265" i="4"/>
  <c r="Q465" i="6"/>
  <c r="Q249" i="4"/>
  <c r="S239" i="4"/>
  <c r="S240" i="4"/>
  <c r="U439" i="6"/>
  <c r="L249" i="4"/>
  <c r="L248" i="4"/>
  <c r="N452" i="6"/>
  <c r="L336" i="4" s="1"/>
  <c r="L246" i="4"/>
  <c r="L250" i="4"/>
  <c r="L337" i="4"/>
  <c r="V263" i="4"/>
  <c r="X376" i="6"/>
  <c r="V258" i="4"/>
  <c r="V267" i="4"/>
  <c r="P491" i="6"/>
  <c r="V239" i="4"/>
  <c r="V234" i="4"/>
  <c r="X439" i="6"/>
  <c r="V238" i="4"/>
  <c r="V334" i="4"/>
  <c r="N263" i="4"/>
  <c r="N340" i="4"/>
  <c r="N260" i="4"/>
  <c r="R145" i="4"/>
  <c r="T289" i="6"/>
  <c r="T132" i="4"/>
  <c r="V121" i="4"/>
  <c r="X263" i="6"/>
  <c r="V199" i="4" s="1"/>
  <c r="H174" i="6"/>
  <c r="F117" i="4"/>
  <c r="F126" i="4"/>
  <c r="F123" i="4"/>
  <c r="H110" i="4"/>
  <c r="H108" i="4"/>
  <c r="L130" i="6"/>
  <c r="J91" i="4"/>
  <c r="J100" i="4"/>
  <c r="J97" i="4"/>
  <c r="L34" i="4"/>
  <c r="L30" i="4"/>
  <c r="N16" i="4"/>
  <c r="N20" i="4"/>
  <c r="S218" i="6"/>
  <c r="Q143" i="4"/>
  <c r="U196" i="6"/>
  <c r="S130" i="4"/>
  <c r="U276" i="6"/>
  <c r="S202" i="4" s="1"/>
  <c r="G110" i="4"/>
  <c r="G108" i="4"/>
  <c r="G197" i="4"/>
  <c r="M17" i="4"/>
  <c r="O72" i="6"/>
  <c r="M63" i="4"/>
  <c r="M19" i="4"/>
  <c r="V108" i="4"/>
  <c r="V110" i="4"/>
  <c r="X250" i="6"/>
  <c r="K145" i="4"/>
  <c r="M289" i="6"/>
  <c r="W53" i="6"/>
  <c r="U26" i="4"/>
  <c r="U35" i="4"/>
  <c r="U67" i="4"/>
  <c r="U32" i="4"/>
  <c r="P42" i="4"/>
  <c r="P46" i="4"/>
  <c r="P50" i="4"/>
  <c r="P54" i="4"/>
  <c r="P70" i="4"/>
  <c r="M270" i="7"/>
  <c r="V403" i="7"/>
  <c r="P315" i="7"/>
  <c r="P390" i="7"/>
  <c r="Q120" i="7"/>
  <c r="O96" i="4" s="1"/>
  <c r="X85" i="7"/>
  <c r="X87" i="7" s="1"/>
  <c r="G273" i="4"/>
  <c r="T267" i="4"/>
  <c r="T260" i="4"/>
  <c r="I273" i="4"/>
  <c r="K478" i="6"/>
  <c r="I342" i="4" s="1"/>
  <c r="P309" i="6"/>
  <c r="N220" i="4"/>
  <c r="N334" i="4"/>
  <c r="F235" i="4"/>
  <c r="H332" i="6"/>
  <c r="F232" i="4"/>
  <c r="H439" i="6"/>
  <c r="T110" i="4"/>
  <c r="T108" i="4"/>
  <c r="J17" i="4"/>
  <c r="L72" i="6"/>
  <c r="J63" i="4"/>
  <c r="J19" i="4"/>
  <c r="S174" i="6"/>
  <c r="Q117" i="4"/>
  <c r="Q200" i="4"/>
  <c r="S263" i="6"/>
  <c r="Q199" i="4" s="1"/>
  <c r="I16" i="4"/>
  <c r="I20" i="4"/>
  <c r="P125" i="4"/>
  <c r="P119" i="4"/>
  <c r="P126" i="4"/>
  <c r="H16" i="4"/>
  <c r="H20" i="4"/>
  <c r="M108" i="4"/>
  <c r="M110" i="4"/>
  <c r="H156" i="4"/>
  <c r="H160" i="4"/>
  <c r="H164" i="4"/>
  <c r="H168" i="4"/>
  <c r="M51" i="4"/>
  <c r="M46" i="4"/>
  <c r="M45" i="4"/>
  <c r="T119" i="4"/>
  <c r="J130" i="6"/>
  <c r="H91" i="4"/>
  <c r="H101" i="4" s="1"/>
  <c r="N11" i="6"/>
  <c r="L5" i="4"/>
  <c r="L15" i="4"/>
  <c r="U130" i="6"/>
  <c r="S91" i="4"/>
  <c r="I11" i="6"/>
  <c r="G5" i="4"/>
  <c r="G64" i="4"/>
  <c r="G15" i="4"/>
  <c r="R100" i="9"/>
  <c r="R96" i="9"/>
  <c r="K349" i="4"/>
  <c r="K209" i="4"/>
  <c r="F7" i="4"/>
  <c r="F43" i="4"/>
  <c r="F47" i="4"/>
  <c r="F51" i="4"/>
  <c r="H49" i="8"/>
  <c r="F69" i="4" s="1"/>
  <c r="U317" i="4"/>
  <c r="W359" i="7"/>
  <c r="U315" i="4"/>
  <c r="K315" i="7"/>
  <c r="K390" i="7"/>
  <c r="N337" i="7"/>
  <c r="R53" i="7"/>
  <c r="R55" i="7" s="1"/>
  <c r="K194" i="7"/>
  <c r="I175" i="4"/>
  <c r="O150" i="7"/>
  <c r="Q85" i="7"/>
  <c r="Q87" i="7" s="1"/>
  <c r="Q53" i="7"/>
  <c r="J351" i="4"/>
  <c r="U72" i="7"/>
  <c r="U87" i="7" s="1"/>
  <c r="M252" i="7"/>
  <c r="K211" i="4" s="1"/>
  <c r="V72" i="7"/>
  <c r="W491" i="6"/>
  <c r="U287" i="4"/>
  <c r="M452" i="6"/>
  <c r="K336" i="4" s="1"/>
  <c r="K252" i="4"/>
  <c r="T398" i="6"/>
  <c r="R271" i="4"/>
  <c r="H354" i="6"/>
  <c r="F245" i="4"/>
  <c r="F254" i="4"/>
  <c r="I420" i="6"/>
  <c r="G284" i="4"/>
  <c r="G286" i="4"/>
  <c r="I491" i="6"/>
  <c r="F291" i="4"/>
  <c r="F293" i="4"/>
  <c r="H491" i="6"/>
  <c r="F261" i="4"/>
  <c r="F265" i="4"/>
  <c r="P254" i="4"/>
  <c r="P247" i="4"/>
  <c r="R196" i="6"/>
  <c r="P130" i="4"/>
  <c r="X130" i="6"/>
  <c r="V91" i="4"/>
  <c r="V100" i="4"/>
  <c r="H34" i="4"/>
  <c r="O132" i="4"/>
  <c r="W130" i="6"/>
  <c r="U91" i="4"/>
  <c r="U101" i="4" s="1"/>
  <c r="W237" i="6"/>
  <c r="U193" i="4" s="1"/>
  <c r="G30" i="4"/>
  <c r="T250" i="6"/>
  <c r="R196" i="4" s="1"/>
  <c r="V28" i="4"/>
  <c r="X85" i="6"/>
  <c r="V66" i="4"/>
  <c r="G145" i="4"/>
  <c r="I289" i="6"/>
  <c r="I132" i="4"/>
  <c r="S16" i="4"/>
  <c r="S20" i="4"/>
  <c r="J158" i="4"/>
  <c r="J171" i="4" s="1"/>
  <c r="J162" i="4"/>
  <c r="J166" i="4"/>
  <c r="J170" i="4"/>
  <c r="J349" i="4"/>
  <c r="J209" i="4"/>
  <c r="M160" i="4"/>
  <c r="M168" i="4"/>
  <c r="L42" i="4"/>
  <c r="L54" i="4"/>
  <c r="L70" i="4"/>
  <c r="G168" i="4"/>
  <c r="G349" i="4"/>
  <c r="G209" i="4"/>
  <c r="Q337" i="7"/>
  <c r="U293" i="7"/>
  <c r="U270" i="7"/>
  <c r="T317" i="4"/>
  <c r="T351" i="4"/>
  <c r="H337" i="7"/>
  <c r="J315" i="7"/>
  <c r="M359" i="7"/>
  <c r="K315" i="4"/>
  <c r="S377" i="7"/>
  <c r="X359" i="7"/>
  <c r="V315" i="4"/>
  <c r="N270" i="7"/>
  <c r="H390" i="7"/>
  <c r="T252" i="7"/>
  <c r="R211" i="4" s="1"/>
  <c r="X226" i="7"/>
  <c r="J128" i="7"/>
  <c r="J213" i="7"/>
  <c r="L72" i="7"/>
  <c r="L87" i="7" s="1"/>
  <c r="G150" i="7"/>
  <c r="G226" i="7"/>
  <c r="I252" i="7"/>
  <c r="G211" i="4" s="1"/>
  <c r="R270" i="7"/>
  <c r="P172" i="7"/>
  <c r="T105" i="7"/>
  <c r="H85" i="7"/>
  <c r="H87" i="7" s="1"/>
  <c r="T239" i="7"/>
  <c r="Q150" i="7"/>
  <c r="I11" i="7"/>
  <c r="I72" i="7"/>
  <c r="O491" i="6"/>
  <c r="Q478" i="6"/>
  <c r="O342" i="4" s="1"/>
  <c r="O273" i="4"/>
  <c r="Q262" i="4"/>
  <c r="S253" i="4"/>
  <c r="S248" i="4"/>
  <c r="S252" i="4"/>
  <c r="U240" i="4"/>
  <c r="U236" i="4"/>
  <c r="W439" i="6"/>
  <c r="L478" i="6"/>
  <c r="J342" i="4" s="1"/>
  <c r="L222" i="4"/>
  <c r="L265" i="4"/>
  <c r="L340" i="4"/>
  <c r="N248" i="4"/>
  <c r="N252" i="4"/>
  <c r="R309" i="6"/>
  <c r="P220" i="4"/>
  <c r="P238" i="4"/>
  <c r="P236" i="4"/>
  <c r="O287" i="4"/>
  <c r="O291" i="4"/>
  <c r="S266" i="4"/>
  <c r="U376" i="6"/>
  <c r="S258" i="4"/>
  <c r="S267" i="4"/>
  <c r="U221" i="4"/>
  <c r="U247" i="4"/>
  <c r="U246" i="4"/>
  <c r="U250" i="4"/>
  <c r="G235" i="4"/>
  <c r="G234" i="4"/>
  <c r="G239" i="4"/>
  <c r="G238" i="4"/>
  <c r="I439" i="6"/>
  <c r="G333" i="4" s="1"/>
  <c r="L465" i="6"/>
  <c r="L376" i="6"/>
  <c r="J258" i="4"/>
  <c r="J267" i="4"/>
  <c r="V478" i="6"/>
  <c r="T342" i="4" s="1"/>
  <c r="L309" i="6"/>
  <c r="J220" i="4"/>
  <c r="J235" i="4"/>
  <c r="J334" i="4"/>
  <c r="J240" i="4"/>
  <c r="L439" i="6"/>
  <c r="J333" i="4" s="1"/>
  <c r="V354" i="6"/>
  <c r="T245" i="4"/>
  <c r="T249" i="4"/>
  <c r="L274" i="4"/>
  <c r="F145" i="4"/>
  <c r="H289" i="6"/>
  <c r="H132" i="4"/>
  <c r="J119" i="4"/>
  <c r="L263" i="6"/>
  <c r="J199" i="4" s="1"/>
  <c r="L107" i="4"/>
  <c r="L111" i="4"/>
  <c r="N93" i="4"/>
  <c r="P27" i="4"/>
  <c r="P31" i="4"/>
  <c r="P6" i="4"/>
  <c r="P29" i="4"/>
  <c r="P33" i="4"/>
  <c r="T72" i="6"/>
  <c r="R63" i="4"/>
  <c r="R72" i="4" s="1"/>
  <c r="U145" i="4"/>
  <c r="W289" i="6"/>
  <c r="G218" i="6"/>
  <c r="E143" i="4"/>
  <c r="E153" i="4" s="1"/>
  <c r="I196" i="6"/>
  <c r="G130" i="4"/>
  <c r="G140" i="4" s="1"/>
  <c r="I276" i="6"/>
  <c r="G202" i="4" s="1"/>
  <c r="I119" i="4"/>
  <c r="K107" i="4"/>
  <c r="K111" i="4"/>
  <c r="M250" i="6"/>
  <c r="K196" i="4" s="1"/>
  <c r="M93" i="4"/>
  <c r="O27" i="4"/>
  <c r="O31" i="4"/>
  <c r="O6" i="4"/>
  <c r="O29" i="4"/>
  <c r="O33" i="4"/>
  <c r="S72" i="6"/>
  <c r="Q63" i="4"/>
  <c r="T145" i="4"/>
  <c r="V289" i="6"/>
  <c r="H276" i="6"/>
  <c r="F202" i="4" s="1"/>
  <c r="H125" i="4"/>
  <c r="H121" i="4"/>
  <c r="J108" i="4"/>
  <c r="J110" i="4"/>
  <c r="L250" i="6"/>
  <c r="J196" i="4" s="1"/>
  <c r="L99" i="4"/>
  <c r="L95" i="4"/>
  <c r="L194" i="4"/>
  <c r="P53" i="6"/>
  <c r="N26" i="4"/>
  <c r="N35" i="4"/>
  <c r="N67" i="4"/>
  <c r="N32" i="4"/>
  <c r="P16" i="4"/>
  <c r="Q218" i="6"/>
  <c r="O143" i="4"/>
  <c r="O153" i="4" s="1"/>
  <c r="S196" i="6"/>
  <c r="Q130" i="4"/>
  <c r="Q140" i="4" s="1"/>
  <c r="S118" i="4"/>
  <c r="S122" i="4"/>
  <c r="U174" i="6"/>
  <c r="S117" i="4"/>
  <c r="S126" i="4"/>
  <c r="U107" i="4"/>
  <c r="U111" i="4"/>
  <c r="E108" i="4"/>
  <c r="E110" i="4"/>
  <c r="G99" i="4"/>
  <c r="G95" i="4"/>
  <c r="K53" i="6"/>
  <c r="I26" i="4"/>
  <c r="K16" i="4"/>
  <c r="K20" i="4"/>
  <c r="G30" i="9"/>
  <c r="G34" i="9" s="1"/>
  <c r="G52" i="9" s="1"/>
  <c r="G49" i="9"/>
  <c r="O160" i="4"/>
  <c r="O159" i="4"/>
  <c r="O349" i="4"/>
  <c r="O209" i="4"/>
  <c r="O166" i="4"/>
  <c r="I30" i="8"/>
  <c r="I34" i="8" s="1"/>
  <c r="I52" i="8" s="1"/>
  <c r="G40" i="4"/>
  <c r="E41" i="4"/>
  <c r="G49" i="8"/>
  <c r="E69" i="4" s="1"/>
  <c r="E52" i="4"/>
  <c r="G174" i="6"/>
  <c r="E117" i="4"/>
  <c r="E126" i="4"/>
  <c r="E125" i="4"/>
  <c r="G263" i="6"/>
  <c r="K34" i="4"/>
  <c r="K30" i="4"/>
  <c r="F108" i="4"/>
  <c r="F110" i="4"/>
  <c r="H250" i="6"/>
  <c r="F196" i="4" s="1"/>
  <c r="J28" i="4"/>
  <c r="L85" i="6"/>
  <c r="J66" i="4"/>
  <c r="O196" i="6"/>
  <c r="M130" i="4"/>
  <c r="M140" i="4" s="1"/>
  <c r="Q110" i="4"/>
  <c r="E28" i="4"/>
  <c r="G85" i="6"/>
  <c r="G87" i="6" s="1"/>
  <c r="E66" i="4"/>
  <c r="P62" i="8"/>
  <c r="P82" i="8" s="1"/>
  <c r="P101" i="8" s="1"/>
  <c r="N84" i="4"/>
  <c r="N225" i="4"/>
  <c r="N159" i="4"/>
  <c r="N163" i="4"/>
  <c r="N167" i="4"/>
  <c r="P97" i="8"/>
  <c r="O81" i="9"/>
  <c r="O100" i="9" s="1"/>
  <c r="I49" i="9"/>
  <c r="I337" i="7"/>
  <c r="I403" i="7"/>
  <c r="L318" i="4"/>
  <c r="L322" i="4"/>
  <c r="R390" i="7"/>
  <c r="R418" i="7" s="1"/>
  <c r="S318" i="4"/>
  <c r="S351" i="4"/>
  <c r="P359" i="7"/>
  <c r="N315" i="4"/>
  <c r="N325" i="4" s="1"/>
  <c r="J178" i="4"/>
  <c r="M172" i="7"/>
  <c r="M239" i="7"/>
  <c r="K199" i="4" s="1"/>
  <c r="O213" i="7"/>
  <c r="R150" i="7"/>
  <c r="X105" i="7"/>
  <c r="X213" i="7"/>
  <c r="G490" i="6"/>
  <c r="G488" i="6"/>
  <c r="E346" i="4" s="1"/>
  <c r="G486" i="6"/>
  <c r="G484" i="6"/>
  <c r="G482" i="6"/>
  <c r="G418" i="6"/>
  <c r="G416" i="6"/>
  <c r="E292" i="4" s="1"/>
  <c r="G414" i="6"/>
  <c r="E290" i="4" s="1"/>
  <c r="G412" i="6"/>
  <c r="E289" i="4" s="1"/>
  <c r="G410" i="6"/>
  <c r="G408" i="6"/>
  <c r="G406" i="6"/>
  <c r="G404" i="6"/>
  <c r="E285" i="4" s="1"/>
  <c r="G415" i="6"/>
  <c r="E291" i="4" s="1"/>
  <c r="G407" i="6"/>
  <c r="G402" i="6"/>
  <c r="G489" i="6"/>
  <c r="G485" i="6"/>
  <c r="G481" i="6"/>
  <c r="G417" i="6"/>
  <c r="G409" i="6"/>
  <c r="G419" i="6"/>
  <c r="G411" i="6"/>
  <c r="E288" i="4" s="1"/>
  <c r="G403" i="6"/>
  <c r="G401" i="6"/>
  <c r="G487" i="6"/>
  <c r="G483" i="6"/>
  <c r="G413" i="6"/>
  <c r="G405" i="6"/>
  <c r="G308" i="6"/>
  <c r="E224" i="4" s="1"/>
  <c r="I259" i="4"/>
  <c r="I263" i="4"/>
  <c r="K465" i="6"/>
  <c r="I339" i="4" s="1"/>
  <c r="P286" i="4"/>
  <c r="X452" i="6"/>
  <c r="X354" i="6"/>
  <c r="V245" i="4"/>
  <c r="V254" i="4"/>
  <c r="J439" i="6"/>
  <c r="H333" i="4" s="1"/>
  <c r="H234" i="4"/>
  <c r="O235" i="4"/>
  <c r="O234" i="4"/>
  <c r="Q439" i="6"/>
  <c r="R398" i="6"/>
  <c r="P271" i="4"/>
  <c r="P273" i="4"/>
  <c r="P218" i="6"/>
  <c r="N143" i="4"/>
  <c r="N153" i="4" s="1"/>
  <c r="R121" i="4"/>
  <c r="R118" i="4"/>
  <c r="R122" i="4"/>
  <c r="T263" i="6"/>
  <c r="H130" i="6"/>
  <c r="F91" i="4"/>
  <c r="F100" i="4"/>
  <c r="F97" i="4"/>
  <c r="O218" i="6"/>
  <c r="M143" i="4"/>
  <c r="S107" i="4"/>
  <c r="S111" i="4"/>
  <c r="U250" i="6"/>
  <c r="E93" i="4"/>
  <c r="E194" i="4"/>
  <c r="L145" i="4"/>
  <c r="N289" i="6"/>
  <c r="T99" i="4"/>
  <c r="T95" i="4"/>
  <c r="T194" i="4"/>
  <c r="H53" i="6"/>
  <c r="H55" i="6" s="1"/>
  <c r="F26" i="4"/>
  <c r="F35" i="4"/>
  <c r="F67" i="4"/>
  <c r="F32" i="4"/>
  <c r="K118" i="4"/>
  <c r="K122" i="4"/>
  <c r="M174" i="6"/>
  <c r="K117" i="4"/>
  <c r="K126" i="4"/>
  <c r="Q28" i="4"/>
  <c r="S85" i="6"/>
  <c r="Q66" i="4"/>
  <c r="R49" i="9"/>
  <c r="O34" i="9"/>
  <c r="O52" i="9" s="1"/>
  <c r="O7" i="4"/>
  <c r="O43" i="4"/>
  <c r="O47" i="4"/>
  <c r="O51" i="4"/>
  <c r="Q49" i="8"/>
  <c r="O69" i="4" s="1"/>
  <c r="O70" i="4"/>
  <c r="I317" i="4"/>
  <c r="M337" i="7"/>
  <c r="Q285" i="7"/>
  <c r="O237" i="4" s="1"/>
  <c r="P317" i="4"/>
  <c r="P351" i="4"/>
  <c r="O270" i="7"/>
  <c r="O293" i="7"/>
  <c r="F317" i="4"/>
  <c r="R318" i="4"/>
  <c r="R322" i="4"/>
  <c r="J293" i="7"/>
  <c r="P194" i="7"/>
  <c r="P196" i="7" s="1"/>
  <c r="N175" i="4"/>
  <c r="N185" i="4" s="1"/>
  <c r="R239" i="7"/>
  <c r="T150" i="7"/>
  <c r="V120" i="7"/>
  <c r="T96" i="4" s="1"/>
  <c r="V85" i="7"/>
  <c r="V87" i="7" s="1"/>
  <c r="V53" i="7"/>
  <c r="V55" i="7" s="1"/>
  <c r="V57" i="7" s="1"/>
  <c r="H11" i="7"/>
  <c r="M178" i="4"/>
  <c r="U105" i="7"/>
  <c r="U53" i="7"/>
  <c r="U55" i="7" s="1"/>
  <c r="U57" i="7" s="1"/>
  <c r="W11" i="7"/>
  <c r="G11" i="7"/>
  <c r="G57" i="7" s="1"/>
  <c r="W128" i="7"/>
  <c r="V194" i="7"/>
  <c r="T175" i="4"/>
  <c r="T185" i="4" s="1"/>
  <c r="L128" i="7"/>
  <c r="R11" i="7"/>
  <c r="V226" i="7"/>
  <c r="N33" i="7"/>
  <c r="S105" i="7"/>
  <c r="H178" i="4"/>
  <c r="K274" i="4"/>
  <c r="M222" i="4"/>
  <c r="M260" i="4"/>
  <c r="M259" i="4"/>
  <c r="M263" i="4"/>
  <c r="M340" i="4"/>
  <c r="O249" i="4"/>
  <c r="S309" i="6"/>
  <c r="Q220" i="4"/>
  <c r="Q237" i="4"/>
  <c r="Q240" i="4"/>
  <c r="Q236" i="4"/>
  <c r="Q334" i="4"/>
  <c r="T293" i="4"/>
  <c r="X398" i="6"/>
  <c r="V271" i="4"/>
  <c r="V281" i="4" s="1"/>
  <c r="F273" i="4"/>
  <c r="H478" i="6"/>
  <c r="F342" i="4" s="1"/>
  <c r="H222" i="4"/>
  <c r="H259" i="4"/>
  <c r="H263" i="4"/>
  <c r="J465" i="6"/>
  <c r="J248" i="4"/>
  <c r="J252" i="4"/>
  <c r="J337" i="4"/>
  <c r="N309" i="6"/>
  <c r="L220" i="4"/>
  <c r="L238" i="4"/>
  <c r="L240" i="4"/>
  <c r="L236" i="4"/>
  <c r="K287" i="4"/>
  <c r="K291" i="4"/>
  <c r="O398" i="6"/>
  <c r="M271" i="4"/>
  <c r="M281" i="4" s="1"/>
  <c r="Q376" i="6"/>
  <c r="O258" i="4"/>
  <c r="O267" i="4"/>
  <c r="Q221" i="4"/>
  <c r="Q247" i="4"/>
  <c r="Q246" i="4"/>
  <c r="Q250" i="4"/>
  <c r="Q337" i="4"/>
  <c r="S235" i="4"/>
  <c r="S241" i="4"/>
  <c r="V291" i="4"/>
  <c r="X420" i="6"/>
  <c r="V284" i="4"/>
  <c r="L254" i="4"/>
  <c r="L252" i="4"/>
  <c r="L251" i="4"/>
  <c r="X465" i="6"/>
  <c r="V262" i="4"/>
  <c r="V340" i="4"/>
  <c r="N287" i="4"/>
  <c r="N286" i="4"/>
  <c r="X309" i="6"/>
  <c r="V220" i="4"/>
  <c r="V240" i="4"/>
  <c r="N222" i="4"/>
  <c r="N266" i="4"/>
  <c r="N261" i="4"/>
  <c r="N265" i="4"/>
  <c r="R146" i="4"/>
  <c r="V276" i="6"/>
  <c r="T202" i="4" s="1"/>
  <c r="T133" i="4"/>
  <c r="V126" i="4"/>
  <c r="V119" i="4"/>
  <c r="V118" i="4"/>
  <c r="V122" i="4"/>
  <c r="V200" i="4"/>
  <c r="F121" i="4"/>
  <c r="F125" i="4"/>
  <c r="H80" i="4"/>
  <c r="H112" i="4"/>
  <c r="H106" i="4"/>
  <c r="J250" i="6"/>
  <c r="H196" i="4" s="1"/>
  <c r="H197" i="4"/>
  <c r="J95" i="4"/>
  <c r="J99" i="4"/>
  <c r="N85" i="6"/>
  <c r="N87" i="6" s="1"/>
  <c r="L66" i="4"/>
  <c r="L28" i="4"/>
  <c r="P33" i="6"/>
  <c r="N13" i="4"/>
  <c r="N22" i="4"/>
  <c r="N14" i="4"/>
  <c r="N18" i="4"/>
  <c r="S343" i="4"/>
  <c r="S203" i="4"/>
  <c r="G80" i="4"/>
  <c r="G112" i="4"/>
  <c r="G106" i="4"/>
  <c r="M15" i="4"/>
  <c r="O11" i="6"/>
  <c r="M5" i="4"/>
  <c r="M21" i="4"/>
  <c r="M64" i="4"/>
  <c r="V106" i="4"/>
  <c r="V80" i="4"/>
  <c r="V112" i="4"/>
  <c r="K146" i="4"/>
  <c r="U30" i="4"/>
  <c r="U34" i="4"/>
  <c r="P7" i="4"/>
  <c r="P43" i="4"/>
  <c r="P47" i="4"/>
  <c r="P51" i="4"/>
  <c r="R49" i="8"/>
  <c r="P69" i="4" s="1"/>
  <c r="V337" i="7"/>
  <c r="N172" i="7"/>
  <c r="N239" i="7"/>
  <c r="K239" i="7"/>
  <c r="X53" i="7"/>
  <c r="L172" i="7"/>
  <c r="G274" i="4"/>
  <c r="G278" i="4"/>
  <c r="T222" i="4"/>
  <c r="T259" i="4"/>
  <c r="T263" i="4"/>
  <c r="I274" i="4"/>
  <c r="I278" i="4"/>
  <c r="P332" i="6"/>
  <c r="N232" i="4"/>
  <c r="N239" i="4"/>
  <c r="N233" i="4"/>
  <c r="N237" i="4"/>
  <c r="P439" i="6"/>
  <c r="F236" i="4"/>
  <c r="F241" i="4"/>
  <c r="F233" i="4"/>
  <c r="F237" i="4"/>
  <c r="T80" i="4"/>
  <c r="T112" i="4"/>
  <c r="T106" i="4"/>
  <c r="V250" i="6"/>
  <c r="T196" i="4" s="1"/>
  <c r="T197" i="4"/>
  <c r="J15" i="4"/>
  <c r="L11" i="6"/>
  <c r="J5" i="4"/>
  <c r="J21" i="4"/>
  <c r="J64" i="4"/>
  <c r="Q121" i="4"/>
  <c r="Q118" i="4"/>
  <c r="Q122" i="4"/>
  <c r="K33" i="6"/>
  <c r="I13" i="4"/>
  <c r="I22" i="4"/>
  <c r="I14" i="4"/>
  <c r="I18" i="4"/>
  <c r="P81" i="4"/>
  <c r="P120" i="4"/>
  <c r="P124" i="4"/>
  <c r="H14" i="4"/>
  <c r="H18" i="4"/>
  <c r="J33" i="6"/>
  <c r="H13" i="4"/>
  <c r="H22" i="4"/>
  <c r="M106" i="4"/>
  <c r="M80" i="4"/>
  <c r="M112" i="4"/>
  <c r="H157" i="4"/>
  <c r="H161" i="4"/>
  <c r="H165" i="4"/>
  <c r="H169" i="4"/>
  <c r="O30" i="8"/>
  <c r="O34" i="8" s="1"/>
  <c r="O52" i="8" s="1"/>
  <c r="M40" i="4"/>
  <c r="M44" i="4"/>
  <c r="M50" i="4"/>
  <c r="M49" i="4"/>
  <c r="M70" i="4"/>
  <c r="M69" i="4"/>
  <c r="O239" i="7"/>
  <c r="L293" i="4"/>
  <c r="P398" i="6"/>
  <c r="N271" i="4"/>
  <c r="P261" i="4"/>
  <c r="K452" i="6"/>
  <c r="I336" i="4" s="1"/>
  <c r="H274" i="4"/>
  <c r="J478" i="6"/>
  <c r="H342" i="4" s="1"/>
  <c r="R286" i="4"/>
  <c r="L420" i="6"/>
  <c r="J284" i="4"/>
  <c r="J345" i="4"/>
  <c r="L218" i="6"/>
  <c r="J143" i="4"/>
  <c r="T130" i="6"/>
  <c r="R91" i="4"/>
  <c r="M196" i="6"/>
  <c r="K130" i="4"/>
  <c r="M276" i="6"/>
  <c r="K202" i="4" s="1"/>
  <c r="M123" i="4"/>
  <c r="G388" i="7"/>
  <c r="G386" i="7"/>
  <c r="G384" i="7"/>
  <c r="G382" i="7"/>
  <c r="G380" i="7"/>
  <c r="G389" i="7"/>
  <c r="G381" i="7"/>
  <c r="G387" i="7"/>
  <c r="G313" i="7"/>
  <c r="G311" i="7"/>
  <c r="E253" i="4" s="1"/>
  <c r="G309" i="7"/>
  <c r="G385" i="7"/>
  <c r="G314" i="7"/>
  <c r="G307" i="7"/>
  <c r="G300" i="7"/>
  <c r="G298" i="7"/>
  <c r="G296" i="7"/>
  <c r="G267" i="7"/>
  <c r="G312" i="7"/>
  <c r="E254" i="4" s="1"/>
  <c r="G306" i="7"/>
  <c r="E249" i="4" s="1"/>
  <c r="G302" i="7"/>
  <c r="G310" i="7"/>
  <c r="G305" i="7"/>
  <c r="G301" i="7"/>
  <c r="G299" i="7"/>
  <c r="E246" i="4" s="1"/>
  <c r="G297" i="7"/>
  <c r="G383" i="7"/>
  <c r="G304" i="7"/>
  <c r="G308" i="7"/>
  <c r="E250" i="4" s="1"/>
  <c r="G303" i="7"/>
  <c r="G375" i="7"/>
  <c r="G374" i="7"/>
  <c r="G372" i="7"/>
  <c r="G370" i="7"/>
  <c r="G368" i="7"/>
  <c r="G371" i="7"/>
  <c r="G292" i="7"/>
  <c r="G290" i="7"/>
  <c r="G288" i="7"/>
  <c r="G286" i="7"/>
  <c r="G284" i="7"/>
  <c r="E236" i="4" s="1"/>
  <c r="G282" i="7"/>
  <c r="G280" i="7"/>
  <c r="G278" i="7"/>
  <c r="G276" i="7"/>
  <c r="G274" i="7"/>
  <c r="G376" i="7"/>
  <c r="G369" i="7"/>
  <c r="G367" i="7"/>
  <c r="G291" i="7"/>
  <c r="G289" i="7"/>
  <c r="G287" i="7"/>
  <c r="G285" i="7"/>
  <c r="E237" i="4" s="1"/>
  <c r="G283" i="7"/>
  <c r="G281" i="7"/>
  <c r="G279" i="7"/>
  <c r="G277" i="7"/>
  <c r="E233" i="4" s="1"/>
  <c r="G275" i="7"/>
  <c r="G266" i="7"/>
  <c r="G373" i="7"/>
  <c r="X390" i="7"/>
  <c r="X252" i="7"/>
  <c r="V211" i="4" s="1"/>
  <c r="J239" i="7"/>
  <c r="N213" i="7"/>
  <c r="N254" i="7" s="1"/>
  <c r="P33" i="7"/>
  <c r="U177" i="4"/>
  <c r="G194" i="7"/>
  <c r="G196" i="7" s="1"/>
  <c r="E175" i="4"/>
  <c r="E185" i="4" s="1"/>
  <c r="K150" i="7"/>
  <c r="K226" i="7"/>
  <c r="M128" i="7"/>
  <c r="M85" i="7"/>
  <c r="Q252" i="7"/>
  <c r="O211" i="4" s="1"/>
  <c r="U226" i="7"/>
  <c r="M72" i="7"/>
  <c r="P85" i="7"/>
  <c r="P87" i="7" s="1"/>
  <c r="R252" i="7"/>
  <c r="P211" i="4" s="1"/>
  <c r="O172" i="7"/>
  <c r="Q287" i="4"/>
  <c r="S273" i="4"/>
  <c r="W376" i="6"/>
  <c r="U258" i="4"/>
  <c r="U268" i="4" s="1"/>
  <c r="G251" i="4"/>
  <c r="G247" i="4"/>
  <c r="G337" i="4"/>
  <c r="K439" i="6"/>
  <c r="N273" i="4"/>
  <c r="P478" i="6"/>
  <c r="N342" i="4" s="1"/>
  <c r="P260" i="4"/>
  <c r="R376" i="6"/>
  <c r="P258" i="4"/>
  <c r="R465" i="6"/>
  <c r="P339" i="4" s="1"/>
  <c r="P340" i="4"/>
  <c r="R251" i="4"/>
  <c r="R248" i="4"/>
  <c r="V309" i="6"/>
  <c r="T220" i="4"/>
  <c r="V439" i="6"/>
  <c r="T333" i="4" s="1"/>
  <c r="W398" i="6"/>
  <c r="U271" i="4"/>
  <c r="U281" i="4" s="1"/>
  <c r="I465" i="6"/>
  <c r="G339" i="4" s="1"/>
  <c r="K354" i="6"/>
  <c r="I245" i="4"/>
  <c r="M439" i="6"/>
  <c r="K333" i="4" s="1"/>
  <c r="H273" i="4"/>
  <c r="T420" i="6"/>
  <c r="R284" i="4"/>
  <c r="T491" i="6"/>
  <c r="H252" i="4"/>
  <c r="T332" i="6"/>
  <c r="R232" i="4"/>
  <c r="R239" i="4"/>
  <c r="T439" i="6"/>
  <c r="R333" i="4" s="1"/>
  <c r="J145" i="4"/>
  <c r="L289" i="6"/>
  <c r="L132" i="4"/>
  <c r="N119" i="4"/>
  <c r="N122" i="4"/>
  <c r="P263" i="6"/>
  <c r="N199" i="4" s="1"/>
  <c r="P111" i="4"/>
  <c r="R93" i="4"/>
  <c r="X72" i="6"/>
  <c r="V63" i="4"/>
  <c r="H72" i="6"/>
  <c r="F63" i="4"/>
  <c r="I145" i="4"/>
  <c r="K289" i="6"/>
  <c r="K132" i="4"/>
  <c r="O174" i="6"/>
  <c r="M117" i="4"/>
  <c r="O263" i="6"/>
  <c r="M199" i="4" s="1"/>
  <c r="O110" i="4"/>
  <c r="S130" i="6"/>
  <c r="Q91" i="4"/>
  <c r="S237" i="6"/>
  <c r="Q193" i="4" s="1"/>
  <c r="E238" i="4"/>
  <c r="L196" i="6"/>
  <c r="J130" i="4"/>
  <c r="N174" i="6"/>
  <c r="L117" i="4"/>
  <c r="P152" i="6"/>
  <c r="N104" i="4"/>
  <c r="N113" i="4"/>
  <c r="R130" i="6"/>
  <c r="P91" i="4"/>
  <c r="V11" i="6"/>
  <c r="T5" i="4"/>
  <c r="T8" i="4" s="1"/>
  <c r="T64" i="4"/>
  <c r="T15" i="4"/>
  <c r="W276" i="6"/>
  <c r="U202" i="4" s="1"/>
  <c r="E343" i="4"/>
  <c r="E203" i="4"/>
  <c r="G123" i="4"/>
  <c r="G121" i="4"/>
  <c r="K152" i="6"/>
  <c r="I104" i="4"/>
  <c r="I113" i="4"/>
  <c r="I109" i="4"/>
  <c r="K250" i="6"/>
  <c r="I196" i="4" s="1"/>
  <c r="I197" i="4"/>
  <c r="M130" i="6"/>
  <c r="K91" i="4"/>
  <c r="K100" i="4"/>
  <c r="Q11" i="6"/>
  <c r="O5" i="4"/>
  <c r="O15" i="4"/>
  <c r="J100" i="9"/>
  <c r="J96" i="9"/>
  <c r="H348" i="4" s="1"/>
  <c r="P49" i="9"/>
  <c r="M30" i="9"/>
  <c r="M34" i="9" s="1"/>
  <c r="M52" i="9" s="1"/>
  <c r="H62" i="8"/>
  <c r="H82" i="8" s="1"/>
  <c r="F84" i="4"/>
  <c r="F225" i="4"/>
  <c r="H97" i="8"/>
  <c r="K96" i="9"/>
  <c r="I348" i="4" s="1"/>
  <c r="H7" i="4"/>
  <c r="H43" i="4"/>
  <c r="J49" i="8"/>
  <c r="H69" i="4" s="1"/>
  <c r="P30" i="8"/>
  <c r="P34" i="8" s="1"/>
  <c r="P52" i="8" s="1"/>
  <c r="N40" i="4"/>
  <c r="I45" i="4"/>
  <c r="R62" i="8"/>
  <c r="R82" i="8" s="1"/>
  <c r="P225" i="4"/>
  <c r="P84" i="4"/>
  <c r="R97" i="8"/>
  <c r="N30" i="9"/>
  <c r="N34" i="9" s="1"/>
  <c r="N52" i="9" s="1"/>
  <c r="U121" i="4"/>
  <c r="U122" i="4"/>
  <c r="I79" i="4"/>
  <c r="Q324" i="4"/>
  <c r="U337" i="7"/>
  <c r="U403" i="7"/>
  <c r="H317" i="4"/>
  <c r="J416" i="7"/>
  <c r="L403" i="7"/>
  <c r="L418" i="7" s="1"/>
  <c r="P377" i="7"/>
  <c r="O317" i="4"/>
  <c r="O351" i="4"/>
  <c r="S403" i="7"/>
  <c r="W377" i="7"/>
  <c r="X194" i="7"/>
  <c r="V175" i="4"/>
  <c r="V185" i="4" s="1"/>
  <c r="N105" i="7"/>
  <c r="W194" i="7"/>
  <c r="U175" i="4"/>
  <c r="U178" i="4"/>
  <c r="W252" i="7"/>
  <c r="U211" i="4" s="1"/>
  <c r="I172" i="7"/>
  <c r="M53" i="7"/>
  <c r="M55" i="7" s="1"/>
  <c r="O57" i="7"/>
  <c r="O89" i="7" s="1"/>
  <c r="Q194" i="7"/>
  <c r="O175" i="4"/>
  <c r="O185" i="4" s="1"/>
  <c r="U150" i="7"/>
  <c r="G105" i="7"/>
  <c r="G213" i="7"/>
  <c r="M11" i="7"/>
  <c r="X172" i="7"/>
  <c r="J150" i="7"/>
  <c r="P53" i="7"/>
  <c r="P55" i="7" s="1"/>
  <c r="P57" i="7" s="1"/>
  <c r="P89" i="7" s="1"/>
  <c r="P177" i="4"/>
  <c r="H128" i="7"/>
  <c r="W172" i="7"/>
  <c r="Q286" i="4"/>
  <c r="Q293" i="4"/>
  <c r="S274" i="4"/>
  <c r="S278" i="4"/>
  <c r="G248" i="4"/>
  <c r="G252" i="4"/>
  <c r="I240" i="4"/>
  <c r="I241" i="4"/>
  <c r="N274" i="4"/>
  <c r="N278" i="4"/>
  <c r="P259" i="4"/>
  <c r="P263" i="4"/>
  <c r="T354" i="6"/>
  <c r="R245" i="4"/>
  <c r="R254" i="4"/>
  <c r="V332" i="6"/>
  <c r="T232" i="4"/>
  <c r="T234" i="4"/>
  <c r="S293" i="4"/>
  <c r="W478" i="6"/>
  <c r="U342" i="4" s="1"/>
  <c r="I376" i="6"/>
  <c r="G258" i="4"/>
  <c r="G267" i="4"/>
  <c r="I250" i="4"/>
  <c r="K235" i="4"/>
  <c r="K241" i="4"/>
  <c r="H278" i="4"/>
  <c r="R287" i="4"/>
  <c r="H247" i="4"/>
  <c r="J354" i="6"/>
  <c r="H245" i="4"/>
  <c r="H246" i="4"/>
  <c r="J452" i="6"/>
  <c r="T376" i="6"/>
  <c r="R258" i="4"/>
  <c r="R267" i="4"/>
  <c r="J286" i="4"/>
  <c r="R238" i="4"/>
  <c r="J146" i="4"/>
  <c r="N276" i="6"/>
  <c r="L202" i="4" s="1"/>
  <c r="L133" i="4"/>
  <c r="L137" i="4"/>
  <c r="N120" i="4"/>
  <c r="N123" i="4"/>
  <c r="P105" i="4"/>
  <c r="P109" i="4"/>
  <c r="R152" i="6"/>
  <c r="P104" i="4"/>
  <c r="P113" i="4"/>
  <c r="R79" i="4"/>
  <c r="R94" i="4"/>
  <c r="R98" i="4"/>
  <c r="T237" i="6"/>
  <c r="R193" i="4" s="1"/>
  <c r="V53" i="6"/>
  <c r="V55" i="6" s="1"/>
  <c r="T26" i="4"/>
  <c r="T36" i="4" s="1"/>
  <c r="V15" i="4"/>
  <c r="X11" i="6"/>
  <c r="V5" i="4"/>
  <c r="V8" i="4" s="1"/>
  <c r="F15" i="4"/>
  <c r="H11" i="6"/>
  <c r="F5" i="4"/>
  <c r="F8" i="4" s="1"/>
  <c r="I146" i="4"/>
  <c r="I150" i="4"/>
  <c r="K133" i="4"/>
  <c r="M121" i="4"/>
  <c r="M118" i="4"/>
  <c r="M122" i="4"/>
  <c r="O106" i="4"/>
  <c r="U85" i="6"/>
  <c r="U87" i="6" s="1"/>
  <c r="S66" i="4"/>
  <c r="S28" i="4"/>
  <c r="W33" i="6"/>
  <c r="U13" i="4"/>
  <c r="U23" i="4" s="1"/>
  <c r="G33" i="6"/>
  <c r="E13" i="4"/>
  <c r="E23" i="4" s="1"/>
  <c r="G332" i="6"/>
  <c r="E240" i="4"/>
  <c r="J218" i="6"/>
  <c r="J220" i="6" s="1"/>
  <c r="H143" i="4"/>
  <c r="H152" i="4"/>
  <c r="J133" i="4"/>
  <c r="L276" i="6"/>
  <c r="J202" i="4" s="1"/>
  <c r="L126" i="4"/>
  <c r="P250" i="6"/>
  <c r="P99" i="4"/>
  <c r="T53" i="6"/>
  <c r="T55" i="6" s="1"/>
  <c r="R26" i="4"/>
  <c r="R36" i="4" s="1"/>
  <c r="T16" i="4"/>
  <c r="T20" i="4"/>
  <c r="U218" i="6"/>
  <c r="S143" i="4"/>
  <c r="S152" i="4"/>
  <c r="W196" i="6"/>
  <c r="U130" i="4"/>
  <c r="U139" i="4"/>
  <c r="E132" i="4"/>
  <c r="G125" i="4"/>
  <c r="G119" i="4"/>
  <c r="I263" i="6"/>
  <c r="G199" i="4" s="1"/>
  <c r="I108" i="4"/>
  <c r="I110" i="4"/>
  <c r="K99" i="4"/>
  <c r="K95" i="4"/>
  <c r="O53" i="6"/>
  <c r="O55" i="6" s="1"/>
  <c r="M26" i="4"/>
  <c r="M36" i="4" s="1"/>
  <c r="O16" i="4"/>
  <c r="P30" i="9"/>
  <c r="P34" i="9" s="1"/>
  <c r="P52" i="9" s="1"/>
  <c r="F171" i="4"/>
  <c r="I158" i="4"/>
  <c r="I171" i="4" s="1"/>
  <c r="I162" i="4"/>
  <c r="I166" i="4"/>
  <c r="I349" i="4"/>
  <c r="I209" i="4"/>
  <c r="J49" i="9"/>
  <c r="K81" i="9"/>
  <c r="K100" i="9" s="1"/>
  <c r="J30" i="8"/>
  <c r="J34" i="8" s="1"/>
  <c r="J52" i="8" s="1"/>
  <c r="H40" i="4"/>
  <c r="H44" i="4"/>
  <c r="H48" i="4"/>
  <c r="H52" i="4"/>
  <c r="K42" i="4"/>
  <c r="K46" i="4"/>
  <c r="K50" i="4"/>
  <c r="K54" i="4"/>
  <c r="N41" i="4"/>
  <c r="N45" i="4"/>
  <c r="N49" i="4"/>
  <c r="N53" i="4"/>
  <c r="I7" i="4"/>
  <c r="I54" i="4"/>
  <c r="I49" i="4"/>
  <c r="K30" i="8"/>
  <c r="K34" i="8" s="1"/>
  <c r="K52" i="8" s="1"/>
  <c r="I40" i="4"/>
  <c r="I55" i="4" s="1"/>
  <c r="I70" i="4"/>
  <c r="I69" i="4"/>
  <c r="P171" i="4"/>
  <c r="N49" i="9"/>
  <c r="J70" i="4"/>
  <c r="U119" i="4"/>
  <c r="U123" i="4"/>
  <c r="U126" i="4"/>
  <c r="K130" i="6"/>
  <c r="I91" i="4"/>
  <c r="I100" i="4"/>
  <c r="K237" i="6"/>
  <c r="R218" i="6"/>
  <c r="P143" i="4"/>
  <c r="P152" i="4"/>
  <c r="T120" i="4"/>
  <c r="T124" i="4"/>
  <c r="V263" i="6"/>
  <c r="H194" i="4"/>
  <c r="L16" i="4"/>
  <c r="Q174" i="6"/>
  <c r="O117" i="4"/>
  <c r="O126" i="4"/>
  <c r="G16" i="4"/>
  <c r="G20" i="4"/>
  <c r="L349" i="4"/>
  <c r="L209" i="4"/>
  <c r="M62" i="8"/>
  <c r="M82" i="8" s="1"/>
  <c r="M101" i="8" s="1"/>
  <c r="K84" i="4"/>
  <c r="K225" i="4"/>
  <c r="H30" i="8"/>
  <c r="H34" i="8" s="1"/>
  <c r="H52" i="8" s="1"/>
  <c r="F40" i="4"/>
  <c r="F44" i="4"/>
  <c r="F48" i="4"/>
  <c r="F52" i="4"/>
  <c r="P403" i="7"/>
  <c r="T293" i="7"/>
  <c r="T270" i="7"/>
  <c r="G402" i="7"/>
  <c r="G400" i="7"/>
  <c r="G398" i="7"/>
  <c r="G396" i="7"/>
  <c r="G394" i="7"/>
  <c r="G399" i="7"/>
  <c r="G397" i="7"/>
  <c r="G335" i="7"/>
  <c r="G333" i="7"/>
  <c r="G331" i="7"/>
  <c r="G329" i="7"/>
  <c r="G327" i="7"/>
  <c r="G325" i="7"/>
  <c r="G323" i="7"/>
  <c r="G321" i="7"/>
  <c r="G319" i="7"/>
  <c r="G395" i="7"/>
  <c r="G332" i="7"/>
  <c r="G324" i="7"/>
  <c r="G401" i="7"/>
  <c r="G330" i="7"/>
  <c r="G322" i="7"/>
  <c r="G393" i="7"/>
  <c r="G336" i="7"/>
  <c r="G328" i="7"/>
  <c r="G320" i="7"/>
  <c r="G268" i="7"/>
  <c r="G334" i="7"/>
  <c r="G326" i="7"/>
  <c r="G318" i="7"/>
  <c r="I315" i="7"/>
  <c r="I390" i="7"/>
  <c r="J403" i="7"/>
  <c r="P226" i="7"/>
  <c r="I177" i="4"/>
  <c r="O226" i="7"/>
  <c r="M196" i="4" s="1"/>
  <c r="J317" i="4"/>
  <c r="L177" i="4"/>
  <c r="J33" i="7"/>
  <c r="K253" i="4"/>
  <c r="M354" i="6"/>
  <c r="K245" i="4"/>
  <c r="K254" i="4"/>
  <c r="O309" i="6"/>
  <c r="M220" i="4"/>
  <c r="M237" i="4"/>
  <c r="M334" i="4"/>
  <c r="T478" i="6"/>
  <c r="R342" i="4" s="1"/>
  <c r="F221" i="4"/>
  <c r="F251" i="4"/>
  <c r="H452" i="6"/>
  <c r="F336" i="4" s="1"/>
  <c r="F249" i="4"/>
  <c r="G287" i="4"/>
  <c r="G291" i="4"/>
  <c r="M221" i="4"/>
  <c r="M247" i="4"/>
  <c r="M251" i="4"/>
  <c r="F287" i="4"/>
  <c r="F286" i="4"/>
  <c r="H465" i="6"/>
  <c r="F339" i="4" s="1"/>
  <c r="H376" i="6"/>
  <c r="F258" i="4"/>
  <c r="F267" i="4"/>
  <c r="P203" i="4"/>
  <c r="P343" i="4"/>
  <c r="J85" i="6"/>
  <c r="H66" i="4"/>
  <c r="H28" i="4"/>
  <c r="O133" i="4"/>
  <c r="I85" i="6"/>
  <c r="I87" i="6" s="1"/>
  <c r="G66" i="4"/>
  <c r="G28" i="4"/>
  <c r="P196" i="6"/>
  <c r="N130" i="4"/>
  <c r="N140" i="4" s="1"/>
  <c r="R106" i="4"/>
  <c r="R112" i="4"/>
  <c r="V29" i="4"/>
  <c r="G146" i="4"/>
  <c r="K276" i="6"/>
  <c r="I202" i="4" s="1"/>
  <c r="I133" i="4"/>
  <c r="I137" i="4"/>
  <c r="O93" i="4"/>
  <c r="Q237" i="6"/>
  <c r="Q291" i="6" s="1"/>
  <c r="S14" i="4"/>
  <c r="S18" i="4"/>
  <c r="U33" i="6"/>
  <c r="S13" i="4"/>
  <c r="S22" i="4"/>
  <c r="I81" i="9"/>
  <c r="I100" i="9" s="1"/>
  <c r="L62" i="8"/>
  <c r="L82" i="8" s="1"/>
  <c r="J84" i="4"/>
  <c r="J225" i="4"/>
  <c r="L97" i="8"/>
  <c r="M157" i="4"/>
  <c r="M171" i="4" s="1"/>
  <c r="N34" i="8"/>
  <c r="L7" i="4"/>
  <c r="L43" i="4"/>
  <c r="L47" i="4"/>
  <c r="L51" i="4"/>
  <c r="N49" i="8"/>
  <c r="L69" i="4" s="1"/>
  <c r="I62" i="8"/>
  <c r="I82" i="8" s="1"/>
  <c r="I101" i="8" s="1"/>
  <c r="G84" i="4"/>
  <c r="G225" i="4"/>
  <c r="G169" i="4"/>
  <c r="G156" i="4"/>
  <c r="G171" i="4" s="1"/>
  <c r="I97" i="8"/>
  <c r="G163" i="4"/>
  <c r="O359" i="7"/>
  <c r="M315" i="4"/>
  <c r="M325" i="4" s="1"/>
  <c r="Q403" i="7"/>
  <c r="U377" i="7"/>
  <c r="U418" i="7" s="1"/>
  <c r="T318" i="4"/>
  <c r="T322" i="4"/>
  <c r="X403" i="7"/>
  <c r="J390" i="7"/>
  <c r="L270" i="7"/>
  <c r="O337" i="7"/>
  <c r="S270" i="7"/>
  <c r="S293" i="7"/>
  <c r="S361" i="7" s="1"/>
  <c r="N377" i="7"/>
  <c r="N418" i="7" s="1"/>
  <c r="T194" i="7"/>
  <c r="R175" i="4"/>
  <c r="R185" i="4" s="1"/>
  <c r="V172" i="7"/>
  <c r="V239" i="7"/>
  <c r="X150" i="7"/>
  <c r="J105" i="7"/>
  <c r="L33" i="7"/>
  <c r="S252" i="7"/>
  <c r="Q211" i="4" s="1"/>
  <c r="U239" i="7"/>
  <c r="S199" i="4" s="1"/>
  <c r="I128" i="7"/>
  <c r="I105" i="7"/>
  <c r="I85" i="7"/>
  <c r="I87" i="7" s="1"/>
  <c r="I53" i="7"/>
  <c r="I55" i="7" s="1"/>
  <c r="K57" i="7"/>
  <c r="I194" i="7"/>
  <c r="G175" i="4"/>
  <c r="G185" i="4" s="1"/>
  <c r="R293" i="7"/>
  <c r="T128" i="7"/>
  <c r="H53" i="7"/>
  <c r="Q226" i="7"/>
  <c r="P213" i="7"/>
  <c r="Q33" i="7"/>
  <c r="G239" i="7"/>
  <c r="O274" i="4"/>
  <c r="O278" i="4"/>
  <c r="Q222" i="4"/>
  <c r="Q260" i="4"/>
  <c r="S465" i="6"/>
  <c r="Q259" i="4"/>
  <c r="Q263" i="4"/>
  <c r="Q340" i="4"/>
  <c r="U354" i="6"/>
  <c r="S245" i="4"/>
  <c r="S254" i="4"/>
  <c r="W309" i="6"/>
  <c r="U220" i="4"/>
  <c r="U227" i="4" s="1"/>
  <c r="U237" i="4"/>
  <c r="U234" i="4"/>
  <c r="U334" i="4"/>
  <c r="J273" i="4"/>
  <c r="L260" i="4"/>
  <c r="N376" i="6"/>
  <c r="L258" i="4"/>
  <c r="L262" i="4"/>
  <c r="N465" i="6"/>
  <c r="L339" i="4" s="1"/>
  <c r="L259" i="4"/>
  <c r="L263" i="4"/>
  <c r="P354" i="6"/>
  <c r="N245" i="4"/>
  <c r="N254" i="4"/>
  <c r="P233" i="4"/>
  <c r="R332" i="6"/>
  <c r="P232" i="4"/>
  <c r="P234" i="4"/>
  <c r="P334" i="4"/>
  <c r="O293" i="4"/>
  <c r="Q273" i="4"/>
  <c r="S478" i="6"/>
  <c r="Q342" i="4" s="1"/>
  <c r="S262" i="4"/>
  <c r="U248" i="4"/>
  <c r="U252" i="4"/>
  <c r="U251" i="4"/>
  <c r="W452" i="6"/>
  <c r="U336" i="4" s="1"/>
  <c r="G236" i="4"/>
  <c r="G241" i="4"/>
  <c r="G240" i="4"/>
  <c r="J266" i="4"/>
  <c r="J259" i="4"/>
  <c r="J262" i="4"/>
  <c r="T274" i="4"/>
  <c r="J234" i="4"/>
  <c r="L332" i="6"/>
  <c r="J232" i="4"/>
  <c r="J236" i="4"/>
  <c r="T221" i="4"/>
  <c r="N398" i="6"/>
  <c r="L271" i="4"/>
  <c r="L280" i="4"/>
  <c r="H218" i="6"/>
  <c r="F143" i="4"/>
  <c r="F146" i="4"/>
  <c r="J276" i="6"/>
  <c r="H202" i="4" s="1"/>
  <c r="H133" i="4"/>
  <c r="H137" i="4"/>
  <c r="J81" i="4"/>
  <c r="J120" i="4"/>
  <c r="L105" i="4"/>
  <c r="L109" i="4"/>
  <c r="N152" i="6"/>
  <c r="L104" i="4"/>
  <c r="L113" i="4"/>
  <c r="N79" i="4"/>
  <c r="N94" i="4"/>
  <c r="N98" i="4"/>
  <c r="N92" i="4"/>
  <c r="N96" i="4"/>
  <c r="P237" i="6"/>
  <c r="N194" i="4"/>
  <c r="P32" i="4"/>
  <c r="R53" i="6"/>
  <c r="P26" i="4"/>
  <c r="P35" i="4"/>
  <c r="P67" i="4"/>
  <c r="R15" i="4"/>
  <c r="T11" i="6"/>
  <c r="R5" i="4"/>
  <c r="R8" i="4" s="1"/>
  <c r="U146" i="4"/>
  <c r="U150" i="4"/>
  <c r="G203" i="4"/>
  <c r="G343" i="4"/>
  <c r="I120" i="4"/>
  <c r="I124" i="4"/>
  <c r="I123" i="4"/>
  <c r="K105" i="4"/>
  <c r="K109" i="4"/>
  <c r="M152" i="6"/>
  <c r="K104" i="4"/>
  <c r="K113" i="4"/>
  <c r="M79" i="4"/>
  <c r="M94" i="4"/>
  <c r="M98" i="4"/>
  <c r="M96" i="4"/>
  <c r="O32" i="4"/>
  <c r="Q53" i="6"/>
  <c r="Q55" i="6" s="1"/>
  <c r="O26" i="4"/>
  <c r="O35" i="4"/>
  <c r="O67" i="4"/>
  <c r="Q15" i="4"/>
  <c r="S11" i="6"/>
  <c r="Q5" i="4"/>
  <c r="Q21" i="4"/>
  <c r="Q64" i="4"/>
  <c r="T146" i="4"/>
  <c r="T150" i="4"/>
  <c r="V132" i="4"/>
  <c r="X196" i="6"/>
  <c r="V130" i="4"/>
  <c r="F133" i="4"/>
  <c r="F343" i="4"/>
  <c r="F203" i="4"/>
  <c r="H119" i="4"/>
  <c r="J106" i="4"/>
  <c r="J80" i="4"/>
  <c r="J112" i="4"/>
  <c r="L93" i="4"/>
  <c r="N30" i="4"/>
  <c r="N34" i="4"/>
  <c r="R33" i="6"/>
  <c r="P13" i="4"/>
  <c r="P22" i="4"/>
  <c r="Q343" i="4"/>
  <c r="Q203" i="4"/>
  <c r="S123" i="4"/>
  <c r="S121" i="4"/>
  <c r="W152" i="6"/>
  <c r="U104" i="4"/>
  <c r="U113" i="4"/>
  <c r="U105" i="4"/>
  <c r="U109" i="4"/>
  <c r="W250" i="6"/>
  <c r="U196" i="4" s="1"/>
  <c r="U197" i="4"/>
  <c r="E106" i="4"/>
  <c r="E80" i="4"/>
  <c r="E112" i="4"/>
  <c r="G93" i="4"/>
  <c r="I237" i="6"/>
  <c r="G193" i="4" s="1"/>
  <c r="G194" i="4"/>
  <c r="K14" i="4"/>
  <c r="K18" i="4"/>
  <c r="M33" i="6"/>
  <c r="K13" i="4"/>
  <c r="K22" i="4"/>
  <c r="Q96" i="9"/>
  <c r="L34" i="9"/>
  <c r="L49" i="9"/>
  <c r="J69" i="4" s="1"/>
  <c r="Q49" i="9"/>
  <c r="E169" i="4"/>
  <c r="E171" i="4" s="1"/>
  <c r="O168" i="4"/>
  <c r="O163" i="4"/>
  <c r="Q62" i="8"/>
  <c r="Q82" i="8" s="1"/>
  <c r="Q101" i="8" s="1"/>
  <c r="O84" i="4"/>
  <c r="O225" i="4"/>
  <c r="O170" i="4"/>
  <c r="O161" i="4"/>
  <c r="G41" i="4"/>
  <c r="G45" i="4"/>
  <c r="G49" i="4"/>
  <c r="G53" i="4"/>
  <c r="E46" i="4"/>
  <c r="G34" i="8"/>
  <c r="G52" i="8" s="1"/>
  <c r="E7" i="4"/>
  <c r="E45" i="4"/>
  <c r="G30" i="8"/>
  <c r="E40" i="4"/>
  <c r="E43" i="4"/>
  <c r="E121" i="4"/>
  <c r="E200" i="4"/>
  <c r="M85" i="6"/>
  <c r="M87" i="6" s="1"/>
  <c r="K66" i="4"/>
  <c r="K28" i="4"/>
  <c r="R133" i="4"/>
  <c r="R139" i="4"/>
  <c r="F106" i="4"/>
  <c r="F80" i="4"/>
  <c r="F112" i="4"/>
  <c r="J6" i="4"/>
  <c r="J29" i="4"/>
  <c r="J33" i="4"/>
  <c r="J27" i="4"/>
  <c r="J31" i="4"/>
  <c r="M343" i="4"/>
  <c r="M203" i="4"/>
  <c r="Q106" i="4"/>
  <c r="Q112" i="4"/>
  <c r="E6" i="4"/>
  <c r="E29" i="4"/>
  <c r="E33" i="4"/>
  <c r="E27" i="4"/>
  <c r="E31" i="4"/>
  <c r="G354" i="6"/>
  <c r="E251" i="4"/>
  <c r="N156" i="4"/>
  <c r="N160" i="4"/>
  <c r="N164" i="4"/>
  <c r="N168" i="4"/>
  <c r="I30" i="9"/>
  <c r="I34" i="9" s="1"/>
  <c r="I52" i="9" s="1"/>
  <c r="N359" i="7"/>
  <c r="L315" i="4"/>
  <c r="L324" i="4"/>
  <c r="R315" i="7"/>
  <c r="U359" i="7"/>
  <c r="S315" i="4"/>
  <c r="S324" i="4"/>
  <c r="K377" i="7"/>
  <c r="K418" i="7" s="1"/>
  <c r="L194" i="7"/>
  <c r="L196" i="7" s="1"/>
  <c r="J175" i="4"/>
  <c r="J185" i="4" s="1"/>
  <c r="R128" i="7"/>
  <c r="R213" i="7"/>
  <c r="T33" i="7"/>
  <c r="T72" i="7"/>
  <c r="S72" i="7"/>
  <c r="O128" i="7"/>
  <c r="W53" i="7"/>
  <c r="W55" i="7" s="1"/>
  <c r="W85" i="7"/>
  <c r="K105" i="7"/>
  <c r="K213" i="7"/>
  <c r="I222" i="4"/>
  <c r="I260" i="4"/>
  <c r="I264" i="4"/>
  <c r="I340" i="4"/>
  <c r="R491" i="6"/>
  <c r="V221" i="4"/>
  <c r="V251" i="4"/>
  <c r="V249" i="4"/>
  <c r="H233" i="4"/>
  <c r="J332" i="6"/>
  <c r="H232" i="4"/>
  <c r="H235" i="4"/>
  <c r="H239" i="4"/>
  <c r="K222" i="4"/>
  <c r="K259" i="4"/>
  <c r="K260" i="4"/>
  <c r="K340" i="4"/>
  <c r="O236" i="4"/>
  <c r="O239" i="4"/>
  <c r="O240" i="4"/>
  <c r="P274" i="4"/>
  <c r="P278" i="4"/>
  <c r="R119" i="4"/>
  <c r="R123" i="4"/>
  <c r="R200" i="4"/>
  <c r="F95" i="4"/>
  <c r="F99" i="4"/>
  <c r="S105" i="4"/>
  <c r="S109" i="4"/>
  <c r="U152" i="6"/>
  <c r="S104" i="4"/>
  <c r="S113" i="4"/>
  <c r="G107" i="6"/>
  <c r="E79" i="4"/>
  <c r="E94" i="4"/>
  <c r="E98" i="4"/>
  <c r="E92" i="4"/>
  <c r="E96" i="4"/>
  <c r="L146" i="4"/>
  <c r="L150" i="4"/>
  <c r="T93" i="4"/>
  <c r="F30" i="4"/>
  <c r="F34" i="4"/>
  <c r="K123" i="4"/>
  <c r="K121" i="4"/>
  <c r="Q6" i="4"/>
  <c r="Q29" i="4"/>
  <c r="Q33" i="4"/>
  <c r="Q27" i="4"/>
  <c r="Q31" i="4"/>
  <c r="N96" i="9"/>
  <c r="N100" i="9" s="1"/>
  <c r="R30" i="9"/>
  <c r="R34" i="9" s="1"/>
  <c r="R52" i="9" s="1"/>
  <c r="Q30" i="8"/>
  <c r="Q34" i="8" s="1"/>
  <c r="Q52" i="8" s="1"/>
  <c r="O40" i="4"/>
  <c r="O44" i="4"/>
  <c r="O48" i="4"/>
  <c r="O52" i="4"/>
  <c r="K359" i="7"/>
  <c r="I315" i="4"/>
  <c r="I325" i="4" s="1"/>
  <c r="M403" i="7"/>
  <c r="M418" i="7" s="1"/>
  <c r="Q293" i="7"/>
  <c r="Q361" i="7" s="1"/>
  <c r="Q377" i="7"/>
  <c r="P318" i="4"/>
  <c r="P322" i="4"/>
  <c r="T403" i="7"/>
  <c r="T418" i="7" s="1"/>
  <c r="X285" i="7"/>
  <c r="X293" i="7" s="1"/>
  <c r="X361" i="7" s="1"/>
  <c r="X377" i="7"/>
  <c r="X418" i="7" s="1"/>
  <c r="H270" i="7"/>
  <c r="G317" i="4"/>
  <c r="I416" i="7"/>
  <c r="F318" i="4"/>
  <c r="T359" i="7"/>
  <c r="R315" i="4"/>
  <c r="R324" i="4"/>
  <c r="R351" i="4"/>
  <c r="V285" i="7"/>
  <c r="T237" i="4" s="1"/>
  <c r="V213" i="7"/>
  <c r="V254" i="7" s="1"/>
  <c r="X33" i="7"/>
  <c r="H33" i="7"/>
  <c r="O194" i="7"/>
  <c r="M175" i="4"/>
  <c r="M185" i="4" s="1"/>
  <c r="U213" i="7"/>
  <c r="W72" i="7"/>
  <c r="G72" i="7"/>
  <c r="G87" i="7" s="1"/>
  <c r="K85" i="7"/>
  <c r="K87" i="7" s="1"/>
  <c r="N11" i="7"/>
  <c r="N72" i="7"/>
  <c r="J194" i="7"/>
  <c r="J196" i="7" s="1"/>
  <c r="H175" i="4"/>
  <c r="H185" i="4" s="1"/>
  <c r="T53" i="7"/>
  <c r="T85" i="7"/>
  <c r="S177" i="4"/>
  <c r="K491" i="6"/>
  <c r="I293" i="4"/>
  <c r="M398" i="6"/>
  <c r="K271" i="4"/>
  <c r="K280" i="4"/>
  <c r="M261" i="4"/>
  <c r="M265" i="4"/>
  <c r="O465" i="6"/>
  <c r="M339" i="4" s="1"/>
  <c r="M264" i="4"/>
  <c r="O246" i="4"/>
  <c r="O250" i="4"/>
  <c r="O247" i="4"/>
  <c r="Q452" i="6"/>
  <c r="O336" i="4" s="1"/>
  <c r="S332" i="6"/>
  <c r="Q232" i="4"/>
  <c r="S439" i="6"/>
  <c r="Q333" i="4" s="1"/>
  <c r="Q234" i="4"/>
  <c r="V420" i="6"/>
  <c r="T284" i="4"/>
  <c r="V491" i="6"/>
  <c r="T286" i="4"/>
  <c r="F274" i="4"/>
  <c r="F278" i="4"/>
  <c r="H261" i="4"/>
  <c r="H267" i="4"/>
  <c r="H260" i="4"/>
  <c r="H264" i="4"/>
  <c r="J251" i="4"/>
  <c r="L354" i="6"/>
  <c r="J245" i="4"/>
  <c r="J254" i="4"/>
  <c r="L452" i="6"/>
  <c r="J336" i="4" s="1"/>
  <c r="L233" i="4"/>
  <c r="N332" i="6"/>
  <c r="L232" i="4"/>
  <c r="N439" i="6"/>
  <c r="L234" i="4"/>
  <c r="L334" i="4"/>
  <c r="K293" i="4"/>
  <c r="O478" i="6"/>
  <c r="M342" i="4" s="1"/>
  <c r="O259" i="4"/>
  <c r="O263" i="4"/>
  <c r="O262" i="4"/>
  <c r="Q248" i="4"/>
  <c r="Q252" i="4"/>
  <c r="Q251" i="4"/>
  <c r="S452" i="6"/>
  <c r="Q336" i="4" s="1"/>
  <c r="U309" i="6"/>
  <c r="S220" i="4"/>
  <c r="S227" i="4" s="1"/>
  <c r="S236" i="4"/>
  <c r="S233" i="4"/>
  <c r="S237" i="4"/>
  <c r="V287" i="4"/>
  <c r="V293" i="4"/>
  <c r="X491" i="6"/>
  <c r="L221" i="4"/>
  <c r="L247" i="4"/>
  <c r="L253" i="4"/>
  <c r="V266" i="4"/>
  <c r="V264" i="4"/>
  <c r="V260" i="4"/>
  <c r="V235" i="4"/>
  <c r="X332" i="6"/>
  <c r="V232" i="4"/>
  <c r="P376" i="6"/>
  <c r="N258" i="4"/>
  <c r="N267" i="4"/>
  <c r="P465" i="6"/>
  <c r="R152" i="4"/>
  <c r="V196" i="6"/>
  <c r="T130" i="4"/>
  <c r="T139" i="4"/>
  <c r="V81" i="4"/>
  <c r="V120" i="4"/>
  <c r="V124" i="4"/>
  <c r="V123" i="4"/>
  <c r="F119" i="4"/>
  <c r="H263" i="6"/>
  <c r="F199" i="4" s="1"/>
  <c r="H107" i="4"/>
  <c r="H111" i="4"/>
  <c r="J93" i="4"/>
  <c r="L27" i="4"/>
  <c r="L31" i="4"/>
  <c r="L6" i="4"/>
  <c r="L29" i="4"/>
  <c r="L33" i="4"/>
  <c r="N17" i="4"/>
  <c r="P72" i="6"/>
  <c r="N63" i="4"/>
  <c r="N19" i="4"/>
  <c r="Q145" i="4"/>
  <c r="S289" i="6"/>
  <c r="S132" i="4"/>
  <c r="G107" i="4"/>
  <c r="G111" i="4"/>
  <c r="I250" i="6"/>
  <c r="G196" i="4" s="1"/>
  <c r="M16" i="4"/>
  <c r="M20" i="4"/>
  <c r="V107" i="4"/>
  <c r="V111" i="4"/>
  <c r="V197" i="4"/>
  <c r="M218" i="6"/>
  <c r="K143" i="4"/>
  <c r="K152" i="4"/>
  <c r="U28" i="4"/>
  <c r="W85" i="6"/>
  <c r="W87" i="6" s="1"/>
  <c r="U66" i="4"/>
  <c r="M81" i="9"/>
  <c r="M100" i="9" s="1"/>
  <c r="R30" i="8"/>
  <c r="R34" i="8" s="1"/>
  <c r="R52" i="8" s="1"/>
  <c r="P40" i="4"/>
  <c r="P44" i="4"/>
  <c r="P48" i="4"/>
  <c r="P52" i="4"/>
  <c r="M285" i="7"/>
  <c r="M293" i="7" s="1"/>
  <c r="M361" i="7" s="1"/>
  <c r="W337" i="7"/>
  <c r="W403" i="7"/>
  <c r="Q105" i="7"/>
  <c r="Q213" i="7"/>
  <c r="K172" i="7"/>
  <c r="I478" i="6"/>
  <c r="G342" i="4" s="1"/>
  <c r="I398" i="6"/>
  <c r="G271" i="4"/>
  <c r="G280" i="4"/>
  <c r="V376" i="6"/>
  <c r="T258" i="4"/>
  <c r="T262" i="4"/>
  <c r="T261" i="4"/>
  <c r="T264" i="4"/>
  <c r="T340" i="4"/>
  <c r="K398" i="6"/>
  <c r="I271" i="4"/>
  <c r="I280" i="4"/>
  <c r="N235" i="4"/>
  <c r="N234" i="4"/>
  <c r="N241" i="4"/>
  <c r="N238" i="4"/>
  <c r="F239" i="4"/>
  <c r="F234" i="4"/>
  <c r="F238" i="4"/>
  <c r="F334" i="4"/>
  <c r="T107" i="4"/>
  <c r="T111" i="4"/>
  <c r="J16" i="4"/>
  <c r="J20" i="4"/>
  <c r="Q119" i="4"/>
  <c r="Q123" i="4"/>
  <c r="Q126" i="4"/>
  <c r="I17" i="4"/>
  <c r="K72" i="6"/>
  <c r="I63" i="4"/>
  <c r="I72" i="4" s="1"/>
  <c r="I19" i="4"/>
  <c r="P118" i="4"/>
  <c r="P122" i="4"/>
  <c r="R174" i="6"/>
  <c r="P117" i="4"/>
  <c r="P200" i="4"/>
  <c r="R263" i="6"/>
  <c r="P199" i="4" s="1"/>
  <c r="H19" i="4"/>
  <c r="H17" i="4"/>
  <c r="J72" i="6"/>
  <c r="H63" i="4"/>
  <c r="M107" i="4"/>
  <c r="M111" i="4"/>
  <c r="G81" i="9"/>
  <c r="G96" i="9"/>
  <c r="H158" i="4"/>
  <c r="H162" i="4"/>
  <c r="H166" i="4"/>
  <c r="H170" i="4"/>
  <c r="H349" i="4"/>
  <c r="H209" i="4"/>
  <c r="M52" i="4"/>
  <c r="M43" i="4"/>
  <c r="M7" i="4"/>
  <c r="M54" i="4"/>
  <c r="M53" i="4"/>
  <c r="Q418" i="7" l="1"/>
  <c r="P291" i="6"/>
  <c r="H57" i="6"/>
  <c r="G198" i="7"/>
  <c r="E239" i="4"/>
  <c r="S87" i="6"/>
  <c r="R199" i="4"/>
  <c r="L87" i="6"/>
  <c r="T255" i="4"/>
  <c r="V101" i="4"/>
  <c r="N339" i="4"/>
  <c r="L333" i="4"/>
  <c r="H220" i="6"/>
  <c r="E235" i="4"/>
  <c r="V325" i="4"/>
  <c r="F193" i="4"/>
  <c r="I55" i="6"/>
  <c r="I57" i="6" s="1"/>
  <c r="I89" i="6" s="1"/>
  <c r="G281" i="4"/>
  <c r="T55" i="7"/>
  <c r="T57" i="7" s="1"/>
  <c r="P254" i="7"/>
  <c r="I196" i="7"/>
  <c r="G268" i="4"/>
  <c r="M57" i="7"/>
  <c r="T268" i="4"/>
  <c r="V89" i="7"/>
  <c r="W87" i="7"/>
  <c r="L281" i="4"/>
  <c r="J242" i="4"/>
  <c r="P242" i="4"/>
  <c r="N255" i="4"/>
  <c r="S255" i="4"/>
  <c r="T196" i="7"/>
  <c r="M227" i="4"/>
  <c r="R361" i="7"/>
  <c r="V57" i="6"/>
  <c r="O57" i="6"/>
  <c r="X422" i="6"/>
  <c r="W57" i="7"/>
  <c r="U325" i="4"/>
  <c r="S101" i="4"/>
  <c r="Q128" i="7"/>
  <c r="V418" i="7"/>
  <c r="V153" i="4"/>
  <c r="R87" i="7"/>
  <c r="U294" i="4"/>
  <c r="E274" i="4"/>
  <c r="R55" i="6"/>
  <c r="R57" i="6" s="1"/>
  <c r="R89" i="6" s="1"/>
  <c r="S153" i="4"/>
  <c r="H153" i="4"/>
  <c r="M127" i="4"/>
  <c r="I333" i="4"/>
  <c r="E241" i="4"/>
  <c r="E247" i="4"/>
  <c r="E252" i="4"/>
  <c r="X55" i="7"/>
  <c r="X57" i="7" s="1"/>
  <c r="X89" i="7" s="1"/>
  <c r="E293" i="4"/>
  <c r="P55" i="6"/>
  <c r="G220" i="6"/>
  <c r="G222" i="6" s="1"/>
  <c r="J254" i="7"/>
  <c r="S418" i="7"/>
  <c r="V196" i="4"/>
  <c r="E280" i="4"/>
  <c r="E317" i="4"/>
  <c r="K23" i="4"/>
  <c r="U140" i="4"/>
  <c r="U220" i="6"/>
  <c r="W418" i="7"/>
  <c r="P418" i="7"/>
  <c r="T227" i="4"/>
  <c r="E248" i="4"/>
  <c r="G390" i="7"/>
  <c r="L220" i="6"/>
  <c r="S55" i="7"/>
  <c r="S57" i="7" s="1"/>
  <c r="X291" i="6"/>
  <c r="L254" i="7"/>
  <c r="S114" i="4"/>
  <c r="H242" i="4"/>
  <c r="H336" i="4"/>
  <c r="G254" i="7"/>
  <c r="Q196" i="7"/>
  <c r="Q198" i="7" s="1"/>
  <c r="E234" i="4"/>
  <c r="E318" i="4"/>
  <c r="R336" i="4"/>
  <c r="H72" i="4"/>
  <c r="I418" i="7"/>
  <c r="G351" i="4"/>
  <c r="T242" i="4"/>
  <c r="F348" i="4"/>
  <c r="F208" i="4"/>
  <c r="G293" i="7"/>
  <c r="K140" i="4"/>
  <c r="J153" i="4"/>
  <c r="J294" i="4"/>
  <c r="M55" i="4"/>
  <c r="I23" i="4"/>
  <c r="M8" i="4"/>
  <c r="V339" i="4"/>
  <c r="V294" i="4"/>
  <c r="L227" i="4"/>
  <c r="G89" i="7"/>
  <c r="K127" i="4"/>
  <c r="N291" i="6"/>
  <c r="L205" i="4"/>
  <c r="S196" i="4"/>
  <c r="O220" i="6"/>
  <c r="P281" i="4"/>
  <c r="V255" i="4"/>
  <c r="E286" i="4"/>
  <c r="G420" i="6"/>
  <c r="E284" i="4"/>
  <c r="O254" i="7"/>
  <c r="K55" i="6"/>
  <c r="S127" i="4"/>
  <c r="N36" i="4"/>
  <c r="S268" i="4"/>
  <c r="O493" i="6"/>
  <c r="M345" i="4"/>
  <c r="R363" i="7"/>
  <c r="R420" i="7" s="1"/>
  <c r="H493" i="6"/>
  <c r="F345" i="4"/>
  <c r="F255" i="4"/>
  <c r="U89" i="7"/>
  <c r="L8" i="4"/>
  <c r="F242" i="4"/>
  <c r="N227" i="4"/>
  <c r="U36" i="4"/>
  <c r="U57" i="4" s="1"/>
  <c r="M72" i="4"/>
  <c r="T291" i="6"/>
  <c r="R205" i="4"/>
  <c r="V268" i="4"/>
  <c r="K294" i="4"/>
  <c r="H268" i="4"/>
  <c r="S185" i="4"/>
  <c r="S254" i="7"/>
  <c r="F86" i="4"/>
  <c r="O242" i="4"/>
  <c r="R422" i="6"/>
  <c r="R424" i="6" s="1"/>
  <c r="Q196" i="4"/>
  <c r="F114" i="4"/>
  <c r="R140" i="4"/>
  <c r="K36" i="4"/>
  <c r="O348" i="4"/>
  <c r="O208" i="4"/>
  <c r="G101" i="8"/>
  <c r="G101" i="4"/>
  <c r="E196" i="4"/>
  <c r="E114" i="4"/>
  <c r="F140" i="4"/>
  <c r="R23" i="4"/>
  <c r="R57" i="4" s="1"/>
  <c r="R59" i="4" s="1"/>
  <c r="R74" i="4" s="1"/>
  <c r="R13" i="1" s="1"/>
  <c r="X220" i="6"/>
  <c r="Q493" i="6"/>
  <c r="O345" i="4"/>
  <c r="J281" i="4"/>
  <c r="T254" i="7"/>
  <c r="G36" i="4"/>
  <c r="H36" i="4"/>
  <c r="P336" i="4"/>
  <c r="N196" i="7"/>
  <c r="T87" i="6"/>
  <c r="E8" i="4"/>
  <c r="Q96" i="4"/>
  <c r="Q101" i="4" s="1"/>
  <c r="S294" i="4"/>
  <c r="L294" i="4"/>
  <c r="E261" i="4"/>
  <c r="E265" i="4"/>
  <c r="E266" i="4"/>
  <c r="Q294" i="4"/>
  <c r="P185" i="4"/>
  <c r="H199" i="4"/>
  <c r="M193" i="4"/>
  <c r="J422" i="6"/>
  <c r="I254" i="7"/>
  <c r="P255" i="4"/>
  <c r="M196" i="7"/>
  <c r="M198" i="7" s="1"/>
  <c r="T127" i="4"/>
  <c r="E278" i="4"/>
  <c r="H8" i="4"/>
  <c r="F227" i="4"/>
  <c r="T339" i="4"/>
  <c r="N8" i="4"/>
  <c r="N294" i="4"/>
  <c r="I294" i="4"/>
  <c r="V128" i="7"/>
  <c r="F325" i="4"/>
  <c r="S55" i="6"/>
  <c r="S57" i="6" s="1"/>
  <c r="S89" i="6" s="1"/>
  <c r="N220" i="6"/>
  <c r="E101" i="4"/>
  <c r="O227" i="4"/>
  <c r="G55" i="6"/>
  <c r="G57" i="6" s="1"/>
  <c r="G89" i="6" s="1"/>
  <c r="L55" i="6"/>
  <c r="L57" i="6" s="1"/>
  <c r="K72" i="4"/>
  <c r="K87" i="6"/>
  <c r="W220" i="6"/>
  <c r="E221" i="4"/>
  <c r="E337" i="4"/>
  <c r="O140" i="4"/>
  <c r="M333" i="4"/>
  <c r="J348" i="4"/>
  <c r="J208" i="4"/>
  <c r="P348" i="4"/>
  <c r="P208" i="4"/>
  <c r="G100" i="9"/>
  <c r="K281" i="4"/>
  <c r="L52" i="9"/>
  <c r="O127" i="4"/>
  <c r="N55" i="4"/>
  <c r="K101" i="4"/>
  <c r="G315" i="7"/>
  <c r="L422" i="6"/>
  <c r="L424" i="6" s="1"/>
  <c r="H339" i="4"/>
  <c r="W89" i="7"/>
  <c r="X254" i="7"/>
  <c r="Q72" i="4"/>
  <c r="H291" i="6"/>
  <c r="F205" i="4"/>
  <c r="J339" i="4"/>
  <c r="J354" i="4" s="1"/>
  <c r="G294" i="4"/>
  <c r="M363" i="7"/>
  <c r="M420" i="7" s="1"/>
  <c r="W55" i="6"/>
  <c r="W57" i="6" s="1"/>
  <c r="W89" i="6" s="1"/>
  <c r="Q153" i="4"/>
  <c r="J101" i="4"/>
  <c r="S333" i="4"/>
  <c r="O339" i="4"/>
  <c r="M422" i="6"/>
  <c r="M424" i="6" s="1"/>
  <c r="U196" i="7"/>
  <c r="H361" i="7"/>
  <c r="T101" i="4"/>
  <c r="H222" i="6"/>
  <c r="H227" i="4"/>
  <c r="I268" i="4"/>
  <c r="M55" i="6"/>
  <c r="E348" i="4"/>
  <c r="E208" i="4"/>
  <c r="Q100" i="9"/>
  <c r="J114" i="4"/>
  <c r="H127" i="4"/>
  <c r="T281" i="4"/>
  <c r="J55" i="7"/>
  <c r="J57" i="7" s="1"/>
  <c r="M348" i="4"/>
  <c r="M208" i="4"/>
  <c r="O101" i="8"/>
  <c r="O101" i="4"/>
  <c r="J55" i="6"/>
  <c r="M255" i="4"/>
  <c r="H193" i="4"/>
  <c r="U127" i="4"/>
  <c r="K55" i="4"/>
  <c r="O72" i="4"/>
  <c r="G127" i="4"/>
  <c r="U291" i="6"/>
  <c r="S205" i="4"/>
  <c r="L199" i="4"/>
  <c r="J291" i="6"/>
  <c r="H205" i="4"/>
  <c r="F23" i="4"/>
  <c r="K237" i="4"/>
  <c r="U422" i="6"/>
  <c r="N422" i="6"/>
  <c r="N424" i="6" s="1"/>
  <c r="G336" i="4"/>
  <c r="G376" i="6"/>
  <c r="E258" i="4"/>
  <c r="E267" i="4"/>
  <c r="S422" i="6"/>
  <c r="S424" i="6" s="1"/>
  <c r="S495" i="6" s="1"/>
  <c r="R196" i="7"/>
  <c r="R198" i="7" s="1"/>
  <c r="M101" i="4"/>
  <c r="O422" i="6"/>
  <c r="L55" i="4"/>
  <c r="V36" i="4"/>
  <c r="G23" i="4"/>
  <c r="L23" i="4"/>
  <c r="I208" i="4"/>
  <c r="O196" i="4"/>
  <c r="I153" i="4"/>
  <c r="G398" i="6"/>
  <c r="E271" i="4"/>
  <c r="M254" i="7"/>
  <c r="J57" i="6"/>
  <c r="P57" i="6"/>
  <c r="L36" i="4"/>
  <c r="V127" i="4"/>
  <c r="R153" i="4"/>
  <c r="P422" i="6"/>
  <c r="P424" i="6" s="1"/>
  <c r="F281" i="4"/>
  <c r="K422" i="6"/>
  <c r="K424" i="6" s="1"/>
  <c r="V293" i="7"/>
  <c r="V361" i="7" s="1"/>
  <c r="V363" i="7" s="1"/>
  <c r="V420" i="7" s="1"/>
  <c r="P325" i="4"/>
  <c r="H87" i="6"/>
  <c r="H89" i="6" s="1"/>
  <c r="E193" i="4"/>
  <c r="O291" i="6"/>
  <c r="M205" i="4"/>
  <c r="G359" i="7"/>
  <c r="E315" i="4"/>
  <c r="P87" i="6"/>
  <c r="G291" i="6"/>
  <c r="E205" i="4"/>
  <c r="J127" i="4"/>
  <c r="T336" i="4"/>
  <c r="U255" i="4"/>
  <c r="U242" i="4"/>
  <c r="G153" i="4"/>
  <c r="O23" i="4"/>
  <c r="E72" i="4"/>
  <c r="L140" i="4"/>
  <c r="S281" i="4"/>
  <c r="N198" i="7"/>
  <c r="N256" i="7" s="1"/>
  <c r="T422" i="6"/>
  <c r="S291" i="6"/>
  <c r="Q205" i="4"/>
  <c r="E86" i="4"/>
  <c r="L325" i="4"/>
  <c r="E55" i="4"/>
  <c r="Q8" i="4"/>
  <c r="F153" i="4"/>
  <c r="Q339" i="4"/>
  <c r="L363" i="7"/>
  <c r="L420" i="7" s="1"/>
  <c r="P153" i="4"/>
  <c r="H55" i="4"/>
  <c r="P114" i="4"/>
  <c r="J140" i="4"/>
  <c r="J187" i="4" s="1"/>
  <c r="G377" i="7"/>
  <c r="P127" i="4"/>
  <c r="I281" i="4"/>
  <c r="K153" i="4"/>
  <c r="T140" i="4"/>
  <c r="X493" i="6"/>
  <c r="V345" i="4"/>
  <c r="L242" i="4"/>
  <c r="T294" i="4"/>
  <c r="Q242" i="4"/>
  <c r="T87" i="7"/>
  <c r="H363" i="7"/>
  <c r="R493" i="6"/>
  <c r="P345" i="4"/>
  <c r="E245" i="4"/>
  <c r="E255" i="4" s="1"/>
  <c r="P23" i="4"/>
  <c r="V140" i="4"/>
  <c r="O36" i="4"/>
  <c r="L268" i="4"/>
  <c r="L327" i="4" s="1"/>
  <c r="H55" i="7"/>
  <c r="H57" i="7" s="1"/>
  <c r="H89" i="7" s="1"/>
  <c r="I198" i="7"/>
  <c r="I256" i="7" s="1"/>
  <c r="N52" i="8"/>
  <c r="S23" i="4"/>
  <c r="O193" i="4"/>
  <c r="O214" i="4" s="1"/>
  <c r="G403" i="7"/>
  <c r="T361" i="7"/>
  <c r="R220" i="6"/>
  <c r="N196" i="4"/>
  <c r="R268" i="4"/>
  <c r="H255" i="4"/>
  <c r="U185" i="4"/>
  <c r="X196" i="7"/>
  <c r="X198" i="7" s="1"/>
  <c r="J418" i="7"/>
  <c r="H351" i="4"/>
  <c r="H354" i="4" s="1"/>
  <c r="O8" i="4"/>
  <c r="P101" i="4"/>
  <c r="T493" i="6"/>
  <c r="R345" i="4"/>
  <c r="U327" i="4"/>
  <c r="U329" i="4" s="1"/>
  <c r="M87" i="7"/>
  <c r="R101" i="4"/>
  <c r="H23" i="4"/>
  <c r="V227" i="4"/>
  <c r="Q227" i="4"/>
  <c r="V196" i="7"/>
  <c r="V198" i="7" s="1"/>
  <c r="V256" i="7" s="1"/>
  <c r="J361" i="7"/>
  <c r="O361" i="7"/>
  <c r="O363" i="7" s="1"/>
  <c r="O420" i="7" s="1"/>
  <c r="P220" i="6"/>
  <c r="O333" i="4"/>
  <c r="O354" i="4" s="1"/>
  <c r="V336" i="4"/>
  <c r="G491" i="6"/>
  <c r="E287" i="4"/>
  <c r="N348" i="4"/>
  <c r="N208" i="4"/>
  <c r="E127" i="4"/>
  <c r="W291" i="6"/>
  <c r="U205" i="4"/>
  <c r="U214" i="4" s="1"/>
  <c r="I57" i="7"/>
  <c r="I89" i="7" s="1"/>
  <c r="T198" i="7"/>
  <c r="T256" i="7" s="1"/>
  <c r="K325" i="4"/>
  <c r="U361" i="7"/>
  <c r="U363" i="7" s="1"/>
  <c r="U420" i="7" s="1"/>
  <c r="X87" i="6"/>
  <c r="P140" i="4"/>
  <c r="P187" i="4" s="1"/>
  <c r="I422" i="6"/>
  <c r="R281" i="4"/>
  <c r="I185" i="4"/>
  <c r="J72" i="4"/>
  <c r="M291" i="6"/>
  <c r="K205" i="4"/>
  <c r="S220" i="6"/>
  <c r="P493" i="6"/>
  <c r="N345" i="4"/>
  <c r="M493" i="6"/>
  <c r="K345" i="4"/>
  <c r="O255" i="4"/>
  <c r="G325" i="4"/>
  <c r="X363" i="7"/>
  <c r="X420" i="7" s="1"/>
  <c r="K268" i="4"/>
  <c r="J424" i="6"/>
  <c r="Q114" i="4"/>
  <c r="M57" i="6"/>
  <c r="M89" i="6" s="1"/>
  <c r="Q23" i="4"/>
  <c r="S339" i="4"/>
  <c r="Q281" i="4"/>
  <c r="O294" i="4"/>
  <c r="G309" i="6"/>
  <c r="E220" i="4"/>
  <c r="G439" i="6"/>
  <c r="E333" i="4" s="1"/>
  <c r="P198" i="7"/>
  <c r="P256" i="7" s="1"/>
  <c r="J87" i="7"/>
  <c r="R114" i="4"/>
  <c r="V193" i="4"/>
  <c r="V214" i="4" s="1"/>
  <c r="F294" i="4"/>
  <c r="K348" i="4"/>
  <c r="K208" i="4"/>
  <c r="J55" i="4"/>
  <c r="O87" i="6"/>
  <c r="O89" i="6" s="1"/>
  <c r="E140" i="4"/>
  <c r="P193" i="4"/>
  <c r="S36" i="4"/>
  <c r="O114" i="4"/>
  <c r="R339" i="4"/>
  <c r="K242" i="4"/>
  <c r="U493" i="6"/>
  <c r="S345" i="4"/>
  <c r="N493" i="6"/>
  <c r="L345" i="4"/>
  <c r="L354" i="4" s="1"/>
  <c r="E222" i="4"/>
  <c r="E262" i="4"/>
  <c r="E259" i="4"/>
  <c r="E263" i="4"/>
  <c r="E340" i="4"/>
  <c r="U339" i="4"/>
  <c r="S493" i="6"/>
  <c r="Q345" i="4"/>
  <c r="N55" i="7"/>
  <c r="W361" i="7"/>
  <c r="W363" i="7" s="1"/>
  <c r="P361" i="7"/>
  <c r="P363" i="7" s="1"/>
  <c r="P420" i="7" s="1"/>
  <c r="H325" i="4"/>
  <c r="I361" i="7"/>
  <c r="I363" i="7" s="1"/>
  <c r="I420" i="7" s="1"/>
  <c r="Q325" i="4"/>
  <c r="T153" i="4"/>
  <c r="G227" i="4"/>
  <c r="X55" i="6"/>
  <c r="W422" i="6"/>
  <c r="W424" i="6" s="1"/>
  <c r="N101" i="8"/>
  <c r="K220" i="6"/>
  <c r="G478" i="6"/>
  <c r="E342" i="4" s="1"/>
  <c r="H208" i="4"/>
  <c r="I8" i="4"/>
  <c r="T114" i="4"/>
  <c r="V114" i="4"/>
  <c r="G114" i="4"/>
  <c r="G187" i="4" s="1"/>
  <c r="N55" i="6"/>
  <c r="N57" i="6" s="1"/>
  <c r="N89" i="6" s="1"/>
  <c r="T220" i="6"/>
  <c r="V237" i="4"/>
  <c r="V242" i="4" s="1"/>
  <c r="V327" i="4" s="1"/>
  <c r="L255" i="4"/>
  <c r="S242" i="4"/>
  <c r="M268" i="4"/>
  <c r="W254" i="7"/>
  <c r="K339" i="4"/>
  <c r="K354" i="4" s="1"/>
  <c r="P72" i="4"/>
  <c r="I199" i="4"/>
  <c r="N101" i="4"/>
  <c r="G452" i="6"/>
  <c r="E336" i="4" s="1"/>
  <c r="J493" i="6"/>
  <c r="O281" i="4"/>
  <c r="I220" i="6"/>
  <c r="M336" i="4"/>
  <c r="T23" i="4"/>
  <c r="T57" i="4" s="1"/>
  <c r="T59" i="4" s="1"/>
  <c r="N72" i="4"/>
  <c r="K493" i="6"/>
  <c r="I345" i="4"/>
  <c r="I354" i="4" s="1"/>
  <c r="U424" i="6"/>
  <c r="U495" i="6" s="1"/>
  <c r="V493" i="6"/>
  <c r="T345" i="4"/>
  <c r="T354" i="4" s="1"/>
  <c r="O196" i="7"/>
  <c r="R325" i="4"/>
  <c r="O55" i="4"/>
  <c r="S325" i="4"/>
  <c r="O424" i="6"/>
  <c r="O495" i="6" s="1"/>
  <c r="T363" i="7"/>
  <c r="T420" i="7" s="1"/>
  <c r="T199" i="4"/>
  <c r="I101" i="4"/>
  <c r="G256" i="7"/>
  <c r="N114" i="4"/>
  <c r="F72" i="4"/>
  <c r="Q254" i="7"/>
  <c r="P55" i="4"/>
  <c r="M220" i="6"/>
  <c r="N268" i="4"/>
  <c r="J255" i="4"/>
  <c r="V422" i="6"/>
  <c r="V424" i="6" s="1"/>
  <c r="N57" i="7"/>
  <c r="U254" i="7"/>
  <c r="K254" i="7"/>
  <c r="R254" i="7"/>
  <c r="N171" i="4"/>
  <c r="U114" i="4"/>
  <c r="K114" i="4"/>
  <c r="T57" i="6"/>
  <c r="T89" i="6" s="1"/>
  <c r="P36" i="4"/>
  <c r="P57" i="4" s="1"/>
  <c r="N193" i="4"/>
  <c r="N214" i="4" s="1"/>
  <c r="L114" i="4"/>
  <c r="K89" i="7"/>
  <c r="J198" i="7"/>
  <c r="J256" i="7" s="1"/>
  <c r="S363" i="7"/>
  <c r="S420" i="7" s="1"/>
  <c r="G348" i="4"/>
  <c r="G208" i="4"/>
  <c r="L101" i="8"/>
  <c r="J87" i="6"/>
  <c r="F268" i="4"/>
  <c r="K255" i="4"/>
  <c r="G337" i="7"/>
  <c r="F55" i="4"/>
  <c r="I193" i="4"/>
  <c r="E232" i="4"/>
  <c r="E242" i="4" s="1"/>
  <c r="X57" i="6"/>
  <c r="X89" i="6" s="1"/>
  <c r="R214" i="4"/>
  <c r="R255" i="4"/>
  <c r="M89" i="7"/>
  <c r="W196" i="7"/>
  <c r="W198" i="7" s="1"/>
  <c r="W256" i="7" s="1"/>
  <c r="R101" i="8"/>
  <c r="H101" i="8"/>
  <c r="Q57" i="6"/>
  <c r="Q89" i="6" s="1"/>
  <c r="I114" i="4"/>
  <c r="L127" i="4"/>
  <c r="Q214" i="4"/>
  <c r="K291" i="6"/>
  <c r="I205" i="4"/>
  <c r="V72" i="4"/>
  <c r="L291" i="6"/>
  <c r="J205" i="4"/>
  <c r="J214" i="4" s="1"/>
  <c r="R242" i="4"/>
  <c r="R294" i="4"/>
  <c r="I255" i="4"/>
  <c r="P268" i="4"/>
  <c r="G270" i="7"/>
  <c r="L493" i="6"/>
  <c r="N281" i="4"/>
  <c r="J8" i="4"/>
  <c r="N333" i="4"/>
  <c r="N242" i="4"/>
  <c r="N23" i="4"/>
  <c r="X424" i="6"/>
  <c r="X495" i="6" s="1"/>
  <c r="O268" i="4"/>
  <c r="R57" i="7"/>
  <c r="R89" i="7" s="1"/>
  <c r="U198" i="7"/>
  <c r="U256" i="7" s="1"/>
  <c r="F36" i="4"/>
  <c r="M153" i="4"/>
  <c r="F101" i="4"/>
  <c r="E199" i="4"/>
  <c r="G55" i="4"/>
  <c r="I36" i="4"/>
  <c r="I57" i="4" s="1"/>
  <c r="Q220" i="6"/>
  <c r="V291" i="6"/>
  <c r="T205" i="4"/>
  <c r="J227" i="4"/>
  <c r="J268" i="4"/>
  <c r="P227" i="4"/>
  <c r="U333" i="4"/>
  <c r="I291" i="6"/>
  <c r="G205" i="4"/>
  <c r="G214" i="4" s="1"/>
  <c r="I493" i="6"/>
  <c r="G345" i="4"/>
  <c r="W493" i="6"/>
  <c r="U345" i="4"/>
  <c r="Q55" i="7"/>
  <c r="Q57" i="7" s="1"/>
  <c r="Q89" i="7" s="1"/>
  <c r="K196" i="7"/>
  <c r="K198" i="7" s="1"/>
  <c r="K256" i="7" s="1"/>
  <c r="G8" i="4"/>
  <c r="H171" i="4"/>
  <c r="Q127" i="4"/>
  <c r="F333" i="4"/>
  <c r="S140" i="4"/>
  <c r="S187" i="4" s="1"/>
  <c r="F127" i="4"/>
  <c r="V333" i="4"/>
  <c r="V354" i="4" s="1"/>
  <c r="L198" i="7"/>
  <c r="L256" i="7" s="1"/>
  <c r="H418" i="7"/>
  <c r="F351" i="4"/>
  <c r="F214" i="4"/>
  <c r="R127" i="4"/>
  <c r="P294" i="4"/>
  <c r="O198" i="7"/>
  <c r="O256" i="7" s="1"/>
  <c r="P8" i="4"/>
  <c r="L101" i="4"/>
  <c r="G82" i="4"/>
  <c r="G86" i="4" s="1"/>
  <c r="G189" i="4" s="1"/>
  <c r="J105" i="6"/>
  <c r="G242" i="4"/>
  <c r="Q422" i="6"/>
  <c r="Q424" i="6" s="1"/>
  <c r="Q495" i="6" s="1"/>
  <c r="N336" i="4"/>
  <c r="E334" i="4"/>
  <c r="Q268" i="4"/>
  <c r="S196" i="7"/>
  <c r="S198" i="7" s="1"/>
  <c r="S256" i="7" s="1"/>
  <c r="N361" i="7"/>
  <c r="N363" i="7" s="1"/>
  <c r="N420" i="7" s="1"/>
  <c r="H422" i="6"/>
  <c r="H424" i="6" s="1"/>
  <c r="H495" i="6" s="1"/>
  <c r="L185" i="4"/>
  <c r="J325" i="4"/>
  <c r="G72" i="4"/>
  <c r="L72" i="4"/>
  <c r="R291" i="6"/>
  <c r="P205" i="4"/>
  <c r="T72" i="4"/>
  <c r="U59" i="4"/>
  <c r="U55" i="6"/>
  <c r="U57" i="6" s="1"/>
  <c r="U89" i="6" s="1"/>
  <c r="V23" i="4"/>
  <c r="V87" i="6"/>
  <c r="V89" i="6" s="1"/>
  <c r="T424" i="6"/>
  <c r="T495" i="6" s="1"/>
  <c r="H281" i="4"/>
  <c r="I242" i="4"/>
  <c r="G465" i="6"/>
  <c r="E339" i="4" s="1"/>
  <c r="E260" i="4"/>
  <c r="E264" i="4"/>
  <c r="N87" i="7"/>
  <c r="H196" i="7"/>
  <c r="H198" i="7" s="1"/>
  <c r="H256" i="7" s="1"/>
  <c r="O325" i="4"/>
  <c r="V220" i="6"/>
  <c r="H140" i="4"/>
  <c r="I424" i="6"/>
  <c r="I495" i="6" s="1"/>
  <c r="S87" i="7"/>
  <c r="S89" i="7" s="1"/>
  <c r="M242" i="4"/>
  <c r="L348" i="4"/>
  <c r="L208" i="4"/>
  <c r="S193" i="4"/>
  <c r="S214" i="4" s="1"/>
  <c r="U72" i="4"/>
  <c r="K227" i="4"/>
  <c r="E273" i="4"/>
  <c r="I227" i="4"/>
  <c r="M114" i="4"/>
  <c r="M187" i="4" s="1"/>
  <c r="K57" i="6"/>
  <c r="K89" i="6" s="1"/>
  <c r="J23" i="4"/>
  <c r="M23" i="4"/>
  <c r="M57" i="4" s="1"/>
  <c r="H114" i="4"/>
  <c r="Q255" i="4"/>
  <c r="J363" i="7"/>
  <c r="J420" i="7" s="1"/>
  <c r="Q363" i="7"/>
  <c r="Q420" i="7" s="1"/>
  <c r="Q36" i="4"/>
  <c r="Q57" i="4" s="1"/>
  <c r="T193" i="4"/>
  <c r="T214" i="4" s="1"/>
  <c r="L153" i="4"/>
  <c r="K361" i="7"/>
  <c r="K363" i="7" s="1"/>
  <c r="K420" i="7" s="1"/>
  <c r="G416" i="7"/>
  <c r="E36" i="4"/>
  <c r="E57" i="4" s="1"/>
  <c r="J36" i="4"/>
  <c r="J57" i="4" s="1"/>
  <c r="I107" i="6"/>
  <c r="L193" i="4"/>
  <c r="I127" i="4"/>
  <c r="U153" i="4"/>
  <c r="L55" i="7"/>
  <c r="L57" i="7" s="1"/>
  <c r="L89" i="7" s="1"/>
  <c r="T325" i="4"/>
  <c r="S72" i="4"/>
  <c r="I140" i="4"/>
  <c r="I187" i="4" s="1"/>
  <c r="K193" i="4"/>
  <c r="K214" i="4" s="1"/>
  <c r="N127" i="4"/>
  <c r="G255" i="4"/>
  <c r="G327" i="4" s="1"/>
  <c r="G354" i="4" l="1"/>
  <c r="R354" i="4"/>
  <c r="E187" i="4"/>
  <c r="T89" i="7"/>
  <c r="L214" i="4"/>
  <c r="H327" i="4"/>
  <c r="P59" i="4"/>
  <c r="P74" i="4" s="1"/>
  <c r="P13" i="1" s="1"/>
  <c r="Q187" i="4"/>
  <c r="F57" i="4"/>
  <c r="F59" i="4" s="1"/>
  <c r="K187" i="4"/>
  <c r="W420" i="7"/>
  <c r="P354" i="4"/>
  <c r="S57" i="4"/>
  <c r="S59" i="4" s="1"/>
  <c r="X256" i="7"/>
  <c r="E325" i="4"/>
  <c r="L89" i="6"/>
  <c r="F187" i="4"/>
  <c r="F74" i="4"/>
  <c r="F13" i="1" s="1"/>
  <c r="H293" i="6"/>
  <c r="G293" i="6"/>
  <c r="V495" i="6"/>
  <c r="S74" i="4"/>
  <c r="S13" i="1" s="1"/>
  <c r="L187" i="4"/>
  <c r="M495" i="6"/>
  <c r="J59" i="4"/>
  <c r="J74" i="4" s="1"/>
  <c r="J13" i="1" s="1"/>
  <c r="M327" i="4"/>
  <c r="M329" i="4" s="1"/>
  <c r="E227" i="4"/>
  <c r="Q354" i="4"/>
  <c r="P495" i="6"/>
  <c r="P89" i="6"/>
  <c r="N495" i="6"/>
  <c r="O187" i="4"/>
  <c r="R495" i="6"/>
  <c r="F354" i="4"/>
  <c r="U354" i="4"/>
  <c r="U356" i="4" s="1"/>
  <c r="U14" i="1" s="1"/>
  <c r="N327" i="4"/>
  <c r="T74" i="4"/>
  <c r="T13" i="1" s="1"/>
  <c r="U187" i="4"/>
  <c r="I214" i="4"/>
  <c r="Q256" i="7"/>
  <c r="W495" i="6"/>
  <c r="K495" i="6"/>
  <c r="L495" i="6"/>
  <c r="G216" i="4"/>
  <c r="G15" i="1" s="1"/>
  <c r="G418" i="7"/>
  <c r="E351" i="4"/>
  <c r="O327" i="4"/>
  <c r="Q327" i="4"/>
  <c r="R327" i="4"/>
  <c r="R329" i="4" s="1"/>
  <c r="R356" i="4" s="1"/>
  <c r="R14" i="1" s="1"/>
  <c r="I327" i="4"/>
  <c r="E189" i="4"/>
  <c r="E281" i="4"/>
  <c r="H214" i="4"/>
  <c r="T327" i="4"/>
  <c r="T329" i="4" s="1"/>
  <c r="T356" i="4" s="1"/>
  <c r="T14" i="1" s="1"/>
  <c r="M256" i="7"/>
  <c r="M214" i="4"/>
  <c r="H57" i="4"/>
  <c r="J327" i="4"/>
  <c r="F189" i="4"/>
  <c r="F216" i="4" s="1"/>
  <c r="F15" i="1" s="1"/>
  <c r="N57" i="4"/>
  <c r="N59" i="4" s="1"/>
  <c r="N74" i="4" s="1"/>
  <c r="N13" i="1" s="1"/>
  <c r="M59" i="4"/>
  <c r="M74" i="4" s="1"/>
  <c r="M13" i="1" s="1"/>
  <c r="I222" i="6"/>
  <c r="I293" i="6" s="1"/>
  <c r="H82" i="4"/>
  <c r="H86" i="4" s="1"/>
  <c r="K105" i="6"/>
  <c r="J107" i="6"/>
  <c r="J222" i="6" s="1"/>
  <c r="J293" i="6" s="1"/>
  <c r="H187" i="4"/>
  <c r="N187" i="4"/>
  <c r="N89" i="7"/>
  <c r="G329" i="4"/>
  <c r="G356" i="4" s="1"/>
  <c r="G14" i="1" s="1"/>
  <c r="J495" i="6"/>
  <c r="V187" i="4"/>
  <c r="Q59" i="4"/>
  <c r="Q74" i="4" s="1"/>
  <c r="Q13" i="1" s="1"/>
  <c r="E214" i="4"/>
  <c r="H329" i="4"/>
  <c r="H356" i="4" s="1"/>
  <c r="H14" i="1" s="1"/>
  <c r="S354" i="4"/>
  <c r="M354" i="4"/>
  <c r="M356" i="4" s="1"/>
  <c r="M14" i="1" s="1"/>
  <c r="E294" i="4"/>
  <c r="P327" i="4"/>
  <c r="P329" i="4" s="1"/>
  <c r="P356" i="4" s="1"/>
  <c r="P14" i="1" s="1"/>
  <c r="L329" i="4"/>
  <c r="L356" i="4" s="1"/>
  <c r="L14" i="1" s="1"/>
  <c r="I329" i="4"/>
  <c r="I356" i="4" s="1"/>
  <c r="I14" i="1" s="1"/>
  <c r="U74" i="4"/>
  <c r="U13" i="1" s="1"/>
  <c r="J329" i="4"/>
  <c r="J356" i="4" s="1"/>
  <c r="J14" i="1" s="1"/>
  <c r="N354" i="4"/>
  <c r="I59" i="4"/>
  <c r="I74" i="4" s="1"/>
  <c r="I13" i="1" s="1"/>
  <c r="P214" i="4"/>
  <c r="G493" i="6"/>
  <c r="E345" i="4"/>
  <c r="E354" i="4" s="1"/>
  <c r="Q329" i="4"/>
  <c r="Q356" i="4" s="1"/>
  <c r="Q14" i="1" s="1"/>
  <c r="T187" i="4"/>
  <c r="S327" i="4"/>
  <c r="S329" i="4" s="1"/>
  <c r="F327" i="4"/>
  <c r="F329" i="4" s="1"/>
  <c r="F356" i="4" s="1"/>
  <c r="F14" i="1" s="1"/>
  <c r="J89" i="6"/>
  <c r="E268" i="4"/>
  <c r="K327" i="4"/>
  <c r="K329" i="4" s="1"/>
  <c r="K356" i="4" s="1"/>
  <c r="K14" i="1" s="1"/>
  <c r="O329" i="4"/>
  <c r="O356" i="4" s="1"/>
  <c r="O14" i="1" s="1"/>
  <c r="G57" i="4"/>
  <c r="G59" i="4" s="1"/>
  <c r="G74" i="4" s="1"/>
  <c r="G13" i="1" s="1"/>
  <c r="K57" i="4"/>
  <c r="K59" i="4" s="1"/>
  <c r="K74" i="4" s="1"/>
  <c r="K13" i="1" s="1"/>
  <c r="N329" i="4"/>
  <c r="N356" i="4" s="1"/>
  <c r="N14" i="1" s="1"/>
  <c r="G422" i="6"/>
  <c r="G424" i="6" s="1"/>
  <c r="V329" i="4"/>
  <c r="V356" i="4" s="1"/>
  <c r="V14" i="1" s="1"/>
  <c r="O57" i="4"/>
  <c r="O59" i="4" s="1"/>
  <c r="O74" i="4" s="1"/>
  <c r="O13" i="1" s="1"/>
  <c r="H420" i="7"/>
  <c r="L57" i="4"/>
  <c r="L59" i="4" s="1"/>
  <c r="L74" i="4" s="1"/>
  <c r="L13" i="1" s="1"/>
  <c r="V57" i="4"/>
  <c r="V59" i="4" s="1"/>
  <c r="V74" i="4" s="1"/>
  <c r="V13" i="1" s="1"/>
  <c r="R256" i="7"/>
  <c r="J89" i="7"/>
  <c r="H59" i="4"/>
  <c r="H74" i="4" s="1"/>
  <c r="H13" i="1" s="1"/>
  <c r="E59" i="4"/>
  <c r="E74" i="4" s="1"/>
  <c r="E13" i="1" s="1"/>
  <c r="R187" i="4"/>
  <c r="G361" i="7"/>
  <c r="G363" i="7" s="1"/>
  <c r="G420" i="7" s="1"/>
  <c r="G495" i="6" l="1"/>
  <c r="F33" i="1"/>
  <c r="E327" i="4"/>
  <c r="E329" i="4" s="1"/>
  <c r="E356" i="4" s="1"/>
  <c r="E14" i="1" s="1"/>
  <c r="E216" i="4"/>
  <c r="E15" i="1" s="1"/>
  <c r="E20" i="1" s="1"/>
  <c r="F36" i="1"/>
  <c r="I82" i="4"/>
  <c r="I86" i="4" s="1"/>
  <c r="I189" i="4" s="1"/>
  <c r="I216" i="4" s="1"/>
  <c r="I15" i="1" s="1"/>
  <c r="L105" i="6"/>
  <c r="K107" i="6"/>
  <c r="K222" i="6" s="1"/>
  <c r="K293" i="6" s="1"/>
  <c r="G20" i="1"/>
  <c r="F32" i="1"/>
  <c r="S356" i="4"/>
  <c r="S14" i="1" s="1"/>
  <c r="F37" i="1" s="1"/>
  <c r="V18" i="1"/>
  <c r="R18" i="1"/>
  <c r="N18" i="1"/>
  <c r="J18" i="1"/>
  <c r="F18" i="1"/>
  <c r="G18" i="1"/>
  <c r="F31" i="1"/>
  <c r="U18" i="1"/>
  <c r="Q18" i="1"/>
  <c r="M18" i="1"/>
  <c r="I18" i="1"/>
  <c r="E18" i="1"/>
  <c r="E23" i="1"/>
  <c r="F23" i="1" s="1"/>
  <c r="O18" i="1"/>
  <c r="T18" i="1"/>
  <c r="P18" i="1"/>
  <c r="L18" i="1"/>
  <c r="H18" i="1"/>
  <c r="S18" i="1"/>
  <c r="K18" i="1"/>
  <c r="H189" i="4"/>
  <c r="H216" i="4" s="1"/>
  <c r="H15" i="1" s="1"/>
  <c r="F20" i="1" l="1"/>
  <c r="H20" i="1"/>
  <c r="I20" i="1"/>
  <c r="U19" i="1"/>
  <c r="T19" i="1"/>
  <c r="P19" i="1"/>
  <c r="L19" i="1"/>
  <c r="H19" i="1"/>
  <c r="Q19" i="1"/>
  <c r="E24" i="1"/>
  <c r="F24" i="1" s="1"/>
  <c r="S19" i="1"/>
  <c r="O19" i="1"/>
  <c r="K19" i="1"/>
  <c r="G19" i="1"/>
  <c r="I19" i="1"/>
  <c r="E19" i="1"/>
  <c r="F35" i="1"/>
  <c r="V19" i="1"/>
  <c r="R19" i="1"/>
  <c r="N19" i="1"/>
  <c r="J19" i="1"/>
  <c r="F19" i="1"/>
  <c r="M19" i="1"/>
  <c r="J82" i="4"/>
  <c r="J86" i="4" s="1"/>
  <c r="J189" i="4" s="1"/>
  <c r="J216" i="4" s="1"/>
  <c r="J15" i="1" s="1"/>
  <c r="M105" i="6"/>
  <c r="L107" i="6"/>
  <c r="L222" i="6" s="1"/>
  <c r="L293" i="6" s="1"/>
  <c r="F39" i="1" l="1"/>
  <c r="K82" i="4"/>
  <c r="K86" i="4" s="1"/>
  <c r="K189" i="4" s="1"/>
  <c r="K216" i="4" s="1"/>
  <c r="K15" i="1" s="1"/>
  <c r="N105" i="6"/>
  <c r="M107" i="6"/>
  <c r="M222" i="6" s="1"/>
  <c r="M293" i="6" s="1"/>
  <c r="J20" i="1"/>
  <c r="K20" i="1" l="1"/>
  <c r="L82" i="4"/>
  <c r="L86" i="4" s="1"/>
  <c r="L189" i="4" s="1"/>
  <c r="L216" i="4" s="1"/>
  <c r="L15" i="1" s="1"/>
  <c r="O105" i="6"/>
  <c r="N107" i="6"/>
  <c r="N222" i="6" s="1"/>
  <c r="N293" i="6" s="1"/>
  <c r="L20" i="1" l="1"/>
  <c r="M82" i="4"/>
  <c r="M86" i="4" s="1"/>
  <c r="M189" i="4" s="1"/>
  <c r="M216" i="4" s="1"/>
  <c r="M15" i="1" s="1"/>
  <c r="P105" i="6"/>
  <c r="O107" i="6"/>
  <c r="O222" i="6" s="1"/>
  <c r="O293" i="6" s="1"/>
  <c r="M20" i="1" l="1"/>
  <c r="N82" i="4"/>
  <c r="N86" i="4" s="1"/>
  <c r="N189" i="4" s="1"/>
  <c r="N216" i="4" s="1"/>
  <c r="N15" i="1" s="1"/>
  <c r="N20" i="1" s="1"/>
  <c r="Q105" i="6"/>
  <c r="P107" i="6"/>
  <c r="P222" i="6" s="1"/>
  <c r="P293" i="6" s="1"/>
  <c r="O82" i="4" l="1"/>
  <c r="O86" i="4" s="1"/>
  <c r="O189" i="4" s="1"/>
  <c r="O216" i="4" s="1"/>
  <c r="O15" i="1" s="1"/>
  <c r="O20" i="1" s="1"/>
  <c r="R105" i="6"/>
  <c r="Q107" i="6"/>
  <c r="Q222" i="6" s="1"/>
  <c r="Q293" i="6" s="1"/>
  <c r="P82" i="4" l="1"/>
  <c r="P86" i="4" s="1"/>
  <c r="P189" i="4" s="1"/>
  <c r="P216" i="4" s="1"/>
  <c r="P15" i="1" s="1"/>
  <c r="S105" i="6"/>
  <c r="R107" i="6"/>
  <c r="R222" i="6" s="1"/>
  <c r="R293" i="6" s="1"/>
  <c r="Q82" i="4" l="1"/>
  <c r="Q86" i="4" s="1"/>
  <c r="Q189" i="4" s="1"/>
  <c r="Q216" i="4" s="1"/>
  <c r="Q15" i="1" s="1"/>
  <c r="T105" i="6"/>
  <c r="S107" i="6"/>
  <c r="S222" i="6" s="1"/>
  <c r="S293" i="6" s="1"/>
  <c r="P20" i="1"/>
  <c r="F40" i="1"/>
  <c r="R82" i="4" l="1"/>
  <c r="R86" i="4" s="1"/>
  <c r="R189" i="4" s="1"/>
  <c r="R216" i="4" s="1"/>
  <c r="R15" i="1" s="1"/>
  <c r="R20" i="1" s="1"/>
  <c r="U105" i="6"/>
  <c r="T107" i="6"/>
  <c r="T222" i="6" s="1"/>
  <c r="T293" i="6" s="1"/>
  <c r="Q20" i="1"/>
  <c r="S82" i="4" l="1"/>
  <c r="S86" i="4" s="1"/>
  <c r="S189" i="4" s="1"/>
  <c r="S216" i="4" s="1"/>
  <c r="S15" i="1" s="1"/>
  <c r="V105" i="6"/>
  <c r="U107" i="6"/>
  <c r="U222" i="6" s="1"/>
  <c r="U293" i="6" s="1"/>
  <c r="T82" i="4" l="1"/>
  <c r="T86" i="4" s="1"/>
  <c r="T189" i="4" s="1"/>
  <c r="T216" i="4" s="1"/>
  <c r="T15" i="1" s="1"/>
  <c r="T20" i="1" s="1"/>
  <c r="W105" i="6"/>
  <c r="V107" i="6"/>
  <c r="V222" i="6" s="1"/>
  <c r="V293" i="6" s="1"/>
  <c r="S20" i="1"/>
  <c r="U82" i="4" l="1"/>
  <c r="U86" i="4" s="1"/>
  <c r="U189" i="4" s="1"/>
  <c r="U216" i="4" s="1"/>
  <c r="U15" i="1" s="1"/>
  <c r="X105" i="6"/>
  <c r="W107" i="6"/>
  <c r="W222" i="6" s="1"/>
  <c r="W293" i="6" s="1"/>
  <c r="V82" i="4" l="1"/>
  <c r="V86" i="4" s="1"/>
  <c r="V189" i="4" s="1"/>
  <c r="V216" i="4" s="1"/>
  <c r="V15" i="1" s="1"/>
  <c r="F41" i="1" s="1"/>
  <c r="X107" i="6"/>
  <c r="X222" i="6" s="1"/>
  <c r="X293" i="6" s="1"/>
  <c r="U20" i="1"/>
  <c r="V20" i="1" l="1"/>
  <c r="E25" i="1"/>
  <c r="F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0" authorId="0" shapeId="0" xr:uid="{00000000-0006-0000-0100-000001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D30" authorId="0" shapeId="0" xr:uid="{00000000-0006-0000-0100-000002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F30" authorId="0" shapeId="0" xr:uid="{00000000-0006-0000-0100-000003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G30" authorId="0" shapeId="0" xr:uid="{00000000-0006-0000-0100-000004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H30" authorId="0" shapeId="0" xr:uid="{00000000-0006-0000-0100-000005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I30" authorId="0" shapeId="0" xr:uid="{00000000-0006-0000-0100-000006000000}">
      <text>
        <r>
          <rPr>
            <sz val="11"/>
            <color rgb="FF000000"/>
            <rFont val="Calibri"/>
          </rPr>
          <t>Data source: FINBIN Hay 2017</t>
        </r>
      </text>
    </comment>
    <comment ref="J30" authorId="0" shapeId="0" xr:uid="{00000000-0006-0000-0100-000007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K30" authorId="0" shapeId="0" xr:uid="{00000000-0006-0000-0100-000008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L30" authorId="0" shapeId="0" xr:uid="{00000000-0006-0000-0100-000009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N30" authorId="0" shapeId="0" xr:uid="{00000000-0006-0000-0100-00000A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Q30" authorId="0" shapeId="0" xr:uid="{00000000-0006-0000-0100-00000B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R30" authorId="0" shapeId="0" xr:uid="{00000000-0006-0000-0100-00000C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S30" authorId="0" shapeId="0" xr:uid="{00000000-0006-0000-0100-00000D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U30" authorId="0" shapeId="0" xr:uid="{00000000-0006-0000-0100-00000E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V30" authorId="0" shapeId="0" xr:uid="{00000000-0006-0000-0100-00000F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W30" authorId="0" shapeId="0" xr:uid="{00000000-0006-0000-0100-000010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X30" authorId="0" shapeId="0" xr:uid="{00000000-0006-0000-0100-000011000000}">
      <text>
        <r>
          <rPr>
            <sz val="11"/>
            <color rgb="FF000000"/>
            <rFont val="Calibri"/>
          </rPr>
          <t>Data source: FINBIN Hay 2017</t>
        </r>
      </text>
    </comment>
    <comment ref="Y30" authorId="0" shapeId="0" xr:uid="{00000000-0006-0000-0100-000012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Z30" authorId="0" shapeId="0" xr:uid="{00000000-0006-0000-0100-000013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AA30" authorId="0" shapeId="0" xr:uid="{00000000-0006-0000-0100-000014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AC30" authorId="0" shapeId="0" xr:uid="{00000000-0006-0000-0100-000015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AF30" authorId="0" shapeId="0" xr:uid="{00000000-0006-0000-0100-000016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AG30" authorId="0" shapeId="0" xr:uid="{00000000-0006-0000-0100-000017000000}">
      <text>
        <r>
          <rPr>
            <sz val="11"/>
            <color rgb="FF000000"/>
            <rFont val="Calibri"/>
          </rPr>
          <t>FINBIN 2016-2018 organic alfalfa</t>
        </r>
      </text>
    </comment>
    <comment ref="AH30" authorId="0" shapeId="0" xr:uid="{00000000-0006-0000-0100-000018000000}">
      <text>
        <r>
          <rPr>
            <sz val="11"/>
            <color rgb="FF000000"/>
            <rFont val="Calibri"/>
          </rPr>
          <t>from AG, organic alfalfa (but revenue is conventional)</t>
        </r>
      </text>
    </comment>
    <comment ref="P31" authorId="0" shapeId="0" xr:uid="{00000000-0006-0000-0100-000019000000}">
      <text>
        <r>
          <rPr>
            <sz val="11"/>
            <color rgb="FF000000"/>
            <rFont val="Calibri"/>
          </rPr>
          <t>NOTE: This should be "0" (less expensive than year 1), accounting for the fact that farmer will not need to purchase seed.</t>
        </r>
      </text>
    </comment>
    <comment ref="AE31" authorId="0" shapeId="0" xr:uid="{00000000-0006-0000-0100-00001A000000}">
      <text>
        <r>
          <rPr>
            <sz val="11"/>
            <color rgb="FF000000"/>
            <rFont val="Calibri"/>
          </rPr>
          <t>NOTE: This should be "0" (less expensive than year 1), accounting for the fact that farmer will not need to purchase seed.</t>
        </r>
      </text>
    </comment>
    <comment ref="F49" authorId="0" shapeId="0" xr:uid="{00000000-0006-0000-0100-00001B000000}">
      <text>
        <r>
          <rPr>
            <sz val="11"/>
            <color rgb="FF000000"/>
            <rFont val="Calibri"/>
          </rPr>
          <t>Caitlin Dillon:
perhaps a function of acreage, with or without government cost share
Jessica Lang: 
The certification fee is a function of sales, but I've made it a function of acreage for purposes of this calculator, based on a 300 acre farm (which is our working assumption) and using the revenue data generated by the calculator.  We could build a formula if you wanted to do that.</t>
        </r>
      </text>
    </comment>
    <comment ref="U49" authorId="0" shapeId="0" xr:uid="{00000000-0006-0000-0100-00001C000000}">
      <text>
        <r>
          <rPr>
            <sz val="11"/>
            <color rgb="FF000000"/>
            <rFont val="Calibri"/>
          </rPr>
          <t>Caitlin Dillon:
perhaps a function of acreage, with or without government cost share
Jessica Lang: 
The certification fee is a function of sales, but I've made it a function of acreage for purposes of this calculator, based on a 300 acre farm (which is our working assumption) and using the revenue data generated by the calculator.  We could build a formula if you wanted to do that.</t>
        </r>
      </text>
    </comment>
    <comment ref="C55" authorId="0" shapeId="0" xr:uid="{00000000-0006-0000-0100-00001D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D55" authorId="0" shapeId="0" xr:uid="{00000000-0006-0000-0100-00001E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F55" authorId="0" shapeId="0" xr:uid="{00000000-0006-0000-0100-00001F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G55" authorId="0" shapeId="0" xr:uid="{00000000-0006-0000-0100-000020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H55" authorId="0" shapeId="0" xr:uid="{00000000-0006-0000-0100-000021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I55" authorId="0" shapeId="0" xr:uid="{00000000-0006-0000-0100-000022000000}">
      <text>
        <r>
          <rPr>
            <sz val="11"/>
            <color rgb="FF000000"/>
            <rFont val="Calibri"/>
          </rPr>
          <t>Data source: FINBIN Hay 2017</t>
        </r>
      </text>
    </comment>
    <comment ref="J55" authorId="0" shapeId="0" xr:uid="{00000000-0006-0000-0100-000023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K55" authorId="0" shapeId="0" xr:uid="{00000000-0006-0000-0100-000024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L55" authorId="0" shapeId="0" xr:uid="{00000000-0006-0000-0100-000025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N55" authorId="0" shapeId="0" xr:uid="{00000000-0006-0000-0100-000026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Q55" authorId="0" shapeId="0" xr:uid="{00000000-0006-0000-0100-000027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R55" authorId="0" shapeId="0" xr:uid="{00000000-0006-0000-0100-000028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S55" authorId="0" shapeId="0" xr:uid="{00000000-0006-0000-0100-000029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U55" authorId="0" shapeId="0" xr:uid="{00000000-0006-0000-0100-00002A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V55" authorId="0" shapeId="0" xr:uid="{00000000-0006-0000-0100-00002B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W55" authorId="0" shapeId="0" xr:uid="{00000000-0006-0000-0100-00002C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X55" authorId="0" shapeId="0" xr:uid="{00000000-0006-0000-0100-00002D000000}">
      <text>
        <r>
          <rPr>
            <sz val="11"/>
            <color rgb="FF000000"/>
            <rFont val="Calibri"/>
          </rPr>
          <t>Data source: FINBIN Hay 2017</t>
        </r>
      </text>
    </comment>
    <comment ref="Y55" authorId="0" shapeId="0" xr:uid="{00000000-0006-0000-0100-00002E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Z55" authorId="0" shapeId="0" xr:uid="{00000000-0006-0000-0100-00002F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AA55" authorId="0" shapeId="0" xr:uid="{00000000-0006-0000-0100-000030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AC55" authorId="0" shapeId="0" xr:uid="{00000000-0006-0000-0100-000031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AF55" authorId="0" shapeId="0" xr:uid="{00000000-0006-0000-0100-000032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AG55" authorId="0" shapeId="0" xr:uid="{00000000-0006-0000-0100-000033000000}">
      <text>
        <r>
          <rPr>
            <sz val="11"/>
            <color rgb="FF000000"/>
            <rFont val="Calibri"/>
          </rPr>
          <t>FINBIN 2016-2018 organic alfalfa</t>
        </r>
      </text>
    </comment>
    <comment ref="AH55" authorId="0" shapeId="0" xr:uid="{00000000-0006-0000-0100-000034000000}">
      <text>
        <r>
          <rPr>
            <sz val="11"/>
            <color rgb="FF000000"/>
            <rFont val="Calibri"/>
          </rPr>
          <t>from AG, organic alfalfa (but revenue is conventional)</t>
        </r>
      </text>
    </comment>
    <comment ref="C69" authorId="0" shapeId="0" xr:uid="{00000000-0006-0000-0100-000035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D69" authorId="0" shapeId="0" xr:uid="{00000000-0006-0000-0100-000036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F69" authorId="0" shapeId="0" xr:uid="{00000000-0006-0000-0100-000037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G69" authorId="0" shapeId="0" xr:uid="{00000000-0006-0000-0100-000038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H69" authorId="0" shapeId="0" xr:uid="{00000000-0006-0000-0100-000039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I69" authorId="0" shapeId="0" xr:uid="{00000000-0006-0000-0100-00003A000000}">
      <text>
        <r>
          <rPr>
            <sz val="11"/>
            <color rgb="FF000000"/>
            <rFont val="Calibri"/>
          </rPr>
          <t>Data source: FINBIN Hay 2017</t>
        </r>
      </text>
    </comment>
    <comment ref="J69" authorId="0" shapeId="0" xr:uid="{00000000-0006-0000-0100-00003B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K69" authorId="0" shapeId="0" xr:uid="{00000000-0006-0000-0100-00003C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L69" authorId="0" shapeId="0" xr:uid="{00000000-0006-0000-0100-00003D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N69" authorId="0" shapeId="0" xr:uid="{00000000-0006-0000-0100-00003E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Q69" authorId="0" shapeId="0" xr:uid="{00000000-0006-0000-0100-00003F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R69" authorId="0" shapeId="0" xr:uid="{00000000-0006-0000-0100-000040000000}">
      <text>
        <r>
          <rPr>
            <sz val="11"/>
            <color rgb="FF000000"/>
            <rFont val="Calibri"/>
          </rPr>
          <t>Updated FINBIN 2016-2018 ave conventional corn</t>
        </r>
      </text>
    </comment>
    <comment ref="S69" authorId="0" shapeId="0" xr:uid="{00000000-0006-0000-0100-000041000000}">
      <text>
        <r>
          <rPr>
            <sz val="11"/>
            <color rgb="FF000000"/>
            <rFont val="Calibri"/>
          </rPr>
          <t>Updated FINBIN 2016-2018 ave, conventional soy</t>
        </r>
      </text>
    </comment>
    <comment ref="U69" authorId="0" shapeId="0" xr:uid="{00000000-0006-0000-0100-000042000000}">
      <text>
        <r>
          <rPr>
            <sz val="11"/>
            <color rgb="FF000000"/>
            <rFont val="Calibri"/>
          </rPr>
          <t>Updated FINBIN 2016-2018 ave, organic corn</t>
        </r>
      </text>
    </comment>
    <comment ref="V69" authorId="0" shapeId="0" xr:uid="{00000000-0006-0000-0100-000043000000}">
      <text>
        <r>
          <rPr>
            <sz val="11"/>
            <color rgb="FF000000"/>
            <rFont val="Calibri"/>
          </rPr>
          <t>Updated FINBIN 2016-2018 ave, organic soybeans</t>
        </r>
      </text>
    </comment>
    <comment ref="W69" authorId="0" shapeId="0" xr:uid="{00000000-0006-0000-0100-000044000000}">
      <text>
        <r>
          <rPr>
            <sz val="11"/>
            <color rgb="FF000000"/>
            <rFont val="Calibri"/>
          </rPr>
          <t>Updated FINBIN 2016-2018 ave, spring wheat organic</t>
        </r>
      </text>
    </comment>
    <comment ref="X69" authorId="0" shapeId="0" xr:uid="{00000000-0006-0000-0100-000045000000}">
      <text>
        <r>
          <rPr>
            <sz val="11"/>
            <color rgb="FF000000"/>
            <rFont val="Calibri"/>
          </rPr>
          <t>Data source: FINBIN Hay 2017</t>
        </r>
      </text>
    </comment>
    <comment ref="Y69" authorId="0" shapeId="0" xr:uid="{00000000-0006-0000-0100-000046000000}">
      <text>
        <r>
          <rPr>
            <sz val="11"/>
            <color rgb="FF000000"/>
            <rFont val="Calibri"/>
          </rPr>
          <t>Updated FINBIN 2016-2018 ave organic alfalfa hay
Pulled from Column I - hay transition</t>
        </r>
      </text>
    </comment>
    <comment ref="Z69" authorId="0" shapeId="0" xr:uid="{00000000-0006-0000-0100-000047000000}">
      <text>
        <r>
          <rPr>
            <sz val="11"/>
            <color rgb="FF000000"/>
            <rFont val="Calibri"/>
          </rPr>
          <t>FINBIN 2016-2018 organic corn silage</t>
        </r>
      </text>
    </comment>
    <comment ref="AA69" authorId="0" shapeId="0" xr:uid="{00000000-0006-0000-0100-000048000000}">
      <text>
        <r>
          <rPr>
            <sz val="11"/>
            <color rgb="FF000000"/>
            <rFont val="Calibri"/>
          </rPr>
          <t>Updated FINBIN 2016-2018 ave, organic corn 
Pulled from Column F (transition corn = organic corn)</t>
        </r>
      </text>
    </comment>
    <comment ref="AC69" authorId="0" shapeId="0" xr:uid="{00000000-0006-0000-0100-000049000000}">
      <text>
        <r>
          <rPr>
            <sz val="11"/>
            <color rgb="FF000000"/>
            <rFont val="Calibri"/>
          </rPr>
          <t>Updated FINBIN 2016-2018, pull from column H (wheat transition = organic)</t>
        </r>
      </text>
    </comment>
    <comment ref="AF69" authorId="0" shapeId="0" xr:uid="{00000000-0006-0000-0100-00004A000000}">
      <text>
        <r>
          <rPr>
            <sz val="11"/>
            <color rgb="FF000000"/>
            <rFont val="Calibri"/>
          </rPr>
          <t xml:space="preserve">Linked to column K - corn silage (organic) </t>
        </r>
      </text>
    </comment>
    <comment ref="AG69" authorId="0" shapeId="0" xr:uid="{00000000-0006-0000-0100-00004B000000}">
      <text>
        <r>
          <rPr>
            <sz val="11"/>
            <color rgb="FF000000"/>
            <rFont val="Calibri"/>
          </rPr>
          <t>FINBIN 2016-2018 organic alfalfa</t>
        </r>
      </text>
    </comment>
    <comment ref="AH69" authorId="0" shapeId="0" xr:uid="{00000000-0006-0000-0100-00004C000000}">
      <text>
        <r>
          <rPr>
            <sz val="11"/>
            <color rgb="FF000000"/>
            <rFont val="Calibri"/>
          </rPr>
          <t>from AG, organic alfalfa (but revenue is conventional)</t>
        </r>
      </text>
    </comment>
    <comment ref="D70" authorId="0" shapeId="0" xr:uid="{00000000-0006-0000-0100-00004D000000}">
      <text>
        <r>
          <rPr>
            <sz val="11"/>
            <color rgb="FF000000"/>
            <rFont val="Calibri"/>
          </rPr>
          <t>Bushels</t>
        </r>
      </text>
    </comment>
    <comment ref="F70" authorId="0" shapeId="0" xr:uid="{00000000-0006-0000-0100-00004E000000}">
      <text>
        <r>
          <rPr>
            <sz val="11"/>
            <color rgb="FF000000"/>
            <rFont val="Calibri"/>
          </rPr>
          <t>bushels</t>
        </r>
      </text>
    </comment>
    <comment ref="G70" authorId="0" shapeId="0" xr:uid="{00000000-0006-0000-0100-00004F000000}">
      <text>
        <r>
          <rPr>
            <sz val="11"/>
            <color rgb="FF000000"/>
            <rFont val="Calibri"/>
          </rPr>
          <t>bushels</t>
        </r>
      </text>
    </comment>
    <comment ref="H70" authorId="0" shapeId="0" xr:uid="{00000000-0006-0000-0100-000050000000}">
      <text>
        <r>
          <rPr>
            <sz val="11"/>
            <color rgb="FF000000"/>
            <rFont val="Calibri"/>
          </rPr>
          <t>bushels</t>
        </r>
      </text>
    </comment>
    <comment ref="S70" authorId="0" shapeId="0" xr:uid="{00000000-0006-0000-0100-000051000000}">
      <text>
        <r>
          <rPr>
            <sz val="11"/>
            <color rgb="FF000000"/>
            <rFont val="Calibri"/>
          </rPr>
          <t>Bushels</t>
        </r>
      </text>
    </comment>
    <comment ref="U70" authorId="0" shapeId="0" xr:uid="{00000000-0006-0000-0100-000052000000}">
      <text>
        <r>
          <rPr>
            <sz val="11"/>
            <color rgb="FF000000"/>
            <rFont val="Calibri"/>
          </rPr>
          <t>bushels</t>
        </r>
      </text>
    </comment>
    <comment ref="V70" authorId="0" shapeId="0" xr:uid="{00000000-0006-0000-0100-000053000000}">
      <text>
        <r>
          <rPr>
            <sz val="11"/>
            <color rgb="FF000000"/>
            <rFont val="Calibri"/>
          </rPr>
          <t>bushels</t>
        </r>
      </text>
    </comment>
    <comment ref="W70" authorId="0" shapeId="0" xr:uid="{00000000-0006-0000-0100-000054000000}">
      <text>
        <r>
          <rPr>
            <sz val="11"/>
            <color rgb="FF000000"/>
            <rFont val="Calibri"/>
          </rPr>
          <t>bushels</t>
        </r>
      </text>
    </comment>
    <comment ref="AG70" authorId="0" shapeId="0" xr:uid="{00000000-0006-0000-0100-000055000000}">
      <text>
        <r>
          <rPr>
            <sz val="11"/>
            <color rgb="FF000000"/>
            <rFont val="Calibri"/>
          </rPr>
          <t>ton</t>
        </r>
      </text>
    </comment>
    <comment ref="D72" authorId="0" shapeId="0" xr:uid="{00000000-0006-0000-0100-000056000000}">
      <text>
        <r>
          <rPr>
            <sz val="11"/>
            <color rgb="FF000000"/>
            <rFont val="Calibri"/>
          </rPr>
          <t>Value per bushel</t>
        </r>
      </text>
    </comment>
    <comment ref="F72" authorId="0" shapeId="0" xr:uid="{00000000-0006-0000-0100-000057000000}">
      <text>
        <r>
          <rPr>
            <sz val="11"/>
            <color rgb="FF000000"/>
            <rFont val="Calibri"/>
          </rPr>
          <t>FINBIN corn conventional 2016-2018 ave</t>
        </r>
      </text>
    </comment>
    <comment ref="H72" authorId="0" shapeId="0" xr:uid="{00000000-0006-0000-0100-000058000000}">
      <text>
        <r>
          <rPr>
            <sz val="11"/>
            <color rgb="FF000000"/>
            <rFont val="Calibri"/>
          </rPr>
          <t>FINBIN conventional spring wheat value per bushel</t>
        </r>
      </text>
    </comment>
    <comment ref="I72" authorId="0" shapeId="0" xr:uid="{00000000-0006-0000-0100-000059000000}">
      <text>
        <r>
          <rPr>
            <sz val="11"/>
            <color rgb="FF000000"/>
            <rFont val="Calibri"/>
          </rPr>
          <t>Value per ton</t>
        </r>
      </text>
    </comment>
    <comment ref="L72" authorId="0" shapeId="0" xr:uid="{00000000-0006-0000-0100-00005A000000}">
      <text>
        <r>
          <rPr>
            <sz val="11"/>
            <color rgb="FF000000"/>
            <rFont val="Calibri"/>
          </rPr>
          <t>organic corn FINBIN 2016-2018 ave</t>
        </r>
      </text>
    </comment>
    <comment ref="M72" authorId="0" shapeId="0" xr:uid="{00000000-0006-0000-0100-00005B000000}">
      <text>
        <r>
          <rPr>
            <sz val="11"/>
            <color rgb="FF000000"/>
            <rFont val="Calibri"/>
          </rPr>
          <t>Value per bushel, FINBIN organic soybeans 2016-2018 ave</t>
        </r>
      </text>
    </comment>
    <comment ref="N72" authorId="0" shapeId="0" xr:uid="{00000000-0006-0000-0100-00005C000000}">
      <text>
        <r>
          <rPr>
            <sz val="11"/>
            <color rgb="FF000000"/>
            <rFont val="Calibri"/>
          </rPr>
          <t>FINBIN organic spring wheat, value per bushel</t>
        </r>
      </text>
    </comment>
    <comment ref="S72" authorId="0" shapeId="0" xr:uid="{00000000-0006-0000-0100-00005D000000}">
      <text>
        <r>
          <rPr>
            <sz val="11"/>
            <color rgb="FF000000"/>
            <rFont val="Calibri"/>
          </rPr>
          <t>Value per bushel</t>
        </r>
      </text>
    </comment>
    <comment ref="U72" authorId="0" shapeId="0" xr:uid="{00000000-0006-0000-0100-00005E000000}">
      <text>
        <r>
          <rPr>
            <sz val="11"/>
            <color rgb="FF000000"/>
            <rFont val="Calibri"/>
          </rPr>
          <t>FINBIN corn conventional 2016-2018 ave</t>
        </r>
      </text>
    </comment>
    <comment ref="W72" authorId="0" shapeId="0" xr:uid="{00000000-0006-0000-0100-00005F000000}">
      <text>
        <r>
          <rPr>
            <sz val="11"/>
            <color rgb="FF000000"/>
            <rFont val="Calibri"/>
          </rPr>
          <t>FINBIN conventional spring wheat value per bushel</t>
        </r>
      </text>
    </comment>
    <comment ref="X72" authorId="0" shapeId="0" xr:uid="{00000000-0006-0000-0100-000060000000}">
      <text>
        <r>
          <rPr>
            <sz val="11"/>
            <color rgb="FF000000"/>
            <rFont val="Calibri"/>
          </rPr>
          <t>Value per ton</t>
        </r>
      </text>
    </comment>
    <comment ref="AA72" authorId="0" shapeId="0" xr:uid="{00000000-0006-0000-0100-000061000000}">
      <text>
        <r>
          <rPr>
            <sz val="11"/>
            <color rgb="FF000000"/>
            <rFont val="Calibri"/>
          </rPr>
          <t>organic corn FINBIN 2016-2018 ave</t>
        </r>
      </text>
    </comment>
    <comment ref="AB72" authorId="0" shapeId="0" xr:uid="{00000000-0006-0000-0100-000062000000}">
      <text>
        <r>
          <rPr>
            <sz val="11"/>
            <color rgb="FF000000"/>
            <rFont val="Calibri"/>
          </rPr>
          <t>Value per bushel, FINBIN organic soybeans 2016-2018 ave</t>
        </r>
      </text>
    </comment>
    <comment ref="AC72" authorId="0" shapeId="0" xr:uid="{00000000-0006-0000-0100-000063000000}">
      <text>
        <r>
          <rPr>
            <sz val="11"/>
            <color rgb="FF000000"/>
            <rFont val="Calibri"/>
          </rPr>
          <t>FINBIN organic spring wheat, value per bushel</t>
        </r>
      </text>
    </comment>
    <comment ref="B73" authorId="0" shapeId="0" xr:uid="{00000000-0006-0000-0100-000064000000}">
      <text>
        <r>
          <rPr>
            <sz val="11"/>
            <color rgb="FF000000"/>
            <rFont val="Calibri"/>
          </rPr>
          <t>Caitlin Dillon:
make this an assumption you can turn on and off</t>
        </r>
      </text>
    </comment>
    <comment ref="H73" authorId="0" shapeId="0" xr:uid="{00000000-0006-0000-0100-000065000000}">
      <text>
        <r>
          <rPr>
            <sz val="11"/>
            <color rgb="FF000000"/>
            <rFont val="Calibri"/>
          </rPr>
          <t>FINBIN conventional spring wheat gov't payment</t>
        </r>
      </text>
    </comment>
    <comment ref="N73" authorId="0" shapeId="0" xr:uid="{00000000-0006-0000-0100-000066000000}">
      <text>
        <r>
          <rPr>
            <sz val="11"/>
            <color rgb="FF000000"/>
            <rFont val="Calibri"/>
          </rPr>
          <t>FINBIN organic spring wheat gov't payment</t>
        </r>
      </text>
    </comment>
    <comment ref="W73" authorId="0" shapeId="0" xr:uid="{00000000-0006-0000-0100-000067000000}">
      <text>
        <r>
          <rPr>
            <sz val="11"/>
            <color rgb="FF000000"/>
            <rFont val="Calibri"/>
          </rPr>
          <t>FINBIN conventional spring wheat gov't payment</t>
        </r>
      </text>
    </comment>
    <comment ref="AC73" authorId="0" shapeId="0" xr:uid="{00000000-0006-0000-0100-000068000000}">
      <text>
        <r>
          <rPr>
            <sz val="11"/>
            <color rgb="FF000000"/>
            <rFont val="Calibri"/>
          </rPr>
          <t>FINBIN organic spring wheat gov't payment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96" authorId="0" shapeId="0" xr:uid="{00000000-0006-0000-0300-000001000000}">
      <text>
        <r>
          <rPr>
            <sz val="11"/>
            <color rgb="FF000000"/>
            <rFont val="Calibri"/>
          </rPr>
          <t>Caitlin Dillon:
no need to edit for now, southern and western scenario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07" authorId="0" shapeId="0" xr:uid="{00000000-0006-0000-0500-000001000000}">
      <text>
        <r>
          <rPr>
            <sz val="11"/>
            <color rgb="FF000000"/>
            <rFont val="Calibri"/>
          </rPr>
          <t>If previous year is greater than 0 (i.e., Hay is in year 2 or 3), use the Hay Yr 2&amp;3 Org assumptions</t>
        </r>
      </text>
    </comment>
    <comment ref="D378" authorId="0" shapeId="0" xr:uid="{00000000-0006-0000-0500-000002000000}">
      <text>
        <r>
          <rPr>
            <sz val="11"/>
            <color rgb="FF000000"/>
            <rFont val="Calibri"/>
          </rPr>
          <t>If previous year is greater than 0 (i.e., Hay is in year 2 or 3), use the Hay Yr 2&amp;3 Org assumptions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44" authorId="0" shapeId="0" xr:uid="{00000000-0006-0000-0900-000001000000}">
      <text>
        <r>
          <rPr>
            <sz val="11"/>
            <color rgb="FF000000"/>
            <rFont val="Calibri"/>
          </rPr>
          <t>Caitlin Dillon:
perhaps a function of acreage, with or without government cost share</t>
        </r>
      </text>
    </comment>
    <comment ref="L123" authorId="0" shapeId="0" xr:uid="{00000000-0006-0000-0900-000002000000}">
      <text>
        <r>
          <rPr>
            <sz val="11"/>
            <color rgb="FF000000"/>
            <rFont val="Calibri"/>
          </rPr>
          <t>Caitlin Dillon:
make this an assumption you can turn on and off</t>
        </r>
      </text>
    </comment>
    <comment ref="G130" authorId="0" shapeId="0" xr:uid="{00000000-0006-0000-0900-000003000000}">
      <text>
        <r>
          <rPr>
            <sz val="11"/>
            <color rgb="FF000000"/>
            <rFont val="Calibri"/>
          </rPr>
          <t>Caitlin Dillon:
likely lower</t>
        </r>
      </text>
    </comment>
    <comment ref="J132" authorId="0" shapeId="0" xr:uid="{00000000-0006-0000-0900-000004000000}">
      <text>
        <r>
          <rPr>
            <sz val="11"/>
            <color rgb="FF000000"/>
            <rFont val="Calibri"/>
          </rPr>
          <t>Caitlin Dillon:
FINBIN?</t>
        </r>
      </text>
    </comment>
    <comment ref="L132" authorId="0" shapeId="0" xr:uid="{00000000-0006-0000-0900-000005000000}">
      <text>
        <r>
          <rPr>
            <sz val="11"/>
            <color rgb="FF000000"/>
            <rFont val="Calibri"/>
          </rPr>
          <t>Caitlin Dillon:
Need to search conventional FINBIN</t>
        </r>
      </text>
    </comment>
  </commentList>
</comments>
</file>

<file path=xl/sharedStrings.xml><?xml version="1.0" encoding="utf-8"?>
<sst xmlns="http://schemas.openxmlformats.org/spreadsheetml/2006/main" count="2286" uniqueCount="262">
  <si>
    <t>Summary:</t>
  </si>
  <si>
    <t xml:space="preserve">This tool estimates income for three managment scenarios: Conventional Management; Regenerative Transition, which begins with conventional management in the first year then assumes a typical three year transition to organic; and Regenerative, which pairs an organic budget with additional soil health improvements. </t>
  </si>
  <si>
    <t>Scenario:</t>
  </si>
  <si>
    <t>Management System</t>
  </si>
  <si>
    <t>YR 15</t>
  </si>
  <si>
    <t>YR 16</t>
  </si>
  <si>
    <t>YR 17</t>
  </si>
  <si>
    <t>YR 18</t>
  </si>
  <si>
    <t>Conventional</t>
  </si>
  <si>
    <t>Transition</t>
  </si>
  <si>
    <t>Regenerative</t>
  </si>
  <si>
    <t>Annual Net Income</t>
  </si>
  <si>
    <t>Regenerative Transition</t>
  </si>
  <si>
    <t>Cumulative Net Income</t>
  </si>
  <si>
    <t>Total Income
18 yrs</t>
  </si>
  <si>
    <t>Avg Income</t>
  </si>
  <si>
    <t xml:space="preserve">Regenerative </t>
  </si>
  <si>
    <t>6 year breakdown</t>
  </si>
  <si>
    <t>Yr 1-6</t>
  </si>
  <si>
    <t>Yr 7-12</t>
  </si>
  <si>
    <t>Yr 13-18</t>
  </si>
  <si>
    <t>Regen Transition</t>
  </si>
  <si>
    <t>SCENARIO MANAGER</t>
  </si>
  <si>
    <t>Geography:</t>
  </si>
  <si>
    <t>Northeast</t>
  </si>
  <si>
    <t>Farm Type:</t>
  </si>
  <si>
    <t>Own / Lease</t>
  </si>
  <si>
    <t>Lease</t>
  </si>
  <si>
    <t>Soil Carbon Resilience</t>
  </si>
  <si>
    <t>Base</t>
  </si>
  <si>
    <t>Drought Year</t>
  </si>
  <si>
    <t>INSTRUCTIONS:</t>
  </si>
  <si>
    <t>Enter assumptions in the highlighted cells.</t>
  </si>
  <si>
    <t>Crop Rotation</t>
  </si>
  <si>
    <t>KEY ASSUMPTIONS</t>
  </si>
  <si>
    <t>Total Acquisition</t>
  </si>
  <si>
    <t>Debt Assumptions</t>
  </si>
  <si>
    <t>Total Acreage:</t>
  </si>
  <si>
    <t>Debt Level (% of Purchase)</t>
  </si>
  <si>
    <t>Purchased Acres:</t>
  </si>
  <si>
    <t>Initial Loan Amount</t>
  </si>
  <si>
    <t>Leased Acres:</t>
  </si>
  <si>
    <t>Amortization (years)</t>
  </si>
  <si>
    <t>Percent of Farmable Land</t>
  </si>
  <si>
    <t>Interest Rate</t>
  </si>
  <si>
    <t>Farmable Acres:</t>
  </si>
  <si>
    <t>Land Value / Acre</t>
  </si>
  <si>
    <t>Purchase Price:</t>
  </si>
  <si>
    <t>Time Period (years)</t>
  </si>
  <si>
    <t>Equity Amount</t>
  </si>
  <si>
    <t>Transition Start Year</t>
  </si>
  <si>
    <t>Inflation Assumptions</t>
  </si>
  <si>
    <t>Inflation</t>
  </si>
  <si>
    <t>EXPENSES AND REVENUE</t>
  </si>
  <si>
    <t>DIRECT EXPENSES</t>
  </si>
  <si>
    <t>NE Conventional</t>
  </si>
  <si>
    <t>NE Transition</t>
  </si>
  <si>
    <t>NE Regenerative</t>
  </si>
  <si>
    <t>Midwest Conventional</t>
  </si>
  <si>
    <t>Midwest Transition</t>
  </si>
  <si>
    <t>Midwest Regenerative</t>
  </si>
  <si>
    <t>Corn</t>
  </si>
  <si>
    <t>Soybeans</t>
  </si>
  <si>
    <t>Hay (conv)</t>
  </si>
  <si>
    <t>Corn (trans)</t>
  </si>
  <si>
    <t>Soybeans (trans)</t>
  </si>
  <si>
    <t>Wheat (trans)</t>
  </si>
  <si>
    <t>Hay (trans)</t>
  </si>
  <si>
    <t>Hay (organic)</t>
  </si>
  <si>
    <t>Corn Silage (organic)</t>
  </si>
  <si>
    <t>Corn (organic)</t>
  </si>
  <si>
    <t>Soybeans (organic)</t>
  </si>
  <si>
    <t>Wheat (organic)</t>
  </si>
  <si>
    <t>Hay YR 1 (organic)</t>
  </si>
  <si>
    <t>Hay YR 2 &amp; 3 (organic)</t>
  </si>
  <si>
    <t>Alfalfa (organic)</t>
  </si>
  <si>
    <t>Alfalfa (transition)</t>
  </si>
  <si>
    <t>Seed</t>
  </si>
  <si>
    <t>Fertilizer</t>
  </si>
  <si>
    <t>Crop Chemicals/Non-Chem Protection</t>
  </si>
  <si>
    <t>Crop Insurance</t>
  </si>
  <si>
    <t>Drying</t>
  </si>
  <si>
    <t>Storage</t>
  </si>
  <si>
    <t>Fuel &amp; Oil</t>
  </si>
  <si>
    <t>Repairs</t>
  </si>
  <si>
    <t>Custom Hire</t>
  </si>
  <si>
    <t>Hired Labor</t>
  </si>
  <si>
    <t>Land Rent</t>
  </si>
  <si>
    <t>(Effective Rent)</t>
  </si>
  <si>
    <t>Machinery Lease</t>
  </si>
  <si>
    <t>Utilities</t>
  </si>
  <si>
    <t>Haul/Trucking</t>
  </si>
  <si>
    <t>Marketing</t>
  </si>
  <si>
    <t>Operating Interest</t>
  </si>
  <si>
    <t>Misc</t>
  </si>
  <si>
    <t>Organic Cert.</t>
  </si>
  <si>
    <t>Cover Crop</t>
  </si>
  <si>
    <t>Purchased Feed</t>
  </si>
  <si>
    <t>Total Direct Cost</t>
  </si>
  <si>
    <t>OVERHEAD EXPENSES</t>
  </si>
  <si>
    <t>Machinery Leases</t>
  </si>
  <si>
    <t>Building Leases</t>
  </si>
  <si>
    <t>Farm Insurance</t>
  </si>
  <si>
    <t>Dues &amp; Professional Fees</t>
  </si>
  <si>
    <t>Interest</t>
  </si>
  <si>
    <t>Mach &amp; Bldg Depr.</t>
  </si>
  <si>
    <t>Labor &amp; Mgmt</t>
  </si>
  <si>
    <t>Total Overhead Cost</t>
  </si>
  <si>
    <t>REVENUE</t>
  </si>
  <si>
    <t>Yield / acre</t>
  </si>
  <si>
    <t>Yield / acre (drought)</t>
  </si>
  <si>
    <t>Price</t>
  </si>
  <si>
    <t xml:space="preserve">Gov't Pmt </t>
  </si>
  <si>
    <t>Revenue</t>
  </si>
  <si>
    <t>SOIL CARBON</t>
  </si>
  <si>
    <t>Year</t>
  </si>
  <si>
    <t>Continuous</t>
  </si>
  <si>
    <t>Holistic</t>
  </si>
  <si>
    <t>Row Crop Rotation</t>
  </si>
  <si>
    <t>Own</t>
  </si>
  <si>
    <t>None</t>
  </si>
  <si>
    <t>Holistic Ranching</t>
  </si>
  <si>
    <t>Purchase</t>
  </si>
  <si>
    <t>Midwest</t>
  </si>
  <si>
    <t>High</t>
  </si>
  <si>
    <t>Wheat</t>
  </si>
  <si>
    <t>Hay</t>
  </si>
  <si>
    <t>Alfalfa</t>
  </si>
  <si>
    <t>Oats</t>
  </si>
  <si>
    <t>Corn Silage</t>
  </si>
  <si>
    <t xml:space="preserve">Year: </t>
  </si>
  <si>
    <t>Northeast Conventional</t>
  </si>
  <si>
    <t>Northeast Transition</t>
  </si>
  <si>
    <t>Northeast Regenerative</t>
  </si>
  <si>
    <t>South Conventional</t>
  </si>
  <si>
    <t>Continuous Grazing</t>
  </si>
  <si>
    <t>South Transition</t>
  </si>
  <si>
    <t>Managed Grazing</t>
  </si>
  <si>
    <t>South Regenerative</t>
  </si>
  <si>
    <t>West Conventional</t>
  </si>
  <si>
    <t>West Regenerative</t>
  </si>
  <si>
    <t>West Transition</t>
  </si>
  <si>
    <t>PROFIT &amp; LOSS</t>
  </si>
  <si>
    <t>YR 1</t>
  </si>
  <si>
    <t>YR 2</t>
  </si>
  <si>
    <t>YR 3</t>
  </si>
  <si>
    <t>YR 4</t>
  </si>
  <si>
    <t xml:space="preserve"> YR 5</t>
  </si>
  <si>
    <t xml:space="preserve"> YR 6</t>
  </si>
  <si>
    <t>YR 7</t>
  </si>
  <si>
    <t xml:space="preserve"> YR 8</t>
  </si>
  <si>
    <t xml:space="preserve"> YR 9</t>
  </si>
  <si>
    <t xml:space="preserve"> YR 10</t>
  </si>
  <si>
    <t xml:space="preserve"> YR 11</t>
  </si>
  <si>
    <t xml:space="preserve"> YR 12</t>
  </si>
  <si>
    <t xml:space="preserve"> YR 13</t>
  </si>
  <si>
    <t xml:space="preserve"> YR 14</t>
  </si>
  <si>
    <t xml:space="preserve"> YR 15</t>
  </si>
  <si>
    <t xml:space="preserve"> YR 16</t>
  </si>
  <si>
    <t xml:space="preserve"> YR 17</t>
  </si>
  <si>
    <t xml:space="preserve"> YR 18</t>
  </si>
  <si>
    <t>C O N V E N T I O N A L</t>
  </si>
  <si>
    <t>Gross Revenues</t>
  </si>
  <si>
    <t>Soy</t>
  </si>
  <si>
    <t>Grazing</t>
  </si>
  <si>
    <t>Baseline Total Revenue</t>
  </si>
  <si>
    <t>Direct Costs of Revenues</t>
  </si>
  <si>
    <t>Planting &amp; Growing</t>
  </si>
  <si>
    <t>Insurance</t>
  </si>
  <si>
    <t>Harvest &amp; Storage</t>
  </si>
  <si>
    <t>Energy</t>
  </si>
  <si>
    <t>Hauling/ Trucking</t>
  </si>
  <si>
    <t>Total Direct Costs Corn</t>
  </si>
  <si>
    <t>Total Direct Costs Soy</t>
  </si>
  <si>
    <t>Total Direct Continuous Grazing Costs</t>
  </si>
  <si>
    <t>Total Operating Costs</t>
  </si>
  <si>
    <t>Conventional Gross Operating Profit</t>
  </si>
  <si>
    <t>Overhead Costs</t>
  </si>
  <si>
    <t>Operations</t>
  </si>
  <si>
    <t>Depreciation</t>
  </si>
  <si>
    <t>Conventional Net Income</t>
  </si>
  <si>
    <t>R E G E N E R A T I V E</t>
  </si>
  <si>
    <t>Marketing &amp; Organic Cert.</t>
  </si>
  <si>
    <t>Total Direct Costs Wheat</t>
  </si>
  <si>
    <t>Total Direct Costs Hay</t>
  </si>
  <si>
    <t>Total Direct Costs Corn Silage</t>
  </si>
  <si>
    <t>Total Direct Managed Grazing Costs</t>
  </si>
  <si>
    <t>Total Direct Costs Alfalfa</t>
  </si>
  <si>
    <t>Regenerative Gross Operating Profit</t>
  </si>
  <si>
    <t>Regenerative Net Income</t>
  </si>
  <si>
    <t>T R A N S I T I O N</t>
  </si>
  <si>
    <t>Transition Gross Operating Profit</t>
  </si>
  <si>
    <t>Transition Net Income</t>
  </si>
  <si>
    <t>COST CURVES</t>
  </si>
  <si>
    <t>SOUTHERN SCENARIO</t>
  </si>
  <si>
    <t>WESTERN SCENARIO</t>
  </si>
  <si>
    <t>M I D W E S T   S C E N A R I O</t>
  </si>
  <si>
    <t>N O R T H E A S T   S C E N A R I O</t>
  </si>
  <si>
    <t>Crop Chemicals</t>
  </si>
  <si>
    <t>Drought Resistance</t>
  </si>
  <si>
    <t>C O N V E N T I O N A L                                                                                       C O N V E N T I O N A L</t>
  </si>
  <si>
    <t>Conventional Scenario</t>
  </si>
  <si>
    <t>Acres Grown</t>
  </si>
  <si>
    <t>Total Revenue</t>
  </si>
  <si>
    <t>Total Direct Costs</t>
  </si>
  <si>
    <t>Gross Operating Profit</t>
  </si>
  <si>
    <t>Total Overhead Costs Corn</t>
  </si>
  <si>
    <t>Total Overhead Costs</t>
  </si>
  <si>
    <t>Net Income</t>
  </si>
  <si>
    <t>Regenerative Scenario</t>
  </si>
  <si>
    <t>R E G E N E R A T I V E                                                                           R E G E N E R A T I V E                                                                          R E G E N E R A T I V E                                                                                    R E G E N E R A T I V E                                                                                         R E G E N E R A T I V E</t>
  </si>
  <si>
    <t>Organic Certification</t>
  </si>
  <si>
    <t>Soybean</t>
  </si>
  <si>
    <t>Total Direct Costs Soybean</t>
  </si>
  <si>
    <t>Gross Profit</t>
  </si>
  <si>
    <t>Total Overhead Costs Soybean</t>
  </si>
  <si>
    <t>Total Overhead Costs Wheat</t>
  </si>
  <si>
    <t>Total Overhead Costs Hay</t>
  </si>
  <si>
    <t>Total Overhead Costs Corn Silage</t>
  </si>
  <si>
    <t>T R A N S I T I O N                                                                                                                   T R A N S I T I O N                                                                                                    T R A N S I T I O N                                                                                                            T R A N S I T I O N</t>
  </si>
  <si>
    <t>Transition Scenario</t>
  </si>
  <si>
    <t>R E G E N E R A T I V E                                                                           R E G E N E R A T I V E                                                                          R E G E N E R A T I V E                                                                          R E G E N E R A T I V E                                                                          R E G E N E R A T I V E</t>
  </si>
  <si>
    <t>Total Overhead Costs Soybeans</t>
  </si>
  <si>
    <t>Total Overhead Costs Alfalfa</t>
  </si>
  <si>
    <t xml:space="preserve">T R A N S I T I O N                                                                                                                   T R A N S I T I O N                                                                                                    T R A N S I T I O N                                                                                                            T R A N S I T I O N       </t>
  </si>
  <si>
    <t>South</t>
  </si>
  <si>
    <t>Baseline Scenario</t>
  </si>
  <si>
    <t>Acres Grazed</t>
  </si>
  <si>
    <t>Total Costs</t>
  </si>
  <si>
    <t>Continuous Grazing Land</t>
  </si>
  <si>
    <t>Regenerative Ag Scenario</t>
  </si>
  <si>
    <t>Farm Type</t>
  </si>
  <si>
    <t>ASSUMPTIONS PRINTOUT</t>
  </si>
  <si>
    <t>Baseline:</t>
  </si>
  <si>
    <t>Soil Focused Rotation</t>
  </si>
  <si>
    <t>% of land that is farmable:</t>
  </si>
  <si>
    <t>Organic Transition</t>
  </si>
  <si>
    <t>Time Period (yrs)</t>
  </si>
  <si>
    <t>Direct Expenses</t>
  </si>
  <si>
    <t>Crop Rotations</t>
  </si>
  <si>
    <t>NE RegenTransition</t>
  </si>
  <si>
    <t>Hay (conventional)</t>
  </si>
  <si>
    <t>NE Regen</t>
  </si>
  <si>
    <t>Wheat (organic unavailable)</t>
  </si>
  <si>
    <t>Alfalfa (conventional)</t>
  </si>
  <si>
    <t>Holistic Grazing</t>
  </si>
  <si>
    <t>Overhead Expenses</t>
  </si>
  <si>
    <t>NE Regen-Organic Transition</t>
  </si>
  <si>
    <t>NE Regen - Organic</t>
  </si>
  <si>
    <t>NE Regen Transition</t>
  </si>
  <si>
    <r>
      <t xml:space="preserve">Midwest Conventional </t>
    </r>
    <r>
      <rPr>
        <vertAlign val="superscript"/>
        <sz val="11"/>
        <color rgb="FF000000"/>
        <rFont val="Calibri"/>
      </rPr>
      <t>(1)</t>
    </r>
  </si>
  <si>
    <t xml:space="preserve"> </t>
  </si>
  <si>
    <t>Baseline Year</t>
  </si>
  <si>
    <t>Soil Carbon</t>
  </si>
  <si>
    <t>West</t>
  </si>
  <si>
    <t>Source: FinBin University of Minnesota</t>
  </si>
  <si>
    <t>Version</t>
  </si>
  <si>
    <t>Notes</t>
  </si>
  <si>
    <t>1.0.0</t>
  </si>
  <si>
    <t>Initial Public Commit</t>
  </si>
  <si>
    <t>1.0.1</t>
  </si>
  <si>
    <t>Fixed Assumptions!J16 to include Debt Level calculation 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</si>
</sst>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164" formatCode="&quot;$&quot;#,##0"/>
    <numFmt numFmtId="165" formatCode="#,##0.00;\(#,##0.00\)"/>
    <numFmt numFmtId="166" formatCode="0.0%"/>
    <numFmt numFmtId="167" formatCode="&quot;$&quot;#,##0.00"/>
    <numFmt numFmtId="168" formatCode="_(&quot;$&quot;* #,##0_);_(&quot;$&quot;* \(#,##0\);_(&quot;$&quot;* &quot;-&quot;??_);_(@_)"/>
  </numFmts>
  <fonts count="64">
    <font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b/>
      <sz val="11"/>
      <color rgb="FF980000"/>
      <name val="Calibri"/>
    </font>
    <font>
      <b/>
      <u/>
      <sz val="11"/>
      <color rgb="FF000000"/>
      <name val="Calibri"/>
    </font>
    <font>
      <b/>
      <i/>
      <sz val="11"/>
      <name val="Calibri"/>
    </font>
    <font>
      <i/>
      <sz val="11"/>
      <name val="Calibri"/>
    </font>
    <font>
      <b/>
      <u/>
      <sz val="11"/>
      <color rgb="FF000000"/>
      <name val="Calibri"/>
    </font>
    <font>
      <b/>
      <u/>
      <sz val="11"/>
      <name val="Calibri"/>
    </font>
    <font>
      <b/>
      <sz val="14"/>
      <color rgb="FFFFFFFF"/>
      <name val="Calibri"/>
    </font>
    <font>
      <sz val="11"/>
      <color rgb="FF0070C0"/>
      <name val="Calibri"/>
    </font>
    <font>
      <b/>
      <sz val="11"/>
      <color rgb="FF0070C0"/>
      <name val="Calibri"/>
    </font>
    <font>
      <i/>
      <sz val="11"/>
      <color rgb="FF000000"/>
      <name val="Calibri"/>
    </font>
    <font>
      <b/>
      <sz val="12"/>
      <name val="Calibri"/>
    </font>
    <font>
      <sz val="11"/>
      <name val="Calibri"/>
    </font>
    <font>
      <sz val="11"/>
      <color rgb="FF000000"/>
      <name val="Docs-Calibri"/>
    </font>
    <font>
      <sz val="12"/>
      <name val="Calibri"/>
    </font>
    <font>
      <i/>
      <u/>
      <sz val="11"/>
      <color rgb="FF000000"/>
      <name val="Calibri"/>
    </font>
    <font>
      <i/>
      <u/>
      <sz val="11"/>
      <color rgb="FF000000"/>
      <name val="Calibri"/>
    </font>
    <font>
      <sz val="9"/>
      <color rgb="FF1E54EC"/>
      <name val="Arial"/>
    </font>
    <font>
      <b/>
      <i/>
      <sz val="11"/>
      <color rgb="FF000000"/>
      <name val="Calibri"/>
    </font>
    <font>
      <i/>
      <u/>
      <sz val="11"/>
      <color rgb="FF000000"/>
      <name val="Calibri"/>
    </font>
    <font>
      <i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name val="Calibri"/>
    </font>
    <font>
      <b/>
      <u/>
      <sz val="11"/>
      <color rgb="FF000000"/>
      <name val="Calibri"/>
    </font>
    <font>
      <sz val="11"/>
      <color rgb="FF0070C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sz val="9"/>
      <name val="Calibri"/>
    </font>
    <font>
      <sz val="9"/>
      <color rgb="FF000000"/>
      <name val="Calibri"/>
    </font>
    <font>
      <sz val="9"/>
      <name val="Calibri"/>
    </font>
    <font>
      <i/>
      <sz val="9"/>
      <color rgb="FF7F7F7F"/>
      <name val="Calibri"/>
    </font>
    <font>
      <b/>
      <sz val="12"/>
      <name val="Calibri"/>
    </font>
    <font>
      <b/>
      <u/>
      <sz val="12"/>
      <name val="Calibri"/>
    </font>
    <font>
      <b/>
      <sz val="18"/>
      <name val="Calibri"/>
    </font>
    <font>
      <b/>
      <sz val="12"/>
      <color rgb="FF000000"/>
      <name val="Calibri"/>
    </font>
    <font>
      <u/>
      <sz val="11"/>
      <color rgb="FF000000"/>
      <name val="Calibri"/>
    </font>
    <font>
      <b/>
      <u/>
      <sz val="14"/>
      <name val="Calibri"/>
    </font>
    <font>
      <i/>
      <sz val="11"/>
      <name val="Calibri"/>
    </font>
    <font>
      <b/>
      <sz val="18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b/>
      <u/>
      <sz val="14"/>
      <name val="Calibri"/>
    </font>
    <font>
      <b/>
      <sz val="18"/>
      <color rgb="FF000000"/>
      <name val="Calibri"/>
    </font>
    <font>
      <u/>
      <sz val="11"/>
      <color rgb="FF000000"/>
      <name val="Calibri"/>
    </font>
    <font>
      <b/>
      <sz val="11"/>
      <color rgb="FFFFFFFF"/>
      <name val="Calibri"/>
    </font>
    <font>
      <b/>
      <sz val="11"/>
      <name val="Calibri"/>
    </font>
    <font>
      <i/>
      <sz val="11"/>
      <color rgb="FF7F7F7F"/>
      <name val="Calibri"/>
    </font>
    <font>
      <b/>
      <sz val="14"/>
      <name val="Calibri"/>
    </font>
    <font>
      <b/>
      <u/>
      <sz val="11"/>
      <color rgb="FF000000"/>
      <name val="Calibri"/>
    </font>
    <font>
      <sz val="11"/>
      <color rgb="FF000000"/>
      <name val="Inconsolata"/>
    </font>
    <font>
      <b/>
      <u/>
      <sz val="11"/>
      <color rgb="FF000000"/>
      <name val="Calibri"/>
    </font>
    <font>
      <i/>
      <strike/>
      <sz val="11"/>
      <color rgb="FF000000"/>
      <name val="Calibri"/>
    </font>
    <font>
      <sz val="14"/>
      <color rgb="FF000000"/>
      <name val="Calibri"/>
    </font>
    <font>
      <b/>
      <u/>
      <sz val="11"/>
      <color rgb="FF000000"/>
      <name val="Calibri"/>
    </font>
    <font>
      <b/>
      <u/>
      <sz val="11"/>
      <color rgb="FF000000"/>
      <name val="Calibri"/>
    </font>
    <font>
      <vertAlign val="superscript"/>
      <sz val="11"/>
      <color rgb="FF000000"/>
      <name val="Calibri"/>
    </font>
  </fonts>
  <fills count="26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44546A"/>
        <bgColor rgb="FF44546A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4CCCC"/>
        <bgColor rgb="FFF4CCCC"/>
      </patternFill>
    </fill>
    <fill>
      <patternFill patternType="solid">
        <fgColor rgb="FF073763"/>
        <bgColor rgb="FF073763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DEEAF6"/>
        <bgColor rgb="FFDEEAF6"/>
      </patternFill>
    </fill>
    <fill>
      <patternFill patternType="solid">
        <fgColor rgb="FFFFC000"/>
        <bgColor rgb="FFFFC000"/>
      </patternFill>
    </fill>
    <fill>
      <patternFill patternType="solid">
        <fgColor rgb="FFFBE4D5"/>
        <bgColor rgb="FFFBE4D5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41" fontId="0" fillId="2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ont="1" applyAlignment="1"/>
    <xf numFmtId="41" fontId="0" fillId="3" borderId="0" xfId="0" applyNumberFormat="1" applyFont="1" applyFill="1" applyAlignment="1">
      <alignment horizontal="center"/>
    </xf>
    <xf numFmtId="41" fontId="0" fillId="4" borderId="0" xfId="0" applyNumberFormat="1" applyFont="1" applyFill="1" applyAlignment="1">
      <alignment horizontal="center"/>
    </xf>
    <xf numFmtId="0" fontId="7" fillId="0" borderId="0" xfId="0" applyFont="1" applyAlignment="1">
      <alignment horizontal="right"/>
    </xf>
    <xf numFmtId="0" fontId="8" fillId="0" borderId="0" xfId="0" applyFont="1"/>
    <xf numFmtId="5" fontId="0" fillId="5" borderId="0" xfId="0" applyNumberFormat="1" applyFont="1" applyFill="1" applyAlignment="1">
      <alignment horizontal="center"/>
    </xf>
    <xf numFmtId="5" fontId="2" fillId="0" borderId="0" xfId="0" applyNumberFormat="1" applyFont="1"/>
    <xf numFmtId="0" fontId="9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/>
    <xf numFmtId="5" fontId="0" fillId="0" borderId="1" xfId="0" applyNumberFormat="1" applyFont="1" applyBorder="1"/>
    <xf numFmtId="164" fontId="2" fillId="0" borderId="1" xfId="0" applyNumberFormat="1" applyFont="1" applyBorder="1"/>
    <xf numFmtId="0" fontId="10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/>
    <xf numFmtId="165" fontId="1" fillId="6" borderId="1" xfId="0" applyNumberFormat="1" applyFont="1" applyFill="1" applyBorder="1"/>
    <xf numFmtId="0" fontId="1" fillId="0" borderId="0" xfId="0" applyFont="1" applyAlignment="1"/>
    <xf numFmtId="165" fontId="2" fillId="0" borderId="1" xfId="0" applyNumberFormat="1" applyFont="1" applyBorder="1" applyAlignment="1"/>
    <xf numFmtId="4" fontId="2" fillId="0" borderId="0" xfId="0" applyNumberFormat="1" applyFont="1"/>
    <xf numFmtId="165" fontId="2" fillId="0" borderId="1" xfId="0" applyNumberFormat="1" applyFont="1" applyBorder="1"/>
    <xf numFmtId="0" fontId="1" fillId="6" borderId="1" xfId="0" applyFont="1" applyFill="1" applyBorder="1" applyAlignment="1"/>
    <xf numFmtId="165" fontId="2" fillId="6" borderId="1" xfId="0" applyNumberFormat="1" applyFont="1" applyFill="1" applyBorder="1"/>
    <xf numFmtId="0" fontId="2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12" fillId="8" borderId="9" xfId="0" applyFont="1" applyFill="1" applyBorder="1" applyAlignment="1">
      <alignment horizontal="right" vertical="center"/>
    </xf>
    <xf numFmtId="0" fontId="3" fillId="0" borderId="8" xfId="0" applyFont="1" applyBorder="1" applyAlignment="1">
      <alignment vertical="center"/>
    </xf>
    <xf numFmtId="0" fontId="0" fillId="0" borderId="9" xfId="0" applyFont="1" applyBorder="1" applyAlignment="1">
      <alignment horizontal="right" vertical="center"/>
    </xf>
    <xf numFmtId="0" fontId="13" fillId="8" borderId="9" xfId="0" applyFont="1" applyFill="1" applyBorder="1" applyAlignment="1">
      <alignment horizontal="right" vertical="center"/>
    </xf>
    <xf numFmtId="0" fontId="3" fillId="0" borderId="8" xfId="0" applyFont="1" applyBorder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5" fillId="8" borderId="0" xfId="0" applyFont="1" applyFill="1" applyAlignment="1"/>
    <xf numFmtId="0" fontId="0" fillId="0" borderId="0" xfId="0" applyFont="1" applyAlignment="1">
      <alignment horizontal="right"/>
    </xf>
    <xf numFmtId="41" fontId="16" fillId="0" borderId="0" xfId="0" applyNumberFormat="1" applyFont="1"/>
    <xf numFmtId="164" fontId="12" fillId="0" borderId="0" xfId="0" applyNumberFormat="1" applyFont="1"/>
    <xf numFmtId="9" fontId="12" fillId="0" borderId="0" xfId="0" applyNumberFormat="1" applyFont="1"/>
    <xf numFmtId="0" fontId="17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13" xfId="0" applyFont="1" applyBorder="1"/>
    <xf numFmtId="0" fontId="0" fillId="0" borderId="0" xfId="0" applyFont="1" applyAlignment="1">
      <alignment horizontal="right"/>
    </xf>
    <xf numFmtId="41" fontId="16" fillId="0" borderId="0" xfId="0" applyNumberFormat="1" applyFont="1" applyAlignment="1">
      <alignment horizontal="right"/>
    </xf>
    <xf numFmtId="41" fontId="16" fillId="0" borderId="14" xfId="0" applyNumberFormat="1" applyFont="1" applyBorder="1" applyAlignment="1">
      <alignment horizontal="right"/>
    </xf>
    <xf numFmtId="0" fontId="16" fillId="0" borderId="0" xfId="0" applyFont="1" applyAlignment="1">
      <alignment horizontal="right"/>
    </xf>
    <xf numFmtId="0" fontId="0" fillId="0" borderId="15" xfId="0" applyFont="1" applyBorder="1"/>
    <xf numFmtId="0" fontId="0" fillId="0" borderId="16" xfId="0" applyFont="1" applyBorder="1" applyAlignment="1">
      <alignment horizontal="right"/>
    </xf>
    <xf numFmtId="41" fontId="16" fillId="0" borderId="16" xfId="0" applyNumberFormat="1" applyFont="1" applyBorder="1" applyAlignment="1">
      <alignment horizontal="right"/>
    </xf>
    <xf numFmtId="41" fontId="16" fillId="0" borderId="17" xfId="0" applyNumberFormat="1" applyFont="1" applyBorder="1" applyAlignment="1">
      <alignment horizontal="right"/>
    </xf>
    <xf numFmtId="0" fontId="21" fillId="0" borderId="0" xfId="0" applyFont="1" applyAlignment="1"/>
    <xf numFmtId="0" fontId="17" fillId="5" borderId="0" xfId="0" applyFont="1" applyFill="1" applyAlignment="1">
      <alignment horizontal="right"/>
    </xf>
    <xf numFmtId="0" fontId="22" fillId="0" borderId="0" xfId="0" applyFont="1" applyAlignment="1">
      <alignment horizontal="right"/>
    </xf>
    <xf numFmtId="0" fontId="14" fillId="0" borderId="0" xfId="0" applyFont="1" applyAlignment="1"/>
    <xf numFmtId="0" fontId="23" fillId="0" borderId="0" xfId="0" applyFont="1" applyAlignment="1">
      <alignment horizontal="center"/>
    </xf>
    <xf numFmtId="0" fontId="0" fillId="0" borderId="14" xfId="0" applyFont="1" applyBorder="1" applyAlignment="1">
      <alignment horizontal="center"/>
    </xf>
    <xf numFmtId="41" fontId="12" fillId="8" borderId="0" xfId="0" applyNumberFormat="1" applyFont="1" applyFill="1" applyAlignment="1"/>
    <xf numFmtId="9" fontId="12" fillId="8" borderId="14" xfId="0" applyNumberFormat="1" applyFont="1" applyFill="1" applyBorder="1" applyAlignment="1"/>
    <xf numFmtId="164" fontId="16" fillId="0" borderId="14" xfId="0" applyNumberFormat="1" applyFont="1" applyBorder="1"/>
    <xf numFmtId="41" fontId="12" fillId="8" borderId="14" xfId="0" applyNumberFormat="1" applyFont="1" applyFill="1" applyBorder="1"/>
    <xf numFmtId="9" fontId="12" fillId="8" borderId="0" xfId="0" applyNumberFormat="1" applyFont="1" applyFill="1"/>
    <xf numFmtId="166" fontId="12" fillId="8" borderId="14" xfId="0" applyNumberFormat="1" applyFont="1" applyFill="1" applyBorder="1"/>
    <xf numFmtId="9" fontId="12" fillId="0" borderId="14" xfId="0" applyNumberFormat="1" applyFont="1" applyBorder="1"/>
    <xf numFmtId="164" fontId="12" fillId="8" borderId="0" xfId="0" applyNumberFormat="1" applyFont="1" applyFill="1"/>
    <xf numFmtId="0" fontId="24" fillId="0" borderId="0" xfId="0" applyFont="1" applyAlignment="1">
      <alignment horizontal="center"/>
    </xf>
    <xf numFmtId="0" fontId="0" fillId="0" borderId="14" xfId="0" applyFont="1" applyBorder="1"/>
    <xf numFmtId="164" fontId="0" fillId="0" borderId="0" xfId="0" applyNumberFormat="1" applyFont="1"/>
    <xf numFmtId="0" fontId="12" fillId="8" borderId="18" xfId="0" applyFont="1" applyFill="1" applyBorder="1" applyAlignment="1"/>
    <xf numFmtId="164" fontId="16" fillId="0" borderId="0" xfId="0" applyNumberFormat="1" applyFont="1"/>
    <xf numFmtId="0" fontId="0" fillId="0" borderId="19" xfId="0" applyFont="1" applyBorder="1"/>
    <xf numFmtId="14" fontId="16" fillId="0" borderId="0" xfId="0" applyNumberFormat="1" applyFont="1"/>
    <xf numFmtId="0" fontId="0" fillId="0" borderId="16" xfId="0" applyFont="1" applyBorder="1" applyAlignment="1">
      <alignment horizontal="right"/>
    </xf>
    <xf numFmtId="14" fontId="12" fillId="0" borderId="16" xfId="0" applyNumberFormat="1" applyFont="1" applyBorder="1"/>
    <xf numFmtId="0" fontId="0" fillId="0" borderId="16" xfId="0" applyFont="1" applyBorder="1"/>
    <xf numFmtId="9" fontId="12" fillId="8" borderId="17" xfId="0" applyNumberFormat="1" applyFont="1" applyFill="1" applyBorder="1"/>
    <xf numFmtId="0" fontId="2" fillId="0" borderId="16" xfId="0" applyFont="1" applyBorder="1"/>
    <xf numFmtId="0" fontId="3" fillId="0" borderId="0" xfId="0" applyFont="1" applyAlignment="1"/>
    <xf numFmtId="0" fontId="25" fillId="5" borderId="0" xfId="0" applyFont="1" applyFill="1" applyAlignment="1">
      <alignment horizontal="right"/>
    </xf>
    <xf numFmtId="0" fontId="2" fillId="9" borderId="0" xfId="0" applyFont="1" applyFill="1"/>
    <xf numFmtId="0" fontId="1" fillId="9" borderId="0" xfId="0" applyFont="1" applyFill="1"/>
    <xf numFmtId="0" fontId="3" fillId="0" borderId="0" xfId="0" applyFont="1"/>
    <xf numFmtId="0" fontId="3" fillId="0" borderId="19" xfId="0" applyFont="1" applyBorder="1"/>
    <xf numFmtId="0" fontId="3" fillId="9" borderId="0" xfId="0" applyFont="1" applyFill="1"/>
    <xf numFmtId="0" fontId="3" fillId="9" borderId="19" xfId="0" applyFont="1" applyFill="1" applyBorder="1"/>
    <xf numFmtId="0" fontId="2" fillId="10" borderId="0" xfId="0" applyFont="1" applyFill="1"/>
    <xf numFmtId="0" fontId="1" fillId="10" borderId="0" xfId="0" applyFont="1" applyFill="1"/>
    <xf numFmtId="0" fontId="3" fillId="10" borderId="0" xfId="0" applyFont="1" applyFill="1"/>
    <xf numFmtId="0" fontId="3" fillId="10" borderId="19" xfId="0" applyFont="1" applyFill="1" applyBorder="1"/>
    <xf numFmtId="0" fontId="1" fillId="11" borderId="0" xfId="0" applyFont="1" applyFill="1"/>
    <xf numFmtId="0" fontId="1" fillId="0" borderId="0" xfId="0" applyFont="1"/>
    <xf numFmtId="0" fontId="26" fillId="9" borderId="0" xfId="0" applyFont="1" applyFill="1" applyAlignment="1"/>
    <xf numFmtId="0" fontId="27" fillId="0" borderId="0" xfId="0" applyFont="1" applyAlignment="1"/>
    <xf numFmtId="0" fontId="28" fillId="9" borderId="0" xfId="0" applyFont="1" applyFill="1" applyAlignment="1"/>
    <xf numFmtId="0" fontId="29" fillId="10" borderId="0" xfId="0" applyFont="1" applyFill="1" applyAlignment="1"/>
    <xf numFmtId="0" fontId="30" fillId="10" borderId="0" xfId="0" applyFont="1" applyFill="1" applyAlignment="1"/>
    <xf numFmtId="0" fontId="1" fillId="0" borderId="0" xfId="0" applyFont="1" applyAlignment="1">
      <alignment horizontal="center"/>
    </xf>
    <xf numFmtId="0" fontId="1" fillId="9" borderId="0" xfId="0" applyFont="1" applyFill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9" borderId="0" xfId="0" applyFont="1" applyFill="1" applyAlignment="1">
      <alignment horizontal="center"/>
    </xf>
    <xf numFmtId="0" fontId="3" fillId="9" borderId="19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10" borderId="19" xfId="0" applyFont="1" applyFill="1" applyBorder="1" applyAlignment="1">
      <alignment horizontal="center"/>
    </xf>
    <xf numFmtId="0" fontId="3" fillId="10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0" xfId="0" applyFont="1" applyAlignment="1">
      <alignment horizontal="left"/>
    </xf>
    <xf numFmtId="8" fontId="12" fillId="9" borderId="0" xfId="0" applyNumberFormat="1" applyFont="1" applyFill="1" applyAlignment="1">
      <alignment horizontal="center"/>
    </xf>
    <xf numFmtId="8" fontId="12" fillId="0" borderId="19" xfId="0" applyNumberFormat="1" applyFont="1" applyBorder="1" applyAlignment="1">
      <alignment horizontal="center"/>
    </xf>
    <xf numFmtId="8" fontId="12" fillId="0" borderId="0" xfId="0" applyNumberFormat="1" applyFont="1" applyAlignment="1">
      <alignment horizontal="center"/>
    </xf>
    <xf numFmtId="8" fontId="12" fillId="9" borderId="0" xfId="0" applyNumberFormat="1" applyFont="1" applyFill="1" applyAlignment="1">
      <alignment horizontal="center"/>
    </xf>
    <xf numFmtId="8" fontId="12" fillId="9" borderId="19" xfId="0" applyNumberFormat="1" applyFont="1" applyFill="1" applyBorder="1" applyAlignment="1">
      <alignment horizontal="center"/>
    </xf>
    <xf numFmtId="8" fontId="12" fillId="10" borderId="0" xfId="0" applyNumberFormat="1" applyFont="1" applyFill="1" applyAlignment="1">
      <alignment horizontal="center"/>
    </xf>
    <xf numFmtId="8" fontId="12" fillId="10" borderId="19" xfId="0" applyNumberFormat="1" applyFont="1" applyFill="1" applyBorder="1" applyAlignment="1">
      <alignment horizontal="center"/>
    </xf>
    <xf numFmtId="8" fontId="12" fillId="10" borderId="0" xfId="0" applyNumberFormat="1" applyFont="1" applyFill="1" applyAlignment="1">
      <alignment horizontal="center"/>
    </xf>
    <xf numFmtId="167" fontId="12" fillId="10" borderId="0" xfId="0" applyNumberFormat="1" applyFont="1" applyFill="1" applyAlignment="1">
      <alignment horizontal="center"/>
    </xf>
    <xf numFmtId="167" fontId="12" fillId="10" borderId="0" xfId="0" applyNumberFormat="1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8" fontId="12" fillId="0" borderId="0" xfId="0" applyNumberFormat="1" applyFont="1" applyAlignment="1">
      <alignment horizontal="center"/>
    </xf>
    <xf numFmtId="0" fontId="12" fillId="11" borderId="0" xfId="0" applyFont="1" applyFill="1" applyAlignment="1">
      <alignment horizontal="center"/>
    </xf>
    <xf numFmtId="8" fontId="12" fillId="11" borderId="0" xfId="0" applyNumberFormat="1" applyFont="1" applyFill="1" applyAlignment="1">
      <alignment horizontal="center"/>
    </xf>
    <xf numFmtId="8" fontId="16" fillId="9" borderId="0" xfId="0" applyNumberFormat="1" applyFont="1" applyFill="1" applyAlignment="1">
      <alignment horizontal="center"/>
    </xf>
    <xf numFmtId="8" fontId="16" fillId="0" borderId="0" xfId="0" applyNumberFormat="1" applyFont="1" applyAlignment="1">
      <alignment horizontal="center"/>
    </xf>
    <xf numFmtId="8" fontId="16" fillId="10" borderId="0" xfId="0" applyNumberFormat="1" applyFont="1" applyFill="1" applyAlignment="1">
      <alignment horizontal="center"/>
    </xf>
    <xf numFmtId="8" fontId="16" fillId="11" borderId="0" xfId="0" applyNumberFormat="1" applyFont="1" applyFill="1" applyAlignment="1">
      <alignment horizontal="center"/>
    </xf>
    <xf numFmtId="167" fontId="31" fillId="10" borderId="0" xfId="0" applyNumberFormat="1" applyFont="1" applyFill="1"/>
    <xf numFmtId="0" fontId="2" fillId="11" borderId="0" xfId="0" applyFont="1" applyFill="1"/>
    <xf numFmtId="0" fontId="2" fillId="0" borderId="2" xfId="0" applyFont="1" applyBorder="1"/>
    <xf numFmtId="0" fontId="3" fillId="0" borderId="3" xfId="0" applyFont="1" applyBorder="1" applyAlignment="1">
      <alignment horizontal="right"/>
    </xf>
    <xf numFmtId="8" fontId="3" fillId="9" borderId="3" xfId="0" applyNumberFormat="1" applyFont="1" applyFill="1" applyBorder="1" applyAlignment="1">
      <alignment horizontal="center"/>
    </xf>
    <xf numFmtId="8" fontId="3" fillId="0" borderId="3" xfId="0" applyNumberFormat="1" applyFont="1" applyBorder="1" applyAlignment="1">
      <alignment horizontal="center"/>
    </xf>
    <xf numFmtId="8" fontId="3" fillId="10" borderId="3" xfId="0" applyNumberFormat="1" applyFont="1" applyFill="1" applyBorder="1" applyAlignment="1">
      <alignment horizontal="center"/>
    </xf>
    <xf numFmtId="0" fontId="2" fillId="11" borderId="3" xfId="0" applyFont="1" applyFill="1" applyBorder="1"/>
    <xf numFmtId="0" fontId="2" fillId="11" borderId="4" xfId="0" applyFont="1" applyFill="1" applyBorder="1"/>
    <xf numFmtId="0" fontId="3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8" fontId="31" fillId="10" borderId="0" xfId="0" applyNumberFormat="1" applyFont="1" applyFill="1" applyAlignment="1">
      <alignment horizontal="center"/>
    </xf>
    <xf numFmtId="167" fontId="12" fillId="0" borderId="0" xfId="0" applyNumberFormat="1" applyFont="1" applyAlignment="1">
      <alignment horizontal="center"/>
    </xf>
    <xf numFmtId="167" fontId="12" fillId="0" borderId="0" xfId="0" applyNumberFormat="1" applyFont="1" applyAlignment="1">
      <alignment horizontal="center"/>
    </xf>
    <xf numFmtId="167" fontId="12" fillId="10" borderId="0" xfId="0" applyNumberFormat="1" applyFont="1" applyFill="1" applyAlignment="1">
      <alignment horizontal="center"/>
    </xf>
    <xf numFmtId="167" fontId="12" fillId="10" borderId="0" xfId="0" applyNumberFormat="1" applyFont="1" applyFill="1" applyAlignment="1">
      <alignment horizontal="center"/>
    </xf>
    <xf numFmtId="0" fontId="12" fillId="9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9" borderId="0" xfId="0" applyFont="1" applyFill="1" applyAlignment="1">
      <alignment horizontal="center"/>
    </xf>
    <xf numFmtId="0" fontId="12" fillId="10" borderId="0" xfId="0" applyFont="1" applyFill="1" applyAlignment="1">
      <alignment horizontal="center"/>
    </xf>
    <xf numFmtId="0" fontId="12" fillId="10" borderId="20" xfId="0" applyFont="1" applyFill="1" applyBorder="1" applyAlignment="1">
      <alignment horizontal="center"/>
    </xf>
    <xf numFmtId="0" fontId="12" fillId="10" borderId="0" xfId="0" applyFont="1" applyFill="1" applyAlignment="1">
      <alignment horizontal="center"/>
    </xf>
    <xf numFmtId="0" fontId="31" fillId="1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31" fillId="10" borderId="0" xfId="0" applyFont="1" applyFill="1" applyAlignment="1">
      <alignment horizontal="center"/>
    </xf>
    <xf numFmtId="167" fontId="31" fillId="10" borderId="0" xfId="0" applyNumberFormat="1" applyFont="1" applyFill="1" applyAlignment="1">
      <alignment horizontal="center"/>
    </xf>
    <xf numFmtId="0" fontId="0" fillId="0" borderId="21" xfId="0" applyFont="1" applyBorder="1" applyAlignment="1">
      <alignment horizontal="right"/>
    </xf>
    <xf numFmtId="8" fontId="12" fillId="0" borderId="21" xfId="0" applyNumberFormat="1" applyFont="1" applyBorder="1" applyAlignment="1">
      <alignment horizontal="center"/>
    </xf>
    <xf numFmtId="8" fontId="12" fillId="10" borderId="21" xfId="0" applyNumberFormat="1" applyFont="1" applyFill="1" applyBorder="1" applyAlignment="1">
      <alignment horizontal="center"/>
    </xf>
    <xf numFmtId="8" fontId="3" fillId="9" borderId="3" xfId="0" applyNumberFormat="1" applyFont="1" applyFill="1" applyBorder="1" applyAlignment="1">
      <alignment horizontal="center"/>
    </xf>
    <xf numFmtId="8" fontId="3" fillId="0" borderId="3" xfId="0" applyNumberFormat="1" applyFont="1" applyBorder="1" applyAlignment="1">
      <alignment horizontal="center"/>
    </xf>
    <xf numFmtId="8" fontId="3" fillId="10" borderId="3" xfId="0" applyNumberFormat="1" applyFont="1" applyFill="1" applyBorder="1" applyAlignment="1">
      <alignment horizontal="center"/>
    </xf>
    <xf numFmtId="167" fontId="3" fillId="10" borderId="3" xfId="0" applyNumberFormat="1" applyFont="1" applyFill="1" applyBorder="1" applyAlignment="1">
      <alignment horizontal="center"/>
    </xf>
    <xf numFmtId="0" fontId="1" fillId="11" borderId="3" xfId="0" applyFont="1" applyFill="1" applyBorder="1"/>
    <xf numFmtId="0" fontId="1" fillId="11" borderId="4" xfId="0" applyFont="1" applyFill="1" applyBorder="1"/>
    <xf numFmtId="0" fontId="14" fillId="9" borderId="0" xfId="0" applyFont="1" applyFill="1"/>
    <xf numFmtId="0" fontId="14" fillId="0" borderId="0" xfId="0" applyFont="1"/>
    <xf numFmtId="0" fontId="3" fillId="5" borderId="0" xfId="0" applyFont="1" applyFill="1"/>
    <xf numFmtId="0" fontId="3" fillId="12" borderId="0" xfId="0" applyFont="1" applyFill="1"/>
    <xf numFmtId="0" fontId="1" fillId="12" borderId="0" xfId="0" applyFont="1" applyFill="1"/>
    <xf numFmtId="0" fontId="33" fillId="0" borderId="0" xfId="0" applyFont="1" applyAlignment="1">
      <alignment horizontal="center"/>
    </xf>
    <xf numFmtId="0" fontId="11" fillId="9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1" fillId="12" borderId="0" xfId="0" applyFont="1" applyFill="1" applyAlignment="1"/>
    <xf numFmtId="0" fontId="3" fillId="0" borderId="0" xfId="0" applyFont="1" applyAlignment="1">
      <alignment horizontal="right"/>
    </xf>
    <xf numFmtId="0" fontId="34" fillId="5" borderId="0" xfId="0" applyFont="1" applyFill="1" applyAlignment="1"/>
    <xf numFmtId="0" fontId="3" fillId="12" borderId="0" xfId="0" applyFont="1" applyFill="1" applyAlignment="1"/>
    <xf numFmtId="1" fontId="0" fillId="0" borderId="0" xfId="0" applyNumberFormat="1" applyFont="1" applyAlignment="1">
      <alignment horizontal="right"/>
    </xf>
    <xf numFmtId="9" fontId="12" fillId="9" borderId="0" xfId="0" applyNumberFormat="1" applyFont="1" applyFill="1" applyAlignment="1">
      <alignment horizontal="center"/>
    </xf>
    <xf numFmtId="1" fontId="0" fillId="9" borderId="0" xfId="0" applyNumberFormat="1" applyFont="1" applyFill="1" applyAlignment="1">
      <alignment horizontal="center"/>
    </xf>
    <xf numFmtId="1" fontId="0" fillId="5" borderId="0" xfId="0" applyNumberFormat="1" applyFont="1" applyFill="1" applyAlignment="1">
      <alignment horizontal="center"/>
    </xf>
    <xf numFmtId="9" fontId="12" fillId="5" borderId="19" xfId="0" applyNumberFormat="1" applyFont="1" applyFill="1" applyBorder="1" applyAlignment="1">
      <alignment horizontal="center"/>
    </xf>
    <xf numFmtId="9" fontId="12" fillId="5" borderId="0" xfId="0" applyNumberFormat="1" applyFont="1" applyFill="1" applyAlignment="1">
      <alignment horizontal="center"/>
    </xf>
    <xf numFmtId="9" fontId="12" fillId="9" borderId="19" xfId="0" applyNumberFormat="1" applyFont="1" applyFill="1" applyBorder="1" applyAlignment="1">
      <alignment horizontal="center"/>
    </xf>
    <xf numFmtId="9" fontId="12" fillId="12" borderId="0" xfId="0" applyNumberFormat="1" applyFont="1" applyFill="1" applyAlignment="1">
      <alignment horizontal="center"/>
    </xf>
    <xf numFmtId="0" fontId="2" fillId="12" borderId="0" xfId="0" applyFont="1" applyFill="1"/>
    <xf numFmtId="9" fontId="12" fillId="9" borderId="0" xfId="0" applyNumberFormat="1" applyFont="1" applyFill="1" applyAlignment="1">
      <alignment horizontal="center"/>
    </xf>
    <xf numFmtId="0" fontId="2" fillId="5" borderId="0" xfId="0" applyFont="1" applyFill="1"/>
    <xf numFmtId="9" fontId="12" fillId="5" borderId="21" xfId="0" applyNumberFormat="1" applyFont="1" applyFill="1" applyBorder="1" applyAlignment="1">
      <alignment horizontal="center"/>
    </xf>
    <xf numFmtId="0" fontId="1" fillId="5" borderId="0" xfId="0" applyFont="1" applyFill="1"/>
    <xf numFmtId="0" fontId="35" fillId="0" borderId="0" xfId="0" applyFont="1"/>
    <xf numFmtId="0" fontId="36" fillId="0" borderId="0" xfId="0" applyFont="1"/>
    <xf numFmtId="0" fontId="36" fillId="0" borderId="0" xfId="0" applyFont="1" applyAlignment="1"/>
    <xf numFmtId="0" fontId="36" fillId="0" borderId="22" xfId="0" applyFont="1" applyBorder="1" applyAlignment="1"/>
    <xf numFmtId="0" fontId="37" fillId="0" borderId="0" xfId="0" applyFont="1" applyAlignment="1"/>
    <xf numFmtId="0" fontId="36" fillId="0" borderId="0" xfId="0" applyFont="1" applyAlignment="1"/>
    <xf numFmtId="0" fontId="37" fillId="0" borderId="0" xfId="0" applyFont="1" applyAlignment="1"/>
    <xf numFmtId="0" fontId="2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13" fillId="0" borderId="0" xfId="0" applyFont="1"/>
    <xf numFmtId="0" fontId="12" fillId="0" borderId="0" xfId="0" applyFont="1"/>
    <xf numFmtId="0" fontId="12" fillId="0" borderId="0" xfId="0" applyFont="1" applyAlignment="1"/>
    <xf numFmtId="0" fontId="38" fillId="0" borderId="19" xfId="0" applyFont="1" applyBorder="1"/>
    <xf numFmtId="0" fontId="38" fillId="14" borderId="19" xfId="0" applyFont="1" applyFill="1" applyBorder="1"/>
    <xf numFmtId="0" fontId="2" fillId="14" borderId="0" xfId="0" applyFont="1" applyFill="1"/>
    <xf numFmtId="0" fontId="39" fillId="0" borderId="19" xfId="0" applyFont="1" applyBorder="1" applyAlignment="1"/>
    <xf numFmtId="0" fontId="39" fillId="14" borderId="23" xfId="0" applyFont="1" applyFill="1" applyBorder="1" applyAlignment="1">
      <alignment horizontal="center"/>
    </xf>
    <xf numFmtId="0" fontId="40" fillId="14" borderId="19" xfId="0" applyFont="1" applyFill="1" applyBorder="1" applyAlignment="1"/>
    <xf numFmtId="49" fontId="14" fillId="8" borderId="0" xfId="0" applyNumberFormat="1" applyFont="1" applyFill="1"/>
    <xf numFmtId="49" fontId="14" fillId="0" borderId="0" xfId="0" applyNumberFormat="1" applyFont="1"/>
    <xf numFmtId="49" fontId="3" fillId="0" borderId="0" xfId="0" applyNumberFormat="1" applyFont="1"/>
    <xf numFmtId="44" fontId="42" fillId="0" borderId="0" xfId="0" applyNumberFormat="1" applyFont="1"/>
    <xf numFmtId="0" fontId="42" fillId="0" borderId="0" xfId="0" applyFont="1"/>
    <xf numFmtId="168" fontId="42" fillId="0" borderId="0" xfId="0" applyNumberFormat="1" applyFont="1"/>
    <xf numFmtId="49" fontId="0" fillId="0" borderId="0" xfId="0" applyNumberFormat="1" applyFont="1" applyAlignment="1">
      <alignment horizontal="left"/>
    </xf>
    <xf numFmtId="168" fontId="0" fillId="0" borderId="0" xfId="0" applyNumberFormat="1" applyFont="1"/>
    <xf numFmtId="49" fontId="0" fillId="0" borderId="16" xfId="0" applyNumberFormat="1" applyFont="1" applyBorder="1" applyAlignment="1">
      <alignment horizontal="left"/>
    </xf>
    <xf numFmtId="44" fontId="0" fillId="0" borderId="16" xfId="0" applyNumberFormat="1" applyFont="1" applyBorder="1"/>
    <xf numFmtId="44" fontId="0" fillId="0" borderId="0" xfId="0" applyNumberFormat="1" applyFont="1"/>
    <xf numFmtId="0" fontId="43" fillId="0" borderId="0" xfId="0" applyFont="1" applyAlignment="1">
      <alignment horizontal="left"/>
    </xf>
    <xf numFmtId="0" fontId="0" fillId="0" borderId="16" xfId="0" applyFont="1" applyBorder="1" applyAlignment="1">
      <alignment horizontal="left"/>
    </xf>
    <xf numFmtId="168" fontId="0" fillId="0" borderId="16" xfId="0" applyNumberFormat="1" applyFont="1" applyBorder="1"/>
    <xf numFmtId="0" fontId="3" fillId="0" borderId="2" xfId="0" applyFont="1" applyBorder="1" applyAlignment="1">
      <alignment horizontal="left"/>
    </xf>
    <xf numFmtId="168" fontId="3" fillId="0" borderId="3" xfId="0" applyNumberFormat="1" applyFont="1" applyBorder="1"/>
    <xf numFmtId="168" fontId="3" fillId="0" borderId="4" xfId="0" applyNumberFormat="1" applyFont="1" applyBorder="1"/>
    <xf numFmtId="0" fontId="3" fillId="4" borderId="2" xfId="0" applyFont="1" applyFill="1" applyBorder="1" applyAlignment="1">
      <alignment horizontal="left"/>
    </xf>
    <xf numFmtId="168" fontId="3" fillId="4" borderId="3" xfId="0" applyNumberFormat="1" applyFont="1" applyFill="1" applyBorder="1"/>
    <xf numFmtId="0" fontId="44" fillId="14" borderId="19" xfId="0" applyFont="1" applyFill="1" applyBorder="1" applyAlignment="1"/>
    <xf numFmtId="0" fontId="39" fillId="14" borderId="19" xfId="0" applyFont="1" applyFill="1" applyBorder="1"/>
    <xf numFmtId="41" fontId="45" fillId="8" borderId="19" xfId="0" applyNumberFormat="1" applyFont="1" applyFill="1" applyBorder="1"/>
    <xf numFmtId="0" fontId="45" fillId="0" borderId="19" xfId="0" applyFont="1" applyBorder="1"/>
    <xf numFmtId="49" fontId="0" fillId="0" borderId="0" xfId="0" applyNumberFormat="1" applyFont="1" applyAlignment="1">
      <alignment horizontal="left"/>
    </xf>
    <xf numFmtId="49" fontId="0" fillId="0" borderId="16" xfId="0" applyNumberFormat="1" applyFont="1" applyBorder="1" applyAlignment="1">
      <alignment horizontal="left"/>
    </xf>
    <xf numFmtId="168" fontId="0" fillId="0" borderId="16" xfId="0" applyNumberFormat="1" applyFont="1" applyBorder="1" applyAlignment="1"/>
    <xf numFmtId="0" fontId="47" fillId="0" borderId="0" xfId="0" applyFont="1" applyAlignment="1">
      <alignment horizontal="left"/>
    </xf>
    <xf numFmtId="168" fontId="0" fillId="0" borderId="0" xfId="0" applyNumberFormat="1" applyFont="1" applyAlignment="1"/>
    <xf numFmtId="0" fontId="0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168" fontId="3" fillId="5" borderId="3" xfId="0" applyNumberFormat="1" applyFont="1" applyFill="1" applyBorder="1"/>
    <xf numFmtId="0" fontId="48" fillId="0" borderId="0" xfId="0" applyFont="1" applyAlignment="1">
      <alignment horizontal="left"/>
    </xf>
    <xf numFmtId="0" fontId="3" fillId="4" borderId="2" xfId="0" applyFont="1" applyFill="1" applyBorder="1" applyAlignment="1">
      <alignment horizontal="left"/>
    </xf>
    <xf numFmtId="168" fontId="3" fillId="4" borderId="4" xfId="0" applyNumberFormat="1" applyFont="1" applyFill="1" applyBorder="1"/>
    <xf numFmtId="0" fontId="49" fillId="14" borderId="19" xfId="0" applyFont="1" applyFill="1" applyBorder="1" applyAlignment="1"/>
    <xf numFmtId="0" fontId="45" fillId="8" borderId="19" xfId="0" applyFont="1" applyFill="1" applyBorder="1"/>
    <xf numFmtId="168" fontId="0" fillId="0" borderId="19" xfId="0" applyNumberFormat="1" applyFont="1" applyBorder="1"/>
    <xf numFmtId="0" fontId="51" fillId="0" borderId="19" xfId="0" applyFont="1" applyBorder="1" applyAlignment="1">
      <alignment horizontal="left"/>
    </xf>
    <xf numFmtId="164" fontId="2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  <xf numFmtId="164" fontId="0" fillId="0" borderId="0" xfId="0" applyNumberFormat="1" applyFont="1" applyAlignment="1"/>
    <xf numFmtId="164" fontId="0" fillId="0" borderId="16" xfId="0" applyNumberFormat="1" applyFont="1" applyBorder="1" applyAlignment="1">
      <alignment horizontal="left"/>
    </xf>
    <xf numFmtId="0" fontId="42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2" fillId="7" borderId="0" xfId="0" applyFont="1" applyFill="1" applyAlignment="1">
      <alignment horizontal="center"/>
    </xf>
    <xf numFmtId="9" fontId="12" fillId="0" borderId="0" xfId="0" applyNumberFormat="1" applyFont="1" applyAlignment="1"/>
    <xf numFmtId="0" fontId="53" fillId="14" borderId="19" xfId="0" applyFont="1" applyFill="1" applyBorder="1"/>
    <xf numFmtId="0" fontId="16" fillId="14" borderId="19" xfId="0" applyFont="1" applyFill="1" applyBorder="1"/>
    <xf numFmtId="0" fontId="54" fillId="14" borderId="19" xfId="0" applyFont="1" applyFill="1" applyBorder="1"/>
    <xf numFmtId="0" fontId="53" fillId="14" borderId="23" xfId="0" applyFont="1" applyFill="1" applyBorder="1"/>
    <xf numFmtId="0" fontId="53" fillId="14" borderId="23" xfId="0" applyFont="1" applyFill="1" applyBorder="1" applyAlignment="1">
      <alignment horizontal="center" wrapText="1"/>
    </xf>
    <xf numFmtId="0" fontId="53" fillId="14" borderId="23" xfId="0" applyFont="1" applyFill="1" applyBorder="1" applyAlignment="1">
      <alignment horizontal="center"/>
    </xf>
    <xf numFmtId="0" fontId="55" fillId="15" borderId="19" xfId="0" applyFont="1" applyFill="1" applyBorder="1" applyAlignment="1"/>
    <xf numFmtId="0" fontId="53" fillId="15" borderId="19" xfId="0" applyFont="1" applyFill="1" applyBorder="1" applyAlignment="1">
      <alignment horizontal="center" wrapText="1"/>
    </xf>
    <xf numFmtId="0" fontId="53" fillId="15" borderId="19" xfId="0" applyFont="1" applyFill="1" applyBorder="1" applyAlignment="1">
      <alignment horizontal="center"/>
    </xf>
    <xf numFmtId="41" fontId="53" fillId="15" borderId="19" xfId="0" applyNumberFormat="1" applyFont="1" applyFill="1" applyBorder="1" applyAlignment="1">
      <alignment horizontal="center"/>
    </xf>
    <xf numFmtId="0" fontId="0" fillId="15" borderId="0" xfId="0" applyFont="1" applyFill="1"/>
    <xf numFmtId="1" fontId="14" fillId="0" borderId="0" xfId="0" applyNumberFormat="1" applyFont="1" applyAlignment="1"/>
    <xf numFmtId="1" fontId="14" fillId="0" borderId="0" xfId="0" applyNumberFormat="1" applyFont="1"/>
    <xf numFmtId="44" fontId="3" fillId="0" borderId="0" xfId="0" applyNumberFormat="1" applyFont="1"/>
    <xf numFmtId="0" fontId="14" fillId="0" borderId="0" xfId="0" applyFont="1" applyAlignment="1">
      <alignment horizontal="left"/>
    </xf>
    <xf numFmtId="168" fontId="3" fillId="0" borderId="0" xfId="0" applyNumberFormat="1" applyFont="1"/>
    <xf numFmtId="8" fontId="0" fillId="0" borderId="0" xfId="0" applyNumberFormat="1" applyFont="1"/>
    <xf numFmtId="0" fontId="0" fillId="0" borderId="24" xfId="0" applyFont="1" applyBorder="1" applyAlignment="1">
      <alignment horizontal="left"/>
    </xf>
    <xf numFmtId="44" fontId="3" fillId="0" borderId="24" xfId="0" applyNumberFormat="1" applyFont="1" applyBorder="1"/>
    <xf numFmtId="0" fontId="3" fillId="0" borderId="24" xfId="0" applyFont="1" applyBorder="1"/>
    <xf numFmtId="0" fontId="0" fillId="0" borderId="24" xfId="0" applyFont="1" applyBorder="1" applyAlignment="1"/>
    <xf numFmtId="168" fontId="0" fillId="0" borderId="24" xfId="0" applyNumberFormat="1" applyFont="1" applyBorder="1"/>
    <xf numFmtId="0" fontId="0" fillId="0" borderId="24" xfId="0" applyFont="1" applyBorder="1"/>
    <xf numFmtId="49" fontId="3" fillId="16" borderId="0" xfId="0" applyNumberFormat="1" applyFont="1" applyFill="1"/>
    <xf numFmtId="44" fontId="3" fillId="16" borderId="0" xfId="0" applyNumberFormat="1" applyFont="1" applyFill="1"/>
    <xf numFmtId="0" fontId="3" fillId="16" borderId="0" xfId="0" applyFont="1" applyFill="1"/>
    <xf numFmtId="168" fontId="0" fillId="16" borderId="0" xfId="0" applyNumberFormat="1" applyFont="1" applyFill="1"/>
    <xf numFmtId="0" fontId="0" fillId="16" borderId="0" xfId="0" applyFont="1" applyFill="1"/>
    <xf numFmtId="0" fontId="56" fillId="0" borderId="0" xfId="0" applyFont="1" applyAlignment="1">
      <alignment horizontal="left"/>
    </xf>
    <xf numFmtId="44" fontId="0" fillId="0" borderId="24" xfId="0" applyNumberFormat="1" applyFont="1" applyBorder="1"/>
    <xf numFmtId="164" fontId="0" fillId="0" borderId="24" xfId="0" applyNumberFormat="1" applyFont="1" applyBorder="1" applyAlignment="1"/>
    <xf numFmtId="0" fontId="3" fillId="0" borderId="0" xfId="0" applyFont="1" applyAlignment="1">
      <alignment horizontal="left"/>
    </xf>
    <xf numFmtId="44" fontId="0" fillId="0" borderId="3" xfId="0" applyNumberFormat="1" applyFont="1" applyBorder="1"/>
    <xf numFmtId="0" fontId="3" fillId="0" borderId="3" xfId="0" applyFont="1" applyBorder="1"/>
    <xf numFmtId="168" fontId="0" fillId="0" borderId="3" xfId="0" applyNumberFormat="1" applyFont="1" applyBorder="1"/>
    <xf numFmtId="168" fontId="0" fillId="0" borderId="4" xfId="0" applyNumberFormat="1" applyFont="1" applyBorder="1"/>
    <xf numFmtId="0" fontId="3" fillId="17" borderId="2" xfId="0" applyFont="1" applyFill="1" applyBorder="1"/>
    <xf numFmtId="0" fontId="3" fillId="17" borderId="3" xfId="0" applyFont="1" applyFill="1" applyBorder="1"/>
    <xf numFmtId="168" fontId="3" fillId="17" borderId="3" xfId="0" applyNumberFormat="1" applyFont="1" applyFill="1" applyBorder="1"/>
    <xf numFmtId="168" fontId="3" fillId="17" borderId="4" xfId="0" applyNumberFormat="1" applyFont="1" applyFill="1" applyBorder="1"/>
    <xf numFmtId="0" fontId="0" fillId="17" borderId="0" xfId="0" applyFont="1" applyFill="1"/>
    <xf numFmtId="0" fontId="0" fillId="15" borderId="0" xfId="0" applyFont="1" applyFill="1" applyAlignment="1"/>
    <xf numFmtId="44" fontId="3" fillId="0" borderId="16" xfId="0" applyNumberFormat="1" applyFont="1" applyBorder="1"/>
    <xf numFmtId="0" fontId="3" fillId="0" borderId="16" xfId="0" applyFont="1" applyBorder="1"/>
    <xf numFmtId="0" fontId="3" fillId="0" borderId="11" xfId="0" applyFont="1" applyBorder="1" applyAlignment="1">
      <alignment horizontal="left"/>
    </xf>
    <xf numFmtId="0" fontId="0" fillId="0" borderId="11" xfId="0" applyFont="1" applyBorder="1"/>
    <xf numFmtId="168" fontId="0" fillId="0" borderId="11" xfId="0" applyNumberFormat="1" applyFont="1" applyBorder="1" applyAlignment="1"/>
    <xf numFmtId="168" fontId="0" fillId="0" borderId="11" xfId="0" applyNumberFormat="1" applyFont="1" applyBorder="1"/>
    <xf numFmtId="168" fontId="3" fillId="0" borderId="3" xfId="0" applyNumberFormat="1" applyFont="1" applyBorder="1" applyAlignment="1"/>
    <xf numFmtId="168" fontId="3" fillId="17" borderId="3" xfId="0" applyNumberFormat="1" applyFont="1" applyFill="1" applyBorder="1" applyAlignment="1"/>
    <xf numFmtId="0" fontId="0" fillId="15" borderId="19" xfId="0" applyFont="1" applyFill="1" applyBorder="1"/>
    <xf numFmtId="0" fontId="57" fillId="5" borderId="0" xfId="0" applyFont="1" applyFill="1"/>
    <xf numFmtId="0" fontId="0" fillId="4" borderId="0" xfId="0" applyFont="1" applyFill="1"/>
    <xf numFmtId="168" fontId="0" fillId="5" borderId="0" xfId="0" applyNumberFormat="1" applyFont="1" applyFill="1"/>
    <xf numFmtId="168" fontId="0" fillId="5" borderId="16" xfId="0" applyNumberFormat="1" applyFont="1" applyFill="1" applyBorder="1"/>
    <xf numFmtId="0" fontId="0" fillId="5" borderId="0" xfId="0" applyFont="1" applyFill="1"/>
    <xf numFmtId="168" fontId="0" fillId="5" borderId="24" xfId="0" applyNumberFormat="1" applyFont="1" applyFill="1" applyBorder="1"/>
    <xf numFmtId="0" fontId="0" fillId="13" borderId="0" xfId="0" applyFont="1" applyFill="1"/>
    <xf numFmtId="0" fontId="58" fillId="0" borderId="0" xfId="0" applyFont="1" applyAlignment="1">
      <alignment horizontal="left"/>
    </xf>
    <xf numFmtId="168" fontId="0" fillId="13" borderId="0" xfId="0" applyNumberFormat="1" applyFont="1" applyFill="1"/>
    <xf numFmtId="168" fontId="3" fillId="13" borderId="3" xfId="0" applyNumberFormat="1" applyFont="1" applyFill="1" applyBorder="1"/>
    <xf numFmtId="168" fontId="3" fillId="5" borderId="4" xfId="0" applyNumberFormat="1" applyFont="1" applyFill="1" applyBorder="1"/>
    <xf numFmtId="0" fontId="0" fillId="19" borderId="0" xfId="0" applyFont="1" applyFill="1"/>
    <xf numFmtId="0" fontId="3" fillId="19" borderId="2" xfId="0" applyFont="1" applyFill="1" applyBorder="1"/>
    <xf numFmtId="0" fontId="0" fillId="19" borderId="3" xfId="0" applyFont="1" applyFill="1" applyBorder="1"/>
    <xf numFmtId="168" fontId="3" fillId="19" borderId="3" xfId="0" applyNumberFormat="1" applyFont="1" applyFill="1" applyBorder="1"/>
    <xf numFmtId="168" fontId="3" fillId="19" borderId="4" xfId="0" applyNumberFormat="1" applyFont="1" applyFill="1" applyBorder="1"/>
    <xf numFmtId="49" fontId="3" fillId="0" borderId="0" xfId="0" applyNumberFormat="1" applyFont="1"/>
    <xf numFmtId="0" fontId="59" fillId="0" borderId="0" xfId="0" applyFont="1" applyAlignment="1">
      <alignment horizontal="left"/>
    </xf>
    <xf numFmtId="44" fontId="59" fillId="0" borderId="0" xfId="0" applyNumberFormat="1" applyFont="1"/>
    <xf numFmtId="0" fontId="59" fillId="0" borderId="0" xfId="0" applyFont="1"/>
    <xf numFmtId="168" fontId="59" fillId="0" borderId="0" xfId="0" applyNumberFormat="1" applyFont="1"/>
    <xf numFmtId="0" fontId="3" fillId="20" borderId="2" xfId="0" applyFont="1" applyFill="1" applyBorder="1"/>
    <xf numFmtId="0" fontId="3" fillId="20" borderId="3" xfId="0" applyFont="1" applyFill="1" applyBorder="1"/>
    <xf numFmtId="168" fontId="3" fillId="20" borderId="3" xfId="0" applyNumberFormat="1" applyFont="1" applyFill="1" applyBorder="1"/>
    <xf numFmtId="0" fontId="0" fillId="20" borderId="0" xfId="0" applyFont="1" applyFill="1"/>
    <xf numFmtId="0" fontId="60" fillId="15" borderId="0" xfId="0" applyFont="1" applyFill="1"/>
    <xf numFmtId="0" fontId="55" fillId="15" borderId="19" xfId="0" applyFont="1" applyFill="1" applyBorder="1" applyAlignment="1">
      <alignment horizontal="center" wrapText="1"/>
    </xf>
    <xf numFmtId="0" fontId="55" fillId="15" borderId="19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0" fontId="3" fillId="20" borderId="2" xfId="0" applyFont="1" applyFill="1" applyBorder="1" applyAlignment="1"/>
    <xf numFmtId="0" fontId="50" fillId="0" borderId="0" xfId="0" applyFont="1" applyAlignment="1">
      <alignment horizontal="center" vertical="center" textRotation="90"/>
    </xf>
    <xf numFmtId="0" fontId="45" fillId="15" borderId="19" xfId="0" applyFont="1" applyFill="1" applyBorder="1" applyAlignment="1">
      <alignment horizontal="center"/>
    </xf>
    <xf numFmtId="49" fontId="3" fillId="0" borderId="0" xfId="0" applyNumberFormat="1" applyFont="1" applyAlignment="1"/>
    <xf numFmtId="0" fontId="61" fillId="0" borderId="0" xfId="0" applyFont="1" applyAlignment="1"/>
    <xf numFmtId="0" fontId="0" fillId="0" borderId="0" xfId="0" applyFont="1" applyAlignment="1"/>
    <xf numFmtId="164" fontId="0" fillId="0" borderId="0" xfId="0" applyNumberFormat="1" applyFont="1" applyAlignment="1">
      <alignment horizontal="center"/>
    </xf>
    <xf numFmtId="0" fontId="0" fillId="0" borderId="16" xfId="0" applyFont="1" applyBorder="1" applyAlignment="1"/>
    <xf numFmtId="0" fontId="3" fillId="0" borderId="11" xfId="0" applyFont="1" applyBorder="1" applyAlignment="1"/>
    <xf numFmtId="164" fontId="0" fillId="0" borderId="11" xfId="0" applyNumberFormat="1" applyFont="1" applyBorder="1" applyAlignment="1">
      <alignment horizontal="center"/>
    </xf>
    <xf numFmtId="0" fontId="16" fillId="0" borderId="0" xfId="0" applyFont="1" applyAlignment="1"/>
    <xf numFmtId="0" fontId="62" fillId="0" borderId="0" xfId="0" applyFont="1" applyAlignment="1"/>
    <xf numFmtId="0" fontId="3" fillId="0" borderId="11" xfId="0" applyFont="1" applyBorder="1" applyAlignment="1"/>
    <xf numFmtId="0" fontId="3" fillId="0" borderId="0" xfId="0" applyFont="1" applyAlignment="1"/>
    <xf numFmtId="164" fontId="3" fillId="0" borderId="0" xfId="0" applyNumberFormat="1" applyFont="1" applyAlignment="1">
      <alignment horizontal="center"/>
    </xf>
    <xf numFmtId="0" fontId="3" fillId="20" borderId="2" xfId="0" applyFont="1" applyFill="1" applyBorder="1" applyAlignment="1"/>
    <xf numFmtId="0" fontId="16" fillId="20" borderId="3" xfId="0" applyFont="1" applyFill="1" applyBorder="1" applyAlignment="1"/>
    <xf numFmtId="168" fontId="3" fillId="20" borderId="3" xfId="0" applyNumberFormat="1" applyFont="1" applyFill="1" applyBorder="1" applyAlignment="1">
      <alignment horizontal="right"/>
    </xf>
    <xf numFmtId="0" fontId="3" fillId="0" borderId="0" xfId="0" applyFont="1" applyAlignment="1"/>
    <xf numFmtId="168" fontId="0" fillId="0" borderId="0" xfId="0" applyNumberFormat="1" applyFont="1" applyAlignment="1">
      <alignment horizontal="right"/>
    </xf>
    <xf numFmtId="0" fontId="16" fillId="0" borderId="24" xfId="0" applyFont="1" applyBorder="1" applyAlignment="1"/>
    <xf numFmtId="0" fontId="16" fillId="5" borderId="24" xfId="0" applyFont="1" applyFill="1" applyBorder="1" applyAlignment="1"/>
    <xf numFmtId="0" fontId="16" fillId="17" borderId="0" xfId="0" applyFont="1" applyFill="1" applyAlignment="1"/>
    <xf numFmtId="0" fontId="16" fillId="17" borderId="25" xfId="0" applyFont="1" applyFill="1" applyBorder="1" applyAlignment="1"/>
    <xf numFmtId="0" fontId="3" fillId="17" borderId="24" xfId="0" applyFont="1" applyFill="1" applyBorder="1" applyAlignment="1"/>
    <xf numFmtId="0" fontId="16" fillId="17" borderId="24" xfId="0" applyFont="1" applyFill="1" applyBorder="1" applyAlignment="1"/>
    <xf numFmtId="168" fontId="3" fillId="17" borderId="24" xfId="0" applyNumberFormat="1" applyFont="1" applyFill="1" applyBorder="1" applyAlignment="1">
      <alignment horizontal="right"/>
    </xf>
    <xf numFmtId="0" fontId="53" fillId="14" borderId="19" xfId="0" applyFont="1" applyFill="1" applyBorder="1" applyAlignment="1">
      <alignment horizontal="center" wrapText="1"/>
    </xf>
    <xf numFmtId="0" fontId="53" fillId="14" borderId="19" xfId="0" applyFont="1" applyFill="1" applyBorder="1" applyAlignment="1">
      <alignment horizontal="center"/>
    </xf>
    <xf numFmtId="0" fontId="0" fillId="0" borderId="2" xfId="0" applyFont="1" applyBorder="1" applyAlignment="1">
      <alignment horizontal="left"/>
    </xf>
    <xf numFmtId="8" fontId="0" fillId="0" borderId="16" xfId="0" applyNumberFormat="1" applyFont="1" applyBorder="1"/>
    <xf numFmtId="0" fontId="3" fillId="0" borderId="8" xfId="0" applyFont="1" applyBorder="1"/>
    <xf numFmtId="0" fontId="13" fillId="0" borderId="9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3" fillId="0" borderId="9" xfId="0" applyFont="1" applyBorder="1" applyAlignment="1">
      <alignment horizontal="right"/>
    </xf>
    <xf numFmtId="0" fontId="0" fillId="0" borderId="10" xfId="0" applyFont="1" applyBorder="1"/>
    <xf numFmtId="41" fontId="16" fillId="0" borderId="16" xfId="0" applyNumberFormat="1" applyFont="1" applyBorder="1" applyAlignment="1">
      <alignment horizontal="right"/>
    </xf>
    <xf numFmtId="41" fontId="16" fillId="0" borderId="17" xfId="0" applyNumberFormat="1" applyFont="1" applyBorder="1" applyAlignment="1">
      <alignment horizontal="right"/>
    </xf>
    <xf numFmtId="0" fontId="0" fillId="0" borderId="12" xfId="0" applyFont="1" applyBorder="1" applyAlignment="1">
      <alignment horizontal="center"/>
    </xf>
    <xf numFmtId="41" fontId="12" fillId="0" borderId="0" xfId="0" applyNumberFormat="1" applyFont="1"/>
    <xf numFmtId="41" fontId="12" fillId="0" borderId="14" xfId="0" applyNumberFormat="1" applyFont="1" applyBorder="1"/>
    <xf numFmtId="166" fontId="12" fillId="0" borderId="14" xfId="0" applyNumberFormat="1" applyFont="1" applyBorder="1"/>
    <xf numFmtId="0" fontId="12" fillId="21" borderId="18" xfId="0" applyFont="1" applyFill="1" applyBorder="1"/>
    <xf numFmtId="0" fontId="0" fillId="22" borderId="19" xfId="0" applyFont="1" applyFill="1" applyBorder="1"/>
    <xf numFmtId="0" fontId="0" fillId="22" borderId="18" xfId="0" applyFont="1" applyFill="1" applyBorder="1" applyAlignment="1"/>
    <xf numFmtId="164" fontId="0" fillId="0" borderId="16" xfId="0" applyNumberFormat="1" applyFont="1" applyBorder="1"/>
    <xf numFmtId="9" fontId="12" fillId="0" borderId="17" xfId="0" applyNumberFormat="1" applyFont="1" applyBorder="1"/>
    <xf numFmtId="0" fontId="3" fillId="0" borderId="26" xfId="0" applyFont="1" applyBorder="1"/>
    <xf numFmtId="8" fontId="3" fillId="0" borderId="27" xfId="0" applyNumberFormat="1" applyFont="1" applyBorder="1"/>
    <xf numFmtId="0" fontId="0" fillId="0" borderId="27" xfId="0" applyFont="1" applyBorder="1"/>
    <xf numFmtId="8" fontId="12" fillId="23" borderId="19" xfId="0" applyNumberFormat="1" applyFont="1" applyFill="1" applyBorder="1" applyAlignment="1">
      <alignment horizontal="center"/>
    </xf>
    <xf numFmtId="0" fontId="0" fillId="24" borderId="19" xfId="0" applyFont="1" applyFill="1" applyBorder="1"/>
    <xf numFmtId="8" fontId="3" fillId="24" borderId="28" xfId="0" applyNumberFormat="1" applyFont="1" applyFill="1" applyBorder="1"/>
    <xf numFmtId="8" fontId="12" fillId="25" borderId="19" xfId="0" applyNumberFormat="1" applyFont="1" applyFill="1" applyBorder="1" applyAlignment="1">
      <alignment horizontal="center"/>
    </xf>
    <xf numFmtId="8" fontId="12" fillId="24" borderId="19" xfId="0" applyNumberFormat="1" applyFont="1" applyFill="1" applyBorder="1" applyAlignment="1">
      <alignment horizontal="center"/>
    </xf>
    <xf numFmtId="0" fontId="0" fillId="24" borderId="19" xfId="0" applyFont="1" applyFill="1" applyBorder="1" applyAlignment="1">
      <alignment horizontal="center"/>
    </xf>
    <xf numFmtId="8" fontId="16" fillId="24" borderId="19" xfId="0" applyNumberFormat="1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2" fillId="24" borderId="19" xfId="0" applyFont="1" applyFill="1" applyBorder="1" applyAlignment="1">
      <alignment horizontal="center"/>
    </xf>
    <xf numFmtId="8" fontId="3" fillId="0" borderId="29" xfId="0" applyNumberFormat="1" applyFont="1" applyBorder="1"/>
    <xf numFmtId="0" fontId="0" fillId="5" borderId="19" xfId="0" applyFont="1" applyFill="1" applyBorder="1" applyAlignment="1">
      <alignment horizontal="right"/>
    </xf>
    <xf numFmtId="0" fontId="3" fillId="0" borderId="27" xfId="0" applyFont="1" applyBorder="1"/>
    <xf numFmtId="8" fontId="12" fillId="0" borderId="0" xfId="0" applyNumberFormat="1" applyFont="1"/>
    <xf numFmtId="0" fontId="12" fillId="22" borderId="19" xfId="0" applyFont="1" applyFill="1" applyBorder="1"/>
    <xf numFmtId="8" fontId="12" fillId="23" borderId="19" xfId="0" applyNumberFormat="1" applyFont="1" applyFill="1" applyBorder="1"/>
    <xf numFmtId="1" fontId="0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9" fontId="12" fillId="23" borderId="19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11" fillId="0" borderId="0" xfId="0" applyFont="1" applyAlignment="1">
      <alignment horizontal="left"/>
    </xf>
    <xf numFmtId="0" fontId="11" fillId="7" borderId="5" xfId="0" applyFont="1" applyFill="1" applyBorder="1" applyAlignment="1">
      <alignment horizontal="left"/>
    </xf>
    <xf numFmtId="0" fontId="2" fillId="0" borderId="6" xfId="0" applyFont="1" applyBorder="1"/>
    <xf numFmtId="0" fontId="2" fillId="0" borderId="7" xfId="0" applyFont="1" applyBorder="1"/>
    <xf numFmtId="0" fontId="11" fillId="7" borderId="10" xfId="0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23" fillId="0" borderId="0" xfId="0" applyFont="1" applyAlignment="1">
      <alignment horizontal="center"/>
    </xf>
    <xf numFmtId="0" fontId="11" fillId="7" borderId="16" xfId="0" applyFont="1" applyFill="1" applyBorder="1" applyAlignment="1"/>
    <xf numFmtId="0" fontId="2" fillId="0" borderId="16" xfId="0" applyFont="1" applyBorder="1"/>
    <xf numFmtId="0" fontId="11" fillId="7" borderId="0" xfId="0" applyFont="1" applyFill="1" applyAlignment="1"/>
    <xf numFmtId="0" fontId="41" fillId="13" borderId="0" xfId="0" applyFont="1" applyFill="1" applyAlignment="1">
      <alignment vertical="center" textRotation="255"/>
    </xf>
    <xf numFmtId="0" fontId="46" fillId="13" borderId="0" xfId="0" applyFont="1" applyFill="1" applyAlignment="1">
      <alignment vertical="center" textRotation="255"/>
    </xf>
    <xf numFmtId="0" fontId="50" fillId="13" borderId="0" xfId="0" applyFont="1" applyFill="1" applyAlignment="1">
      <alignment vertical="center" textRotation="255"/>
    </xf>
    <xf numFmtId="0" fontId="52" fillId="7" borderId="5" xfId="0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/>
    </xf>
    <xf numFmtId="0" fontId="50" fillId="13" borderId="0" xfId="0" applyFont="1" applyFill="1" applyAlignment="1">
      <alignment horizontal="center" vertical="center" textRotation="90"/>
    </xf>
    <xf numFmtId="0" fontId="50" fillId="18" borderId="0" xfId="0" applyFont="1" applyFill="1" applyAlignment="1">
      <alignment horizontal="center" vertical="center" textRotation="90"/>
    </xf>
    <xf numFmtId="0" fontId="50" fillId="13" borderId="0" xfId="0" applyFont="1" applyFill="1" applyAlignment="1">
      <alignment vertical="center" textRotation="90"/>
    </xf>
    <xf numFmtId="0" fontId="20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 b="0">
                <a:solidFill>
                  <a:srgbClr val="000000"/>
                </a:solidFill>
                <a:latin typeface="Roboto"/>
              </a:rPr>
              <a:t>Annual Net Income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'Executive Summary'!$D$13</c:f>
              <c:strCache>
                <c:ptCount val="1"/>
                <c:pt idx="0">
                  <c:v>Conventional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Summary'!$E$13:$V$13</c:f>
              <c:numCache>
                <c:formatCode>"$"#,##0_);\("$"#,##0\)</c:formatCode>
                <c:ptCount val="18"/>
                <c:pt idx="0">
                  <c:v>61007.624999999971</c:v>
                </c:pt>
                <c:pt idx="1">
                  <c:v>81179.321249999994</c:v>
                </c:pt>
                <c:pt idx="2">
                  <c:v>64722.989362499997</c:v>
                </c:pt>
                <c:pt idx="3">
                  <c:v>86123.141914125023</c:v>
                </c:pt>
                <c:pt idx="4">
                  <c:v>68664.619414676199</c:v>
                </c:pt>
                <c:pt idx="5">
                  <c:v>9150.0633228943007</c:v>
                </c:pt>
                <c:pt idx="6">
                  <c:v>72846.294737029966</c:v>
                </c:pt>
                <c:pt idx="7">
                  <c:v>96932.354969227948</c:v>
                </c:pt>
                <c:pt idx="8">
                  <c:v>77282.634086515129</c:v>
                </c:pt>
                <c:pt idx="9">
                  <c:v>102835.53538685391</c:v>
                </c:pt>
                <c:pt idx="10">
                  <c:v>81989.146502383854</c:v>
                </c:pt>
                <c:pt idx="11">
                  <c:v>109098.21949191333</c:v>
                </c:pt>
                <c:pt idx="12">
                  <c:v>86982.285524378996</c:v>
                </c:pt>
                <c:pt idx="13">
                  <c:v>115742.30105897084</c:v>
                </c:pt>
                <c:pt idx="14">
                  <c:v>92279.506712813672</c:v>
                </c:pt>
                <c:pt idx="15">
                  <c:v>122791.00719346217</c:v>
                </c:pt>
                <c:pt idx="16">
                  <c:v>97899.328671624098</c:v>
                </c:pt>
                <c:pt idx="17">
                  <c:v>130268.97953154397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B2-4C8F-B599-83C24B4230BB}"/>
            </c:ext>
          </c:extLst>
        </c:ser>
        <c:ser>
          <c:idx val="1"/>
          <c:order val="1"/>
          <c:tx>
            <c:strRef>
              <c:f>'Executive Summary'!$D$14</c:f>
              <c:strCache>
                <c:ptCount val="1"/>
                <c:pt idx="0">
                  <c:v>Regenerative Transition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Summary'!$E$14:$V$14</c:f>
              <c:numCache>
                <c:formatCode>"$"#,##0_);\("$"#,##0\)</c:formatCode>
                <c:ptCount val="18"/>
                <c:pt idx="0">
                  <c:v>78777.375</c:v>
                </c:pt>
                <c:pt idx="1">
                  <c:v>-35955.626250000008</c:v>
                </c:pt>
                <c:pt idx="2">
                  <c:v>-30384.242306249995</c:v>
                </c:pt>
                <c:pt idx="3">
                  <c:v>-48811.418476537503</c:v>
                </c:pt>
                <c:pt idx="4">
                  <c:v>80833.325222333617</c:v>
                </c:pt>
                <c:pt idx="5">
                  <c:v>32373.586387642485</c:v>
                </c:pt>
                <c:pt idx="6">
                  <c:v>85756.0747283737</c:v>
                </c:pt>
                <c:pt idx="7">
                  <c:v>289477.28726269642</c:v>
                </c:pt>
                <c:pt idx="8">
                  <c:v>127479.1744581743</c:v>
                </c:pt>
                <c:pt idx="9">
                  <c:v>105754.2477604208</c:v>
                </c:pt>
                <c:pt idx="10">
                  <c:v>96519.217617803006</c:v>
                </c:pt>
                <c:pt idx="11">
                  <c:v>99414.794146337052</c:v>
                </c:pt>
                <c:pt idx="12">
                  <c:v>102397.23797072716</c:v>
                </c:pt>
                <c:pt idx="13">
                  <c:v>345651.01964900771</c:v>
                </c:pt>
                <c:pt idx="14">
                  <c:v>152216.80102140401</c:v>
                </c:pt>
                <c:pt idx="15">
                  <c:v>126276.10240602728</c:v>
                </c:pt>
                <c:pt idx="16">
                  <c:v>115248.99345571993</c:v>
                </c:pt>
                <c:pt idx="17">
                  <c:v>118706.46325939152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B2-4C8F-B599-83C24B4230BB}"/>
            </c:ext>
          </c:extLst>
        </c:ser>
        <c:ser>
          <c:idx val="2"/>
          <c:order val="2"/>
          <c:tx>
            <c:strRef>
              <c:f>'Executive Summary'!$D$15</c:f>
              <c:strCache>
                <c:ptCount val="1"/>
                <c:pt idx="0">
                  <c:v>Regenerative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Summary'!$E$15:$V$15</c:f>
              <c:numCache>
                <c:formatCode>"$"#,##0_);\("$"#,##0\)</c:formatCode>
                <c:ptCount val="18"/>
                <c:pt idx="0">
                  <c:v>235371.52500000002</c:v>
                </c:pt>
                <c:pt idx="1">
                  <c:v>101945.00962499999</c:v>
                </c:pt>
                <c:pt idx="2">
                  <c:v>86990.431642500014</c:v>
                </c:pt>
                <c:pt idx="3">
                  <c:v>122836.8431827875</c:v>
                </c:pt>
                <c:pt idx="4">
                  <c:v>126521.94847827109</c:v>
                </c:pt>
                <c:pt idx="5">
                  <c:v>79432.868341258101</c:v>
                </c:pt>
                <c:pt idx="6">
                  <c:v>281045.90996378299</c:v>
                </c:pt>
                <c:pt idx="7">
                  <c:v>121727.67286240224</c:v>
                </c:pt>
                <c:pt idx="8">
                  <c:v>103871.12467877608</c:v>
                </c:pt>
                <c:pt idx="9">
                  <c:v>146673.61470077999</c:v>
                </c:pt>
                <c:pt idx="10">
                  <c:v>151073.82314180344</c:v>
                </c:pt>
                <c:pt idx="11">
                  <c:v>155606.03783605748</c:v>
                </c:pt>
                <c:pt idx="12">
                  <c:v>335583.51422233757</c:v>
                </c:pt>
                <c:pt idx="13">
                  <c:v>145349.20733248221</c:v>
                </c:pt>
                <c:pt idx="14">
                  <c:v>124027.55496574272</c:v>
                </c:pt>
                <c:pt idx="15">
                  <c:v>175135.96647367615</c:v>
                </c:pt>
                <c:pt idx="16">
                  <c:v>180390.04546788629</c:v>
                </c:pt>
                <c:pt idx="17">
                  <c:v>185801.74683192285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1B2-4C8F-B599-83C24B423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111862"/>
        <c:axId val="169881088"/>
      </c:lineChart>
      <c:catAx>
        <c:axId val="18981118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69881088"/>
        <c:crosses val="autoZero"/>
        <c:auto val="1"/>
        <c:lblAlgn val="ctr"/>
        <c:lblOffset val="100"/>
        <c:noMultiLvlLbl val="1"/>
      </c:catAx>
      <c:valAx>
        <c:axId val="169881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&quot;$&quot;#,##0_);\(&quot;$&quot;#,##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9811186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lang="en-US" b="0">
                <a:solidFill>
                  <a:srgbClr val="000000"/>
                </a:solidFill>
                <a:latin typeface="Roboto"/>
              </a:rPr>
              <a:t>Cumulative Net Income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'Executive Summary'!$D$18</c:f>
              <c:strCache>
                <c:ptCount val="1"/>
                <c:pt idx="0">
                  <c:v>Conventional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Summary'!$E$18:$V$18</c:f>
              <c:numCache>
                <c:formatCode>"$"#,##0_);\("$"#,##0\)</c:formatCode>
                <c:ptCount val="18"/>
                <c:pt idx="0">
                  <c:v>61007.624999999971</c:v>
                </c:pt>
                <c:pt idx="1">
                  <c:v>142186.94624999998</c:v>
                </c:pt>
                <c:pt idx="2">
                  <c:v>206909.93561249998</c:v>
                </c:pt>
                <c:pt idx="3">
                  <c:v>293033.07752662501</c:v>
                </c:pt>
                <c:pt idx="4">
                  <c:v>361697.69694130123</c:v>
                </c:pt>
                <c:pt idx="5">
                  <c:v>370847.7602641955</c:v>
                </c:pt>
                <c:pt idx="6">
                  <c:v>443694.05500122544</c:v>
                </c:pt>
                <c:pt idx="7">
                  <c:v>540626.40997045336</c:v>
                </c:pt>
                <c:pt idx="8">
                  <c:v>617909.04405696853</c:v>
                </c:pt>
                <c:pt idx="9">
                  <c:v>720744.57944382238</c:v>
                </c:pt>
                <c:pt idx="10">
                  <c:v>802733.72594620625</c:v>
                </c:pt>
                <c:pt idx="11">
                  <c:v>911831.94543811958</c:v>
                </c:pt>
                <c:pt idx="12">
                  <c:v>998814.23096249858</c:v>
                </c:pt>
                <c:pt idx="13">
                  <c:v>1114556.5320214694</c:v>
                </c:pt>
                <c:pt idx="14">
                  <c:v>1206836.0387342831</c:v>
                </c:pt>
                <c:pt idx="15">
                  <c:v>1329627.0459277453</c:v>
                </c:pt>
                <c:pt idx="16">
                  <c:v>1427526.3745993695</c:v>
                </c:pt>
                <c:pt idx="17">
                  <c:v>1557795.3541309135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C0-4243-87A2-55B58A4714B5}"/>
            </c:ext>
          </c:extLst>
        </c:ser>
        <c:ser>
          <c:idx val="1"/>
          <c:order val="1"/>
          <c:tx>
            <c:strRef>
              <c:f>'Executive Summary'!$D$19</c:f>
              <c:strCache>
                <c:ptCount val="1"/>
                <c:pt idx="0">
                  <c:v>Regenerative Transition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Summary'!$E$19:$V$19</c:f>
              <c:numCache>
                <c:formatCode>"$"#,##0_);\("$"#,##0\)</c:formatCode>
                <c:ptCount val="18"/>
                <c:pt idx="0">
                  <c:v>78777.375</c:v>
                </c:pt>
                <c:pt idx="1">
                  <c:v>42821.748749999992</c:v>
                </c:pt>
                <c:pt idx="2">
                  <c:v>12437.506443749997</c:v>
                </c:pt>
                <c:pt idx="3">
                  <c:v>-36373.912032787506</c:v>
                </c:pt>
                <c:pt idx="4">
                  <c:v>44459.413189546111</c:v>
                </c:pt>
                <c:pt idx="5">
                  <c:v>76832.999577188602</c:v>
                </c:pt>
                <c:pt idx="6">
                  <c:v>162589.0743055623</c:v>
                </c:pt>
                <c:pt idx="7">
                  <c:v>452066.36156825873</c:v>
                </c:pt>
                <c:pt idx="8">
                  <c:v>579545.53602643299</c:v>
                </c:pt>
                <c:pt idx="9">
                  <c:v>685299.78378685378</c:v>
                </c:pt>
                <c:pt idx="10">
                  <c:v>781819.0014046568</c:v>
                </c:pt>
                <c:pt idx="11">
                  <c:v>881233.79555099388</c:v>
                </c:pt>
                <c:pt idx="12">
                  <c:v>983631.03352172102</c:v>
                </c:pt>
                <c:pt idx="13">
                  <c:v>1329282.0531707287</c:v>
                </c:pt>
                <c:pt idx="14">
                  <c:v>1481498.8541921328</c:v>
                </c:pt>
                <c:pt idx="15">
                  <c:v>1607774.9565981601</c:v>
                </c:pt>
                <c:pt idx="16">
                  <c:v>1723023.95005388</c:v>
                </c:pt>
                <c:pt idx="17">
                  <c:v>1841730.4133132715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C0-4243-87A2-55B58A4714B5}"/>
            </c:ext>
          </c:extLst>
        </c:ser>
        <c:ser>
          <c:idx val="2"/>
          <c:order val="2"/>
          <c:tx>
            <c:strRef>
              <c:f>'Executive Summary'!$D$20</c:f>
              <c:strCache>
                <c:ptCount val="1"/>
                <c:pt idx="0">
                  <c:v>Regenerative</c:v>
                </c:pt>
              </c:strCache>
            </c:strRef>
          </c:tx>
          <c:marker>
            <c:symbol val="none"/>
          </c:marker>
          <c:cat>
            <c:strRef>
              <c:f>'Executive Summary'!$F$6:$V$6</c:f>
              <c:strCache>
                <c:ptCount val="17"/>
                <c:pt idx="0">
                  <c:v>YR 2</c:v>
                </c:pt>
                <c:pt idx="1">
                  <c:v>YR 3</c:v>
                </c:pt>
                <c:pt idx="2">
                  <c:v>YR 4</c:v>
                </c:pt>
                <c:pt idx="3">
                  <c:v> YR 5</c:v>
                </c:pt>
                <c:pt idx="4">
                  <c:v> YR 6</c:v>
                </c:pt>
                <c:pt idx="5">
                  <c:v>YR 7</c:v>
                </c:pt>
                <c:pt idx="6">
                  <c:v> YR 8</c:v>
                </c:pt>
                <c:pt idx="7">
                  <c:v> YR 9</c:v>
                </c:pt>
                <c:pt idx="8">
                  <c:v> YR 10</c:v>
                </c:pt>
                <c:pt idx="9">
                  <c:v> YR 11</c:v>
                </c:pt>
                <c:pt idx="10">
                  <c:v> YR 12</c:v>
                </c:pt>
                <c:pt idx="11">
                  <c:v> YR 13</c:v>
                </c:pt>
                <c:pt idx="12">
                  <c:v> YR 14</c:v>
                </c:pt>
                <c:pt idx="13">
                  <c:v>YR 15</c:v>
                </c:pt>
                <c:pt idx="14">
                  <c:v>YR 16</c:v>
                </c:pt>
                <c:pt idx="15">
                  <c:v>YR 17</c:v>
                </c:pt>
                <c:pt idx="16">
                  <c:v>YR 18</c:v>
                </c:pt>
              </c:strCache>
            </c:strRef>
          </c:cat>
          <c:val>
            <c:numRef>
              <c:f>'Executive Summary'!$E$20:$V$20</c:f>
              <c:numCache>
                <c:formatCode>"$"#,##0_);\("$"#,##0\)</c:formatCode>
                <c:ptCount val="18"/>
                <c:pt idx="0">
                  <c:v>235371.52500000002</c:v>
                </c:pt>
                <c:pt idx="1">
                  <c:v>337316.53462500003</c:v>
                </c:pt>
                <c:pt idx="2">
                  <c:v>424306.96626750007</c:v>
                </c:pt>
                <c:pt idx="3">
                  <c:v>547143.8094502876</c:v>
                </c:pt>
                <c:pt idx="4">
                  <c:v>673665.75792855874</c:v>
                </c:pt>
                <c:pt idx="5">
                  <c:v>753098.62626981689</c:v>
                </c:pt>
                <c:pt idx="6">
                  <c:v>1034144.5362335999</c:v>
                </c:pt>
                <c:pt idx="7">
                  <c:v>1155872.2090960022</c:v>
                </c:pt>
                <c:pt idx="8">
                  <c:v>1259743.3337747783</c:v>
                </c:pt>
                <c:pt idx="9">
                  <c:v>1406416.9484755583</c:v>
                </c:pt>
                <c:pt idx="10">
                  <c:v>1557490.7716173618</c:v>
                </c:pt>
                <c:pt idx="11">
                  <c:v>1713096.8094534194</c:v>
                </c:pt>
                <c:pt idx="12">
                  <c:v>2048680.323675757</c:v>
                </c:pt>
                <c:pt idx="13">
                  <c:v>2194029.5310082394</c:v>
                </c:pt>
                <c:pt idx="14">
                  <c:v>2318057.0859739822</c:v>
                </c:pt>
                <c:pt idx="15">
                  <c:v>2493193.0524476585</c:v>
                </c:pt>
                <c:pt idx="16">
                  <c:v>2673583.0979155446</c:v>
                </c:pt>
                <c:pt idx="17">
                  <c:v>2859384.8447474674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C0-4243-87A2-55B58A471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2350175"/>
        <c:axId val="64061614"/>
      </c:lineChart>
      <c:catAx>
        <c:axId val="2923501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64061614"/>
        <c:crosses val="autoZero"/>
        <c:auto val="1"/>
        <c:lblAlgn val="ctr"/>
        <c:lblOffset val="100"/>
        <c:noMultiLvlLbl val="1"/>
      </c:catAx>
      <c:valAx>
        <c:axId val="640616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&quot;$&quot;#,##0_);\(&quot;$&quot;#,##0\)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29235017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476250</xdr:colOff>
      <xdr:row>20</xdr:row>
      <xdr:rowOff>142875</xdr:rowOff>
    </xdr:from>
    <xdr:ext cx="6448425" cy="3981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15</xdr:col>
      <xdr:colOff>180975</xdr:colOff>
      <xdr:row>20</xdr:row>
      <xdr:rowOff>142875</xdr:rowOff>
    </xdr:from>
    <xdr:ext cx="6486525" cy="398145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1C232"/>
  </sheetPr>
  <dimension ref="A1:Z1010"/>
  <sheetViews>
    <sheetView showGridLines="0" workbookViewId="0">
      <selection activeCell="D1" sqref="D1"/>
    </sheetView>
  </sheetViews>
  <sheetFormatPr defaultColWidth="14.453125" defaultRowHeight="15" customHeight="1"/>
  <cols>
    <col min="1" max="1" width="9.54296875" customWidth="1"/>
    <col min="2" max="2" width="2.81640625" customWidth="1"/>
    <col min="3" max="3" width="5.26953125" customWidth="1"/>
    <col min="4" max="4" width="21.81640625" customWidth="1"/>
    <col min="5" max="5" width="12.26953125" customWidth="1"/>
    <col min="6" max="18" width="11.7265625" customWidth="1"/>
    <col min="19" max="21" width="8.7265625" customWidth="1"/>
    <col min="22" max="22" width="12.26953125" customWidth="1"/>
    <col min="23" max="26" width="8.7265625" customWidth="1"/>
  </cols>
  <sheetData>
    <row r="1" spans="1:26" ht="14.25" customHeight="1">
      <c r="D1" s="1" t="s">
        <v>0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</row>
    <row r="2" spans="1:26" ht="25.5" customHeight="1">
      <c r="D2" s="422" t="s">
        <v>1</v>
      </c>
      <c r="E2" s="423"/>
      <c r="F2" s="423"/>
      <c r="G2" s="423"/>
      <c r="H2" s="423"/>
      <c r="I2" s="423"/>
      <c r="J2" s="423"/>
      <c r="K2" s="423"/>
      <c r="L2" s="423"/>
      <c r="M2" s="423"/>
      <c r="N2" s="423"/>
      <c r="O2" s="423"/>
      <c r="P2" s="423"/>
      <c r="Q2" s="423"/>
      <c r="R2" s="423"/>
    </row>
    <row r="3" spans="1:26" ht="14.25" customHeight="1"/>
    <row r="4" spans="1:26" ht="14.25" customHeight="1">
      <c r="D4" s="3" t="s">
        <v>2</v>
      </c>
      <c r="E4" s="4" t="str">
        <f>Assumptions!E3</f>
        <v>Midwest</v>
      </c>
      <c r="F4" s="4" t="str">
        <f>Assumptions!H3</f>
        <v>Row Crop Rotation</v>
      </c>
      <c r="G4" s="5"/>
    </row>
    <row r="5" spans="1:26" ht="14.25" customHeight="1">
      <c r="E5" s="6" t="str">
        <f>IF(Assumptions!$R$3=E1,"DROUGHT","")</f>
        <v/>
      </c>
      <c r="F5" s="6" t="str">
        <f>IF(Assumptions!$R$3=F1,"DROUGHT","")</f>
        <v/>
      </c>
      <c r="G5" s="6" t="str">
        <f>IF(Assumptions!$R$3=G1,"DROUGHT","")</f>
        <v/>
      </c>
      <c r="H5" s="6" t="str">
        <f>IF(Assumptions!$R$3=H1,"DROUGHT","")</f>
        <v/>
      </c>
      <c r="I5" s="6" t="str">
        <f>IF(Assumptions!$R$3=I1,"DROUGHT","")</f>
        <v/>
      </c>
      <c r="J5" s="7" t="str">
        <f>IF(Assumptions!$R$3=J1,"DROUGHT YR","")</f>
        <v>DROUGHT YR</v>
      </c>
      <c r="K5" s="6" t="str">
        <f>IF(Assumptions!$R$3=K1,"DROUGHT","")</f>
        <v/>
      </c>
      <c r="L5" s="6" t="str">
        <f>IF(Assumptions!$R$3=L1,"DROUGHT","")</f>
        <v/>
      </c>
      <c r="M5" s="6" t="str">
        <f>IF(Assumptions!$R$3=M1,"DROUGHT","")</f>
        <v/>
      </c>
      <c r="N5" s="6" t="str">
        <f>IF(Assumptions!$R$3=N1,"DROUGHT","")</f>
        <v/>
      </c>
      <c r="O5" s="6" t="str">
        <f>IF(Assumptions!$R$3=O1,"DROUGHT","")</f>
        <v/>
      </c>
      <c r="P5" s="6" t="str">
        <f>IF(Assumptions!$R$3=P1,"DROUGHT","")</f>
        <v/>
      </c>
      <c r="Q5" s="6" t="str">
        <f>IF(Assumptions!$R$3=Q1,"DROUGHT","")</f>
        <v/>
      </c>
      <c r="R5" s="6" t="str">
        <f>IF(Assumptions!$R$3=R1,"DROUGHT","")</f>
        <v/>
      </c>
      <c r="S5" s="6" t="str">
        <f>IF(Assumptions!$R$3=S1,"DROUGHT","")</f>
        <v/>
      </c>
      <c r="T5" s="6" t="str">
        <f>IF(Assumptions!$R$3=T1,"DROUGHT","")</f>
        <v/>
      </c>
      <c r="U5" s="6" t="str">
        <f>IF(Assumptions!$R$3=U1,"DROUGHT","")</f>
        <v/>
      </c>
      <c r="V5" s="6" t="str">
        <f>IF(Assumptions!$R$3=V1,"DROUGHT","")</f>
        <v/>
      </c>
    </row>
    <row r="6" spans="1:26" ht="14.25" customHeight="1">
      <c r="D6" s="8" t="s">
        <v>3</v>
      </c>
      <c r="E6" s="9" t="str">
        <f>'Profit &amp; Loss'!E2</f>
        <v>YR 1</v>
      </c>
      <c r="F6" s="9" t="str">
        <f>'Profit &amp; Loss'!F2</f>
        <v>YR 2</v>
      </c>
      <c r="G6" s="9" t="str">
        <f>'Profit &amp; Loss'!G2</f>
        <v>YR 3</v>
      </c>
      <c r="H6" s="9" t="str">
        <f>'Profit &amp; Loss'!H2</f>
        <v>YR 4</v>
      </c>
      <c r="I6" s="9" t="str">
        <f>'Profit &amp; Loss'!I2</f>
        <v xml:space="preserve"> YR 5</v>
      </c>
      <c r="J6" s="9" t="str">
        <f>'Profit &amp; Loss'!J2</f>
        <v xml:space="preserve"> YR 6</v>
      </c>
      <c r="K6" s="9" t="str">
        <f>'Profit &amp; Loss'!K2</f>
        <v>YR 7</v>
      </c>
      <c r="L6" s="9" t="str">
        <f>'Profit &amp; Loss'!L2</f>
        <v xml:space="preserve"> YR 8</v>
      </c>
      <c r="M6" s="9" t="str">
        <f>'Profit &amp; Loss'!M2</f>
        <v xml:space="preserve"> YR 9</v>
      </c>
      <c r="N6" s="9" t="str">
        <f>'Profit &amp; Loss'!N2</f>
        <v xml:space="preserve"> YR 10</v>
      </c>
      <c r="O6" s="9" t="str">
        <f>'Profit &amp; Loss'!O2</f>
        <v xml:space="preserve"> YR 11</v>
      </c>
      <c r="P6" s="9" t="str">
        <f>'Profit &amp; Loss'!P2</f>
        <v xml:space="preserve"> YR 12</v>
      </c>
      <c r="Q6" s="9" t="str">
        <f>'Profit &amp; Loss'!Q2</f>
        <v xml:space="preserve"> YR 13</v>
      </c>
      <c r="R6" s="9" t="str">
        <f>'Profit &amp; Loss'!R2</f>
        <v xml:space="preserve"> YR 14</v>
      </c>
      <c r="S6" s="10" t="s">
        <v>4</v>
      </c>
      <c r="T6" s="10" t="s">
        <v>5</v>
      </c>
      <c r="U6" s="10" t="s">
        <v>6</v>
      </c>
      <c r="V6" s="10" t="s">
        <v>7</v>
      </c>
      <c r="W6" s="9">
        <f>'Profit &amp; Loss'!W2</f>
        <v>0</v>
      </c>
    </row>
    <row r="7" spans="1:26" ht="14.25" customHeight="1">
      <c r="D7" s="2" t="s">
        <v>8</v>
      </c>
      <c r="E7" s="11" t="str">
        <f>Assumptions!F8</f>
        <v>Corn</v>
      </c>
      <c r="F7" s="11" t="str">
        <f>Assumptions!G8</f>
        <v>Soybeans</v>
      </c>
      <c r="G7" s="11" t="str">
        <f>Assumptions!H8</f>
        <v>Corn</v>
      </c>
      <c r="H7" s="11" t="str">
        <f>Assumptions!I8</f>
        <v>Soybeans</v>
      </c>
      <c r="I7" s="11" t="str">
        <f>Assumptions!J8</f>
        <v>Corn</v>
      </c>
      <c r="J7" s="11" t="str">
        <f>Assumptions!K8</f>
        <v>Soybeans</v>
      </c>
      <c r="K7" s="11" t="str">
        <f>Assumptions!L8</f>
        <v>Corn</v>
      </c>
      <c r="L7" s="11" t="str">
        <f>Assumptions!M8</f>
        <v>Soybeans</v>
      </c>
      <c r="M7" s="11" t="str">
        <f>Assumptions!N8</f>
        <v>Corn</v>
      </c>
      <c r="N7" s="11" t="str">
        <f>Assumptions!O8</f>
        <v>Soybeans</v>
      </c>
      <c r="O7" s="11" t="str">
        <f>Assumptions!P8</f>
        <v>Corn</v>
      </c>
      <c r="P7" s="11" t="str">
        <f>Assumptions!Q8</f>
        <v>Soybeans</v>
      </c>
      <c r="Q7" s="11" t="str">
        <f>Assumptions!R8</f>
        <v>Corn</v>
      </c>
      <c r="R7" s="11" t="str">
        <f>Assumptions!S8</f>
        <v>Soybeans</v>
      </c>
      <c r="S7" s="11" t="str">
        <f>Assumptions!T8</f>
        <v>Corn</v>
      </c>
      <c r="T7" s="11" t="str">
        <f>Assumptions!U8</f>
        <v>Soybeans</v>
      </c>
      <c r="U7" s="11" t="str">
        <f>Assumptions!V8</f>
        <v>Corn</v>
      </c>
      <c r="V7" s="11" t="str">
        <f>Assumptions!W8</f>
        <v>Soybeans</v>
      </c>
    </row>
    <row r="8" spans="1:26" ht="14.25" customHeight="1">
      <c r="A8" s="12"/>
      <c r="B8" s="12"/>
      <c r="C8" s="12"/>
      <c r="D8" s="13" t="s">
        <v>9</v>
      </c>
      <c r="E8" s="11" t="str">
        <f>Assumptions!F9</f>
        <v>Soybeans</v>
      </c>
      <c r="F8" s="14" t="str">
        <f>Assumptions!G9</f>
        <v>Corn</v>
      </c>
      <c r="G8" s="14" t="str">
        <f>Assumptions!H9</f>
        <v>Soybeans</v>
      </c>
      <c r="H8" s="14" t="str">
        <f>Assumptions!I9</f>
        <v>Wheat</v>
      </c>
      <c r="I8" s="15" t="str">
        <f>Assumptions!J9</f>
        <v>Alfalfa</v>
      </c>
      <c r="J8" s="15" t="str">
        <f>Assumptions!K9</f>
        <v>Alfalfa</v>
      </c>
      <c r="K8" s="15" t="str">
        <f>Assumptions!L9</f>
        <v>Alfalfa</v>
      </c>
      <c r="L8" s="15" t="str">
        <f>Assumptions!M9</f>
        <v>Corn</v>
      </c>
      <c r="M8" s="15" t="str">
        <f>Assumptions!N9</f>
        <v>Soybeans</v>
      </c>
      <c r="N8" s="15" t="str">
        <f>Assumptions!O9</f>
        <v>Wheat</v>
      </c>
      <c r="O8" s="15" t="str">
        <f>Assumptions!P9</f>
        <v>Alfalfa</v>
      </c>
      <c r="P8" s="15" t="str">
        <f>Assumptions!Q9</f>
        <v>Alfalfa</v>
      </c>
      <c r="Q8" s="15" t="str">
        <f>Assumptions!R9</f>
        <v>Alfalfa</v>
      </c>
      <c r="R8" s="15" t="str">
        <f>Assumptions!S9</f>
        <v>Corn</v>
      </c>
      <c r="S8" s="15" t="str">
        <f>Assumptions!T9</f>
        <v>Soybeans</v>
      </c>
      <c r="T8" s="15" t="str">
        <f>Assumptions!U9</f>
        <v>Wheat</v>
      </c>
      <c r="U8" s="15" t="str">
        <f>Assumptions!V9</f>
        <v>Alfalfa</v>
      </c>
      <c r="V8" s="15" t="str">
        <f>Assumptions!W9</f>
        <v>Alfalfa</v>
      </c>
      <c r="W8" s="12"/>
      <c r="X8" s="12"/>
      <c r="Y8" s="12"/>
      <c r="Z8" s="12"/>
    </row>
    <row r="9" spans="1:26" ht="14.25" customHeight="1">
      <c r="D9" t="s">
        <v>10</v>
      </c>
      <c r="E9" s="15" t="str">
        <f>Assumptions!F10</f>
        <v>Corn</v>
      </c>
      <c r="F9" s="15" t="str">
        <f>Assumptions!G10</f>
        <v>Soybeans</v>
      </c>
      <c r="G9" s="15" t="str">
        <f>Assumptions!H10</f>
        <v>Wheat</v>
      </c>
      <c r="H9" s="15" t="str">
        <f>Assumptions!I10</f>
        <v>Alfalfa</v>
      </c>
      <c r="I9" s="15" t="str">
        <f>Assumptions!J10</f>
        <v>Alfalfa</v>
      </c>
      <c r="J9" s="15" t="str">
        <f>Assumptions!K10</f>
        <v>Alfalfa</v>
      </c>
      <c r="K9" s="15" t="str">
        <f>Assumptions!L10</f>
        <v>Corn</v>
      </c>
      <c r="L9" s="15" t="str">
        <f>Assumptions!M10</f>
        <v>Soybeans</v>
      </c>
      <c r="M9" s="15" t="str">
        <f>Assumptions!N10</f>
        <v>Wheat</v>
      </c>
      <c r="N9" s="15" t="str">
        <f>Assumptions!O10</f>
        <v>Alfalfa</v>
      </c>
      <c r="O9" s="15" t="str">
        <f>Assumptions!P10</f>
        <v>Alfalfa</v>
      </c>
      <c r="P9" s="15" t="str">
        <f>Assumptions!Q10</f>
        <v>Alfalfa</v>
      </c>
      <c r="Q9" s="15" t="str">
        <f>Assumptions!R10</f>
        <v>Corn</v>
      </c>
      <c r="R9" s="15" t="str">
        <f>Assumptions!S10</f>
        <v>Soybeans</v>
      </c>
      <c r="S9" s="15" t="str">
        <f>Assumptions!T10</f>
        <v>Wheat</v>
      </c>
      <c r="T9" s="15" t="str">
        <f>Assumptions!U10</f>
        <v>Alfalfa</v>
      </c>
      <c r="U9" s="15" t="str">
        <f>Assumptions!V10</f>
        <v>Alfalfa</v>
      </c>
      <c r="V9" s="15" t="str">
        <f>Assumptions!W10</f>
        <v>Alfalfa</v>
      </c>
    </row>
    <row r="10" spans="1:26" ht="14.25" customHeight="1">
      <c r="E10" s="10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26" ht="14.25" customHeight="1">
      <c r="D11" s="16"/>
      <c r="E11" s="17" t="str">
        <f>IF(Assumptions!$R$3=E1,"Drought","")</f>
        <v/>
      </c>
      <c r="F11" s="17" t="str">
        <f>IF(Assumptions!$R$3=F1,"Drought","")</f>
        <v/>
      </c>
      <c r="G11" s="17" t="str">
        <f>IF(Assumptions!$R$3=G1,"Drought","")</f>
        <v/>
      </c>
      <c r="H11" s="17" t="str">
        <f>IF(Assumptions!$R$3=H1,"Drought","")</f>
        <v/>
      </c>
      <c r="I11" s="17" t="str">
        <f>IF(Assumptions!$R$3=I1,"Drought","")</f>
        <v/>
      </c>
      <c r="K11" s="9"/>
      <c r="L11" s="9"/>
      <c r="M11" s="9"/>
      <c r="N11" s="9"/>
      <c r="O11" s="9"/>
      <c r="P11" s="9"/>
      <c r="Q11" s="9"/>
      <c r="R11" s="9"/>
    </row>
    <row r="12" spans="1:26" ht="14.25" customHeight="1">
      <c r="D12" s="8" t="s">
        <v>11</v>
      </c>
      <c r="E12" s="9"/>
      <c r="F12" s="9"/>
      <c r="G12" s="9"/>
      <c r="H12" s="9"/>
      <c r="I12" s="9"/>
      <c r="J12" s="7" t="str">
        <f>IF(Assumptions!$R$3=J1,"DROUGHT YR","")</f>
        <v>DROUGHT YR</v>
      </c>
      <c r="K12" s="9"/>
      <c r="L12" s="9"/>
      <c r="M12" s="9"/>
      <c r="N12" s="9"/>
      <c r="O12" s="9"/>
      <c r="P12" s="9"/>
      <c r="Q12" s="9"/>
      <c r="R12" s="9"/>
    </row>
    <row r="13" spans="1:26" ht="14.25" customHeight="1">
      <c r="D13" s="2" t="s">
        <v>8</v>
      </c>
      <c r="E13" s="18">
        <f>'Profit &amp; Loss'!E74</f>
        <v>61007.624999999971</v>
      </c>
      <c r="F13" s="18">
        <f>'Profit &amp; Loss'!F74</f>
        <v>81179.321249999994</v>
      </c>
      <c r="G13" s="18">
        <f>'Profit &amp; Loss'!G74</f>
        <v>64722.989362499997</v>
      </c>
      <c r="H13" s="18">
        <f>'Profit &amp; Loss'!H74</f>
        <v>86123.141914125023</v>
      </c>
      <c r="I13" s="18">
        <f>'Profit &amp; Loss'!I74</f>
        <v>68664.619414676199</v>
      </c>
      <c r="J13" s="18">
        <f>'Profit &amp; Loss'!J74</f>
        <v>9150.0633228943007</v>
      </c>
      <c r="K13" s="18">
        <f>'Profit &amp; Loss'!K74</f>
        <v>72846.294737029966</v>
      </c>
      <c r="L13" s="18">
        <f>'Profit &amp; Loss'!L74</f>
        <v>96932.354969227948</v>
      </c>
      <c r="M13" s="18">
        <f>'Profit &amp; Loss'!M74</f>
        <v>77282.634086515129</v>
      </c>
      <c r="N13" s="18">
        <f>'Profit &amp; Loss'!N74</f>
        <v>102835.53538685391</v>
      </c>
      <c r="O13" s="18">
        <f>'Profit &amp; Loss'!O74</f>
        <v>81989.146502383854</v>
      </c>
      <c r="P13" s="18">
        <f>'Profit &amp; Loss'!P74</f>
        <v>109098.21949191333</v>
      </c>
      <c r="Q13" s="18">
        <f>'Profit &amp; Loss'!Q74</f>
        <v>86982.285524378996</v>
      </c>
      <c r="R13" s="18">
        <f>'Profit &amp; Loss'!R74</f>
        <v>115742.30105897084</v>
      </c>
      <c r="S13" s="18">
        <f>'Profit &amp; Loss'!S74</f>
        <v>92279.506712813672</v>
      </c>
      <c r="T13" s="18">
        <f>'Profit &amp; Loss'!T74</f>
        <v>122791.00719346217</v>
      </c>
      <c r="U13" s="18">
        <f>'Profit &amp; Loss'!U74</f>
        <v>97899.328671624098</v>
      </c>
      <c r="V13" s="18">
        <f>'Profit &amp; Loss'!V74</f>
        <v>130268.97953154397</v>
      </c>
    </row>
    <row r="14" spans="1:26" ht="14.25" customHeight="1">
      <c r="A14" s="12"/>
      <c r="B14" s="12"/>
      <c r="C14" s="12"/>
      <c r="D14" s="13" t="s">
        <v>12</v>
      </c>
      <c r="E14" s="18">
        <f>'Profit &amp; Loss'!E356</f>
        <v>78777.375</v>
      </c>
      <c r="F14" s="18">
        <f>'Profit &amp; Loss'!F356</f>
        <v>-35955.626250000008</v>
      </c>
      <c r="G14" s="18">
        <f>'Profit &amp; Loss'!G356</f>
        <v>-30384.242306249995</v>
      </c>
      <c r="H14" s="18">
        <f>'Profit &amp; Loss'!H356</f>
        <v>-48811.418476537503</v>
      </c>
      <c r="I14" s="18">
        <f>'Profit &amp; Loss'!I356</f>
        <v>80833.325222333617</v>
      </c>
      <c r="J14" s="18">
        <f>'Profit &amp; Loss'!J356</f>
        <v>32373.586387642485</v>
      </c>
      <c r="K14" s="18">
        <f>'Profit &amp; Loss'!K356</f>
        <v>85756.0747283737</v>
      </c>
      <c r="L14" s="18">
        <f>'Profit &amp; Loss'!L356</f>
        <v>289477.28726269642</v>
      </c>
      <c r="M14" s="18">
        <f>'Profit &amp; Loss'!M356</f>
        <v>127479.1744581743</v>
      </c>
      <c r="N14" s="18">
        <f>'Profit &amp; Loss'!N356</f>
        <v>105754.2477604208</v>
      </c>
      <c r="O14" s="18">
        <f>'Profit &amp; Loss'!O356</f>
        <v>96519.217617803006</v>
      </c>
      <c r="P14" s="18">
        <f>'Profit &amp; Loss'!P356</f>
        <v>99414.794146337052</v>
      </c>
      <c r="Q14" s="18">
        <f>'Profit &amp; Loss'!Q356</f>
        <v>102397.23797072716</v>
      </c>
      <c r="R14" s="18">
        <f>'Profit &amp; Loss'!R356</f>
        <v>345651.01964900771</v>
      </c>
      <c r="S14" s="18">
        <f>'Profit &amp; Loss'!S356</f>
        <v>152216.80102140401</v>
      </c>
      <c r="T14" s="18">
        <f>'Profit &amp; Loss'!T356</f>
        <v>126276.10240602728</v>
      </c>
      <c r="U14" s="18">
        <f>'Profit &amp; Loss'!U356</f>
        <v>115248.99345571993</v>
      </c>
      <c r="V14" s="18">
        <f>'Profit &amp; Loss'!V356</f>
        <v>118706.46325939152</v>
      </c>
      <c r="W14" s="12"/>
      <c r="X14" s="12"/>
      <c r="Y14" s="12"/>
      <c r="Z14" s="12"/>
    </row>
    <row r="15" spans="1:26" ht="14.25" customHeight="1">
      <c r="D15" t="s">
        <v>10</v>
      </c>
      <c r="E15" s="18">
        <f>'Profit &amp; Loss'!E216</f>
        <v>235371.52500000002</v>
      </c>
      <c r="F15" s="18">
        <f>'Profit &amp; Loss'!F216</f>
        <v>101945.00962499999</v>
      </c>
      <c r="G15" s="18">
        <f>'Profit &amp; Loss'!G216</f>
        <v>86990.431642500014</v>
      </c>
      <c r="H15" s="18">
        <f>'Profit &amp; Loss'!H216</f>
        <v>122836.8431827875</v>
      </c>
      <c r="I15" s="18">
        <f>'Profit &amp; Loss'!I216</f>
        <v>126521.94847827109</v>
      </c>
      <c r="J15" s="18">
        <f>'Profit &amp; Loss'!J216</f>
        <v>79432.868341258101</v>
      </c>
      <c r="K15" s="18">
        <f>'Profit &amp; Loss'!K216</f>
        <v>281045.90996378299</v>
      </c>
      <c r="L15" s="18">
        <f>'Profit &amp; Loss'!L216</f>
        <v>121727.67286240224</v>
      </c>
      <c r="M15" s="18">
        <f>'Profit &amp; Loss'!M216</f>
        <v>103871.12467877608</v>
      </c>
      <c r="N15" s="18">
        <f>'Profit &amp; Loss'!N216</f>
        <v>146673.61470077999</v>
      </c>
      <c r="O15" s="18">
        <f>'Profit &amp; Loss'!O216</f>
        <v>151073.82314180344</v>
      </c>
      <c r="P15" s="18">
        <f>'Profit &amp; Loss'!P216</f>
        <v>155606.03783605748</v>
      </c>
      <c r="Q15" s="18">
        <f>'Profit &amp; Loss'!Q216</f>
        <v>335583.51422233757</v>
      </c>
      <c r="R15" s="18">
        <f>'Profit &amp; Loss'!R216</f>
        <v>145349.20733248221</v>
      </c>
      <c r="S15" s="18">
        <f>'Profit &amp; Loss'!S216</f>
        <v>124027.55496574272</v>
      </c>
      <c r="T15" s="18">
        <f>'Profit &amp; Loss'!T216</f>
        <v>175135.96647367615</v>
      </c>
      <c r="U15" s="18">
        <f>'Profit &amp; Loss'!U216</f>
        <v>180390.04546788629</v>
      </c>
      <c r="V15" s="18">
        <f>'Profit &amp; Loss'!V216</f>
        <v>185801.74683192285</v>
      </c>
    </row>
    <row r="16" spans="1:26" ht="14.25" customHeight="1">
      <c r="L16" s="17" t="str">
        <f>IF(Assumptions!$R$3=L1,"Drought","")</f>
        <v/>
      </c>
      <c r="M16" s="17" t="str">
        <f>IF(Assumptions!$R$3=M1,"Drought","")</f>
        <v/>
      </c>
      <c r="N16" s="17" t="str">
        <f>IF(Assumptions!$R$3=N1,"Drought","")</f>
        <v/>
      </c>
      <c r="O16" s="17" t="str">
        <f>IF(Assumptions!$R$3=O1,"Drought","")</f>
        <v/>
      </c>
      <c r="P16" s="17" t="str">
        <f>IF(Assumptions!$R$3=P1,"Drought","")</f>
        <v/>
      </c>
      <c r="Q16" s="17" t="str">
        <f>IF(Assumptions!$R$3=Q1,"Drought","")</f>
        <v/>
      </c>
      <c r="R16" s="17" t="str">
        <f>IF(Assumptions!$R$3=R1,"Drought","")</f>
        <v/>
      </c>
      <c r="S16" s="17" t="str">
        <f>IF(Assumptions!$R$3=S1,"Drought","")</f>
        <v/>
      </c>
      <c r="T16" s="17" t="str">
        <f>IF(Assumptions!$R$3=T1,"Drought","")</f>
        <v/>
      </c>
      <c r="U16" s="17" t="str">
        <f>IF(Assumptions!$R$3=U1,"Drought","")</f>
        <v/>
      </c>
      <c r="V16" s="17" t="str">
        <f>IF(Assumptions!$R$3=V1,"Drought","")</f>
        <v/>
      </c>
    </row>
    <row r="17" spans="1:22" ht="14.25" customHeight="1">
      <c r="D17" s="8" t="s">
        <v>13</v>
      </c>
    </row>
    <row r="18" spans="1:22" ht="14.25" customHeight="1">
      <c r="D18" s="2" t="s">
        <v>8</v>
      </c>
      <c r="E18" s="19">
        <f t="shared" ref="E18:V18" si="0">SUM($E$13:E$13)</f>
        <v>61007.624999999971</v>
      </c>
      <c r="F18" s="19">
        <f t="shared" si="0"/>
        <v>142186.94624999998</v>
      </c>
      <c r="G18" s="19">
        <f t="shared" si="0"/>
        <v>206909.93561249998</v>
      </c>
      <c r="H18" s="19">
        <f t="shared" si="0"/>
        <v>293033.07752662501</v>
      </c>
      <c r="I18" s="19">
        <f t="shared" si="0"/>
        <v>361697.69694130123</v>
      </c>
      <c r="J18" s="19">
        <f t="shared" si="0"/>
        <v>370847.7602641955</v>
      </c>
      <c r="K18" s="19">
        <f t="shared" si="0"/>
        <v>443694.05500122544</v>
      </c>
      <c r="L18" s="19">
        <f t="shared" si="0"/>
        <v>540626.40997045336</v>
      </c>
      <c r="M18" s="19">
        <f t="shared" si="0"/>
        <v>617909.04405696853</v>
      </c>
      <c r="N18" s="19">
        <f t="shared" si="0"/>
        <v>720744.57944382238</v>
      </c>
      <c r="O18" s="19">
        <f t="shared" si="0"/>
        <v>802733.72594620625</v>
      </c>
      <c r="P18" s="19">
        <f t="shared" si="0"/>
        <v>911831.94543811958</v>
      </c>
      <c r="Q18" s="19">
        <f t="shared" si="0"/>
        <v>998814.23096249858</v>
      </c>
      <c r="R18" s="19">
        <f t="shared" si="0"/>
        <v>1114556.5320214694</v>
      </c>
      <c r="S18" s="19">
        <f t="shared" si="0"/>
        <v>1206836.0387342831</v>
      </c>
      <c r="T18" s="19">
        <f t="shared" si="0"/>
        <v>1329627.0459277453</v>
      </c>
      <c r="U18" s="19">
        <f t="shared" si="0"/>
        <v>1427526.3745993695</v>
      </c>
      <c r="V18" s="19">
        <f t="shared" si="0"/>
        <v>1557795.3541309135</v>
      </c>
    </row>
    <row r="19" spans="1:22" ht="14.25" customHeight="1">
      <c r="D19" s="13" t="s">
        <v>12</v>
      </c>
      <c r="E19" s="19">
        <f t="shared" ref="E19:V19" si="1">SUM($E$14:E$14)</f>
        <v>78777.375</v>
      </c>
      <c r="F19" s="19">
        <f t="shared" si="1"/>
        <v>42821.748749999992</v>
      </c>
      <c r="G19" s="19">
        <f t="shared" si="1"/>
        <v>12437.506443749997</v>
      </c>
      <c r="H19" s="19">
        <f t="shared" si="1"/>
        <v>-36373.912032787506</v>
      </c>
      <c r="I19" s="19">
        <f t="shared" si="1"/>
        <v>44459.413189546111</v>
      </c>
      <c r="J19" s="19">
        <f t="shared" si="1"/>
        <v>76832.999577188602</v>
      </c>
      <c r="K19" s="19">
        <f t="shared" si="1"/>
        <v>162589.0743055623</v>
      </c>
      <c r="L19" s="19">
        <f t="shared" si="1"/>
        <v>452066.36156825873</v>
      </c>
      <c r="M19" s="19">
        <f t="shared" si="1"/>
        <v>579545.53602643299</v>
      </c>
      <c r="N19" s="19">
        <f t="shared" si="1"/>
        <v>685299.78378685378</v>
      </c>
      <c r="O19" s="19">
        <f t="shared" si="1"/>
        <v>781819.0014046568</v>
      </c>
      <c r="P19" s="19">
        <f t="shared" si="1"/>
        <v>881233.79555099388</v>
      </c>
      <c r="Q19" s="19">
        <f t="shared" si="1"/>
        <v>983631.03352172102</v>
      </c>
      <c r="R19" s="19">
        <f t="shared" si="1"/>
        <v>1329282.0531707287</v>
      </c>
      <c r="S19" s="19">
        <f t="shared" si="1"/>
        <v>1481498.8541921328</v>
      </c>
      <c r="T19" s="19">
        <f t="shared" si="1"/>
        <v>1607774.9565981601</v>
      </c>
      <c r="U19" s="19">
        <f t="shared" si="1"/>
        <v>1723023.95005388</v>
      </c>
      <c r="V19" s="19">
        <f t="shared" si="1"/>
        <v>1841730.4133132715</v>
      </c>
    </row>
    <row r="20" spans="1:22" ht="14.25" customHeight="1">
      <c r="D20" t="s">
        <v>10</v>
      </c>
      <c r="E20" s="19">
        <f t="shared" ref="E20:V20" si="2">SUM($E$15:E$15)</f>
        <v>235371.52500000002</v>
      </c>
      <c r="F20" s="19">
        <f t="shared" si="2"/>
        <v>337316.53462500003</v>
      </c>
      <c r="G20" s="19">
        <f t="shared" si="2"/>
        <v>424306.96626750007</v>
      </c>
      <c r="H20" s="19">
        <f t="shared" si="2"/>
        <v>547143.8094502876</v>
      </c>
      <c r="I20" s="19">
        <f t="shared" si="2"/>
        <v>673665.75792855874</v>
      </c>
      <c r="J20" s="19">
        <f t="shared" si="2"/>
        <v>753098.62626981689</v>
      </c>
      <c r="K20" s="19">
        <f t="shared" si="2"/>
        <v>1034144.5362335999</v>
      </c>
      <c r="L20" s="19">
        <f t="shared" si="2"/>
        <v>1155872.2090960022</v>
      </c>
      <c r="M20" s="19">
        <f t="shared" si="2"/>
        <v>1259743.3337747783</v>
      </c>
      <c r="N20" s="19">
        <f t="shared" si="2"/>
        <v>1406416.9484755583</v>
      </c>
      <c r="O20" s="19">
        <f t="shared" si="2"/>
        <v>1557490.7716173618</v>
      </c>
      <c r="P20" s="19">
        <f t="shared" si="2"/>
        <v>1713096.8094534194</v>
      </c>
      <c r="Q20" s="19">
        <f t="shared" si="2"/>
        <v>2048680.323675757</v>
      </c>
      <c r="R20" s="19">
        <f t="shared" si="2"/>
        <v>2194029.5310082394</v>
      </c>
      <c r="S20" s="19">
        <f t="shared" si="2"/>
        <v>2318057.0859739822</v>
      </c>
      <c r="T20" s="19">
        <f t="shared" si="2"/>
        <v>2493193.0524476585</v>
      </c>
      <c r="U20" s="19">
        <f t="shared" si="2"/>
        <v>2673583.0979155446</v>
      </c>
      <c r="V20" s="19">
        <f t="shared" si="2"/>
        <v>2859384.8447474674</v>
      </c>
    </row>
    <row r="21" spans="1:22" ht="14.25" customHeight="1"/>
    <row r="22" spans="1:22" ht="14.25" customHeight="1">
      <c r="D22" s="20"/>
      <c r="E22" s="21" t="s">
        <v>14</v>
      </c>
      <c r="F22" s="22" t="s">
        <v>15</v>
      </c>
    </row>
    <row r="23" spans="1:22" ht="14.25" customHeight="1">
      <c r="D23" s="23" t="s">
        <v>8</v>
      </c>
      <c r="E23" s="24">
        <f t="shared" ref="E23:E25" si="3">SUM(E13:V13)</f>
        <v>1557795.3541309135</v>
      </c>
      <c r="F23" s="25">
        <f t="shared" ref="F23:F25" si="4">E23/18</f>
        <v>86544.186340606306</v>
      </c>
    </row>
    <row r="24" spans="1:22" ht="14.25" customHeight="1">
      <c r="D24" s="23" t="s">
        <v>12</v>
      </c>
      <c r="E24" s="24">
        <f t="shared" si="3"/>
        <v>1841730.4133132715</v>
      </c>
      <c r="F24" s="25">
        <f t="shared" si="4"/>
        <v>102318.35629518174</v>
      </c>
    </row>
    <row r="25" spans="1:22" ht="14.25" customHeight="1">
      <c r="D25" s="23" t="s">
        <v>16</v>
      </c>
      <c r="E25" s="24">
        <f t="shared" si="3"/>
        <v>2859384.8447474674</v>
      </c>
      <c r="F25" s="25">
        <f t="shared" si="4"/>
        <v>158854.71359708151</v>
      </c>
    </row>
    <row r="26" spans="1:22" ht="14.25" customHeight="1"/>
    <row r="27" spans="1:22" ht="14.25" customHeight="1"/>
    <row r="28" spans="1:22" ht="14.25" customHeight="1">
      <c r="D28" s="26" t="s">
        <v>17</v>
      </c>
      <c r="E28" s="27"/>
      <c r="F28" s="27"/>
    </row>
    <row r="29" spans="1:22" ht="14.25" customHeight="1">
      <c r="D29" s="28"/>
      <c r="E29" s="27"/>
      <c r="F29" s="1" t="s">
        <v>15</v>
      </c>
    </row>
    <row r="30" spans="1:22" ht="6.75" customHeight="1">
      <c r="D30" s="29"/>
      <c r="E30" s="30"/>
      <c r="F30" s="31"/>
    </row>
    <row r="31" spans="1:22" ht="14.25" customHeight="1">
      <c r="A31" s="32"/>
      <c r="D31" s="1" t="s">
        <v>8</v>
      </c>
      <c r="E31" s="1" t="s">
        <v>18</v>
      </c>
      <c r="F31" s="33">
        <f>SUM(E13:J13)/6</f>
        <v>61807.960044032581</v>
      </c>
      <c r="I31" s="34"/>
    </row>
    <row r="32" spans="1:22" ht="14.25" customHeight="1">
      <c r="D32" s="27"/>
      <c r="E32" s="1" t="s">
        <v>19</v>
      </c>
      <c r="F32" s="35">
        <f>SUM(K13:P13)/6</f>
        <v>90164.03086232068</v>
      </c>
      <c r="I32" s="34"/>
    </row>
    <row r="33" spans="1:9" ht="14.25" customHeight="1">
      <c r="D33" s="27"/>
      <c r="E33" s="1" t="s">
        <v>20</v>
      </c>
      <c r="F33" s="35">
        <f>SUM(Q13:V13)/6</f>
        <v>107660.56811546562</v>
      </c>
      <c r="I33" s="34"/>
    </row>
    <row r="34" spans="1:9" ht="6.75" customHeight="1">
      <c r="D34" s="29"/>
      <c r="E34" s="36"/>
      <c r="F34" s="37"/>
      <c r="I34" s="34"/>
    </row>
    <row r="35" spans="1:9" ht="14.25" customHeight="1">
      <c r="A35" s="32"/>
      <c r="D35" s="1" t="s">
        <v>21</v>
      </c>
      <c r="E35" s="1" t="s">
        <v>18</v>
      </c>
      <c r="F35" s="35">
        <f>SUM(E14:J14)/6</f>
        <v>12805.499929531434</v>
      </c>
      <c r="I35" s="34"/>
    </row>
    <row r="36" spans="1:9" ht="14.25" customHeight="1">
      <c r="A36" s="32"/>
      <c r="D36" s="1"/>
      <c r="E36" s="1" t="s">
        <v>19</v>
      </c>
      <c r="F36" s="35">
        <f>SUM(K14:P14)/6</f>
        <v>134066.79932896755</v>
      </c>
      <c r="I36" s="34"/>
    </row>
    <row r="37" spans="1:9" ht="14.25" customHeight="1">
      <c r="D37" s="27"/>
      <c r="E37" s="1" t="s">
        <v>20</v>
      </c>
      <c r="F37" s="35">
        <f>SUM(Q14:V14)/6</f>
        <v>160082.76962704625</v>
      </c>
      <c r="I37" s="34"/>
    </row>
    <row r="38" spans="1:9" ht="6.75" customHeight="1">
      <c r="D38" s="29"/>
      <c r="E38" s="36"/>
      <c r="F38" s="37"/>
      <c r="I38" s="34"/>
    </row>
    <row r="39" spans="1:9" ht="14.25" customHeight="1">
      <c r="A39" s="32"/>
      <c r="D39" s="1" t="s">
        <v>10</v>
      </c>
      <c r="E39" s="1" t="s">
        <v>18</v>
      </c>
      <c r="F39" s="35">
        <f>SUM(E15:J15)/6</f>
        <v>125516.43771163614</v>
      </c>
      <c r="I39" s="34"/>
    </row>
    <row r="40" spans="1:9" ht="14.25" customHeight="1">
      <c r="D40" s="27"/>
      <c r="E40" s="1" t="s">
        <v>19</v>
      </c>
      <c r="F40" s="35">
        <f>SUM(K15:P15)/6</f>
        <v>159999.69719726703</v>
      </c>
      <c r="I40" s="34"/>
    </row>
    <row r="41" spans="1:9" ht="14.25" customHeight="1">
      <c r="D41" s="27"/>
      <c r="E41" s="1" t="s">
        <v>20</v>
      </c>
      <c r="F41" s="35">
        <f>SUM(Q15:V15)/6</f>
        <v>191048.0058823413</v>
      </c>
      <c r="I41" s="34"/>
    </row>
    <row r="42" spans="1:9" ht="14.25" customHeight="1">
      <c r="I42" s="34"/>
    </row>
    <row r="43" spans="1:9" ht="14.25" customHeight="1"/>
    <row r="44" spans="1:9" ht="14.25" customHeight="1"/>
    <row r="45" spans="1:9" ht="14.25" customHeight="1"/>
    <row r="46" spans="1:9" ht="14.25" customHeight="1"/>
    <row r="47" spans="1:9" ht="14.25" customHeight="1"/>
    <row r="48" spans="1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mergeCells count="1">
    <mergeCell ref="D2:R2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472C4"/>
    <pageSetUpPr fitToPage="1"/>
  </sheetPr>
  <dimension ref="A1:AO998"/>
  <sheetViews>
    <sheetView showGridLines="0" topLeftCell="A4" workbookViewId="0">
      <pane xSplit="2" topLeftCell="C1" activePane="topRight" state="frozen"/>
      <selection pane="topRight" activeCell="J17" sqref="J17"/>
    </sheetView>
  </sheetViews>
  <sheetFormatPr defaultColWidth="14.453125" defaultRowHeight="15" customHeight="1"/>
  <cols>
    <col min="1" max="1" width="3.453125" customWidth="1"/>
    <col min="2" max="2" width="21.26953125" customWidth="1"/>
    <col min="3" max="3" width="11.26953125" customWidth="1"/>
    <col min="4" max="4" width="14.26953125" customWidth="1"/>
    <col min="5" max="5" width="15" customWidth="1"/>
    <col min="6" max="6" width="15.26953125" customWidth="1"/>
    <col min="7" max="7" width="15.7265625" customWidth="1"/>
    <col min="8" max="8" width="17.7265625" customWidth="1"/>
    <col min="9" max="10" width="15.7265625" customWidth="1"/>
    <col min="11" max="11" width="19" customWidth="1"/>
    <col min="12" max="12" width="15.453125" customWidth="1"/>
    <col min="13" max="13" width="17.54296875" customWidth="1"/>
    <col min="14" max="14" width="17.08984375" customWidth="1"/>
    <col min="15" max="15" width="19.26953125" customWidth="1"/>
    <col min="16" max="16" width="20.26953125" customWidth="1"/>
    <col min="17" max="17" width="25" customWidth="1"/>
    <col min="18" max="26" width="15.7265625" customWidth="1"/>
    <col min="27" max="27" width="16.453125" customWidth="1"/>
    <col min="28" max="28" width="17.26953125" customWidth="1"/>
    <col min="29" max="29" width="14.453125" customWidth="1"/>
    <col min="30" max="30" width="16.08984375" customWidth="1"/>
    <col min="31" max="31" width="21.26953125" customWidth="1"/>
    <col min="32" max="32" width="18.81640625" customWidth="1"/>
    <col min="33" max="33" width="15.26953125" customWidth="1"/>
    <col min="34" max="34" width="17.81640625" customWidth="1"/>
    <col min="35" max="41" width="11.7265625" customWidth="1"/>
  </cols>
  <sheetData>
    <row r="1" spans="1:41" ht="14.25" customHeight="1"/>
    <row r="2" spans="1:41" ht="14.25" customHeight="1">
      <c r="D2" s="425" t="s">
        <v>22</v>
      </c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6"/>
      <c r="R2" s="427"/>
    </row>
    <row r="3" spans="1:41" ht="14.25" customHeight="1">
      <c r="A3" s="38"/>
      <c r="B3" s="38"/>
      <c r="C3" s="38"/>
      <c r="D3" s="39" t="s">
        <v>23</v>
      </c>
      <c r="E3" s="40" t="s">
        <v>123</v>
      </c>
      <c r="F3" s="38"/>
      <c r="G3" s="41" t="s">
        <v>25</v>
      </c>
      <c r="H3" s="42" t="str">
        <f>IF(OR(E3=Rotations!$C$5,E3=Rotations!$C$8),Rotations!$E$6,Rotations!$E$5)</f>
        <v>Row Crop Rotation</v>
      </c>
      <c r="I3" s="38"/>
      <c r="J3" s="38"/>
      <c r="K3" s="39" t="s">
        <v>26</v>
      </c>
      <c r="L3" s="43" t="s">
        <v>119</v>
      </c>
      <c r="M3" s="38"/>
      <c r="N3" s="44" t="s">
        <v>28</v>
      </c>
      <c r="O3" s="43" t="s">
        <v>29</v>
      </c>
      <c r="P3" s="45">
        <f>IF(O3="none",1,IF(O3="base",2,3))</f>
        <v>2</v>
      </c>
      <c r="Q3" s="39" t="s">
        <v>30</v>
      </c>
      <c r="R3" s="43">
        <v>6</v>
      </c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</row>
    <row r="4" spans="1:41" ht="14.25" customHeight="1">
      <c r="A4" s="2"/>
      <c r="B4" s="46" t="s">
        <v>31</v>
      </c>
      <c r="D4" s="12"/>
      <c r="E4" s="47"/>
      <c r="F4" s="48"/>
      <c r="G4" s="12"/>
      <c r="H4" s="12"/>
      <c r="I4" s="47"/>
      <c r="J4" s="47"/>
      <c r="K4" s="49"/>
      <c r="L4" s="12"/>
      <c r="M4" s="12"/>
      <c r="N4" s="47"/>
      <c r="O4" s="50"/>
    </row>
    <row r="5" spans="1:41" ht="14.25" customHeight="1">
      <c r="A5" s="51"/>
      <c r="B5" s="52" t="s">
        <v>32</v>
      </c>
    </row>
    <row r="6" spans="1:41" ht="14.25" customHeight="1">
      <c r="D6" s="428" t="s">
        <v>33</v>
      </c>
      <c r="E6" s="429"/>
      <c r="F6" s="429"/>
      <c r="G6" s="429"/>
      <c r="H6" s="429"/>
      <c r="I6" s="429"/>
      <c r="J6" s="429"/>
      <c r="K6" s="429"/>
      <c r="L6" s="429"/>
      <c r="M6" s="429"/>
      <c r="N6" s="429"/>
      <c r="O6" s="429"/>
      <c r="P6" s="429"/>
      <c r="Q6" s="429"/>
      <c r="R6" s="429"/>
      <c r="S6" s="429"/>
      <c r="T6" s="429"/>
      <c r="U6" s="429"/>
      <c r="V6" s="429"/>
      <c r="W6" s="429"/>
      <c r="X6" s="430"/>
    </row>
    <row r="7" spans="1:41" ht="14.25" customHeight="1">
      <c r="D7" s="53"/>
      <c r="E7" s="54"/>
      <c r="F7" s="55">
        <v>1</v>
      </c>
      <c r="G7" s="55">
        <v>2</v>
      </c>
      <c r="H7" s="55">
        <v>3</v>
      </c>
      <c r="I7" s="55">
        <v>4</v>
      </c>
      <c r="J7" s="55">
        <v>5</v>
      </c>
      <c r="K7" s="55">
        <v>6</v>
      </c>
      <c r="L7" s="55">
        <v>7</v>
      </c>
      <c r="M7" s="55">
        <v>8</v>
      </c>
      <c r="N7" s="55">
        <v>9</v>
      </c>
      <c r="O7" s="55">
        <v>10</v>
      </c>
      <c r="P7" s="55">
        <v>11</v>
      </c>
      <c r="Q7" s="55">
        <v>12</v>
      </c>
      <c r="R7" s="55">
        <v>13</v>
      </c>
      <c r="S7" s="47">
        <v>14</v>
      </c>
      <c r="T7" s="55">
        <v>15</v>
      </c>
      <c r="U7" s="55">
        <v>16</v>
      </c>
      <c r="V7" s="55">
        <v>17</v>
      </c>
      <c r="W7" s="56">
        <v>18</v>
      </c>
    </row>
    <row r="8" spans="1:41" ht="14.25" customHeight="1">
      <c r="D8" s="57"/>
      <c r="E8" s="58" t="s">
        <v>8</v>
      </c>
      <c r="F8" s="59" t="str">
        <f>IF($E$3=Rotations!$C$5,Rotations!C29,IF($E$3=Rotations!$C$6,Rotations!C15,IF($E$3=Rotations!$C$7,Rotations!C22,IF($E$3=Rotations!C8,Rotations!C36,0))))</f>
        <v>Corn</v>
      </c>
      <c r="G8" s="59" t="str">
        <f>IF($E$3=Rotations!$C$5,Rotations!D29,IF($E$3=Rotations!$C$6,Rotations!D15,IF($E$3=Rotations!$C$7,Rotations!D22,IF($E$3=Rotations!D8,Rotations!D36,0))))</f>
        <v>Soybeans</v>
      </c>
      <c r="H8" s="59" t="str">
        <f>IF($E$3=Rotations!$C$5,Rotations!E29,IF($E$3=Rotations!$C$6,Rotations!E15,IF($E$3=Rotations!$C$7,Rotations!E22,IF($E$3=Rotations!E8,Rotations!E36,0))))</f>
        <v>Corn</v>
      </c>
      <c r="I8" s="59" t="str">
        <f>IF($E$3=Rotations!$C$5,Rotations!F29,IF($E$3=Rotations!$C$6,Rotations!F15,IF($E$3=Rotations!$C$7,Rotations!F22,IF($E$3=Rotations!F8,Rotations!F36,0))))</f>
        <v>Soybeans</v>
      </c>
      <c r="J8" s="59" t="str">
        <f>IF($E$3=Rotations!$C$5,Rotations!G29,IF($E$3=Rotations!$C$6,Rotations!G15,IF($E$3=Rotations!$C$7,Rotations!G22,IF($E$3=Rotations!G8,Rotations!G36,0))))</f>
        <v>Corn</v>
      </c>
      <c r="K8" s="59" t="str">
        <f>IF($E$3=Rotations!$C$5,Rotations!H29,IF($E$3=Rotations!$C$6,Rotations!H15,IF($E$3=Rotations!$C$7,Rotations!H22,IF($E$3=Rotations!H8,Rotations!H36,0))))</f>
        <v>Soybeans</v>
      </c>
      <c r="L8" s="59" t="str">
        <f>IF($E$3=Rotations!$C$5,Rotations!I29,IF($E$3=Rotations!$C$6,Rotations!I15,IF($E$3=Rotations!$C$7,Rotations!I22,IF($E$3=Rotations!I8,Rotations!I36,0))))</f>
        <v>Corn</v>
      </c>
      <c r="M8" s="59" t="str">
        <f>IF($E$3=Rotations!$C$5,Rotations!J29,IF($E$3=Rotations!$C$6,Rotations!J15,IF($E$3=Rotations!$C$7,Rotations!J22,IF($E$3=Rotations!J8,Rotations!J36,0))))</f>
        <v>Soybeans</v>
      </c>
      <c r="N8" s="59" t="str">
        <f>IF($E$3=Rotations!$C$5,Rotations!K29,IF($E$3=Rotations!$C$6,Rotations!K15,IF($E$3=Rotations!$C$7,Rotations!K22,IF($E$3=Rotations!K8,Rotations!K36,0))))</f>
        <v>Corn</v>
      </c>
      <c r="O8" s="59" t="str">
        <f>IF($E$3=Rotations!$C$5,Rotations!L29,IF($E$3=Rotations!$C$6,Rotations!L15,IF($E$3=Rotations!$C$7,Rotations!L22,IF($E$3=Rotations!L8,Rotations!L36,0))))</f>
        <v>Soybeans</v>
      </c>
      <c r="P8" s="59" t="str">
        <f>IF($E$3=Rotations!$C$5,Rotations!M29,IF($E$3=Rotations!$C$6,Rotations!M15,IF($E$3=Rotations!$C$7,Rotations!M22,IF($E$3=Rotations!M8,Rotations!M36,0))))</f>
        <v>Corn</v>
      </c>
      <c r="Q8" s="59" t="str">
        <f>IF($E$3=Rotations!$C$5,Rotations!N29,IF($E$3=Rotations!$C$6,Rotations!N15,IF($E$3=Rotations!$C$7,Rotations!N22,IF($E$3=Rotations!N8,Rotations!N36,0))))</f>
        <v>Soybeans</v>
      </c>
      <c r="R8" s="59" t="str">
        <f>IF($E$3=Rotations!$C$5,Rotations!O29,IF($E$3=Rotations!$C$6,Rotations!O15,IF($E$3=Rotations!$C$7,Rotations!O22,IF($E$3=Rotations!O8,Rotations!O36,0))))</f>
        <v>Corn</v>
      </c>
      <c r="S8" s="59" t="str">
        <f>IF($E$3=Rotations!$C$5,Rotations!P29,IF($E$3=Rotations!$C$6,Rotations!P15,IF($E$3=Rotations!$C$7,Rotations!P22,IF($E$3=Rotations!P8,Rotations!P36,0))))</f>
        <v>Soybeans</v>
      </c>
      <c r="T8" s="59" t="str">
        <f>IF($E$3=Rotations!$C$5,Rotations!Q29,IF($E$3=Rotations!$C$6,Rotations!Q15,IF($E$3=Rotations!$C$7,Rotations!Q22,IF($E$3=Rotations!Q8,Rotations!Q36,0))))</f>
        <v>Corn</v>
      </c>
      <c r="U8" s="59" t="str">
        <f>IF($E$3=Rotations!$C$5,Rotations!R29,IF($E$3=Rotations!$C$6,Rotations!R15,IF($E$3=Rotations!$C$7,Rotations!R22,IF($E$3=Rotations!R8,Rotations!R36,0))))</f>
        <v>Soybeans</v>
      </c>
      <c r="V8" s="59" t="str">
        <f>IF($E$3=Rotations!$C$5,Rotations!S29,IF($E$3=Rotations!$C$6,Rotations!S15,IF($E$3=Rotations!$C$7,Rotations!S22,IF($E$3=Rotations!S8,Rotations!S36,0))))</f>
        <v>Corn</v>
      </c>
      <c r="W8" s="60" t="str">
        <f>IF($E$3=Rotations!$C$5,Rotations!T29,IF($E$3=Rotations!$C$6,Rotations!T15,IF($E$3=Rotations!$C$7,Rotations!T22,IF($E$3=Rotations!T8,Rotations!T36,0))))</f>
        <v>Soybeans</v>
      </c>
    </row>
    <row r="9" spans="1:41" ht="14.25" customHeight="1">
      <c r="A9" s="12"/>
      <c r="B9" s="12"/>
      <c r="C9" s="12"/>
      <c r="D9" s="57"/>
      <c r="E9" s="47" t="s">
        <v>9</v>
      </c>
      <c r="F9" s="61" t="str">
        <f>IF($E$3=Rotations!$C$6,Rotations!C$17,IF($E$3=Rotations!$C$5,Rotations!C$31,IF($E$3=Rotations!$C$7,Rotations!C$24,IF($E$3=Rotations!$C$8,Rotations!C$40))))</f>
        <v>Soybeans</v>
      </c>
      <c r="G9" s="61" t="str">
        <f>IF($E$3=Rotations!$C$6,Rotations!D$17,IF($E$3=Rotations!$C$5,Rotations!D$31,IF($E$3=Rotations!$C$7,Rotations!D$24,IF($E$3=Rotations!$C$8,Rotations!D$40))))</f>
        <v>Corn</v>
      </c>
      <c r="H9" s="61" t="str">
        <f>IF($E$3=Rotations!$C$6,Rotations!E$17,IF($E$3=Rotations!$C$5,Rotations!E$31,IF($E$3=Rotations!$C$7,Rotations!E$24,IF($E$3=Rotations!$C$8,Rotations!E$40))))</f>
        <v>Soybeans</v>
      </c>
      <c r="I9" s="61" t="str">
        <f>IF($E$3=Rotations!$C$6,Rotations!F$17,IF($E$3=Rotations!$C$5,Rotations!F$31,IF($E$3=Rotations!$C$7,Rotations!F$24,IF($E$3=Rotations!$C$8,Rotations!F$40))))</f>
        <v>Wheat</v>
      </c>
      <c r="J9" s="61" t="str">
        <f>IF($E$3=Rotations!$C$6,Rotations!G$17,IF($E$3=Rotations!$C$5,Rotations!G$31,IF($E$3=Rotations!$C$7,Rotations!G$24,IF($E$3=Rotations!$C$8,Rotations!G$40))))</f>
        <v>Alfalfa</v>
      </c>
      <c r="K9" s="61" t="str">
        <f>IF($E$3=Rotations!$C$6,Rotations!H$17,IF($E$3=Rotations!$C$5,Rotations!H$31,IF($E$3=Rotations!$C$7,Rotations!H$24,IF($E$3=Rotations!$C$8,Rotations!H$40))))</f>
        <v>Alfalfa</v>
      </c>
      <c r="L9" s="61" t="str">
        <f>IF($E$3=Rotations!$C$6,Rotations!I$17,IF($E$3=Rotations!$C$5,Rotations!I$31,IF($E$3=Rotations!$C$7,Rotations!I$24,IF($E$3=Rotations!$C$8,Rotations!I$40))))</f>
        <v>Alfalfa</v>
      </c>
      <c r="M9" s="61" t="str">
        <f>IF($E$3=Rotations!$C$6,Rotations!J$17,IF($E$3=Rotations!$C$5,Rotations!J$31,IF($E$3=Rotations!$C$7,Rotations!J$24,IF($E$3=Rotations!$C$8,Rotations!J$40))))</f>
        <v>Corn</v>
      </c>
      <c r="N9" s="61" t="str">
        <f>IF($E$3=Rotations!$C$6,Rotations!K$17,IF($E$3=Rotations!$C$5,Rotations!K$31,IF($E$3=Rotations!$C$7,Rotations!K$24,IF($E$3=Rotations!$C$8,Rotations!K$40))))</f>
        <v>Soybeans</v>
      </c>
      <c r="O9" s="61" t="str">
        <f>IF($E$3=Rotations!$C$6,Rotations!L$17,IF($E$3=Rotations!$C$5,Rotations!L$31,IF($E$3=Rotations!$C$7,Rotations!L$24,IF($E$3=Rotations!$C$8,Rotations!L$40))))</f>
        <v>Wheat</v>
      </c>
      <c r="P9" s="61" t="str">
        <f>IF($E$3=Rotations!$C$6,Rotations!M$17,IF($E$3=Rotations!$C$5,Rotations!M$31,IF($E$3=Rotations!$C$7,Rotations!M$24,IF($E$3=Rotations!$C$8,Rotations!M$40))))</f>
        <v>Alfalfa</v>
      </c>
      <c r="Q9" s="61" t="str">
        <f>IF($E$3=Rotations!$C$6,Rotations!N$17,IF($E$3=Rotations!$C$5,Rotations!N$31,IF($E$3=Rotations!$C$7,Rotations!N$24,IF($E$3=Rotations!$C$8,Rotations!N$40))))</f>
        <v>Alfalfa</v>
      </c>
      <c r="R9" s="61" t="str">
        <f>IF($E$3=Rotations!$C$6,Rotations!O$17,IF($E$3=Rotations!$C$5,Rotations!O$31,IF($E$3=Rotations!$C$7,Rotations!O$24,IF($E$3=Rotations!$C$8,Rotations!O$40))))</f>
        <v>Alfalfa</v>
      </c>
      <c r="S9" s="61" t="str">
        <f>IF($E$3=Rotations!$C$6,Rotations!P$17,IF($E$3=Rotations!$C$5,Rotations!P$31,IF($E$3=Rotations!$C$7,Rotations!P$24,IF($E$3=Rotations!$C$8,Rotations!P$40))))</f>
        <v>Corn</v>
      </c>
      <c r="T9" s="61" t="str">
        <f>IF($E$3=Rotations!$C$6,Rotations!Q$17,IF($E$3=Rotations!$C$5,Rotations!Q$31,IF($E$3=Rotations!$C$7,Rotations!Q$24,IF($E$3=Rotations!$C$8,Rotations!Q$40))))</f>
        <v>Soybeans</v>
      </c>
      <c r="U9" s="61" t="str">
        <f>IF($E$3=Rotations!$C$6,Rotations!R$17,IF($E$3=Rotations!$C$5,Rotations!R$31,IF($E$3=Rotations!$C$7,Rotations!R$24,IF($E$3=Rotations!$C$8,Rotations!R$40))))</f>
        <v>Wheat</v>
      </c>
      <c r="V9" s="61" t="str">
        <f>IF($E$3=Rotations!$C$6,Rotations!S$17,IF($E$3=Rotations!$C$5,Rotations!S$31,IF($E$3=Rotations!$C$7,Rotations!S$24,IF($E$3=Rotations!$C$8,Rotations!S$40))))</f>
        <v>Alfalfa</v>
      </c>
      <c r="W9" s="61" t="str">
        <f>IF($E$3=Rotations!$C$6,Rotations!T$17,IF($E$3=Rotations!$C$5,Rotations!T$31,IF($E$3=Rotations!$C$7,Rotations!T$24,IF($E$3=Rotations!$C$8,Rotations!T$40))))</f>
        <v>Alfalfa</v>
      </c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ht="14.25" customHeight="1">
      <c r="D10" s="62"/>
      <c r="E10" s="63" t="s">
        <v>10</v>
      </c>
      <c r="F10" s="64" t="str">
        <f>IF($E$3=Rotations!$C$5,Rotations!C33,IF($E$3=Rotations!$C$6,Rotations!C19,IF($E$3=Rotations!$C$7,Rotations!C26,IF($E$3=Rotations!C8,Rotations!C38,0))))</f>
        <v>Corn</v>
      </c>
      <c r="G10" s="64" t="str">
        <f>IF($E$3=Rotations!$C$5,Rotations!D33,IF($E$3=Rotations!$C$6,Rotations!D19,IF($E$3=Rotations!$C$7,Rotations!D26,IF($E$3=Rotations!D8,Rotations!D38,0))))</f>
        <v>Soybeans</v>
      </c>
      <c r="H10" s="64" t="str">
        <f>IF($E$3=Rotations!$C$5,Rotations!E33,IF($E$3=Rotations!$C$6,Rotations!E19,IF($E$3=Rotations!$C$7,Rotations!E26,IF($E$3=Rotations!E8,Rotations!E38,0))))</f>
        <v>Wheat</v>
      </c>
      <c r="I10" s="64" t="str">
        <f>IF($E$3=Rotations!$C$5,Rotations!F33,IF($E$3=Rotations!$C$6,Rotations!F19,IF($E$3=Rotations!$C$7,Rotations!F26,IF($E$3=Rotations!F8,Rotations!F38,0))))</f>
        <v>Alfalfa</v>
      </c>
      <c r="J10" s="64" t="str">
        <f>IF($E$3=Rotations!$C$5,Rotations!G33,IF($E$3=Rotations!$C$6,Rotations!G19,IF($E$3=Rotations!$C$7,Rotations!G26,IF($E$3=Rotations!G8,Rotations!G38,0))))</f>
        <v>Alfalfa</v>
      </c>
      <c r="K10" s="64" t="str">
        <f>IF($E$3=Rotations!$C$5,Rotations!H33,IF($E$3=Rotations!$C$6,Rotations!H19,IF($E$3=Rotations!$C$7,Rotations!H26,IF($E$3=Rotations!H8,Rotations!H38,0))))</f>
        <v>Alfalfa</v>
      </c>
      <c r="L10" s="64" t="str">
        <f>IF($E$3=Rotations!$C$5,Rotations!I33,IF($E$3=Rotations!$C$6,Rotations!I19,IF($E$3=Rotations!$C$7,Rotations!I26,IF($E$3=Rotations!I8,Rotations!I38,0))))</f>
        <v>Corn</v>
      </c>
      <c r="M10" s="64" t="str">
        <f>IF($E$3=Rotations!$C$5,Rotations!J33,IF($E$3=Rotations!$C$6,Rotations!J19,IF($E$3=Rotations!$C$7,Rotations!J26,IF($E$3=Rotations!J8,Rotations!J38,0))))</f>
        <v>Soybeans</v>
      </c>
      <c r="N10" s="64" t="str">
        <f>IF($E$3=Rotations!$C$5,Rotations!K33,IF($E$3=Rotations!$C$6,Rotations!K19,IF($E$3=Rotations!$C$7,Rotations!K26,IF($E$3=Rotations!K8,Rotations!K38,0))))</f>
        <v>Wheat</v>
      </c>
      <c r="O10" s="64" t="str">
        <f>IF($E$3=Rotations!$C$5,Rotations!L33,IF($E$3=Rotations!$C$6,Rotations!L19,IF($E$3=Rotations!$C$7,Rotations!L26,IF($E$3=Rotations!L8,Rotations!L38,0))))</f>
        <v>Alfalfa</v>
      </c>
      <c r="P10" s="64" t="str">
        <f>IF($E$3=Rotations!$C$5,Rotations!M33,IF($E$3=Rotations!$C$6,Rotations!M19,IF($E$3=Rotations!$C$7,Rotations!M26,IF($E$3=Rotations!M8,Rotations!M38,0))))</f>
        <v>Alfalfa</v>
      </c>
      <c r="Q10" s="64" t="str">
        <f>IF($E$3=Rotations!$C$5,Rotations!N33,IF($E$3=Rotations!$C$6,Rotations!N19,IF($E$3=Rotations!$C$7,Rotations!N26,IF($E$3=Rotations!N8,Rotations!N38,0))))</f>
        <v>Alfalfa</v>
      </c>
      <c r="R10" s="64" t="str">
        <f>IF($E$3=Rotations!$C$5,Rotations!O33,IF($E$3=Rotations!$C$6,Rotations!O19,IF($E$3=Rotations!$C$7,Rotations!O26,IF($E$3=Rotations!O8,Rotations!O38,0))))</f>
        <v>Corn</v>
      </c>
      <c r="S10" s="64" t="str">
        <f>IF($E$3=Rotations!$C$5,Rotations!P33,IF($E$3=Rotations!$C$6,Rotations!P19,IF($E$3=Rotations!$C$7,Rotations!P26,IF($E$3=Rotations!P8,Rotations!P38,0))))</f>
        <v>Soybeans</v>
      </c>
      <c r="T10" s="64" t="str">
        <f>IF($E$3=Rotations!$C$5,Rotations!Q33,IF($E$3=Rotations!$C$6,Rotations!Q19,IF($E$3=Rotations!$C$7,Rotations!Q26,IF($E$3=Rotations!Q8,Rotations!Q38,0))))</f>
        <v>Wheat</v>
      </c>
      <c r="U10" s="64" t="str">
        <f>IF($E$3=Rotations!$C$5,Rotations!R33,IF($E$3=Rotations!$C$6,Rotations!R19,IF($E$3=Rotations!$C$7,Rotations!R26,IF($E$3=Rotations!R8,Rotations!R38,0))))</f>
        <v>Alfalfa</v>
      </c>
      <c r="V10" s="64" t="str">
        <f>IF($E$3=Rotations!$C$5,Rotations!S33,IF($E$3=Rotations!$C$6,Rotations!S19,IF($E$3=Rotations!$C$7,Rotations!S26,IF($E$3=Rotations!S8,Rotations!S38,0))))</f>
        <v>Alfalfa</v>
      </c>
      <c r="W10" s="65" t="str">
        <f>IF($E$3=Rotations!$C$5,Rotations!T33,IF($E$3=Rotations!$C$6,Rotations!T19,IF($E$3=Rotations!$C$7,Rotations!T26,IF($E$3=Rotations!T8,Rotations!T38,0))))</f>
        <v>Alfalfa</v>
      </c>
    </row>
    <row r="11" spans="1:41" ht="14.25" customHeight="1">
      <c r="A11" s="66"/>
      <c r="C11" s="12"/>
      <c r="D11" s="12"/>
      <c r="E11" s="12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</row>
    <row r="12" spans="1:41" ht="14.25" customHeight="1">
      <c r="C12" s="12"/>
      <c r="D12" s="68"/>
      <c r="E12" s="69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41" ht="14.25" customHeight="1">
      <c r="D13" s="425" t="s">
        <v>34</v>
      </c>
      <c r="E13" s="426"/>
      <c r="F13" s="426"/>
      <c r="G13" s="426"/>
      <c r="H13" s="426"/>
      <c r="I13" s="426"/>
      <c r="J13" s="427"/>
      <c r="K13" s="12"/>
      <c r="L13" s="12"/>
      <c r="M13" s="12"/>
      <c r="N13" s="12"/>
      <c r="O13" s="12"/>
      <c r="P13" s="12"/>
    </row>
    <row r="14" spans="1:41" ht="14.25" customHeight="1">
      <c r="D14" s="57"/>
      <c r="E14" s="431" t="s">
        <v>35</v>
      </c>
      <c r="F14" s="423"/>
      <c r="G14" s="12"/>
      <c r="H14" s="70"/>
      <c r="I14" s="70" t="s">
        <v>36</v>
      </c>
      <c r="J14" s="71"/>
      <c r="K14" s="12"/>
      <c r="L14" s="12"/>
      <c r="M14" s="12"/>
      <c r="N14" s="12"/>
      <c r="O14" s="12"/>
      <c r="P14" s="12"/>
    </row>
    <row r="15" spans="1:41" ht="14.25" customHeight="1">
      <c r="D15" s="57"/>
      <c r="E15" s="47" t="s">
        <v>37</v>
      </c>
      <c r="F15" s="72">
        <v>500</v>
      </c>
      <c r="G15" s="12"/>
      <c r="H15" s="12" t="s">
        <v>38</v>
      </c>
      <c r="I15" s="47"/>
      <c r="J15" s="73">
        <v>0.65</v>
      </c>
      <c r="K15" s="12"/>
      <c r="L15" s="12"/>
      <c r="M15" s="12"/>
      <c r="N15" s="12"/>
      <c r="O15" s="12"/>
      <c r="P15" s="12"/>
    </row>
    <row r="16" spans="1:41" ht="14.25" customHeight="1">
      <c r="D16" s="57"/>
      <c r="E16" s="47" t="s">
        <v>39</v>
      </c>
      <c r="F16" s="48">
        <f>F15-F17</f>
        <v>500</v>
      </c>
      <c r="G16" s="12"/>
      <c r="H16" s="12" t="s">
        <v>40</v>
      </c>
      <c r="I16" s="47"/>
      <c r="J16" s="74">
        <f>F20*F16*J15</f>
        <v>1625000</v>
      </c>
      <c r="K16" s="12"/>
      <c r="L16" s="12"/>
      <c r="M16" s="12"/>
      <c r="N16" s="12"/>
      <c r="O16" s="12"/>
      <c r="P16" s="12"/>
    </row>
    <row r="17" spans="1:41" ht="14.25" customHeight="1">
      <c r="D17" s="57"/>
      <c r="E17" s="47" t="s">
        <v>41</v>
      </c>
      <c r="F17" s="48">
        <f>IF(L3=Rotations!$H$7,F15*1,0)</f>
        <v>0</v>
      </c>
      <c r="G17" s="12"/>
      <c r="H17" s="12" t="s">
        <v>42</v>
      </c>
      <c r="I17" s="47"/>
      <c r="J17" s="75">
        <v>20</v>
      </c>
      <c r="K17" s="12"/>
      <c r="L17" s="12"/>
      <c r="M17" s="12"/>
      <c r="N17" s="12"/>
      <c r="O17" s="12"/>
      <c r="P17" s="12"/>
    </row>
    <row r="18" spans="1:41" ht="14.25" customHeight="1">
      <c r="D18" s="57"/>
      <c r="E18" s="58" t="s">
        <v>43</v>
      </c>
      <c r="F18" s="76">
        <v>0.75</v>
      </c>
      <c r="G18" s="12"/>
      <c r="H18" s="12" t="s">
        <v>44</v>
      </c>
      <c r="I18" s="70"/>
      <c r="J18" s="77">
        <v>4.4999999999999998E-2</v>
      </c>
      <c r="K18" s="12"/>
      <c r="L18" s="12"/>
      <c r="M18" s="12"/>
      <c r="N18" s="12"/>
      <c r="O18" s="12"/>
      <c r="P18" s="12"/>
    </row>
    <row r="19" spans="1:41" ht="14.25" customHeight="1">
      <c r="D19" s="57"/>
      <c r="E19" s="47" t="s">
        <v>45</v>
      </c>
      <c r="F19" s="48">
        <f>F18*SUM(F16:F17)</f>
        <v>375</v>
      </c>
      <c r="G19" s="12"/>
      <c r="H19" s="12"/>
      <c r="I19" s="70"/>
      <c r="J19" s="78"/>
      <c r="K19" s="12"/>
      <c r="L19" s="12"/>
      <c r="M19" s="12"/>
      <c r="N19" s="12"/>
      <c r="O19" s="12"/>
      <c r="P19" s="12"/>
    </row>
    <row r="20" spans="1:41" ht="14.25" customHeight="1">
      <c r="D20" s="57"/>
      <c r="E20" s="47" t="s">
        <v>46</v>
      </c>
      <c r="F20" s="79">
        <v>5000</v>
      </c>
      <c r="G20" s="12"/>
      <c r="H20" s="12"/>
      <c r="I20" s="80" t="s">
        <v>12</v>
      </c>
      <c r="J20" s="81"/>
      <c r="K20" s="12"/>
      <c r="L20" s="12"/>
      <c r="M20" s="12"/>
      <c r="N20" s="12"/>
      <c r="O20" s="12"/>
      <c r="P20" s="12"/>
    </row>
    <row r="21" spans="1:41" ht="14.25" customHeight="1">
      <c r="D21" s="57"/>
      <c r="E21" s="47" t="s">
        <v>47</v>
      </c>
      <c r="F21" s="82">
        <f>IF(L3="purchase",F20*F15,0)</f>
        <v>0</v>
      </c>
      <c r="G21" s="12"/>
      <c r="H21" s="13" t="s">
        <v>48</v>
      </c>
      <c r="I21" s="12"/>
      <c r="J21" s="83">
        <v>3</v>
      </c>
      <c r="K21" s="12"/>
      <c r="L21" s="12"/>
      <c r="M21" s="12"/>
      <c r="N21" s="12"/>
      <c r="O21" s="12"/>
      <c r="P21" s="12"/>
    </row>
    <row r="22" spans="1:41" ht="14.25" customHeight="1">
      <c r="D22" s="57"/>
      <c r="E22" s="47" t="s">
        <v>49</v>
      </c>
      <c r="F22" s="84">
        <f>F21-J16+J24</f>
        <v>-1624999.97</v>
      </c>
      <c r="G22" s="12"/>
      <c r="H22" s="85" t="s">
        <v>50</v>
      </c>
      <c r="I22" s="85"/>
      <c r="J22" s="83">
        <v>2</v>
      </c>
      <c r="K22" s="12"/>
      <c r="L22" s="12"/>
      <c r="M22" s="12"/>
      <c r="N22" s="12"/>
      <c r="O22" s="12"/>
      <c r="P22" s="12"/>
    </row>
    <row r="23" spans="1:41" ht="14.25" customHeight="1">
      <c r="D23" s="57"/>
      <c r="E23" s="47"/>
      <c r="F23" s="86"/>
      <c r="G23" s="12"/>
      <c r="H23" s="70"/>
      <c r="I23" s="70" t="s">
        <v>51</v>
      </c>
      <c r="J23" s="78"/>
      <c r="K23" s="12"/>
      <c r="L23" s="12"/>
      <c r="M23" s="12"/>
      <c r="N23" s="12"/>
      <c r="O23" s="12"/>
      <c r="P23" s="12"/>
    </row>
    <row r="24" spans="1:41" ht="14.25" customHeight="1">
      <c r="D24" s="62"/>
      <c r="E24" s="87"/>
      <c r="F24" s="88"/>
      <c r="G24" s="89"/>
      <c r="H24" s="89" t="s">
        <v>52</v>
      </c>
      <c r="I24" s="87"/>
      <c r="J24" s="90">
        <v>0.03</v>
      </c>
      <c r="K24" s="12"/>
      <c r="L24" s="12"/>
      <c r="M24" s="12"/>
      <c r="N24" s="12"/>
      <c r="O24" s="12"/>
      <c r="P24" s="12"/>
    </row>
    <row r="25" spans="1:41" ht="14.2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41" ht="14.25" customHeight="1"/>
    <row r="27" spans="1:41" ht="14.25" customHeight="1">
      <c r="A27" s="89"/>
      <c r="B27" s="89"/>
      <c r="C27" s="432" t="s">
        <v>53</v>
      </c>
      <c r="D27" s="433"/>
      <c r="E27" s="433"/>
      <c r="F27" s="433"/>
      <c r="G27" s="433"/>
      <c r="H27" s="433"/>
      <c r="I27" s="433"/>
      <c r="J27" s="433"/>
      <c r="K27" s="433"/>
      <c r="L27" s="433"/>
      <c r="M27" s="433"/>
      <c r="N27" s="433"/>
      <c r="O27" s="433"/>
      <c r="P27" s="433"/>
      <c r="Q27" s="433"/>
      <c r="R27" s="89"/>
      <c r="S27" s="89"/>
      <c r="T27" s="89"/>
      <c r="U27" s="89"/>
      <c r="V27" s="89"/>
      <c r="W27" s="89"/>
      <c r="X27" s="89"/>
      <c r="Y27" s="89"/>
    </row>
    <row r="28" spans="1:41" ht="14.25" customHeight="1">
      <c r="A28" s="92"/>
      <c r="B28" s="93" t="s">
        <v>54</v>
      </c>
      <c r="C28" s="94"/>
      <c r="D28" s="95"/>
      <c r="E28" s="96"/>
      <c r="F28" s="96"/>
      <c r="G28" s="96"/>
      <c r="H28" s="97"/>
      <c r="I28" s="96"/>
      <c r="J28" s="96"/>
      <c r="K28" s="96"/>
      <c r="L28" s="98"/>
      <c r="M28" s="98"/>
      <c r="N28" s="98"/>
      <c r="O28" s="99"/>
      <c r="P28" s="98"/>
      <c r="Q28" s="98"/>
      <c r="R28" s="100"/>
      <c r="S28" s="101"/>
      <c r="T28" s="102"/>
      <c r="U28" s="102"/>
      <c r="V28" s="102"/>
      <c r="W28" s="103"/>
      <c r="X28" s="102"/>
      <c r="Y28" s="102"/>
      <c r="Z28" s="102"/>
      <c r="AA28" s="102"/>
      <c r="AB28" s="102"/>
      <c r="AC28" s="102"/>
      <c r="AD28" s="103"/>
      <c r="AE28" s="102"/>
      <c r="AF28" s="102"/>
      <c r="AG28" s="101"/>
      <c r="AH28" s="101"/>
      <c r="AI28" s="104"/>
      <c r="AJ28" s="104"/>
      <c r="AK28" s="104"/>
      <c r="AL28" s="104"/>
      <c r="AM28" s="104"/>
      <c r="AN28" s="104"/>
      <c r="AO28" s="104"/>
    </row>
    <row r="29" spans="1:41" ht="14.25" customHeight="1">
      <c r="A29" s="105"/>
      <c r="B29" s="105"/>
      <c r="C29" s="106" t="s">
        <v>55</v>
      </c>
      <c r="D29" s="95"/>
      <c r="E29" s="107" t="s">
        <v>56</v>
      </c>
      <c r="F29" s="96"/>
      <c r="G29" s="96"/>
      <c r="H29" s="97"/>
      <c r="I29" s="96"/>
      <c r="J29" s="96"/>
      <c r="K29" s="96"/>
      <c r="L29" s="108" t="s">
        <v>57</v>
      </c>
      <c r="M29" s="98"/>
      <c r="N29" s="98"/>
      <c r="O29" s="99"/>
      <c r="P29" s="98"/>
      <c r="Q29" s="98"/>
      <c r="R29" s="109" t="s">
        <v>58</v>
      </c>
      <c r="S29" s="101"/>
      <c r="T29" s="110" t="s">
        <v>59</v>
      </c>
      <c r="U29" s="102"/>
      <c r="V29" s="102"/>
      <c r="W29" s="103"/>
      <c r="X29" s="102"/>
      <c r="Y29" s="102"/>
      <c r="Z29" s="102"/>
      <c r="AA29" s="110" t="s">
        <v>60</v>
      </c>
      <c r="AB29" s="102"/>
      <c r="AC29" s="102"/>
      <c r="AD29" s="103"/>
      <c r="AE29" s="102"/>
      <c r="AF29" s="102"/>
      <c r="AG29" s="101"/>
      <c r="AH29" s="101"/>
      <c r="AI29" s="104"/>
      <c r="AJ29" s="104"/>
      <c r="AK29" s="104"/>
      <c r="AL29" s="104"/>
      <c r="AM29" s="104"/>
      <c r="AN29" s="104"/>
      <c r="AO29" s="104"/>
    </row>
    <row r="30" spans="1:41" ht="14.25" customHeight="1">
      <c r="A30" s="111"/>
      <c r="B30" s="111"/>
      <c r="C30" s="112" t="s">
        <v>61</v>
      </c>
      <c r="D30" s="112" t="s">
        <v>62</v>
      </c>
      <c r="E30" s="113" t="s">
        <v>63</v>
      </c>
      <c r="F30" s="114" t="s">
        <v>64</v>
      </c>
      <c r="G30" s="114" t="s">
        <v>65</v>
      </c>
      <c r="H30" s="114" t="s">
        <v>66</v>
      </c>
      <c r="I30" s="113" t="s">
        <v>67</v>
      </c>
      <c r="J30" s="114" t="s">
        <v>68</v>
      </c>
      <c r="K30" s="115" t="s">
        <v>69</v>
      </c>
      <c r="L30" s="116" t="s">
        <v>70</v>
      </c>
      <c r="M30" s="116" t="s">
        <v>71</v>
      </c>
      <c r="N30" s="116" t="s">
        <v>72</v>
      </c>
      <c r="O30" s="117" t="s">
        <v>73</v>
      </c>
      <c r="P30" s="118" t="s">
        <v>74</v>
      </c>
      <c r="Q30" s="116" t="s">
        <v>69</v>
      </c>
      <c r="R30" s="119" t="s">
        <v>61</v>
      </c>
      <c r="S30" s="119" t="s">
        <v>62</v>
      </c>
      <c r="T30" s="120" t="s">
        <v>63</v>
      </c>
      <c r="U30" s="121" t="s">
        <v>64</v>
      </c>
      <c r="V30" s="121" t="s">
        <v>65</v>
      </c>
      <c r="W30" s="121" t="s">
        <v>66</v>
      </c>
      <c r="X30" s="120" t="s">
        <v>67</v>
      </c>
      <c r="Y30" s="121" t="s">
        <v>68</v>
      </c>
      <c r="Z30" s="122" t="s">
        <v>69</v>
      </c>
      <c r="AA30" s="122" t="s">
        <v>70</v>
      </c>
      <c r="AB30" s="122" t="s">
        <v>71</v>
      </c>
      <c r="AC30" s="122" t="s">
        <v>72</v>
      </c>
      <c r="AD30" s="120" t="s">
        <v>73</v>
      </c>
      <c r="AE30" s="121" t="s">
        <v>74</v>
      </c>
      <c r="AF30" s="122" t="s">
        <v>69</v>
      </c>
      <c r="AG30" s="123" t="s">
        <v>75</v>
      </c>
      <c r="AH30" s="123" t="s">
        <v>76</v>
      </c>
      <c r="AI30" s="124"/>
      <c r="AJ30" s="124"/>
      <c r="AK30" s="124"/>
      <c r="AL30" s="124"/>
      <c r="AM30" s="124"/>
      <c r="AN30" s="124"/>
      <c r="AO30" s="124"/>
    </row>
    <row r="31" spans="1:41" ht="14.25" customHeight="1">
      <c r="A31" s="125"/>
      <c r="B31" s="47" t="s">
        <v>77</v>
      </c>
      <c r="C31" s="126">
        <v>110.39</v>
      </c>
      <c r="D31" s="126">
        <v>58.03</v>
      </c>
      <c r="E31" s="127">
        <v>1.84</v>
      </c>
      <c r="F31" s="128">
        <v>94.52</v>
      </c>
      <c r="G31" s="128">
        <v>60.67</v>
      </c>
      <c r="H31" s="128">
        <v>46.98</v>
      </c>
      <c r="I31" s="127">
        <v>9.68</v>
      </c>
      <c r="J31" s="127">
        <f t="shared" ref="J31:J50" si="0">I31</f>
        <v>9.68</v>
      </c>
      <c r="K31" s="128">
        <v>97.29</v>
      </c>
      <c r="L31" s="129">
        <f t="shared" ref="L31:N31" si="1">F31</f>
        <v>94.52</v>
      </c>
      <c r="M31" s="129">
        <f t="shared" si="1"/>
        <v>60.67</v>
      </c>
      <c r="N31" s="129">
        <f t="shared" si="1"/>
        <v>46.98</v>
      </c>
      <c r="O31" s="130">
        <v>9.68</v>
      </c>
      <c r="P31" s="130">
        <v>0</v>
      </c>
      <c r="Q31" s="126">
        <f t="shared" ref="Q31:Q50" si="2">K31</f>
        <v>97.29</v>
      </c>
      <c r="R31" s="131">
        <v>110.39</v>
      </c>
      <c r="S31" s="131">
        <v>58.03</v>
      </c>
      <c r="T31" s="132">
        <v>1.84</v>
      </c>
      <c r="U31" s="131">
        <v>94.52</v>
      </c>
      <c r="V31" s="131">
        <v>60.67</v>
      </c>
      <c r="W31" s="131">
        <v>46.98</v>
      </c>
      <c r="X31" s="132">
        <v>9.68</v>
      </c>
      <c r="Y31" s="132">
        <f t="shared" ref="Y31:Y50" si="3">X31</f>
        <v>9.68</v>
      </c>
      <c r="Z31" s="131">
        <v>97.29</v>
      </c>
      <c r="AA31" s="133">
        <f t="shared" ref="AA31:AC31" si="4">U31</f>
        <v>94.52</v>
      </c>
      <c r="AB31" s="133">
        <f t="shared" si="4"/>
        <v>60.67</v>
      </c>
      <c r="AC31" s="133">
        <f t="shared" si="4"/>
        <v>46.98</v>
      </c>
      <c r="AD31" s="132">
        <v>9.68</v>
      </c>
      <c r="AE31" s="132">
        <v>0</v>
      </c>
      <c r="AF31" s="131">
        <f t="shared" ref="AF31:AF50" si="5">Z31</f>
        <v>97.29</v>
      </c>
      <c r="AG31" s="134">
        <v>9.8800000000000008</v>
      </c>
      <c r="AH31" s="135">
        <f t="shared" ref="AH31:AH50" si="6">AG31</f>
        <v>9.8800000000000008</v>
      </c>
      <c r="AI31" s="136"/>
      <c r="AJ31" s="136"/>
      <c r="AK31" s="136"/>
      <c r="AL31" s="136"/>
      <c r="AM31" s="136"/>
      <c r="AN31" s="136"/>
      <c r="AO31" s="136"/>
    </row>
    <row r="32" spans="1:41" ht="14.25" customHeight="1">
      <c r="A32" s="125"/>
      <c r="B32" s="47" t="s">
        <v>78</v>
      </c>
      <c r="C32" s="126">
        <v>117.28</v>
      </c>
      <c r="D32" s="126">
        <v>21.67</v>
      </c>
      <c r="E32" s="127">
        <v>42.89</v>
      </c>
      <c r="F32" s="128">
        <v>120.76</v>
      </c>
      <c r="G32" s="128">
        <v>37.19</v>
      </c>
      <c r="H32" s="128">
        <v>56.02</v>
      </c>
      <c r="I32" s="127">
        <v>43.59</v>
      </c>
      <c r="J32" s="127">
        <f t="shared" si="0"/>
        <v>43.59</v>
      </c>
      <c r="K32" s="128">
        <v>118.03</v>
      </c>
      <c r="L32" s="129">
        <f t="shared" ref="L32:N32" si="7">F32</f>
        <v>120.76</v>
      </c>
      <c r="M32" s="129">
        <f t="shared" si="7"/>
        <v>37.19</v>
      </c>
      <c r="N32" s="129">
        <f t="shared" si="7"/>
        <v>56.02</v>
      </c>
      <c r="O32" s="130">
        <v>43.59</v>
      </c>
      <c r="P32" s="130">
        <v>43.59</v>
      </c>
      <c r="Q32" s="126">
        <f t="shared" si="2"/>
        <v>118.03</v>
      </c>
      <c r="R32" s="131">
        <v>117.28</v>
      </c>
      <c r="S32" s="131">
        <v>21.67</v>
      </c>
      <c r="T32" s="132">
        <v>42.89</v>
      </c>
      <c r="U32" s="131">
        <v>120.76</v>
      </c>
      <c r="V32" s="131">
        <v>37.19</v>
      </c>
      <c r="W32" s="131">
        <v>56.02</v>
      </c>
      <c r="X32" s="132">
        <v>43.59</v>
      </c>
      <c r="Y32" s="132">
        <f t="shared" si="3"/>
        <v>43.59</v>
      </c>
      <c r="Z32" s="131">
        <v>118.03</v>
      </c>
      <c r="AA32" s="133">
        <f t="shared" ref="AA32:AC32" si="8">U32</f>
        <v>120.76</v>
      </c>
      <c r="AB32" s="133">
        <f t="shared" si="8"/>
        <v>37.19</v>
      </c>
      <c r="AC32" s="133">
        <f t="shared" si="8"/>
        <v>56.02</v>
      </c>
      <c r="AD32" s="132">
        <v>43.59</v>
      </c>
      <c r="AE32" s="132">
        <v>43.59</v>
      </c>
      <c r="AF32" s="131">
        <f t="shared" si="5"/>
        <v>118.03</v>
      </c>
      <c r="AG32" s="134">
        <v>44.5</v>
      </c>
      <c r="AH32" s="135">
        <f t="shared" si="6"/>
        <v>44.5</v>
      </c>
      <c r="AI32" s="136"/>
      <c r="AJ32" s="136"/>
      <c r="AK32" s="136"/>
      <c r="AL32" s="136"/>
      <c r="AM32" s="136"/>
      <c r="AN32" s="136"/>
      <c r="AO32" s="136"/>
    </row>
    <row r="33" spans="1:41" ht="14.25" customHeight="1">
      <c r="A33" s="125"/>
      <c r="B33" s="47" t="s">
        <v>79</v>
      </c>
      <c r="C33" s="126">
        <v>34.78</v>
      </c>
      <c r="D33" s="126">
        <v>39.92</v>
      </c>
      <c r="E33" s="127">
        <v>5.52</v>
      </c>
      <c r="F33" s="137">
        <v>0</v>
      </c>
      <c r="G33" s="128">
        <v>7.91</v>
      </c>
      <c r="H33" s="128">
        <v>3.95</v>
      </c>
      <c r="I33" s="127">
        <v>0</v>
      </c>
      <c r="J33" s="127">
        <f t="shared" si="0"/>
        <v>0</v>
      </c>
      <c r="K33" s="128">
        <v>0.48</v>
      </c>
      <c r="L33" s="129">
        <f t="shared" ref="L33:N33" si="9">F33</f>
        <v>0</v>
      </c>
      <c r="M33" s="129">
        <f t="shared" si="9"/>
        <v>7.91</v>
      </c>
      <c r="N33" s="129">
        <f t="shared" si="9"/>
        <v>3.95</v>
      </c>
      <c r="O33" s="130">
        <v>0</v>
      </c>
      <c r="P33" s="129">
        <v>0</v>
      </c>
      <c r="Q33" s="126">
        <f t="shared" si="2"/>
        <v>0.48</v>
      </c>
      <c r="R33" s="131">
        <v>34.78</v>
      </c>
      <c r="S33" s="131">
        <v>39.92</v>
      </c>
      <c r="T33" s="132">
        <v>5.52</v>
      </c>
      <c r="U33" s="133">
        <v>0</v>
      </c>
      <c r="V33" s="131">
        <v>7.91</v>
      </c>
      <c r="W33" s="131">
        <v>3.95</v>
      </c>
      <c r="X33" s="132">
        <v>0</v>
      </c>
      <c r="Y33" s="132">
        <f t="shared" si="3"/>
        <v>0</v>
      </c>
      <c r="Z33" s="131">
        <v>0.48</v>
      </c>
      <c r="AA33" s="133">
        <f t="shared" ref="AA33:AC33" si="10">U33</f>
        <v>0</v>
      </c>
      <c r="AB33" s="133">
        <f t="shared" si="10"/>
        <v>7.91</v>
      </c>
      <c r="AC33" s="133">
        <f t="shared" si="10"/>
        <v>3.95</v>
      </c>
      <c r="AD33" s="132">
        <v>0</v>
      </c>
      <c r="AE33" s="133">
        <v>0</v>
      </c>
      <c r="AF33" s="131">
        <f t="shared" si="5"/>
        <v>0.48</v>
      </c>
      <c r="AG33" s="134">
        <v>0</v>
      </c>
      <c r="AH33" s="135">
        <f t="shared" si="6"/>
        <v>0</v>
      </c>
      <c r="AI33" s="136"/>
      <c r="AJ33" s="136"/>
      <c r="AK33" s="136"/>
      <c r="AL33" s="136"/>
      <c r="AM33" s="136"/>
      <c r="AN33" s="136"/>
      <c r="AO33" s="136"/>
    </row>
    <row r="34" spans="1:41" ht="14.25" customHeight="1">
      <c r="A34" s="125"/>
      <c r="B34" s="47" t="s">
        <v>80</v>
      </c>
      <c r="C34" s="126">
        <v>18.440000000000001</v>
      </c>
      <c r="D34" s="126">
        <v>17.78</v>
      </c>
      <c r="E34" s="127">
        <v>2.08</v>
      </c>
      <c r="F34" s="128">
        <v>23.06</v>
      </c>
      <c r="G34" s="128">
        <v>22.1</v>
      </c>
      <c r="H34" s="128">
        <v>12.58</v>
      </c>
      <c r="I34" s="127">
        <v>1.85</v>
      </c>
      <c r="J34" s="127">
        <f t="shared" si="0"/>
        <v>1.85</v>
      </c>
      <c r="K34" s="128">
        <v>20.05</v>
      </c>
      <c r="L34" s="129">
        <f t="shared" ref="L34:N34" si="11">F34</f>
        <v>23.06</v>
      </c>
      <c r="M34" s="129">
        <f t="shared" si="11"/>
        <v>22.1</v>
      </c>
      <c r="N34" s="129">
        <f t="shared" si="11"/>
        <v>12.58</v>
      </c>
      <c r="O34" s="130">
        <v>1.85</v>
      </c>
      <c r="P34" s="130">
        <v>1.85</v>
      </c>
      <c r="Q34" s="126">
        <f t="shared" si="2"/>
        <v>20.05</v>
      </c>
      <c r="R34" s="131">
        <v>18.440000000000001</v>
      </c>
      <c r="S34" s="131">
        <v>17.78</v>
      </c>
      <c r="T34" s="132">
        <v>2.08</v>
      </c>
      <c r="U34" s="131">
        <v>23.06</v>
      </c>
      <c r="V34" s="131">
        <v>22.1</v>
      </c>
      <c r="W34" s="131">
        <v>12.58</v>
      </c>
      <c r="X34" s="132">
        <v>1.85</v>
      </c>
      <c r="Y34" s="132">
        <f t="shared" si="3"/>
        <v>1.85</v>
      </c>
      <c r="Z34" s="131">
        <v>20.05</v>
      </c>
      <c r="AA34" s="133">
        <f t="shared" ref="AA34:AC34" si="12">U34</f>
        <v>23.06</v>
      </c>
      <c r="AB34" s="133">
        <f t="shared" si="12"/>
        <v>22.1</v>
      </c>
      <c r="AC34" s="133">
        <f t="shared" si="12"/>
        <v>12.58</v>
      </c>
      <c r="AD34" s="132">
        <v>1.85</v>
      </c>
      <c r="AE34" s="132">
        <v>1.85</v>
      </c>
      <c r="AF34" s="131">
        <f t="shared" si="5"/>
        <v>20.05</v>
      </c>
      <c r="AG34" s="134">
        <v>1.89</v>
      </c>
      <c r="AH34" s="135">
        <f t="shared" si="6"/>
        <v>1.89</v>
      </c>
      <c r="AI34" s="136"/>
      <c r="AJ34" s="136"/>
      <c r="AK34" s="136"/>
      <c r="AL34" s="136"/>
      <c r="AM34" s="136"/>
      <c r="AN34" s="136"/>
      <c r="AO34" s="136"/>
    </row>
    <row r="35" spans="1:41" ht="14.25" customHeight="1">
      <c r="A35" s="125"/>
      <c r="B35" s="47" t="s">
        <v>81</v>
      </c>
      <c r="C35" s="126">
        <v>15.76</v>
      </c>
      <c r="D35" s="126">
        <v>0</v>
      </c>
      <c r="E35" s="127">
        <v>0</v>
      </c>
      <c r="F35" s="128">
        <v>12.28</v>
      </c>
      <c r="G35" s="128">
        <v>0.64</v>
      </c>
      <c r="H35" s="128">
        <v>1.78</v>
      </c>
      <c r="I35" s="127">
        <v>0</v>
      </c>
      <c r="J35" s="127">
        <f t="shared" si="0"/>
        <v>0</v>
      </c>
      <c r="K35" s="137">
        <v>0</v>
      </c>
      <c r="L35" s="129">
        <f t="shared" ref="L35:N35" si="13">F35</f>
        <v>12.28</v>
      </c>
      <c r="M35" s="129">
        <f t="shared" si="13"/>
        <v>0.64</v>
      </c>
      <c r="N35" s="129">
        <f t="shared" si="13"/>
        <v>1.78</v>
      </c>
      <c r="O35" s="130">
        <v>0</v>
      </c>
      <c r="P35" s="129">
        <v>0</v>
      </c>
      <c r="Q35" s="126">
        <f t="shared" si="2"/>
        <v>0</v>
      </c>
      <c r="R35" s="131">
        <v>15.76</v>
      </c>
      <c r="S35" s="131">
        <v>0</v>
      </c>
      <c r="T35" s="132">
        <v>0</v>
      </c>
      <c r="U35" s="131">
        <v>12.28</v>
      </c>
      <c r="V35" s="131">
        <v>0.64</v>
      </c>
      <c r="W35" s="131">
        <v>1.78</v>
      </c>
      <c r="X35" s="132">
        <v>0</v>
      </c>
      <c r="Y35" s="132">
        <f t="shared" si="3"/>
        <v>0</v>
      </c>
      <c r="Z35" s="133">
        <v>0</v>
      </c>
      <c r="AA35" s="133">
        <f t="shared" ref="AA35:AC35" si="14">U35</f>
        <v>12.28</v>
      </c>
      <c r="AB35" s="133">
        <f t="shared" si="14"/>
        <v>0.64</v>
      </c>
      <c r="AC35" s="133">
        <f t="shared" si="14"/>
        <v>1.78</v>
      </c>
      <c r="AD35" s="132">
        <v>0</v>
      </c>
      <c r="AE35" s="133">
        <v>0</v>
      </c>
      <c r="AF35" s="131">
        <f t="shared" si="5"/>
        <v>0</v>
      </c>
      <c r="AG35" s="134">
        <v>0</v>
      </c>
      <c r="AH35" s="135">
        <f t="shared" si="6"/>
        <v>0</v>
      </c>
      <c r="AI35" s="136"/>
      <c r="AJ35" s="136"/>
      <c r="AK35" s="136"/>
      <c r="AL35" s="136"/>
      <c r="AM35" s="136"/>
      <c r="AN35" s="136"/>
      <c r="AO35" s="136"/>
    </row>
    <row r="36" spans="1:41" ht="14.25" customHeight="1">
      <c r="A36" s="125"/>
      <c r="B36" s="47" t="s">
        <v>82</v>
      </c>
      <c r="C36" s="126">
        <v>2.0299999999999998</v>
      </c>
      <c r="D36" s="126">
        <v>0.7</v>
      </c>
      <c r="E36" s="127">
        <v>0</v>
      </c>
      <c r="F36" s="137">
        <v>0</v>
      </c>
      <c r="G36" s="128">
        <v>0</v>
      </c>
      <c r="H36" s="128">
        <v>0</v>
      </c>
      <c r="I36" s="127">
        <v>1.1100000000000001</v>
      </c>
      <c r="J36" s="127">
        <f t="shared" si="0"/>
        <v>1.1100000000000001</v>
      </c>
      <c r="K36" s="128">
        <v>0.3</v>
      </c>
      <c r="L36" s="129">
        <f t="shared" ref="L36:N36" si="15">F36</f>
        <v>0</v>
      </c>
      <c r="M36" s="129">
        <f t="shared" si="15"/>
        <v>0</v>
      </c>
      <c r="N36" s="129">
        <f t="shared" si="15"/>
        <v>0</v>
      </c>
      <c r="O36" s="130">
        <v>1.1100000000000001</v>
      </c>
      <c r="P36" s="130">
        <v>1.1100000000000001</v>
      </c>
      <c r="Q36" s="126">
        <f t="shared" si="2"/>
        <v>0.3</v>
      </c>
      <c r="R36" s="131">
        <v>2.0299999999999998</v>
      </c>
      <c r="S36" s="131">
        <v>0.7</v>
      </c>
      <c r="T36" s="132">
        <v>0</v>
      </c>
      <c r="U36" s="133">
        <v>0</v>
      </c>
      <c r="V36" s="131">
        <v>0</v>
      </c>
      <c r="W36" s="131">
        <v>0</v>
      </c>
      <c r="X36" s="132">
        <v>1.1100000000000001</v>
      </c>
      <c r="Y36" s="132">
        <f t="shared" si="3"/>
        <v>1.1100000000000001</v>
      </c>
      <c r="Z36" s="131">
        <v>0.3</v>
      </c>
      <c r="AA36" s="133">
        <f t="shared" ref="AA36:AC36" si="16">U36</f>
        <v>0</v>
      </c>
      <c r="AB36" s="133">
        <f t="shared" si="16"/>
        <v>0</v>
      </c>
      <c r="AC36" s="133">
        <f t="shared" si="16"/>
        <v>0</v>
      </c>
      <c r="AD36" s="132">
        <v>1.1100000000000001</v>
      </c>
      <c r="AE36" s="132">
        <v>1.1100000000000001</v>
      </c>
      <c r="AF36" s="131">
        <f t="shared" si="5"/>
        <v>0.3</v>
      </c>
      <c r="AG36" s="134">
        <v>1.1399999999999999</v>
      </c>
      <c r="AH36" s="135">
        <f t="shared" si="6"/>
        <v>1.1399999999999999</v>
      </c>
      <c r="AI36" s="136"/>
      <c r="AJ36" s="136"/>
      <c r="AK36" s="136"/>
      <c r="AL36" s="136"/>
      <c r="AM36" s="136"/>
      <c r="AN36" s="136"/>
      <c r="AO36" s="136"/>
    </row>
    <row r="37" spans="1:41" ht="14.25" customHeight="1">
      <c r="A37" s="125"/>
      <c r="B37" s="47" t="s">
        <v>83</v>
      </c>
      <c r="C37" s="126">
        <v>23.56</v>
      </c>
      <c r="D37" s="126">
        <v>14.78</v>
      </c>
      <c r="E37" s="127">
        <v>28.44</v>
      </c>
      <c r="F37" s="128">
        <v>33.36</v>
      </c>
      <c r="G37" s="128">
        <v>23.73</v>
      </c>
      <c r="H37" s="128">
        <v>20.12</v>
      </c>
      <c r="I37" s="127">
        <v>29.95</v>
      </c>
      <c r="J37" s="127">
        <f t="shared" si="0"/>
        <v>29.95</v>
      </c>
      <c r="K37" s="137">
        <v>0</v>
      </c>
      <c r="L37" s="129">
        <f t="shared" ref="L37:N37" si="17">F37</f>
        <v>33.36</v>
      </c>
      <c r="M37" s="129">
        <f t="shared" si="17"/>
        <v>23.73</v>
      </c>
      <c r="N37" s="129">
        <f t="shared" si="17"/>
        <v>20.12</v>
      </c>
      <c r="O37" s="130">
        <v>29.95</v>
      </c>
      <c r="P37" s="130">
        <v>29.95</v>
      </c>
      <c r="Q37" s="126">
        <f t="shared" si="2"/>
        <v>0</v>
      </c>
      <c r="R37" s="131">
        <v>23.56</v>
      </c>
      <c r="S37" s="131">
        <v>14.78</v>
      </c>
      <c r="T37" s="132">
        <v>28.44</v>
      </c>
      <c r="U37" s="131">
        <v>33.36</v>
      </c>
      <c r="V37" s="131">
        <v>23.73</v>
      </c>
      <c r="W37" s="131">
        <v>20.12</v>
      </c>
      <c r="X37" s="132">
        <v>29.95</v>
      </c>
      <c r="Y37" s="132">
        <f t="shared" si="3"/>
        <v>29.95</v>
      </c>
      <c r="Z37" s="133">
        <v>0</v>
      </c>
      <c r="AA37" s="133">
        <f t="shared" ref="AA37:AC37" si="18">U37</f>
        <v>33.36</v>
      </c>
      <c r="AB37" s="133">
        <f t="shared" si="18"/>
        <v>23.73</v>
      </c>
      <c r="AC37" s="133">
        <f t="shared" si="18"/>
        <v>20.12</v>
      </c>
      <c r="AD37" s="132">
        <v>29.95</v>
      </c>
      <c r="AE37" s="132">
        <v>29.95</v>
      </c>
      <c r="AF37" s="131">
        <f t="shared" si="5"/>
        <v>0</v>
      </c>
      <c r="AG37" s="134">
        <v>29.2</v>
      </c>
      <c r="AH37" s="135">
        <f t="shared" si="6"/>
        <v>29.2</v>
      </c>
      <c r="AI37" s="138"/>
      <c r="AJ37" s="136"/>
      <c r="AK37" s="136"/>
      <c r="AL37" s="136"/>
      <c r="AM37" s="136"/>
      <c r="AN37" s="136"/>
      <c r="AO37" s="136"/>
    </row>
    <row r="38" spans="1:41" ht="14.25" customHeight="1">
      <c r="A38" s="125"/>
      <c r="B38" s="47" t="s">
        <v>84</v>
      </c>
      <c r="C38" s="126">
        <v>42.25</v>
      </c>
      <c r="D38" s="126">
        <v>26.24</v>
      </c>
      <c r="E38" s="127">
        <v>52.49</v>
      </c>
      <c r="F38" s="128">
        <v>65.44</v>
      </c>
      <c r="G38" s="128">
        <v>45.08</v>
      </c>
      <c r="H38" s="128">
        <v>47.94</v>
      </c>
      <c r="I38" s="127">
        <v>70.239999999999995</v>
      </c>
      <c r="J38" s="127">
        <f t="shared" si="0"/>
        <v>70.239999999999995</v>
      </c>
      <c r="K38" s="128">
        <v>85.96</v>
      </c>
      <c r="L38" s="129">
        <f t="shared" ref="L38:N38" si="19">F38</f>
        <v>65.44</v>
      </c>
      <c r="M38" s="129">
        <f t="shared" si="19"/>
        <v>45.08</v>
      </c>
      <c r="N38" s="129">
        <f t="shared" si="19"/>
        <v>47.94</v>
      </c>
      <c r="O38" s="130">
        <v>70.239999999999995</v>
      </c>
      <c r="P38" s="130">
        <v>70.239999999999995</v>
      </c>
      <c r="Q38" s="126">
        <f t="shared" si="2"/>
        <v>85.96</v>
      </c>
      <c r="R38" s="131">
        <v>42.25</v>
      </c>
      <c r="S38" s="131">
        <v>26.24</v>
      </c>
      <c r="T38" s="132">
        <v>52.49</v>
      </c>
      <c r="U38" s="131">
        <v>65.44</v>
      </c>
      <c r="V38" s="131">
        <v>45.08</v>
      </c>
      <c r="W38" s="131">
        <v>47.94</v>
      </c>
      <c r="X38" s="132">
        <v>70.239999999999995</v>
      </c>
      <c r="Y38" s="132">
        <f t="shared" si="3"/>
        <v>70.239999999999995</v>
      </c>
      <c r="Z38" s="131">
        <v>85.96</v>
      </c>
      <c r="AA38" s="133">
        <f t="shared" ref="AA38:AC38" si="20">U38</f>
        <v>65.44</v>
      </c>
      <c r="AB38" s="133">
        <f t="shared" si="20"/>
        <v>45.08</v>
      </c>
      <c r="AC38" s="133">
        <f t="shared" si="20"/>
        <v>47.94</v>
      </c>
      <c r="AD38" s="132">
        <v>70.239999999999995</v>
      </c>
      <c r="AE38" s="132">
        <v>70.239999999999995</v>
      </c>
      <c r="AF38" s="131">
        <f t="shared" si="5"/>
        <v>85.96</v>
      </c>
      <c r="AG38" s="134">
        <v>69.66</v>
      </c>
      <c r="AH38" s="135">
        <f t="shared" si="6"/>
        <v>69.66</v>
      </c>
      <c r="AI38" s="139"/>
      <c r="AJ38" s="139"/>
      <c r="AK38" s="139"/>
      <c r="AL38" s="139"/>
      <c r="AM38" s="139"/>
      <c r="AN38" s="139"/>
      <c r="AO38" s="139"/>
    </row>
    <row r="39" spans="1:41" ht="14.25" customHeight="1">
      <c r="A39" s="125"/>
      <c r="B39" s="47" t="s">
        <v>85</v>
      </c>
      <c r="C39" s="126">
        <v>11.15</v>
      </c>
      <c r="D39" s="126">
        <v>7.55</v>
      </c>
      <c r="E39" s="127">
        <v>38.409999999999997</v>
      </c>
      <c r="F39" s="128">
        <v>20.46</v>
      </c>
      <c r="G39" s="128">
        <v>22.14</v>
      </c>
      <c r="H39" s="128">
        <v>21.69</v>
      </c>
      <c r="I39" s="127">
        <v>24.52</v>
      </c>
      <c r="J39" s="127">
        <f t="shared" si="0"/>
        <v>24.52</v>
      </c>
      <c r="K39" s="128">
        <v>33.54</v>
      </c>
      <c r="L39" s="129">
        <f t="shared" ref="L39:N39" si="21">F39</f>
        <v>20.46</v>
      </c>
      <c r="M39" s="129">
        <f t="shared" si="21"/>
        <v>22.14</v>
      </c>
      <c r="N39" s="129">
        <f t="shared" si="21"/>
        <v>21.69</v>
      </c>
      <c r="O39" s="130">
        <v>24.52</v>
      </c>
      <c r="P39" s="130">
        <v>24.52</v>
      </c>
      <c r="Q39" s="126">
        <f t="shared" si="2"/>
        <v>33.54</v>
      </c>
      <c r="R39" s="131">
        <v>11.15</v>
      </c>
      <c r="S39" s="131">
        <v>7.55</v>
      </c>
      <c r="T39" s="132">
        <v>38.409999999999997</v>
      </c>
      <c r="U39" s="131">
        <v>20.46</v>
      </c>
      <c r="V39" s="131">
        <v>22.14</v>
      </c>
      <c r="W39" s="131">
        <v>21.69</v>
      </c>
      <c r="X39" s="132">
        <v>24.52</v>
      </c>
      <c r="Y39" s="132">
        <f t="shared" si="3"/>
        <v>24.52</v>
      </c>
      <c r="Z39" s="131">
        <v>33.54</v>
      </c>
      <c r="AA39" s="133">
        <f t="shared" ref="AA39:AC39" si="22">U39</f>
        <v>20.46</v>
      </c>
      <c r="AB39" s="133">
        <f t="shared" si="22"/>
        <v>22.14</v>
      </c>
      <c r="AC39" s="133">
        <f t="shared" si="22"/>
        <v>21.69</v>
      </c>
      <c r="AD39" s="132">
        <v>24.52</v>
      </c>
      <c r="AE39" s="132">
        <v>24.52</v>
      </c>
      <c r="AF39" s="131">
        <f t="shared" si="5"/>
        <v>33.54</v>
      </c>
      <c r="AG39" s="134">
        <v>25.03</v>
      </c>
      <c r="AH39" s="135">
        <f t="shared" si="6"/>
        <v>25.03</v>
      </c>
      <c r="AI39" s="139"/>
      <c r="AJ39" s="139"/>
      <c r="AK39" s="139"/>
      <c r="AL39" s="139"/>
      <c r="AM39" s="139"/>
      <c r="AN39" s="139"/>
      <c r="AO39" s="139"/>
    </row>
    <row r="40" spans="1:41" ht="14.25" customHeight="1">
      <c r="A40" s="125"/>
      <c r="B40" s="47" t="s">
        <v>86</v>
      </c>
      <c r="C40" s="126">
        <v>4.1399999999999997</v>
      </c>
      <c r="D40" s="126">
        <v>2.67</v>
      </c>
      <c r="E40" s="128">
        <v>5.17</v>
      </c>
      <c r="F40" s="128">
        <v>3.6</v>
      </c>
      <c r="G40" s="128">
        <v>44.88</v>
      </c>
      <c r="H40" s="128">
        <v>26.25</v>
      </c>
      <c r="I40" s="128">
        <v>1.1399999999999999</v>
      </c>
      <c r="J40" s="127">
        <f t="shared" si="0"/>
        <v>1.1399999999999999</v>
      </c>
      <c r="K40" s="128">
        <v>3.26</v>
      </c>
      <c r="L40" s="129">
        <f t="shared" ref="L40:N40" si="23">F40</f>
        <v>3.6</v>
      </c>
      <c r="M40" s="129">
        <f t="shared" si="23"/>
        <v>44.88</v>
      </c>
      <c r="N40" s="129">
        <f t="shared" si="23"/>
        <v>26.25</v>
      </c>
      <c r="O40" s="126">
        <v>1.1399999999999999</v>
      </c>
      <c r="P40" s="126">
        <v>1.1399999999999999</v>
      </c>
      <c r="Q40" s="126">
        <f t="shared" si="2"/>
        <v>3.26</v>
      </c>
      <c r="R40" s="131">
        <v>4.1399999999999997</v>
      </c>
      <c r="S40" s="131">
        <v>2.67</v>
      </c>
      <c r="T40" s="131">
        <v>5.17</v>
      </c>
      <c r="U40" s="131">
        <v>3.6</v>
      </c>
      <c r="V40" s="131">
        <v>44.88</v>
      </c>
      <c r="W40" s="131">
        <v>26.25</v>
      </c>
      <c r="X40" s="131">
        <v>1.1399999999999999</v>
      </c>
      <c r="Y40" s="132">
        <f t="shared" si="3"/>
        <v>1.1399999999999999</v>
      </c>
      <c r="Z40" s="131">
        <v>3.26</v>
      </c>
      <c r="AA40" s="133">
        <f t="shared" ref="AA40:AC40" si="24">U40</f>
        <v>3.6</v>
      </c>
      <c r="AB40" s="133">
        <f t="shared" si="24"/>
        <v>44.88</v>
      </c>
      <c r="AC40" s="133">
        <f t="shared" si="24"/>
        <v>26.25</v>
      </c>
      <c r="AD40" s="131">
        <v>1.1399999999999999</v>
      </c>
      <c r="AE40" s="131">
        <v>1.1399999999999999</v>
      </c>
      <c r="AF40" s="131">
        <f t="shared" si="5"/>
        <v>3.26</v>
      </c>
      <c r="AG40" s="134">
        <v>1.1599999999999999</v>
      </c>
      <c r="AH40" s="135">
        <f t="shared" si="6"/>
        <v>1.1599999999999999</v>
      </c>
      <c r="AI40" s="139"/>
      <c r="AJ40" s="139"/>
      <c r="AK40" s="139"/>
      <c r="AL40" s="139"/>
      <c r="AM40" s="139"/>
      <c r="AN40" s="139"/>
      <c r="AO40" s="139"/>
    </row>
    <row r="41" spans="1:41" ht="14.25" customHeight="1">
      <c r="A41" s="125"/>
      <c r="B41" s="47" t="s">
        <v>87</v>
      </c>
      <c r="C41" s="129">
        <v>0</v>
      </c>
      <c r="D41" s="129">
        <v>0</v>
      </c>
      <c r="E41" s="128">
        <v>0</v>
      </c>
      <c r="F41" s="137">
        <v>0</v>
      </c>
      <c r="G41" s="128">
        <v>0</v>
      </c>
      <c r="H41" s="128">
        <v>0</v>
      </c>
      <c r="I41" s="128">
        <v>0</v>
      </c>
      <c r="J41" s="127">
        <f t="shared" si="0"/>
        <v>0</v>
      </c>
      <c r="K41" s="128">
        <v>0</v>
      </c>
      <c r="L41" s="129">
        <f t="shared" ref="L41:N41" si="25">F41</f>
        <v>0</v>
      </c>
      <c r="M41" s="129">
        <f t="shared" si="25"/>
        <v>0</v>
      </c>
      <c r="N41" s="129">
        <f t="shared" si="25"/>
        <v>0</v>
      </c>
      <c r="O41" s="126">
        <v>0</v>
      </c>
      <c r="P41" s="129">
        <v>0</v>
      </c>
      <c r="Q41" s="126">
        <f t="shared" si="2"/>
        <v>0</v>
      </c>
      <c r="R41" s="133">
        <v>0</v>
      </c>
      <c r="S41" s="133">
        <v>0</v>
      </c>
      <c r="T41" s="131">
        <v>0</v>
      </c>
      <c r="U41" s="133">
        <v>0</v>
      </c>
      <c r="V41" s="131">
        <v>0</v>
      </c>
      <c r="W41" s="131">
        <v>0</v>
      </c>
      <c r="X41" s="131">
        <v>0</v>
      </c>
      <c r="Y41" s="132">
        <f t="shared" si="3"/>
        <v>0</v>
      </c>
      <c r="Z41" s="131">
        <v>0</v>
      </c>
      <c r="AA41" s="133">
        <f t="shared" ref="AA41:AC41" si="26">U41</f>
        <v>0</v>
      </c>
      <c r="AB41" s="133">
        <f t="shared" si="26"/>
        <v>0</v>
      </c>
      <c r="AC41" s="133">
        <f t="shared" si="26"/>
        <v>0</v>
      </c>
      <c r="AD41" s="131">
        <v>0</v>
      </c>
      <c r="AE41" s="133">
        <v>0</v>
      </c>
      <c r="AF41" s="131">
        <f t="shared" si="5"/>
        <v>0</v>
      </c>
      <c r="AG41" s="134">
        <v>0</v>
      </c>
      <c r="AH41" s="135">
        <f t="shared" si="6"/>
        <v>0</v>
      </c>
      <c r="AI41" s="139"/>
      <c r="AJ41" s="139"/>
      <c r="AK41" s="139"/>
      <c r="AL41" s="139"/>
      <c r="AM41" s="139"/>
      <c r="AN41" s="139"/>
      <c r="AO41" s="139"/>
    </row>
    <row r="42" spans="1:41" ht="14.25" customHeight="1">
      <c r="A42" s="125"/>
      <c r="B42" s="47" t="s">
        <v>88</v>
      </c>
      <c r="C42" s="140">
        <f t="shared" ref="C42:F42" si="27">IF($H$3="lease",C41,0)</f>
        <v>0</v>
      </c>
      <c r="D42" s="140">
        <f t="shared" si="27"/>
        <v>0</v>
      </c>
      <c r="E42" s="141">
        <f t="shared" si="27"/>
        <v>0</v>
      </c>
      <c r="F42" s="141">
        <f t="shared" si="27"/>
        <v>0</v>
      </c>
      <c r="G42" s="128">
        <v>0</v>
      </c>
      <c r="H42" s="128">
        <v>0</v>
      </c>
      <c r="I42" s="141">
        <f>IF($H$3="lease",I41,0)</f>
        <v>0</v>
      </c>
      <c r="J42" s="127">
        <f t="shared" si="0"/>
        <v>0</v>
      </c>
      <c r="K42" s="141">
        <f>IF($H$3="lease",K41,0)</f>
        <v>0</v>
      </c>
      <c r="L42" s="129">
        <f t="shared" ref="L42:N42" si="28">F42</f>
        <v>0</v>
      </c>
      <c r="M42" s="129">
        <f t="shared" si="28"/>
        <v>0</v>
      </c>
      <c r="N42" s="129">
        <f t="shared" si="28"/>
        <v>0</v>
      </c>
      <c r="O42" s="140">
        <f t="shared" ref="O42:P42" si="29">IF($H$3="lease",O41,0)</f>
        <v>0</v>
      </c>
      <c r="P42" s="140">
        <f t="shared" si="29"/>
        <v>0</v>
      </c>
      <c r="Q42" s="126">
        <f t="shared" si="2"/>
        <v>0</v>
      </c>
      <c r="R42" s="142">
        <f t="shared" ref="R42:U42" si="30">IF($H$3="lease",R41,0)</f>
        <v>0</v>
      </c>
      <c r="S42" s="142">
        <f t="shared" si="30"/>
        <v>0</v>
      </c>
      <c r="T42" s="142">
        <f t="shared" si="30"/>
        <v>0</v>
      </c>
      <c r="U42" s="142">
        <f t="shared" si="30"/>
        <v>0</v>
      </c>
      <c r="V42" s="131">
        <v>0</v>
      </c>
      <c r="W42" s="131">
        <v>0</v>
      </c>
      <c r="X42" s="142">
        <f>IF($H$3="lease",X41,0)</f>
        <v>0</v>
      </c>
      <c r="Y42" s="132">
        <f t="shared" si="3"/>
        <v>0</v>
      </c>
      <c r="Z42" s="142">
        <f>IF($H$3="lease",Z41,0)</f>
        <v>0</v>
      </c>
      <c r="AA42" s="133">
        <f t="shared" ref="AA42:AC42" si="31">U42</f>
        <v>0</v>
      </c>
      <c r="AB42" s="133">
        <f t="shared" si="31"/>
        <v>0</v>
      </c>
      <c r="AC42" s="133">
        <f t="shared" si="31"/>
        <v>0</v>
      </c>
      <c r="AD42" s="142">
        <f t="shared" ref="AD42:AE42" si="32">IF($H$3="lease",AD41,0)</f>
        <v>0</v>
      </c>
      <c r="AE42" s="142">
        <f t="shared" si="32"/>
        <v>0</v>
      </c>
      <c r="AF42" s="131">
        <f t="shared" si="5"/>
        <v>0</v>
      </c>
      <c r="AG42" s="134">
        <v>0</v>
      </c>
      <c r="AH42" s="135">
        <f t="shared" si="6"/>
        <v>0</v>
      </c>
      <c r="AI42" s="143"/>
      <c r="AJ42" s="143"/>
      <c r="AK42" s="143"/>
      <c r="AL42" s="143"/>
      <c r="AM42" s="143"/>
      <c r="AN42" s="143"/>
      <c r="AO42" s="143"/>
    </row>
    <row r="43" spans="1:41" ht="14.25" customHeight="1">
      <c r="A43" s="125"/>
      <c r="B43" s="47" t="s">
        <v>89</v>
      </c>
      <c r="C43" s="126">
        <v>3.93</v>
      </c>
      <c r="D43" s="126">
        <v>3.1</v>
      </c>
      <c r="E43" s="127">
        <v>3.55</v>
      </c>
      <c r="F43" s="128">
        <v>9.32</v>
      </c>
      <c r="G43" s="128">
        <v>6.6</v>
      </c>
      <c r="H43" s="128">
        <v>2.6</v>
      </c>
      <c r="I43" s="127">
        <v>8.3000000000000007</v>
      </c>
      <c r="J43" s="127">
        <f t="shared" si="0"/>
        <v>8.3000000000000007</v>
      </c>
      <c r="K43" s="128">
        <v>17.96</v>
      </c>
      <c r="L43" s="129">
        <f t="shared" ref="L43:N43" si="33">F43</f>
        <v>9.32</v>
      </c>
      <c r="M43" s="129">
        <f t="shared" si="33"/>
        <v>6.6</v>
      </c>
      <c r="N43" s="129">
        <f t="shared" si="33"/>
        <v>2.6</v>
      </c>
      <c r="O43" s="130">
        <v>8.3000000000000007</v>
      </c>
      <c r="P43" s="130">
        <v>8.3000000000000007</v>
      </c>
      <c r="Q43" s="126">
        <f t="shared" si="2"/>
        <v>17.96</v>
      </c>
      <c r="R43" s="131">
        <v>3.93</v>
      </c>
      <c r="S43" s="131">
        <v>3.1</v>
      </c>
      <c r="T43" s="132">
        <v>3.55</v>
      </c>
      <c r="U43" s="131">
        <v>9.32</v>
      </c>
      <c r="V43" s="131">
        <v>6.6</v>
      </c>
      <c r="W43" s="131">
        <v>2.6</v>
      </c>
      <c r="X43" s="132">
        <v>8.3000000000000007</v>
      </c>
      <c r="Y43" s="132">
        <f t="shared" si="3"/>
        <v>8.3000000000000007</v>
      </c>
      <c r="Z43" s="131">
        <v>17.96</v>
      </c>
      <c r="AA43" s="133">
        <f t="shared" ref="AA43:AC43" si="34">U43</f>
        <v>9.32</v>
      </c>
      <c r="AB43" s="133">
        <f t="shared" si="34"/>
        <v>6.6</v>
      </c>
      <c r="AC43" s="133">
        <f t="shared" si="34"/>
        <v>2.6</v>
      </c>
      <c r="AD43" s="132">
        <v>8.3000000000000007</v>
      </c>
      <c r="AE43" s="132">
        <v>8.3000000000000007</v>
      </c>
      <c r="AF43" s="131">
        <f t="shared" si="5"/>
        <v>17.96</v>
      </c>
      <c r="AG43" s="134">
        <v>8.4700000000000006</v>
      </c>
      <c r="AH43" s="135">
        <f t="shared" si="6"/>
        <v>8.4700000000000006</v>
      </c>
      <c r="AI43" s="139"/>
      <c r="AJ43" s="139"/>
      <c r="AK43" s="139"/>
      <c r="AL43" s="139"/>
      <c r="AM43" s="139"/>
      <c r="AN43" s="139"/>
      <c r="AO43" s="139"/>
    </row>
    <row r="44" spans="1:41" ht="14.25" customHeight="1">
      <c r="A44" s="125"/>
      <c r="B44" s="47" t="s">
        <v>90</v>
      </c>
      <c r="C44" s="126">
        <v>1.34</v>
      </c>
      <c r="D44" s="126">
        <v>0.77</v>
      </c>
      <c r="E44" s="127">
        <v>0</v>
      </c>
      <c r="F44" s="128">
        <v>1.02</v>
      </c>
      <c r="G44" s="128">
        <v>1.18</v>
      </c>
      <c r="H44" s="128">
        <v>1.19</v>
      </c>
      <c r="I44" s="127">
        <v>1.03</v>
      </c>
      <c r="J44" s="127">
        <f t="shared" si="0"/>
        <v>1.03</v>
      </c>
      <c r="K44" s="128">
        <v>1.79</v>
      </c>
      <c r="L44" s="129">
        <f t="shared" ref="L44:N44" si="35">F44</f>
        <v>1.02</v>
      </c>
      <c r="M44" s="129">
        <f t="shared" si="35"/>
        <v>1.18</v>
      </c>
      <c r="N44" s="129">
        <f t="shared" si="35"/>
        <v>1.19</v>
      </c>
      <c r="O44" s="130">
        <v>1.03</v>
      </c>
      <c r="P44" s="130">
        <v>1.03</v>
      </c>
      <c r="Q44" s="126">
        <f t="shared" si="2"/>
        <v>1.79</v>
      </c>
      <c r="R44" s="131">
        <v>1.34</v>
      </c>
      <c r="S44" s="131">
        <v>0.77</v>
      </c>
      <c r="T44" s="132">
        <v>0</v>
      </c>
      <c r="U44" s="131">
        <v>1.02</v>
      </c>
      <c r="V44" s="131">
        <v>1.18</v>
      </c>
      <c r="W44" s="131">
        <v>1.19</v>
      </c>
      <c r="X44" s="132">
        <v>1.03</v>
      </c>
      <c r="Y44" s="132">
        <f t="shared" si="3"/>
        <v>1.03</v>
      </c>
      <c r="Z44" s="131">
        <v>1.79</v>
      </c>
      <c r="AA44" s="133">
        <f t="shared" ref="AA44:AC44" si="36">U44</f>
        <v>1.02</v>
      </c>
      <c r="AB44" s="133">
        <f t="shared" si="36"/>
        <v>1.18</v>
      </c>
      <c r="AC44" s="133">
        <f t="shared" si="36"/>
        <v>1.19</v>
      </c>
      <c r="AD44" s="132">
        <v>1.03</v>
      </c>
      <c r="AE44" s="132">
        <v>1.03</v>
      </c>
      <c r="AF44" s="131">
        <f t="shared" si="5"/>
        <v>1.79</v>
      </c>
      <c r="AG44" s="134">
        <v>1.05</v>
      </c>
      <c r="AH44" s="135">
        <f t="shared" si="6"/>
        <v>1.05</v>
      </c>
      <c r="AI44" s="139"/>
      <c r="AJ44" s="139"/>
      <c r="AK44" s="139"/>
      <c r="AL44" s="139"/>
      <c r="AM44" s="139"/>
      <c r="AN44" s="139"/>
      <c r="AO44" s="139"/>
    </row>
    <row r="45" spans="1:41" ht="14.25" customHeight="1">
      <c r="A45" s="125"/>
      <c r="B45" s="47" t="s">
        <v>91</v>
      </c>
      <c r="C45" s="126">
        <v>1.9</v>
      </c>
      <c r="D45" s="126">
        <v>0.8</v>
      </c>
      <c r="E45" s="127">
        <v>0.48</v>
      </c>
      <c r="F45" s="128">
        <v>2.76</v>
      </c>
      <c r="G45" s="128">
        <v>3.4</v>
      </c>
      <c r="H45" s="128">
        <v>2.91</v>
      </c>
      <c r="I45" s="127">
        <v>0</v>
      </c>
      <c r="J45" s="127">
        <f t="shared" si="0"/>
        <v>0</v>
      </c>
      <c r="K45" s="128">
        <v>0.33</v>
      </c>
      <c r="L45" s="129">
        <f t="shared" ref="L45:N45" si="37">F45</f>
        <v>2.76</v>
      </c>
      <c r="M45" s="129">
        <f t="shared" si="37"/>
        <v>3.4</v>
      </c>
      <c r="N45" s="129">
        <f t="shared" si="37"/>
        <v>2.91</v>
      </c>
      <c r="O45" s="130">
        <v>0</v>
      </c>
      <c r="P45" s="129">
        <v>0</v>
      </c>
      <c r="Q45" s="126">
        <f t="shared" si="2"/>
        <v>0.33</v>
      </c>
      <c r="R45" s="131">
        <v>1.9</v>
      </c>
      <c r="S45" s="131">
        <v>0.8</v>
      </c>
      <c r="T45" s="132">
        <v>0.48</v>
      </c>
      <c r="U45" s="131">
        <v>2.76</v>
      </c>
      <c r="V45" s="131">
        <v>3.4</v>
      </c>
      <c r="W45" s="131">
        <v>2.91</v>
      </c>
      <c r="X45" s="132">
        <v>0</v>
      </c>
      <c r="Y45" s="132">
        <f t="shared" si="3"/>
        <v>0</v>
      </c>
      <c r="Z45" s="131">
        <v>0.33</v>
      </c>
      <c r="AA45" s="133">
        <f t="shared" ref="AA45:AC45" si="38">U45</f>
        <v>2.76</v>
      </c>
      <c r="AB45" s="133">
        <f t="shared" si="38"/>
        <v>3.4</v>
      </c>
      <c r="AC45" s="133">
        <f t="shared" si="38"/>
        <v>2.91</v>
      </c>
      <c r="AD45" s="132">
        <v>0</v>
      </c>
      <c r="AE45" s="133">
        <v>0</v>
      </c>
      <c r="AF45" s="131">
        <f t="shared" si="5"/>
        <v>0.33</v>
      </c>
      <c r="AG45" s="134">
        <v>0</v>
      </c>
      <c r="AH45" s="135">
        <f t="shared" si="6"/>
        <v>0</v>
      </c>
      <c r="AI45" s="139"/>
      <c r="AJ45" s="139"/>
      <c r="AK45" s="139"/>
      <c r="AL45" s="139"/>
      <c r="AM45" s="139"/>
      <c r="AN45" s="139"/>
      <c r="AO45" s="139"/>
    </row>
    <row r="46" spans="1:41" ht="14.25" customHeight="1">
      <c r="A46" s="125"/>
      <c r="B46" s="47" t="s">
        <v>92</v>
      </c>
      <c r="C46" s="129">
        <v>6.5</v>
      </c>
      <c r="D46" s="129">
        <v>6.5</v>
      </c>
      <c r="E46" s="128">
        <v>6.5</v>
      </c>
      <c r="F46" s="137">
        <v>6.5</v>
      </c>
      <c r="G46" s="128">
        <v>6.5</v>
      </c>
      <c r="H46" s="128">
        <v>6.5</v>
      </c>
      <c r="I46" s="128">
        <v>6.5</v>
      </c>
      <c r="J46" s="127">
        <f t="shared" si="0"/>
        <v>6.5</v>
      </c>
      <c r="K46" s="137">
        <v>6.5</v>
      </c>
      <c r="L46" s="129">
        <f t="shared" ref="L46:N46" si="39">F46</f>
        <v>6.5</v>
      </c>
      <c r="M46" s="129">
        <f t="shared" si="39"/>
        <v>6.5</v>
      </c>
      <c r="N46" s="129">
        <f t="shared" si="39"/>
        <v>6.5</v>
      </c>
      <c r="O46" s="126">
        <v>6.5</v>
      </c>
      <c r="P46" s="129">
        <v>6.5</v>
      </c>
      <c r="Q46" s="126">
        <f t="shared" si="2"/>
        <v>6.5</v>
      </c>
      <c r="R46" s="133">
        <v>6.5</v>
      </c>
      <c r="S46" s="133">
        <v>6.5</v>
      </c>
      <c r="T46" s="131">
        <v>6.5</v>
      </c>
      <c r="U46" s="133">
        <v>6.5</v>
      </c>
      <c r="V46" s="131">
        <v>6.5</v>
      </c>
      <c r="W46" s="131">
        <v>6.5</v>
      </c>
      <c r="X46" s="131">
        <v>6.5</v>
      </c>
      <c r="Y46" s="132">
        <f t="shared" si="3"/>
        <v>6.5</v>
      </c>
      <c r="Z46" s="133">
        <v>6.5</v>
      </c>
      <c r="AA46" s="133">
        <f t="shared" ref="AA46:AC46" si="40">U46</f>
        <v>6.5</v>
      </c>
      <c r="AB46" s="133">
        <f t="shared" si="40"/>
        <v>6.5</v>
      </c>
      <c r="AC46" s="133">
        <f t="shared" si="40"/>
        <v>6.5</v>
      </c>
      <c r="AD46" s="131">
        <v>6.5</v>
      </c>
      <c r="AE46" s="133">
        <v>6.5</v>
      </c>
      <c r="AF46" s="131">
        <f t="shared" si="5"/>
        <v>6.5</v>
      </c>
      <c r="AG46" s="131">
        <f>AA46</f>
        <v>6.5</v>
      </c>
      <c r="AH46" s="135">
        <f t="shared" si="6"/>
        <v>6.5</v>
      </c>
      <c r="AI46" s="136"/>
      <c r="AJ46" s="136"/>
      <c r="AK46" s="136"/>
      <c r="AL46" s="136"/>
      <c r="AM46" s="136"/>
      <c r="AN46" s="136"/>
      <c r="AO46" s="136"/>
    </row>
    <row r="47" spans="1:41" ht="14.25" customHeight="1">
      <c r="A47" s="125"/>
      <c r="B47" s="47" t="s">
        <v>93</v>
      </c>
      <c r="C47" s="129">
        <v>0</v>
      </c>
      <c r="D47" s="129">
        <v>0</v>
      </c>
      <c r="E47" s="128">
        <v>0</v>
      </c>
      <c r="F47" s="137">
        <v>0</v>
      </c>
      <c r="G47" s="128">
        <v>0</v>
      </c>
      <c r="H47" s="128">
        <v>0</v>
      </c>
      <c r="I47" s="128">
        <v>0</v>
      </c>
      <c r="J47" s="127">
        <f t="shared" si="0"/>
        <v>0</v>
      </c>
      <c r="K47" s="137">
        <v>0</v>
      </c>
      <c r="L47" s="129">
        <f t="shared" ref="L47:N47" si="41">F47</f>
        <v>0</v>
      </c>
      <c r="M47" s="129">
        <f t="shared" si="41"/>
        <v>0</v>
      </c>
      <c r="N47" s="129">
        <f t="shared" si="41"/>
        <v>0</v>
      </c>
      <c r="O47" s="126">
        <v>0</v>
      </c>
      <c r="P47" s="129">
        <v>0</v>
      </c>
      <c r="Q47" s="126">
        <f t="shared" si="2"/>
        <v>0</v>
      </c>
      <c r="R47" s="133">
        <v>0</v>
      </c>
      <c r="S47" s="133">
        <v>0</v>
      </c>
      <c r="T47" s="131">
        <v>0</v>
      </c>
      <c r="U47" s="133">
        <v>0</v>
      </c>
      <c r="V47" s="131">
        <v>0</v>
      </c>
      <c r="W47" s="131">
        <v>0</v>
      </c>
      <c r="X47" s="131">
        <v>0</v>
      </c>
      <c r="Y47" s="132">
        <f t="shared" si="3"/>
        <v>0</v>
      </c>
      <c r="Z47" s="133">
        <v>0</v>
      </c>
      <c r="AA47" s="133">
        <f t="shared" ref="AA47:AC47" si="42">U47</f>
        <v>0</v>
      </c>
      <c r="AB47" s="133">
        <f t="shared" si="42"/>
        <v>0</v>
      </c>
      <c r="AC47" s="133">
        <f t="shared" si="42"/>
        <v>0</v>
      </c>
      <c r="AD47" s="131">
        <v>0</v>
      </c>
      <c r="AE47" s="133">
        <v>0</v>
      </c>
      <c r="AF47" s="131">
        <f t="shared" si="5"/>
        <v>0</v>
      </c>
      <c r="AG47" s="134">
        <v>5.76</v>
      </c>
      <c r="AH47" s="135">
        <f t="shared" si="6"/>
        <v>5.76</v>
      </c>
      <c r="AI47" s="139"/>
      <c r="AJ47" s="139"/>
      <c r="AK47" s="139"/>
      <c r="AL47" s="139"/>
      <c r="AM47" s="139"/>
      <c r="AN47" s="139"/>
      <c r="AO47" s="139"/>
    </row>
    <row r="48" spans="1:41" ht="14.25" customHeight="1">
      <c r="B48" s="47" t="s">
        <v>94</v>
      </c>
      <c r="C48" s="126">
        <v>2.87</v>
      </c>
      <c r="D48" s="126">
        <v>2.4300000000000002</v>
      </c>
      <c r="E48" s="128">
        <v>5.9</v>
      </c>
      <c r="F48" s="128">
        <v>8.0399999999999991</v>
      </c>
      <c r="G48" s="128">
        <v>9.48</v>
      </c>
      <c r="H48" s="128">
        <v>9.0500000000000007</v>
      </c>
      <c r="I48" s="128">
        <v>9.24</v>
      </c>
      <c r="J48" s="127">
        <f t="shared" si="0"/>
        <v>9.24</v>
      </c>
      <c r="K48" s="128">
        <v>8.98</v>
      </c>
      <c r="L48" s="129">
        <f t="shared" ref="L48:N48" si="43">F48</f>
        <v>8.0399999999999991</v>
      </c>
      <c r="M48" s="129">
        <f t="shared" si="43"/>
        <v>9.48</v>
      </c>
      <c r="N48" s="129">
        <f t="shared" si="43"/>
        <v>9.0500000000000007</v>
      </c>
      <c r="O48" s="126">
        <v>9.24</v>
      </c>
      <c r="P48" s="126">
        <v>9.24</v>
      </c>
      <c r="Q48" s="126">
        <f t="shared" si="2"/>
        <v>8.98</v>
      </c>
      <c r="R48" s="131">
        <v>2.87</v>
      </c>
      <c r="S48" s="131">
        <v>2.4300000000000002</v>
      </c>
      <c r="T48" s="131">
        <v>5.9</v>
      </c>
      <c r="U48" s="131">
        <v>8.0399999999999991</v>
      </c>
      <c r="V48" s="131">
        <v>9.48</v>
      </c>
      <c r="W48" s="131">
        <v>9.0500000000000007</v>
      </c>
      <c r="X48" s="131">
        <v>9.24</v>
      </c>
      <c r="Y48" s="132">
        <f t="shared" si="3"/>
        <v>9.24</v>
      </c>
      <c r="Z48" s="131">
        <v>8.98</v>
      </c>
      <c r="AA48" s="133">
        <f t="shared" ref="AA48:AC48" si="44">U48</f>
        <v>8.0399999999999991</v>
      </c>
      <c r="AB48" s="133">
        <f t="shared" si="44"/>
        <v>9.48</v>
      </c>
      <c r="AC48" s="133">
        <f t="shared" si="44"/>
        <v>9.0500000000000007</v>
      </c>
      <c r="AD48" s="131">
        <v>9.24</v>
      </c>
      <c r="AE48" s="131">
        <v>9.24</v>
      </c>
      <c r="AF48" s="131">
        <f t="shared" si="5"/>
        <v>8.98</v>
      </c>
      <c r="AG48" s="134">
        <v>9.43</v>
      </c>
      <c r="AH48" s="135">
        <f t="shared" si="6"/>
        <v>9.43</v>
      </c>
      <c r="AI48" s="139"/>
      <c r="AJ48" s="139"/>
      <c r="AK48" s="139"/>
      <c r="AL48" s="139"/>
      <c r="AM48" s="139"/>
      <c r="AN48" s="139"/>
      <c r="AO48" s="139"/>
    </row>
    <row r="49" spans="1:41" ht="14.25" customHeight="1">
      <c r="B49" s="47" t="s">
        <v>95</v>
      </c>
      <c r="C49" s="129">
        <v>0</v>
      </c>
      <c r="D49" s="129">
        <v>0</v>
      </c>
      <c r="E49" s="127">
        <v>0</v>
      </c>
      <c r="F49" s="127">
        <v>4.4000000000000004</v>
      </c>
      <c r="G49" s="127">
        <v>3.88</v>
      </c>
      <c r="H49" s="127">
        <v>2.39</v>
      </c>
      <c r="I49" s="127">
        <v>1.93</v>
      </c>
      <c r="J49" s="127">
        <f t="shared" si="0"/>
        <v>1.93</v>
      </c>
      <c r="K49" s="127">
        <v>2.12</v>
      </c>
      <c r="L49" s="129">
        <f t="shared" ref="L49:N49" si="45">F49</f>
        <v>4.4000000000000004</v>
      </c>
      <c r="M49" s="129">
        <f t="shared" si="45"/>
        <v>3.88</v>
      </c>
      <c r="N49" s="129">
        <f t="shared" si="45"/>
        <v>2.39</v>
      </c>
      <c r="O49" s="130">
        <v>1.93</v>
      </c>
      <c r="P49" s="130">
        <v>1.93</v>
      </c>
      <c r="Q49" s="126">
        <f t="shared" si="2"/>
        <v>2.12</v>
      </c>
      <c r="R49" s="133">
        <v>0</v>
      </c>
      <c r="S49" s="133">
        <v>0</v>
      </c>
      <c r="T49" s="132">
        <v>0</v>
      </c>
      <c r="U49" s="132">
        <v>4.4000000000000004</v>
      </c>
      <c r="V49" s="132">
        <v>3.88</v>
      </c>
      <c r="W49" s="132">
        <v>2.39</v>
      </c>
      <c r="X49" s="132">
        <v>1.93</v>
      </c>
      <c r="Y49" s="132">
        <f t="shared" si="3"/>
        <v>1.93</v>
      </c>
      <c r="Z49" s="132">
        <v>2.12</v>
      </c>
      <c r="AA49" s="133">
        <f t="shared" ref="AA49:AC49" si="46">U49</f>
        <v>4.4000000000000004</v>
      </c>
      <c r="AB49" s="133">
        <f t="shared" si="46"/>
        <v>3.88</v>
      </c>
      <c r="AC49" s="133">
        <f t="shared" si="46"/>
        <v>2.39</v>
      </c>
      <c r="AD49" s="132">
        <v>1.93</v>
      </c>
      <c r="AE49" s="132">
        <v>1.93</v>
      </c>
      <c r="AF49" s="131">
        <f t="shared" si="5"/>
        <v>2.12</v>
      </c>
      <c r="AG49" s="134">
        <v>1.97</v>
      </c>
      <c r="AH49" s="135">
        <f t="shared" si="6"/>
        <v>1.97</v>
      </c>
      <c r="AI49" s="139"/>
      <c r="AJ49" s="139"/>
      <c r="AK49" s="139"/>
      <c r="AL49" s="139"/>
      <c r="AM49" s="139"/>
      <c r="AN49" s="139"/>
      <c r="AO49" s="139"/>
    </row>
    <row r="50" spans="1:41" ht="14.25" customHeight="1">
      <c r="B50" s="47" t="s">
        <v>96</v>
      </c>
      <c r="C50" s="129">
        <v>0</v>
      </c>
      <c r="D50" s="129">
        <v>0</v>
      </c>
      <c r="E50" s="137">
        <v>0</v>
      </c>
      <c r="F50" s="128">
        <v>1.52</v>
      </c>
      <c r="G50" s="128">
        <v>1</v>
      </c>
      <c r="H50" s="128">
        <v>2.52</v>
      </c>
      <c r="I50" s="137">
        <v>0</v>
      </c>
      <c r="J50" s="127">
        <f t="shared" si="0"/>
        <v>0</v>
      </c>
      <c r="K50" s="128">
        <v>1.52</v>
      </c>
      <c r="L50" s="129">
        <f t="shared" ref="L50:N50" si="47">F50</f>
        <v>1.52</v>
      </c>
      <c r="M50" s="129">
        <f t="shared" si="47"/>
        <v>1</v>
      </c>
      <c r="N50" s="129">
        <f t="shared" si="47"/>
        <v>2.52</v>
      </c>
      <c r="O50" s="129">
        <v>0</v>
      </c>
      <c r="P50" s="129">
        <v>0</v>
      </c>
      <c r="Q50" s="126">
        <f t="shared" si="2"/>
        <v>1.52</v>
      </c>
      <c r="R50" s="133">
        <v>0</v>
      </c>
      <c r="S50" s="133">
        <v>0</v>
      </c>
      <c r="T50" s="133">
        <v>0</v>
      </c>
      <c r="U50" s="131">
        <v>1.52</v>
      </c>
      <c r="V50" s="131">
        <v>1</v>
      </c>
      <c r="W50" s="131">
        <v>2.52</v>
      </c>
      <c r="X50" s="133">
        <v>0</v>
      </c>
      <c r="Y50" s="132">
        <f t="shared" si="3"/>
        <v>0</v>
      </c>
      <c r="Z50" s="131">
        <v>1.52</v>
      </c>
      <c r="AA50" s="133">
        <f t="shared" ref="AA50:AC50" si="48">U50</f>
        <v>1.52</v>
      </c>
      <c r="AB50" s="133">
        <f t="shared" si="48"/>
        <v>1</v>
      </c>
      <c r="AC50" s="133">
        <f t="shared" si="48"/>
        <v>2.52</v>
      </c>
      <c r="AD50" s="133">
        <v>0</v>
      </c>
      <c r="AE50" s="133">
        <v>0</v>
      </c>
      <c r="AF50" s="131">
        <f t="shared" si="5"/>
        <v>1.52</v>
      </c>
      <c r="AG50" s="134">
        <v>1</v>
      </c>
      <c r="AH50" s="135">
        <f t="shared" si="6"/>
        <v>1</v>
      </c>
      <c r="AI50" s="136"/>
      <c r="AJ50" s="136"/>
      <c r="AK50" s="136"/>
      <c r="AL50" s="136"/>
      <c r="AM50" s="136"/>
      <c r="AN50" s="136"/>
      <c r="AO50" s="136"/>
    </row>
    <row r="51" spans="1:41" ht="14.25" customHeight="1">
      <c r="B51" s="47" t="s">
        <v>97</v>
      </c>
      <c r="C51" s="94"/>
      <c r="D51" s="94"/>
      <c r="L51" s="94"/>
      <c r="M51" s="94"/>
      <c r="N51" s="94"/>
      <c r="O51" s="94"/>
      <c r="P51" s="94"/>
      <c r="Q51" s="94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44"/>
      <c r="AH51" s="144"/>
      <c r="AI51" s="145"/>
      <c r="AJ51" s="145"/>
      <c r="AK51" s="145"/>
      <c r="AL51" s="145"/>
      <c r="AM51" s="145"/>
      <c r="AN51" s="145"/>
      <c r="AO51" s="145"/>
    </row>
    <row r="52" spans="1:41" ht="14.25" customHeight="1">
      <c r="A52" s="146"/>
      <c r="B52" s="147" t="s">
        <v>98</v>
      </c>
      <c r="C52" s="148">
        <f t="shared" ref="C52:AH52" si="49">SUM(C31:C51)</f>
        <v>396.31999999999994</v>
      </c>
      <c r="D52" s="148">
        <f t="shared" si="49"/>
        <v>202.94000000000003</v>
      </c>
      <c r="E52" s="149">
        <f t="shared" si="49"/>
        <v>193.26999999999998</v>
      </c>
      <c r="F52" s="149">
        <f t="shared" si="49"/>
        <v>407.03999999999996</v>
      </c>
      <c r="G52" s="149">
        <f t="shared" si="49"/>
        <v>296.38</v>
      </c>
      <c r="H52" s="149">
        <f t="shared" si="49"/>
        <v>264.46999999999997</v>
      </c>
      <c r="I52" s="149">
        <f t="shared" si="49"/>
        <v>209.08000000000004</v>
      </c>
      <c r="J52" s="149">
        <f t="shared" si="49"/>
        <v>209.08000000000004</v>
      </c>
      <c r="K52" s="149">
        <f t="shared" si="49"/>
        <v>398.11</v>
      </c>
      <c r="L52" s="148">
        <f t="shared" si="49"/>
        <v>407.03999999999996</v>
      </c>
      <c r="M52" s="148">
        <f t="shared" si="49"/>
        <v>296.38</v>
      </c>
      <c r="N52" s="148">
        <f t="shared" si="49"/>
        <v>264.46999999999997</v>
      </c>
      <c r="O52" s="148">
        <f t="shared" si="49"/>
        <v>209.08000000000004</v>
      </c>
      <c r="P52" s="148">
        <f t="shared" si="49"/>
        <v>199.40000000000003</v>
      </c>
      <c r="Q52" s="148">
        <f t="shared" si="49"/>
        <v>398.11</v>
      </c>
      <c r="R52" s="150">
        <f t="shared" si="49"/>
        <v>396.31999999999994</v>
      </c>
      <c r="S52" s="150">
        <f t="shared" si="49"/>
        <v>202.94000000000003</v>
      </c>
      <c r="T52" s="150">
        <f t="shared" si="49"/>
        <v>193.26999999999998</v>
      </c>
      <c r="U52" s="150">
        <f t="shared" si="49"/>
        <v>407.03999999999996</v>
      </c>
      <c r="V52" s="150">
        <f t="shared" si="49"/>
        <v>296.38</v>
      </c>
      <c r="W52" s="150">
        <f t="shared" si="49"/>
        <v>264.46999999999997</v>
      </c>
      <c r="X52" s="150">
        <f t="shared" si="49"/>
        <v>209.08000000000004</v>
      </c>
      <c r="Y52" s="150">
        <f t="shared" si="49"/>
        <v>209.08000000000004</v>
      </c>
      <c r="Z52" s="150">
        <f t="shared" si="49"/>
        <v>398.11</v>
      </c>
      <c r="AA52" s="150">
        <f t="shared" si="49"/>
        <v>407.03999999999996</v>
      </c>
      <c r="AB52" s="150">
        <f t="shared" si="49"/>
        <v>296.38</v>
      </c>
      <c r="AC52" s="150">
        <f t="shared" si="49"/>
        <v>264.46999999999997</v>
      </c>
      <c r="AD52" s="150">
        <f t="shared" si="49"/>
        <v>209.08000000000004</v>
      </c>
      <c r="AE52" s="150">
        <f t="shared" si="49"/>
        <v>199.40000000000003</v>
      </c>
      <c r="AF52" s="150">
        <f t="shared" si="49"/>
        <v>398.11</v>
      </c>
      <c r="AG52" s="150">
        <f t="shared" si="49"/>
        <v>216.64</v>
      </c>
      <c r="AH52" s="150">
        <f t="shared" si="49"/>
        <v>216.64</v>
      </c>
      <c r="AI52" s="151"/>
      <c r="AJ52" s="151"/>
      <c r="AK52" s="151"/>
      <c r="AL52" s="151"/>
      <c r="AM52" s="151"/>
      <c r="AN52" s="151"/>
      <c r="AO52" s="152"/>
    </row>
    <row r="53" spans="1:41" ht="14.25" customHeight="1">
      <c r="A53" s="96"/>
      <c r="B53" s="153" t="s">
        <v>99</v>
      </c>
      <c r="C53" s="98"/>
      <c r="D53" s="98"/>
      <c r="E53" s="96"/>
      <c r="F53" s="96"/>
      <c r="G53" s="96"/>
      <c r="H53" s="96"/>
      <c r="I53" s="96"/>
      <c r="J53" s="96"/>
      <c r="K53" s="96"/>
      <c r="L53" s="99"/>
      <c r="M53" s="98"/>
      <c r="N53" s="98"/>
      <c r="O53" s="98"/>
      <c r="P53" s="98"/>
      <c r="Q53" s="98"/>
      <c r="R53" s="102"/>
      <c r="S53" s="102"/>
      <c r="T53" s="102"/>
      <c r="U53" s="102"/>
      <c r="V53" s="102"/>
      <c r="W53" s="102"/>
      <c r="X53" s="102"/>
      <c r="Y53" s="102"/>
      <c r="Z53" s="102"/>
      <c r="AA53" s="103"/>
      <c r="AB53" s="102"/>
      <c r="AC53" s="102"/>
      <c r="AD53" s="102"/>
      <c r="AE53" s="102"/>
      <c r="AF53" s="102"/>
      <c r="AG53" s="102"/>
      <c r="AH53" s="101"/>
      <c r="AI53" s="104"/>
      <c r="AJ53" s="104"/>
      <c r="AK53" s="104"/>
      <c r="AL53" s="104"/>
      <c r="AM53" s="104"/>
      <c r="AN53" s="104"/>
      <c r="AO53" s="104"/>
    </row>
    <row r="54" spans="1:41" ht="14.25" customHeight="1">
      <c r="A54" s="96"/>
      <c r="B54" s="154"/>
      <c r="C54" s="106" t="s">
        <v>55</v>
      </c>
      <c r="D54" s="95"/>
      <c r="E54" s="107" t="s">
        <v>56</v>
      </c>
      <c r="F54" s="96"/>
      <c r="G54" s="96"/>
      <c r="H54" s="97"/>
      <c r="I54" s="96"/>
      <c r="J54" s="96"/>
      <c r="K54" s="96"/>
      <c r="L54" s="108" t="s">
        <v>57</v>
      </c>
      <c r="M54" s="98"/>
      <c r="N54" s="98"/>
      <c r="O54" s="99"/>
      <c r="P54" s="98"/>
      <c r="Q54" s="98"/>
      <c r="R54" s="109" t="s">
        <v>58</v>
      </c>
      <c r="S54" s="101"/>
      <c r="T54" s="110" t="s">
        <v>59</v>
      </c>
      <c r="U54" s="102"/>
      <c r="V54" s="102"/>
      <c r="W54" s="103"/>
      <c r="X54" s="102"/>
      <c r="Y54" s="102"/>
      <c r="Z54" s="102"/>
      <c r="AA54" s="110" t="s">
        <v>60</v>
      </c>
      <c r="AB54" s="102"/>
      <c r="AC54" s="102"/>
      <c r="AD54" s="103"/>
      <c r="AE54" s="102"/>
      <c r="AF54" s="102"/>
      <c r="AG54" s="102"/>
      <c r="AH54" s="101"/>
      <c r="AI54" s="104"/>
      <c r="AJ54" s="104"/>
      <c r="AK54" s="104"/>
      <c r="AL54" s="104"/>
      <c r="AM54" s="104"/>
      <c r="AN54" s="104"/>
      <c r="AO54" s="104"/>
    </row>
    <row r="55" spans="1:41" ht="14.25" customHeight="1">
      <c r="A55" s="96"/>
      <c r="B55" s="154"/>
      <c r="C55" s="112" t="s">
        <v>61</v>
      </c>
      <c r="D55" s="112" t="s">
        <v>62</v>
      </c>
      <c r="E55" s="113" t="s">
        <v>63</v>
      </c>
      <c r="F55" s="114" t="s">
        <v>64</v>
      </c>
      <c r="G55" s="114" t="s">
        <v>65</v>
      </c>
      <c r="H55" s="114" t="s">
        <v>66</v>
      </c>
      <c r="I55" s="113" t="s">
        <v>67</v>
      </c>
      <c r="J55" s="114" t="s">
        <v>68</v>
      </c>
      <c r="K55" s="115" t="s">
        <v>69</v>
      </c>
      <c r="L55" s="116" t="s">
        <v>70</v>
      </c>
      <c r="M55" s="116" t="s">
        <v>71</v>
      </c>
      <c r="N55" s="116" t="s">
        <v>72</v>
      </c>
      <c r="O55" s="117" t="s">
        <v>73</v>
      </c>
      <c r="P55" s="118" t="s">
        <v>74</v>
      </c>
      <c r="Q55" s="116" t="s">
        <v>69</v>
      </c>
      <c r="R55" s="119" t="s">
        <v>61</v>
      </c>
      <c r="S55" s="119" t="s">
        <v>62</v>
      </c>
      <c r="T55" s="120" t="s">
        <v>63</v>
      </c>
      <c r="U55" s="121" t="s">
        <v>64</v>
      </c>
      <c r="V55" s="121" t="s">
        <v>65</v>
      </c>
      <c r="W55" s="121" t="s">
        <v>66</v>
      </c>
      <c r="X55" s="120" t="s">
        <v>67</v>
      </c>
      <c r="Y55" s="121" t="s">
        <v>68</v>
      </c>
      <c r="Z55" s="122" t="s">
        <v>69</v>
      </c>
      <c r="AA55" s="122" t="s">
        <v>70</v>
      </c>
      <c r="AB55" s="122" t="s">
        <v>71</v>
      </c>
      <c r="AC55" s="122" t="s">
        <v>72</v>
      </c>
      <c r="AD55" s="120" t="s">
        <v>73</v>
      </c>
      <c r="AE55" s="121" t="s">
        <v>74</v>
      </c>
      <c r="AF55" s="122" t="s">
        <v>69</v>
      </c>
      <c r="AG55" s="123" t="s">
        <v>75</v>
      </c>
      <c r="AH55" s="123" t="s">
        <v>76</v>
      </c>
      <c r="AI55" s="104"/>
      <c r="AJ55" s="104"/>
      <c r="AK55" s="104"/>
      <c r="AL55" s="104"/>
      <c r="AM55" s="104"/>
      <c r="AN55" s="104"/>
      <c r="AO55" s="104"/>
    </row>
    <row r="56" spans="1:41" ht="14.25" customHeight="1">
      <c r="A56" s="9"/>
      <c r="B56" s="47" t="s">
        <v>86</v>
      </c>
      <c r="C56" s="126">
        <v>12.54</v>
      </c>
      <c r="D56" s="126">
        <v>7.88</v>
      </c>
      <c r="E56" s="127">
        <v>20.36</v>
      </c>
      <c r="F56" s="128">
        <v>32.49</v>
      </c>
      <c r="G56" s="128">
        <v>26.16</v>
      </c>
      <c r="H56" s="128">
        <v>5.71</v>
      </c>
      <c r="I56" s="128">
        <v>44.62</v>
      </c>
      <c r="J56" s="128">
        <v>44.62</v>
      </c>
      <c r="K56" s="128">
        <v>63.85</v>
      </c>
      <c r="L56" s="129">
        <f t="shared" ref="L56:N56" si="50">F56</f>
        <v>32.49</v>
      </c>
      <c r="M56" s="129">
        <f t="shared" si="50"/>
        <v>26.16</v>
      </c>
      <c r="N56" s="129">
        <f t="shared" si="50"/>
        <v>5.71</v>
      </c>
      <c r="O56" s="126">
        <v>44.62</v>
      </c>
      <c r="P56" s="126">
        <v>44.62</v>
      </c>
      <c r="Q56" s="126">
        <f t="shared" ref="Q56:Q65" si="51">K56</f>
        <v>63.85</v>
      </c>
      <c r="R56" s="131">
        <v>12.54</v>
      </c>
      <c r="S56" s="131">
        <v>7.88</v>
      </c>
      <c r="T56" s="132">
        <v>20.36</v>
      </c>
      <c r="U56" s="131">
        <v>32.49</v>
      </c>
      <c r="V56" s="131">
        <v>26.16</v>
      </c>
      <c r="W56" s="131">
        <v>5.71</v>
      </c>
      <c r="X56" s="131">
        <v>44.62</v>
      </c>
      <c r="Y56" s="131">
        <v>44.62</v>
      </c>
      <c r="Z56" s="131">
        <v>63.85</v>
      </c>
      <c r="AA56" s="133">
        <f t="shared" ref="AA56:AC56" si="52">U56</f>
        <v>32.49</v>
      </c>
      <c r="AB56" s="133">
        <f t="shared" si="52"/>
        <v>26.16</v>
      </c>
      <c r="AC56" s="133">
        <f t="shared" si="52"/>
        <v>5.71</v>
      </c>
      <c r="AD56" s="131">
        <v>44.62</v>
      </c>
      <c r="AE56" s="131">
        <v>44.62</v>
      </c>
      <c r="AF56" s="131">
        <f t="shared" ref="AF56:AF65" si="53">Z56</f>
        <v>63.85</v>
      </c>
      <c r="AG56" s="131">
        <v>45.36</v>
      </c>
      <c r="AH56" s="155">
        <f t="shared" ref="AH56:AH65" si="54">AG56</f>
        <v>45.36</v>
      </c>
      <c r="AI56" s="145"/>
      <c r="AJ56" s="145"/>
      <c r="AK56" s="145"/>
      <c r="AL56" s="145"/>
      <c r="AM56" s="145"/>
      <c r="AN56" s="145"/>
      <c r="AO56" s="145"/>
    </row>
    <row r="57" spans="1:41" ht="14.25" customHeight="1">
      <c r="A57" s="9"/>
      <c r="B57" s="47" t="s">
        <v>100</v>
      </c>
      <c r="C57" s="126">
        <v>3.65</v>
      </c>
      <c r="D57" s="126">
        <v>2.4700000000000002</v>
      </c>
      <c r="E57" s="127">
        <v>3.04</v>
      </c>
      <c r="F57" s="128">
        <v>1.7</v>
      </c>
      <c r="G57" s="128">
        <v>0.59</v>
      </c>
      <c r="H57" s="128">
        <v>0.48</v>
      </c>
      <c r="I57" s="128">
        <v>0.66</v>
      </c>
      <c r="J57" s="128">
        <v>0.66</v>
      </c>
      <c r="K57" s="128">
        <v>1.41</v>
      </c>
      <c r="L57" s="129">
        <f t="shared" ref="L57:N57" si="55">F57</f>
        <v>1.7</v>
      </c>
      <c r="M57" s="129">
        <f t="shared" si="55"/>
        <v>0.59</v>
      </c>
      <c r="N57" s="129">
        <f t="shared" si="55"/>
        <v>0.48</v>
      </c>
      <c r="O57" s="126">
        <v>0.66</v>
      </c>
      <c r="P57" s="126">
        <v>0.66</v>
      </c>
      <c r="Q57" s="126">
        <f t="shared" si="51"/>
        <v>1.41</v>
      </c>
      <c r="R57" s="131">
        <v>3.65</v>
      </c>
      <c r="S57" s="131">
        <v>2.4700000000000002</v>
      </c>
      <c r="T57" s="132">
        <v>3.04</v>
      </c>
      <c r="U57" s="131">
        <v>1.7</v>
      </c>
      <c r="V57" s="131">
        <v>0.59</v>
      </c>
      <c r="W57" s="131">
        <v>0.48</v>
      </c>
      <c r="X57" s="131">
        <v>0.66</v>
      </c>
      <c r="Y57" s="131">
        <v>0.66</v>
      </c>
      <c r="Z57" s="131">
        <v>1.41</v>
      </c>
      <c r="AA57" s="133">
        <f t="shared" ref="AA57:AC57" si="56">U57</f>
        <v>1.7</v>
      </c>
      <c r="AB57" s="133">
        <f t="shared" si="56"/>
        <v>0.59</v>
      </c>
      <c r="AC57" s="133">
        <f t="shared" si="56"/>
        <v>0.48</v>
      </c>
      <c r="AD57" s="131">
        <v>0.66</v>
      </c>
      <c r="AE57" s="131">
        <v>0.66</v>
      </c>
      <c r="AF57" s="131">
        <f t="shared" si="53"/>
        <v>1.41</v>
      </c>
      <c r="AG57" s="131">
        <v>0.46</v>
      </c>
      <c r="AH57" s="155">
        <f t="shared" si="54"/>
        <v>0.46</v>
      </c>
      <c r="AI57" s="145"/>
      <c r="AJ57" s="145"/>
      <c r="AK57" s="145"/>
      <c r="AL57" s="145"/>
      <c r="AM57" s="145"/>
      <c r="AN57" s="145"/>
      <c r="AO57" s="145"/>
    </row>
    <row r="58" spans="1:41" ht="14.25" customHeight="1">
      <c r="A58" s="9"/>
      <c r="B58" s="47" t="s">
        <v>101</v>
      </c>
      <c r="C58" s="126">
        <v>1.82</v>
      </c>
      <c r="D58" s="126">
        <v>0.99</v>
      </c>
      <c r="E58" s="127">
        <v>1.36</v>
      </c>
      <c r="F58" s="156">
        <v>0</v>
      </c>
      <c r="G58" s="156">
        <v>0</v>
      </c>
      <c r="H58" s="157">
        <v>1.0900000000000001</v>
      </c>
      <c r="I58" s="128">
        <v>0.83</v>
      </c>
      <c r="J58" s="128">
        <v>0.83</v>
      </c>
      <c r="K58" s="128">
        <v>0.62</v>
      </c>
      <c r="L58" s="129">
        <f t="shared" ref="L58:N58" si="57">F58</f>
        <v>0</v>
      </c>
      <c r="M58" s="129">
        <f t="shared" si="57"/>
        <v>0</v>
      </c>
      <c r="N58" s="129">
        <f t="shared" si="57"/>
        <v>1.0900000000000001</v>
      </c>
      <c r="O58" s="126">
        <v>0.83</v>
      </c>
      <c r="P58" s="126">
        <v>0.83</v>
      </c>
      <c r="Q58" s="126">
        <f t="shared" si="51"/>
        <v>0.62</v>
      </c>
      <c r="R58" s="131">
        <v>1.82</v>
      </c>
      <c r="S58" s="131">
        <v>0.99</v>
      </c>
      <c r="T58" s="132">
        <v>1.36</v>
      </c>
      <c r="U58" s="158">
        <v>0</v>
      </c>
      <c r="V58" s="158">
        <v>0</v>
      </c>
      <c r="W58" s="159">
        <v>1.0900000000000001</v>
      </c>
      <c r="X58" s="131">
        <v>0.83</v>
      </c>
      <c r="Y58" s="131">
        <v>0.83</v>
      </c>
      <c r="Z58" s="131">
        <v>0.62</v>
      </c>
      <c r="AA58" s="133">
        <f t="shared" ref="AA58:AC58" si="58">U58</f>
        <v>0</v>
      </c>
      <c r="AB58" s="133">
        <f t="shared" si="58"/>
        <v>0</v>
      </c>
      <c r="AC58" s="133">
        <f t="shared" si="58"/>
        <v>1.0900000000000001</v>
      </c>
      <c r="AD58" s="131">
        <v>0.83</v>
      </c>
      <c r="AE58" s="131">
        <v>0.83</v>
      </c>
      <c r="AF58" s="131">
        <f t="shared" si="53"/>
        <v>0.62</v>
      </c>
      <c r="AG58" s="131">
        <v>5.53</v>
      </c>
      <c r="AH58" s="155">
        <f t="shared" si="54"/>
        <v>5.53</v>
      </c>
      <c r="AI58" s="145"/>
      <c r="AJ58" s="145"/>
      <c r="AK58" s="145"/>
      <c r="AL58" s="145"/>
      <c r="AM58" s="145"/>
      <c r="AN58" s="145"/>
      <c r="AO58" s="145"/>
    </row>
    <row r="59" spans="1:41" ht="14.25" customHeight="1">
      <c r="A59" s="9"/>
      <c r="B59" s="47" t="s">
        <v>102</v>
      </c>
      <c r="C59" s="126">
        <v>10.39</v>
      </c>
      <c r="D59" s="126">
        <v>7.07</v>
      </c>
      <c r="E59" s="128">
        <v>9.1999999999999993</v>
      </c>
      <c r="F59" s="128">
        <v>10.88</v>
      </c>
      <c r="G59" s="128">
        <v>7.43</v>
      </c>
      <c r="H59" s="128">
        <v>6.23</v>
      </c>
      <c r="I59" s="128">
        <v>10.23</v>
      </c>
      <c r="J59" s="128">
        <v>10.23</v>
      </c>
      <c r="K59" s="128">
        <v>11.14</v>
      </c>
      <c r="L59" s="129">
        <f t="shared" ref="L59:N59" si="59">F59</f>
        <v>10.88</v>
      </c>
      <c r="M59" s="129">
        <f t="shared" si="59"/>
        <v>7.43</v>
      </c>
      <c r="N59" s="129">
        <f t="shared" si="59"/>
        <v>6.23</v>
      </c>
      <c r="O59" s="126">
        <v>10.23</v>
      </c>
      <c r="P59" s="126">
        <v>10.23</v>
      </c>
      <c r="Q59" s="126">
        <f t="shared" si="51"/>
        <v>11.14</v>
      </c>
      <c r="R59" s="131">
        <v>10.39</v>
      </c>
      <c r="S59" s="131">
        <v>7.07</v>
      </c>
      <c r="T59" s="131">
        <v>9.1999999999999993</v>
      </c>
      <c r="U59" s="131">
        <v>10.88</v>
      </c>
      <c r="V59" s="131">
        <v>7.43</v>
      </c>
      <c r="W59" s="131">
        <v>6.23</v>
      </c>
      <c r="X59" s="131">
        <v>10.23</v>
      </c>
      <c r="Y59" s="131">
        <v>10.23</v>
      </c>
      <c r="Z59" s="131">
        <v>11.14</v>
      </c>
      <c r="AA59" s="133">
        <f t="shared" ref="AA59:AC59" si="60">U59</f>
        <v>10.88</v>
      </c>
      <c r="AB59" s="133">
        <f t="shared" si="60"/>
        <v>7.43</v>
      </c>
      <c r="AC59" s="133">
        <f t="shared" si="60"/>
        <v>6.23</v>
      </c>
      <c r="AD59" s="131">
        <v>10.23</v>
      </c>
      <c r="AE59" s="131">
        <v>10.23</v>
      </c>
      <c r="AF59" s="131">
        <f t="shared" si="53"/>
        <v>11.14</v>
      </c>
      <c r="AG59" s="131">
        <v>9.99</v>
      </c>
      <c r="AH59" s="155">
        <f t="shared" si="54"/>
        <v>9.99</v>
      </c>
      <c r="AI59" s="145"/>
      <c r="AJ59" s="145"/>
      <c r="AK59" s="145"/>
      <c r="AL59" s="145"/>
      <c r="AM59" s="145"/>
      <c r="AN59" s="145"/>
      <c r="AO59" s="145"/>
    </row>
    <row r="60" spans="1:41" ht="14.25" customHeight="1">
      <c r="A60" s="9"/>
      <c r="B60" s="47" t="s">
        <v>90</v>
      </c>
      <c r="C60" s="126">
        <v>5.49</v>
      </c>
      <c r="D60" s="126">
        <v>3.6</v>
      </c>
      <c r="E60" s="128">
        <v>5.31</v>
      </c>
      <c r="F60" s="128">
        <v>7.13</v>
      </c>
      <c r="G60" s="128">
        <v>4.68</v>
      </c>
      <c r="H60" s="128">
        <v>3.11</v>
      </c>
      <c r="I60" s="128">
        <v>5.79</v>
      </c>
      <c r="J60" s="128">
        <v>5.79</v>
      </c>
      <c r="K60" s="128">
        <v>5.23</v>
      </c>
      <c r="L60" s="129">
        <f t="shared" ref="L60:N60" si="61">F60</f>
        <v>7.13</v>
      </c>
      <c r="M60" s="129">
        <f t="shared" si="61"/>
        <v>4.68</v>
      </c>
      <c r="N60" s="129">
        <f t="shared" si="61"/>
        <v>3.11</v>
      </c>
      <c r="O60" s="126">
        <v>5.79</v>
      </c>
      <c r="P60" s="126">
        <v>5.79</v>
      </c>
      <c r="Q60" s="126">
        <f t="shared" si="51"/>
        <v>5.23</v>
      </c>
      <c r="R60" s="131">
        <v>5.49</v>
      </c>
      <c r="S60" s="131">
        <v>3.6</v>
      </c>
      <c r="T60" s="131">
        <v>5.31</v>
      </c>
      <c r="U60" s="131">
        <v>7.13</v>
      </c>
      <c r="V60" s="131">
        <v>4.68</v>
      </c>
      <c r="W60" s="131">
        <v>3.11</v>
      </c>
      <c r="X60" s="131">
        <v>5.79</v>
      </c>
      <c r="Y60" s="131">
        <v>5.79</v>
      </c>
      <c r="Z60" s="131">
        <v>5.23</v>
      </c>
      <c r="AA60" s="133">
        <f t="shared" ref="AA60:AC60" si="62">U60</f>
        <v>7.13</v>
      </c>
      <c r="AB60" s="133">
        <f t="shared" si="62"/>
        <v>4.68</v>
      </c>
      <c r="AC60" s="133">
        <f t="shared" si="62"/>
        <v>3.11</v>
      </c>
      <c r="AD60" s="131">
        <v>5.79</v>
      </c>
      <c r="AE60" s="131">
        <v>5.79</v>
      </c>
      <c r="AF60" s="131">
        <f t="shared" si="53"/>
        <v>5.23</v>
      </c>
      <c r="AG60" s="131">
        <v>5.53</v>
      </c>
      <c r="AH60" s="155">
        <f t="shared" si="54"/>
        <v>5.53</v>
      </c>
      <c r="AI60" s="145"/>
      <c r="AJ60" s="145"/>
      <c r="AK60" s="145"/>
      <c r="AL60" s="145"/>
      <c r="AM60" s="145"/>
      <c r="AN60" s="145"/>
      <c r="AO60" s="145"/>
    </row>
    <row r="61" spans="1:41" ht="14.25" customHeight="1">
      <c r="A61" s="9"/>
      <c r="B61" s="47" t="s">
        <v>103</v>
      </c>
      <c r="C61" s="126">
        <v>3.91</v>
      </c>
      <c r="D61" s="126">
        <v>2.66</v>
      </c>
      <c r="E61" s="128">
        <v>3.46</v>
      </c>
      <c r="F61" s="128">
        <v>6.46</v>
      </c>
      <c r="G61" s="128">
        <v>4.54</v>
      </c>
      <c r="H61" s="128">
        <v>2.88</v>
      </c>
      <c r="I61" s="128">
        <v>6.32</v>
      </c>
      <c r="J61" s="128">
        <v>6.32</v>
      </c>
      <c r="K61" s="128">
        <v>6.42</v>
      </c>
      <c r="L61" s="129">
        <f t="shared" ref="L61:N61" si="63">F61</f>
        <v>6.46</v>
      </c>
      <c r="M61" s="129">
        <f t="shared" si="63"/>
        <v>4.54</v>
      </c>
      <c r="N61" s="129">
        <f t="shared" si="63"/>
        <v>2.88</v>
      </c>
      <c r="O61" s="126">
        <v>6.32</v>
      </c>
      <c r="P61" s="126">
        <v>6.32</v>
      </c>
      <c r="Q61" s="126">
        <f t="shared" si="51"/>
        <v>6.42</v>
      </c>
      <c r="R61" s="131">
        <v>3.91</v>
      </c>
      <c r="S61" s="131">
        <v>2.66</v>
      </c>
      <c r="T61" s="131">
        <v>3.46</v>
      </c>
      <c r="U61" s="131">
        <v>6.46</v>
      </c>
      <c r="V61" s="131">
        <v>4.54</v>
      </c>
      <c r="W61" s="131">
        <v>2.88</v>
      </c>
      <c r="X61" s="131">
        <v>6.32</v>
      </c>
      <c r="Y61" s="131">
        <v>6.32</v>
      </c>
      <c r="Z61" s="131">
        <v>6.42</v>
      </c>
      <c r="AA61" s="133">
        <f t="shared" ref="AA61:AC61" si="64">U61</f>
        <v>6.46</v>
      </c>
      <c r="AB61" s="133">
        <f t="shared" si="64"/>
        <v>4.54</v>
      </c>
      <c r="AC61" s="133">
        <f t="shared" si="64"/>
        <v>2.88</v>
      </c>
      <c r="AD61" s="131">
        <v>6.32</v>
      </c>
      <c r="AE61" s="131">
        <v>6.32</v>
      </c>
      <c r="AF61" s="131">
        <f t="shared" si="53"/>
        <v>6.42</v>
      </c>
      <c r="AG61" s="131">
        <v>6.16</v>
      </c>
      <c r="AH61" s="155">
        <f t="shared" si="54"/>
        <v>6.16</v>
      </c>
      <c r="AI61" s="145"/>
      <c r="AJ61" s="145"/>
      <c r="AK61" s="145"/>
      <c r="AL61" s="145"/>
      <c r="AM61" s="145"/>
      <c r="AN61" s="145"/>
      <c r="AO61" s="145"/>
    </row>
    <row r="62" spans="1:41" ht="14.25" customHeight="1">
      <c r="A62" s="9"/>
      <c r="B62" s="47" t="s">
        <v>104</v>
      </c>
      <c r="C62" s="129">
        <v>0</v>
      </c>
      <c r="D62" s="129">
        <v>0</v>
      </c>
      <c r="E62" s="127">
        <v>0</v>
      </c>
      <c r="F62" s="137">
        <v>0</v>
      </c>
      <c r="G62" s="137">
        <v>0</v>
      </c>
      <c r="H62" s="137">
        <v>0</v>
      </c>
      <c r="I62" s="137">
        <v>0</v>
      </c>
      <c r="J62" s="137">
        <v>0</v>
      </c>
      <c r="K62" s="137">
        <v>0</v>
      </c>
      <c r="L62" s="129">
        <f t="shared" ref="L62:N62" si="65">F62</f>
        <v>0</v>
      </c>
      <c r="M62" s="129">
        <f t="shared" si="65"/>
        <v>0</v>
      </c>
      <c r="N62" s="129">
        <f t="shared" si="65"/>
        <v>0</v>
      </c>
      <c r="O62" s="129">
        <v>0</v>
      </c>
      <c r="P62" s="129">
        <v>0</v>
      </c>
      <c r="Q62" s="126">
        <f t="shared" si="51"/>
        <v>0</v>
      </c>
      <c r="R62" s="133">
        <v>0</v>
      </c>
      <c r="S62" s="133">
        <v>0</v>
      </c>
      <c r="T62" s="132">
        <v>0</v>
      </c>
      <c r="U62" s="133">
        <v>0</v>
      </c>
      <c r="V62" s="133">
        <v>0</v>
      </c>
      <c r="W62" s="133">
        <v>0</v>
      </c>
      <c r="X62" s="133">
        <v>0</v>
      </c>
      <c r="Y62" s="133">
        <v>0</v>
      </c>
      <c r="Z62" s="133">
        <v>0</v>
      </c>
      <c r="AA62" s="133">
        <f t="shared" ref="AA62:AC62" si="66">U62</f>
        <v>0</v>
      </c>
      <c r="AB62" s="133">
        <f t="shared" si="66"/>
        <v>0</v>
      </c>
      <c r="AC62" s="133">
        <f t="shared" si="66"/>
        <v>0</v>
      </c>
      <c r="AD62" s="133">
        <v>0</v>
      </c>
      <c r="AE62" s="133">
        <v>0</v>
      </c>
      <c r="AF62" s="131">
        <f t="shared" si="53"/>
        <v>0</v>
      </c>
      <c r="AG62" s="131">
        <v>22.94</v>
      </c>
      <c r="AH62" s="155">
        <f t="shared" si="54"/>
        <v>22.94</v>
      </c>
      <c r="AI62" s="145"/>
      <c r="AJ62" s="145"/>
      <c r="AK62" s="145"/>
      <c r="AL62" s="145"/>
      <c r="AM62" s="145"/>
      <c r="AN62" s="145"/>
      <c r="AO62" s="145"/>
    </row>
    <row r="63" spans="1:41" ht="14.25" customHeight="1">
      <c r="A63" s="9"/>
      <c r="B63" s="47" t="s">
        <v>105</v>
      </c>
      <c r="C63" s="126">
        <v>53.08</v>
      </c>
      <c r="D63" s="126">
        <v>33.229999999999997</v>
      </c>
      <c r="E63" s="128">
        <v>49.31</v>
      </c>
      <c r="F63" s="128">
        <v>53.26</v>
      </c>
      <c r="G63" s="128">
        <v>43.56</v>
      </c>
      <c r="H63" s="128">
        <v>49.33</v>
      </c>
      <c r="I63" s="128">
        <v>57.93</v>
      </c>
      <c r="J63" s="128">
        <v>57.93</v>
      </c>
      <c r="K63" s="128">
        <v>68</v>
      </c>
      <c r="L63" s="129">
        <f t="shared" ref="L63:N63" si="67">F63</f>
        <v>53.26</v>
      </c>
      <c r="M63" s="129">
        <f t="shared" si="67"/>
        <v>43.56</v>
      </c>
      <c r="N63" s="129">
        <f t="shared" si="67"/>
        <v>49.33</v>
      </c>
      <c r="O63" s="126">
        <v>57.93</v>
      </c>
      <c r="P63" s="126">
        <v>57.93</v>
      </c>
      <c r="Q63" s="126">
        <f t="shared" si="51"/>
        <v>68</v>
      </c>
      <c r="R63" s="131">
        <v>53.08</v>
      </c>
      <c r="S63" s="131">
        <v>33.229999999999997</v>
      </c>
      <c r="T63" s="131">
        <v>49.31</v>
      </c>
      <c r="U63" s="131">
        <v>53.26</v>
      </c>
      <c r="V63" s="131">
        <v>43.56</v>
      </c>
      <c r="W63" s="131">
        <v>49.33</v>
      </c>
      <c r="X63" s="131">
        <v>57.93</v>
      </c>
      <c r="Y63" s="131">
        <v>57.93</v>
      </c>
      <c r="Z63" s="131">
        <v>68</v>
      </c>
      <c r="AA63" s="133">
        <f t="shared" ref="AA63:AC63" si="68">U63</f>
        <v>53.26</v>
      </c>
      <c r="AB63" s="133">
        <f t="shared" si="68"/>
        <v>43.56</v>
      </c>
      <c r="AC63" s="133">
        <f t="shared" si="68"/>
        <v>49.33</v>
      </c>
      <c r="AD63" s="131">
        <v>57.93</v>
      </c>
      <c r="AE63" s="131">
        <v>57.93</v>
      </c>
      <c r="AF63" s="131">
        <f t="shared" si="53"/>
        <v>68</v>
      </c>
      <c r="AG63" s="131">
        <v>57.69</v>
      </c>
      <c r="AH63" s="155">
        <f t="shared" si="54"/>
        <v>57.69</v>
      </c>
      <c r="AI63" s="145"/>
      <c r="AJ63" s="145"/>
      <c r="AK63" s="145"/>
      <c r="AL63" s="145"/>
      <c r="AM63" s="145"/>
      <c r="AN63" s="145"/>
      <c r="AO63" s="145"/>
    </row>
    <row r="64" spans="1:41" ht="14.25" customHeight="1">
      <c r="A64" s="9"/>
      <c r="B64" s="47" t="s">
        <v>94</v>
      </c>
      <c r="C64" s="126">
        <v>7</v>
      </c>
      <c r="D64" s="126">
        <v>4.2300000000000004</v>
      </c>
      <c r="E64" s="128">
        <v>6.85</v>
      </c>
      <c r="F64" s="128">
        <v>17.78</v>
      </c>
      <c r="G64" s="128">
        <v>11.55</v>
      </c>
      <c r="H64" s="128">
        <v>5.04</v>
      </c>
      <c r="I64" s="128">
        <v>22.98</v>
      </c>
      <c r="J64" s="128">
        <v>22.98</v>
      </c>
      <c r="K64" s="128">
        <v>28.66</v>
      </c>
      <c r="L64" s="129">
        <f t="shared" ref="L64:N64" si="69">F64</f>
        <v>17.78</v>
      </c>
      <c r="M64" s="129">
        <f t="shared" si="69"/>
        <v>11.55</v>
      </c>
      <c r="N64" s="129">
        <f t="shared" si="69"/>
        <v>5.04</v>
      </c>
      <c r="O64" s="126">
        <v>22.98</v>
      </c>
      <c r="P64" s="126">
        <v>22.98</v>
      </c>
      <c r="Q64" s="126">
        <f t="shared" si="51"/>
        <v>28.66</v>
      </c>
      <c r="R64" s="131">
        <v>7</v>
      </c>
      <c r="S64" s="131">
        <v>4.2300000000000004</v>
      </c>
      <c r="T64" s="131">
        <v>6.85</v>
      </c>
      <c r="U64" s="131">
        <v>17.78</v>
      </c>
      <c r="V64" s="131">
        <v>11.55</v>
      </c>
      <c r="W64" s="131">
        <v>5.04</v>
      </c>
      <c r="X64" s="131">
        <v>22.98</v>
      </c>
      <c r="Y64" s="131">
        <v>22.98</v>
      </c>
      <c r="Z64" s="131">
        <v>28.66</v>
      </c>
      <c r="AA64" s="133">
        <f t="shared" ref="AA64:AC64" si="70">U64</f>
        <v>17.78</v>
      </c>
      <c r="AB64" s="133">
        <f t="shared" si="70"/>
        <v>11.55</v>
      </c>
      <c r="AC64" s="133">
        <f t="shared" si="70"/>
        <v>5.04</v>
      </c>
      <c r="AD64" s="131">
        <v>22.98</v>
      </c>
      <c r="AE64" s="131">
        <v>22.98</v>
      </c>
      <c r="AF64" s="131">
        <f t="shared" si="53"/>
        <v>28.66</v>
      </c>
      <c r="AG64" s="131">
        <v>23.43</v>
      </c>
      <c r="AH64" s="155">
        <f t="shared" si="54"/>
        <v>23.43</v>
      </c>
      <c r="AI64" s="145"/>
      <c r="AJ64" s="145"/>
      <c r="AK64" s="145"/>
      <c r="AL64" s="145"/>
      <c r="AM64" s="145"/>
      <c r="AN64" s="145"/>
      <c r="AO64" s="145"/>
    </row>
    <row r="65" spans="1:41" ht="14.25" customHeight="1">
      <c r="A65" s="9"/>
      <c r="B65" s="47" t="s">
        <v>106</v>
      </c>
      <c r="C65" s="129">
        <v>0</v>
      </c>
      <c r="D65" s="129">
        <v>0</v>
      </c>
      <c r="E65" s="128">
        <v>0</v>
      </c>
      <c r="F65" s="137">
        <v>0</v>
      </c>
      <c r="G65" s="137">
        <v>0</v>
      </c>
      <c r="H65" s="137">
        <v>0</v>
      </c>
      <c r="I65" s="137">
        <v>0</v>
      </c>
      <c r="J65" s="137">
        <v>0</v>
      </c>
      <c r="K65" s="137">
        <v>0</v>
      </c>
      <c r="L65" s="129">
        <f t="shared" ref="L65:N65" si="71">F65</f>
        <v>0</v>
      </c>
      <c r="M65" s="129">
        <f t="shared" si="71"/>
        <v>0</v>
      </c>
      <c r="N65" s="129">
        <f t="shared" si="71"/>
        <v>0</v>
      </c>
      <c r="O65" s="129">
        <v>0</v>
      </c>
      <c r="P65" s="129">
        <v>0</v>
      </c>
      <c r="Q65" s="126">
        <f t="shared" si="51"/>
        <v>0</v>
      </c>
      <c r="R65" s="133">
        <v>0</v>
      </c>
      <c r="S65" s="133">
        <v>0</v>
      </c>
      <c r="T65" s="131">
        <v>0</v>
      </c>
      <c r="U65" s="133">
        <v>0</v>
      </c>
      <c r="V65" s="133">
        <v>0</v>
      </c>
      <c r="W65" s="133">
        <v>0</v>
      </c>
      <c r="X65" s="133">
        <v>0</v>
      </c>
      <c r="Y65" s="133">
        <v>0</v>
      </c>
      <c r="Z65" s="133">
        <v>0</v>
      </c>
      <c r="AA65" s="133">
        <f t="shared" ref="AA65:AC65" si="72">U65</f>
        <v>0</v>
      </c>
      <c r="AB65" s="133">
        <f t="shared" si="72"/>
        <v>0</v>
      </c>
      <c r="AC65" s="133">
        <f t="shared" si="72"/>
        <v>0</v>
      </c>
      <c r="AD65" s="133">
        <v>0</v>
      </c>
      <c r="AE65" s="133">
        <v>0</v>
      </c>
      <c r="AF65" s="131">
        <f t="shared" si="53"/>
        <v>0</v>
      </c>
      <c r="AG65" s="131">
        <v>0</v>
      </c>
      <c r="AH65" s="155">
        <f t="shared" si="54"/>
        <v>0</v>
      </c>
      <c r="AI65" s="145"/>
      <c r="AJ65" s="145"/>
      <c r="AK65" s="145"/>
      <c r="AL65" s="145"/>
      <c r="AM65" s="145"/>
      <c r="AN65" s="145"/>
      <c r="AO65" s="145"/>
    </row>
    <row r="66" spans="1:41" ht="14.25" customHeight="1">
      <c r="A66" s="146"/>
      <c r="B66" s="147" t="s">
        <v>107</v>
      </c>
      <c r="C66" s="148">
        <f t="shared" ref="C66:AH66" si="73">SUM(C56:C65)</f>
        <v>97.88</v>
      </c>
      <c r="D66" s="148">
        <f t="shared" si="73"/>
        <v>62.129999999999995</v>
      </c>
      <c r="E66" s="149">
        <f t="shared" si="73"/>
        <v>98.889999999999986</v>
      </c>
      <c r="F66" s="149">
        <f t="shared" si="73"/>
        <v>129.70000000000002</v>
      </c>
      <c r="G66" s="149">
        <f t="shared" si="73"/>
        <v>98.51</v>
      </c>
      <c r="H66" s="149">
        <f t="shared" si="73"/>
        <v>73.87</v>
      </c>
      <c r="I66" s="149">
        <f t="shared" si="73"/>
        <v>149.35999999999999</v>
      </c>
      <c r="J66" s="149">
        <f t="shared" si="73"/>
        <v>149.35999999999999</v>
      </c>
      <c r="K66" s="149">
        <f t="shared" si="73"/>
        <v>185.33</v>
      </c>
      <c r="L66" s="148">
        <f t="shared" si="73"/>
        <v>129.70000000000002</v>
      </c>
      <c r="M66" s="148">
        <f t="shared" si="73"/>
        <v>98.51</v>
      </c>
      <c r="N66" s="148">
        <f t="shared" si="73"/>
        <v>73.87</v>
      </c>
      <c r="O66" s="148">
        <f t="shared" si="73"/>
        <v>149.35999999999999</v>
      </c>
      <c r="P66" s="148">
        <f t="shared" si="73"/>
        <v>149.35999999999999</v>
      </c>
      <c r="Q66" s="148">
        <f t="shared" si="73"/>
        <v>185.33</v>
      </c>
      <c r="R66" s="150">
        <f t="shared" si="73"/>
        <v>97.88</v>
      </c>
      <c r="S66" s="150">
        <f t="shared" si="73"/>
        <v>62.129999999999995</v>
      </c>
      <c r="T66" s="150">
        <f t="shared" si="73"/>
        <v>98.889999999999986</v>
      </c>
      <c r="U66" s="150">
        <f t="shared" si="73"/>
        <v>129.70000000000002</v>
      </c>
      <c r="V66" s="150">
        <f t="shared" si="73"/>
        <v>98.51</v>
      </c>
      <c r="W66" s="150">
        <f t="shared" si="73"/>
        <v>73.87</v>
      </c>
      <c r="X66" s="150">
        <f t="shared" si="73"/>
        <v>149.35999999999999</v>
      </c>
      <c r="Y66" s="150">
        <f t="shared" si="73"/>
        <v>149.35999999999999</v>
      </c>
      <c r="Z66" s="150">
        <f t="shared" si="73"/>
        <v>185.33</v>
      </c>
      <c r="AA66" s="150">
        <f t="shared" si="73"/>
        <v>129.70000000000002</v>
      </c>
      <c r="AB66" s="150">
        <f t="shared" si="73"/>
        <v>98.51</v>
      </c>
      <c r="AC66" s="150">
        <f t="shared" si="73"/>
        <v>73.87</v>
      </c>
      <c r="AD66" s="150">
        <f t="shared" si="73"/>
        <v>149.35999999999999</v>
      </c>
      <c r="AE66" s="150">
        <f t="shared" si="73"/>
        <v>149.35999999999999</v>
      </c>
      <c r="AF66" s="150">
        <f t="shared" si="73"/>
        <v>185.33</v>
      </c>
      <c r="AG66" s="150">
        <f t="shared" si="73"/>
        <v>177.09</v>
      </c>
      <c r="AH66" s="150">
        <f t="shared" si="73"/>
        <v>177.09</v>
      </c>
      <c r="AI66" s="151"/>
      <c r="AJ66" s="151"/>
      <c r="AK66" s="151"/>
      <c r="AL66" s="151"/>
      <c r="AM66" s="151"/>
      <c r="AN66" s="151"/>
      <c r="AO66" s="152"/>
    </row>
    <row r="67" spans="1:41" ht="14.25" customHeight="1">
      <c r="A67" s="96"/>
      <c r="B67" s="153" t="s">
        <v>108</v>
      </c>
      <c r="C67" s="98"/>
      <c r="D67" s="98"/>
      <c r="E67" s="96"/>
      <c r="F67" s="96"/>
      <c r="G67" s="96"/>
      <c r="H67" s="96"/>
      <c r="I67" s="96"/>
      <c r="J67" s="96"/>
      <c r="K67" s="96"/>
      <c r="L67" s="98"/>
      <c r="M67" s="98"/>
      <c r="N67" s="98"/>
      <c r="O67" s="98"/>
      <c r="P67" s="98"/>
      <c r="Q67" s="98"/>
      <c r="R67" s="102"/>
      <c r="S67" s="102"/>
      <c r="T67" s="102"/>
      <c r="U67" s="102"/>
      <c r="V67" s="102"/>
      <c r="W67" s="102"/>
      <c r="X67" s="102"/>
      <c r="Y67" s="102"/>
      <c r="Z67" s="102"/>
      <c r="AA67" s="102"/>
      <c r="AB67" s="102"/>
      <c r="AC67" s="102"/>
      <c r="AD67" s="102"/>
      <c r="AE67" s="102"/>
      <c r="AF67" s="102"/>
      <c r="AG67" s="101"/>
      <c r="AH67" s="101"/>
      <c r="AI67" s="104"/>
      <c r="AJ67" s="104"/>
      <c r="AK67" s="104"/>
      <c r="AL67" s="104"/>
      <c r="AM67" s="104"/>
      <c r="AN67" s="104"/>
      <c r="AO67" s="104"/>
    </row>
    <row r="68" spans="1:41" ht="14.25" customHeight="1">
      <c r="A68" s="105"/>
      <c r="B68" s="154"/>
      <c r="C68" s="106" t="s">
        <v>55</v>
      </c>
      <c r="D68" s="95"/>
      <c r="E68" s="107" t="s">
        <v>56</v>
      </c>
      <c r="F68" s="96"/>
      <c r="G68" s="96"/>
      <c r="H68" s="97"/>
      <c r="I68" s="96"/>
      <c r="J68" s="96"/>
      <c r="K68" s="96"/>
      <c r="L68" s="108" t="s">
        <v>57</v>
      </c>
      <c r="M68" s="98"/>
      <c r="N68" s="98"/>
      <c r="O68" s="99"/>
      <c r="P68" s="98"/>
      <c r="Q68" s="98"/>
      <c r="R68" s="109" t="s">
        <v>58</v>
      </c>
      <c r="S68" s="101"/>
      <c r="T68" s="110" t="s">
        <v>59</v>
      </c>
      <c r="U68" s="102"/>
      <c r="V68" s="102"/>
      <c r="W68" s="103"/>
      <c r="X68" s="102"/>
      <c r="Y68" s="102"/>
      <c r="Z68" s="102"/>
      <c r="AA68" s="110" t="s">
        <v>60</v>
      </c>
      <c r="AB68" s="102"/>
      <c r="AC68" s="102"/>
      <c r="AD68" s="103"/>
      <c r="AE68" s="102"/>
      <c r="AF68" s="102"/>
      <c r="AG68" s="101"/>
      <c r="AH68" s="101"/>
      <c r="AI68" s="104"/>
      <c r="AJ68" s="104"/>
      <c r="AK68" s="104"/>
      <c r="AL68" s="104"/>
      <c r="AM68" s="104"/>
      <c r="AN68" s="104"/>
      <c r="AO68" s="104"/>
    </row>
    <row r="69" spans="1:41" ht="14.25" customHeight="1">
      <c r="A69" s="105"/>
      <c r="B69" s="154"/>
      <c r="C69" s="112" t="s">
        <v>61</v>
      </c>
      <c r="D69" s="112" t="s">
        <v>62</v>
      </c>
      <c r="E69" s="113" t="s">
        <v>63</v>
      </c>
      <c r="F69" s="114" t="s">
        <v>64</v>
      </c>
      <c r="G69" s="114" t="s">
        <v>65</v>
      </c>
      <c r="H69" s="114" t="s">
        <v>66</v>
      </c>
      <c r="I69" s="113" t="s">
        <v>67</v>
      </c>
      <c r="J69" s="114" t="s">
        <v>68</v>
      </c>
      <c r="K69" s="115" t="s">
        <v>69</v>
      </c>
      <c r="L69" s="116" t="s">
        <v>70</v>
      </c>
      <c r="M69" s="116" t="s">
        <v>71</v>
      </c>
      <c r="N69" s="116" t="s">
        <v>72</v>
      </c>
      <c r="O69" s="117" t="s">
        <v>73</v>
      </c>
      <c r="P69" s="118" t="s">
        <v>74</v>
      </c>
      <c r="Q69" s="116" t="s">
        <v>69</v>
      </c>
      <c r="R69" s="119" t="s">
        <v>61</v>
      </c>
      <c r="S69" s="119" t="s">
        <v>62</v>
      </c>
      <c r="T69" s="120" t="s">
        <v>63</v>
      </c>
      <c r="U69" s="121" t="s">
        <v>64</v>
      </c>
      <c r="V69" s="121" t="s">
        <v>65</v>
      </c>
      <c r="W69" s="121" t="s">
        <v>66</v>
      </c>
      <c r="X69" s="120" t="s">
        <v>67</v>
      </c>
      <c r="Y69" s="121" t="s">
        <v>68</v>
      </c>
      <c r="Z69" s="122" t="s">
        <v>69</v>
      </c>
      <c r="AA69" s="122" t="s">
        <v>70</v>
      </c>
      <c r="AB69" s="122" t="s">
        <v>71</v>
      </c>
      <c r="AC69" s="122" t="s">
        <v>72</v>
      </c>
      <c r="AD69" s="120" t="s">
        <v>73</v>
      </c>
      <c r="AE69" s="121" t="s">
        <v>74</v>
      </c>
      <c r="AF69" s="122" t="s">
        <v>69</v>
      </c>
      <c r="AG69" s="123" t="s">
        <v>75</v>
      </c>
      <c r="AH69" s="123" t="s">
        <v>76</v>
      </c>
      <c r="AI69" s="104"/>
      <c r="AJ69" s="104"/>
      <c r="AK69" s="104"/>
      <c r="AL69" s="104"/>
      <c r="AM69" s="104"/>
      <c r="AN69" s="104"/>
      <c r="AO69" s="104"/>
    </row>
    <row r="70" spans="1:41" ht="14.25" customHeight="1">
      <c r="B70" s="47" t="s">
        <v>109</v>
      </c>
      <c r="C70" s="160">
        <v>193.69</v>
      </c>
      <c r="D70" s="160">
        <v>50.86</v>
      </c>
      <c r="E70" s="161">
        <v>4.92</v>
      </c>
      <c r="F70" s="161">
        <v>130.57</v>
      </c>
      <c r="G70" s="162">
        <v>33.93</v>
      </c>
      <c r="H70" s="162">
        <v>37.67</v>
      </c>
      <c r="I70" s="161">
        <v>3.83</v>
      </c>
      <c r="J70" s="161">
        <v>3.83</v>
      </c>
      <c r="K70" s="161">
        <v>17.489999999999998</v>
      </c>
      <c r="L70" s="163">
        <f t="shared" ref="L70:N70" si="74">F70</f>
        <v>130.57</v>
      </c>
      <c r="M70" s="163">
        <f t="shared" si="74"/>
        <v>33.93</v>
      </c>
      <c r="N70" s="163">
        <f t="shared" si="74"/>
        <v>37.67</v>
      </c>
      <c r="O70" s="160">
        <v>3.83</v>
      </c>
      <c r="P70" s="160">
        <v>3.83</v>
      </c>
      <c r="Q70" s="160">
        <f t="shared" ref="Q70:Q73" si="75">K70</f>
        <v>17.489999999999998</v>
      </c>
      <c r="R70" s="164">
        <v>193.69</v>
      </c>
      <c r="S70" s="164">
        <v>50.86</v>
      </c>
      <c r="T70" s="164">
        <v>4.92</v>
      </c>
      <c r="U70" s="164">
        <v>130.57</v>
      </c>
      <c r="V70" s="165">
        <v>33.93</v>
      </c>
      <c r="W70" s="165">
        <v>37.67</v>
      </c>
      <c r="X70" s="164">
        <v>3.83</v>
      </c>
      <c r="Y70" s="164">
        <v>3.83</v>
      </c>
      <c r="Z70" s="164">
        <v>17.489999999999998</v>
      </c>
      <c r="AA70" s="166">
        <f t="shared" ref="AA70:AC70" si="76">U70</f>
        <v>130.57</v>
      </c>
      <c r="AB70" s="166">
        <f t="shared" si="76"/>
        <v>33.93</v>
      </c>
      <c r="AC70" s="166">
        <f t="shared" si="76"/>
        <v>37.67</v>
      </c>
      <c r="AD70" s="164">
        <v>3.83</v>
      </c>
      <c r="AE70" s="164">
        <v>3.83</v>
      </c>
      <c r="AF70" s="164">
        <f t="shared" ref="AF70:AF73" si="77">Z70</f>
        <v>17.489999999999998</v>
      </c>
      <c r="AG70" s="167">
        <v>3.87</v>
      </c>
      <c r="AH70" s="167">
        <f>AG70</f>
        <v>3.87</v>
      </c>
      <c r="AI70" s="145"/>
      <c r="AJ70" s="145"/>
      <c r="AK70" s="145"/>
      <c r="AL70" s="145"/>
      <c r="AM70" s="145"/>
      <c r="AN70" s="145"/>
      <c r="AO70" s="145"/>
    </row>
    <row r="71" spans="1:41" ht="14.25" customHeight="1">
      <c r="B71" s="47" t="s">
        <v>110</v>
      </c>
      <c r="C71" s="163"/>
      <c r="D71" s="163"/>
      <c r="E71" s="9"/>
      <c r="F71" s="168"/>
      <c r="G71" s="168"/>
      <c r="H71" s="168"/>
      <c r="I71" s="9"/>
      <c r="J71" s="9"/>
      <c r="K71" s="9"/>
      <c r="L71" s="163"/>
      <c r="M71" s="163"/>
      <c r="N71" s="163"/>
      <c r="O71" s="169"/>
      <c r="P71" s="169"/>
      <c r="Q71" s="160">
        <f t="shared" si="75"/>
        <v>0</v>
      </c>
      <c r="R71" s="166"/>
      <c r="S71" s="166"/>
      <c r="T71" s="170"/>
      <c r="U71" s="166"/>
      <c r="V71" s="166"/>
      <c r="W71" s="166"/>
      <c r="X71" s="170"/>
      <c r="Y71" s="170"/>
      <c r="Z71" s="170"/>
      <c r="AA71" s="166"/>
      <c r="AB71" s="166"/>
      <c r="AC71" s="166"/>
      <c r="AD71" s="170"/>
      <c r="AE71" s="170"/>
      <c r="AF71" s="164">
        <f t="shared" si="77"/>
        <v>0</v>
      </c>
      <c r="AG71" s="171"/>
      <c r="AH71" s="171"/>
      <c r="AI71" s="145"/>
      <c r="AJ71" s="145"/>
      <c r="AK71" s="145"/>
      <c r="AL71" s="145"/>
      <c r="AM71" s="145"/>
      <c r="AN71" s="145"/>
      <c r="AO71" s="145"/>
    </row>
    <row r="72" spans="1:41" ht="14.25" customHeight="1">
      <c r="B72" s="47" t="s">
        <v>111</v>
      </c>
      <c r="C72" s="126">
        <v>3.3</v>
      </c>
      <c r="D72" s="126">
        <v>9.0500000000000007</v>
      </c>
      <c r="E72" s="128">
        <v>124.89</v>
      </c>
      <c r="F72" s="128">
        <v>3.3</v>
      </c>
      <c r="G72" s="128">
        <v>9.0500000000000007</v>
      </c>
      <c r="H72" s="127">
        <v>5.51</v>
      </c>
      <c r="I72" s="128">
        <v>124.89</v>
      </c>
      <c r="J72" s="128">
        <v>148.97999999999999</v>
      </c>
      <c r="K72" s="128">
        <v>66.37</v>
      </c>
      <c r="L72" s="126">
        <v>8.82</v>
      </c>
      <c r="M72" s="126">
        <v>19.21</v>
      </c>
      <c r="N72" s="126">
        <v>14.46</v>
      </c>
      <c r="O72" s="126">
        <v>148.97999999999999</v>
      </c>
      <c r="P72" s="126">
        <v>148.97999999999999</v>
      </c>
      <c r="Q72" s="126">
        <f t="shared" si="75"/>
        <v>66.37</v>
      </c>
      <c r="R72" s="131">
        <v>3.3</v>
      </c>
      <c r="S72" s="131">
        <v>9.0500000000000007</v>
      </c>
      <c r="T72" s="131">
        <v>124.89</v>
      </c>
      <c r="U72" s="131">
        <v>3.3</v>
      </c>
      <c r="V72" s="131">
        <v>9.0500000000000007</v>
      </c>
      <c r="W72" s="132">
        <v>5.51</v>
      </c>
      <c r="X72" s="131">
        <v>124.89</v>
      </c>
      <c r="Y72" s="131">
        <v>148.97999999999999</v>
      </c>
      <c r="Z72" s="131">
        <v>66.37</v>
      </c>
      <c r="AA72" s="131">
        <v>8.82</v>
      </c>
      <c r="AB72" s="131">
        <v>19.21</v>
      </c>
      <c r="AC72" s="131">
        <v>14.46</v>
      </c>
      <c r="AD72" s="131">
        <v>148.97999999999999</v>
      </c>
      <c r="AE72" s="131">
        <v>148.97999999999999</v>
      </c>
      <c r="AF72" s="131">
        <f t="shared" si="77"/>
        <v>66.37</v>
      </c>
      <c r="AG72" s="172">
        <v>149.09</v>
      </c>
      <c r="AH72" s="172">
        <v>125.03</v>
      </c>
      <c r="AI72" s="145"/>
      <c r="AJ72" s="145"/>
      <c r="AK72" s="145"/>
      <c r="AL72" s="145"/>
      <c r="AM72" s="145"/>
      <c r="AN72" s="145"/>
      <c r="AO72" s="145"/>
    </row>
    <row r="73" spans="1:41" ht="14.25" customHeight="1">
      <c r="B73" s="173" t="s">
        <v>112</v>
      </c>
      <c r="C73" s="126">
        <v>14.84</v>
      </c>
      <c r="D73" s="126">
        <v>12.53</v>
      </c>
      <c r="E73" s="128">
        <v>7.75</v>
      </c>
      <c r="F73" s="128">
        <v>11.25</v>
      </c>
      <c r="G73" s="128">
        <v>6.03</v>
      </c>
      <c r="H73" s="174">
        <v>11.66</v>
      </c>
      <c r="I73" s="128">
        <v>7.75</v>
      </c>
      <c r="J73" s="128">
        <v>8.1</v>
      </c>
      <c r="K73" s="128">
        <v>11.03</v>
      </c>
      <c r="L73" s="129">
        <f t="shared" ref="L73:M73" si="78">F73</f>
        <v>11.25</v>
      </c>
      <c r="M73" s="129">
        <f t="shared" si="78"/>
        <v>6.03</v>
      </c>
      <c r="N73" s="126">
        <v>9.77</v>
      </c>
      <c r="O73" s="126">
        <v>8.1</v>
      </c>
      <c r="P73" s="126">
        <v>8.1</v>
      </c>
      <c r="Q73" s="126">
        <f t="shared" si="75"/>
        <v>11.03</v>
      </c>
      <c r="R73" s="131">
        <v>14.84</v>
      </c>
      <c r="S73" s="131">
        <v>12.53</v>
      </c>
      <c r="T73" s="131">
        <v>7.75</v>
      </c>
      <c r="U73" s="131">
        <v>11.25</v>
      </c>
      <c r="V73" s="131">
        <v>6.03</v>
      </c>
      <c r="W73" s="175">
        <v>11.66</v>
      </c>
      <c r="X73" s="131">
        <v>7.75</v>
      </c>
      <c r="Y73" s="131">
        <v>8.1</v>
      </c>
      <c r="Z73" s="131">
        <v>11.03</v>
      </c>
      <c r="AA73" s="133">
        <f t="shared" ref="AA73:AB73" si="79">U73</f>
        <v>11.25</v>
      </c>
      <c r="AB73" s="133">
        <f t="shared" si="79"/>
        <v>6.03</v>
      </c>
      <c r="AC73" s="131">
        <v>9.77</v>
      </c>
      <c r="AD73" s="131">
        <v>8.1</v>
      </c>
      <c r="AE73" s="131">
        <v>8.1</v>
      </c>
      <c r="AF73" s="131">
        <f t="shared" si="77"/>
        <v>11.03</v>
      </c>
      <c r="AG73" s="172">
        <v>8.27</v>
      </c>
      <c r="AH73" s="172">
        <v>7.71</v>
      </c>
      <c r="AI73" s="145"/>
      <c r="AJ73" s="145"/>
      <c r="AK73" s="145"/>
      <c r="AL73" s="145"/>
      <c r="AM73" s="145"/>
      <c r="AN73" s="145"/>
      <c r="AO73" s="145"/>
    </row>
    <row r="74" spans="1:41" ht="14.25" customHeight="1">
      <c r="A74" s="3"/>
      <c r="B74" s="147" t="s">
        <v>113</v>
      </c>
      <c r="C74" s="176">
        <f t="shared" ref="C74:D74" si="80">(C70*C72)+C73</f>
        <v>654.01699999999994</v>
      </c>
      <c r="D74" s="176">
        <f t="shared" si="80"/>
        <v>472.81299999999999</v>
      </c>
      <c r="E74" s="176">
        <f t="shared" ref="E74:AH74" si="81">E70*E72+E73</f>
        <v>622.2088</v>
      </c>
      <c r="F74" s="176">
        <f t="shared" si="81"/>
        <v>442.13099999999997</v>
      </c>
      <c r="G74" s="176">
        <f t="shared" si="81"/>
        <v>313.09649999999999</v>
      </c>
      <c r="H74" s="176">
        <f t="shared" si="81"/>
        <v>219.2217</v>
      </c>
      <c r="I74" s="176">
        <f t="shared" si="81"/>
        <v>486.07870000000003</v>
      </c>
      <c r="J74" s="177">
        <f t="shared" si="81"/>
        <v>578.6934</v>
      </c>
      <c r="K74" s="177">
        <f t="shared" si="81"/>
        <v>1171.8413</v>
      </c>
      <c r="L74" s="176">
        <f t="shared" si="81"/>
        <v>1162.8774000000001</v>
      </c>
      <c r="M74" s="176">
        <f t="shared" si="81"/>
        <v>657.82529999999997</v>
      </c>
      <c r="N74" s="176">
        <f t="shared" si="81"/>
        <v>554.47820000000002</v>
      </c>
      <c r="O74" s="176">
        <f t="shared" si="81"/>
        <v>578.6934</v>
      </c>
      <c r="P74" s="176">
        <f t="shared" si="81"/>
        <v>578.6934</v>
      </c>
      <c r="Q74" s="176">
        <f t="shared" si="81"/>
        <v>1171.8413</v>
      </c>
      <c r="R74" s="178">
        <f t="shared" si="81"/>
        <v>654.01699999999994</v>
      </c>
      <c r="S74" s="178">
        <f t="shared" si="81"/>
        <v>472.81299999999999</v>
      </c>
      <c r="T74" s="178">
        <f t="shared" si="81"/>
        <v>622.2088</v>
      </c>
      <c r="U74" s="178">
        <f t="shared" si="81"/>
        <v>442.13099999999997</v>
      </c>
      <c r="V74" s="178">
        <f t="shared" si="81"/>
        <v>313.09649999999999</v>
      </c>
      <c r="W74" s="178">
        <f t="shared" si="81"/>
        <v>219.2217</v>
      </c>
      <c r="X74" s="178">
        <f t="shared" si="81"/>
        <v>486.07870000000003</v>
      </c>
      <c r="Y74" s="178">
        <f t="shared" si="81"/>
        <v>578.6934</v>
      </c>
      <c r="Z74" s="178">
        <f t="shared" si="81"/>
        <v>1171.8413</v>
      </c>
      <c r="AA74" s="178">
        <f t="shared" si="81"/>
        <v>1162.8774000000001</v>
      </c>
      <c r="AB74" s="178">
        <f t="shared" si="81"/>
        <v>657.82529999999997</v>
      </c>
      <c r="AC74" s="178">
        <f t="shared" si="81"/>
        <v>554.47820000000002</v>
      </c>
      <c r="AD74" s="178">
        <f t="shared" si="81"/>
        <v>578.6934</v>
      </c>
      <c r="AE74" s="178">
        <f t="shared" si="81"/>
        <v>578.6934</v>
      </c>
      <c r="AF74" s="178">
        <f t="shared" si="81"/>
        <v>1171.8413</v>
      </c>
      <c r="AG74" s="179">
        <f t="shared" si="81"/>
        <v>585.24829999999997</v>
      </c>
      <c r="AH74" s="179">
        <f t="shared" si="81"/>
        <v>491.5761</v>
      </c>
      <c r="AI74" s="180"/>
      <c r="AJ74" s="180"/>
      <c r="AK74" s="180"/>
      <c r="AL74" s="180"/>
      <c r="AM74" s="180"/>
      <c r="AN74" s="180"/>
      <c r="AO74" s="181"/>
    </row>
    <row r="75" spans="1:41" ht="14.25" customHeight="1">
      <c r="A75" s="96"/>
      <c r="B75" s="96"/>
      <c r="C75" s="182"/>
      <c r="D75" s="98"/>
      <c r="E75" s="96"/>
      <c r="F75" s="183"/>
      <c r="G75" s="96"/>
      <c r="H75" s="96"/>
      <c r="I75" s="184"/>
      <c r="J75" s="184"/>
      <c r="K75" s="184"/>
      <c r="L75" s="182"/>
      <c r="M75" s="98"/>
      <c r="N75" s="98"/>
      <c r="O75" s="98"/>
      <c r="P75" s="98"/>
      <c r="Q75" s="98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6"/>
      <c r="AC75" s="186"/>
      <c r="AD75" s="186"/>
      <c r="AE75" s="186"/>
      <c r="AF75" s="105"/>
      <c r="AG75" s="105"/>
      <c r="AH75" s="105"/>
      <c r="AI75" s="105"/>
      <c r="AJ75" s="105"/>
      <c r="AK75" s="105"/>
      <c r="AL75" s="105"/>
      <c r="AM75" s="105"/>
      <c r="AN75" s="105"/>
      <c r="AO75" s="105"/>
    </row>
    <row r="76" spans="1:41" ht="14.25" customHeight="1">
      <c r="B76" s="187"/>
      <c r="C76" s="188"/>
      <c r="D76" s="188"/>
      <c r="E76" s="189"/>
      <c r="F76" s="189"/>
      <c r="G76" s="189"/>
      <c r="H76" s="189"/>
      <c r="I76" s="189"/>
      <c r="J76" s="184"/>
      <c r="K76" s="184"/>
      <c r="L76" s="182"/>
      <c r="M76" s="98"/>
      <c r="N76" s="98"/>
      <c r="O76" s="98"/>
      <c r="P76" s="98"/>
      <c r="Q76" s="98"/>
      <c r="R76" s="185"/>
      <c r="S76" s="185"/>
      <c r="T76" s="185"/>
      <c r="U76" s="185"/>
      <c r="V76" s="185"/>
      <c r="W76" s="185"/>
      <c r="X76" s="185"/>
      <c r="Y76" s="185"/>
      <c r="Z76" s="185"/>
      <c r="AA76" s="185"/>
      <c r="AB76" s="186"/>
      <c r="AC76" s="186"/>
      <c r="AD76" s="186"/>
      <c r="AE76" s="186"/>
      <c r="AF76" s="105"/>
      <c r="AG76" s="105"/>
      <c r="AH76" s="105"/>
      <c r="AI76" s="105"/>
      <c r="AJ76" s="105"/>
      <c r="AK76" s="105"/>
      <c r="AL76" s="105"/>
      <c r="AM76" s="105"/>
      <c r="AN76" s="105"/>
      <c r="AO76" s="105"/>
    </row>
    <row r="77" spans="1:41" ht="14.25" customHeight="1">
      <c r="A77" s="105"/>
      <c r="B77" s="96"/>
      <c r="C77" s="434" t="s">
        <v>114</v>
      </c>
      <c r="D77" s="423"/>
      <c r="E77" s="423"/>
      <c r="F77" s="423"/>
      <c r="G77" s="423"/>
      <c r="H77" s="423"/>
      <c r="I77" s="423"/>
      <c r="J77" s="423"/>
      <c r="K77" s="423"/>
      <c r="L77" s="423"/>
      <c r="M77" s="423"/>
      <c r="N77" s="423"/>
      <c r="O77" s="423"/>
      <c r="P77" s="423"/>
      <c r="Q77" s="423"/>
      <c r="R77" s="190"/>
      <c r="S77" s="190"/>
      <c r="T77" s="190"/>
      <c r="U77" s="190"/>
      <c r="V77" s="190"/>
      <c r="W77" s="190"/>
      <c r="X77" s="190"/>
      <c r="Y77" s="190"/>
      <c r="Z77" s="190"/>
      <c r="AA77" s="190"/>
      <c r="AB77" s="190"/>
      <c r="AC77" s="190"/>
      <c r="AD77" s="186"/>
      <c r="AE77" s="186"/>
      <c r="AF77" s="105"/>
      <c r="AG77" s="105"/>
      <c r="AH77" s="105"/>
      <c r="AI77" s="105"/>
      <c r="AJ77" s="105"/>
      <c r="AK77" s="105"/>
      <c r="AL77" s="105"/>
      <c r="AM77" s="105"/>
      <c r="AN77" s="105"/>
      <c r="AO77" s="105"/>
    </row>
    <row r="78" spans="1:41" ht="14.25" customHeight="1">
      <c r="A78" s="105"/>
      <c r="B78" s="191" t="s">
        <v>115</v>
      </c>
      <c r="C78" s="108" t="s">
        <v>55</v>
      </c>
      <c r="D78" s="98"/>
      <c r="E78" s="184"/>
      <c r="F78" s="192" t="s">
        <v>56</v>
      </c>
      <c r="G78" s="184"/>
      <c r="H78" s="184"/>
      <c r="I78" s="184"/>
      <c r="J78" s="184"/>
      <c r="K78" s="184"/>
      <c r="L78" s="108" t="s">
        <v>57</v>
      </c>
      <c r="M78" s="98"/>
      <c r="N78" s="98"/>
      <c r="O78" s="98"/>
      <c r="P78" s="98"/>
      <c r="Q78" s="98"/>
      <c r="R78" s="193" t="s">
        <v>58</v>
      </c>
      <c r="S78" s="185"/>
      <c r="T78" s="193" t="s">
        <v>60</v>
      </c>
      <c r="U78" s="186"/>
      <c r="V78" s="186"/>
      <c r="W78" s="186"/>
      <c r="X78" s="186"/>
      <c r="Y78" s="186"/>
      <c r="Z78" s="185" t="s">
        <v>116</v>
      </c>
      <c r="AA78" s="185" t="s">
        <v>117</v>
      </c>
      <c r="AB78" s="185" t="s">
        <v>116</v>
      </c>
      <c r="AC78" s="185" t="s">
        <v>117</v>
      </c>
      <c r="AD78" s="186"/>
      <c r="AE78" s="186"/>
      <c r="AF78" s="105"/>
      <c r="AG78" s="105"/>
      <c r="AH78" s="105"/>
      <c r="AI78" s="105"/>
      <c r="AJ78" s="105"/>
      <c r="AK78" s="105"/>
      <c r="AL78" s="105"/>
      <c r="AM78" s="105"/>
      <c r="AN78" s="105"/>
      <c r="AO78" s="105"/>
    </row>
    <row r="79" spans="1:41" ht="14.25" customHeight="1">
      <c r="B79" s="194">
        <v>1</v>
      </c>
      <c r="C79" s="195">
        <v>0.02</v>
      </c>
      <c r="D79" s="196"/>
      <c r="E79" s="197"/>
      <c r="F79" s="198">
        <v>0.02</v>
      </c>
      <c r="G79" s="198"/>
      <c r="H79" s="198"/>
      <c r="I79" s="197"/>
      <c r="J79" s="199"/>
      <c r="K79" s="199"/>
      <c r="L79" s="200">
        <v>0.02</v>
      </c>
      <c r="M79" s="196"/>
      <c r="N79" s="195"/>
      <c r="O79" s="195"/>
      <c r="P79" s="196"/>
      <c r="Q79" s="195"/>
      <c r="R79" s="201">
        <v>0.02</v>
      </c>
      <c r="S79" s="201"/>
      <c r="T79" s="201">
        <v>0.02</v>
      </c>
      <c r="U79" s="202"/>
      <c r="V79" s="202"/>
      <c r="W79" s="202"/>
      <c r="X79" s="202"/>
      <c r="Y79" s="202"/>
      <c r="Z79" s="201">
        <v>0.02</v>
      </c>
      <c r="AA79" s="201">
        <v>0.02</v>
      </c>
      <c r="AB79" s="201">
        <v>0.02</v>
      </c>
      <c r="AC79" s="201">
        <v>0.02</v>
      </c>
      <c r="AD79" s="202"/>
      <c r="AE79" s="202"/>
    </row>
    <row r="80" spans="1:41" ht="14.25" customHeight="1">
      <c r="B80" s="194">
        <f t="shared" ref="B80:B96" si="82">B79+1</f>
        <v>2</v>
      </c>
      <c r="C80" s="195">
        <v>0.02</v>
      </c>
      <c r="D80" s="196"/>
      <c r="E80" s="197"/>
      <c r="F80" s="198">
        <v>0.02</v>
      </c>
      <c r="G80" s="198"/>
      <c r="H80" s="198"/>
      <c r="I80" s="197"/>
      <c r="J80" s="199"/>
      <c r="K80" s="199"/>
      <c r="L80" s="200">
        <v>0.02</v>
      </c>
      <c r="M80" s="196"/>
      <c r="N80" s="195"/>
      <c r="O80" s="195"/>
      <c r="P80" s="196"/>
      <c r="Q80" s="195"/>
      <c r="R80" s="201">
        <v>0.02</v>
      </c>
      <c r="S80" s="201"/>
      <c r="T80" s="201">
        <v>0.02</v>
      </c>
      <c r="U80" s="202"/>
      <c r="V80" s="202"/>
      <c r="W80" s="202"/>
      <c r="X80" s="202"/>
      <c r="Y80" s="202"/>
      <c r="Z80" s="201">
        <v>0.02</v>
      </c>
      <c r="AA80" s="201">
        <v>0.02</v>
      </c>
      <c r="AB80" s="201">
        <v>0.02</v>
      </c>
      <c r="AC80" s="201">
        <v>0.02</v>
      </c>
      <c r="AD80" s="202"/>
      <c r="AE80" s="202"/>
    </row>
    <row r="81" spans="2:31" ht="14.25" customHeight="1">
      <c r="B81" s="194">
        <f t="shared" si="82"/>
        <v>3</v>
      </c>
      <c r="C81" s="195">
        <v>0.02</v>
      </c>
      <c r="D81" s="196"/>
      <c r="E81" s="197"/>
      <c r="F81" s="198">
        <v>0.02</v>
      </c>
      <c r="G81" s="198"/>
      <c r="H81" s="198"/>
      <c r="I81" s="197"/>
      <c r="J81" s="199"/>
      <c r="K81" s="199"/>
      <c r="L81" s="200">
        <v>0.02</v>
      </c>
      <c r="M81" s="196"/>
      <c r="N81" s="195"/>
      <c r="O81" s="195"/>
      <c r="P81" s="196"/>
      <c r="Q81" s="195"/>
      <c r="R81" s="201">
        <v>0.02</v>
      </c>
      <c r="S81" s="201"/>
      <c r="T81" s="201">
        <v>0.02</v>
      </c>
      <c r="U81" s="202"/>
      <c r="V81" s="202"/>
      <c r="W81" s="202"/>
      <c r="X81" s="202"/>
      <c r="Y81" s="202"/>
      <c r="Z81" s="201">
        <v>0.02</v>
      </c>
      <c r="AA81" s="201">
        <v>0.02</v>
      </c>
      <c r="AB81" s="201">
        <v>0.02</v>
      </c>
      <c r="AC81" s="201">
        <v>0.02</v>
      </c>
      <c r="AD81" s="202"/>
      <c r="AE81" s="202"/>
    </row>
    <row r="82" spans="2:31" ht="14.25" customHeight="1">
      <c r="B82" s="194">
        <f t="shared" si="82"/>
        <v>4</v>
      </c>
      <c r="C82" s="195">
        <v>0.02</v>
      </c>
      <c r="D82" s="196"/>
      <c r="E82" s="197"/>
      <c r="F82" s="198">
        <v>0.02</v>
      </c>
      <c r="G82" s="199"/>
      <c r="H82" s="199"/>
      <c r="I82" s="197"/>
      <c r="J82" s="199"/>
      <c r="K82" s="199"/>
      <c r="L82" s="195">
        <v>0.03</v>
      </c>
      <c r="M82" s="196"/>
      <c r="N82" s="195"/>
      <c r="O82" s="195"/>
      <c r="P82" s="196"/>
      <c r="Q82" s="195"/>
      <c r="R82" s="201">
        <v>0.02</v>
      </c>
      <c r="S82" s="201"/>
      <c r="T82" s="201">
        <v>0.03</v>
      </c>
      <c r="U82" s="202"/>
      <c r="V82" s="202"/>
      <c r="W82" s="202"/>
      <c r="X82" s="202"/>
      <c r="Y82" s="202"/>
      <c r="Z82" s="201">
        <v>0.02</v>
      </c>
      <c r="AA82" s="201">
        <v>0.03</v>
      </c>
      <c r="AB82" s="201">
        <v>0.02</v>
      </c>
      <c r="AC82" s="201">
        <v>0.03</v>
      </c>
      <c r="AD82" s="202"/>
      <c r="AE82" s="202"/>
    </row>
    <row r="83" spans="2:31" ht="14.25" hidden="1" customHeight="1">
      <c r="B83" s="194">
        <f t="shared" si="82"/>
        <v>5</v>
      </c>
      <c r="C83" s="195">
        <v>0.02</v>
      </c>
      <c r="D83" s="196"/>
      <c r="E83" s="197"/>
      <c r="F83" s="198">
        <v>0.02</v>
      </c>
      <c r="G83" s="199"/>
      <c r="H83" s="199"/>
      <c r="I83" s="197"/>
      <c r="J83" s="199"/>
      <c r="K83" s="199"/>
      <c r="L83" s="195">
        <v>0.04</v>
      </c>
      <c r="M83" s="196"/>
      <c r="N83" s="195"/>
      <c r="O83" s="195"/>
      <c r="P83" s="196"/>
      <c r="Q83" s="195"/>
      <c r="R83" s="201">
        <v>0.02</v>
      </c>
      <c r="S83" s="201"/>
      <c r="T83" s="201">
        <v>0.04</v>
      </c>
      <c r="U83" s="202"/>
      <c r="V83" s="202"/>
      <c r="W83" s="202"/>
      <c r="X83" s="202"/>
      <c r="Y83" s="202"/>
      <c r="Z83" s="201">
        <v>0.02</v>
      </c>
      <c r="AA83" s="201">
        <v>0.04</v>
      </c>
      <c r="AB83" s="201">
        <v>0.02</v>
      </c>
      <c r="AC83" s="201">
        <v>0.04</v>
      </c>
      <c r="AD83" s="202"/>
      <c r="AE83" s="202"/>
    </row>
    <row r="84" spans="2:31" ht="14.25" customHeight="1">
      <c r="B84" s="194">
        <f t="shared" si="82"/>
        <v>6</v>
      </c>
      <c r="C84" s="195">
        <v>0.02</v>
      </c>
      <c r="D84" s="196"/>
      <c r="E84" s="197"/>
      <c r="F84" s="198">
        <v>0.02</v>
      </c>
      <c r="G84" s="199"/>
      <c r="H84" s="199"/>
      <c r="I84" s="197"/>
      <c r="J84" s="199"/>
      <c r="K84" s="199"/>
      <c r="L84" s="203">
        <v>0.03</v>
      </c>
      <c r="M84" s="196"/>
      <c r="N84" s="195"/>
      <c r="O84" s="195"/>
      <c r="P84" s="196"/>
      <c r="Q84" s="195"/>
      <c r="R84" s="201">
        <v>0.02</v>
      </c>
      <c r="S84" s="201"/>
      <c r="T84" s="201">
        <v>0.06</v>
      </c>
      <c r="U84" s="202"/>
      <c r="V84" s="202"/>
      <c r="W84" s="202"/>
      <c r="X84" s="202"/>
      <c r="Y84" s="202"/>
      <c r="Z84" s="201">
        <v>0.02</v>
      </c>
      <c r="AA84" s="201">
        <v>0.06</v>
      </c>
      <c r="AB84" s="201">
        <v>0.02</v>
      </c>
      <c r="AC84" s="201">
        <v>0.06</v>
      </c>
      <c r="AD84" s="202"/>
      <c r="AE84" s="202"/>
    </row>
    <row r="85" spans="2:31" ht="14.25" customHeight="1">
      <c r="B85" s="194">
        <f t="shared" si="82"/>
        <v>7</v>
      </c>
      <c r="C85" s="195">
        <v>0.02</v>
      </c>
      <c r="D85" s="196"/>
      <c r="E85" s="197"/>
      <c r="F85" s="198">
        <v>0.02</v>
      </c>
      <c r="G85" s="199"/>
      <c r="H85" s="199"/>
      <c r="I85" s="197"/>
      <c r="J85" s="199"/>
      <c r="K85" s="199"/>
      <c r="L85" s="203">
        <v>0.03</v>
      </c>
      <c r="M85" s="196"/>
      <c r="N85" s="195"/>
      <c r="O85" s="195"/>
      <c r="P85" s="196"/>
      <c r="Q85" s="195"/>
      <c r="R85" s="201">
        <v>0.02</v>
      </c>
      <c r="S85" s="201"/>
      <c r="T85" s="201">
        <v>0.06</v>
      </c>
      <c r="U85" s="202"/>
      <c r="V85" s="202"/>
      <c r="W85" s="202"/>
      <c r="X85" s="202"/>
      <c r="Y85" s="202"/>
      <c r="Z85" s="201">
        <v>0.02</v>
      </c>
      <c r="AA85" s="201">
        <v>0.06</v>
      </c>
      <c r="AB85" s="201">
        <v>0.02</v>
      </c>
      <c r="AC85" s="201">
        <v>0.06</v>
      </c>
      <c r="AD85" s="202"/>
      <c r="AE85" s="202"/>
    </row>
    <row r="86" spans="2:31" ht="14.25" customHeight="1">
      <c r="B86" s="194">
        <f t="shared" si="82"/>
        <v>8</v>
      </c>
      <c r="C86" s="195">
        <v>0.02</v>
      </c>
      <c r="D86" s="196"/>
      <c r="E86" s="197"/>
      <c r="F86" s="198">
        <v>0.02</v>
      </c>
      <c r="G86" s="199"/>
      <c r="H86" s="199"/>
      <c r="I86" s="197"/>
      <c r="J86" s="199"/>
      <c r="K86" s="199"/>
      <c r="L86" s="195">
        <v>0.06</v>
      </c>
      <c r="M86" s="196"/>
      <c r="N86" s="195"/>
      <c r="O86" s="195"/>
      <c r="P86" s="196"/>
      <c r="Q86" s="195"/>
      <c r="R86" s="201">
        <v>0.02</v>
      </c>
      <c r="S86" s="201"/>
      <c r="T86" s="201">
        <v>0.06</v>
      </c>
      <c r="U86" s="202"/>
      <c r="V86" s="202"/>
      <c r="W86" s="202"/>
      <c r="X86" s="202"/>
      <c r="Y86" s="202"/>
      <c r="Z86" s="201">
        <v>0.02</v>
      </c>
      <c r="AA86" s="201">
        <v>0.06</v>
      </c>
      <c r="AB86" s="201">
        <v>0.02</v>
      </c>
      <c r="AC86" s="201">
        <v>0.06</v>
      </c>
      <c r="AD86" s="202"/>
      <c r="AE86" s="202"/>
    </row>
    <row r="87" spans="2:31" ht="14.25" customHeight="1">
      <c r="B87" s="194">
        <f t="shared" si="82"/>
        <v>9</v>
      </c>
      <c r="C87" s="195">
        <v>0.02</v>
      </c>
      <c r="D87" s="196"/>
      <c r="E87" s="197"/>
      <c r="F87" s="198">
        <v>0.02</v>
      </c>
      <c r="G87" s="199"/>
      <c r="H87" s="199"/>
      <c r="I87" s="197"/>
      <c r="J87" s="199"/>
      <c r="K87" s="199"/>
      <c r="L87" s="195">
        <v>0.06</v>
      </c>
      <c r="M87" s="196"/>
      <c r="N87" s="195"/>
      <c r="O87" s="195"/>
      <c r="P87" s="196"/>
      <c r="Q87" s="195"/>
      <c r="R87" s="201">
        <v>0.02</v>
      </c>
      <c r="S87" s="201"/>
      <c r="T87" s="201">
        <v>0.06</v>
      </c>
      <c r="U87" s="202"/>
      <c r="V87" s="202"/>
      <c r="W87" s="202"/>
      <c r="X87" s="202"/>
      <c r="Y87" s="202"/>
      <c r="Z87" s="201">
        <v>0.02</v>
      </c>
      <c r="AA87" s="201">
        <v>0.06</v>
      </c>
      <c r="AB87" s="201">
        <v>0.02</v>
      </c>
      <c r="AC87" s="201">
        <v>0.06</v>
      </c>
      <c r="AD87" s="202"/>
      <c r="AE87" s="202"/>
    </row>
    <row r="88" spans="2:31" ht="14.25" customHeight="1">
      <c r="B88" s="194">
        <f t="shared" si="82"/>
        <v>10</v>
      </c>
      <c r="C88" s="195">
        <v>0.02</v>
      </c>
      <c r="D88" s="196"/>
      <c r="E88" s="197"/>
      <c r="F88" s="198">
        <v>0.02</v>
      </c>
      <c r="G88" s="199"/>
      <c r="H88" s="199"/>
      <c r="I88" s="197"/>
      <c r="J88" s="199"/>
      <c r="K88" s="199"/>
      <c r="L88" s="195">
        <v>0.06</v>
      </c>
      <c r="M88" s="196"/>
      <c r="N88" s="195"/>
      <c r="O88" s="195"/>
      <c r="P88" s="196"/>
      <c r="Q88" s="195"/>
      <c r="R88" s="201">
        <v>0.02</v>
      </c>
      <c r="S88" s="201"/>
      <c r="T88" s="201">
        <v>0.06</v>
      </c>
      <c r="U88" s="202"/>
      <c r="V88" s="202"/>
      <c r="W88" s="202"/>
      <c r="X88" s="202"/>
      <c r="Y88" s="202"/>
      <c r="Z88" s="201">
        <v>0.02</v>
      </c>
      <c r="AA88" s="201">
        <v>0.06</v>
      </c>
      <c r="AB88" s="201">
        <v>0.02</v>
      </c>
      <c r="AC88" s="201">
        <v>0.06</v>
      </c>
      <c r="AD88" s="202"/>
      <c r="AE88" s="202"/>
    </row>
    <row r="89" spans="2:31" ht="14.25" customHeight="1">
      <c r="B89" s="194">
        <f t="shared" si="82"/>
        <v>11</v>
      </c>
      <c r="C89" s="195">
        <v>0.02</v>
      </c>
      <c r="D89" s="196"/>
      <c r="E89" s="197"/>
      <c r="F89" s="198">
        <v>0.02</v>
      </c>
      <c r="G89" s="199"/>
      <c r="H89" s="199"/>
      <c r="I89" s="197"/>
      <c r="J89" s="199"/>
      <c r="K89" s="199"/>
      <c r="L89" s="195">
        <v>0.06</v>
      </c>
      <c r="M89" s="196"/>
      <c r="N89" s="195"/>
      <c r="O89" s="195"/>
      <c r="P89" s="196"/>
      <c r="Q89" s="195"/>
      <c r="R89" s="201">
        <v>0.02</v>
      </c>
      <c r="S89" s="201"/>
      <c r="T89" s="201">
        <v>0.06</v>
      </c>
      <c r="U89" s="202"/>
      <c r="V89" s="202"/>
      <c r="W89" s="202"/>
      <c r="X89" s="202"/>
      <c r="Y89" s="202"/>
      <c r="Z89" s="201">
        <v>0.02</v>
      </c>
      <c r="AA89" s="201">
        <v>0.06</v>
      </c>
      <c r="AB89" s="201">
        <v>0.02</v>
      </c>
      <c r="AC89" s="201">
        <v>0.06</v>
      </c>
      <c r="AD89" s="202"/>
      <c r="AE89" s="202"/>
    </row>
    <row r="90" spans="2:31" ht="14.25" customHeight="1">
      <c r="B90" s="194">
        <f t="shared" si="82"/>
        <v>12</v>
      </c>
      <c r="C90" s="195">
        <v>0.02</v>
      </c>
      <c r="D90" s="196"/>
      <c r="E90" s="197"/>
      <c r="F90" s="198">
        <v>0.02</v>
      </c>
      <c r="G90" s="199"/>
      <c r="H90" s="199"/>
      <c r="I90" s="197"/>
      <c r="J90" s="199"/>
      <c r="K90" s="199"/>
      <c r="L90" s="195">
        <v>0.06</v>
      </c>
      <c r="M90" s="196"/>
      <c r="N90" s="195"/>
      <c r="O90" s="195"/>
      <c r="P90" s="196"/>
      <c r="Q90" s="195"/>
      <c r="R90" s="201">
        <v>0.02</v>
      </c>
      <c r="S90" s="201"/>
      <c r="T90" s="201">
        <v>0.06</v>
      </c>
      <c r="U90" s="202"/>
      <c r="V90" s="202"/>
      <c r="W90" s="202"/>
      <c r="X90" s="202"/>
      <c r="Y90" s="202"/>
      <c r="Z90" s="201">
        <v>0.02</v>
      </c>
      <c r="AA90" s="201">
        <v>0.06</v>
      </c>
      <c r="AB90" s="201">
        <v>0.02</v>
      </c>
      <c r="AC90" s="201">
        <v>0.06</v>
      </c>
      <c r="AD90" s="202"/>
      <c r="AE90" s="202"/>
    </row>
    <row r="91" spans="2:31" ht="14.25" customHeight="1">
      <c r="B91" s="194">
        <f t="shared" si="82"/>
        <v>13</v>
      </c>
      <c r="C91" s="195">
        <v>0.02</v>
      </c>
      <c r="D91" s="196"/>
      <c r="E91" s="197"/>
      <c r="F91" s="198">
        <v>0.02</v>
      </c>
      <c r="G91" s="199"/>
      <c r="H91" s="199"/>
      <c r="I91" s="197"/>
      <c r="J91" s="199"/>
      <c r="K91" s="199"/>
      <c r="L91" s="195">
        <v>0.06</v>
      </c>
      <c r="M91" s="196"/>
      <c r="N91" s="195"/>
      <c r="O91" s="195"/>
      <c r="P91" s="196"/>
      <c r="Q91" s="195"/>
      <c r="R91" s="201">
        <v>0.02</v>
      </c>
      <c r="S91" s="201"/>
      <c r="T91" s="201">
        <v>0.06</v>
      </c>
      <c r="U91" s="202"/>
      <c r="V91" s="202"/>
      <c r="W91" s="202"/>
      <c r="X91" s="202"/>
      <c r="Y91" s="202"/>
      <c r="Z91" s="201">
        <v>0.02</v>
      </c>
      <c r="AA91" s="201">
        <v>0.06</v>
      </c>
      <c r="AB91" s="201">
        <v>0.02</v>
      </c>
      <c r="AC91" s="201">
        <v>0.06</v>
      </c>
      <c r="AD91" s="202"/>
      <c r="AE91" s="202"/>
    </row>
    <row r="92" spans="2:31" ht="14.25" customHeight="1">
      <c r="B92" s="194">
        <f t="shared" si="82"/>
        <v>14</v>
      </c>
      <c r="C92" s="195">
        <v>0.02</v>
      </c>
      <c r="D92" s="196"/>
      <c r="E92" s="197"/>
      <c r="F92" s="198">
        <v>0.02</v>
      </c>
      <c r="G92" s="199"/>
      <c r="H92" s="199"/>
      <c r="I92" s="197"/>
      <c r="J92" s="199"/>
      <c r="K92" s="199"/>
      <c r="L92" s="195">
        <v>0.06</v>
      </c>
      <c r="M92" s="196"/>
      <c r="N92" s="195"/>
      <c r="O92" s="195"/>
      <c r="P92" s="196"/>
      <c r="Q92" s="195"/>
      <c r="R92" s="201">
        <v>0.02</v>
      </c>
      <c r="S92" s="201"/>
      <c r="T92" s="201">
        <v>0.06</v>
      </c>
      <c r="U92" s="202"/>
      <c r="V92" s="202"/>
      <c r="W92" s="202"/>
      <c r="X92" s="202"/>
      <c r="Y92" s="202"/>
      <c r="Z92" s="201">
        <v>0.02</v>
      </c>
      <c r="AA92" s="201">
        <v>0.06</v>
      </c>
      <c r="AB92" s="201">
        <v>0.02</v>
      </c>
      <c r="AC92" s="201">
        <v>0.06</v>
      </c>
      <c r="AD92" s="202"/>
      <c r="AE92" s="202"/>
    </row>
    <row r="93" spans="2:31" ht="14.25" customHeight="1">
      <c r="B93" s="194">
        <f t="shared" si="82"/>
        <v>15</v>
      </c>
      <c r="C93" s="195">
        <v>0.02</v>
      </c>
      <c r="D93" s="94"/>
      <c r="E93" s="204"/>
      <c r="F93" s="198">
        <v>0.02</v>
      </c>
      <c r="G93" s="204"/>
      <c r="H93" s="204"/>
      <c r="I93" s="204"/>
      <c r="J93" s="204"/>
      <c r="K93" s="204"/>
      <c r="L93" s="195">
        <v>0.06</v>
      </c>
      <c r="M93" s="94"/>
      <c r="N93" s="94"/>
      <c r="O93" s="94"/>
      <c r="P93" s="94"/>
      <c r="Q93" s="94"/>
      <c r="R93" s="202"/>
      <c r="S93" s="202"/>
      <c r="T93" s="202"/>
      <c r="U93" s="202"/>
      <c r="V93" s="202"/>
      <c r="W93" s="202"/>
      <c r="X93" s="202"/>
      <c r="Y93" s="202"/>
      <c r="Z93" s="202"/>
      <c r="AA93" s="202"/>
      <c r="AB93" s="202"/>
      <c r="AC93" s="202"/>
      <c r="AD93" s="202"/>
      <c r="AE93" s="202"/>
    </row>
    <row r="94" spans="2:31" ht="14.25" customHeight="1">
      <c r="B94" s="194">
        <f t="shared" si="82"/>
        <v>16</v>
      </c>
      <c r="C94" s="195">
        <v>0.02</v>
      </c>
      <c r="D94" s="94"/>
      <c r="E94" s="204"/>
      <c r="F94" s="198">
        <v>0.02</v>
      </c>
      <c r="G94" s="204"/>
      <c r="H94" s="204"/>
      <c r="I94" s="204"/>
      <c r="J94" s="204"/>
      <c r="K94" s="204"/>
      <c r="L94" s="195">
        <v>0.06</v>
      </c>
      <c r="M94" s="94"/>
      <c r="N94" s="94"/>
      <c r="O94" s="94"/>
      <c r="P94" s="94"/>
      <c r="Q94" s="94"/>
      <c r="R94" s="202"/>
      <c r="S94" s="202"/>
      <c r="T94" s="202"/>
      <c r="U94" s="202"/>
      <c r="V94" s="202"/>
      <c r="W94" s="202"/>
      <c r="X94" s="202"/>
      <c r="Y94" s="202"/>
      <c r="Z94" s="202"/>
      <c r="AA94" s="202"/>
      <c r="AB94" s="202"/>
      <c r="AC94" s="202"/>
      <c r="AD94" s="202"/>
      <c r="AE94" s="202"/>
    </row>
    <row r="95" spans="2:31" ht="14.25" customHeight="1">
      <c r="B95" s="194">
        <f t="shared" si="82"/>
        <v>17</v>
      </c>
      <c r="C95" s="195">
        <v>0.02</v>
      </c>
      <c r="D95" s="94"/>
      <c r="E95" s="204"/>
      <c r="F95" s="198">
        <v>0.02</v>
      </c>
      <c r="G95" s="204"/>
      <c r="H95" s="204"/>
      <c r="I95" s="204"/>
      <c r="J95" s="204"/>
      <c r="K95" s="204"/>
      <c r="L95" s="195">
        <v>0.06</v>
      </c>
      <c r="M95" s="94"/>
      <c r="N95" s="94"/>
      <c r="O95" s="94"/>
      <c r="P95" s="94"/>
      <c r="Q95" s="94"/>
      <c r="R95" s="202"/>
      <c r="S95" s="202"/>
      <c r="T95" s="202"/>
      <c r="U95" s="202"/>
      <c r="V95" s="202"/>
      <c r="W95" s="202"/>
      <c r="X95" s="202"/>
      <c r="Y95" s="202"/>
      <c r="Z95" s="202"/>
      <c r="AA95" s="202"/>
      <c r="AB95" s="202"/>
      <c r="AC95" s="202"/>
      <c r="AD95" s="202"/>
      <c r="AE95" s="202"/>
    </row>
    <row r="96" spans="2:31" ht="14.25" customHeight="1">
      <c r="B96" s="194">
        <f t="shared" si="82"/>
        <v>18</v>
      </c>
      <c r="C96" s="195">
        <v>0.02</v>
      </c>
      <c r="D96" s="94"/>
      <c r="E96" s="204"/>
      <c r="F96" s="205">
        <v>0.02</v>
      </c>
      <c r="G96" s="204"/>
      <c r="H96" s="204"/>
      <c r="I96" s="204"/>
      <c r="J96" s="204"/>
      <c r="K96" s="204"/>
      <c r="L96" s="195">
        <v>0.06</v>
      </c>
      <c r="M96" s="94"/>
      <c r="N96" s="94"/>
      <c r="O96" s="94"/>
      <c r="P96" s="94"/>
      <c r="Q96" s="94"/>
      <c r="R96" s="202"/>
      <c r="S96" s="202"/>
      <c r="T96" s="202"/>
      <c r="U96" s="202"/>
      <c r="V96" s="202"/>
      <c r="W96" s="202"/>
      <c r="X96" s="202"/>
      <c r="Y96" s="202"/>
      <c r="Z96" s="202"/>
      <c r="AA96" s="202"/>
      <c r="AB96" s="202"/>
      <c r="AC96" s="202"/>
      <c r="AD96" s="202"/>
      <c r="AE96" s="202"/>
    </row>
    <row r="97" spans="2:30" ht="14.25" customHeight="1">
      <c r="B97" s="187"/>
      <c r="C97" s="424"/>
      <c r="D97" s="423"/>
      <c r="E97" s="423"/>
      <c r="F97" s="423"/>
      <c r="G97" s="423"/>
      <c r="H97" s="423"/>
      <c r="I97" s="423"/>
      <c r="J97" s="184"/>
      <c r="K97" s="184"/>
      <c r="L97" s="182"/>
      <c r="M97" s="98"/>
      <c r="N97" s="98"/>
      <c r="O97" s="98"/>
      <c r="P97" s="98"/>
      <c r="Q97" s="98"/>
      <c r="R97" s="184"/>
      <c r="S97" s="184"/>
      <c r="T97" s="98"/>
      <c r="U97" s="98"/>
      <c r="V97" s="98"/>
      <c r="W97" s="98"/>
      <c r="X97" s="98"/>
      <c r="Y97" s="98"/>
      <c r="Z97" s="184"/>
      <c r="AA97" s="184"/>
      <c r="AB97" s="206"/>
      <c r="AC97" s="206"/>
      <c r="AD97" s="105"/>
    </row>
    <row r="98" spans="2:30" ht="14.25" customHeight="1">
      <c r="C98" s="424"/>
      <c r="D98" s="423"/>
      <c r="E98" s="423"/>
      <c r="F98" s="423"/>
      <c r="G98" s="423"/>
      <c r="H98" s="423"/>
      <c r="I98" s="423"/>
      <c r="J98" s="204"/>
      <c r="K98" s="204"/>
      <c r="L98" s="94"/>
      <c r="M98" s="94"/>
      <c r="N98" s="94"/>
      <c r="O98" s="94"/>
      <c r="P98" s="94"/>
      <c r="Q98" s="94"/>
      <c r="R98" s="204"/>
      <c r="S98" s="204"/>
      <c r="T98" s="94"/>
      <c r="U98" s="94"/>
      <c r="V98" s="94"/>
      <c r="W98" s="94"/>
      <c r="X98" s="94"/>
      <c r="Y98" s="94"/>
      <c r="Z98" s="204"/>
      <c r="AA98" s="204"/>
      <c r="AB98" s="204"/>
      <c r="AC98" s="204"/>
    </row>
    <row r="99" spans="2:30" ht="14.25" customHeight="1">
      <c r="C99" s="424"/>
      <c r="D99" s="423"/>
      <c r="E99" s="423"/>
      <c r="F99" s="423"/>
      <c r="G99" s="423"/>
      <c r="H99" s="423"/>
      <c r="I99" s="423"/>
      <c r="J99" s="204"/>
      <c r="K99" s="204"/>
      <c r="L99" s="94"/>
      <c r="M99" s="94"/>
      <c r="N99" s="94"/>
      <c r="O99" s="94"/>
      <c r="P99" s="94"/>
      <c r="Q99" s="94"/>
      <c r="R99" s="204"/>
      <c r="S99" s="204"/>
      <c r="T99" s="94"/>
      <c r="U99" s="94"/>
      <c r="V99" s="94"/>
      <c r="W99" s="94"/>
      <c r="X99" s="94"/>
      <c r="Y99" s="94"/>
      <c r="Z99" s="204"/>
      <c r="AA99" s="204"/>
      <c r="AB99" s="204"/>
      <c r="AC99" s="204"/>
    </row>
    <row r="100" spans="2:30" ht="14.25" customHeight="1">
      <c r="C100" s="94"/>
      <c r="D100" s="94"/>
      <c r="E100" s="204"/>
      <c r="F100" s="204"/>
      <c r="G100" s="204"/>
      <c r="H100" s="204"/>
      <c r="I100" s="204"/>
      <c r="J100" s="204"/>
      <c r="K100" s="204"/>
      <c r="L100" s="94"/>
      <c r="M100" s="94"/>
      <c r="N100" s="94"/>
      <c r="O100" s="94"/>
      <c r="P100" s="94"/>
      <c r="Q100" s="94"/>
      <c r="R100" s="204"/>
      <c r="S100" s="204"/>
      <c r="T100" s="94"/>
      <c r="U100" s="94"/>
      <c r="V100" s="94"/>
      <c r="W100" s="94"/>
      <c r="X100" s="94"/>
      <c r="Y100" s="94"/>
      <c r="Z100" s="204"/>
      <c r="AA100" s="204"/>
      <c r="AB100" s="204"/>
      <c r="AC100" s="204"/>
    </row>
    <row r="101" spans="2:30" ht="14.25" customHeight="1">
      <c r="C101" s="94"/>
      <c r="D101" s="94"/>
      <c r="E101" s="204"/>
      <c r="F101" s="204"/>
      <c r="G101" s="204"/>
      <c r="H101" s="204"/>
      <c r="I101" s="204"/>
      <c r="J101" s="204"/>
      <c r="K101" s="204"/>
      <c r="L101" s="94"/>
      <c r="M101" s="94"/>
      <c r="N101" s="94"/>
      <c r="O101" s="94"/>
      <c r="P101" s="94"/>
      <c r="Q101" s="94"/>
      <c r="R101" s="204"/>
      <c r="S101" s="204"/>
      <c r="T101" s="94"/>
      <c r="U101" s="94"/>
      <c r="V101" s="94"/>
      <c r="W101" s="94"/>
      <c r="X101" s="94"/>
      <c r="Y101" s="94"/>
      <c r="Z101" s="204"/>
      <c r="AA101" s="204"/>
      <c r="AB101" s="204"/>
      <c r="AC101" s="204"/>
    </row>
    <row r="102" spans="2:30" ht="14.25" customHeight="1">
      <c r="C102" s="94"/>
      <c r="D102" s="94"/>
      <c r="E102" s="204"/>
      <c r="F102" s="204"/>
      <c r="G102" s="204"/>
      <c r="H102" s="204"/>
      <c r="I102" s="204"/>
      <c r="J102" s="204"/>
      <c r="K102" s="204"/>
      <c r="L102" s="94"/>
      <c r="M102" s="94"/>
      <c r="N102" s="94"/>
      <c r="O102" s="94"/>
      <c r="P102" s="94"/>
      <c r="Q102" s="94"/>
      <c r="R102" s="204"/>
      <c r="S102" s="204"/>
      <c r="T102" s="94"/>
      <c r="U102" s="94"/>
      <c r="V102" s="94"/>
      <c r="W102" s="94"/>
      <c r="X102" s="94"/>
      <c r="Y102" s="94"/>
      <c r="Z102" s="204"/>
      <c r="AA102" s="204"/>
      <c r="AB102" s="204"/>
      <c r="AC102" s="204"/>
    </row>
    <row r="103" spans="2:30" ht="14.25" customHeight="1">
      <c r="C103" s="94"/>
      <c r="D103" s="94"/>
      <c r="E103" s="204"/>
      <c r="F103" s="204"/>
      <c r="G103" s="204"/>
      <c r="H103" s="204"/>
      <c r="I103" s="204"/>
      <c r="J103" s="204"/>
      <c r="K103" s="204"/>
      <c r="L103" s="94"/>
      <c r="M103" s="94"/>
      <c r="N103" s="94"/>
      <c r="O103" s="94"/>
      <c r="P103" s="94"/>
      <c r="Q103" s="94"/>
      <c r="R103" s="204"/>
      <c r="S103" s="204"/>
      <c r="T103" s="94"/>
      <c r="U103" s="94"/>
      <c r="V103" s="94"/>
      <c r="W103" s="94"/>
      <c r="X103" s="94"/>
      <c r="Y103" s="94"/>
      <c r="Z103" s="204"/>
      <c r="AA103" s="204"/>
      <c r="AB103" s="204"/>
      <c r="AC103" s="204"/>
    </row>
    <row r="104" spans="2:30" ht="14.25" customHeight="1">
      <c r="C104" s="94"/>
      <c r="D104" s="94"/>
      <c r="E104" s="204"/>
      <c r="F104" s="204"/>
      <c r="G104" s="204"/>
      <c r="H104" s="204"/>
      <c r="I104" s="204"/>
      <c r="J104" s="204"/>
      <c r="K104" s="204"/>
      <c r="L104" s="94"/>
      <c r="M104" s="94"/>
      <c r="N104" s="94"/>
      <c r="O104" s="94"/>
      <c r="P104" s="94"/>
      <c r="Q104" s="94"/>
      <c r="R104" s="204"/>
      <c r="S104" s="204"/>
      <c r="T104" s="94"/>
      <c r="U104" s="94"/>
      <c r="V104" s="94"/>
      <c r="W104" s="94"/>
      <c r="X104" s="94"/>
      <c r="Y104" s="94"/>
      <c r="Z104" s="204"/>
      <c r="AA104" s="204"/>
      <c r="AB104" s="204"/>
      <c r="AC104" s="204"/>
    </row>
    <row r="105" spans="2:30" ht="14.25" customHeight="1">
      <c r="C105" s="94"/>
      <c r="D105" s="94"/>
      <c r="E105" s="204"/>
      <c r="F105" s="204"/>
      <c r="G105" s="204"/>
      <c r="H105" s="204"/>
      <c r="I105" s="204"/>
      <c r="J105" s="204"/>
      <c r="K105" s="204"/>
      <c r="L105" s="94"/>
      <c r="M105" s="94"/>
      <c r="N105" s="94"/>
      <c r="O105" s="94"/>
      <c r="P105" s="94"/>
      <c r="Q105" s="94"/>
      <c r="R105" s="204"/>
      <c r="S105" s="204"/>
      <c r="T105" s="94"/>
      <c r="U105" s="94"/>
      <c r="V105" s="94"/>
      <c r="W105" s="94"/>
      <c r="X105" s="94"/>
      <c r="Y105" s="94"/>
      <c r="Z105" s="204"/>
      <c r="AA105" s="204"/>
      <c r="AB105" s="204"/>
      <c r="AC105" s="204"/>
    </row>
    <row r="106" spans="2:30" ht="14.25" customHeight="1">
      <c r="C106" s="94"/>
      <c r="D106" s="94"/>
      <c r="E106" s="204"/>
      <c r="F106" s="204"/>
      <c r="G106" s="204"/>
      <c r="H106" s="204"/>
      <c r="I106" s="204"/>
      <c r="J106" s="204"/>
      <c r="K106" s="204"/>
      <c r="L106" s="94"/>
      <c r="M106" s="94"/>
      <c r="N106" s="94"/>
      <c r="O106" s="94"/>
      <c r="P106" s="94"/>
      <c r="Q106" s="94"/>
      <c r="R106" s="204"/>
      <c r="S106" s="204"/>
      <c r="T106" s="94"/>
      <c r="U106" s="94"/>
      <c r="V106" s="94"/>
      <c r="W106" s="94"/>
      <c r="X106" s="94"/>
      <c r="Y106" s="94"/>
      <c r="Z106" s="204"/>
      <c r="AA106" s="204"/>
      <c r="AB106" s="204"/>
      <c r="AC106" s="204"/>
    </row>
    <row r="107" spans="2:30" ht="14.25" customHeight="1">
      <c r="C107" s="94"/>
      <c r="D107" s="94"/>
      <c r="E107" s="204"/>
      <c r="F107" s="204"/>
      <c r="G107" s="204"/>
      <c r="H107" s="204"/>
      <c r="I107" s="204"/>
      <c r="J107" s="204"/>
      <c r="K107" s="204"/>
      <c r="L107" s="94"/>
      <c r="M107" s="94"/>
      <c r="N107" s="94"/>
      <c r="O107" s="94"/>
      <c r="P107" s="94"/>
      <c r="Q107" s="94"/>
      <c r="R107" s="204"/>
      <c r="S107" s="204"/>
      <c r="T107" s="94"/>
      <c r="U107" s="94"/>
      <c r="V107" s="94"/>
      <c r="W107" s="94"/>
      <c r="X107" s="94"/>
      <c r="Y107" s="94"/>
      <c r="Z107" s="204"/>
      <c r="AA107" s="204"/>
      <c r="AB107" s="204"/>
      <c r="AC107" s="204"/>
    </row>
    <row r="108" spans="2:30" ht="14.25" customHeight="1">
      <c r="C108" s="94"/>
      <c r="D108" s="94"/>
      <c r="E108" s="204"/>
      <c r="F108" s="204"/>
      <c r="G108" s="204"/>
      <c r="H108" s="204"/>
      <c r="I108" s="204"/>
      <c r="J108" s="204"/>
      <c r="K108" s="204"/>
      <c r="L108" s="94"/>
      <c r="M108" s="94"/>
      <c r="N108" s="94"/>
      <c r="O108" s="94"/>
      <c r="P108" s="94"/>
      <c r="Q108" s="94"/>
      <c r="R108" s="204"/>
      <c r="S108" s="204"/>
      <c r="T108" s="94"/>
      <c r="U108" s="94"/>
      <c r="V108" s="94"/>
      <c r="W108" s="94"/>
      <c r="X108" s="94"/>
      <c r="Y108" s="94"/>
      <c r="Z108" s="204"/>
      <c r="AA108" s="204"/>
      <c r="AB108" s="204"/>
      <c r="AC108" s="204"/>
    </row>
    <row r="109" spans="2:30" ht="14.25" customHeight="1">
      <c r="C109" s="94"/>
      <c r="D109" s="94"/>
      <c r="E109" s="204"/>
      <c r="F109" s="204"/>
      <c r="G109" s="204"/>
      <c r="H109" s="204"/>
      <c r="I109" s="204"/>
      <c r="J109" s="204"/>
      <c r="K109" s="204"/>
      <c r="L109" s="94"/>
      <c r="M109" s="94"/>
      <c r="N109" s="94"/>
      <c r="O109" s="94"/>
      <c r="P109" s="94"/>
      <c r="Q109" s="94"/>
      <c r="R109" s="204"/>
      <c r="S109" s="204"/>
      <c r="T109" s="94"/>
      <c r="U109" s="94"/>
      <c r="V109" s="94"/>
      <c r="W109" s="94"/>
      <c r="X109" s="94"/>
      <c r="Y109" s="94"/>
      <c r="Z109" s="204"/>
      <c r="AA109" s="204"/>
      <c r="AB109" s="204"/>
      <c r="AC109" s="204"/>
    </row>
    <row r="110" spans="2:30" ht="14.25" customHeight="1">
      <c r="C110" s="94"/>
      <c r="D110" s="94"/>
      <c r="E110" s="204"/>
      <c r="F110" s="204"/>
      <c r="G110" s="204"/>
      <c r="H110" s="204"/>
      <c r="I110" s="204"/>
      <c r="J110" s="204"/>
      <c r="K110" s="204"/>
      <c r="L110" s="94"/>
      <c r="M110" s="94"/>
      <c r="N110" s="94"/>
      <c r="O110" s="94"/>
      <c r="P110" s="94"/>
      <c r="Q110" s="94"/>
      <c r="R110" s="204"/>
      <c r="S110" s="204"/>
      <c r="T110" s="94"/>
      <c r="U110" s="94"/>
      <c r="V110" s="94"/>
      <c r="W110" s="94"/>
      <c r="X110" s="94"/>
      <c r="Y110" s="94"/>
      <c r="Z110" s="204"/>
      <c r="AA110" s="204"/>
      <c r="AB110" s="204"/>
      <c r="AC110" s="204"/>
    </row>
    <row r="111" spans="2:30" ht="14.25" customHeight="1">
      <c r="C111" s="94"/>
      <c r="D111" s="94"/>
      <c r="E111" s="204"/>
      <c r="F111" s="204"/>
      <c r="G111" s="204"/>
      <c r="H111" s="204"/>
      <c r="I111" s="204"/>
      <c r="J111" s="204"/>
      <c r="K111" s="204"/>
      <c r="L111" s="94"/>
      <c r="M111" s="94"/>
      <c r="N111" s="94"/>
      <c r="O111" s="94"/>
      <c r="P111" s="94"/>
      <c r="Q111" s="94"/>
      <c r="R111" s="204"/>
      <c r="S111" s="204"/>
      <c r="T111" s="94"/>
      <c r="U111" s="94"/>
      <c r="V111" s="94"/>
      <c r="W111" s="94"/>
      <c r="X111" s="94"/>
      <c r="Y111" s="94"/>
      <c r="Z111" s="204"/>
      <c r="AA111" s="204"/>
      <c r="AB111" s="204"/>
      <c r="AC111" s="204"/>
    </row>
    <row r="112" spans="2:30" ht="14.25" customHeight="1">
      <c r="C112" s="94"/>
      <c r="D112" s="94"/>
      <c r="E112" s="204"/>
      <c r="F112" s="204"/>
      <c r="G112" s="204"/>
      <c r="H112" s="204"/>
      <c r="I112" s="204"/>
      <c r="J112" s="204"/>
      <c r="K112" s="204"/>
      <c r="L112" s="94"/>
      <c r="M112" s="94"/>
      <c r="N112" s="94"/>
      <c r="O112" s="94"/>
      <c r="P112" s="94"/>
      <c r="Q112" s="94"/>
      <c r="R112" s="204"/>
      <c r="S112" s="204"/>
      <c r="T112" s="94"/>
      <c r="U112" s="94"/>
      <c r="V112" s="94"/>
      <c r="W112" s="94"/>
      <c r="X112" s="94"/>
      <c r="Y112" s="94"/>
      <c r="Z112" s="204"/>
      <c r="AA112" s="204"/>
      <c r="AB112" s="204"/>
      <c r="AC112" s="204"/>
    </row>
    <row r="113" spans="3:29" ht="14.25" customHeight="1">
      <c r="C113" s="94"/>
      <c r="D113" s="94"/>
      <c r="E113" s="204"/>
      <c r="F113" s="204"/>
      <c r="G113" s="204"/>
      <c r="H113" s="204"/>
      <c r="I113" s="204"/>
      <c r="J113" s="204"/>
      <c r="K113" s="204"/>
      <c r="L113" s="94"/>
      <c r="M113" s="94"/>
      <c r="N113" s="94"/>
      <c r="O113" s="94"/>
      <c r="P113" s="94"/>
      <c r="Q113" s="94"/>
      <c r="R113" s="204"/>
      <c r="S113" s="204"/>
      <c r="T113" s="94"/>
      <c r="U113" s="94"/>
      <c r="V113" s="94"/>
      <c r="W113" s="94"/>
      <c r="X113" s="94"/>
      <c r="Y113" s="94"/>
      <c r="Z113" s="204"/>
      <c r="AA113" s="204"/>
      <c r="AB113" s="204"/>
      <c r="AC113" s="204"/>
    </row>
    <row r="114" spans="3:29" ht="14.25" customHeight="1">
      <c r="C114" s="94"/>
      <c r="D114" s="94"/>
      <c r="E114" s="204"/>
      <c r="F114" s="204"/>
      <c r="G114" s="204"/>
      <c r="H114" s="204"/>
      <c r="I114" s="204"/>
      <c r="J114" s="204"/>
      <c r="K114" s="204"/>
      <c r="L114" s="94"/>
      <c r="M114" s="94"/>
      <c r="N114" s="94"/>
      <c r="O114" s="94"/>
      <c r="P114" s="94"/>
      <c r="Q114" s="94"/>
      <c r="R114" s="204"/>
      <c r="S114" s="204"/>
      <c r="T114" s="94"/>
      <c r="U114" s="94"/>
      <c r="V114" s="94"/>
      <c r="W114" s="94"/>
      <c r="X114" s="94"/>
      <c r="Y114" s="94"/>
      <c r="Z114" s="204"/>
      <c r="AA114" s="204"/>
      <c r="AB114" s="204"/>
      <c r="AC114" s="204"/>
    </row>
    <row r="115" spans="3:29" ht="14.25" customHeight="1">
      <c r="C115" s="94"/>
      <c r="D115" s="94"/>
      <c r="E115" s="204"/>
      <c r="F115" s="204"/>
      <c r="G115" s="204"/>
      <c r="H115" s="204"/>
      <c r="I115" s="204"/>
      <c r="J115" s="204"/>
      <c r="K115" s="204"/>
      <c r="L115" s="94"/>
      <c r="M115" s="94"/>
      <c r="N115" s="94"/>
      <c r="O115" s="94"/>
      <c r="P115" s="94"/>
      <c r="Q115" s="94"/>
      <c r="R115" s="204"/>
      <c r="S115" s="204"/>
      <c r="T115" s="94"/>
      <c r="U115" s="94"/>
      <c r="V115" s="94"/>
      <c r="W115" s="94"/>
      <c r="X115" s="94"/>
      <c r="Y115" s="94"/>
      <c r="Z115" s="204"/>
      <c r="AA115" s="204"/>
      <c r="AB115" s="204"/>
      <c r="AC115" s="204"/>
    </row>
    <row r="116" spans="3:29" ht="14.25" customHeight="1">
      <c r="C116" s="94"/>
      <c r="D116" s="94"/>
      <c r="E116" s="204"/>
      <c r="F116" s="204"/>
      <c r="G116" s="204"/>
      <c r="H116" s="204"/>
      <c r="I116" s="204"/>
      <c r="J116" s="204"/>
      <c r="K116" s="204"/>
      <c r="L116" s="94"/>
      <c r="M116" s="94"/>
      <c r="N116" s="94"/>
      <c r="O116" s="94"/>
      <c r="P116" s="94"/>
      <c r="Q116" s="94"/>
      <c r="R116" s="204"/>
      <c r="S116" s="204"/>
      <c r="T116" s="94"/>
      <c r="U116" s="94"/>
      <c r="V116" s="94"/>
      <c r="W116" s="94"/>
      <c r="X116" s="94"/>
      <c r="Y116" s="94"/>
      <c r="Z116" s="204"/>
      <c r="AA116" s="204"/>
      <c r="AB116" s="204"/>
      <c r="AC116" s="204"/>
    </row>
    <row r="117" spans="3:29" ht="14.25" customHeight="1">
      <c r="C117" s="94"/>
      <c r="D117" s="94"/>
      <c r="E117" s="204"/>
      <c r="F117" s="204"/>
      <c r="G117" s="204"/>
      <c r="H117" s="204"/>
      <c r="I117" s="204"/>
      <c r="J117" s="204"/>
      <c r="K117" s="204"/>
      <c r="L117" s="94"/>
      <c r="M117" s="94"/>
      <c r="N117" s="94"/>
      <c r="O117" s="94"/>
      <c r="P117" s="94"/>
      <c r="Q117" s="94"/>
      <c r="R117" s="204"/>
      <c r="S117" s="204"/>
      <c r="T117" s="94"/>
      <c r="U117" s="94"/>
      <c r="V117" s="94"/>
      <c r="W117" s="94"/>
      <c r="X117" s="94"/>
      <c r="Y117" s="94"/>
      <c r="Z117" s="204"/>
      <c r="AA117" s="204"/>
      <c r="AB117" s="204"/>
      <c r="AC117" s="204"/>
    </row>
    <row r="118" spans="3:29" ht="14.25" customHeight="1">
      <c r="C118" s="94"/>
      <c r="D118" s="94"/>
      <c r="E118" s="204"/>
      <c r="F118" s="204"/>
      <c r="G118" s="204"/>
      <c r="H118" s="204"/>
      <c r="I118" s="204"/>
      <c r="J118" s="204"/>
      <c r="K118" s="204"/>
      <c r="L118" s="94"/>
      <c r="M118" s="94"/>
      <c r="N118" s="94"/>
      <c r="O118" s="94"/>
      <c r="P118" s="94"/>
      <c r="Q118" s="94"/>
      <c r="R118" s="204"/>
      <c r="S118" s="204"/>
      <c r="T118" s="94"/>
      <c r="U118" s="94"/>
      <c r="V118" s="94"/>
      <c r="W118" s="94"/>
      <c r="X118" s="94"/>
      <c r="Y118" s="94"/>
      <c r="Z118" s="204"/>
      <c r="AA118" s="204"/>
      <c r="AB118" s="204"/>
      <c r="AC118" s="204"/>
    </row>
    <row r="119" spans="3:29" ht="14.25" customHeight="1">
      <c r="C119" s="94"/>
      <c r="D119" s="94"/>
      <c r="E119" s="204"/>
      <c r="F119" s="204"/>
      <c r="G119" s="204"/>
      <c r="H119" s="204"/>
      <c r="I119" s="204"/>
      <c r="J119" s="204"/>
      <c r="K119" s="204"/>
      <c r="L119" s="94"/>
      <c r="M119" s="94"/>
      <c r="N119" s="94"/>
      <c r="O119" s="94"/>
      <c r="P119" s="94"/>
      <c r="Q119" s="94"/>
      <c r="R119" s="204"/>
      <c r="S119" s="204"/>
      <c r="T119" s="94"/>
      <c r="U119" s="94"/>
      <c r="V119" s="94"/>
      <c r="W119" s="94"/>
      <c r="X119" s="94"/>
      <c r="Y119" s="94"/>
      <c r="Z119" s="204"/>
      <c r="AA119" s="204"/>
      <c r="AB119" s="204"/>
      <c r="AC119" s="204"/>
    </row>
    <row r="120" spans="3:29" ht="14.25" customHeight="1">
      <c r="C120" s="94"/>
      <c r="D120" s="94"/>
      <c r="E120" s="204"/>
      <c r="F120" s="204"/>
      <c r="G120" s="204"/>
      <c r="H120" s="204"/>
      <c r="I120" s="204"/>
      <c r="J120" s="204"/>
      <c r="K120" s="204"/>
      <c r="L120" s="94"/>
      <c r="M120" s="94"/>
      <c r="N120" s="94"/>
      <c r="O120" s="94"/>
      <c r="P120" s="94"/>
      <c r="Q120" s="94"/>
      <c r="R120" s="204"/>
      <c r="S120" s="204"/>
      <c r="T120" s="94"/>
      <c r="U120" s="94"/>
      <c r="V120" s="94"/>
      <c r="W120" s="94"/>
      <c r="X120" s="94"/>
      <c r="Y120" s="94"/>
      <c r="Z120" s="204"/>
      <c r="AA120" s="204"/>
      <c r="AB120" s="204"/>
      <c r="AC120" s="204"/>
    </row>
    <row r="121" spans="3:29" ht="14.25" customHeight="1">
      <c r="C121" s="94"/>
      <c r="D121" s="94"/>
      <c r="E121" s="204"/>
      <c r="F121" s="204"/>
      <c r="G121" s="204"/>
      <c r="H121" s="204"/>
      <c r="I121" s="204"/>
      <c r="J121" s="204"/>
      <c r="K121" s="204"/>
      <c r="L121" s="94"/>
      <c r="M121" s="94"/>
      <c r="N121" s="94"/>
      <c r="O121" s="94"/>
      <c r="P121" s="94"/>
      <c r="Q121" s="94"/>
      <c r="R121" s="204"/>
      <c r="S121" s="204"/>
      <c r="T121" s="94"/>
      <c r="U121" s="94"/>
      <c r="V121" s="94"/>
      <c r="W121" s="94"/>
      <c r="X121" s="94"/>
      <c r="Y121" s="94"/>
      <c r="Z121" s="204"/>
      <c r="AA121" s="204"/>
      <c r="AB121" s="204"/>
      <c r="AC121" s="204"/>
    </row>
    <row r="122" spans="3:29" ht="14.25" customHeight="1">
      <c r="C122" s="94"/>
      <c r="D122" s="94"/>
      <c r="E122" s="204"/>
      <c r="F122" s="204"/>
      <c r="G122" s="204"/>
      <c r="H122" s="204"/>
      <c r="I122" s="204"/>
      <c r="J122" s="204"/>
      <c r="K122" s="204"/>
      <c r="L122" s="94"/>
      <c r="M122" s="94"/>
      <c r="N122" s="94"/>
      <c r="O122" s="94"/>
      <c r="P122" s="94"/>
      <c r="Q122" s="94"/>
      <c r="R122" s="204"/>
      <c r="S122" s="204"/>
      <c r="T122" s="94"/>
      <c r="U122" s="94"/>
      <c r="V122" s="94"/>
      <c r="W122" s="94"/>
      <c r="X122" s="94"/>
      <c r="Y122" s="94"/>
      <c r="Z122" s="204"/>
      <c r="AA122" s="204"/>
      <c r="AB122" s="204"/>
      <c r="AC122" s="204"/>
    </row>
    <row r="123" spans="3:29" ht="14.25" customHeight="1">
      <c r="C123" s="94"/>
      <c r="D123" s="94"/>
      <c r="E123" s="204"/>
      <c r="F123" s="204"/>
      <c r="G123" s="204"/>
      <c r="H123" s="204"/>
      <c r="I123" s="204"/>
      <c r="J123" s="204"/>
      <c r="K123" s="204"/>
      <c r="L123" s="94"/>
      <c r="M123" s="94"/>
      <c r="N123" s="94"/>
      <c r="O123" s="94"/>
      <c r="P123" s="94"/>
      <c r="Q123" s="94"/>
      <c r="R123" s="204"/>
      <c r="S123" s="204"/>
      <c r="T123" s="94"/>
      <c r="U123" s="94"/>
      <c r="V123" s="94"/>
      <c r="W123" s="94"/>
      <c r="X123" s="94"/>
      <c r="Y123" s="94"/>
      <c r="Z123" s="204"/>
      <c r="AA123" s="204"/>
      <c r="AB123" s="204"/>
      <c r="AC123" s="204"/>
    </row>
    <row r="124" spans="3:29" ht="14.25" customHeight="1">
      <c r="C124" s="94"/>
      <c r="D124" s="94"/>
      <c r="E124" s="204"/>
      <c r="F124" s="204"/>
      <c r="G124" s="204"/>
      <c r="H124" s="204"/>
      <c r="I124" s="204"/>
      <c r="J124" s="204"/>
      <c r="K124" s="204"/>
      <c r="L124" s="94"/>
      <c r="M124" s="94"/>
      <c r="N124" s="94"/>
      <c r="O124" s="94"/>
      <c r="P124" s="94"/>
      <c r="Q124" s="94"/>
      <c r="R124" s="204"/>
      <c r="S124" s="204"/>
      <c r="T124" s="94"/>
      <c r="U124" s="94"/>
      <c r="V124" s="94"/>
      <c r="W124" s="94"/>
      <c r="X124" s="94"/>
      <c r="Y124" s="94"/>
      <c r="Z124" s="204"/>
      <c r="AA124" s="204"/>
      <c r="AB124" s="204"/>
      <c r="AC124" s="204"/>
    </row>
    <row r="125" spans="3:29" ht="14.25" customHeight="1">
      <c r="C125" s="94"/>
      <c r="D125" s="94"/>
      <c r="E125" s="204"/>
      <c r="F125" s="204"/>
      <c r="G125" s="204"/>
      <c r="H125" s="204"/>
      <c r="I125" s="204"/>
      <c r="J125" s="204"/>
      <c r="K125" s="204"/>
      <c r="L125" s="94"/>
      <c r="M125" s="94"/>
      <c r="N125" s="94"/>
      <c r="O125" s="94"/>
      <c r="P125" s="94"/>
      <c r="Q125" s="94"/>
      <c r="R125" s="204"/>
      <c r="S125" s="204"/>
      <c r="T125" s="94"/>
      <c r="U125" s="94"/>
      <c r="V125" s="94"/>
      <c r="W125" s="94"/>
      <c r="X125" s="94"/>
      <c r="Y125" s="94"/>
      <c r="Z125" s="204"/>
      <c r="AA125" s="204"/>
      <c r="AB125" s="204"/>
      <c r="AC125" s="204"/>
    </row>
    <row r="126" spans="3:29" ht="14.25" customHeight="1">
      <c r="C126" s="94"/>
      <c r="D126" s="94"/>
      <c r="E126" s="204"/>
      <c r="F126" s="204"/>
      <c r="G126" s="204"/>
      <c r="H126" s="204"/>
      <c r="I126" s="204"/>
      <c r="J126" s="204"/>
      <c r="K126" s="204"/>
      <c r="L126" s="94"/>
      <c r="M126" s="94"/>
      <c r="N126" s="94"/>
      <c r="O126" s="94"/>
      <c r="P126" s="94"/>
      <c r="Q126" s="94"/>
      <c r="R126" s="204"/>
      <c r="S126" s="204"/>
      <c r="T126" s="94"/>
      <c r="U126" s="94"/>
      <c r="V126" s="94"/>
      <c r="W126" s="94"/>
      <c r="X126" s="94"/>
      <c r="Y126" s="94"/>
      <c r="Z126" s="204"/>
      <c r="AA126" s="204"/>
      <c r="AB126" s="204"/>
      <c r="AC126" s="204"/>
    </row>
    <row r="127" spans="3:29" ht="14.25" customHeight="1">
      <c r="C127" s="94"/>
      <c r="D127" s="94"/>
      <c r="E127" s="204"/>
      <c r="F127" s="204"/>
      <c r="G127" s="204"/>
      <c r="H127" s="204"/>
      <c r="I127" s="204"/>
      <c r="J127" s="204"/>
      <c r="K127" s="204"/>
      <c r="L127" s="94"/>
      <c r="M127" s="94"/>
      <c r="N127" s="94"/>
      <c r="O127" s="94"/>
      <c r="P127" s="94"/>
      <c r="Q127" s="94"/>
      <c r="R127" s="204"/>
      <c r="S127" s="204"/>
      <c r="T127" s="94"/>
      <c r="U127" s="94"/>
      <c r="V127" s="94"/>
      <c r="W127" s="94"/>
      <c r="X127" s="94"/>
      <c r="Y127" s="94"/>
      <c r="Z127" s="204"/>
      <c r="AA127" s="204"/>
      <c r="AB127" s="204"/>
      <c r="AC127" s="204"/>
    </row>
    <row r="128" spans="3:29" ht="14.25" customHeight="1">
      <c r="C128" s="94"/>
      <c r="D128" s="94"/>
      <c r="E128" s="204"/>
      <c r="F128" s="204"/>
      <c r="G128" s="204"/>
      <c r="H128" s="204"/>
      <c r="I128" s="204"/>
      <c r="J128" s="204"/>
      <c r="K128" s="204"/>
      <c r="L128" s="94"/>
      <c r="M128" s="94"/>
      <c r="N128" s="94"/>
      <c r="O128" s="94"/>
      <c r="P128" s="94"/>
      <c r="Q128" s="94"/>
      <c r="R128" s="204"/>
      <c r="S128" s="204"/>
      <c r="T128" s="94"/>
      <c r="U128" s="94"/>
      <c r="V128" s="94"/>
      <c r="W128" s="94"/>
      <c r="X128" s="94"/>
      <c r="Y128" s="94"/>
      <c r="Z128" s="204"/>
      <c r="AA128" s="204"/>
      <c r="AB128" s="204"/>
      <c r="AC128" s="204"/>
    </row>
    <row r="129" spans="3:29" ht="14.25" customHeight="1">
      <c r="C129" s="94"/>
      <c r="D129" s="94"/>
      <c r="E129" s="204"/>
      <c r="F129" s="204"/>
      <c r="G129" s="204"/>
      <c r="H129" s="204"/>
      <c r="I129" s="204"/>
      <c r="J129" s="204"/>
      <c r="K129" s="204"/>
      <c r="L129" s="94"/>
      <c r="M129" s="94"/>
      <c r="N129" s="94"/>
      <c r="O129" s="94"/>
      <c r="P129" s="94"/>
      <c r="Q129" s="94"/>
      <c r="R129" s="204"/>
      <c r="S129" s="204"/>
      <c r="T129" s="94"/>
      <c r="U129" s="94"/>
      <c r="V129" s="94"/>
      <c r="W129" s="94"/>
      <c r="X129" s="94"/>
      <c r="Y129" s="94"/>
      <c r="Z129" s="204"/>
      <c r="AA129" s="204"/>
      <c r="AB129" s="204"/>
      <c r="AC129" s="204"/>
    </row>
    <row r="130" spans="3:29" ht="14.25" customHeight="1">
      <c r="C130" s="94"/>
      <c r="D130" s="94"/>
      <c r="E130" s="204"/>
      <c r="F130" s="204"/>
      <c r="G130" s="204"/>
      <c r="H130" s="204"/>
      <c r="I130" s="204"/>
      <c r="J130" s="204"/>
      <c r="K130" s="204"/>
      <c r="L130" s="94"/>
      <c r="M130" s="94"/>
      <c r="N130" s="94"/>
      <c r="O130" s="94"/>
      <c r="P130" s="94"/>
      <c r="Q130" s="94"/>
      <c r="R130" s="204"/>
      <c r="S130" s="204"/>
      <c r="T130" s="94"/>
      <c r="U130" s="94"/>
      <c r="V130" s="94"/>
      <c r="W130" s="94"/>
      <c r="X130" s="94"/>
      <c r="Y130" s="94"/>
      <c r="Z130" s="204"/>
      <c r="AA130" s="204"/>
      <c r="AB130" s="204"/>
      <c r="AC130" s="204"/>
    </row>
    <row r="131" spans="3:29" ht="14.25" customHeight="1">
      <c r="C131" s="94"/>
      <c r="D131" s="94"/>
      <c r="E131" s="204"/>
      <c r="F131" s="204"/>
      <c r="G131" s="204"/>
      <c r="H131" s="204"/>
      <c r="I131" s="204"/>
      <c r="J131" s="204"/>
      <c r="K131" s="204"/>
      <c r="L131" s="94"/>
      <c r="M131" s="94"/>
      <c r="N131" s="94"/>
      <c r="O131" s="94"/>
      <c r="P131" s="94"/>
      <c r="Q131" s="94"/>
      <c r="R131" s="204"/>
      <c r="S131" s="204"/>
      <c r="T131" s="94"/>
      <c r="U131" s="94"/>
      <c r="V131" s="94"/>
      <c r="W131" s="94"/>
      <c r="X131" s="94"/>
      <c r="Y131" s="94"/>
      <c r="Z131" s="204"/>
      <c r="AA131" s="204"/>
      <c r="AB131" s="204"/>
      <c r="AC131" s="204"/>
    </row>
    <row r="132" spans="3:29" ht="14.25" customHeight="1">
      <c r="C132" s="94"/>
      <c r="D132" s="94"/>
      <c r="E132" s="204"/>
      <c r="F132" s="204"/>
      <c r="G132" s="204"/>
      <c r="H132" s="204"/>
      <c r="I132" s="204"/>
      <c r="J132" s="204"/>
      <c r="K132" s="204"/>
      <c r="L132" s="94"/>
      <c r="M132" s="94"/>
      <c r="N132" s="94"/>
      <c r="O132" s="94"/>
      <c r="P132" s="94"/>
      <c r="Q132" s="94"/>
      <c r="R132" s="204"/>
      <c r="S132" s="204"/>
      <c r="T132" s="94"/>
      <c r="U132" s="94"/>
      <c r="V132" s="94"/>
      <c r="W132" s="94"/>
      <c r="X132" s="94"/>
      <c r="Y132" s="94"/>
      <c r="Z132" s="204"/>
      <c r="AA132" s="204"/>
      <c r="AB132" s="204"/>
      <c r="AC132" s="204"/>
    </row>
    <row r="133" spans="3:29" ht="14.25" customHeight="1">
      <c r="C133" s="94"/>
      <c r="D133" s="94"/>
      <c r="E133" s="204"/>
      <c r="F133" s="204"/>
      <c r="G133" s="204"/>
      <c r="H133" s="204"/>
      <c r="I133" s="204"/>
      <c r="J133" s="204"/>
      <c r="K133" s="204"/>
      <c r="L133" s="94"/>
      <c r="M133" s="94"/>
      <c r="N133" s="94"/>
      <c r="O133" s="94"/>
      <c r="P133" s="94"/>
      <c r="Q133" s="94"/>
      <c r="R133" s="204"/>
      <c r="S133" s="204"/>
      <c r="T133" s="94"/>
      <c r="U133" s="94"/>
      <c r="V133" s="94"/>
      <c r="W133" s="94"/>
      <c r="X133" s="94"/>
      <c r="Y133" s="94"/>
      <c r="Z133" s="204"/>
      <c r="AA133" s="204"/>
      <c r="AB133" s="204"/>
      <c r="AC133" s="204"/>
    </row>
    <row r="134" spans="3:29" ht="14.25" customHeight="1">
      <c r="C134" s="94"/>
      <c r="D134" s="94"/>
      <c r="E134" s="204"/>
      <c r="F134" s="204"/>
      <c r="G134" s="204"/>
      <c r="H134" s="204"/>
      <c r="I134" s="204"/>
      <c r="J134" s="204"/>
      <c r="K134" s="204"/>
      <c r="L134" s="94"/>
      <c r="M134" s="94"/>
      <c r="N134" s="94"/>
      <c r="O134" s="94"/>
      <c r="P134" s="94"/>
      <c r="Q134" s="94"/>
      <c r="R134" s="204"/>
      <c r="S134" s="204"/>
      <c r="T134" s="94"/>
      <c r="U134" s="94"/>
      <c r="V134" s="94"/>
      <c r="W134" s="94"/>
      <c r="X134" s="94"/>
      <c r="Y134" s="94"/>
      <c r="Z134" s="204"/>
      <c r="AA134" s="204"/>
      <c r="AB134" s="204"/>
      <c r="AC134" s="204"/>
    </row>
    <row r="135" spans="3:29" ht="14.25" customHeight="1">
      <c r="C135" s="94"/>
      <c r="D135" s="94"/>
      <c r="E135" s="204"/>
      <c r="F135" s="204"/>
      <c r="G135" s="204"/>
      <c r="H135" s="204"/>
      <c r="I135" s="204"/>
      <c r="J135" s="204"/>
      <c r="K135" s="204"/>
      <c r="L135" s="94"/>
      <c r="M135" s="94"/>
      <c r="N135" s="94"/>
      <c r="O135" s="94"/>
      <c r="P135" s="94"/>
      <c r="Q135" s="94"/>
      <c r="R135" s="204"/>
      <c r="S135" s="204"/>
      <c r="T135" s="94"/>
      <c r="U135" s="94"/>
      <c r="V135" s="94"/>
      <c r="W135" s="94"/>
      <c r="X135" s="94"/>
      <c r="Y135" s="94"/>
      <c r="Z135" s="204"/>
      <c r="AA135" s="204"/>
      <c r="AB135" s="204"/>
      <c r="AC135" s="204"/>
    </row>
    <row r="136" spans="3:29" ht="14.25" customHeight="1">
      <c r="C136" s="94"/>
      <c r="D136" s="94"/>
      <c r="E136" s="204"/>
      <c r="F136" s="204"/>
      <c r="G136" s="204"/>
      <c r="H136" s="204"/>
      <c r="I136" s="204"/>
      <c r="J136" s="204"/>
      <c r="K136" s="204"/>
      <c r="L136" s="94"/>
      <c r="M136" s="94"/>
      <c r="N136" s="94"/>
      <c r="O136" s="94"/>
      <c r="P136" s="94"/>
      <c r="Q136" s="94"/>
      <c r="R136" s="204"/>
      <c r="S136" s="204"/>
      <c r="T136" s="94"/>
      <c r="U136" s="94"/>
      <c r="V136" s="94"/>
      <c r="W136" s="94"/>
      <c r="X136" s="94"/>
      <c r="Y136" s="94"/>
      <c r="Z136" s="204"/>
      <c r="AA136" s="204"/>
      <c r="AB136" s="204"/>
      <c r="AC136" s="204"/>
    </row>
    <row r="137" spans="3:29" ht="14.25" customHeight="1">
      <c r="C137" s="94"/>
      <c r="D137" s="94"/>
      <c r="E137" s="204"/>
      <c r="F137" s="204"/>
      <c r="G137" s="204"/>
      <c r="H137" s="204"/>
      <c r="I137" s="204"/>
      <c r="J137" s="204"/>
      <c r="K137" s="204"/>
      <c r="L137" s="94"/>
      <c r="M137" s="94"/>
      <c r="N137" s="94"/>
      <c r="O137" s="94"/>
      <c r="P137" s="94"/>
      <c r="Q137" s="94"/>
      <c r="R137" s="204"/>
      <c r="S137" s="204"/>
      <c r="T137" s="94"/>
      <c r="U137" s="94"/>
      <c r="V137" s="94"/>
      <c r="W137" s="94"/>
      <c r="X137" s="94"/>
      <c r="Y137" s="94"/>
      <c r="Z137" s="204"/>
      <c r="AA137" s="204"/>
      <c r="AB137" s="204"/>
      <c r="AC137" s="204"/>
    </row>
    <row r="138" spans="3:29" ht="14.25" customHeight="1">
      <c r="C138" s="94"/>
      <c r="D138" s="94"/>
      <c r="E138" s="204"/>
      <c r="F138" s="204"/>
      <c r="G138" s="204"/>
      <c r="H138" s="204"/>
      <c r="I138" s="204"/>
      <c r="J138" s="204"/>
      <c r="K138" s="204"/>
      <c r="L138" s="94"/>
      <c r="M138" s="94"/>
      <c r="N138" s="94"/>
      <c r="O138" s="94"/>
      <c r="P138" s="94"/>
      <c r="Q138" s="94"/>
      <c r="R138" s="204"/>
      <c r="S138" s="204"/>
      <c r="T138" s="94"/>
      <c r="U138" s="94"/>
      <c r="V138" s="94"/>
      <c r="W138" s="94"/>
      <c r="X138" s="94"/>
      <c r="Y138" s="94"/>
      <c r="Z138" s="204"/>
      <c r="AA138" s="204"/>
      <c r="AB138" s="204"/>
      <c r="AC138" s="204"/>
    </row>
    <row r="139" spans="3:29" ht="14.25" customHeight="1">
      <c r="C139" s="94"/>
      <c r="D139" s="94"/>
      <c r="E139" s="204"/>
      <c r="F139" s="204"/>
      <c r="G139" s="204"/>
      <c r="H139" s="204"/>
      <c r="I139" s="204"/>
      <c r="J139" s="204"/>
      <c r="K139" s="204"/>
      <c r="L139" s="94"/>
      <c r="M139" s="94"/>
      <c r="N139" s="94"/>
      <c r="O139" s="94"/>
      <c r="P139" s="94"/>
      <c r="Q139" s="94"/>
      <c r="R139" s="204"/>
      <c r="S139" s="204"/>
      <c r="T139" s="94"/>
      <c r="U139" s="94"/>
      <c r="V139" s="94"/>
      <c r="W139" s="94"/>
      <c r="X139" s="94"/>
      <c r="Y139" s="94"/>
      <c r="Z139" s="204"/>
      <c r="AA139" s="204"/>
      <c r="AB139" s="204"/>
      <c r="AC139" s="204"/>
    </row>
    <row r="140" spans="3:29" ht="14.25" customHeight="1">
      <c r="C140" s="94"/>
      <c r="D140" s="94"/>
      <c r="E140" s="204"/>
      <c r="F140" s="204"/>
      <c r="G140" s="204"/>
      <c r="H140" s="204"/>
      <c r="I140" s="204"/>
      <c r="J140" s="204"/>
      <c r="K140" s="204"/>
      <c r="L140" s="94"/>
      <c r="M140" s="94"/>
      <c r="N140" s="94"/>
      <c r="O140" s="94"/>
      <c r="P140" s="94"/>
      <c r="Q140" s="94"/>
      <c r="R140" s="204"/>
      <c r="S140" s="204"/>
      <c r="T140" s="94"/>
      <c r="U140" s="94"/>
      <c r="V140" s="94"/>
      <c r="W140" s="94"/>
      <c r="X140" s="94"/>
      <c r="Y140" s="94"/>
      <c r="Z140" s="204"/>
      <c r="AA140" s="204"/>
      <c r="AB140" s="204"/>
      <c r="AC140" s="204"/>
    </row>
    <row r="141" spans="3:29" ht="14.25" customHeight="1">
      <c r="C141" s="94"/>
      <c r="D141" s="94"/>
      <c r="E141" s="204"/>
      <c r="F141" s="204"/>
      <c r="G141" s="204"/>
      <c r="H141" s="204"/>
      <c r="I141" s="204"/>
      <c r="J141" s="204"/>
      <c r="K141" s="204"/>
      <c r="L141" s="94"/>
      <c r="M141" s="94"/>
      <c r="N141" s="94"/>
      <c r="O141" s="94"/>
      <c r="P141" s="94"/>
      <c r="Q141" s="94"/>
      <c r="R141" s="204"/>
      <c r="S141" s="204"/>
      <c r="T141" s="94"/>
      <c r="U141" s="94"/>
      <c r="V141" s="94"/>
      <c r="W141" s="94"/>
      <c r="X141" s="94"/>
      <c r="Y141" s="94"/>
      <c r="Z141" s="204"/>
      <c r="AA141" s="204"/>
      <c r="AB141" s="204"/>
      <c r="AC141" s="204"/>
    </row>
    <row r="142" spans="3:29" ht="14.25" customHeight="1">
      <c r="C142" s="94"/>
      <c r="D142" s="94"/>
      <c r="E142" s="204"/>
      <c r="F142" s="204"/>
      <c r="G142" s="204"/>
      <c r="H142" s="204"/>
      <c r="I142" s="204"/>
      <c r="J142" s="204"/>
      <c r="K142" s="204"/>
      <c r="L142" s="94"/>
      <c r="M142" s="94"/>
      <c r="N142" s="94"/>
      <c r="O142" s="94"/>
      <c r="P142" s="94"/>
      <c r="Q142" s="94"/>
      <c r="R142" s="204"/>
      <c r="S142" s="204"/>
      <c r="T142" s="94"/>
      <c r="U142" s="94"/>
      <c r="V142" s="94"/>
      <c r="W142" s="94"/>
      <c r="X142" s="94"/>
      <c r="Y142" s="94"/>
      <c r="Z142" s="204"/>
      <c r="AA142" s="204"/>
      <c r="AB142" s="204"/>
      <c r="AC142" s="204"/>
    </row>
    <row r="143" spans="3:29" ht="14.25" customHeight="1">
      <c r="C143" s="94"/>
      <c r="D143" s="94"/>
      <c r="E143" s="204"/>
      <c r="F143" s="204"/>
      <c r="G143" s="204"/>
      <c r="H143" s="204"/>
      <c r="I143" s="204"/>
      <c r="J143" s="204"/>
      <c r="K143" s="204"/>
      <c r="L143" s="94"/>
      <c r="M143" s="94"/>
      <c r="N143" s="94"/>
      <c r="O143" s="94"/>
      <c r="P143" s="94"/>
      <c r="Q143" s="94"/>
      <c r="R143" s="204"/>
      <c r="S143" s="204"/>
      <c r="T143" s="94"/>
      <c r="U143" s="94"/>
      <c r="V143" s="94"/>
      <c r="W143" s="94"/>
      <c r="X143" s="94"/>
      <c r="Y143" s="94"/>
      <c r="Z143" s="204"/>
      <c r="AA143" s="204"/>
      <c r="AB143" s="204"/>
      <c r="AC143" s="204"/>
    </row>
    <row r="144" spans="3:29" ht="14.25" customHeight="1">
      <c r="C144" s="94"/>
      <c r="D144" s="94"/>
      <c r="E144" s="204"/>
      <c r="F144" s="204"/>
      <c r="G144" s="204"/>
      <c r="H144" s="204"/>
      <c r="I144" s="204"/>
      <c r="J144" s="204"/>
      <c r="K144" s="204"/>
      <c r="L144" s="94"/>
      <c r="M144" s="94"/>
      <c r="N144" s="94"/>
      <c r="O144" s="94"/>
      <c r="P144" s="94"/>
      <c r="Q144" s="94"/>
      <c r="R144" s="204"/>
      <c r="S144" s="204"/>
      <c r="T144" s="94"/>
      <c r="U144" s="94"/>
      <c r="V144" s="94"/>
      <c r="W144" s="94"/>
      <c r="X144" s="94"/>
      <c r="Y144" s="94"/>
      <c r="Z144" s="204"/>
      <c r="AA144" s="204"/>
      <c r="AB144" s="204"/>
      <c r="AC144" s="204"/>
    </row>
    <row r="145" spans="3:29" ht="14.25" customHeight="1">
      <c r="C145" s="94"/>
      <c r="D145" s="94"/>
      <c r="E145" s="204"/>
      <c r="F145" s="204"/>
      <c r="G145" s="204"/>
      <c r="H145" s="204"/>
      <c r="I145" s="204"/>
      <c r="J145" s="204"/>
      <c r="K145" s="204"/>
      <c r="L145" s="94"/>
      <c r="M145" s="94"/>
      <c r="N145" s="94"/>
      <c r="O145" s="94"/>
      <c r="P145" s="94"/>
      <c r="Q145" s="94"/>
      <c r="R145" s="204"/>
      <c r="S145" s="204"/>
      <c r="T145" s="94"/>
      <c r="U145" s="94"/>
      <c r="V145" s="94"/>
      <c r="W145" s="94"/>
      <c r="X145" s="94"/>
      <c r="Y145" s="94"/>
      <c r="Z145" s="204"/>
      <c r="AA145" s="204"/>
      <c r="AB145" s="204"/>
      <c r="AC145" s="204"/>
    </row>
    <row r="146" spans="3:29" ht="14.25" customHeight="1">
      <c r="C146" s="94"/>
      <c r="D146" s="94"/>
      <c r="E146" s="204"/>
      <c r="F146" s="204"/>
      <c r="G146" s="204"/>
      <c r="H146" s="204"/>
      <c r="I146" s="204"/>
      <c r="J146" s="204"/>
      <c r="K146" s="204"/>
      <c r="L146" s="94"/>
      <c r="M146" s="94"/>
      <c r="N146" s="94"/>
      <c r="O146" s="94"/>
      <c r="P146" s="94"/>
      <c r="Q146" s="94"/>
      <c r="R146" s="204"/>
      <c r="S146" s="204"/>
      <c r="T146" s="94"/>
      <c r="U146" s="94"/>
      <c r="V146" s="94"/>
      <c r="W146" s="94"/>
      <c r="X146" s="94"/>
      <c r="Y146" s="94"/>
      <c r="Z146" s="204"/>
      <c r="AA146" s="204"/>
      <c r="AB146" s="204"/>
      <c r="AC146" s="204"/>
    </row>
    <row r="147" spans="3:29" ht="14.25" customHeight="1">
      <c r="C147" s="94"/>
      <c r="D147" s="94"/>
      <c r="E147" s="204"/>
      <c r="F147" s="204"/>
      <c r="G147" s="204"/>
      <c r="H147" s="204"/>
      <c r="I147" s="204"/>
      <c r="J147" s="204"/>
      <c r="K147" s="204"/>
      <c r="L147" s="94"/>
      <c r="M147" s="94"/>
      <c r="N147" s="94"/>
      <c r="O147" s="94"/>
      <c r="P147" s="94"/>
      <c r="Q147" s="94"/>
      <c r="R147" s="204"/>
      <c r="S147" s="204"/>
      <c r="T147" s="94"/>
      <c r="U147" s="94"/>
      <c r="V147" s="94"/>
      <c r="W147" s="94"/>
      <c r="X147" s="94"/>
      <c r="Y147" s="94"/>
      <c r="Z147" s="204"/>
      <c r="AA147" s="204"/>
      <c r="AB147" s="204"/>
      <c r="AC147" s="204"/>
    </row>
    <row r="148" spans="3:29" ht="14.25" customHeight="1">
      <c r="C148" s="94"/>
      <c r="D148" s="94"/>
      <c r="E148" s="204"/>
      <c r="F148" s="204"/>
      <c r="G148" s="204"/>
      <c r="H148" s="204"/>
      <c r="I148" s="204"/>
      <c r="J148" s="204"/>
      <c r="K148" s="204"/>
      <c r="L148" s="94"/>
      <c r="M148" s="94"/>
      <c r="N148" s="94"/>
      <c r="O148" s="94"/>
      <c r="P148" s="94"/>
      <c r="Q148" s="94"/>
      <c r="R148" s="204"/>
      <c r="S148" s="204"/>
      <c r="T148" s="94"/>
      <c r="U148" s="94"/>
      <c r="V148" s="94"/>
      <c r="W148" s="94"/>
      <c r="X148" s="94"/>
      <c r="Y148" s="94"/>
      <c r="Z148" s="204"/>
      <c r="AA148" s="204"/>
      <c r="AB148" s="204"/>
      <c r="AC148" s="204"/>
    </row>
    <row r="149" spans="3:29" ht="14.25" customHeight="1">
      <c r="C149" s="94"/>
      <c r="D149" s="94"/>
      <c r="E149" s="204"/>
      <c r="F149" s="204"/>
      <c r="G149" s="204"/>
      <c r="H149" s="204"/>
      <c r="I149" s="204"/>
      <c r="J149" s="204"/>
      <c r="K149" s="204"/>
      <c r="L149" s="94"/>
      <c r="M149" s="94"/>
      <c r="N149" s="94"/>
      <c r="O149" s="94"/>
      <c r="P149" s="94"/>
      <c r="Q149" s="94"/>
      <c r="R149" s="204"/>
      <c r="S149" s="204"/>
      <c r="T149" s="94"/>
      <c r="U149" s="94"/>
      <c r="V149" s="94"/>
      <c r="W149" s="94"/>
      <c r="X149" s="94"/>
      <c r="Y149" s="94"/>
      <c r="Z149" s="204"/>
      <c r="AA149" s="204"/>
      <c r="AB149" s="204"/>
      <c r="AC149" s="204"/>
    </row>
    <row r="150" spans="3:29" ht="14.25" customHeight="1">
      <c r="C150" s="94"/>
      <c r="D150" s="94"/>
      <c r="E150" s="204"/>
      <c r="F150" s="204"/>
      <c r="G150" s="204"/>
      <c r="H150" s="204"/>
      <c r="I150" s="204"/>
      <c r="J150" s="204"/>
      <c r="K150" s="204"/>
      <c r="L150" s="94"/>
      <c r="M150" s="94"/>
      <c r="N150" s="94"/>
      <c r="O150" s="94"/>
      <c r="P150" s="94"/>
      <c r="Q150" s="94"/>
      <c r="R150" s="204"/>
      <c r="S150" s="204"/>
      <c r="T150" s="94"/>
      <c r="U150" s="94"/>
      <c r="V150" s="94"/>
      <c r="W150" s="94"/>
      <c r="X150" s="94"/>
      <c r="Y150" s="94"/>
      <c r="Z150" s="204"/>
      <c r="AA150" s="204"/>
      <c r="AB150" s="204"/>
      <c r="AC150" s="204"/>
    </row>
    <row r="151" spans="3:29" ht="14.25" customHeight="1">
      <c r="C151" s="94"/>
      <c r="D151" s="94"/>
      <c r="E151" s="204"/>
      <c r="F151" s="204"/>
      <c r="G151" s="204"/>
      <c r="H151" s="204"/>
      <c r="I151" s="204"/>
      <c r="J151" s="204"/>
      <c r="K151" s="204"/>
      <c r="L151" s="94"/>
      <c r="M151" s="94"/>
      <c r="N151" s="94"/>
      <c r="O151" s="94"/>
      <c r="P151" s="94"/>
      <c r="Q151" s="94"/>
      <c r="R151" s="204"/>
      <c r="S151" s="204"/>
      <c r="T151" s="94"/>
      <c r="U151" s="94"/>
      <c r="V151" s="94"/>
      <c r="W151" s="94"/>
      <c r="X151" s="94"/>
      <c r="Y151" s="94"/>
      <c r="Z151" s="204"/>
      <c r="AA151" s="204"/>
      <c r="AB151" s="204"/>
      <c r="AC151" s="204"/>
    </row>
    <row r="152" spans="3:29" ht="14.25" customHeight="1">
      <c r="C152" s="94"/>
      <c r="D152" s="94"/>
      <c r="E152" s="204"/>
      <c r="F152" s="204"/>
      <c r="G152" s="204"/>
      <c r="H152" s="204"/>
      <c r="I152" s="204"/>
      <c r="J152" s="204"/>
      <c r="K152" s="204"/>
      <c r="L152" s="94"/>
      <c r="M152" s="94"/>
      <c r="N152" s="94"/>
      <c r="O152" s="94"/>
      <c r="P152" s="94"/>
      <c r="Q152" s="94"/>
      <c r="R152" s="204"/>
      <c r="S152" s="204"/>
      <c r="T152" s="94"/>
      <c r="U152" s="94"/>
      <c r="V152" s="94"/>
      <c r="W152" s="94"/>
      <c r="X152" s="94"/>
      <c r="Y152" s="94"/>
      <c r="Z152" s="204"/>
      <c r="AA152" s="204"/>
      <c r="AB152" s="204"/>
      <c r="AC152" s="204"/>
    </row>
    <row r="153" spans="3:29" ht="14.25" customHeight="1">
      <c r="C153" s="94"/>
      <c r="D153" s="94"/>
      <c r="E153" s="204"/>
      <c r="F153" s="204"/>
      <c r="G153" s="204"/>
      <c r="H153" s="204"/>
      <c r="I153" s="204"/>
      <c r="J153" s="204"/>
      <c r="K153" s="204"/>
      <c r="L153" s="94"/>
      <c r="M153" s="94"/>
      <c r="N153" s="94"/>
      <c r="O153" s="94"/>
      <c r="P153" s="94"/>
      <c r="Q153" s="94"/>
      <c r="R153" s="204"/>
      <c r="S153" s="204"/>
      <c r="T153" s="94"/>
      <c r="U153" s="94"/>
      <c r="V153" s="94"/>
      <c r="W153" s="94"/>
      <c r="X153" s="94"/>
      <c r="Y153" s="94"/>
      <c r="Z153" s="204"/>
      <c r="AA153" s="204"/>
      <c r="AB153" s="204"/>
      <c r="AC153" s="204"/>
    </row>
    <row r="154" spans="3:29" ht="14.25" customHeight="1">
      <c r="C154" s="94"/>
      <c r="D154" s="94"/>
      <c r="E154" s="204"/>
      <c r="F154" s="204"/>
      <c r="G154" s="204"/>
      <c r="H154" s="204"/>
      <c r="I154" s="204"/>
      <c r="J154" s="204"/>
      <c r="K154" s="204"/>
      <c r="L154" s="94"/>
      <c r="M154" s="94"/>
      <c r="N154" s="94"/>
      <c r="O154" s="94"/>
      <c r="P154" s="94"/>
      <c r="Q154" s="94"/>
      <c r="R154" s="204"/>
      <c r="S154" s="204"/>
      <c r="T154" s="94"/>
      <c r="U154" s="94"/>
      <c r="V154" s="94"/>
      <c r="W154" s="94"/>
      <c r="X154" s="94"/>
      <c r="Y154" s="94"/>
      <c r="Z154" s="204"/>
      <c r="AA154" s="204"/>
      <c r="AB154" s="204"/>
      <c r="AC154" s="204"/>
    </row>
    <row r="155" spans="3:29" ht="14.25" customHeight="1">
      <c r="C155" s="94"/>
      <c r="D155" s="94"/>
      <c r="E155" s="204"/>
      <c r="F155" s="204"/>
      <c r="G155" s="204"/>
      <c r="H155" s="204"/>
      <c r="I155" s="204"/>
      <c r="J155" s="204"/>
      <c r="K155" s="204"/>
      <c r="L155" s="94"/>
      <c r="M155" s="94"/>
      <c r="N155" s="94"/>
      <c r="O155" s="94"/>
      <c r="P155" s="94"/>
      <c r="Q155" s="94"/>
      <c r="R155" s="204"/>
      <c r="S155" s="204"/>
      <c r="T155" s="94"/>
      <c r="U155" s="94"/>
      <c r="V155" s="94"/>
      <c r="W155" s="94"/>
      <c r="X155" s="94"/>
      <c r="Y155" s="94"/>
      <c r="Z155" s="204"/>
      <c r="AA155" s="204"/>
      <c r="AB155" s="204"/>
      <c r="AC155" s="204"/>
    </row>
    <row r="156" spans="3:29" ht="14.25" customHeight="1">
      <c r="C156" s="94"/>
      <c r="D156" s="94"/>
      <c r="E156" s="204"/>
      <c r="F156" s="204"/>
      <c r="G156" s="204"/>
      <c r="H156" s="204"/>
      <c r="I156" s="204"/>
      <c r="J156" s="204"/>
      <c r="K156" s="204"/>
      <c r="L156" s="94"/>
      <c r="M156" s="94"/>
      <c r="N156" s="94"/>
      <c r="O156" s="94"/>
      <c r="P156" s="94"/>
      <c r="Q156" s="94"/>
      <c r="R156" s="204"/>
      <c r="S156" s="204"/>
      <c r="T156" s="94"/>
      <c r="U156" s="94"/>
      <c r="V156" s="94"/>
      <c r="W156" s="94"/>
      <c r="X156" s="94"/>
      <c r="Y156" s="94"/>
      <c r="Z156" s="204"/>
      <c r="AA156" s="204"/>
      <c r="AB156" s="204"/>
      <c r="AC156" s="204"/>
    </row>
    <row r="157" spans="3:29" ht="14.25" customHeight="1">
      <c r="C157" s="94"/>
      <c r="D157" s="94"/>
      <c r="E157" s="204"/>
      <c r="F157" s="204"/>
      <c r="G157" s="204"/>
      <c r="H157" s="204"/>
      <c r="I157" s="204"/>
      <c r="J157" s="204"/>
      <c r="K157" s="204"/>
      <c r="L157" s="94"/>
      <c r="M157" s="94"/>
      <c r="N157" s="94"/>
      <c r="O157" s="94"/>
      <c r="P157" s="94"/>
      <c r="Q157" s="94"/>
      <c r="R157" s="204"/>
      <c r="S157" s="204"/>
      <c r="T157" s="94"/>
      <c r="U157" s="94"/>
      <c r="V157" s="94"/>
      <c r="W157" s="94"/>
      <c r="X157" s="94"/>
      <c r="Y157" s="94"/>
      <c r="Z157" s="204"/>
      <c r="AA157" s="204"/>
      <c r="AB157" s="204"/>
      <c r="AC157" s="204"/>
    </row>
    <row r="158" spans="3:29" ht="14.25" customHeight="1">
      <c r="C158" s="94"/>
      <c r="D158" s="94"/>
      <c r="E158" s="204"/>
      <c r="F158" s="204"/>
      <c r="G158" s="204"/>
      <c r="H158" s="204"/>
      <c r="I158" s="204"/>
      <c r="J158" s="204"/>
      <c r="K158" s="204"/>
      <c r="L158" s="94"/>
      <c r="M158" s="94"/>
      <c r="N158" s="94"/>
      <c r="O158" s="94"/>
      <c r="P158" s="94"/>
      <c r="Q158" s="94"/>
      <c r="R158" s="204"/>
      <c r="S158" s="204"/>
      <c r="T158" s="94"/>
      <c r="U158" s="94"/>
      <c r="V158" s="94"/>
      <c r="W158" s="94"/>
      <c r="X158" s="94"/>
      <c r="Y158" s="94"/>
      <c r="Z158" s="204"/>
      <c r="AA158" s="204"/>
      <c r="AB158" s="204"/>
      <c r="AC158" s="204"/>
    </row>
    <row r="159" spans="3:29" ht="14.25" customHeight="1">
      <c r="C159" s="94"/>
      <c r="D159" s="94"/>
      <c r="E159" s="204"/>
      <c r="F159" s="204"/>
      <c r="G159" s="204"/>
      <c r="H159" s="204"/>
      <c r="I159" s="204"/>
      <c r="J159" s="204"/>
      <c r="K159" s="204"/>
      <c r="L159" s="94"/>
      <c r="M159" s="94"/>
      <c r="N159" s="94"/>
      <c r="O159" s="94"/>
      <c r="P159" s="94"/>
      <c r="Q159" s="94"/>
      <c r="R159" s="204"/>
      <c r="S159" s="204"/>
      <c r="T159" s="94"/>
      <c r="U159" s="94"/>
      <c r="V159" s="94"/>
      <c r="W159" s="94"/>
      <c r="X159" s="94"/>
      <c r="Y159" s="94"/>
      <c r="Z159" s="204"/>
      <c r="AA159" s="204"/>
      <c r="AB159" s="204"/>
      <c r="AC159" s="204"/>
    </row>
    <row r="160" spans="3:29" ht="14.25" customHeight="1">
      <c r="C160" s="94"/>
      <c r="D160" s="94"/>
      <c r="E160" s="204"/>
      <c r="F160" s="204"/>
      <c r="G160" s="204"/>
      <c r="H160" s="204"/>
      <c r="I160" s="204"/>
      <c r="J160" s="204"/>
      <c r="K160" s="204"/>
      <c r="L160" s="94"/>
      <c r="M160" s="94"/>
      <c r="N160" s="94"/>
      <c r="O160" s="94"/>
      <c r="P160" s="94"/>
      <c r="Q160" s="94"/>
      <c r="R160" s="204"/>
      <c r="S160" s="204"/>
      <c r="T160" s="94"/>
      <c r="U160" s="94"/>
      <c r="V160" s="94"/>
      <c r="W160" s="94"/>
      <c r="X160" s="94"/>
      <c r="Y160" s="94"/>
      <c r="Z160" s="204"/>
      <c r="AA160" s="204"/>
      <c r="AB160" s="204"/>
      <c r="AC160" s="204"/>
    </row>
    <row r="161" spans="3:29" ht="14.25" customHeight="1">
      <c r="C161" s="94"/>
      <c r="D161" s="94"/>
      <c r="E161" s="204"/>
      <c r="F161" s="204"/>
      <c r="G161" s="204"/>
      <c r="H161" s="204"/>
      <c r="I161" s="204"/>
      <c r="J161" s="204"/>
      <c r="K161" s="204"/>
      <c r="L161" s="94"/>
      <c r="M161" s="94"/>
      <c r="N161" s="94"/>
      <c r="O161" s="94"/>
      <c r="P161" s="94"/>
      <c r="Q161" s="94"/>
      <c r="R161" s="204"/>
      <c r="S161" s="204"/>
      <c r="T161" s="94"/>
      <c r="U161" s="94"/>
      <c r="V161" s="94"/>
      <c r="W161" s="94"/>
      <c r="X161" s="94"/>
      <c r="Y161" s="94"/>
      <c r="Z161" s="204"/>
      <c r="AA161" s="204"/>
      <c r="AB161" s="204"/>
      <c r="AC161" s="204"/>
    </row>
    <row r="162" spans="3:29" ht="14.25" customHeight="1">
      <c r="C162" s="94"/>
      <c r="D162" s="94"/>
      <c r="E162" s="204"/>
      <c r="F162" s="204"/>
      <c r="G162" s="204"/>
      <c r="H162" s="204"/>
      <c r="I162" s="204"/>
      <c r="J162" s="204"/>
      <c r="K162" s="204"/>
      <c r="L162" s="94"/>
      <c r="M162" s="94"/>
      <c r="N162" s="94"/>
      <c r="O162" s="94"/>
      <c r="P162" s="94"/>
      <c r="Q162" s="94"/>
      <c r="R162" s="204"/>
      <c r="S162" s="204"/>
      <c r="T162" s="94"/>
      <c r="U162" s="94"/>
      <c r="V162" s="94"/>
      <c r="W162" s="94"/>
      <c r="X162" s="94"/>
      <c r="Y162" s="94"/>
      <c r="Z162" s="204"/>
      <c r="AA162" s="204"/>
      <c r="AB162" s="204"/>
      <c r="AC162" s="204"/>
    </row>
    <row r="163" spans="3:29" ht="14.25" customHeight="1">
      <c r="C163" s="94"/>
      <c r="D163" s="94"/>
      <c r="E163" s="204"/>
      <c r="F163" s="204"/>
      <c r="G163" s="204"/>
      <c r="H163" s="204"/>
      <c r="I163" s="204"/>
      <c r="J163" s="204"/>
      <c r="K163" s="204"/>
      <c r="L163" s="94"/>
      <c r="M163" s="94"/>
      <c r="N163" s="94"/>
      <c r="O163" s="94"/>
      <c r="P163" s="94"/>
      <c r="Q163" s="94"/>
      <c r="R163" s="204"/>
      <c r="S163" s="204"/>
      <c r="T163" s="94"/>
      <c r="U163" s="94"/>
      <c r="V163" s="94"/>
      <c r="W163" s="94"/>
      <c r="X163" s="94"/>
      <c r="Y163" s="94"/>
      <c r="Z163" s="204"/>
      <c r="AA163" s="204"/>
      <c r="AB163" s="204"/>
      <c r="AC163" s="204"/>
    </row>
    <row r="164" spans="3:29" ht="14.25" customHeight="1">
      <c r="C164" s="94"/>
      <c r="D164" s="94"/>
      <c r="E164" s="204"/>
      <c r="F164" s="204"/>
      <c r="G164" s="204"/>
      <c r="H164" s="204"/>
      <c r="I164" s="204"/>
      <c r="J164" s="204"/>
      <c r="K164" s="204"/>
      <c r="L164" s="94"/>
      <c r="M164" s="94"/>
      <c r="N164" s="94"/>
      <c r="O164" s="94"/>
      <c r="P164" s="94"/>
      <c r="Q164" s="94"/>
      <c r="R164" s="204"/>
      <c r="S164" s="204"/>
      <c r="T164" s="94"/>
      <c r="U164" s="94"/>
      <c r="V164" s="94"/>
      <c r="W164" s="94"/>
      <c r="X164" s="94"/>
      <c r="Y164" s="94"/>
      <c r="Z164" s="204"/>
      <c r="AA164" s="204"/>
      <c r="AB164" s="204"/>
      <c r="AC164" s="204"/>
    </row>
    <row r="165" spans="3:29" ht="14.25" customHeight="1">
      <c r="C165" s="94"/>
      <c r="D165" s="94"/>
      <c r="E165" s="204"/>
      <c r="F165" s="204"/>
      <c r="G165" s="204"/>
      <c r="H165" s="204"/>
      <c r="I165" s="204"/>
      <c r="J165" s="204"/>
      <c r="K165" s="204"/>
      <c r="L165" s="94"/>
      <c r="M165" s="94"/>
      <c r="N165" s="94"/>
      <c r="O165" s="94"/>
      <c r="P165" s="94"/>
      <c r="Q165" s="94"/>
      <c r="R165" s="204"/>
      <c r="S165" s="204"/>
      <c r="T165" s="94"/>
      <c r="U165" s="94"/>
      <c r="V165" s="94"/>
      <c r="W165" s="94"/>
      <c r="X165" s="94"/>
      <c r="Y165" s="94"/>
      <c r="Z165" s="204"/>
      <c r="AA165" s="204"/>
      <c r="AB165" s="204"/>
      <c r="AC165" s="204"/>
    </row>
    <row r="166" spans="3:29" ht="14.25" customHeight="1">
      <c r="C166" s="94"/>
      <c r="D166" s="94"/>
      <c r="E166" s="204"/>
      <c r="F166" s="204"/>
      <c r="G166" s="204"/>
      <c r="H166" s="204"/>
      <c r="I166" s="204"/>
      <c r="J166" s="204"/>
      <c r="K166" s="204"/>
      <c r="L166" s="94"/>
      <c r="M166" s="94"/>
      <c r="N166" s="94"/>
      <c r="O166" s="94"/>
      <c r="P166" s="94"/>
      <c r="Q166" s="94"/>
      <c r="R166" s="204"/>
      <c r="S166" s="204"/>
      <c r="T166" s="94"/>
      <c r="U166" s="94"/>
      <c r="V166" s="94"/>
      <c r="W166" s="94"/>
      <c r="X166" s="94"/>
      <c r="Y166" s="94"/>
      <c r="Z166" s="204"/>
      <c r="AA166" s="204"/>
      <c r="AB166" s="204"/>
      <c r="AC166" s="204"/>
    </row>
    <row r="167" spans="3:29" ht="14.25" customHeight="1">
      <c r="C167" s="94"/>
      <c r="D167" s="94"/>
      <c r="E167" s="204"/>
      <c r="F167" s="204"/>
      <c r="G167" s="204"/>
      <c r="H167" s="204"/>
      <c r="I167" s="204"/>
      <c r="J167" s="204"/>
      <c r="K167" s="204"/>
      <c r="L167" s="94"/>
      <c r="M167" s="94"/>
      <c r="N167" s="94"/>
      <c r="O167" s="94"/>
      <c r="P167" s="94"/>
      <c r="Q167" s="94"/>
      <c r="R167" s="204"/>
      <c r="S167" s="204"/>
      <c r="T167" s="94"/>
      <c r="U167" s="94"/>
      <c r="V167" s="94"/>
      <c r="W167" s="94"/>
      <c r="X167" s="94"/>
      <c r="Y167" s="94"/>
      <c r="Z167" s="204"/>
      <c r="AA167" s="204"/>
      <c r="AB167" s="204"/>
      <c r="AC167" s="204"/>
    </row>
    <row r="168" spans="3:29" ht="14.25" customHeight="1">
      <c r="C168" s="94"/>
      <c r="D168" s="94"/>
      <c r="E168" s="204"/>
      <c r="F168" s="204"/>
      <c r="G168" s="204"/>
      <c r="H168" s="204"/>
      <c r="I168" s="204"/>
      <c r="J168" s="204"/>
      <c r="K168" s="204"/>
      <c r="L168" s="94"/>
      <c r="M168" s="94"/>
      <c r="N168" s="94"/>
      <c r="O168" s="94"/>
      <c r="P168" s="94"/>
      <c r="Q168" s="94"/>
      <c r="R168" s="204"/>
      <c r="S168" s="204"/>
      <c r="T168" s="94"/>
      <c r="U168" s="94"/>
      <c r="V168" s="94"/>
      <c r="W168" s="94"/>
      <c r="X168" s="94"/>
      <c r="Y168" s="94"/>
      <c r="Z168" s="204"/>
      <c r="AA168" s="204"/>
      <c r="AB168" s="204"/>
      <c r="AC168" s="204"/>
    </row>
    <row r="169" spans="3:29" ht="14.25" customHeight="1">
      <c r="C169" s="94"/>
      <c r="D169" s="94"/>
      <c r="E169" s="204"/>
      <c r="F169" s="204"/>
      <c r="G169" s="204"/>
      <c r="H169" s="204"/>
      <c r="I169" s="204"/>
      <c r="J169" s="204"/>
      <c r="K169" s="204"/>
      <c r="L169" s="94"/>
      <c r="M169" s="94"/>
      <c r="N169" s="94"/>
      <c r="O169" s="94"/>
      <c r="P169" s="94"/>
      <c r="Q169" s="94"/>
      <c r="R169" s="204"/>
      <c r="S169" s="204"/>
      <c r="T169" s="94"/>
      <c r="U169" s="94"/>
      <c r="V169" s="94"/>
      <c r="W169" s="94"/>
      <c r="X169" s="94"/>
      <c r="Y169" s="94"/>
      <c r="Z169" s="204"/>
      <c r="AA169" s="204"/>
      <c r="AB169" s="204"/>
      <c r="AC169" s="204"/>
    </row>
    <row r="170" spans="3:29" ht="14.25" customHeight="1">
      <c r="C170" s="94"/>
      <c r="D170" s="94"/>
      <c r="E170" s="204"/>
      <c r="F170" s="204"/>
      <c r="G170" s="204"/>
      <c r="H170" s="204"/>
      <c r="I170" s="204"/>
      <c r="J170" s="204"/>
      <c r="K170" s="204"/>
      <c r="L170" s="94"/>
      <c r="M170" s="94"/>
      <c r="N170" s="94"/>
      <c r="O170" s="94"/>
      <c r="P170" s="94"/>
      <c r="Q170" s="94"/>
      <c r="R170" s="204"/>
      <c r="S170" s="204"/>
      <c r="T170" s="94"/>
      <c r="U170" s="94"/>
      <c r="V170" s="94"/>
      <c r="W170" s="94"/>
      <c r="X170" s="94"/>
      <c r="Y170" s="94"/>
      <c r="Z170" s="204"/>
      <c r="AA170" s="204"/>
      <c r="AB170" s="204"/>
      <c r="AC170" s="204"/>
    </row>
    <row r="171" spans="3:29" ht="14.25" customHeight="1">
      <c r="C171" s="94"/>
      <c r="D171" s="94"/>
      <c r="E171" s="204"/>
      <c r="F171" s="204"/>
      <c r="G171" s="204"/>
      <c r="H171" s="204"/>
      <c r="I171" s="204"/>
      <c r="J171" s="204"/>
      <c r="K171" s="204"/>
      <c r="L171" s="94"/>
      <c r="M171" s="94"/>
      <c r="N171" s="94"/>
      <c r="O171" s="94"/>
      <c r="P171" s="94"/>
      <c r="Q171" s="94"/>
      <c r="R171" s="204"/>
      <c r="S171" s="204"/>
      <c r="T171" s="94"/>
      <c r="U171" s="94"/>
      <c r="V171" s="94"/>
      <c r="W171" s="94"/>
      <c r="X171" s="94"/>
      <c r="Y171" s="94"/>
      <c r="Z171" s="204"/>
      <c r="AA171" s="204"/>
      <c r="AB171" s="204"/>
      <c r="AC171" s="204"/>
    </row>
    <row r="172" spans="3:29" ht="14.25" customHeight="1">
      <c r="C172" s="94"/>
      <c r="D172" s="94"/>
      <c r="E172" s="204"/>
      <c r="F172" s="204"/>
      <c r="G172" s="204"/>
      <c r="H172" s="204"/>
      <c r="I172" s="204"/>
      <c r="J172" s="204"/>
      <c r="K172" s="204"/>
      <c r="L172" s="94"/>
      <c r="M172" s="94"/>
      <c r="N172" s="94"/>
      <c r="O172" s="94"/>
      <c r="P172" s="94"/>
      <c r="Q172" s="94"/>
      <c r="R172" s="204"/>
      <c r="S172" s="204"/>
      <c r="T172" s="94"/>
      <c r="U172" s="94"/>
      <c r="V172" s="94"/>
      <c r="W172" s="94"/>
      <c r="X172" s="94"/>
      <c r="Y172" s="94"/>
      <c r="Z172" s="204"/>
      <c r="AA172" s="204"/>
      <c r="AB172" s="204"/>
      <c r="AC172" s="204"/>
    </row>
    <row r="173" spans="3:29" ht="14.25" customHeight="1">
      <c r="C173" s="94"/>
      <c r="D173" s="94"/>
      <c r="E173" s="204"/>
      <c r="F173" s="204"/>
      <c r="G173" s="204"/>
      <c r="H173" s="204"/>
      <c r="I173" s="204"/>
      <c r="J173" s="204"/>
      <c r="K173" s="204"/>
      <c r="L173" s="94"/>
      <c r="M173" s="94"/>
      <c r="N173" s="94"/>
      <c r="O173" s="94"/>
      <c r="P173" s="94"/>
      <c r="Q173" s="94"/>
      <c r="R173" s="204"/>
      <c r="S173" s="204"/>
      <c r="T173" s="94"/>
      <c r="U173" s="94"/>
      <c r="V173" s="94"/>
      <c r="W173" s="94"/>
      <c r="X173" s="94"/>
      <c r="Y173" s="94"/>
      <c r="Z173" s="204"/>
      <c r="AA173" s="204"/>
      <c r="AB173" s="204"/>
      <c r="AC173" s="204"/>
    </row>
    <row r="174" spans="3:29" ht="14.25" customHeight="1">
      <c r="C174" s="94"/>
      <c r="D174" s="94"/>
      <c r="E174" s="204"/>
      <c r="F174" s="204"/>
      <c r="G174" s="204"/>
      <c r="H174" s="204"/>
      <c r="I174" s="204"/>
      <c r="J174" s="204"/>
      <c r="K174" s="204"/>
      <c r="L174" s="94"/>
      <c r="M174" s="94"/>
      <c r="N174" s="94"/>
      <c r="O174" s="94"/>
      <c r="P174" s="94"/>
      <c r="Q174" s="94"/>
      <c r="R174" s="204"/>
      <c r="S174" s="204"/>
      <c r="T174" s="94"/>
      <c r="U174" s="94"/>
      <c r="V174" s="94"/>
      <c r="W174" s="94"/>
      <c r="X174" s="94"/>
      <c r="Y174" s="94"/>
      <c r="Z174" s="204"/>
      <c r="AA174" s="204"/>
      <c r="AB174" s="204"/>
      <c r="AC174" s="204"/>
    </row>
    <row r="175" spans="3:29" ht="14.25" customHeight="1">
      <c r="C175" s="94"/>
      <c r="D175" s="94"/>
      <c r="E175" s="204"/>
      <c r="F175" s="204"/>
      <c r="G175" s="204"/>
      <c r="H175" s="204"/>
      <c r="I175" s="204"/>
      <c r="J175" s="204"/>
      <c r="K175" s="204"/>
      <c r="L175" s="94"/>
      <c r="M175" s="94"/>
      <c r="N175" s="94"/>
      <c r="O175" s="94"/>
      <c r="P175" s="94"/>
      <c r="Q175" s="94"/>
      <c r="R175" s="204"/>
      <c r="S175" s="204"/>
      <c r="T175" s="94"/>
      <c r="U175" s="94"/>
      <c r="V175" s="94"/>
      <c r="W175" s="94"/>
      <c r="X175" s="94"/>
      <c r="Y175" s="94"/>
      <c r="Z175" s="204"/>
      <c r="AA175" s="204"/>
      <c r="AB175" s="204"/>
      <c r="AC175" s="204"/>
    </row>
    <row r="176" spans="3:29" ht="14.25" customHeight="1">
      <c r="C176" s="94"/>
      <c r="D176" s="94"/>
      <c r="E176" s="204"/>
      <c r="F176" s="204"/>
      <c r="G176" s="204"/>
      <c r="H176" s="204"/>
      <c r="I176" s="204"/>
      <c r="J176" s="204"/>
      <c r="K176" s="204"/>
      <c r="L176" s="94"/>
      <c r="M176" s="94"/>
      <c r="N176" s="94"/>
      <c r="O176" s="94"/>
      <c r="P176" s="94"/>
      <c r="Q176" s="94"/>
      <c r="R176" s="204"/>
      <c r="S176" s="204"/>
      <c r="T176" s="94"/>
      <c r="U176" s="94"/>
      <c r="V176" s="94"/>
      <c r="W176" s="94"/>
      <c r="X176" s="94"/>
      <c r="Y176" s="94"/>
      <c r="Z176" s="204"/>
      <c r="AA176" s="204"/>
      <c r="AB176" s="204"/>
      <c r="AC176" s="204"/>
    </row>
    <row r="177" spans="3:29" ht="14.25" customHeight="1">
      <c r="C177" s="94"/>
      <c r="D177" s="94"/>
      <c r="E177" s="204"/>
      <c r="F177" s="204"/>
      <c r="G177" s="204"/>
      <c r="H177" s="204"/>
      <c r="I177" s="204"/>
      <c r="J177" s="204"/>
      <c r="K177" s="204"/>
      <c r="L177" s="94"/>
      <c r="M177" s="94"/>
      <c r="N177" s="94"/>
      <c r="O177" s="94"/>
      <c r="P177" s="94"/>
      <c r="Q177" s="94"/>
      <c r="R177" s="204"/>
      <c r="S177" s="204"/>
      <c r="T177" s="94"/>
      <c r="U177" s="94"/>
      <c r="V177" s="94"/>
      <c r="W177" s="94"/>
      <c r="X177" s="94"/>
      <c r="Y177" s="94"/>
      <c r="Z177" s="204"/>
      <c r="AA177" s="204"/>
      <c r="AB177" s="204"/>
      <c r="AC177" s="204"/>
    </row>
    <row r="178" spans="3:29" ht="14.25" customHeight="1">
      <c r="C178" s="94"/>
      <c r="D178" s="94"/>
      <c r="E178" s="204"/>
      <c r="F178" s="204"/>
      <c r="G178" s="204"/>
      <c r="H178" s="204"/>
      <c r="I178" s="204"/>
      <c r="J178" s="204"/>
      <c r="K178" s="204"/>
      <c r="L178" s="94"/>
      <c r="M178" s="94"/>
      <c r="N178" s="94"/>
      <c r="O178" s="94"/>
      <c r="P178" s="94"/>
      <c r="Q178" s="94"/>
      <c r="R178" s="204"/>
      <c r="S178" s="204"/>
      <c r="T178" s="94"/>
      <c r="U178" s="94"/>
      <c r="V178" s="94"/>
      <c r="W178" s="94"/>
      <c r="X178" s="94"/>
      <c r="Y178" s="94"/>
      <c r="Z178" s="204"/>
      <c r="AA178" s="204"/>
      <c r="AB178" s="204"/>
      <c r="AC178" s="204"/>
    </row>
    <row r="179" spans="3:29" ht="14.25" customHeight="1">
      <c r="C179" s="94"/>
      <c r="D179" s="94"/>
      <c r="E179" s="204"/>
      <c r="F179" s="204"/>
      <c r="G179" s="204"/>
      <c r="H179" s="204"/>
      <c r="I179" s="204"/>
      <c r="J179" s="204"/>
      <c r="K179" s="204"/>
      <c r="L179" s="94"/>
      <c r="M179" s="94"/>
      <c r="N179" s="94"/>
      <c r="O179" s="94"/>
      <c r="P179" s="94"/>
      <c r="Q179" s="94"/>
      <c r="R179" s="204"/>
      <c r="S179" s="204"/>
      <c r="T179" s="94"/>
      <c r="U179" s="94"/>
      <c r="V179" s="94"/>
      <c r="W179" s="94"/>
      <c r="X179" s="94"/>
      <c r="Y179" s="94"/>
      <c r="Z179" s="204"/>
      <c r="AA179" s="204"/>
      <c r="AB179" s="204"/>
      <c r="AC179" s="204"/>
    </row>
    <row r="180" spans="3:29" ht="14.25" customHeight="1">
      <c r="C180" s="94"/>
      <c r="D180" s="94"/>
      <c r="E180" s="204"/>
      <c r="F180" s="204"/>
      <c r="G180" s="204"/>
      <c r="H180" s="204"/>
      <c r="I180" s="204"/>
      <c r="J180" s="204"/>
      <c r="K180" s="204"/>
      <c r="L180" s="94"/>
      <c r="M180" s="94"/>
      <c r="N180" s="94"/>
      <c r="O180" s="94"/>
      <c r="P180" s="94"/>
      <c r="Q180" s="94"/>
      <c r="R180" s="204"/>
      <c r="S180" s="204"/>
      <c r="T180" s="94"/>
      <c r="U180" s="94"/>
      <c r="V180" s="94"/>
      <c r="W180" s="94"/>
      <c r="X180" s="94"/>
      <c r="Y180" s="94"/>
      <c r="Z180" s="204"/>
      <c r="AA180" s="204"/>
      <c r="AB180" s="204"/>
      <c r="AC180" s="204"/>
    </row>
    <row r="181" spans="3:29" ht="14.25" customHeight="1">
      <c r="C181" s="94"/>
      <c r="D181" s="94"/>
      <c r="E181" s="204"/>
      <c r="F181" s="204"/>
      <c r="G181" s="204"/>
      <c r="H181" s="204"/>
      <c r="I181" s="204"/>
      <c r="J181" s="204"/>
      <c r="K181" s="204"/>
      <c r="L181" s="94"/>
      <c r="M181" s="94"/>
      <c r="N181" s="94"/>
      <c r="O181" s="94"/>
      <c r="P181" s="94"/>
      <c r="Q181" s="94"/>
      <c r="R181" s="204"/>
      <c r="S181" s="204"/>
      <c r="T181" s="94"/>
      <c r="U181" s="94"/>
      <c r="V181" s="94"/>
      <c r="W181" s="94"/>
      <c r="X181" s="94"/>
      <c r="Y181" s="94"/>
      <c r="Z181" s="204"/>
      <c r="AA181" s="204"/>
      <c r="AB181" s="204"/>
      <c r="AC181" s="204"/>
    </row>
    <row r="182" spans="3:29" ht="14.25" customHeight="1">
      <c r="C182" s="94"/>
      <c r="D182" s="94"/>
      <c r="E182" s="204"/>
      <c r="F182" s="204"/>
      <c r="G182" s="204"/>
      <c r="H182" s="204"/>
      <c r="I182" s="204"/>
      <c r="J182" s="204"/>
      <c r="K182" s="204"/>
      <c r="L182" s="94"/>
      <c r="M182" s="94"/>
      <c r="N182" s="94"/>
      <c r="O182" s="94"/>
      <c r="P182" s="94"/>
      <c r="Q182" s="94"/>
      <c r="R182" s="204"/>
      <c r="S182" s="204"/>
      <c r="T182" s="94"/>
      <c r="U182" s="94"/>
      <c r="V182" s="94"/>
      <c r="W182" s="94"/>
      <c r="X182" s="94"/>
      <c r="Y182" s="94"/>
      <c r="Z182" s="204"/>
      <c r="AA182" s="204"/>
      <c r="AB182" s="204"/>
      <c r="AC182" s="204"/>
    </row>
    <row r="183" spans="3:29" ht="14.25" customHeight="1">
      <c r="C183" s="94"/>
      <c r="D183" s="94"/>
      <c r="E183" s="204"/>
      <c r="F183" s="204"/>
      <c r="G183" s="204"/>
      <c r="H183" s="204"/>
      <c r="I183" s="204"/>
      <c r="J183" s="204"/>
      <c r="K183" s="204"/>
      <c r="L183" s="94"/>
      <c r="M183" s="94"/>
      <c r="N183" s="94"/>
      <c r="O183" s="94"/>
      <c r="P183" s="94"/>
      <c r="Q183" s="94"/>
      <c r="R183" s="204"/>
      <c r="S183" s="204"/>
      <c r="T183" s="94"/>
      <c r="U183" s="94"/>
      <c r="V183" s="94"/>
      <c r="W183" s="94"/>
      <c r="X183" s="94"/>
      <c r="Y183" s="94"/>
      <c r="Z183" s="204"/>
      <c r="AA183" s="204"/>
      <c r="AB183" s="204"/>
      <c r="AC183" s="204"/>
    </row>
    <row r="184" spans="3:29" ht="14.25" customHeight="1">
      <c r="C184" s="94"/>
      <c r="D184" s="94"/>
      <c r="E184" s="204"/>
      <c r="F184" s="204"/>
      <c r="G184" s="204"/>
      <c r="H184" s="204"/>
      <c r="I184" s="204"/>
      <c r="J184" s="204"/>
      <c r="K184" s="204"/>
      <c r="L184" s="94"/>
      <c r="M184" s="94"/>
      <c r="N184" s="94"/>
      <c r="O184" s="94"/>
      <c r="P184" s="94"/>
      <c r="Q184" s="94"/>
      <c r="R184" s="204"/>
      <c r="S184" s="204"/>
      <c r="T184" s="94"/>
      <c r="U184" s="94"/>
      <c r="V184" s="94"/>
      <c r="W184" s="94"/>
      <c r="X184" s="94"/>
      <c r="Y184" s="94"/>
      <c r="Z184" s="204"/>
      <c r="AA184" s="204"/>
      <c r="AB184" s="204"/>
      <c r="AC184" s="204"/>
    </row>
    <row r="185" spans="3:29" ht="14.25" customHeight="1">
      <c r="C185" s="94"/>
      <c r="D185" s="94"/>
      <c r="E185" s="204"/>
      <c r="F185" s="204"/>
      <c r="G185" s="204"/>
      <c r="H185" s="204"/>
      <c r="I185" s="204"/>
      <c r="J185" s="204"/>
      <c r="K185" s="204"/>
      <c r="L185" s="94"/>
      <c r="M185" s="94"/>
      <c r="N185" s="94"/>
      <c r="O185" s="94"/>
      <c r="P185" s="94"/>
      <c r="Q185" s="94"/>
      <c r="R185" s="204"/>
      <c r="S185" s="204"/>
      <c r="T185" s="94"/>
      <c r="U185" s="94"/>
      <c r="V185" s="94"/>
      <c r="W185" s="94"/>
      <c r="X185" s="94"/>
      <c r="Y185" s="94"/>
      <c r="Z185" s="204"/>
      <c r="AA185" s="204"/>
      <c r="AB185" s="204"/>
      <c r="AC185" s="204"/>
    </row>
    <row r="186" spans="3:29" ht="14.25" customHeight="1">
      <c r="C186" s="94"/>
      <c r="D186" s="94"/>
      <c r="E186" s="204"/>
      <c r="F186" s="204"/>
      <c r="G186" s="204"/>
      <c r="H186" s="204"/>
      <c r="I186" s="204"/>
      <c r="J186" s="204"/>
      <c r="K186" s="204"/>
      <c r="L186" s="94"/>
      <c r="M186" s="94"/>
      <c r="N186" s="94"/>
      <c r="O186" s="94"/>
      <c r="P186" s="94"/>
      <c r="Q186" s="94"/>
      <c r="R186" s="204"/>
      <c r="S186" s="204"/>
      <c r="T186" s="94"/>
      <c r="U186" s="94"/>
      <c r="V186" s="94"/>
      <c r="W186" s="94"/>
      <c r="X186" s="94"/>
      <c r="Y186" s="94"/>
      <c r="Z186" s="204"/>
      <c r="AA186" s="204"/>
      <c r="AB186" s="204"/>
      <c r="AC186" s="204"/>
    </row>
    <row r="187" spans="3:29" ht="14.25" customHeight="1">
      <c r="C187" s="94"/>
      <c r="D187" s="94"/>
      <c r="E187" s="204"/>
      <c r="F187" s="204"/>
      <c r="G187" s="204"/>
      <c r="H187" s="204"/>
      <c r="I187" s="204"/>
      <c r="J187" s="204"/>
      <c r="K187" s="204"/>
      <c r="L187" s="94"/>
      <c r="M187" s="94"/>
      <c r="N187" s="94"/>
      <c r="O187" s="94"/>
      <c r="P187" s="94"/>
      <c r="Q187" s="94"/>
      <c r="R187" s="204"/>
      <c r="S187" s="204"/>
      <c r="T187" s="94"/>
      <c r="U187" s="94"/>
      <c r="V187" s="94"/>
      <c r="W187" s="94"/>
      <c r="X187" s="94"/>
      <c r="Y187" s="94"/>
      <c r="Z187" s="204"/>
      <c r="AA187" s="204"/>
      <c r="AB187" s="204"/>
      <c r="AC187" s="204"/>
    </row>
    <row r="188" spans="3:29" ht="14.25" customHeight="1">
      <c r="C188" s="94"/>
      <c r="D188" s="94"/>
      <c r="E188" s="204"/>
      <c r="F188" s="204"/>
      <c r="G188" s="204"/>
      <c r="H188" s="204"/>
      <c r="I188" s="204"/>
      <c r="J188" s="204"/>
      <c r="K188" s="204"/>
      <c r="L188" s="94"/>
      <c r="M188" s="94"/>
      <c r="N188" s="94"/>
      <c r="O188" s="94"/>
      <c r="P188" s="94"/>
      <c r="Q188" s="94"/>
      <c r="R188" s="204"/>
      <c r="S188" s="204"/>
      <c r="T188" s="94"/>
      <c r="U188" s="94"/>
      <c r="V188" s="94"/>
      <c r="W188" s="94"/>
      <c r="X188" s="94"/>
      <c r="Y188" s="94"/>
      <c r="Z188" s="204"/>
      <c r="AA188" s="204"/>
      <c r="AB188" s="204"/>
      <c r="AC188" s="204"/>
    </row>
    <row r="189" spans="3:29" ht="14.25" customHeight="1">
      <c r="C189" s="94"/>
      <c r="D189" s="94"/>
      <c r="E189" s="204"/>
      <c r="F189" s="204"/>
      <c r="G189" s="204"/>
      <c r="H189" s="204"/>
      <c r="I189" s="204"/>
      <c r="J189" s="204"/>
      <c r="K189" s="204"/>
      <c r="L189" s="94"/>
      <c r="M189" s="94"/>
      <c r="N189" s="94"/>
      <c r="O189" s="94"/>
      <c r="P189" s="94"/>
      <c r="Q189" s="94"/>
      <c r="R189" s="204"/>
      <c r="S189" s="204"/>
      <c r="T189" s="94"/>
      <c r="U189" s="94"/>
      <c r="V189" s="94"/>
      <c r="W189" s="94"/>
      <c r="X189" s="94"/>
      <c r="Y189" s="94"/>
      <c r="Z189" s="204"/>
      <c r="AA189" s="204"/>
      <c r="AB189" s="204"/>
      <c r="AC189" s="204"/>
    </row>
    <row r="190" spans="3:29" ht="14.25" customHeight="1">
      <c r="C190" s="94"/>
      <c r="D190" s="94"/>
      <c r="E190" s="204"/>
      <c r="F190" s="204"/>
      <c r="G190" s="204"/>
      <c r="H190" s="204"/>
      <c r="I190" s="204"/>
      <c r="J190" s="204"/>
      <c r="K190" s="204"/>
      <c r="L190" s="94"/>
      <c r="M190" s="94"/>
      <c r="N190" s="94"/>
      <c r="O190" s="94"/>
      <c r="P190" s="94"/>
      <c r="Q190" s="94"/>
      <c r="R190" s="204"/>
      <c r="S190" s="204"/>
      <c r="T190" s="94"/>
      <c r="U190" s="94"/>
      <c r="V190" s="94"/>
      <c r="W190" s="94"/>
      <c r="X190" s="94"/>
      <c r="Y190" s="94"/>
      <c r="Z190" s="204"/>
      <c r="AA190" s="204"/>
      <c r="AB190" s="204"/>
      <c r="AC190" s="204"/>
    </row>
    <row r="191" spans="3:29" ht="14.25" customHeight="1">
      <c r="C191" s="94"/>
      <c r="D191" s="94"/>
      <c r="E191" s="204"/>
      <c r="F191" s="204"/>
      <c r="G191" s="204"/>
      <c r="H191" s="204"/>
      <c r="I191" s="204"/>
      <c r="J191" s="204"/>
      <c r="K191" s="204"/>
      <c r="L191" s="94"/>
      <c r="M191" s="94"/>
      <c r="N191" s="94"/>
      <c r="O191" s="94"/>
      <c r="P191" s="94"/>
      <c r="Q191" s="94"/>
      <c r="R191" s="204"/>
      <c r="S191" s="204"/>
      <c r="T191" s="94"/>
      <c r="U191" s="94"/>
      <c r="V191" s="94"/>
      <c r="W191" s="94"/>
      <c r="X191" s="94"/>
      <c r="Y191" s="94"/>
      <c r="Z191" s="204"/>
      <c r="AA191" s="204"/>
      <c r="AB191" s="204"/>
      <c r="AC191" s="204"/>
    </row>
    <row r="192" spans="3:29" ht="14.25" customHeight="1">
      <c r="C192" s="94"/>
      <c r="D192" s="94"/>
      <c r="E192" s="204"/>
      <c r="F192" s="204"/>
      <c r="G192" s="204"/>
      <c r="H192" s="204"/>
      <c r="I192" s="204"/>
      <c r="J192" s="204"/>
      <c r="K192" s="204"/>
      <c r="L192" s="94"/>
      <c r="M192" s="94"/>
      <c r="N192" s="94"/>
      <c r="O192" s="94"/>
      <c r="P192" s="94"/>
      <c r="Q192" s="94"/>
      <c r="R192" s="204"/>
      <c r="S192" s="204"/>
      <c r="T192" s="94"/>
      <c r="U192" s="94"/>
      <c r="V192" s="94"/>
      <c r="W192" s="94"/>
      <c r="X192" s="94"/>
      <c r="Y192" s="94"/>
      <c r="Z192" s="204"/>
      <c r="AA192" s="204"/>
      <c r="AB192" s="204"/>
      <c r="AC192" s="204"/>
    </row>
    <row r="193" spans="3:29" ht="14.25" customHeight="1">
      <c r="C193" s="94"/>
      <c r="D193" s="94"/>
      <c r="E193" s="204"/>
      <c r="F193" s="204"/>
      <c r="G193" s="204"/>
      <c r="H193" s="204"/>
      <c r="I193" s="204"/>
      <c r="J193" s="204"/>
      <c r="K193" s="204"/>
      <c r="L193" s="94"/>
      <c r="M193" s="94"/>
      <c r="N193" s="94"/>
      <c r="O193" s="94"/>
      <c r="P193" s="94"/>
      <c r="Q193" s="94"/>
      <c r="R193" s="204"/>
      <c r="S193" s="204"/>
      <c r="T193" s="94"/>
      <c r="U193" s="94"/>
      <c r="V193" s="94"/>
      <c r="W193" s="94"/>
      <c r="X193" s="94"/>
      <c r="Y193" s="94"/>
      <c r="Z193" s="204"/>
      <c r="AA193" s="204"/>
      <c r="AB193" s="204"/>
      <c r="AC193" s="204"/>
    </row>
    <row r="194" spans="3:29" ht="14.25" customHeight="1">
      <c r="C194" s="94"/>
      <c r="D194" s="94"/>
      <c r="E194" s="204"/>
      <c r="F194" s="204"/>
      <c r="G194" s="204"/>
      <c r="H194" s="204"/>
      <c r="I194" s="204"/>
      <c r="J194" s="204"/>
      <c r="K194" s="204"/>
      <c r="L194" s="94"/>
      <c r="M194" s="94"/>
      <c r="N194" s="94"/>
      <c r="O194" s="94"/>
      <c r="P194" s="94"/>
      <c r="Q194" s="94"/>
      <c r="R194" s="204"/>
      <c r="S194" s="204"/>
      <c r="T194" s="94"/>
      <c r="U194" s="94"/>
      <c r="V194" s="94"/>
      <c r="W194" s="94"/>
      <c r="X194" s="94"/>
      <c r="Y194" s="94"/>
      <c r="Z194" s="204"/>
      <c r="AA194" s="204"/>
      <c r="AB194" s="204"/>
      <c r="AC194" s="204"/>
    </row>
    <row r="195" spans="3:29" ht="14.25" customHeight="1">
      <c r="C195" s="94"/>
      <c r="D195" s="94"/>
      <c r="E195" s="204"/>
      <c r="F195" s="204"/>
      <c r="G195" s="204"/>
      <c r="H195" s="204"/>
      <c r="I195" s="204"/>
      <c r="J195" s="204"/>
      <c r="K195" s="204"/>
      <c r="L195" s="94"/>
      <c r="M195" s="94"/>
      <c r="N195" s="94"/>
      <c r="O195" s="94"/>
      <c r="P195" s="94"/>
      <c r="Q195" s="94"/>
      <c r="R195" s="204"/>
      <c r="S195" s="204"/>
      <c r="T195" s="94"/>
      <c r="U195" s="94"/>
      <c r="V195" s="94"/>
      <c r="W195" s="94"/>
      <c r="X195" s="94"/>
      <c r="Y195" s="94"/>
      <c r="Z195" s="204"/>
      <c r="AA195" s="204"/>
      <c r="AB195" s="204"/>
      <c r="AC195" s="204"/>
    </row>
    <row r="196" spans="3:29" ht="14.25" customHeight="1">
      <c r="C196" s="94"/>
      <c r="D196" s="94"/>
      <c r="E196" s="204"/>
      <c r="F196" s="204"/>
      <c r="G196" s="204"/>
      <c r="H196" s="204"/>
      <c r="I196" s="204"/>
      <c r="J196" s="204"/>
      <c r="K196" s="204"/>
      <c r="L196" s="94"/>
      <c r="M196" s="94"/>
      <c r="N196" s="94"/>
      <c r="O196" s="94"/>
      <c r="P196" s="94"/>
      <c r="Q196" s="94"/>
      <c r="R196" s="204"/>
      <c r="S196" s="204"/>
      <c r="T196" s="94"/>
      <c r="U196" s="94"/>
      <c r="V196" s="94"/>
      <c r="W196" s="94"/>
      <c r="X196" s="94"/>
      <c r="Y196" s="94"/>
      <c r="Z196" s="204"/>
      <c r="AA196" s="204"/>
      <c r="AB196" s="204"/>
      <c r="AC196" s="204"/>
    </row>
    <row r="197" spans="3:29" ht="14.25" customHeight="1">
      <c r="C197" s="94"/>
      <c r="D197" s="94"/>
      <c r="E197" s="204"/>
      <c r="F197" s="204"/>
      <c r="G197" s="204"/>
      <c r="H197" s="204"/>
      <c r="I197" s="204"/>
      <c r="J197" s="204"/>
      <c r="K197" s="204"/>
      <c r="L197" s="94"/>
      <c r="M197" s="94"/>
      <c r="N197" s="94"/>
      <c r="O197" s="94"/>
      <c r="P197" s="94"/>
      <c r="Q197" s="94"/>
      <c r="R197" s="204"/>
      <c r="S197" s="204"/>
      <c r="T197" s="94"/>
      <c r="U197" s="94"/>
      <c r="V197" s="94"/>
      <c r="W197" s="94"/>
      <c r="X197" s="94"/>
      <c r="Y197" s="94"/>
      <c r="Z197" s="204"/>
      <c r="AA197" s="204"/>
      <c r="AB197" s="204"/>
      <c r="AC197" s="204"/>
    </row>
    <row r="198" spans="3:29" ht="14.25" customHeight="1">
      <c r="C198" s="94"/>
      <c r="D198" s="94"/>
      <c r="E198" s="204"/>
      <c r="F198" s="204"/>
      <c r="G198" s="204"/>
      <c r="H198" s="204"/>
      <c r="I198" s="204"/>
      <c r="J198" s="204"/>
      <c r="K198" s="204"/>
      <c r="L198" s="94"/>
      <c r="M198" s="94"/>
      <c r="N198" s="94"/>
      <c r="O198" s="94"/>
      <c r="P198" s="94"/>
      <c r="Q198" s="94"/>
      <c r="R198" s="204"/>
      <c r="S198" s="204"/>
      <c r="T198" s="94"/>
      <c r="U198" s="94"/>
      <c r="V198" s="94"/>
      <c r="W198" s="94"/>
      <c r="X198" s="94"/>
      <c r="Y198" s="94"/>
      <c r="Z198" s="204"/>
      <c r="AA198" s="204"/>
      <c r="AB198" s="204"/>
      <c r="AC198" s="204"/>
    </row>
    <row r="199" spans="3:29" ht="14.25" customHeight="1">
      <c r="C199" s="94"/>
      <c r="D199" s="94"/>
      <c r="E199" s="204"/>
      <c r="F199" s="204"/>
      <c r="G199" s="204"/>
      <c r="H199" s="204"/>
      <c r="I199" s="204"/>
      <c r="J199" s="204"/>
      <c r="K199" s="204"/>
      <c r="L199" s="94"/>
      <c r="M199" s="94"/>
      <c r="N199" s="94"/>
      <c r="O199" s="94"/>
      <c r="P199" s="94"/>
      <c r="Q199" s="94"/>
      <c r="R199" s="204"/>
      <c r="S199" s="204"/>
      <c r="T199" s="94"/>
      <c r="U199" s="94"/>
      <c r="V199" s="94"/>
      <c r="W199" s="94"/>
      <c r="X199" s="94"/>
      <c r="Y199" s="94"/>
      <c r="Z199" s="204"/>
      <c r="AA199" s="204"/>
      <c r="AB199" s="204"/>
      <c r="AC199" s="204"/>
    </row>
    <row r="200" spans="3:29" ht="14.25" customHeight="1">
      <c r="C200" s="94"/>
      <c r="D200" s="94"/>
      <c r="E200" s="204"/>
      <c r="F200" s="204"/>
      <c r="G200" s="204"/>
      <c r="H200" s="204"/>
      <c r="I200" s="204"/>
      <c r="J200" s="204"/>
      <c r="K200" s="204"/>
      <c r="L200" s="94"/>
      <c r="M200" s="94"/>
      <c r="N200" s="94"/>
      <c r="O200" s="94"/>
      <c r="P200" s="94"/>
      <c r="Q200" s="94"/>
      <c r="R200" s="204"/>
      <c r="S200" s="204"/>
      <c r="T200" s="94"/>
      <c r="U200" s="94"/>
      <c r="V200" s="94"/>
      <c r="W200" s="94"/>
      <c r="X200" s="94"/>
      <c r="Y200" s="94"/>
      <c r="Z200" s="204"/>
      <c r="AA200" s="204"/>
      <c r="AB200" s="204"/>
      <c r="AC200" s="204"/>
    </row>
    <row r="201" spans="3:29" ht="14.25" customHeight="1">
      <c r="C201" s="94"/>
      <c r="D201" s="94"/>
      <c r="E201" s="204"/>
      <c r="F201" s="204"/>
      <c r="G201" s="204"/>
      <c r="H201" s="204"/>
      <c r="I201" s="204"/>
      <c r="J201" s="204"/>
      <c r="K201" s="204"/>
      <c r="L201" s="94"/>
      <c r="M201" s="94"/>
      <c r="N201" s="94"/>
      <c r="O201" s="94"/>
      <c r="P201" s="94"/>
      <c r="Q201" s="94"/>
      <c r="R201" s="204"/>
      <c r="S201" s="204"/>
      <c r="T201" s="94"/>
      <c r="U201" s="94"/>
      <c r="V201" s="94"/>
      <c r="W201" s="94"/>
      <c r="X201" s="94"/>
      <c r="Y201" s="94"/>
      <c r="Z201" s="204"/>
      <c r="AA201" s="204"/>
      <c r="AB201" s="204"/>
      <c r="AC201" s="204"/>
    </row>
    <row r="202" spans="3:29" ht="14.25" customHeight="1">
      <c r="C202" s="94"/>
      <c r="D202" s="94"/>
      <c r="E202" s="204"/>
      <c r="F202" s="204"/>
      <c r="G202" s="204"/>
      <c r="H202" s="204"/>
      <c r="I202" s="204"/>
      <c r="J202" s="204"/>
      <c r="K202" s="204"/>
      <c r="L202" s="94"/>
      <c r="M202" s="94"/>
      <c r="N202" s="94"/>
      <c r="O202" s="94"/>
      <c r="P202" s="94"/>
      <c r="Q202" s="94"/>
      <c r="R202" s="204"/>
      <c r="S202" s="204"/>
      <c r="T202" s="94"/>
      <c r="U202" s="94"/>
      <c r="V202" s="94"/>
      <c r="W202" s="94"/>
      <c r="X202" s="94"/>
      <c r="Y202" s="94"/>
      <c r="Z202" s="204"/>
      <c r="AA202" s="204"/>
      <c r="AB202" s="204"/>
      <c r="AC202" s="204"/>
    </row>
    <row r="203" spans="3:29" ht="14.25" customHeight="1">
      <c r="C203" s="94"/>
      <c r="D203" s="94"/>
      <c r="E203" s="204"/>
      <c r="F203" s="204"/>
      <c r="G203" s="204"/>
      <c r="H203" s="204"/>
      <c r="I203" s="204"/>
      <c r="J203" s="204"/>
      <c r="K203" s="204"/>
      <c r="L203" s="94"/>
      <c r="M203" s="94"/>
      <c r="N203" s="94"/>
      <c r="O203" s="94"/>
      <c r="P203" s="94"/>
      <c r="Q203" s="94"/>
      <c r="R203" s="204"/>
      <c r="S203" s="204"/>
      <c r="T203" s="94"/>
      <c r="U203" s="94"/>
      <c r="V203" s="94"/>
      <c r="W203" s="94"/>
      <c r="X203" s="94"/>
      <c r="Y203" s="94"/>
      <c r="Z203" s="204"/>
      <c r="AA203" s="204"/>
      <c r="AB203" s="204"/>
      <c r="AC203" s="204"/>
    </row>
    <row r="204" spans="3:29" ht="14.25" customHeight="1">
      <c r="C204" s="94"/>
      <c r="D204" s="94"/>
      <c r="E204" s="204"/>
      <c r="F204" s="204"/>
      <c r="G204" s="204"/>
      <c r="H204" s="204"/>
      <c r="I204" s="204"/>
      <c r="J204" s="204"/>
      <c r="K204" s="204"/>
      <c r="L204" s="94"/>
      <c r="M204" s="94"/>
      <c r="N204" s="94"/>
      <c r="O204" s="94"/>
      <c r="P204" s="94"/>
      <c r="Q204" s="94"/>
      <c r="R204" s="204"/>
      <c r="S204" s="204"/>
      <c r="T204" s="94"/>
      <c r="U204" s="94"/>
      <c r="V204" s="94"/>
      <c r="W204" s="94"/>
      <c r="X204" s="94"/>
      <c r="Y204" s="94"/>
      <c r="Z204" s="204"/>
      <c r="AA204" s="204"/>
      <c r="AB204" s="204"/>
      <c r="AC204" s="204"/>
    </row>
    <row r="205" spans="3:29" ht="14.25" customHeight="1">
      <c r="C205" s="94"/>
      <c r="D205" s="94"/>
      <c r="E205" s="204"/>
      <c r="F205" s="204"/>
      <c r="G205" s="204"/>
      <c r="H205" s="204"/>
      <c r="I205" s="204"/>
      <c r="J205" s="204"/>
      <c r="K205" s="204"/>
      <c r="L205" s="94"/>
      <c r="M205" s="94"/>
      <c r="N205" s="94"/>
      <c r="O205" s="94"/>
      <c r="P205" s="94"/>
      <c r="Q205" s="94"/>
      <c r="R205" s="204"/>
      <c r="S205" s="204"/>
      <c r="T205" s="94"/>
      <c r="U205" s="94"/>
      <c r="V205" s="94"/>
      <c r="W205" s="94"/>
      <c r="X205" s="94"/>
      <c r="Y205" s="94"/>
      <c r="Z205" s="204"/>
      <c r="AA205" s="204"/>
      <c r="AB205" s="204"/>
      <c r="AC205" s="204"/>
    </row>
    <row r="206" spans="3:29" ht="14.25" customHeight="1">
      <c r="C206" s="94"/>
      <c r="D206" s="94"/>
      <c r="E206" s="204"/>
      <c r="F206" s="204"/>
      <c r="G206" s="204"/>
      <c r="H206" s="204"/>
      <c r="I206" s="204"/>
      <c r="J206" s="204"/>
      <c r="K206" s="204"/>
      <c r="L206" s="94"/>
      <c r="M206" s="94"/>
      <c r="N206" s="94"/>
      <c r="O206" s="94"/>
      <c r="P206" s="94"/>
      <c r="Q206" s="94"/>
      <c r="R206" s="204"/>
      <c r="S206" s="204"/>
      <c r="T206" s="94"/>
      <c r="U206" s="94"/>
      <c r="V206" s="94"/>
      <c r="W206" s="94"/>
      <c r="X206" s="94"/>
      <c r="Y206" s="94"/>
      <c r="Z206" s="204"/>
      <c r="AA206" s="204"/>
      <c r="AB206" s="204"/>
      <c r="AC206" s="204"/>
    </row>
    <row r="207" spans="3:29" ht="14.25" customHeight="1">
      <c r="C207" s="94"/>
      <c r="D207" s="94"/>
      <c r="E207" s="204"/>
      <c r="F207" s="204"/>
      <c r="G207" s="204"/>
      <c r="H207" s="204"/>
      <c r="I207" s="204"/>
      <c r="J207" s="204"/>
      <c r="K207" s="204"/>
      <c r="L207" s="94"/>
      <c r="M207" s="94"/>
      <c r="N207" s="94"/>
      <c r="O207" s="94"/>
      <c r="P207" s="94"/>
      <c r="Q207" s="94"/>
      <c r="R207" s="204"/>
      <c r="S207" s="204"/>
      <c r="T207" s="94"/>
      <c r="U207" s="94"/>
      <c r="V207" s="94"/>
      <c r="W207" s="94"/>
      <c r="X207" s="94"/>
      <c r="Y207" s="94"/>
      <c r="Z207" s="204"/>
      <c r="AA207" s="204"/>
      <c r="AB207" s="204"/>
      <c r="AC207" s="204"/>
    </row>
    <row r="208" spans="3:29" ht="14.25" customHeight="1">
      <c r="C208" s="94"/>
      <c r="D208" s="94"/>
      <c r="E208" s="204"/>
      <c r="F208" s="204"/>
      <c r="G208" s="204"/>
      <c r="H208" s="204"/>
      <c r="I208" s="204"/>
      <c r="J208" s="204"/>
      <c r="K208" s="204"/>
      <c r="L208" s="94"/>
      <c r="M208" s="94"/>
      <c r="N208" s="94"/>
      <c r="O208" s="94"/>
      <c r="P208" s="94"/>
      <c r="Q208" s="94"/>
      <c r="R208" s="204"/>
      <c r="S208" s="204"/>
      <c r="T208" s="94"/>
      <c r="U208" s="94"/>
      <c r="V208" s="94"/>
      <c r="W208" s="94"/>
      <c r="X208" s="94"/>
      <c r="Y208" s="94"/>
      <c r="Z208" s="204"/>
      <c r="AA208" s="204"/>
      <c r="AB208" s="204"/>
      <c r="AC208" s="204"/>
    </row>
    <row r="209" spans="3:29" ht="14.25" customHeight="1">
      <c r="C209" s="94"/>
      <c r="D209" s="94"/>
      <c r="E209" s="204"/>
      <c r="F209" s="204"/>
      <c r="G209" s="204"/>
      <c r="H209" s="204"/>
      <c r="I209" s="204"/>
      <c r="J209" s="204"/>
      <c r="K209" s="204"/>
      <c r="L209" s="94"/>
      <c r="M209" s="94"/>
      <c r="N209" s="94"/>
      <c r="O209" s="94"/>
      <c r="P209" s="94"/>
      <c r="Q209" s="94"/>
      <c r="R209" s="204"/>
      <c r="S209" s="204"/>
      <c r="T209" s="94"/>
      <c r="U209" s="94"/>
      <c r="V209" s="94"/>
      <c r="W209" s="94"/>
      <c r="X209" s="94"/>
      <c r="Y209" s="94"/>
      <c r="Z209" s="204"/>
      <c r="AA209" s="204"/>
      <c r="AB209" s="204"/>
      <c r="AC209" s="204"/>
    </row>
    <row r="210" spans="3:29" ht="14.25" customHeight="1">
      <c r="C210" s="94"/>
      <c r="D210" s="94"/>
      <c r="E210" s="204"/>
      <c r="F210" s="204"/>
      <c r="G210" s="204"/>
      <c r="H210" s="204"/>
      <c r="I210" s="204"/>
      <c r="J210" s="204"/>
      <c r="K210" s="204"/>
      <c r="L210" s="94"/>
      <c r="M210" s="94"/>
      <c r="N210" s="94"/>
      <c r="O210" s="94"/>
      <c r="P210" s="94"/>
      <c r="Q210" s="94"/>
      <c r="R210" s="204"/>
      <c r="S210" s="204"/>
      <c r="T210" s="94"/>
      <c r="U210" s="94"/>
      <c r="V210" s="94"/>
      <c r="W210" s="94"/>
      <c r="X210" s="94"/>
      <c r="Y210" s="94"/>
      <c r="Z210" s="204"/>
      <c r="AA210" s="204"/>
      <c r="AB210" s="204"/>
      <c r="AC210" s="204"/>
    </row>
    <row r="211" spans="3:29" ht="14.25" customHeight="1">
      <c r="C211" s="94"/>
      <c r="D211" s="94"/>
      <c r="E211" s="204"/>
      <c r="F211" s="204"/>
      <c r="G211" s="204"/>
      <c r="H211" s="204"/>
      <c r="I211" s="204"/>
      <c r="J211" s="204"/>
      <c r="K211" s="204"/>
      <c r="L211" s="94"/>
      <c r="M211" s="94"/>
      <c r="N211" s="94"/>
      <c r="O211" s="94"/>
      <c r="P211" s="94"/>
      <c r="Q211" s="94"/>
      <c r="R211" s="204"/>
      <c r="S211" s="204"/>
      <c r="T211" s="94"/>
      <c r="U211" s="94"/>
      <c r="V211" s="94"/>
      <c r="W211" s="94"/>
      <c r="X211" s="94"/>
      <c r="Y211" s="94"/>
      <c r="Z211" s="204"/>
      <c r="AA211" s="204"/>
      <c r="AB211" s="204"/>
      <c r="AC211" s="204"/>
    </row>
    <row r="212" spans="3:29" ht="14.25" customHeight="1">
      <c r="C212" s="94"/>
      <c r="D212" s="94"/>
      <c r="E212" s="204"/>
      <c r="F212" s="204"/>
      <c r="G212" s="204"/>
      <c r="H212" s="204"/>
      <c r="I212" s="204"/>
      <c r="J212" s="204"/>
      <c r="K212" s="204"/>
      <c r="L212" s="94"/>
      <c r="M212" s="94"/>
      <c r="N212" s="94"/>
      <c r="O212" s="94"/>
      <c r="P212" s="94"/>
      <c r="Q212" s="94"/>
      <c r="R212" s="204"/>
      <c r="S212" s="204"/>
      <c r="T212" s="94"/>
      <c r="U212" s="94"/>
      <c r="V212" s="94"/>
      <c r="W212" s="94"/>
      <c r="X212" s="94"/>
      <c r="Y212" s="94"/>
      <c r="Z212" s="204"/>
      <c r="AA212" s="204"/>
      <c r="AB212" s="204"/>
      <c r="AC212" s="204"/>
    </row>
    <row r="213" spans="3:29" ht="14.25" customHeight="1">
      <c r="C213" s="94"/>
      <c r="D213" s="94"/>
      <c r="E213" s="204"/>
      <c r="F213" s="204"/>
      <c r="G213" s="204"/>
      <c r="H213" s="204"/>
      <c r="I213" s="204"/>
      <c r="J213" s="204"/>
      <c r="K213" s="204"/>
      <c r="L213" s="94"/>
      <c r="M213" s="94"/>
      <c r="N213" s="94"/>
      <c r="O213" s="94"/>
      <c r="P213" s="94"/>
      <c r="Q213" s="94"/>
      <c r="R213" s="204"/>
      <c r="S213" s="204"/>
      <c r="T213" s="94"/>
      <c r="U213" s="94"/>
      <c r="V213" s="94"/>
      <c r="W213" s="94"/>
      <c r="X213" s="94"/>
      <c r="Y213" s="94"/>
      <c r="Z213" s="204"/>
      <c r="AA213" s="204"/>
      <c r="AB213" s="204"/>
      <c r="AC213" s="204"/>
    </row>
    <row r="214" spans="3:29" ht="14.25" customHeight="1">
      <c r="C214" s="94"/>
      <c r="D214" s="94"/>
      <c r="E214" s="204"/>
      <c r="F214" s="204"/>
      <c r="G214" s="204"/>
      <c r="H214" s="204"/>
      <c r="I214" s="204"/>
      <c r="J214" s="204"/>
      <c r="K214" s="204"/>
      <c r="L214" s="94"/>
      <c r="M214" s="94"/>
      <c r="N214" s="94"/>
      <c r="O214" s="94"/>
      <c r="P214" s="94"/>
      <c r="Q214" s="94"/>
      <c r="R214" s="204"/>
      <c r="S214" s="204"/>
      <c r="T214" s="94"/>
      <c r="U214" s="94"/>
      <c r="V214" s="94"/>
      <c r="W214" s="94"/>
      <c r="X214" s="94"/>
      <c r="Y214" s="94"/>
      <c r="Z214" s="204"/>
      <c r="AA214" s="204"/>
      <c r="AB214" s="204"/>
      <c r="AC214" s="204"/>
    </row>
    <row r="215" spans="3:29" ht="14.25" customHeight="1">
      <c r="C215" s="94"/>
      <c r="D215" s="94"/>
      <c r="E215" s="204"/>
      <c r="F215" s="204"/>
      <c r="G215" s="204"/>
      <c r="H215" s="204"/>
      <c r="I215" s="204"/>
      <c r="J215" s="204"/>
      <c r="K215" s="204"/>
      <c r="L215" s="94"/>
      <c r="M215" s="94"/>
      <c r="N215" s="94"/>
      <c r="O215" s="94"/>
      <c r="P215" s="94"/>
      <c r="Q215" s="94"/>
      <c r="R215" s="204"/>
      <c r="S215" s="204"/>
      <c r="T215" s="94"/>
      <c r="U215" s="94"/>
      <c r="V215" s="94"/>
      <c r="W215" s="94"/>
      <c r="X215" s="94"/>
      <c r="Y215" s="94"/>
      <c r="Z215" s="204"/>
      <c r="AA215" s="204"/>
      <c r="AB215" s="204"/>
      <c r="AC215" s="204"/>
    </row>
    <row r="216" spans="3:29" ht="14.25" customHeight="1">
      <c r="C216" s="94"/>
      <c r="D216" s="94"/>
      <c r="E216" s="204"/>
      <c r="F216" s="204"/>
      <c r="G216" s="204"/>
      <c r="H216" s="204"/>
      <c r="I216" s="204"/>
      <c r="J216" s="204"/>
      <c r="K216" s="204"/>
      <c r="L216" s="94"/>
      <c r="M216" s="94"/>
      <c r="N216" s="94"/>
      <c r="O216" s="94"/>
      <c r="P216" s="94"/>
      <c r="Q216" s="94"/>
      <c r="R216" s="204"/>
      <c r="S216" s="204"/>
      <c r="T216" s="94"/>
      <c r="U216" s="94"/>
      <c r="V216" s="94"/>
      <c r="W216" s="94"/>
      <c r="X216" s="94"/>
      <c r="Y216" s="94"/>
      <c r="Z216" s="204"/>
      <c r="AA216" s="204"/>
      <c r="AB216" s="204"/>
      <c r="AC216" s="204"/>
    </row>
    <row r="217" spans="3:29" ht="14.25" customHeight="1">
      <c r="C217" s="94"/>
      <c r="D217" s="94"/>
      <c r="E217" s="204"/>
      <c r="F217" s="204"/>
      <c r="G217" s="204"/>
      <c r="H217" s="204"/>
      <c r="I217" s="204"/>
      <c r="J217" s="204"/>
      <c r="K217" s="204"/>
      <c r="L217" s="94"/>
      <c r="M217" s="94"/>
      <c r="N217" s="94"/>
      <c r="O217" s="94"/>
      <c r="P217" s="94"/>
      <c r="Q217" s="94"/>
      <c r="R217" s="204"/>
      <c r="S217" s="204"/>
      <c r="T217" s="94"/>
      <c r="U217" s="94"/>
      <c r="V217" s="94"/>
      <c r="W217" s="94"/>
      <c r="X217" s="94"/>
      <c r="Y217" s="94"/>
      <c r="Z217" s="204"/>
      <c r="AA217" s="204"/>
      <c r="AB217" s="204"/>
      <c r="AC217" s="204"/>
    </row>
    <row r="218" spans="3:29" ht="14.25" customHeight="1">
      <c r="C218" s="94"/>
      <c r="D218" s="94"/>
      <c r="E218" s="204"/>
      <c r="F218" s="204"/>
      <c r="G218" s="204"/>
      <c r="H218" s="204"/>
      <c r="I218" s="204"/>
      <c r="J218" s="204"/>
      <c r="K218" s="204"/>
      <c r="L218" s="94"/>
      <c r="M218" s="94"/>
      <c r="N218" s="94"/>
      <c r="O218" s="94"/>
      <c r="P218" s="94"/>
      <c r="Q218" s="94"/>
      <c r="R218" s="204"/>
      <c r="S218" s="204"/>
      <c r="T218" s="94"/>
      <c r="U218" s="94"/>
      <c r="V218" s="94"/>
      <c r="W218" s="94"/>
      <c r="X218" s="94"/>
      <c r="Y218" s="94"/>
      <c r="Z218" s="204"/>
      <c r="AA218" s="204"/>
      <c r="AB218" s="204"/>
      <c r="AC218" s="204"/>
    </row>
    <row r="219" spans="3:29" ht="14.25" customHeight="1">
      <c r="C219" s="94"/>
      <c r="D219" s="94"/>
      <c r="E219" s="204"/>
      <c r="F219" s="204"/>
      <c r="G219" s="204"/>
      <c r="H219" s="204"/>
      <c r="I219" s="204"/>
      <c r="J219" s="204"/>
      <c r="K219" s="204"/>
      <c r="L219" s="94"/>
      <c r="M219" s="94"/>
      <c r="N219" s="94"/>
      <c r="O219" s="94"/>
      <c r="P219" s="94"/>
      <c r="Q219" s="94"/>
      <c r="R219" s="204"/>
      <c r="S219" s="204"/>
      <c r="T219" s="94"/>
      <c r="U219" s="94"/>
      <c r="V219" s="94"/>
      <c r="W219" s="94"/>
      <c r="X219" s="94"/>
      <c r="Y219" s="94"/>
      <c r="Z219" s="204"/>
      <c r="AA219" s="204"/>
      <c r="AB219" s="204"/>
      <c r="AC219" s="204"/>
    </row>
    <row r="220" spans="3:29" ht="14.25" customHeight="1">
      <c r="C220" s="94"/>
      <c r="D220" s="94"/>
      <c r="E220" s="204"/>
      <c r="F220" s="204"/>
      <c r="G220" s="204"/>
      <c r="H220" s="204"/>
      <c r="I220" s="204"/>
      <c r="J220" s="204"/>
      <c r="K220" s="204"/>
      <c r="L220" s="94"/>
      <c r="M220" s="94"/>
      <c r="N220" s="94"/>
      <c r="O220" s="94"/>
      <c r="P220" s="94"/>
      <c r="Q220" s="94"/>
      <c r="R220" s="204"/>
      <c r="S220" s="204"/>
      <c r="T220" s="94"/>
      <c r="U220" s="94"/>
      <c r="V220" s="94"/>
      <c r="W220" s="94"/>
      <c r="X220" s="94"/>
      <c r="Y220" s="94"/>
      <c r="Z220" s="204"/>
      <c r="AA220" s="204"/>
      <c r="AB220" s="204"/>
      <c r="AC220" s="204"/>
    </row>
    <row r="221" spans="3:29" ht="14.25" customHeight="1">
      <c r="C221" s="94"/>
      <c r="D221" s="94"/>
      <c r="E221" s="204"/>
      <c r="F221" s="204"/>
      <c r="G221" s="204"/>
      <c r="H221" s="204"/>
      <c r="I221" s="204"/>
      <c r="J221" s="204"/>
      <c r="K221" s="204"/>
      <c r="L221" s="94"/>
      <c r="M221" s="94"/>
      <c r="N221" s="94"/>
      <c r="O221" s="94"/>
      <c r="P221" s="94"/>
      <c r="Q221" s="94"/>
      <c r="R221" s="204"/>
      <c r="S221" s="204"/>
      <c r="T221" s="94"/>
      <c r="U221" s="94"/>
      <c r="V221" s="94"/>
      <c r="W221" s="94"/>
      <c r="X221" s="94"/>
      <c r="Y221" s="94"/>
      <c r="Z221" s="204"/>
      <c r="AA221" s="204"/>
      <c r="AB221" s="204"/>
      <c r="AC221" s="204"/>
    </row>
    <row r="222" spans="3:29" ht="14.25" customHeight="1">
      <c r="C222" s="94"/>
      <c r="D222" s="94"/>
      <c r="E222" s="204"/>
      <c r="F222" s="204"/>
      <c r="G222" s="204"/>
      <c r="H222" s="204"/>
      <c r="I222" s="204"/>
      <c r="J222" s="204"/>
      <c r="K222" s="204"/>
      <c r="L222" s="94"/>
      <c r="M222" s="94"/>
      <c r="N222" s="94"/>
      <c r="O222" s="94"/>
      <c r="P222" s="94"/>
      <c r="Q222" s="94"/>
      <c r="R222" s="204"/>
      <c r="S222" s="204"/>
      <c r="T222" s="94"/>
      <c r="U222" s="94"/>
      <c r="V222" s="94"/>
      <c r="W222" s="94"/>
      <c r="X222" s="94"/>
      <c r="Y222" s="94"/>
      <c r="Z222" s="204"/>
      <c r="AA222" s="204"/>
      <c r="AB222" s="204"/>
      <c r="AC222" s="204"/>
    </row>
    <row r="223" spans="3:29" ht="14.25" customHeight="1">
      <c r="C223" s="94"/>
      <c r="D223" s="94"/>
      <c r="E223" s="204"/>
      <c r="F223" s="204"/>
      <c r="G223" s="204"/>
      <c r="H223" s="204"/>
      <c r="I223" s="204"/>
      <c r="J223" s="204"/>
      <c r="K223" s="204"/>
      <c r="L223" s="94"/>
      <c r="M223" s="94"/>
      <c r="N223" s="94"/>
      <c r="O223" s="94"/>
      <c r="P223" s="94"/>
      <c r="Q223" s="94"/>
      <c r="R223" s="204"/>
      <c r="S223" s="204"/>
      <c r="T223" s="94"/>
      <c r="U223" s="94"/>
      <c r="V223" s="94"/>
      <c r="W223" s="94"/>
      <c r="X223" s="94"/>
      <c r="Y223" s="94"/>
      <c r="Z223" s="204"/>
      <c r="AA223" s="204"/>
      <c r="AB223" s="204"/>
      <c r="AC223" s="204"/>
    </row>
    <row r="224" spans="3:29" ht="14.25" customHeight="1">
      <c r="C224" s="94"/>
      <c r="D224" s="94"/>
      <c r="E224" s="204"/>
      <c r="F224" s="204"/>
      <c r="G224" s="204"/>
      <c r="H224" s="204"/>
      <c r="I224" s="204"/>
      <c r="J224" s="204"/>
      <c r="K224" s="204"/>
      <c r="L224" s="94"/>
      <c r="M224" s="94"/>
      <c r="N224" s="94"/>
      <c r="O224" s="94"/>
      <c r="P224" s="94"/>
      <c r="Q224" s="94"/>
      <c r="R224" s="204"/>
      <c r="S224" s="204"/>
      <c r="T224" s="94"/>
      <c r="U224" s="94"/>
      <c r="V224" s="94"/>
      <c r="W224" s="94"/>
      <c r="X224" s="94"/>
      <c r="Y224" s="94"/>
      <c r="Z224" s="204"/>
      <c r="AA224" s="204"/>
      <c r="AB224" s="204"/>
      <c r="AC224" s="204"/>
    </row>
    <row r="225" spans="3:29" ht="14.25" customHeight="1">
      <c r="C225" s="94"/>
      <c r="D225" s="94"/>
      <c r="E225" s="204"/>
      <c r="F225" s="204"/>
      <c r="G225" s="204"/>
      <c r="H225" s="204"/>
      <c r="I225" s="204"/>
      <c r="J225" s="204"/>
      <c r="K225" s="204"/>
      <c r="L225" s="94"/>
      <c r="M225" s="94"/>
      <c r="N225" s="94"/>
      <c r="O225" s="94"/>
      <c r="P225" s="94"/>
      <c r="Q225" s="94"/>
      <c r="R225" s="204"/>
      <c r="S225" s="204"/>
      <c r="T225" s="94"/>
      <c r="U225" s="94"/>
      <c r="V225" s="94"/>
      <c r="W225" s="94"/>
      <c r="X225" s="94"/>
      <c r="Y225" s="94"/>
      <c r="Z225" s="204"/>
      <c r="AA225" s="204"/>
      <c r="AB225" s="204"/>
      <c r="AC225" s="204"/>
    </row>
    <row r="226" spans="3:29" ht="14.25" customHeight="1">
      <c r="C226" s="94"/>
      <c r="D226" s="94"/>
      <c r="E226" s="204"/>
      <c r="F226" s="204"/>
      <c r="G226" s="204"/>
      <c r="H226" s="204"/>
      <c r="I226" s="204"/>
      <c r="J226" s="204"/>
      <c r="K226" s="204"/>
      <c r="L226" s="94"/>
      <c r="M226" s="94"/>
      <c r="N226" s="94"/>
      <c r="O226" s="94"/>
      <c r="P226" s="94"/>
      <c r="Q226" s="94"/>
      <c r="R226" s="204"/>
      <c r="S226" s="204"/>
      <c r="T226" s="94"/>
      <c r="U226" s="94"/>
      <c r="V226" s="94"/>
      <c r="W226" s="94"/>
      <c r="X226" s="94"/>
      <c r="Y226" s="94"/>
      <c r="Z226" s="204"/>
      <c r="AA226" s="204"/>
      <c r="AB226" s="204"/>
      <c r="AC226" s="204"/>
    </row>
    <row r="227" spans="3:29" ht="14.25" customHeight="1">
      <c r="C227" s="94"/>
      <c r="D227" s="94"/>
      <c r="E227" s="204"/>
      <c r="F227" s="204"/>
      <c r="G227" s="204"/>
      <c r="H227" s="204"/>
      <c r="I227" s="204"/>
      <c r="J227" s="204"/>
      <c r="K227" s="204"/>
      <c r="L227" s="94"/>
      <c r="M227" s="94"/>
      <c r="N227" s="94"/>
      <c r="O227" s="94"/>
      <c r="P227" s="94"/>
      <c r="Q227" s="94"/>
      <c r="R227" s="204"/>
      <c r="S227" s="204"/>
      <c r="T227" s="94"/>
      <c r="U227" s="94"/>
      <c r="V227" s="94"/>
      <c r="W227" s="94"/>
      <c r="X227" s="94"/>
      <c r="Y227" s="94"/>
      <c r="Z227" s="204"/>
      <c r="AA227" s="204"/>
      <c r="AB227" s="204"/>
      <c r="AC227" s="204"/>
    </row>
    <row r="228" spans="3:29" ht="14.25" customHeight="1">
      <c r="C228" s="94"/>
      <c r="D228" s="94"/>
      <c r="E228" s="204"/>
      <c r="F228" s="204"/>
      <c r="G228" s="204"/>
      <c r="H228" s="204"/>
      <c r="I228" s="204"/>
      <c r="J228" s="204"/>
      <c r="K228" s="204"/>
      <c r="L228" s="94"/>
      <c r="M228" s="94"/>
      <c r="N228" s="94"/>
      <c r="O228" s="94"/>
      <c r="P228" s="94"/>
      <c r="Q228" s="94"/>
      <c r="R228" s="204"/>
      <c r="S228" s="204"/>
      <c r="T228" s="94"/>
      <c r="U228" s="94"/>
      <c r="V228" s="94"/>
      <c r="W228" s="94"/>
      <c r="X228" s="94"/>
      <c r="Y228" s="94"/>
      <c r="Z228" s="204"/>
      <c r="AA228" s="204"/>
      <c r="AB228" s="204"/>
      <c r="AC228" s="204"/>
    </row>
    <row r="229" spans="3:29" ht="14.25" customHeight="1">
      <c r="C229" s="94"/>
      <c r="D229" s="94"/>
      <c r="E229" s="204"/>
      <c r="F229" s="204"/>
      <c r="G229" s="204"/>
      <c r="H229" s="204"/>
      <c r="I229" s="204"/>
      <c r="J229" s="204"/>
      <c r="K229" s="204"/>
      <c r="L229" s="94"/>
      <c r="M229" s="94"/>
      <c r="N229" s="94"/>
      <c r="O229" s="94"/>
      <c r="P229" s="94"/>
      <c r="Q229" s="94"/>
      <c r="R229" s="204"/>
      <c r="S229" s="204"/>
      <c r="T229" s="94"/>
      <c r="U229" s="94"/>
      <c r="V229" s="94"/>
      <c r="W229" s="94"/>
      <c r="X229" s="94"/>
      <c r="Y229" s="94"/>
      <c r="Z229" s="204"/>
      <c r="AA229" s="204"/>
      <c r="AB229" s="204"/>
      <c r="AC229" s="204"/>
    </row>
    <row r="230" spans="3:29" ht="14.25" customHeight="1">
      <c r="C230" s="94"/>
      <c r="D230" s="94"/>
      <c r="E230" s="204"/>
      <c r="F230" s="204"/>
      <c r="G230" s="204"/>
      <c r="H230" s="204"/>
      <c r="I230" s="204"/>
      <c r="J230" s="204"/>
      <c r="K230" s="204"/>
      <c r="L230" s="94"/>
      <c r="M230" s="94"/>
      <c r="N230" s="94"/>
      <c r="O230" s="94"/>
      <c r="P230" s="94"/>
      <c r="Q230" s="94"/>
      <c r="R230" s="204"/>
      <c r="S230" s="204"/>
      <c r="T230" s="94"/>
      <c r="U230" s="94"/>
      <c r="V230" s="94"/>
      <c r="W230" s="94"/>
      <c r="X230" s="94"/>
      <c r="Y230" s="94"/>
      <c r="Z230" s="204"/>
      <c r="AA230" s="204"/>
      <c r="AB230" s="204"/>
      <c r="AC230" s="204"/>
    </row>
    <row r="231" spans="3:29" ht="14.25" customHeight="1">
      <c r="C231" s="94"/>
      <c r="D231" s="94"/>
      <c r="E231" s="204"/>
      <c r="F231" s="204"/>
      <c r="G231" s="204"/>
      <c r="H231" s="204"/>
      <c r="I231" s="204"/>
      <c r="J231" s="204"/>
      <c r="K231" s="204"/>
      <c r="L231" s="94"/>
      <c r="M231" s="94"/>
      <c r="N231" s="94"/>
      <c r="O231" s="94"/>
      <c r="P231" s="94"/>
      <c r="Q231" s="94"/>
      <c r="R231" s="204"/>
      <c r="S231" s="204"/>
      <c r="T231" s="94"/>
      <c r="U231" s="94"/>
      <c r="V231" s="94"/>
      <c r="W231" s="94"/>
      <c r="X231" s="94"/>
      <c r="Y231" s="94"/>
      <c r="Z231" s="204"/>
      <c r="AA231" s="204"/>
      <c r="AB231" s="204"/>
      <c r="AC231" s="204"/>
    </row>
    <row r="232" spans="3:29" ht="14.25" customHeight="1">
      <c r="C232" s="94"/>
      <c r="D232" s="94"/>
      <c r="E232" s="204"/>
      <c r="F232" s="204"/>
      <c r="G232" s="204"/>
      <c r="H232" s="204"/>
      <c r="I232" s="204"/>
      <c r="J232" s="204"/>
      <c r="K232" s="204"/>
      <c r="L232" s="94"/>
      <c r="M232" s="94"/>
      <c r="N232" s="94"/>
      <c r="O232" s="94"/>
      <c r="P232" s="94"/>
      <c r="Q232" s="94"/>
      <c r="R232" s="204"/>
      <c r="S232" s="204"/>
      <c r="T232" s="94"/>
      <c r="U232" s="94"/>
      <c r="V232" s="94"/>
      <c r="W232" s="94"/>
      <c r="X232" s="94"/>
      <c r="Y232" s="94"/>
      <c r="Z232" s="204"/>
      <c r="AA232" s="204"/>
      <c r="AB232" s="204"/>
      <c r="AC232" s="204"/>
    </row>
    <row r="233" spans="3:29" ht="14.25" customHeight="1">
      <c r="C233" s="94"/>
      <c r="D233" s="94"/>
      <c r="E233" s="204"/>
      <c r="F233" s="204"/>
      <c r="G233" s="204"/>
      <c r="H233" s="204"/>
      <c r="I233" s="204"/>
      <c r="J233" s="204"/>
      <c r="K233" s="204"/>
      <c r="L233" s="94"/>
      <c r="M233" s="94"/>
      <c r="N233" s="94"/>
      <c r="O233" s="94"/>
      <c r="P233" s="94"/>
      <c r="Q233" s="94"/>
      <c r="R233" s="204"/>
      <c r="S233" s="204"/>
      <c r="T233" s="94"/>
      <c r="U233" s="94"/>
      <c r="V233" s="94"/>
      <c r="W233" s="94"/>
      <c r="X233" s="94"/>
      <c r="Y233" s="94"/>
      <c r="Z233" s="204"/>
      <c r="AA233" s="204"/>
      <c r="AB233" s="204"/>
      <c r="AC233" s="204"/>
    </row>
    <row r="234" spans="3:29" ht="14.25" customHeight="1">
      <c r="C234" s="94"/>
      <c r="D234" s="94"/>
      <c r="E234" s="204"/>
      <c r="F234" s="204"/>
      <c r="G234" s="204"/>
      <c r="H234" s="204"/>
      <c r="I234" s="204"/>
      <c r="J234" s="204"/>
      <c r="K234" s="204"/>
      <c r="L234" s="94"/>
      <c r="M234" s="94"/>
      <c r="N234" s="94"/>
      <c r="O234" s="94"/>
      <c r="P234" s="94"/>
      <c r="Q234" s="94"/>
      <c r="R234" s="204"/>
      <c r="S234" s="204"/>
      <c r="T234" s="94"/>
      <c r="U234" s="94"/>
      <c r="V234" s="94"/>
      <c r="W234" s="94"/>
      <c r="X234" s="94"/>
      <c r="Y234" s="94"/>
      <c r="Z234" s="204"/>
      <c r="AA234" s="204"/>
      <c r="AB234" s="204"/>
      <c r="AC234" s="204"/>
    </row>
    <row r="235" spans="3:29" ht="14.25" customHeight="1">
      <c r="C235" s="94"/>
      <c r="D235" s="94"/>
      <c r="E235" s="204"/>
      <c r="F235" s="204"/>
      <c r="G235" s="204"/>
      <c r="H235" s="204"/>
      <c r="I235" s="204"/>
      <c r="J235" s="204"/>
      <c r="K235" s="204"/>
      <c r="L235" s="94"/>
      <c r="M235" s="94"/>
      <c r="N235" s="94"/>
      <c r="O235" s="94"/>
      <c r="P235" s="94"/>
      <c r="Q235" s="94"/>
      <c r="R235" s="204"/>
      <c r="S235" s="204"/>
      <c r="T235" s="94"/>
      <c r="U235" s="94"/>
      <c r="V235" s="94"/>
      <c r="W235" s="94"/>
      <c r="X235" s="94"/>
      <c r="Y235" s="94"/>
      <c r="Z235" s="204"/>
      <c r="AA235" s="204"/>
      <c r="AB235" s="204"/>
      <c r="AC235" s="204"/>
    </row>
    <row r="236" spans="3:29" ht="14.25" customHeight="1">
      <c r="C236" s="94"/>
      <c r="D236" s="94"/>
      <c r="E236" s="204"/>
      <c r="F236" s="204"/>
      <c r="G236" s="204"/>
      <c r="H236" s="204"/>
      <c r="I236" s="204"/>
      <c r="J236" s="204"/>
      <c r="K236" s="204"/>
      <c r="L236" s="94"/>
      <c r="M236" s="94"/>
      <c r="N236" s="94"/>
      <c r="O236" s="94"/>
      <c r="P236" s="94"/>
      <c r="Q236" s="94"/>
      <c r="R236" s="204"/>
      <c r="S236" s="204"/>
      <c r="T236" s="94"/>
      <c r="U236" s="94"/>
      <c r="V236" s="94"/>
      <c r="W236" s="94"/>
      <c r="X236" s="94"/>
      <c r="Y236" s="94"/>
      <c r="Z236" s="204"/>
      <c r="AA236" s="204"/>
      <c r="AB236" s="204"/>
      <c r="AC236" s="204"/>
    </row>
    <row r="237" spans="3:29" ht="14.25" customHeight="1">
      <c r="C237" s="94"/>
      <c r="D237" s="94"/>
      <c r="E237" s="204"/>
      <c r="F237" s="204"/>
      <c r="G237" s="204"/>
      <c r="H237" s="204"/>
      <c r="I237" s="204"/>
      <c r="J237" s="204"/>
      <c r="K237" s="204"/>
      <c r="L237" s="94"/>
      <c r="M237" s="94"/>
      <c r="N237" s="94"/>
      <c r="O237" s="94"/>
      <c r="P237" s="94"/>
      <c r="Q237" s="94"/>
      <c r="R237" s="204"/>
      <c r="S237" s="204"/>
      <c r="T237" s="94"/>
      <c r="U237" s="94"/>
      <c r="V237" s="94"/>
      <c r="W237" s="94"/>
      <c r="X237" s="94"/>
      <c r="Y237" s="94"/>
      <c r="Z237" s="204"/>
      <c r="AA237" s="204"/>
      <c r="AB237" s="204"/>
      <c r="AC237" s="204"/>
    </row>
    <row r="238" spans="3:29" ht="14.25" customHeight="1">
      <c r="C238" s="94"/>
      <c r="D238" s="94"/>
      <c r="E238" s="204"/>
      <c r="F238" s="204"/>
      <c r="G238" s="204"/>
      <c r="H238" s="204"/>
      <c r="I238" s="204"/>
      <c r="J238" s="204"/>
      <c r="K238" s="204"/>
      <c r="L238" s="94"/>
      <c r="M238" s="94"/>
      <c r="N238" s="94"/>
      <c r="O238" s="94"/>
      <c r="P238" s="94"/>
      <c r="Q238" s="94"/>
      <c r="R238" s="204"/>
      <c r="S238" s="204"/>
      <c r="T238" s="94"/>
      <c r="U238" s="94"/>
      <c r="V238" s="94"/>
      <c r="W238" s="94"/>
      <c r="X238" s="94"/>
      <c r="Y238" s="94"/>
      <c r="Z238" s="204"/>
      <c r="AA238" s="204"/>
      <c r="AB238" s="204"/>
      <c r="AC238" s="204"/>
    </row>
    <row r="239" spans="3:29" ht="14.25" customHeight="1">
      <c r="C239" s="94"/>
      <c r="D239" s="94"/>
      <c r="E239" s="204"/>
      <c r="F239" s="204"/>
      <c r="G239" s="204"/>
      <c r="H239" s="204"/>
      <c r="I239" s="204"/>
      <c r="J239" s="204"/>
      <c r="K239" s="204"/>
      <c r="L239" s="94"/>
      <c r="M239" s="94"/>
      <c r="N239" s="94"/>
      <c r="O239" s="94"/>
      <c r="P239" s="94"/>
      <c r="Q239" s="94"/>
      <c r="R239" s="204"/>
      <c r="S239" s="204"/>
      <c r="T239" s="94"/>
      <c r="U239" s="94"/>
      <c r="V239" s="94"/>
      <c r="W239" s="94"/>
      <c r="X239" s="94"/>
      <c r="Y239" s="94"/>
      <c r="Z239" s="204"/>
      <c r="AA239" s="204"/>
      <c r="AB239" s="204"/>
      <c r="AC239" s="204"/>
    </row>
    <row r="240" spans="3:29" ht="14.25" customHeight="1">
      <c r="C240" s="94"/>
      <c r="D240" s="94"/>
      <c r="E240" s="204"/>
      <c r="F240" s="204"/>
      <c r="G240" s="204"/>
      <c r="H240" s="204"/>
      <c r="I240" s="204"/>
      <c r="J240" s="204"/>
      <c r="K240" s="204"/>
      <c r="L240" s="94"/>
      <c r="M240" s="94"/>
      <c r="N240" s="94"/>
      <c r="O240" s="94"/>
      <c r="P240" s="94"/>
      <c r="Q240" s="94"/>
      <c r="R240" s="204"/>
      <c r="S240" s="204"/>
      <c r="T240" s="94"/>
      <c r="U240" s="94"/>
      <c r="V240" s="94"/>
      <c r="W240" s="94"/>
      <c r="X240" s="94"/>
      <c r="Y240" s="94"/>
      <c r="Z240" s="204"/>
      <c r="AA240" s="204"/>
      <c r="AB240" s="204"/>
      <c r="AC240" s="204"/>
    </row>
    <row r="241" spans="3:29" ht="14.25" customHeight="1">
      <c r="C241" s="94"/>
      <c r="D241" s="94"/>
      <c r="E241" s="204"/>
      <c r="F241" s="204"/>
      <c r="G241" s="204"/>
      <c r="H241" s="204"/>
      <c r="I241" s="204"/>
      <c r="J241" s="204"/>
      <c r="K241" s="204"/>
      <c r="L241" s="94"/>
      <c r="M241" s="94"/>
      <c r="N241" s="94"/>
      <c r="O241" s="94"/>
      <c r="P241" s="94"/>
      <c r="Q241" s="94"/>
      <c r="R241" s="204"/>
      <c r="S241" s="204"/>
      <c r="T241" s="94"/>
      <c r="U241" s="94"/>
      <c r="V241" s="94"/>
      <c r="W241" s="94"/>
      <c r="X241" s="94"/>
      <c r="Y241" s="94"/>
      <c r="Z241" s="204"/>
      <c r="AA241" s="204"/>
      <c r="AB241" s="204"/>
      <c r="AC241" s="204"/>
    </row>
    <row r="242" spans="3:29" ht="14.25" customHeight="1">
      <c r="C242" s="94"/>
      <c r="D242" s="94"/>
      <c r="E242" s="204"/>
      <c r="F242" s="204"/>
      <c r="G242" s="204"/>
      <c r="H242" s="204"/>
      <c r="I242" s="204"/>
      <c r="J242" s="204"/>
      <c r="K242" s="204"/>
      <c r="L242" s="94"/>
      <c r="M242" s="94"/>
      <c r="N242" s="94"/>
      <c r="O242" s="94"/>
      <c r="P242" s="94"/>
      <c r="Q242" s="94"/>
      <c r="R242" s="204"/>
      <c r="S242" s="204"/>
      <c r="T242" s="94"/>
      <c r="U242" s="94"/>
      <c r="V242" s="94"/>
      <c r="W242" s="94"/>
      <c r="X242" s="94"/>
      <c r="Y242" s="94"/>
      <c r="Z242" s="204"/>
      <c r="AA242" s="204"/>
      <c r="AB242" s="204"/>
      <c r="AC242" s="204"/>
    </row>
    <row r="243" spans="3:29" ht="14.25" customHeight="1">
      <c r="C243" s="94"/>
      <c r="D243" s="94"/>
      <c r="E243" s="204"/>
      <c r="F243" s="204"/>
      <c r="G243" s="204"/>
      <c r="H243" s="204"/>
      <c r="I243" s="204"/>
      <c r="J243" s="204"/>
      <c r="K243" s="204"/>
      <c r="L243" s="94"/>
      <c r="M243" s="94"/>
      <c r="N243" s="94"/>
      <c r="O243" s="94"/>
      <c r="P243" s="94"/>
      <c r="Q243" s="94"/>
      <c r="R243" s="204"/>
      <c r="S243" s="204"/>
      <c r="T243" s="94"/>
      <c r="U243" s="94"/>
      <c r="V243" s="94"/>
      <c r="W243" s="94"/>
      <c r="X243" s="94"/>
      <c r="Y243" s="94"/>
      <c r="Z243" s="204"/>
      <c r="AA243" s="204"/>
      <c r="AB243" s="204"/>
      <c r="AC243" s="204"/>
    </row>
    <row r="244" spans="3:29" ht="14.25" customHeight="1">
      <c r="C244" s="94"/>
      <c r="D244" s="94"/>
      <c r="E244" s="204"/>
      <c r="F244" s="204"/>
      <c r="G244" s="204"/>
      <c r="H244" s="204"/>
      <c r="I244" s="204"/>
      <c r="J244" s="204"/>
      <c r="K244" s="204"/>
      <c r="L244" s="94"/>
      <c r="M244" s="94"/>
      <c r="N244" s="94"/>
      <c r="O244" s="94"/>
      <c r="P244" s="94"/>
      <c r="Q244" s="94"/>
      <c r="R244" s="204"/>
      <c r="S244" s="204"/>
      <c r="T244" s="94"/>
      <c r="U244" s="94"/>
      <c r="V244" s="94"/>
      <c r="W244" s="94"/>
      <c r="X244" s="94"/>
      <c r="Y244" s="94"/>
      <c r="Z244" s="204"/>
      <c r="AA244" s="204"/>
      <c r="AB244" s="204"/>
      <c r="AC244" s="204"/>
    </row>
    <row r="245" spans="3:29" ht="14.25" customHeight="1">
      <c r="C245" s="94"/>
      <c r="D245" s="94"/>
      <c r="E245" s="204"/>
      <c r="F245" s="204"/>
      <c r="G245" s="204"/>
      <c r="H245" s="204"/>
      <c r="I245" s="204"/>
      <c r="J245" s="204"/>
      <c r="K245" s="204"/>
      <c r="L245" s="94"/>
      <c r="M245" s="94"/>
      <c r="N245" s="94"/>
      <c r="O245" s="94"/>
      <c r="P245" s="94"/>
      <c r="Q245" s="94"/>
      <c r="R245" s="204"/>
      <c r="S245" s="204"/>
      <c r="T245" s="94"/>
      <c r="U245" s="94"/>
      <c r="V245" s="94"/>
      <c r="W245" s="94"/>
      <c r="X245" s="94"/>
      <c r="Y245" s="94"/>
      <c r="Z245" s="204"/>
      <c r="AA245" s="204"/>
      <c r="AB245" s="204"/>
      <c r="AC245" s="204"/>
    </row>
    <row r="246" spans="3:29" ht="14.25" customHeight="1">
      <c r="C246" s="94"/>
      <c r="D246" s="94"/>
      <c r="E246" s="204"/>
      <c r="F246" s="204"/>
      <c r="G246" s="204"/>
      <c r="H246" s="204"/>
      <c r="I246" s="204"/>
      <c r="J246" s="204"/>
      <c r="K246" s="204"/>
      <c r="L246" s="94"/>
      <c r="M246" s="94"/>
      <c r="N246" s="94"/>
      <c r="O246" s="94"/>
      <c r="P246" s="94"/>
      <c r="Q246" s="94"/>
      <c r="R246" s="204"/>
      <c r="S246" s="204"/>
      <c r="T246" s="94"/>
      <c r="U246" s="94"/>
      <c r="V246" s="94"/>
      <c r="W246" s="94"/>
      <c r="X246" s="94"/>
      <c r="Y246" s="94"/>
      <c r="Z246" s="204"/>
      <c r="AA246" s="204"/>
      <c r="AB246" s="204"/>
      <c r="AC246" s="204"/>
    </row>
    <row r="247" spans="3:29" ht="14.25" customHeight="1">
      <c r="C247" s="94"/>
      <c r="D247" s="94"/>
      <c r="E247" s="204"/>
      <c r="F247" s="204"/>
      <c r="G247" s="204"/>
      <c r="H247" s="204"/>
      <c r="I247" s="204"/>
      <c r="J247" s="204"/>
      <c r="K247" s="204"/>
      <c r="L247" s="94"/>
      <c r="M247" s="94"/>
      <c r="N247" s="94"/>
      <c r="O247" s="94"/>
      <c r="P247" s="94"/>
      <c r="Q247" s="94"/>
      <c r="R247" s="204"/>
      <c r="S247" s="204"/>
      <c r="T247" s="94"/>
      <c r="U247" s="94"/>
      <c r="V247" s="94"/>
      <c r="W247" s="94"/>
      <c r="X247" s="94"/>
      <c r="Y247" s="94"/>
      <c r="Z247" s="204"/>
      <c r="AA247" s="204"/>
      <c r="AB247" s="204"/>
      <c r="AC247" s="204"/>
    </row>
    <row r="248" spans="3:29" ht="14.25" customHeight="1">
      <c r="C248" s="94"/>
      <c r="D248" s="94"/>
      <c r="E248" s="204"/>
      <c r="F248" s="204"/>
      <c r="G248" s="204"/>
      <c r="H248" s="204"/>
      <c r="I248" s="204"/>
      <c r="J248" s="204"/>
      <c r="K248" s="204"/>
      <c r="L248" s="94"/>
      <c r="M248" s="94"/>
      <c r="N248" s="94"/>
      <c r="O248" s="94"/>
      <c r="P248" s="94"/>
      <c r="Q248" s="94"/>
      <c r="R248" s="204"/>
      <c r="S248" s="204"/>
      <c r="T248" s="94"/>
      <c r="U248" s="94"/>
      <c r="V248" s="94"/>
      <c r="W248" s="94"/>
      <c r="X248" s="94"/>
      <c r="Y248" s="94"/>
      <c r="Z248" s="204"/>
      <c r="AA248" s="204"/>
      <c r="AB248" s="204"/>
      <c r="AC248" s="204"/>
    </row>
    <row r="249" spans="3:29" ht="14.25" customHeight="1">
      <c r="C249" s="94"/>
      <c r="D249" s="94"/>
      <c r="E249" s="204"/>
      <c r="F249" s="204"/>
      <c r="G249" s="204"/>
      <c r="H249" s="204"/>
      <c r="I249" s="204"/>
      <c r="J249" s="204"/>
      <c r="K249" s="204"/>
      <c r="L249" s="94"/>
      <c r="M249" s="94"/>
      <c r="N249" s="94"/>
      <c r="O249" s="94"/>
      <c r="P249" s="94"/>
      <c r="Q249" s="94"/>
      <c r="R249" s="204"/>
      <c r="S249" s="204"/>
      <c r="T249" s="94"/>
      <c r="U249" s="94"/>
      <c r="V249" s="94"/>
      <c r="W249" s="94"/>
      <c r="X249" s="94"/>
      <c r="Y249" s="94"/>
      <c r="Z249" s="204"/>
      <c r="AA249" s="204"/>
      <c r="AB249" s="204"/>
      <c r="AC249" s="204"/>
    </row>
    <row r="250" spans="3:29" ht="14.25" customHeight="1">
      <c r="C250" s="94"/>
      <c r="D250" s="94"/>
      <c r="E250" s="204"/>
      <c r="F250" s="204"/>
      <c r="G250" s="204"/>
      <c r="H250" s="204"/>
      <c r="I250" s="204"/>
      <c r="J250" s="204"/>
      <c r="K250" s="204"/>
      <c r="L250" s="94"/>
      <c r="M250" s="94"/>
      <c r="N250" s="94"/>
      <c r="O250" s="94"/>
      <c r="P250" s="94"/>
      <c r="Q250" s="94"/>
      <c r="R250" s="204"/>
      <c r="S250" s="204"/>
      <c r="T250" s="94"/>
      <c r="U250" s="94"/>
      <c r="V250" s="94"/>
      <c r="W250" s="94"/>
      <c r="X250" s="94"/>
      <c r="Y250" s="94"/>
      <c r="Z250" s="204"/>
      <c r="AA250" s="204"/>
      <c r="AB250" s="204"/>
      <c r="AC250" s="204"/>
    </row>
    <row r="251" spans="3:29" ht="14.25" customHeight="1">
      <c r="C251" s="94"/>
      <c r="D251" s="94"/>
      <c r="E251" s="204"/>
      <c r="F251" s="204"/>
      <c r="G251" s="204"/>
      <c r="H251" s="204"/>
      <c r="I251" s="204"/>
      <c r="J251" s="204"/>
      <c r="K251" s="204"/>
      <c r="L251" s="94"/>
      <c r="M251" s="94"/>
      <c r="N251" s="94"/>
      <c r="O251" s="94"/>
      <c r="P251" s="94"/>
      <c r="Q251" s="94"/>
      <c r="R251" s="204"/>
      <c r="S251" s="204"/>
      <c r="T251" s="94"/>
      <c r="U251" s="94"/>
      <c r="V251" s="94"/>
      <c r="W251" s="94"/>
      <c r="X251" s="94"/>
      <c r="Y251" s="94"/>
      <c r="Z251" s="204"/>
      <c r="AA251" s="204"/>
      <c r="AB251" s="204"/>
      <c r="AC251" s="204"/>
    </row>
    <row r="252" spans="3:29" ht="14.25" customHeight="1">
      <c r="C252" s="94"/>
      <c r="D252" s="94"/>
      <c r="E252" s="204"/>
      <c r="F252" s="204"/>
      <c r="G252" s="204"/>
      <c r="H252" s="204"/>
      <c r="I252" s="204"/>
      <c r="J252" s="204"/>
      <c r="K252" s="204"/>
      <c r="L252" s="94"/>
      <c r="M252" s="94"/>
      <c r="N252" s="94"/>
      <c r="O252" s="94"/>
      <c r="P252" s="94"/>
      <c r="Q252" s="94"/>
      <c r="R252" s="204"/>
      <c r="S252" s="204"/>
      <c r="T252" s="94"/>
      <c r="U252" s="94"/>
      <c r="V252" s="94"/>
      <c r="W252" s="94"/>
      <c r="X252" s="94"/>
      <c r="Y252" s="94"/>
      <c r="Z252" s="204"/>
      <c r="AA252" s="204"/>
      <c r="AB252" s="204"/>
      <c r="AC252" s="204"/>
    </row>
    <row r="253" spans="3:29" ht="14.25" customHeight="1">
      <c r="C253" s="94"/>
      <c r="D253" s="94"/>
      <c r="E253" s="204"/>
      <c r="F253" s="204"/>
      <c r="G253" s="204"/>
      <c r="H253" s="204"/>
      <c r="I253" s="204"/>
      <c r="J253" s="204"/>
      <c r="K253" s="204"/>
      <c r="L253" s="94"/>
      <c r="M253" s="94"/>
      <c r="N253" s="94"/>
      <c r="O253" s="94"/>
      <c r="P253" s="94"/>
      <c r="Q253" s="94"/>
      <c r="R253" s="204"/>
      <c r="S253" s="204"/>
      <c r="T253" s="94"/>
      <c r="U253" s="94"/>
      <c r="V253" s="94"/>
      <c r="W253" s="94"/>
      <c r="X253" s="94"/>
      <c r="Y253" s="94"/>
      <c r="Z253" s="204"/>
      <c r="AA253" s="204"/>
      <c r="AB253" s="204"/>
      <c r="AC253" s="204"/>
    </row>
    <row r="254" spans="3:29" ht="14.25" customHeight="1">
      <c r="C254" s="94"/>
      <c r="D254" s="94"/>
      <c r="E254" s="204"/>
      <c r="F254" s="204"/>
      <c r="G254" s="204"/>
      <c r="H254" s="204"/>
      <c r="I254" s="204"/>
      <c r="J254" s="204"/>
      <c r="K254" s="204"/>
      <c r="L254" s="94"/>
      <c r="M254" s="94"/>
      <c r="N254" s="94"/>
      <c r="O254" s="94"/>
      <c r="P254" s="94"/>
      <c r="Q254" s="94"/>
      <c r="R254" s="204"/>
      <c r="S254" s="204"/>
      <c r="T254" s="94"/>
      <c r="U254" s="94"/>
      <c r="V254" s="94"/>
      <c r="W254" s="94"/>
      <c r="X254" s="94"/>
      <c r="Y254" s="94"/>
      <c r="Z254" s="204"/>
      <c r="AA254" s="204"/>
      <c r="AB254" s="204"/>
      <c r="AC254" s="204"/>
    </row>
    <row r="255" spans="3:29" ht="14.25" customHeight="1">
      <c r="C255" s="94"/>
      <c r="D255" s="94"/>
      <c r="E255" s="204"/>
      <c r="F255" s="204"/>
      <c r="G255" s="204"/>
      <c r="H255" s="204"/>
      <c r="I255" s="204"/>
      <c r="J255" s="204"/>
      <c r="K255" s="204"/>
      <c r="L255" s="94"/>
      <c r="M255" s="94"/>
      <c r="N255" s="94"/>
      <c r="O255" s="94"/>
      <c r="P255" s="94"/>
      <c r="Q255" s="94"/>
      <c r="R255" s="204"/>
      <c r="S255" s="204"/>
      <c r="T255" s="94"/>
      <c r="U255" s="94"/>
      <c r="V255" s="94"/>
      <c r="W255" s="94"/>
      <c r="X255" s="94"/>
      <c r="Y255" s="94"/>
      <c r="Z255" s="204"/>
      <c r="AA255" s="204"/>
      <c r="AB255" s="204"/>
      <c r="AC255" s="204"/>
    </row>
    <row r="256" spans="3:29" ht="14.25" customHeight="1">
      <c r="C256" s="94"/>
      <c r="D256" s="94"/>
      <c r="E256" s="204"/>
      <c r="F256" s="204"/>
      <c r="G256" s="204"/>
      <c r="H256" s="204"/>
      <c r="I256" s="204"/>
      <c r="J256" s="204"/>
      <c r="K256" s="204"/>
      <c r="L256" s="94"/>
      <c r="M256" s="94"/>
      <c r="N256" s="94"/>
      <c r="O256" s="94"/>
      <c r="P256" s="94"/>
      <c r="Q256" s="94"/>
      <c r="R256" s="204"/>
      <c r="S256" s="204"/>
      <c r="T256" s="94"/>
      <c r="U256" s="94"/>
      <c r="V256" s="94"/>
      <c r="W256" s="94"/>
      <c r="X256" s="94"/>
      <c r="Y256" s="94"/>
      <c r="Z256" s="204"/>
      <c r="AA256" s="204"/>
      <c r="AB256" s="204"/>
      <c r="AC256" s="204"/>
    </row>
    <row r="257" spans="3:29" ht="14.25" customHeight="1">
      <c r="C257" s="94"/>
      <c r="D257" s="94"/>
      <c r="E257" s="204"/>
      <c r="F257" s="204"/>
      <c r="G257" s="204"/>
      <c r="H257" s="204"/>
      <c r="I257" s="204"/>
      <c r="J257" s="204"/>
      <c r="K257" s="204"/>
      <c r="L257" s="94"/>
      <c r="M257" s="94"/>
      <c r="N257" s="94"/>
      <c r="O257" s="94"/>
      <c r="P257" s="94"/>
      <c r="Q257" s="94"/>
      <c r="R257" s="204"/>
      <c r="S257" s="204"/>
      <c r="T257" s="94"/>
      <c r="U257" s="94"/>
      <c r="V257" s="94"/>
      <c r="W257" s="94"/>
      <c r="X257" s="94"/>
      <c r="Y257" s="94"/>
      <c r="Z257" s="204"/>
      <c r="AA257" s="204"/>
      <c r="AB257" s="204"/>
      <c r="AC257" s="204"/>
    </row>
    <row r="258" spans="3:29" ht="14.25" customHeight="1">
      <c r="C258" s="94"/>
      <c r="D258" s="94"/>
      <c r="E258" s="204"/>
      <c r="F258" s="204"/>
      <c r="G258" s="204"/>
      <c r="H258" s="204"/>
      <c r="I258" s="204"/>
      <c r="J258" s="204"/>
      <c r="K258" s="204"/>
      <c r="L258" s="94"/>
      <c r="M258" s="94"/>
      <c r="N258" s="94"/>
      <c r="O258" s="94"/>
      <c r="P258" s="94"/>
      <c r="Q258" s="94"/>
      <c r="R258" s="204"/>
      <c r="S258" s="204"/>
      <c r="T258" s="94"/>
      <c r="U258" s="94"/>
      <c r="V258" s="94"/>
      <c r="W258" s="94"/>
      <c r="X258" s="94"/>
      <c r="Y258" s="94"/>
      <c r="Z258" s="204"/>
      <c r="AA258" s="204"/>
      <c r="AB258" s="204"/>
      <c r="AC258" s="204"/>
    </row>
    <row r="259" spans="3:29" ht="14.25" customHeight="1">
      <c r="C259" s="94"/>
      <c r="D259" s="94"/>
      <c r="E259" s="204"/>
      <c r="F259" s="204"/>
      <c r="G259" s="204"/>
      <c r="H259" s="204"/>
      <c r="I259" s="204"/>
      <c r="J259" s="204"/>
      <c r="K259" s="204"/>
      <c r="L259" s="94"/>
      <c r="M259" s="94"/>
      <c r="N259" s="94"/>
      <c r="O259" s="94"/>
      <c r="P259" s="94"/>
      <c r="Q259" s="94"/>
      <c r="R259" s="204"/>
      <c r="S259" s="204"/>
      <c r="T259" s="94"/>
      <c r="U259" s="94"/>
      <c r="V259" s="94"/>
      <c r="W259" s="94"/>
      <c r="X259" s="94"/>
      <c r="Y259" s="94"/>
      <c r="Z259" s="204"/>
      <c r="AA259" s="204"/>
      <c r="AB259" s="204"/>
      <c r="AC259" s="204"/>
    </row>
    <row r="260" spans="3:29" ht="14.25" customHeight="1">
      <c r="C260" s="94"/>
      <c r="D260" s="94"/>
      <c r="E260" s="204"/>
      <c r="F260" s="204"/>
      <c r="G260" s="204"/>
      <c r="H260" s="204"/>
      <c r="I260" s="204"/>
      <c r="J260" s="204"/>
      <c r="K260" s="204"/>
      <c r="L260" s="94"/>
      <c r="M260" s="94"/>
      <c r="N260" s="94"/>
      <c r="O260" s="94"/>
      <c r="P260" s="94"/>
      <c r="Q260" s="94"/>
      <c r="R260" s="204"/>
      <c r="S260" s="204"/>
      <c r="T260" s="94"/>
      <c r="U260" s="94"/>
      <c r="V260" s="94"/>
      <c r="W260" s="94"/>
      <c r="X260" s="94"/>
      <c r="Y260" s="94"/>
      <c r="Z260" s="204"/>
      <c r="AA260" s="204"/>
      <c r="AB260" s="204"/>
      <c r="AC260" s="204"/>
    </row>
    <row r="261" spans="3:29" ht="14.25" customHeight="1">
      <c r="C261" s="94"/>
      <c r="D261" s="94"/>
      <c r="E261" s="204"/>
      <c r="F261" s="204"/>
      <c r="G261" s="204"/>
      <c r="H261" s="204"/>
      <c r="I261" s="204"/>
      <c r="J261" s="204"/>
      <c r="K261" s="204"/>
      <c r="L261" s="94"/>
      <c r="M261" s="94"/>
      <c r="N261" s="94"/>
      <c r="O261" s="94"/>
      <c r="P261" s="94"/>
      <c r="Q261" s="94"/>
      <c r="R261" s="204"/>
      <c r="S261" s="204"/>
      <c r="T261" s="94"/>
      <c r="U261" s="94"/>
      <c r="V261" s="94"/>
      <c r="W261" s="94"/>
      <c r="X261" s="94"/>
      <c r="Y261" s="94"/>
      <c r="Z261" s="204"/>
      <c r="AA261" s="204"/>
      <c r="AB261" s="204"/>
      <c r="AC261" s="204"/>
    </row>
    <row r="262" spans="3:29" ht="14.25" customHeight="1">
      <c r="C262" s="94"/>
      <c r="D262" s="94"/>
      <c r="E262" s="204"/>
      <c r="F262" s="204"/>
      <c r="G262" s="204"/>
      <c r="H262" s="204"/>
      <c r="I262" s="204"/>
      <c r="J262" s="204"/>
      <c r="K262" s="204"/>
      <c r="L262" s="94"/>
      <c r="M262" s="94"/>
      <c r="N262" s="94"/>
      <c r="O262" s="94"/>
      <c r="P262" s="94"/>
      <c r="Q262" s="94"/>
      <c r="R262" s="204"/>
      <c r="S262" s="204"/>
      <c r="T262" s="94"/>
      <c r="U262" s="94"/>
      <c r="V262" s="94"/>
      <c r="W262" s="94"/>
      <c r="X262" s="94"/>
      <c r="Y262" s="94"/>
      <c r="Z262" s="204"/>
      <c r="AA262" s="204"/>
      <c r="AB262" s="204"/>
      <c r="AC262" s="204"/>
    </row>
    <row r="263" spans="3:29" ht="14.25" customHeight="1">
      <c r="C263" s="94"/>
      <c r="D263" s="94"/>
      <c r="E263" s="204"/>
      <c r="F263" s="204"/>
      <c r="G263" s="204"/>
      <c r="H263" s="204"/>
      <c r="I263" s="204"/>
      <c r="J263" s="204"/>
      <c r="K263" s="204"/>
      <c r="L263" s="94"/>
      <c r="M263" s="94"/>
      <c r="N263" s="94"/>
      <c r="O263" s="94"/>
      <c r="P263" s="94"/>
      <c r="Q263" s="94"/>
      <c r="R263" s="204"/>
      <c r="S263" s="204"/>
      <c r="T263" s="94"/>
      <c r="U263" s="94"/>
      <c r="V263" s="94"/>
      <c r="W263" s="94"/>
      <c r="X263" s="94"/>
      <c r="Y263" s="94"/>
      <c r="Z263" s="204"/>
      <c r="AA263" s="204"/>
      <c r="AB263" s="204"/>
      <c r="AC263" s="204"/>
    </row>
    <row r="264" spans="3:29" ht="14.25" customHeight="1">
      <c r="C264" s="94"/>
      <c r="D264" s="94"/>
      <c r="E264" s="204"/>
      <c r="F264" s="204"/>
      <c r="G264" s="204"/>
      <c r="H264" s="204"/>
      <c r="I264" s="204"/>
      <c r="J264" s="204"/>
      <c r="K264" s="204"/>
      <c r="L264" s="94"/>
      <c r="M264" s="94"/>
      <c r="N264" s="94"/>
      <c r="O264" s="94"/>
      <c r="P264" s="94"/>
      <c r="Q264" s="94"/>
      <c r="R264" s="204"/>
      <c r="S264" s="204"/>
      <c r="T264" s="94"/>
      <c r="U264" s="94"/>
      <c r="V264" s="94"/>
      <c r="W264" s="94"/>
      <c r="X264" s="94"/>
      <c r="Y264" s="94"/>
      <c r="Z264" s="204"/>
      <c r="AA264" s="204"/>
      <c r="AB264" s="204"/>
      <c r="AC264" s="204"/>
    </row>
    <row r="265" spans="3:29" ht="14.25" customHeight="1">
      <c r="C265" s="94"/>
      <c r="D265" s="94"/>
      <c r="E265" s="204"/>
      <c r="F265" s="204"/>
      <c r="G265" s="204"/>
      <c r="H265" s="204"/>
      <c r="I265" s="204"/>
      <c r="J265" s="204"/>
      <c r="K265" s="204"/>
      <c r="L265" s="94"/>
      <c r="M265" s="94"/>
      <c r="N265" s="94"/>
      <c r="O265" s="94"/>
      <c r="P265" s="94"/>
      <c r="Q265" s="94"/>
      <c r="R265" s="204"/>
      <c r="S265" s="204"/>
      <c r="T265" s="94"/>
      <c r="U265" s="94"/>
      <c r="V265" s="94"/>
      <c r="W265" s="94"/>
      <c r="X265" s="94"/>
      <c r="Y265" s="94"/>
      <c r="Z265" s="204"/>
      <c r="AA265" s="204"/>
      <c r="AB265" s="204"/>
      <c r="AC265" s="204"/>
    </row>
    <row r="266" spans="3:29" ht="14.25" customHeight="1">
      <c r="C266" s="94"/>
      <c r="D266" s="94"/>
      <c r="E266" s="204"/>
      <c r="F266" s="204"/>
      <c r="G266" s="204"/>
      <c r="H266" s="204"/>
      <c r="I266" s="204"/>
      <c r="J266" s="204"/>
      <c r="K266" s="204"/>
      <c r="L266" s="94"/>
      <c r="M266" s="94"/>
      <c r="N266" s="94"/>
      <c r="O266" s="94"/>
      <c r="P266" s="94"/>
      <c r="Q266" s="94"/>
      <c r="R266" s="204"/>
      <c r="S266" s="204"/>
      <c r="T266" s="94"/>
      <c r="U266" s="94"/>
      <c r="V266" s="94"/>
      <c r="W266" s="94"/>
      <c r="X266" s="94"/>
      <c r="Y266" s="94"/>
      <c r="Z266" s="204"/>
      <c r="AA266" s="204"/>
      <c r="AB266" s="204"/>
      <c r="AC266" s="204"/>
    </row>
    <row r="267" spans="3:29" ht="14.25" customHeight="1">
      <c r="C267" s="94"/>
      <c r="D267" s="94"/>
      <c r="E267" s="204"/>
      <c r="F267" s="204"/>
      <c r="G267" s="204"/>
      <c r="H267" s="204"/>
      <c r="I267" s="204"/>
      <c r="J267" s="204"/>
      <c r="K267" s="204"/>
      <c r="L267" s="94"/>
      <c r="M267" s="94"/>
      <c r="N267" s="94"/>
      <c r="O267" s="94"/>
      <c r="P267" s="94"/>
      <c r="Q267" s="94"/>
      <c r="R267" s="204"/>
      <c r="S267" s="204"/>
      <c r="T267" s="94"/>
      <c r="U267" s="94"/>
      <c r="V267" s="94"/>
      <c r="W267" s="94"/>
      <c r="X267" s="94"/>
      <c r="Y267" s="94"/>
      <c r="Z267" s="204"/>
      <c r="AA267" s="204"/>
      <c r="AB267" s="204"/>
      <c r="AC267" s="204"/>
    </row>
    <row r="268" spans="3:29" ht="14.25" customHeight="1">
      <c r="C268" s="94"/>
      <c r="D268" s="94"/>
      <c r="E268" s="204"/>
      <c r="F268" s="204"/>
      <c r="G268" s="204"/>
      <c r="H268" s="204"/>
      <c r="I268" s="204"/>
      <c r="J268" s="204"/>
      <c r="K268" s="204"/>
      <c r="L268" s="94"/>
      <c r="M268" s="94"/>
      <c r="N268" s="94"/>
      <c r="O268" s="94"/>
      <c r="P268" s="94"/>
      <c r="Q268" s="94"/>
      <c r="R268" s="204"/>
      <c r="S268" s="204"/>
      <c r="T268" s="94"/>
      <c r="U268" s="94"/>
      <c r="V268" s="94"/>
      <c r="W268" s="94"/>
      <c r="X268" s="94"/>
      <c r="Y268" s="94"/>
      <c r="Z268" s="204"/>
      <c r="AA268" s="204"/>
      <c r="AB268" s="204"/>
      <c r="AC268" s="204"/>
    </row>
    <row r="269" spans="3:29" ht="14.25" customHeight="1">
      <c r="C269" s="94"/>
      <c r="D269" s="94"/>
      <c r="E269" s="204"/>
      <c r="F269" s="204"/>
      <c r="G269" s="204"/>
      <c r="H269" s="204"/>
      <c r="I269" s="204"/>
      <c r="J269" s="204"/>
      <c r="K269" s="204"/>
      <c r="L269" s="94"/>
      <c r="M269" s="94"/>
      <c r="N269" s="94"/>
      <c r="O269" s="94"/>
      <c r="P269" s="94"/>
      <c r="Q269" s="94"/>
      <c r="R269" s="204"/>
      <c r="S269" s="204"/>
      <c r="T269" s="94"/>
      <c r="U269" s="94"/>
      <c r="V269" s="94"/>
      <c r="W269" s="94"/>
      <c r="X269" s="94"/>
      <c r="Y269" s="94"/>
      <c r="Z269" s="204"/>
      <c r="AA269" s="204"/>
      <c r="AB269" s="204"/>
      <c r="AC269" s="204"/>
    </row>
    <row r="270" spans="3:29" ht="14.25" customHeight="1">
      <c r="C270" s="94"/>
      <c r="D270" s="94"/>
      <c r="E270" s="204"/>
      <c r="F270" s="204"/>
      <c r="G270" s="204"/>
      <c r="H270" s="204"/>
      <c r="I270" s="204"/>
      <c r="J270" s="204"/>
      <c r="K270" s="204"/>
      <c r="L270" s="94"/>
      <c r="M270" s="94"/>
      <c r="N270" s="94"/>
      <c r="O270" s="94"/>
      <c r="P270" s="94"/>
      <c r="Q270" s="94"/>
      <c r="R270" s="204"/>
      <c r="S270" s="204"/>
      <c r="T270" s="94"/>
      <c r="U270" s="94"/>
      <c r="V270" s="94"/>
      <c r="W270" s="94"/>
      <c r="X270" s="94"/>
      <c r="Y270" s="94"/>
      <c r="Z270" s="204"/>
      <c r="AA270" s="204"/>
      <c r="AB270" s="204"/>
      <c r="AC270" s="204"/>
    </row>
    <row r="271" spans="3:29" ht="14.25" customHeight="1">
      <c r="C271" s="94"/>
      <c r="D271" s="94"/>
      <c r="E271" s="204"/>
      <c r="F271" s="204"/>
      <c r="G271" s="204"/>
      <c r="H271" s="204"/>
      <c r="I271" s="204"/>
      <c r="J271" s="204"/>
      <c r="K271" s="204"/>
      <c r="L271" s="94"/>
      <c r="M271" s="94"/>
      <c r="N271" s="94"/>
      <c r="O271" s="94"/>
      <c r="P271" s="94"/>
      <c r="Q271" s="94"/>
      <c r="R271" s="204"/>
      <c r="S271" s="204"/>
      <c r="T271" s="94"/>
      <c r="U271" s="94"/>
      <c r="V271" s="94"/>
      <c r="W271" s="94"/>
      <c r="X271" s="94"/>
      <c r="Y271" s="94"/>
      <c r="Z271" s="204"/>
      <c r="AA271" s="204"/>
      <c r="AB271" s="204"/>
      <c r="AC271" s="204"/>
    </row>
    <row r="272" spans="3:29" ht="14.25" customHeight="1">
      <c r="C272" s="94"/>
      <c r="D272" s="94"/>
      <c r="E272" s="204"/>
      <c r="F272" s="204"/>
      <c r="G272" s="204"/>
      <c r="H272" s="204"/>
      <c r="I272" s="204"/>
      <c r="J272" s="204"/>
      <c r="K272" s="204"/>
      <c r="L272" s="94"/>
      <c r="M272" s="94"/>
      <c r="N272" s="94"/>
      <c r="O272" s="94"/>
      <c r="P272" s="94"/>
      <c r="Q272" s="94"/>
      <c r="R272" s="204"/>
      <c r="S272" s="204"/>
      <c r="T272" s="94"/>
      <c r="U272" s="94"/>
      <c r="V272" s="94"/>
      <c r="W272" s="94"/>
      <c r="X272" s="94"/>
      <c r="Y272" s="94"/>
      <c r="Z272" s="204"/>
      <c r="AA272" s="204"/>
      <c r="AB272" s="204"/>
      <c r="AC272" s="204"/>
    </row>
    <row r="273" spans="3:29" ht="14.25" customHeight="1">
      <c r="C273" s="94"/>
      <c r="D273" s="94"/>
      <c r="E273" s="204"/>
      <c r="F273" s="204"/>
      <c r="G273" s="204"/>
      <c r="H273" s="204"/>
      <c r="I273" s="204"/>
      <c r="J273" s="204"/>
      <c r="K273" s="204"/>
      <c r="L273" s="94"/>
      <c r="M273" s="94"/>
      <c r="N273" s="94"/>
      <c r="O273" s="94"/>
      <c r="P273" s="94"/>
      <c r="Q273" s="94"/>
      <c r="R273" s="204"/>
      <c r="S273" s="204"/>
      <c r="T273" s="94"/>
      <c r="U273" s="94"/>
      <c r="V273" s="94"/>
      <c r="W273" s="94"/>
      <c r="X273" s="94"/>
      <c r="Y273" s="94"/>
      <c r="Z273" s="204"/>
      <c r="AA273" s="204"/>
      <c r="AB273" s="204"/>
      <c r="AC273" s="204"/>
    </row>
    <row r="274" spans="3:29" ht="14.25" customHeight="1">
      <c r="C274" s="94"/>
      <c r="D274" s="94"/>
      <c r="E274" s="204"/>
      <c r="F274" s="204"/>
      <c r="G274" s="204"/>
      <c r="H274" s="204"/>
      <c r="I274" s="204"/>
      <c r="J274" s="204"/>
      <c r="K274" s="204"/>
      <c r="L274" s="94"/>
      <c r="M274" s="94"/>
      <c r="N274" s="94"/>
      <c r="O274" s="94"/>
      <c r="P274" s="94"/>
      <c r="Q274" s="94"/>
      <c r="R274" s="204"/>
      <c r="S274" s="204"/>
      <c r="T274" s="94"/>
      <c r="U274" s="94"/>
      <c r="V274" s="94"/>
      <c r="W274" s="94"/>
      <c r="X274" s="94"/>
      <c r="Y274" s="94"/>
      <c r="Z274" s="204"/>
      <c r="AA274" s="204"/>
      <c r="AB274" s="204"/>
      <c r="AC274" s="204"/>
    </row>
    <row r="275" spans="3:29" ht="14.25" customHeight="1">
      <c r="C275" s="94"/>
      <c r="D275" s="94"/>
      <c r="E275" s="204"/>
      <c r="F275" s="204"/>
      <c r="G275" s="204"/>
      <c r="H275" s="204"/>
      <c r="I275" s="204"/>
      <c r="J275" s="204"/>
      <c r="K275" s="204"/>
      <c r="L275" s="94"/>
      <c r="M275" s="94"/>
      <c r="N275" s="94"/>
      <c r="O275" s="94"/>
      <c r="P275" s="94"/>
      <c r="Q275" s="94"/>
      <c r="R275" s="204"/>
      <c r="S275" s="204"/>
      <c r="T275" s="94"/>
      <c r="U275" s="94"/>
      <c r="V275" s="94"/>
      <c r="W275" s="94"/>
      <c r="X275" s="94"/>
      <c r="Y275" s="94"/>
      <c r="Z275" s="204"/>
      <c r="AA275" s="204"/>
      <c r="AB275" s="204"/>
      <c r="AC275" s="204"/>
    </row>
    <row r="276" spans="3:29" ht="14.25" customHeight="1">
      <c r="C276" s="94"/>
      <c r="D276" s="94"/>
      <c r="E276" s="204"/>
      <c r="F276" s="204"/>
      <c r="G276" s="204"/>
      <c r="H276" s="204"/>
      <c r="I276" s="204"/>
      <c r="J276" s="204"/>
      <c r="K276" s="204"/>
      <c r="L276" s="94"/>
      <c r="M276" s="94"/>
      <c r="N276" s="94"/>
      <c r="O276" s="94"/>
      <c r="P276" s="94"/>
      <c r="Q276" s="94"/>
      <c r="R276" s="204"/>
      <c r="S276" s="204"/>
      <c r="T276" s="94"/>
      <c r="U276" s="94"/>
      <c r="V276" s="94"/>
      <c r="W276" s="94"/>
      <c r="X276" s="94"/>
      <c r="Y276" s="94"/>
      <c r="Z276" s="204"/>
      <c r="AA276" s="204"/>
      <c r="AB276" s="204"/>
      <c r="AC276" s="204"/>
    </row>
    <row r="277" spans="3:29" ht="14.25" customHeight="1">
      <c r="C277" s="94"/>
      <c r="D277" s="94"/>
      <c r="E277" s="204"/>
      <c r="F277" s="204"/>
      <c r="G277" s="204"/>
      <c r="H277" s="204"/>
      <c r="I277" s="204"/>
      <c r="J277" s="204"/>
      <c r="K277" s="204"/>
      <c r="L277" s="94"/>
      <c r="M277" s="94"/>
      <c r="N277" s="94"/>
      <c r="O277" s="94"/>
      <c r="P277" s="94"/>
      <c r="Q277" s="94"/>
      <c r="R277" s="204"/>
      <c r="S277" s="204"/>
      <c r="T277" s="94"/>
      <c r="U277" s="94"/>
      <c r="V277" s="94"/>
      <c r="W277" s="94"/>
      <c r="X277" s="94"/>
      <c r="Y277" s="94"/>
      <c r="Z277" s="204"/>
      <c r="AA277" s="204"/>
      <c r="AB277" s="204"/>
      <c r="AC277" s="204"/>
    </row>
    <row r="278" spans="3:29" ht="14.25" customHeight="1">
      <c r="C278" s="94"/>
      <c r="D278" s="94"/>
      <c r="E278" s="204"/>
      <c r="F278" s="204"/>
      <c r="G278" s="204"/>
      <c r="H278" s="204"/>
      <c r="I278" s="204"/>
      <c r="J278" s="204"/>
      <c r="K278" s="204"/>
      <c r="L278" s="94"/>
      <c r="M278" s="94"/>
      <c r="N278" s="94"/>
      <c r="O278" s="94"/>
      <c r="P278" s="94"/>
      <c r="Q278" s="94"/>
      <c r="R278" s="204"/>
      <c r="S278" s="204"/>
      <c r="T278" s="94"/>
      <c r="U278" s="94"/>
      <c r="V278" s="94"/>
      <c r="W278" s="94"/>
      <c r="X278" s="94"/>
      <c r="Y278" s="94"/>
      <c r="Z278" s="204"/>
      <c r="AA278" s="204"/>
      <c r="AB278" s="204"/>
      <c r="AC278" s="204"/>
    </row>
    <row r="279" spans="3:29" ht="14.25" customHeight="1">
      <c r="C279" s="94"/>
      <c r="D279" s="94"/>
      <c r="E279" s="204"/>
      <c r="F279" s="204"/>
      <c r="G279" s="204"/>
      <c r="H279" s="204"/>
      <c r="I279" s="204"/>
      <c r="J279" s="204"/>
      <c r="K279" s="204"/>
      <c r="L279" s="94"/>
      <c r="M279" s="94"/>
      <c r="N279" s="94"/>
      <c r="O279" s="94"/>
      <c r="P279" s="94"/>
      <c r="Q279" s="94"/>
      <c r="R279" s="204"/>
      <c r="S279" s="204"/>
      <c r="T279" s="94"/>
      <c r="U279" s="94"/>
      <c r="V279" s="94"/>
      <c r="W279" s="94"/>
      <c r="X279" s="94"/>
      <c r="Y279" s="94"/>
      <c r="Z279" s="204"/>
      <c r="AA279" s="204"/>
      <c r="AB279" s="204"/>
      <c r="AC279" s="204"/>
    </row>
    <row r="280" spans="3:29" ht="14.25" customHeight="1">
      <c r="C280" s="94"/>
      <c r="D280" s="94"/>
      <c r="E280" s="204"/>
      <c r="F280" s="204"/>
      <c r="G280" s="204"/>
      <c r="H280" s="204"/>
      <c r="I280" s="204"/>
      <c r="J280" s="204"/>
      <c r="K280" s="204"/>
      <c r="L280" s="94"/>
      <c r="M280" s="94"/>
      <c r="N280" s="94"/>
      <c r="O280" s="94"/>
      <c r="P280" s="94"/>
      <c r="Q280" s="94"/>
      <c r="R280" s="204"/>
      <c r="S280" s="204"/>
      <c r="T280" s="94"/>
      <c r="U280" s="94"/>
      <c r="V280" s="94"/>
      <c r="W280" s="94"/>
      <c r="X280" s="94"/>
      <c r="Y280" s="94"/>
      <c r="Z280" s="204"/>
      <c r="AA280" s="204"/>
      <c r="AB280" s="204"/>
      <c r="AC280" s="204"/>
    </row>
    <row r="281" spans="3:29" ht="14.25" customHeight="1">
      <c r="C281" s="94"/>
      <c r="D281" s="94"/>
      <c r="E281" s="204"/>
      <c r="F281" s="204"/>
      <c r="G281" s="204"/>
      <c r="H281" s="204"/>
      <c r="I281" s="204"/>
      <c r="J281" s="204"/>
      <c r="K281" s="204"/>
      <c r="L281" s="94"/>
      <c r="M281" s="94"/>
      <c r="N281" s="94"/>
      <c r="O281" s="94"/>
      <c r="P281" s="94"/>
      <c r="Q281" s="94"/>
      <c r="R281" s="204"/>
      <c r="S281" s="204"/>
      <c r="T281" s="94"/>
      <c r="U281" s="94"/>
      <c r="V281" s="94"/>
      <c r="W281" s="94"/>
      <c r="X281" s="94"/>
      <c r="Y281" s="94"/>
      <c r="Z281" s="204"/>
      <c r="AA281" s="204"/>
      <c r="AB281" s="204"/>
      <c r="AC281" s="204"/>
    </row>
    <row r="282" spans="3:29" ht="14.25" customHeight="1">
      <c r="C282" s="94"/>
      <c r="D282" s="94"/>
      <c r="E282" s="204"/>
      <c r="F282" s="204"/>
      <c r="G282" s="204"/>
      <c r="H282" s="204"/>
      <c r="I282" s="204"/>
      <c r="J282" s="204"/>
      <c r="K282" s="204"/>
      <c r="L282" s="94"/>
      <c r="M282" s="94"/>
      <c r="N282" s="94"/>
      <c r="O282" s="94"/>
      <c r="P282" s="94"/>
      <c r="Q282" s="94"/>
      <c r="R282" s="204"/>
      <c r="S282" s="204"/>
      <c r="T282" s="94"/>
      <c r="U282" s="94"/>
      <c r="V282" s="94"/>
      <c r="W282" s="94"/>
      <c r="X282" s="94"/>
      <c r="Y282" s="94"/>
      <c r="Z282" s="204"/>
      <c r="AA282" s="204"/>
      <c r="AB282" s="204"/>
      <c r="AC282" s="204"/>
    </row>
    <row r="283" spans="3:29" ht="14.25" customHeight="1">
      <c r="C283" s="94"/>
      <c r="D283" s="94"/>
      <c r="E283" s="204"/>
      <c r="F283" s="204"/>
      <c r="G283" s="204"/>
      <c r="H283" s="204"/>
      <c r="I283" s="204"/>
      <c r="J283" s="204"/>
      <c r="K283" s="204"/>
      <c r="L283" s="94"/>
      <c r="M283" s="94"/>
      <c r="N283" s="94"/>
      <c r="O283" s="94"/>
      <c r="P283" s="94"/>
      <c r="Q283" s="94"/>
      <c r="R283" s="204"/>
      <c r="S283" s="204"/>
      <c r="T283" s="94"/>
      <c r="U283" s="94"/>
      <c r="V283" s="94"/>
      <c r="W283" s="94"/>
      <c r="X283" s="94"/>
      <c r="Y283" s="94"/>
      <c r="Z283" s="204"/>
      <c r="AA283" s="204"/>
      <c r="AB283" s="204"/>
      <c r="AC283" s="204"/>
    </row>
    <row r="284" spans="3:29" ht="14.25" customHeight="1">
      <c r="C284" s="94"/>
      <c r="D284" s="94"/>
      <c r="E284" s="204"/>
      <c r="F284" s="204"/>
      <c r="G284" s="204"/>
      <c r="H284" s="204"/>
      <c r="I284" s="204"/>
      <c r="J284" s="204"/>
      <c r="K284" s="204"/>
      <c r="L284" s="94"/>
      <c r="M284" s="94"/>
      <c r="N284" s="94"/>
      <c r="O284" s="94"/>
      <c r="P284" s="94"/>
      <c r="Q284" s="94"/>
      <c r="R284" s="204"/>
      <c r="S284" s="204"/>
      <c r="T284" s="94"/>
      <c r="U284" s="94"/>
      <c r="V284" s="94"/>
      <c r="W284" s="94"/>
      <c r="X284" s="94"/>
      <c r="Y284" s="94"/>
      <c r="Z284" s="204"/>
      <c r="AA284" s="204"/>
      <c r="AB284" s="204"/>
      <c r="AC284" s="204"/>
    </row>
    <row r="285" spans="3:29" ht="14.25" customHeight="1">
      <c r="C285" s="94"/>
      <c r="D285" s="94"/>
      <c r="E285" s="204"/>
      <c r="F285" s="204"/>
      <c r="G285" s="204"/>
      <c r="H285" s="204"/>
      <c r="I285" s="204"/>
      <c r="J285" s="204"/>
      <c r="K285" s="204"/>
      <c r="L285" s="94"/>
      <c r="M285" s="94"/>
      <c r="N285" s="94"/>
      <c r="O285" s="94"/>
      <c r="P285" s="94"/>
      <c r="Q285" s="94"/>
      <c r="R285" s="204"/>
      <c r="S285" s="204"/>
      <c r="T285" s="94"/>
      <c r="U285" s="94"/>
      <c r="V285" s="94"/>
      <c r="W285" s="94"/>
      <c r="X285" s="94"/>
      <c r="Y285" s="94"/>
      <c r="Z285" s="204"/>
      <c r="AA285" s="204"/>
      <c r="AB285" s="204"/>
      <c r="AC285" s="204"/>
    </row>
    <row r="286" spans="3:29" ht="14.25" customHeight="1">
      <c r="C286" s="94"/>
      <c r="D286" s="94"/>
      <c r="E286" s="204"/>
      <c r="F286" s="204"/>
      <c r="G286" s="204"/>
      <c r="H286" s="204"/>
      <c r="I286" s="204"/>
      <c r="J286" s="204"/>
      <c r="K286" s="204"/>
      <c r="L286" s="94"/>
      <c r="M286" s="94"/>
      <c r="N286" s="94"/>
      <c r="O286" s="94"/>
      <c r="P286" s="94"/>
      <c r="Q286" s="94"/>
      <c r="R286" s="204"/>
      <c r="S286" s="204"/>
      <c r="T286" s="94"/>
      <c r="U286" s="94"/>
      <c r="V286" s="94"/>
      <c r="W286" s="94"/>
      <c r="X286" s="94"/>
      <c r="Y286" s="94"/>
      <c r="Z286" s="204"/>
      <c r="AA286" s="204"/>
      <c r="AB286" s="204"/>
      <c r="AC286" s="204"/>
    </row>
    <row r="287" spans="3:29" ht="14.25" customHeight="1">
      <c r="C287" s="94"/>
      <c r="D287" s="94"/>
      <c r="E287" s="204"/>
      <c r="F287" s="204"/>
      <c r="G287" s="204"/>
      <c r="H287" s="204"/>
      <c r="I287" s="204"/>
      <c r="J287" s="204"/>
      <c r="K287" s="204"/>
      <c r="L287" s="94"/>
      <c r="M287" s="94"/>
      <c r="N287" s="94"/>
      <c r="O287" s="94"/>
      <c r="P287" s="94"/>
      <c r="Q287" s="94"/>
      <c r="R287" s="204"/>
      <c r="S287" s="204"/>
      <c r="T287" s="94"/>
      <c r="U287" s="94"/>
      <c r="V287" s="94"/>
      <c r="W287" s="94"/>
      <c r="X287" s="94"/>
      <c r="Y287" s="94"/>
      <c r="Z287" s="204"/>
      <c r="AA287" s="204"/>
      <c r="AB287" s="204"/>
      <c r="AC287" s="204"/>
    </row>
    <row r="288" spans="3:29" ht="14.25" customHeight="1">
      <c r="C288" s="94"/>
      <c r="D288" s="94"/>
      <c r="E288" s="204"/>
      <c r="F288" s="204"/>
      <c r="G288" s="204"/>
      <c r="H288" s="204"/>
      <c r="I288" s="204"/>
      <c r="J288" s="204"/>
      <c r="K288" s="204"/>
      <c r="L288" s="94"/>
      <c r="M288" s="94"/>
      <c r="N288" s="94"/>
      <c r="O288" s="94"/>
      <c r="P288" s="94"/>
      <c r="Q288" s="94"/>
      <c r="R288" s="204"/>
      <c r="S288" s="204"/>
      <c r="T288" s="94"/>
      <c r="U288" s="94"/>
      <c r="V288" s="94"/>
      <c r="W288" s="94"/>
      <c r="X288" s="94"/>
      <c r="Y288" s="94"/>
      <c r="Z288" s="204"/>
      <c r="AA288" s="204"/>
      <c r="AB288" s="204"/>
      <c r="AC288" s="204"/>
    </row>
    <row r="289" spans="3:29" ht="14.25" customHeight="1">
      <c r="C289" s="94"/>
      <c r="D289" s="94"/>
      <c r="E289" s="204"/>
      <c r="F289" s="204"/>
      <c r="G289" s="204"/>
      <c r="H289" s="204"/>
      <c r="I289" s="204"/>
      <c r="J289" s="204"/>
      <c r="K289" s="204"/>
      <c r="L289" s="94"/>
      <c r="M289" s="94"/>
      <c r="N289" s="94"/>
      <c r="O289" s="94"/>
      <c r="P289" s="94"/>
      <c r="Q289" s="94"/>
      <c r="R289" s="204"/>
      <c r="S289" s="204"/>
      <c r="T289" s="94"/>
      <c r="U289" s="94"/>
      <c r="V289" s="94"/>
      <c r="W289" s="94"/>
      <c r="X289" s="94"/>
      <c r="Y289" s="94"/>
      <c r="Z289" s="204"/>
      <c r="AA289" s="204"/>
      <c r="AB289" s="204"/>
      <c r="AC289" s="204"/>
    </row>
    <row r="290" spans="3:29" ht="14.25" customHeight="1">
      <c r="C290" s="94"/>
      <c r="D290" s="94"/>
      <c r="E290" s="204"/>
      <c r="F290" s="204"/>
      <c r="G290" s="204"/>
      <c r="H290" s="204"/>
      <c r="I290" s="204"/>
      <c r="J290" s="204"/>
      <c r="K290" s="204"/>
      <c r="L290" s="94"/>
      <c r="M290" s="94"/>
      <c r="N290" s="94"/>
      <c r="O290" s="94"/>
      <c r="P290" s="94"/>
      <c r="Q290" s="94"/>
      <c r="R290" s="204"/>
      <c r="S290" s="204"/>
      <c r="T290" s="94"/>
      <c r="U290" s="94"/>
      <c r="V290" s="94"/>
      <c r="W290" s="94"/>
      <c r="X290" s="94"/>
      <c r="Y290" s="94"/>
      <c r="Z290" s="204"/>
      <c r="AA290" s="204"/>
      <c r="AB290" s="204"/>
      <c r="AC290" s="204"/>
    </row>
    <row r="291" spans="3:29" ht="14.25" customHeight="1">
      <c r="C291" s="94"/>
      <c r="D291" s="94"/>
      <c r="E291" s="204"/>
      <c r="F291" s="204"/>
      <c r="G291" s="204"/>
      <c r="H291" s="204"/>
      <c r="I291" s="204"/>
      <c r="J291" s="204"/>
      <c r="K291" s="204"/>
      <c r="L291" s="94"/>
      <c r="M291" s="94"/>
      <c r="N291" s="94"/>
      <c r="O291" s="94"/>
      <c r="P291" s="94"/>
      <c r="Q291" s="94"/>
      <c r="R291" s="204"/>
      <c r="S291" s="204"/>
      <c r="T291" s="94"/>
      <c r="U291" s="94"/>
      <c r="V291" s="94"/>
      <c r="W291" s="94"/>
      <c r="X291" s="94"/>
      <c r="Y291" s="94"/>
      <c r="Z291" s="204"/>
      <c r="AA291" s="204"/>
      <c r="AB291" s="204"/>
      <c r="AC291" s="204"/>
    </row>
    <row r="292" spans="3:29" ht="14.25" customHeight="1">
      <c r="C292" s="94"/>
      <c r="D292" s="94"/>
      <c r="E292" s="204"/>
      <c r="F292" s="204"/>
      <c r="G292" s="204"/>
      <c r="H292" s="204"/>
      <c r="I292" s="204"/>
      <c r="J292" s="204"/>
      <c r="K292" s="204"/>
      <c r="L292" s="94"/>
      <c r="M292" s="94"/>
      <c r="N292" s="94"/>
      <c r="O292" s="94"/>
      <c r="P292" s="94"/>
      <c r="Q292" s="94"/>
      <c r="R292" s="204"/>
      <c r="S292" s="204"/>
      <c r="T292" s="94"/>
      <c r="U292" s="94"/>
      <c r="V292" s="94"/>
      <c r="W292" s="94"/>
      <c r="X292" s="94"/>
      <c r="Y292" s="94"/>
      <c r="Z292" s="204"/>
      <c r="AA292" s="204"/>
      <c r="AB292" s="204"/>
      <c r="AC292" s="204"/>
    </row>
    <row r="293" spans="3:29" ht="14.25" customHeight="1">
      <c r="C293" s="94"/>
      <c r="D293" s="94"/>
      <c r="E293" s="204"/>
      <c r="F293" s="204"/>
      <c r="G293" s="204"/>
      <c r="H293" s="204"/>
      <c r="I293" s="204"/>
      <c r="J293" s="204"/>
      <c r="K293" s="204"/>
      <c r="L293" s="94"/>
      <c r="M293" s="94"/>
      <c r="N293" s="94"/>
      <c r="O293" s="94"/>
      <c r="P293" s="94"/>
      <c r="Q293" s="94"/>
      <c r="R293" s="204"/>
      <c r="S293" s="204"/>
      <c r="T293" s="94"/>
      <c r="U293" s="94"/>
      <c r="V293" s="94"/>
      <c r="W293" s="94"/>
      <c r="X293" s="94"/>
      <c r="Y293" s="94"/>
      <c r="Z293" s="204"/>
      <c r="AA293" s="204"/>
      <c r="AB293" s="204"/>
      <c r="AC293" s="204"/>
    </row>
    <row r="294" spans="3:29" ht="14.25" customHeight="1">
      <c r="C294" s="94"/>
      <c r="D294" s="94"/>
      <c r="E294" s="204"/>
      <c r="F294" s="204"/>
      <c r="G294" s="204"/>
      <c r="H294" s="204"/>
      <c r="I294" s="204"/>
      <c r="J294" s="204"/>
      <c r="K294" s="204"/>
      <c r="L294" s="94"/>
      <c r="M294" s="94"/>
      <c r="N294" s="94"/>
      <c r="O294" s="94"/>
      <c r="P294" s="94"/>
      <c r="Q294" s="94"/>
      <c r="R294" s="204"/>
      <c r="S294" s="204"/>
      <c r="T294" s="94"/>
      <c r="U294" s="94"/>
      <c r="V294" s="94"/>
      <c r="W294" s="94"/>
      <c r="X294" s="94"/>
      <c r="Y294" s="94"/>
      <c r="Z294" s="204"/>
      <c r="AA294" s="204"/>
      <c r="AB294" s="204"/>
      <c r="AC294" s="204"/>
    </row>
    <row r="295" spans="3:29" ht="14.25" customHeight="1">
      <c r="C295" s="94"/>
      <c r="D295" s="94"/>
      <c r="E295" s="204"/>
      <c r="F295" s="204"/>
      <c r="G295" s="204"/>
      <c r="H295" s="204"/>
      <c r="I295" s="204"/>
      <c r="J295" s="204"/>
      <c r="K295" s="204"/>
      <c r="L295" s="94"/>
      <c r="M295" s="94"/>
      <c r="N295" s="94"/>
      <c r="O295" s="94"/>
      <c r="P295" s="94"/>
      <c r="Q295" s="94"/>
      <c r="R295" s="204"/>
      <c r="S295" s="204"/>
      <c r="T295" s="94"/>
      <c r="U295" s="94"/>
      <c r="V295" s="94"/>
      <c r="W295" s="94"/>
      <c r="X295" s="94"/>
      <c r="Y295" s="94"/>
      <c r="Z295" s="204"/>
      <c r="AA295" s="204"/>
      <c r="AB295" s="204"/>
      <c r="AC295" s="204"/>
    </row>
    <row r="296" spans="3:29" ht="14.25" customHeight="1">
      <c r="C296" s="94"/>
      <c r="D296" s="94"/>
      <c r="E296" s="204"/>
      <c r="F296" s="204"/>
      <c r="G296" s="204"/>
      <c r="H296" s="204"/>
      <c r="I296" s="204"/>
      <c r="J296" s="204"/>
      <c r="K296" s="204"/>
      <c r="L296" s="94"/>
      <c r="M296" s="94"/>
      <c r="N296" s="94"/>
      <c r="O296" s="94"/>
      <c r="P296" s="94"/>
      <c r="Q296" s="94"/>
      <c r="R296" s="204"/>
      <c r="S296" s="204"/>
      <c r="T296" s="94"/>
      <c r="U296" s="94"/>
      <c r="V296" s="94"/>
      <c r="W296" s="94"/>
      <c r="X296" s="94"/>
      <c r="Y296" s="94"/>
      <c r="Z296" s="204"/>
      <c r="AA296" s="204"/>
      <c r="AB296" s="204"/>
      <c r="AC296" s="204"/>
    </row>
    <row r="297" spans="3:29" ht="14.25" customHeight="1">
      <c r="C297" s="94"/>
      <c r="D297" s="94"/>
      <c r="E297" s="204"/>
      <c r="F297" s="204"/>
      <c r="G297" s="204"/>
      <c r="H297" s="204"/>
      <c r="I297" s="204"/>
      <c r="J297" s="204"/>
      <c r="K297" s="204"/>
      <c r="L297" s="94"/>
      <c r="M297" s="94"/>
      <c r="N297" s="94"/>
      <c r="O297" s="94"/>
      <c r="P297" s="94"/>
      <c r="Q297" s="94"/>
      <c r="R297" s="204"/>
      <c r="S297" s="204"/>
      <c r="T297" s="94"/>
      <c r="U297" s="94"/>
      <c r="V297" s="94"/>
      <c r="W297" s="94"/>
      <c r="X297" s="94"/>
      <c r="Y297" s="94"/>
      <c r="Z297" s="204"/>
      <c r="AA297" s="204"/>
      <c r="AB297" s="204"/>
      <c r="AC297" s="204"/>
    </row>
    <row r="298" spans="3:29" ht="14.25" customHeight="1">
      <c r="C298" s="94"/>
      <c r="D298" s="94"/>
      <c r="E298" s="204"/>
      <c r="F298" s="204"/>
      <c r="G298" s="204"/>
      <c r="H298" s="204"/>
      <c r="I298" s="204"/>
      <c r="J298" s="204"/>
      <c r="K298" s="204"/>
      <c r="L298" s="94"/>
      <c r="M298" s="94"/>
      <c r="N298" s="94"/>
      <c r="O298" s="94"/>
      <c r="P298" s="94"/>
      <c r="Q298" s="94"/>
      <c r="R298" s="204"/>
      <c r="S298" s="204"/>
      <c r="T298" s="94"/>
      <c r="U298" s="94"/>
      <c r="V298" s="94"/>
      <c r="W298" s="94"/>
      <c r="X298" s="94"/>
      <c r="Y298" s="94"/>
      <c r="Z298" s="204"/>
      <c r="AA298" s="204"/>
      <c r="AB298" s="204"/>
      <c r="AC298" s="204"/>
    </row>
    <row r="299" spans="3:29" ht="14.25" customHeight="1">
      <c r="C299" s="94"/>
      <c r="D299" s="94"/>
      <c r="E299" s="204"/>
      <c r="F299" s="204"/>
      <c r="G299" s="204"/>
      <c r="H299" s="204"/>
      <c r="I299" s="204"/>
      <c r="J299" s="204"/>
      <c r="K299" s="204"/>
      <c r="L299" s="94"/>
      <c r="M299" s="94"/>
      <c r="N299" s="94"/>
      <c r="O299" s="94"/>
      <c r="P299" s="94"/>
      <c r="Q299" s="94"/>
      <c r="R299" s="204"/>
      <c r="S299" s="204"/>
      <c r="T299" s="94"/>
      <c r="U299" s="94"/>
      <c r="V299" s="94"/>
      <c r="W299" s="94"/>
      <c r="X299" s="94"/>
      <c r="Y299" s="94"/>
      <c r="Z299" s="204"/>
      <c r="AA299" s="204"/>
      <c r="AB299" s="204"/>
      <c r="AC299" s="204"/>
    </row>
    <row r="300" spans="3:29" ht="14.25" customHeight="1">
      <c r="C300" s="94"/>
      <c r="D300" s="94"/>
      <c r="E300" s="204"/>
      <c r="F300" s="204"/>
      <c r="G300" s="204"/>
      <c r="H300" s="204"/>
      <c r="I300" s="204"/>
      <c r="J300" s="204"/>
      <c r="K300" s="204"/>
      <c r="L300" s="94"/>
      <c r="M300" s="94"/>
      <c r="N300" s="94"/>
      <c r="O300" s="94"/>
      <c r="P300" s="94"/>
      <c r="Q300" s="94"/>
      <c r="R300" s="204"/>
      <c r="S300" s="204"/>
      <c r="T300" s="94"/>
      <c r="U300" s="94"/>
      <c r="V300" s="94"/>
      <c r="W300" s="94"/>
      <c r="X300" s="94"/>
      <c r="Y300" s="94"/>
      <c r="Z300" s="204"/>
      <c r="AA300" s="204"/>
      <c r="AB300" s="204"/>
      <c r="AC300" s="204"/>
    </row>
    <row r="301" spans="3:29" ht="14.25" customHeight="1">
      <c r="C301" s="94"/>
      <c r="D301" s="94"/>
      <c r="E301" s="204"/>
      <c r="F301" s="204"/>
      <c r="G301" s="204"/>
      <c r="H301" s="204"/>
      <c r="I301" s="204"/>
      <c r="J301" s="204"/>
      <c r="K301" s="204"/>
      <c r="L301" s="94"/>
      <c r="M301" s="94"/>
      <c r="N301" s="94"/>
      <c r="O301" s="94"/>
      <c r="P301" s="94"/>
      <c r="Q301" s="94"/>
      <c r="R301" s="204"/>
      <c r="S301" s="204"/>
      <c r="T301" s="94"/>
      <c r="U301" s="94"/>
      <c r="V301" s="94"/>
      <c r="W301" s="94"/>
      <c r="X301" s="94"/>
      <c r="Y301" s="94"/>
      <c r="Z301" s="204"/>
      <c r="AA301" s="204"/>
      <c r="AB301" s="204"/>
      <c r="AC301" s="204"/>
    </row>
    <row r="302" spans="3:29" ht="14.25" customHeight="1">
      <c r="C302" s="94"/>
      <c r="D302" s="94"/>
      <c r="E302" s="204"/>
      <c r="F302" s="204"/>
      <c r="G302" s="204"/>
      <c r="H302" s="204"/>
      <c r="I302" s="204"/>
      <c r="J302" s="204"/>
      <c r="K302" s="204"/>
      <c r="L302" s="94"/>
      <c r="M302" s="94"/>
      <c r="N302" s="94"/>
      <c r="O302" s="94"/>
      <c r="P302" s="94"/>
      <c r="Q302" s="94"/>
      <c r="R302" s="204"/>
      <c r="S302" s="204"/>
      <c r="T302" s="94"/>
      <c r="U302" s="94"/>
      <c r="V302" s="94"/>
      <c r="W302" s="94"/>
      <c r="X302" s="94"/>
      <c r="Y302" s="94"/>
      <c r="Z302" s="204"/>
      <c r="AA302" s="204"/>
      <c r="AB302" s="204"/>
      <c r="AC302" s="204"/>
    </row>
    <row r="303" spans="3:29" ht="14.25" customHeight="1">
      <c r="C303" s="94"/>
      <c r="D303" s="94"/>
      <c r="E303" s="204"/>
      <c r="F303" s="204"/>
      <c r="G303" s="204"/>
      <c r="H303" s="204"/>
      <c r="I303" s="204"/>
      <c r="J303" s="204"/>
      <c r="K303" s="204"/>
      <c r="L303" s="94"/>
      <c r="M303" s="94"/>
      <c r="N303" s="94"/>
      <c r="O303" s="94"/>
      <c r="P303" s="94"/>
      <c r="Q303" s="94"/>
      <c r="R303" s="204"/>
      <c r="S303" s="204"/>
      <c r="T303" s="94"/>
      <c r="U303" s="94"/>
      <c r="V303" s="94"/>
      <c r="W303" s="94"/>
      <c r="X303" s="94"/>
      <c r="Y303" s="94"/>
      <c r="Z303" s="204"/>
      <c r="AA303" s="204"/>
      <c r="AB303" s="204"/>
      <c r="AC303" s="204"/>
    </row>
    <row r="304" spans="3:29" ht="14.25" customHeight="1">
      <c r="C304" s="94"/>
      <c r="D304" s="94"/>
      <c r="E304" s="204"/>
      <c r="F304" s="204"/>
      <c r="G304" s="204"/>
      <c r="H304" s="204"/>
      <c r="I304" s="204"/>
      <c r="J304" s="204"/>
      <c r="K304" s="204"/>
      <c r="L304" s="94"/>
      <c r="M304" s="94"/>
      <c r="N304" s="94"/>
      <c r="O304" s="94"/>
      <c r="P304" s="94"/>
      <c r="Q304" s="94"/>
      <c r="R304" s="204"/>
      <c r="S304" s="204"/>
      <c r="T304" s="94"/>
      <c r="U304" s="94"/>
      <c r="V304" s="94"/>
      <c r="W304" s="94"/>
      <c r="X304" s="94"/>
      <c r="Y304" s="94"/>
      <c r="Z304" s="204"/>
      <c r="AA304" s="204"/>
      <c r="AB304" s="204"/>
      <c r="AC304" s="204"/>
    </row>
    <row r="305" spans="3:29" ht="14.25" customHeight="1">
      <c r="C305" s="94"/>
      <c r="D305" s="94"/>
      <c r="E305" s="204"/>
      <c r="F305" s="204"/>
      <c r="G305" s="204"/>
      <c r="H305" s="204"/>
      <c r="I305" s="204"/>
      <c r="J305" s="204"/>
      <c r="K305" s="204"/>
      <c r="L305" s="94"/>
      <c r="M305" s="94"/>
      <c r="N305" s="94"/>
      <c r="O305" s="94"/>
      <c r="P305" s="94"/>
      <c r="Q305" s="94"/>
      <c r="R305" s="204"/>
      <c r="S305" s="204"/>
      <c r="T305" s="94"/>
      <c r="U305" s="94"/>
      <c r="V305" s="94"/>
      <c r="W305" s="94"/>
      <c r="X305" s="94"/>
      <c r="Y305" s="94"/>
      <c r="Z305" s="204"/>
      <c r="AA305" s="204"/>
      <c r="AB305" s="204"/>
      <c r="AC305" s="204"/>
    </row>
    <row r="306" spans="3:29" ht="14.25" customHeight="1">
      <c r="C306" s="94"/>
      <c r="D306" s="94"/>
      <c r="E306" s="204"/>
      <c r="F306" s="204"/>
      <c r="G306" s="204"/>
      <c r="H306" s="204"/>
      <c r="I306" s="204"/>
      <c r="J306" s="204"/>
      <c r="K306" s="204"/>
      <c r="L306" s="94"/>
      <c r="M306" s="94"/>
      <c r="N306" s="94"/>
      <c r="O306" s="94"/>
      <c r="P306" s="94"/>
      <c r="Q306" s="94"/>
      <c r="R306" s="204"/>
      <c r="S306" s="204"/>
      <c r="T306" s="94"/>
      <c r="U306" s="94"/>
      <c r="V306" s="94"/>
      <c r="W306" s="94"/>
      <c r="X306" s="94"/>
      <c r="Y306" s="94"/>
      <c r="Z306" s="204"/>
      <c r="AA306" s="204"/>
      <c r="AB306" s="204"/>
      <c r="AC306" s="204"/>
    </row>
    <row r="307" spans="3:29" ht="14.25" customHeight="1">
      <c r="C307" s="94"/>
      <c r="D307" s="94"/>
      <c r="E307" s="204"/>
      <c r="F307" s="204"/>
      <c r="G307" s="204"/>
      <c r="H307" s="204"/>
      <c r="I307" s="204"/>
      <c r="J307" s="204"/>
      <c r="K307" s="204"/>
      <c r="L307" s="94"/>
      <c r="M307" s="94"/>
      <c r="N307" s="94"/>
      <c r="O307" s="94"/>
      <c r="P307" s="94"/>
      <c r="Q307" s="94"/>
      <c r="R307" s="204"/>
      <c r="S307" s="204"/>
      <c r="T307" s="94"/>
      <c r="U307" s="94"/>
      <c r="V307" s="94"/>
      <c r="W307" s="94"/>
      <c r="X307" s="94"/>
      <c r="Y307" s="94"/>
      <c r="Z307" s="204"/>
      <c r="AA307" s="204"/>
      <c r="AB307" s="204"/>
      <c r="AC307" s="204"/>
    </row>
    <row r="308" spans="3:29" ht="14.25" customHeight="1">
      <c r="C308" s="94"/>
      <c r="D308" s="94"/>
      <c r="E308" s="204"/>
      <c r="F308" s="204"/>
      <c r="G308" s="204"/>
      <c r="H308" s="204"/>
      <c r="I308" s="204"/>
      <c r="J308" s="204"/>
      <c r="K308" s="204"/>
      <c r="L308" s="94"/>
      <c r="M308" s="94"/>
      <c r="N308" s="94"/>
      <c r="O308" s="94"/>
      <c r="P308" s="94"/>
      <c r="Q308" s="94"/>
      <c r="R308" s="204"/>
      <c r="S308" s="204"/>
      <c r="T308" s="94"/>
      <c r="U308" s="94"/>
      <c r="V308" s="94"/>
      <c r="W308" s="94"/>
      <c r="X308" s="94"/>
      <c r="Y308" s="94"/>
      <c r="Z308" s="204"/>
      <c r="AA308" s="204"/>
      <c r="AB308" s="204"/>
      <c r="AC308" s="204"/>
    </row>
    <row r="309" spans="3:29" ht="14.25" customHeight="1">
      <c r="C309" s="94"/>
      <c r="D309" s="94"/>
      <c r="E309" s="204"/>
      <c r="F309" s="204"/>
      <c r="G309" s="204"/>
      <c r="H309" s="204"/>
      <c r="I309" s="204"/>
      <c r="J309" s="204"/>
      <c r="K309" s="204"/>
      <c r="L309" s="94"/>
      <c r="M309" s="94"/>
      <c r="N309" s="94"/>
      <c r="O309" s="94"/>
      <c r="P309" s="94"/>
      <c r="Q309" s="94"/>
      <c r="R309" s="204"/>
      <c r="S309" s="204"/>
      <c r="T309" s="94"/>
      <c r="U309" s="94"/>
      <c r="V309" s="94"/>
      <c r="W309" s="94"/>
      <c r="X309" s="94"/>
      <c r="Y309" s="94"/>
      <c r="Z309" s="204"/>
      <c r="AA309" s="204"/>
      <c r="AB309" s="204"/>
      <c r="AC309" s="204"/>
    </row>
    <row r="310" spans="3:29" ht="14.25" customHeight="1">
      <c r="C310" s="94"/>
      <c r="D310" s="94"/>
      <c r="E310" s="204"/>
      <c r="F310" s="204"/>
      <c r="G310" s="204"/>
      <c r="H310" s="204"/>
      <c r="I310" s="204"/>
      <c r="J310" s="204"/>
      <c r="K310" s="204"/>
      <c r="L310" s="94"/>
      <c r="M310" s="94"/>
      <c r="N310" s="94"/>
      <c r="O310" s="94"/>
      <c r="P310" s="94"/>
      <c r="Q310" s="94"/>
      <c r="R310" s="204"/>
      <c r="S310" s="204"/>
      <c r="T310" s="94"/>
      <c r="U310" s="94"/>
      <c r="V310" s="94"/>
      <c r="W310" s="94"/>
      <c r="X310" s="94"/>
      <c r="Y310" s="94"/>
      <c r="Z310" s="204"/>
      <c r="AA310" s="204"/>
      <c r="AB310" s="204"/>
      <c r="AC310" s="204"/>
    </row>
    <row r="311" spans="3:29" ht="14.25" customHeight="1">
      <c r="C311" s="94"/>
      <c r="D311" s="94"/>
      <c r="E311" s="204"/>
      <c r="F311" s="204"/>
      <c r="G311" s="204"/>
      <c r="H311" s="204"/>
      <c r="I311" s="204"/>
      <c r="J311" s="204"/>
      <c r="K311" s="204"/>
      <c r="L311" s="94"/>
      <c r="M311" s="94"/>
      <c r="N311" s="94"/>
      <c r="O311" s="94"/>
      <c r="P311" s="94"/>
      <c r="Q311" s="94"/>
      <c r="R311" s="204"/>
      <c r="S311" s="204"/>
      <c r="T311" s="94"/>
      <c r="U311" s="94"/>
      <c r="V311" s="94"/>
      <c r="W311" s="94"/>
      <c r="X311" s="94"/>
      <c r="Y311" s="94"/>
      <c r="Z311" s="204"/>
      <c r="AA311" s="204"/>
      <c r="AB311" s="204"/>
      <c r="AC311" s="204"/>
    </row>
    <row r="312" spans="3:29" ht="14.25" customHeight="1">
      <c r="C312" s="94"/>
      <c r="D312" s="94"/>
      <c r="E312" s="204"/>
      <c r="F312" s="204"/>
      <c r="G312" s="204"/>
      <c r="H312" s="204"/>
      <c r="I312" s="204"/>
      <c r="J312" s="204"/>
      <c r="K312" s="204"/>
      <c r="L312" s="94"/>
      <c r="M312" s="94"/>
      <c r="N312" s="94"/>
      <c r="O312" s="94"/>
      <c r="P312" s="94"/>
      <c r="Q312" s="94"/>
      <c r="R312" s="204"/>
      <c r="S312" s="204"/>
      <c r="T312" s="94"/>
      <c r="U312" s="94"/>
      <c r="V312" s="94"/>
      <c r="W312" s="94"/>
      <c r="X312" s="94"/>
      <c r="Y312" s="94"/>
      <c r="Z312" s="204"/>
      <c r="AA312" s="204"/>
      <c r="AB312" s="204"/>
      <c r="AC312" s="204"/>
    </row>
    <row r="313" spans="3:29" ht="14.25" customHeight="1">
      <c r="C313" s="94"/>
      <c r="D313" s="94"/>
      <c r="E313" s="204"/>
      <c r="F313" s="204"/>
      <c r="G313" s="204"/>
      <c r="H313" s="204"/>
      <c r="I313" s="204"/>
      <c r="J313" s="204"/>
      <c r="K313" s="204"/>
      <c r="L313" s="94"/>
      <c r="M313" s="94"/>
      <c r="N313" s="94"/>
      <c r="O313" s="94"/>
      <c r="P313" s="94"/>
      <c r="Q313" s="94"/>
      <c r="R313" s="204"/>
      <c r="S313" s="204"/>
      <c r="T313" s="94"/>
      <c r="U313" s="94"/>
      <c r="V313" s="94"/>
      <c r="W313" s="94"/>
      <c r="X313" s="94"/>
      <c r="Y313" s="94"/>
      <c r="Z313" s="204"/>
      <c r="AA313" s="204"/>
      <c r="AB313" s="204"/>
      <c r="AC313" s="204"/>
    </row>
    <row r="314" spans="3:29" ht="14.25" customHeight="1">
      <c r="C314" s="94"/>
      <c r="D314" s="94"/>
      <c r="E314" s="204"/>
      <c r="F314" s="204"/>
      <c r="G314" s="204"/>
      <c r="H314" s="204"/>
      <c r="I314" s="204"/>
      <c r="J314" s="204"/>
      <c r="K314" s="204"/>
      <c r="L314" s="94"/>
      <c r="M314" s="94"/>
      <c r="N314" s="94"/>
      <c r="O314" s="94"/>
      <c r="P314" s="94"/>
      <c r="Q314" s="94"/>
      <c r="R314" s="204"/>
      <c r="S314" s="204"/>
      <c r="T314" s="94"/>
      <c r="U314" s="94"/>
      <c r="V314" s="94"/>
      <c r="W314" s="94"/>
      <c r="X314" s="94"/>
      <c r="Y314" s="94"/>
      <c r="Z314" s="204"/>
      <c r="AA314" s="204"/>
      <c r="AB314" s="204"/>
      <c r="AC314" s="204"/>
    </row>
    <row r="315" spans="3:29" ht="14.25" customHeight="1">
      <c r="C315" s="94"/>
      <c r="D315" s="94"/>
      <c r="E315" s="204"/>
      <c r="F315" s="204"/>
      <c r="G315" s="204"/>
      <c r="H315" s="204"/>
      <c r="I315" s="204"/>
      <c r="J315" s="204"/>
      <c r="K315" s="204"/>
      <c r="L315" s="94"/>
      <c r="M315" s="94"/>
      <c r="N315" s="94"/>
      <c r="O315" s="94"/>
      <c r="P315" s="94"/>
      <c r="Q315" s="94"/>
      <c r="R315" s="204"/>
      <c r="S315" s="204"/>
      <c r="T315" s="94"/>
      <c r="U315" s="94"/>
      <c r="V315" s="94"/>
      <c r="W315" s="94"/>
      <c r="X315" s="94"/>
      <c r="Y315" s="94"/>
      <c r="Z315" s="204"/>
      <c r="AA315" s="204"/>
      <c r="AB315" s="204"/>
      <c r="AC315" s="204"/>
    </row>
    <row r="316" spans="3:29" ht="14.25" customHeight="1">
      <c r="C316" s="94"/>
      <c r="D316" s="94"/>
      <c r="E316" s="204"/>
      <c r="F316" s="204"/>
      <c r="G316" s="204"/>
      <c r="H316" s="204"/>
      <c r="I316" s="204"/>
      <c r="J316" s="204"/>
      <c r="K316" s="204"/>
      <c r="L316" s="94"/>
      <c r="M316" s="94"/>
      <c r="N316" s="94"/>
      <c r="O316" s="94"/>
      <c r="P316" s="94"/>
      <c r="Q316" s="94"/>
      <c r="R316" s="204"/>
      <c r="S316" s="204"/>
      <c r="T316" s="94"/>
      <c r="U316" s="94"/>
      <c r="V316" s="94"/>
      <c r="W316" s="94"/>
      <c r="X316" s="94"/>
      <c r="Y316" s="94"/>
      <c r="Z316" s="204"/>
      <c r="AA316" s="204"/>
      <c r="AB316" s="204"/>
      <c r="AC316" s="204"/>
    </row>
    <row r="317" spans="3:29" ht="14.25" customHeight="1">
      <c r="C317" s="94"/>
      <c r="D317" s="94"/>
      <c r="E317" s="204"/>
      <c r="F317" s="204"/>
      <c r="G317" s="204"/>
      <c r="H317" s="204"/>
      <c r="I317" s="204"/>
      <c r="J317" s="204"/>
      <c r="K317" s="204"/>
      <c r="L317" s="94"/>
      <c r="M317" s="94"/>
      <c r="N317" s="94"/>
      <c r="O317" s="94"/>
      <c r="P317" s="94"/>
      <c r="Q317" s="94"/>
      <c r="R317" s="204"/>
      <c r="S317" s="204"/>
      <c r="T317" s="94"/>
      <c r="U317" s="94"/>
      <c r="V317" s="94"/>
      <c r="W317" s="94"/>
      <c r="X317" s="94"/>
      <c r="Y317" s="94"/>
      <c r="Z317" s="204"/>
      <c r="AA317" s="204"/>
      <c r="AB317" s="204"/>
      <c r="AC317" s="204"/>
    </row>
    <row r="318" spans="3:29" ht="14.25" customHeight="1">
      <c r="C318" s="94"/>
      <c r="D318" s="94"/>
      <c r="E318" s="204"/>
      <c r="F318" s="204"/>
      <c r="G318" s="204"/>
      <c r="H318" s="204"/>
      <c r="I318" s="204"/>
      <c r="J318" s="204"/>
      <c r="K318" s="204"/>
      <c r="L318" s="94"/>
      <c r="M318" s="94"/>
      <c r="N318" s="94"/>
      <c r="O318" s="94"/>
      <c r="P318" s="94"/>
      <c r="Q318" s="94"/>
      <c r="R318" s="204"/>
      <c r="S318" s="204"/>
      <c r="T318" s="94"/>
      <c r="U318" s="94"/>
      <c r="V318" s="94"/>
      <c r="W318" s="94"/>
      <c r="X318" s="94"/>
      <c r="Y318" s="94"/>
      <c r="Z318" s="204"/>
      <c r="AA318" s="204"/>
      <c r="AB318" s="204"/>
      <c r="AC318" s="204"/>
    </row>
    <row r="319" spans="3:29" ht="14.25" customHeight="1">
      <c r="C319" s="94"/>
      <c r="D319" s="94"/>
      <c r="E319" s="204"/>
      <c r="F319" s="204"/>
      <c r="G319" s="204"/>
      <c r="H319" s="204"/>
      <c r="I319" s="204"/>
      <c r="J319" s="204"/>
      <c r="K319" s="204"/>
      <c r="L319" s="94"/>
      <c r="M319" s="94"/>
      <c r="N319" s="94"/>
      <c r="O319" s="94"/>
      <c r="P319" s="94"/>
      <c r="Q319" s="94"/>
      <c r="R319" s="204"/>
      <c r="S319" s="204"/>
      <c r="T319" s="94"/>
      <c r="U319" s="94"/>
      <c r="V319" s="94"/>
      <c r="W319" s="94"/>
      <c r="X319" s="94"/>
      <c r="Y319" s="94"/>
      <c r="Z319" s="204"/>
      <c r="AA319" s="204"/>
      <c r="AB319" s="204"/>
      <c r="AC319" s="204"/>
    </row>
    <row r="320" spans="3:29" ht="14.25" customHeight="1">
      <c r="C320" s="94"/>
      <c r="D320" s="94"/>
      <c r="E320" s="204"/>
      <c r="F320" s="204"/>
      <c r="G320" s="204"/>
      <c r="H320" s="204"/>
      <c r="I320" s="204"/>
      <c r="J320" s="204"/>
      <c r="K320" s="204"/>
      <c r="L320" s="94"/>
      <c r="M320" s="94"/>
      <c r="N320" s="94"/>
      <c r="O320" s="94"/>
      <c r="P320" s="94"/>
      <c r="Q320" s="94"/>
      <c r="R320" s="204"/>
      <c r="S320" s="204"/>
      <c r="T320" s="94"/>
      <c r="U320" s="94"/>
      <c r="V320" s="94"/>
      <c r="W320" s="94"/>
      <c r="X320" s="94"/>
      <c r="Y320" s="94"/>
      <c r="Z320" s="204"/>
      <c r="AA320" s="204"/>
      <c r="AB320" s="204"/>
      <c r="AC320" s="204"/>
    </row>
    <row r="321" spans="3:29" ht="14.25" customHeight="1">
      <c r="C321" s="94"/>
      <c r="D321" s="94"/>
      <c r="E321" s="204"/>
      <c r="F321" s="204"/>
      <c r="G321" s="204"/>
      <c r="H321" s="204"/>
      <c r="I321" s="204"/>
      <c r="J321" s="204"/>
      <c r="K321" s="204"/>
      <c r="L321" s="94"/>
      <c r="M321" s="94"/>
      <c r="N321" s="94"/>
      <c r="O321" s="94"/>
      <c r="P321" s="94"/>
      <c r="Q321" s="94"/>
      <c r="R321" s="204"/>
      <c r="S321" s="204"/>
      <c r="T321" s="94"/>
      <c r="U321" s="94"/>
      <c r="V321" s="94"/>
      <c r="W321" s="94"/>
      <c r="X321" s="94"/>
      <c r="Y321" s="94"/>
      <c r="Z321" s="204"/>
      <c r="AA321" s="204"/>
      <c r="AB321" s="204"/>
      <c r="AC321" s="204"/>
    </row>
    <row r="322" spans="3:29" ht="14.25" customHeight="1">
      <c r="C322" s="94"/>
      <c r="D322" s="94"/>
      <c r="E322" s="204"/>
      <c r="F322" s="204"/>
      <c r="G322" s="204"/>
      <c r="H322" s="204"/>
      <c r="I322" s="204"/>
      <c r="J322" s="204"/>
      <c r="K322" s="204"/>
      <c r="L322" s="94"/>
      <c r="M322" s="94"/>
      <c r="N322" s="94"/>
      <c r="O322" s="94"/>
      <c r="P322" s="94"/>
      <c r="Q322" s="94"/>
      <c r="R322" s="204"/>
      <c r="S322" s="204"/>
      <c r="T322" s="94"/>
      <c r="U322" s="94"/>
      <c r="V322" s="94"/>
      <c r="W322" s="94"/>
      <c r="X322" s="94"/>
      <c r="Y322" s="94"/>
      <c r="Z322" s="204"/>
      <c r="AA322" s="204"/>
      <c r="AB322" s="204"/>
      <c r="AC322" s="204"/>
    </row>
    <row r="323" spans="3:29" ht="14.25" customHeight="1">
      <c r="C323" s="94"/>
      <c r="D323" s="94"/>
      <c r="E323" s="204"/>
      <c r="F323" s="204"/>
      <c r="G323" s="204"/>
      <c r="H323" s="204"/>
      <c r="I323" s="204"/>
      <c r="J323" s="204"/>
      <c r="K323" s="204"/>
      <c r="L323" s="94"/>
      <c r="M323" s="94"/>
      <c r="N323" s="94"/>
      <c r="O323" s="94"/>
      <c r="P323" s="94"/>
      <c r="Q323" s="94"/>
      <c r="R323" s="204"/>
      <c r="S323" s="204"/>
      <c r="T323" s="94"/>
      <c r="U323" s="94"/>
      <c r="V323" s="94"/>
      <c r="W323" s="94"/>
      <c r="X323" s="94"/>
      <c r="Y323" s="94"/>
      <c r="Z323" s="204"/>
      <c r="AA323" s="204"/>
      <c r="AB323" s="204"/>
      <c r="AC323" s="204"/>
    </row>
    <row r="324" spans="3:29" ht="14.25" customHeight="1">
      <c r="C324" s="94"/>
      <c r="D324" s="94"/>
      <c r="E324" s="204"/>
      <c r="F324" s="204"/>
      <c r="G324" s="204"/>
      <c r="H324" s="204"/>
      <c r="I324" s="204"/>
      <c r="J324" s="204"/>
      <c r="K324" s="204"/>
      <c r="L324" s="94"/>
      <c r="M324" s="94"/>
      <c r="N324" s="94"/>
      <c r="O324" s="94"/>
      <c r="P324" s="94"/>
      <c r="Q324" s="94"/>
      <c r="R324" s="204"/>
      <c r="S324" s="204"/>
      <c r="T324" s="94"/>
      <c r="U324" s="94"/>
      <c r="V324" s="94"/>
      <c r="W324" s="94"/>
      <c r="X324" s="94"/>
      <c r="Y324" s="94"/>
      <c r="Z324" s="204"/>
      <c r="AA324" s="204"/>
      <c r="AB324" s="204"/>
      <c r="AC324" s="204"/>
    </row>
    <row r="325" spans="3:29" ht="14.25" customHeight="1">
      <c r="C325" s="94"/>
      <c r="D325" s="94"/>
      <c r="E325" s="204"/>
      <c r="F325" s="204"/>
      <c r="G325" s="204"/>
      <c r="H325" s="204"/>
      <c r="I325" s="204"/>
      <c r="J325" s="204"/>
      <c r="K325" s="204"/>
      <c r="L325" s="94"/>
      <c r="M325" s="94"/>
      <c r="N325" s="94"/>
      <c r="O325" s="94"/>
      <c r="P325" s="94"/>
      <c r="Q325" s="94"/>
      <c r="R325" s="204"/>
      <c r="S325" s="204"/>
      <c r="T325" s="94"/>
      <c r="U325" s="94"/>
      <c r="V325" s="94"/>
      <c r="W325" s="94"/>
      <c r="X325" s="94"/>
      <c r="Y325" s="94"/>
      <c r="Z325" s="204"/>
      <c r="AA325" s="204"/>
      <c r="AB325" s="204"/>
      <c r="AC325" s="204"/>
    </row>
    <row r="326" spans="3:29" ht="14.25" customHeight="1">
      <c r="C326" s="94"/>
      <c r="D326" s="94"/>
      <c r="E326" s="204"/>
      <c r="F326" s="204"/>
      <c r="G326" s="204"/>
      <c r="H326" s="204"/>
      <c r="I326" s="204"/>
      <c r="J326" s="204"/>
      <c r="K326" s="204"/>
      <c r="L326" s="94"/>
      <c r="M326" s="94"/>
      <c r="N326" s="94"/>
      <c r="O326" s="94"/>
      <c r="P326" s="94"/>
      <c r="Q326" s="94"/>
      <c r="R326" s="204"/>
      <c r="S326" s="204"/>
      <c r="T326" s="94"/>
      <c r="U326" s="94"/>
      <c r="V326" s="94"/>
      <c r="W326" s="94"/>
      <c r="X326" s="94"/>
      <c r="Y326" s="94"/>
      <c r="Z326" s="204"/>
      <c r="AA326" s="204"/>
      <c r="AB326" s="204"/>
      <c r="AC326" s="204"/>
    </row>
    <row r="327" spans="3:29" ht="14.25" customHeight="1">
      <c r="C327" s="94"/>
      <c r="D327" s="94"/>
      <c r="E327" s="204"/>
      <c r="F327" s="204"/>
      <c r="G327" s="204"/>
      <c r="H327" s="204"/>
      <c r="I327" s="204"/>
      <c r="J327" s="204"/>
      <c r="K327" s="204"/>
      <c r="L327" s="94"/>
      <c r="M327" s="94"/>
      <c r="N327" s="94"/>
      <c r="O327" s="94"/>
      <c r="P327" s="94"/>
      <c r="Q327" s="94"/>
      <c r="R327" s="204"/>
      <c r="S327" s="204"/>
      <c r="T327" s="94"/>
      <c r="U327" s="94"/>
      <c r="V327" s="94"/>
      <c r="W327" s="94"/>
      <c r="X327" s="94"/>
      <c r="Y327" s="94"/>
      <c r="Z327" s="204"/>
      <c r="AA327" s="204"/>
      <c r="AB327" s="204"/>
      <c r="AC327" s="204"/>
    </row>
    <row r="328" spans="3:29" ht="14.25" customHeight="1">
      <c r="C328" s="94"/>
      <c r="D328" s="94"/>
      <c r="E328" s="204"/>
      <c r="F328" s="204"/>
      <c r="G328" s="204"/>
      <c r="H328" s="204"/>
      <c r="I328" s="204"/>
      <c r="J328" s="204"/>
      <c r="K328" s="204"/>
      <c r="L328" s="94"/>
      <c r="M328" s="94"/>
      <c r="N328" s="94"/>
      <c r="O328" s="94"/>
      <c r="P328" s="94"/>
      <c r="Q328" s="94"/>
      <c r="R328" s="204"/>
      <c r="S328" s="204"/>
      <c r="T328" s="94"/>
      <c r="U328" s="94"/>
      <c r="V328" s="94"/>
      <c r="W328" s="94"/>
      <c r="X328" s="94"/>
      <c r="Y328" s="94"/>
      <c r="Z328" s="204"/>
      <c r="AA328" s="204"/>
      <c r="AB328" s="204"/>
      <c r="AC328" s="204"/>
    </row>
    <row r="329" spans="3:29" ht="14.25" customHeight="1">
      <c r="C329" s="94"/>
      <c r="D329" s="94"/>
      <c r="E329" s="204"/>
      <c r="F329" s="204"/>
      <c r="G329" s="204"/>
      <c r="H329" s="204"/>
      <c r="I329" s="204"/>
      <c r="J329" s="204"/>
      <c r="K329" s="204"/>
      <c r="L329" s="94"/>
      <c r="M329" s="94"/>
      <c r="N329" s="94"/>
      <c r="O329" s="94"/>
      <c r="P329" s="94"/>
      <c r="Q329" s="94"/>
      <c r="R329" s="204"/>
      <c r="S329" s="204"/>
      <c r="T329" s="94"/>
      <c r="U329" s="94"/>
      <c r="V329" s="94"/>
      <c r="W329" s="94"/>
      <c r="X329" s="94"/>
      <c r="Y329" s="94"/>
      <c r="Z329" s="204"/>
      <c r="AA329" s="204"/>
      <c r="AB329" s="204"/>
      <c r="AC329" s="204"/>
    </row>
    <row r="330" spans="3:29" ht="14.25" customHeight="1">
      <c r="C330" s="94"/>
      <c r="D330" s="94"/>
      <c r="E330" s="204"/>
      <c r="F330" s="204"/>
      <c r="G330" s="204"/>
      <c r="H330" s="204"/>
      <c r="I330" s="204"/>
      <c r="J330" s="204"/>
      <c r="K330" s="204"/>
      <c r="L330" s="94"/>
      <c r="M330" s="94"/>
      <c r="N330" s="94"/>
      <c r="O330" s="94"/>
      <c r="P330" s="94"/>
      <c r="Q330" s="94"/>
      <c r="R330" s="204"/>
      <c r="S330" s="204"/>
      <c r="T330" s="94"/>
      <c r="U330" s="94"/>
      <c r="V330" s="94"/>
      <c r="W330" s="94"/>
      <c r="X330" s="94"/>
      <c r="Y330" s="94"/>
      <c r="Z330" s="204"/>
      <c r="AA330" s="204"/>
      <c r="AB330" s="204"/>
      <c r="AC330" s="204"/>
    </row>
    <row r="331" spans="3:29" ht="14.25" customHeight="1">
      <c r="C331" s="94"/>
      <c r="D331" s="94"/>
      <c r="E331" s="204"/>
      <c r="F331" s="204"/>
      <c r="G331" s="204"/>
      <c r="H331" s="204"/>
      <c r="I331" s="204"/>
      <c r="J331" s="204"/>
      <c r="K331" s="204"/>
      <c r="L331" s="94"/>
      <c r="M331" s="94"/>
      <c r="N331" s="94"/>
      <c r="O331" s="94"/>
      <c r="P331" s="94"/>
      <c r="Q331" s="94"/>
      <c r="R331" s="204"/>
      <c r="S331" s="204"/>
      <c r="T331" s="94"/>
      <c r="U331" s="94"/>
      <c r="V331" s="94"/>
      <c r="W331" s="94"/>
      <c r="X331" s="94"/>
      <c r="Y331" s="94"/>
      <c r="Z331" s="204"/>
      <c r="AA331" s="204"/>
      <c r="AB331" s="204"/>
      <c r="AC331" s="204"/>
    </row>
    <row r="332" spans="3:29" ht="14.25" customHeight="1">
      <c r="C332" s="94"/>
      <c r="D332" s="94"/>
      <c r="E332" s="204"/>
      <c r="F332" s="204"/>
      <c r="G332" s="204"/>
      <c r="H332" s="204"/>
      <c r="I332" s="204"/>
      <c r="J332" s="204"/>
      <c r="K332" s="204"/>
      <c r="L332" s="94"/>
      <c r="M332" s="94"/>
      <c r="N332" s="94"/>
      <c r="O332" s="94"/>
      <c r="P332" s="94"/>
      <c r="Q332" s="94"/>
      <c r="R332" s="204"/>
      <c r="S332" s="204"/>
      <c r="T332" s="94"/>
      <c r="U332" s="94"/>
      <c r="V332" s="94"/>
      <c r="W332" s="94"/>
      <c r="X332" s="94"/>
      <c r="Y332" s="94"/>
      <c r="Z332" s="204"/>
      <c r="AA332" s="204"/>
      <c r="AB332" s="204"/>
      <c r="AC332" s="204"/>
    </row>
    <row r="333" spans="3:29" ht="14.25" customHeight="1">
      <c r="C333" s="94"/>
      <c r="D333" s="94"/>
      <c r="E333" s="204"/>
      <c r="F333" s="204"/>
      <c r="G333" s="204"/>
      <c r="H333" s="204"/>
      <c r="I333" s="204"/>
      <c r="J333" s="204"/>
      <c r="K333" s="204"/>
      <c r="L333" s="94"/>
      <c r="M333" s="94"/>
      <c r="N333" s="94"/>
      <c r="O333" s="94"/>
      <c r="P333" s="94"/>
      <c r="Q333" s="94"/>
      <c r="R333" s="204"/>
      <c r="S333" s="204"/>
      <c r="T333" s="94"/>
      <c r="U333" s="94"/>
      <c r="V333" s="94"/>
      <c r="W333" s="94"/>
      <c r="X333" s="94"/>
      <c r="Y333" s="94"/>
      <c r="Z333" s="204"/>
      <c r="AA333" s="204"/>
      <c r="AB333" s="204"/>
      <c r="AC333" s="204"/>
    </row>
    <row r="334" spans="3:29" ht="14.25" customHeight="1">
      <c r="C334" s="94"/>
      <c r="D334" s="94"/>
      <c r="E334" s="204"/>
      <c r="F334" s="204"/>
      <c r="G334" s="204"/>
      <c r="H334" s="204"/>
      <c r="I334" s="204"/>
      <c r="J334" s="204"/>
      <c r="K334" s="204"/>
      <c r="L334" s="94"/>
      <c r="M334" s="94"/>
      <c r="N334" s="94"/>
      <c r="O334" s="94"/>
      <c r="P334" s="94"/>
      <c r="Q334" s="94"/>
      <c r="R334" s="204"/>
      <c r="S334" s="204"/>
      <c r="T334" s="94"/>
      <c r="U334" s="94"/>
      <c r="V334" s="94"/>
      <c r="W334" s="94"/>
      <c r="X334" s="94"/>
      <c r="Y334" s="94"/>
      <c r="Z334" s="204"/>
      <c r="AA334" s="204"/>
      <c r="AB334" s="204"/>
      <c r="AC334" s="204"/>
    </row>
    <row r="335" spans="3:29" ht="14.25" customHeight="1">
      <c r="C335" s="94"/>
      <c r="D335" s="94"/>
      <c r="E335" s="204"/>
      <c r="F335" s="204"/>
      <c r="G335" s="204"/>
      <c r="H335" s="204"/>
      <c r="I335" s="204"/>
      <c r="J335" s="204"/>
      <c r="K335" s="204"/>
      <c r="L335" s="94"/>
      <c r="M335" s="94"/>
      <c r="N335" s="94"/>
      <c r="O335" s="94"/>
      <c r="P335" s="94"/>
      <c r="Q335" s="94"/>
      <c r="R335" s="204"/>
      <c r="S335" s="204"/>
      <c r="T335" s="94"/>
      <c r="U335" s="94"/>
      <c r="V335" s="94"/>
      <c r="W335" s="94"/>
      <c r="X335" s="94"/>
      <c r="Y335" s="94"/>
      <c r="Z335" s="204"/>
      <c r="AA335" s="204"/>
      <c r="AB335" s="204"/>
      <c r="AC335" s="204"/>
    </row>
    <row r="336" spans="3:29" ht="14.25" customHeight="1">
      <c r="C336" s="94"/>
      <c r="D336" s="94"/>
      <c r="E336" s="204"/>
      <c r="F336" s="204"/>
      <c r="G336" s="204"/>
      <c r="H336" s="204"/>
      <c r="I336" s="204"/>
      <c r="J336" s="204"/>
      <c r="K336" s="204"/>
      <c r="L336" s="94"/>
      <c r="M336" s="94"/>
      <c r="N336" s="94"/>
      <c r="O336" s="94"/>
      <c r="P336" s="94"/>
      <c r="Q336" s="94"/>
      <c r="R336" s="204"/>
      <c r="S336" s="204"/>
      <c r="T336" s="94"/>
      <c r="U336" s="94"/>
      <c r="V336" s="94"/>
      <c r="W336" s="94"/>
      <c r="X336" s="94"/>
      <c r="Y336" s="94"/>
      <c r="Z336" s="204"/>
      <c r="AA336" s="204"/>
      <c r="AB336" s="204"/>
      <c r="AC336" s="204"/>
    </row>
    <row r="337" spans="3:29" ht="14.25" customHeight="1">
      <c r="C337" s="94"/>
      <c r="D337" s="94"/>
      <c r="E337" s="204"/>
      <c r="F337" s="204"/>
      <c r="G337" s="204"/>
      <c r="H337" s="204"/>
      <c r="I337" s="204"/>
      <c r="J337" s="204"/>
      <c r="K337" s="204"/>
      <c r="L337" s="94"/>
      <c r="M337" s="94"/>
      <c r="N337" s="94"/>
      <c r="O337" s="94"/>
      <c r="P337" s="94"/>
      <c r="Q337" s="94"/>
      <c r="R337" s="204"/>
      <c r="S337" s="204"/>
      <c r="T337" s="94"/>
      <c r="U337" s="94"/>
      <c r="V337" s="94"/>
      <c r="W337" s="94"/>
      <c r="X337" s="94"/>
      <c r="Y337" s="94"/>
      <c r="Z337" s="204"/>
      <c r="AA337" s="204"/>
      <c r="AB337" s="204"/>
      <c r="AC337" s="204"/>
    </row>
    <row r="338" spans="3:29" ht="14.25" customHeight="1">
      <c r="C338" s="94"/>
      <c r="D338" s="94"/>
      <c r="E338" s="204"/>
      <c r="F338" s="204"/>
      <c r="G338" s="204"/>
      <c r="H338" s="204"/>
      <c r="I338" s="204"/>
      <c r="J338" s="204"/>
      <c r="K338" s="204"/>
      <c r="L338" s="94"/>
      <c r="M338" s="94"/>
      <c r="N338" s="94"/>
      <c r="O338" s="94"/>
      <c r="P338" s="94"/>
      <c r="Q338" s="94"/>
      <c r="R338" s="204"/>
      <c r="S338" s="204"/>
      <c r="T338" s="94"/>
      <c r="U338" s="94"/>
      <c r="V338" s="94"/>
      <c r="W338" s="94"/>
      <c r="X338" s="94"/>
      <c r="Y338" s="94"/>
      <c r="Z338" s="204"/>
      <c r="AA338" s="204"/>
      <c r="AB338" s="204"/>
      <c r="AC338" s="204"/>
    </row>
    <row r="339" spans="3:29" ht="14.25" customHeight="1">
      <c r="C339" s="94"/>
      <c r="D339" s="94"/>
      <c r="E339" s="204"/>
      <c r="F339" s="204"/>
      <c r="G339" s="204"/>
      <c r="H339" s="204"/>
      <c r="I339" s="204"/>
      <c r="J339" s="204"/>
      <c r="K339" s="204"/>
      <c r="L339" s="94"/>
      <c r="M339" s="94"/>
      <c r="N339" s="94"/>
      <c r="O339" s="94"/>
      <c r="P339" s="94"/>
      <c r="Q339" s="94"/>
      <c r="R339" s="204"/>
      <c r="S339" s="204"/>
      <c r="T339" s="94"/>
      <c r="U339" s="94"/>
      <c r="V339" s="94"/>
      <c r="W339" s="94"/>
      <c r="X339" s="94"/>
      <c r="Y339" s="94"/>
      <c r="Z339" s="204"/>
      <c r="AA339" s="204"/>
      <c r="AB339" s="204"/>
      <c r="AC339" s="204"/>
    </row>
    <row r="340" spans="3:29" ht="14.25" customHeight="1">
      <c r="C340" s="94"/>
      <c r="D340" s="94"/>
      <c r="E340" s="204"/>
      <c r="F340" s="204"/>
      <c r="G340" s="204"/>
      <c r="H340" s="204"/>
      <c r="I340" s="204"/>
      <c r="J340" s="204"/>
      <c r="K340" s="204"/>
      <c r="L340" s="94"/>
      <c r="M340" s="94"/>
      <c r="N340" s="94"/>
      <c r="O340" s="94"/>
      <c r="P340" s="94"/>
      <c r="Q340" s="94"/>
      <c r="R340" s="204"/>
      <c r="S340" s="204"/>
      <c r="T340" s="94"/>
      <c r="U340" s="94"/>
      <c r="V340" s="94"/>
      <c r="W340" s="94"/>
      <c r="X340" s="94"/>
      <c r="Y340" s="94"/>
      <c r="Z340" s="204"/>
      <c r="AA340" s="204"/>
      <c r="AB340" s="204"/>
      <c r="AC340" s="204"/>
    </row>
    <row r="341" spans="3:29" ht="14.25" customHeight="1">
      <c r="C341" s="94"/>
      <c r="D341" s="94"/>
      <c r="E341" s="204"/>
      <c r="F341" s="204"/>
      <c r="G341" s="204"/>
      <c r="H341" s="204"/>
      <c r="I341" s="204"/>
      <c r="J341" s="204"/>
      <c r="K341" s="204"/>
      <c r="L341" s="94"/>
      <c r="M341" s="94"/>
      <c r="N341" s="94"/>
      <c r="O341" s="94"/>
      <c r="P341" s="94"/>
      <c r="Q341" s="94"/>
      <c r="R341" s="204"/>
      <c r="S341" s="204"/>
      <c r="T341" s="94"/>
      <c r="U341" s="94"/>
      <c r="V341" s="94"/>
      <c r="W341" s="94"/>
      <c r="X341" s="94"/>
      <c r="Y341" s="94"/>
      <c r="Z341" s="204"/>
      <c r="AA341" s="204"/>
      <c r="AB341" s="204"/>
      <c r="AC341" s="204"/>
    </row>
    <row r="342" spans="3:29" ht="14.25" customHeight="1">
      <c r="C342" s="94"/>
      <c r="D342" s="94"/>
      <c r="E342" s="204"/>
      <c r="F342" s="204"/>
      <c r="G342" s="204"/>
      <c r="H342" s="204"/>
      <c r="I342" s="204"/>
      <c r="J342" s="204"/>
      <c r="K342" s="204"/>
      <c r="L342" s="94"/>
      <c r="M342" s="94"/>
      <c r="N342" s="94"/>
      <c r="O342" s="94"/>
      <c r="P342" s="94"/>
      <c r="Q342" s="94"/>
      <c r="R342" s="204"/>
      <c r="S342" s="204"/>
      <c r="T342" s="94"/>
      <c r="U342" s="94"/>
      <c r="V342" s="94"/>
      <c r="W342" s="94"/>
      <c r="X342" s="94"/>
      <c r="Y342" s="94"/>
      <c r="Z342" s="204"/>
      <c r="AA342" s="204"/>
      <c r="AB342" s="204"/>
      <c r="AC342" s="204"/>
    </row>
    <row r="343" spans="3:29" ht="14.25" customHeight="1">
      <c r="C343" s="94"/>
      <c r="D343" s="94"/>
      <c r="E343" s="204"/>
      <c r="F343" s="204"/>
      <c r="G343" s="204"/>
      <c r="H343" s="204"/>
      <c r="I343" s="204"/>
      <c r="J343" s="204"/>
      <c r="K343" s="204"/>
      <c r="L343" s="94"/>
      <c r="M343" s="94"/>
      <c r="N343" s="94"/>
      <c r="O343" s="94"/>
      <c r="P343" s="94"/>
      <c r="Q343" s="94"/>
      <c r="R343" s="204"/>
      <c r="S343" s="204"/>
      <c r="T343" s="94"/>
      <c r="U343" s="94"/>
      <c r="V343" s="94"/>
      <c r="W343" s="94"/>
      <c r="X343" s="94"/>
      <c r="Y343" s="94"/>
      <c r="Z343" s="204"/>
      <c r="AA343" s="204"/>
      <c r="AB343" s="204"/>
      <c r="AC343" s="204"/>
    </row>
    <row r="344" spans="3:29" ht="14.25" customHeight="1">
      <c r="C344" s="94"/>
      <c r="D344" s="94"/>
      <c r="E344" s="204"/>
      <c r="F344" s="204"/>
      <c r="G344" s="204"/>
      <c r="H344" s="204"/>
      <c r="I344" s="204"/>
      <c r="J344" s="204"/>
      <c r="K344" s="204"/>
      <c r="L344" s="94"/>
      <c r="M344" s="94"/>
      <c r="N344" s="94"/>
      <c r="O344" s="94"/>
      <c r="P344" s="94"/>
      <c r="Q344" s="94"/>
      <c r="R344" s="204"/>
      <c r="S344" s="204"/>
      <c r="T344" s="94"/>
      <c r="U344" s="94"/>
      <c r="V344" s="94"/>
      <c r="W344" s="94"/>
      <c r="X344" s="94"/>
      <c r="Y344" s="94"/>
      <c r="Z344" s="204"/>
      <c r="AA344" s="204"/>
      <c r="AB344" s="204"/>
      <c r="AC344" s="204"/>
    </row>
    <row r="345" spans="3:29" ht="14.25" customHeight="1">
      <c r="C345" s="94"/>
      <c r="D345" s="94"/>
      <c r="E345" s="204"/>
      <c r="F345" s="204"/>
      <c r="G345" s="204"/>
      <c r="H345" s="204"/>
      <c r="I345" s="204"/>
      <c r="J345" s="204"/>
      <c r="K345" s="204"/>
      <c r="L345" s="94"/>
      <c r="M345" s="94"/>
      <c r="N345" s="94"/>
      <c r="O345" s="94"/>
      <c r="P345" s="94"/>
      <c r="Q345" s="94"/>
      <c r="R345" s="204"/>
      <c r="S345" s="204"/>
      <c r="T345" s="94"/>
      <c r="U345" s="94"/>
      <c r="V345" s="94"/>
      <c r="W345" s="94"/>
      <c r="X345" s="94"/>
      <c r="Y345" s="94"/>
      <c r="Z345" s="204"/>
      <c r="AA345" s="204"/>
      <c r="AB345" s="204"/>
      <c r="AC345" s="204"/>
    </row>
    <row r="346" spans="3:29" ht="14.25" customHeight="1">
      <c r="C346" s="94"/>
      <c r="D346" s="94"/>
      <c r="E346" s="204"/>
      <c r="F346" s="204"/>
      <c r="G346" s="204"/>
      <c r="H346" s="204"/>
      <c r="I346" s="204"/>
      <c r="J346" s="204"/>
      <c r="K346" s="204"/>
      <c r="L346" s="94"/>
      <c r="M346" s="94"/>
      <c r="N346" s="94"/>
      <c r="O346" s="94"/>
      <c r="P346" s="94"/>
      <c r="Q346" s="94"/>
      <c r="R346" s="204"/>
      <c r="S346" s="204"/>
      <c r="T346" s="94"/>
      <c r="U346" s="94"/>
      <c r="V346" s="94"/>
      <c r="W346" s="94"/>
      <c r="X346" s="94"/>
      <c r="Y346" s="94"/>
      <c r="Z346" s="204"/>
      <c r="AA346" s="204"/>
      <c r="AB346" s="204"/>
      <c r="AC346" s="204"/>
    </row>
    <row r="347" spans="3:29" ht="14.25" customHeight="1">
      <c r="C347" s="94"/>
      <c r="D347" s="94"/>
      <c r="E347" s="204"/>
      <c r="F347" s="204"/>
      <c r="G347" s="204"/>
      <c r="H347" s="204"/>
      <c r="I347" s="204"/>
      <c r="J347" s="204"/>
      <c r="K347" s="204"/>
      <c r="L347" s="94"/>
      <c r="M347" s="94"/>
      <c r="N347" s="94"/>
      <c r="O347" s="94"/>
      <c r="P347" s="94"/>
      <c r="Q347" s="94"/>
      <c r="R347" s="204"/>
      <c r="S347" s="204"/>
      <c r="T347" s="94"/>
      <c r="U347" s="94"/>
      <c r="V347" s="94"/>
      <c r="W347" s="94"/>
      <c r="X347" s="94"/>
      <c r="Y347" s="94"/>
      <c r="Z347" s="204"/>
      <c r="AA347" s="204"/>
      <c r="AB347" s="204"/>
      <c r="AC347" s="204"/>
    </row>
    <row r="348" spans="3:29" ht="14.25" customHeight="1">
      <c r="C348" s="94"/>
      <c r="D348" s="94"/>
      <c r="E348" s="204"/>
      <c r="F348" s="204"/>
      <c r="G348" s="204"/>
      <c r="H348" s="204"/>
      <c r="I348" s="204"/>
      <c r="J348" s="204"/>
      <c r="K348" s="204"/>
      <c r="L348" s="94"/>
      <c r="M348" s="94"/>
      <c r="N348" s="94"/>
      <c r="O348" s="94"/>
      <c r="P348" s="94"/>
      <c r="Q348" s="94"/>
      <c r="R348" s="204"/>
      <c r="S348" s="204"/>
      <c r="T348" s="94"/>
      <c r="U348" s="94"/>
      <c r="V348" s="94"/>
      <c r="W348" s="94"/>
      <c r="X348" s="94"/>
      <c r="Y348" s="94"/>
      <c r="Z348" s="204"/>
      <c r="AA348" s="204"/>
      <c r="AB348" s="204"/>
      <c r="AC348" s="204"/>
    </row>
    <row r="349" spans="3:29" ht="14.25" customHeight="1">
      <c r="C349" s="94"/>
      <c r="D349" s="94"/>
      <c r="E349" s="204"/>
      <c r="F349" s="204"/>
      <c r="G349" s="204"/>
      <c r="H349" s="204"/>
      <c r="I349" s="204"/>
      <c r="J349" s="204"/>
      <c r="K349" s="204"/>
      <c r="L349" s="94"/>
      <c r="M349" s="94"/>
      <c r="N349" s="94"/>
      <c r="O349" s="94"/>
      <c r="P349" s="94"/>
      <c r="Q349" s="94"/>
      <c r="R349" s="204"/>
      <c r="S349" s="204"/>
      <c r="T349" s="94"/>
      <c r="U349" s="94"/>
      <c r="V349" s="94"/>
      <c r="W349" s="94"/>
      <c r="X349" s="94"/>
      <c r="Y349" s="94"/>
      <c r="Z349" s="204"/>
      <c r="AA349" s="204"/>
      <c r="AB349" s="204"/>
      <c r="AC349" s="204"/>
    </row>
    <row r="350" spans="3:29" ht="14.25" customHeight="1">
      <c r="C350" s="94"/>
      <c r="D350" s="94"/>
      <c r="E350" s="204"/>
      <c r="F350" s="204"/>
      <c r="G350" s="204"/>
      <c r="H350" s="204"/>
      <c r="I350" s="204"/>
      <c r="J350" s="204"/>
      <c r="K350" s="204"/>
      <c r="L350" s="94"/>
      <c r="M350" s="94"/>
      <c r="N350" s="94"/>
      <c r="O350" s="94"/>
      <c r="P350" s="94"/>
      <c r="Q350" s="94"/>
      <c r="R350" s="204"/>
      <c r="S350" s="204"/>
      <c r="T350" s="94"/>
      <c r="U350" s="94"/>
      <c r="V350" s="94"/>
      <c r="W350" s="94"/>
      <c r="X350" s="94"/>
      <c r="Y350" s="94"/>
      <c r="Z350" s="204"/>
      <c r="AA350" s="204"/>
      <c r="AB350" s="204"/>
      <c r="AC350" s="204"/>
    </row>
    <row r="351" spans="3:29" ht="14.25" customHeight="1">
      <c r="C351" s="94"/>
      <c r="D351" s="94"/>
      <c r="E351" s="204"/>
      <c r="F351" s="204"/>
      <c r="G351" s="204"/>
      <c r="H351" s="204"/>
      <c r="I351" s="204"/>
      <c r="J351" s="204"/>
      <c r="K351" s="204"/>
      <c r="L351" s="94"/>
      <c r="M351" s="94"/>
      <c r="N351" s="94"/>
      <c r="O351" s="94"/>
      <c r="P351" s="94"/>
      <c r="Q351" s="94"/>
      <c r="R351" s="204"/>
      <c r="S351" s="204"/>
      <c r="T351" s="94"/>
      <c r="U351" s="94"/>
      <c r="V351" s="94"/>
      <c r="W351" s="94"/>
      <c r="X351" s="94"/>
      <c r="Y351" s="94"/>
      <c r="Z351" s="204"/>
      <c r="AA351" s="204"/>
      <c r="AB351" s="204"/>
      <c r="AC351" s="204"/>
    </row>
    <row r="352" spans="3:29" ht="14.25" customHeight="1">
      <c r="C352" s="94"/>
      <c r="D352" s="94"/>
      <c r="E352" s="204"/>
      <c r="F352" s="204"/>
      <c r="G352" s="204"/>
      <c r="H352" s="204"/>
      <c r="I352" s="204"/>
      <c r="J352" s="204"/>
      <c r="K352" s="204"/>
      <c r="L352" s="94"/>
      <c r="M352" s="94"/>
      <c r="N352" s="94"/>
      <c r="O352" s="94"/>
      <c r="P352" s="94"/>
      <c r="Q352" s="94"/>
      <c r="R352" s="204"/>
      <c r="S352" s="204"/>
      <c r="T352" s="94"/>
      <c r="U352" s="94"/>
      <c r="V352" s="94"/>
      <c r="W352" s="94"/>
      <c r="X352" s="94"/>
      <c r="Y352" s="94"/>
      <c r="Z352" s="204"/>
      <c r="AA352" s="204"/>
      <c r="AB352" s="204"/>
      <c r="AC352" s="204"/>
    </row>
    <row r="353" spans="3:29" ht="14.25" customHeight="1">
      <c r="C353" s="94"/>
      <c r="D353" s="94"/>
      <c r="E353" s="204"/>
      <c r="F353" s="204"/>
      <c r="G353" s="204"/>
      <c r="H353" s="204"/>
      <c r="I353" s="204"/>
      <c r="J353" s="204"/>
      <c r="K353" s="204"/>
      <c r="L353" s="94"/>
      <c r="M353" s="94"/>
      <c r="N353" s="94"/>
      <c r="O353" s="94"/>
      <c r="P353" s="94"/>
      <c r="Q353" s="94"/>
      <c r="R353" s="204"/>
      <c r="S353" s="204"/>
      <c r="T353" s="94"/>
      <c r="U353" s="94"/>
      <c r="V353" s="94"/>
      <c r="W353" s="94"/>
      <c r="X353" s="94"/>
      <c r="Y353" s="94"/>
      <c r="Z353" s="204"/>
      <c r="AA353" s="204"/>
      <c r="AB353" s="204"/>
      <c r="AC353" s="204"/>
    </row>
    <row r="354" spans="3:29" ht="14.25" customHeight="1">
      <c r="C354" s="94"/>
      <c r="D354" s="94"/>
      <c r="E354" s="204"/>
      <c r="F354" s="204"/>
      <c r="G354" s="204"/>
      <c r="H354" s="204"/>
      <c r="I354" s="204"/>
      <c r="J354" s="204"/>
      <c r="K354" s="204"/>
      <c r="L354" s="94"/>
      <c r="M354" s="94"/>
      <c r="N354" s="94"/>
      <c r="O354" s="94"/>
      <c r="P354" s="94"/>
      <c r="Q354" s="94"/>
      <c r="R354" s="204"/>
      <c r="S354" s="204"/>
      <c r="T354" s="94"/>
      <c r="U354" s="94"/>
      <c r="V354" s="94"/>
      <c r="W354" s="94"/>
      <c r="X354" s="94"/>
      <c r="Y354" s="94"/>
      <c r="Z354" s="204"/>
      <c r="AA354" s="204"/>
      <c r="AB354" s="204"/>
      <c r="AC354" s="204"/>
    </row>
    <row r="355" spans="3:29" ht="14.25" customHeight="1">
      <c r="C355" s="94"/>
      <c r="D355" s="94"/>
      <c r="E355" s="204"/>
      <c r="F355" s="204"/>
      <c r="G355" s="204"/>
      <c r="H355" s="204"/>
      <c r="I355" s="204"/>
      <c r="J355" s="204"/>
      <c r="K355" s="204"/>
      <c r="L355" s="94"/>
      <c r="M355" s="94"/>
      <c r="N355" s="94"/>
      <c r="O355" s="94"/>
      <c r="P355" s="94"/>
      <c r="Q355" s="94"/>
      <c r="R355" s="204"/>
      <c r="S355" s="204"/>
      <c r="T355" s="94"/>
      <c r="U355" s="94"/>
      <c r="V355" s="94"/>
      <c r="W355" s="94"/>
      <c r="X355" s="94"/>
      <c r="Y355" s="94"/>
      <c r="Z355" s="204"/>
      <c r="AA355" s="204"/>
      <c r="AB355" s="204"/>
      <c r="AC355" s="204"/>
    </row>
    <row r="356" spans="3:29" ht="14.25" customHeight="1">
      <c r="C356" s="94"/>
      <c r="D356" s="94"/>
      <c r="E356" s="204"/>
      <c r="F356" s="204"/>
      <c r="G356" s="204"/>
      <c r="H356" s="204"/>
      <c r="I356" s="204"/>
      <c r="J356" s="204"/>
      <c r="K356" s="204"/>
      <c r="L356" s="94"/>
      <c r="M356" s="94"/>
      <c r="N356" s="94"/>
      <c r="O356" s="94"/>
      <c r="P356" s="94"/>
      <c r="Q356" s="94"/>
      <c r="R356" s="204"/>
      <c r="S356" s="204"/>
      <c r="T356" s="94"/>
      <c r="U356" s="94"/>
      <c r="V356" s="94"/>
      <c r="W356" s="94"/>
      <c r="X356" s="94"/>
      <c r="Y356" s="94"/>
      <c r="Z356" s="204"/>
      <c r="AA356" s="204"/>
      <c r="AB356" s="204"/>
      <c r="AC356" s="204"/>
    </row>
    <row r="357" spans="3:29" ht="14.25" customHeight="1">
      <c r="C357" s="94"/>
      <c r="D357" s="94"/>
      <c r="E357" s="204"/>
      <c r="F357" s="204"/>
      <c r="G357" s="204"/>
      <c r="H357" s="204"/>
      <c r="I357" s="204"/>
      <c r="J357" s="204"/>
      <c r="K357" s="204"/>
      <c r="L357" s="94"/>
      <c r="M357" s="94"/>
      <c r="N357" s="94"/>
      <c r="O357" s="94"/>
      <c r="P357" s="94"/>
      <c r="Q357" s="94"/>
      <c r="R357" s="204"/>
      <c r="S357" s="204"/>
      <c r="T357" s="94"/>
      <c r="U357" s="94"/>
      <c r="V357" s="94"/>
      <c r="W357" s="94"/>
      <c r="X357" s="94"/>
      <c r="Y357" s="94"/>
      <c r="Z357" s="204"/>
      <c r="AA357" s="204"/>
      <c r="AB357" s="204"/>
      <c r="AC357" s="204"/>
    </row>
    <row r="358" spans="3:29" ht="14.25" customHeight="1">
      <c r="C358" s="94"/>
      <c r="D358" s="94"/>
      <c r="E358" s="204"/>
      <c r="F358" s="204"/>
      <c r="G358" s="204"/>
      <c r="H358" s="204"/>
      <c r="I358" s="204"/>
      <c r="J358" s="204"/>
      <c r="K358" s="204"/>
      <c r="L358" s="94"/>
      <c r="M358" s="94"/>
      <c r="N358" s="94"/>
      <c r="O358" s="94"/>
      <c r="P358" s="94"/>
      <c r="Q358" s="94"/>
      <c r="R358" s="204"/>
      <c r="S358" s="204"/>
      <c r="T358" s="94"/>
      <c r="U358" s="94"/>
      <c r="V358" s="94"/>
      <c r="W358" s="94"/>
      <c r="X358" s="94"/>
      <c r="Y358" s="94"/>
      <c r="Z358" s="204"/>
      <c r="AA358" s="204"/>
      <c r="AB358" s="204"/>
      <c r="AC358" s="204"/>
    </row>
    <row r="359" spans="3:29" ht="14.25" customHeight="1">
      <c r="C359" s="94"/>
      <c r="D359" s="94"/>
      <c r="E359" s="204"/>
      <c r="F359" s="204"/>
      <c r="G359" s="204"/>
      <c r="H359" s="204"/>
      <c r="I359" s="204"/>
      <c r="J359" s="204"/>
      <c r="K359" s="204"/>
      <c r="L359" s="94"/>
      <c r="M359" s="94"/>
      <c r="N359" s="94"/>
      <c r="O359" s="94"/>
      <c r="P359" s="94"/>
      <c r="Q359" s="94"/>
      <c r="R359" s="204"/>
      <c r="S359" s="204"/>
      <c r="T359" s="94"/>
      <c r="U359" s="94"/>
      <c r="V359" s="94"/>
      <c r="W359" s="94"/>
      <c r="X359" s="94"/>
      <c r="Y359" s="94"/>
      <c r="Z359" s="204"/>
      <c r="AA359" s="204"/>
      <c r="AB359" s="204"/>
      <c r="AC359" s="204"/>
    </row>
    <row r="360" spans="3:29" ht="14.25" customHeight="1">
      <c r="C360" s="94"/>
      <c r="D360" s="94"/>
      <c r="E360" s="204"/>
      <c r="F360" s="204"/>
      <c r="G360" s="204"/>
      <c r="H360" s="204"/>
      <c r="I360" s="204"/>
      <c r="J360" s="204"/>
      <c r="K360" s="204"/>
      <c r="L360" s="94"/>
      <c r="M360" s="94"/>
      <c r="N360" s="94"/>
      <c r="O360" s="94"/>
      <c r="P360" s="94"/>
      <c r="Q360" s="94"/>
      <c r="R360" s="204"/>
      <c r="S360" s="204"/>
      <c r="T360" s="94"/>
      <c r="U360" s="94"/>
      <c r="V360" s="94"/>
      <c r="W360" s="94"/>
      <c r="X360" s="94"/>
      <c r="Y360" s="94"/>
      <c r="Z360" s="204"/>
      <c r="AA360" s="204"/>
      <c r="AB360" s="204"/>
      <c r="AC360" s="204"/>
    </row>
    <row r="361" spans="3:29" ht="14.25" customHeight="1">
      <c r="C361" s="94"/>
      <c r="D361" s="94"/>
      <c r="E361" s="204"/>
      <c r="F361" s="204"/>
      <c r="G361" s="204"/>
      <c r="H361" s="204"/>
      <c r="I361" s="204"/>
      <c r="J361" s="204"/>
      <c r="K361" s="204"/>
      <c r="L361" s="94"/>
      <c r="M361" s="94"/>
      <c r="N361" s="94"/>
      <c r="O361" s="94"/>
      <c r="P361" s="94"/>
      <c r="Q361" s="94"/>
      <c r="R361" s="204"/>
      <c r="S361" s="204"/>
      <c r="T361" s="94"/>
      <c r="U361" s="94"/>
      <c r="V361" s="94"/>
      <c r="W361" s="94"/>
      <c r="X361" s="94"/>
      <c r="Y361" s="94"/>
      <c r="Z361" s="204"/>
      <c r="AA361" s="204"/>
      <c r="AB361" s="204"/>
      <c r="AC361" s="204"/>
    </row>
    <row r="362" spans="3:29" ht="14.25" customHeight="1">
      <c r="C362" s="94"/>
      <c r="D362" s="94"/>
      <c r="E362" s="204"/>
      <c r="F362" s="204"/>
      <c r="G362" s="204"/>
      <c r="H362" s="204"/>
      <c r="I362" s="204"/>
      <c r="J362" s="204"/>
      <c r="K362" s="204"/>
      <c r="L362" s="94"/>
      <c r="M362" s="94"/>
      <c r="N362" s="94"/>
      <c r="O362" s="94"/>
      <c r="P362" s="94"/>
      <c r="Q362" s="94"/>
      <c r="R362" s="204"/>
      <c r="S362" s="204"/>
      <c r="T362" s="94"/>
      <c r="U362" s="94"/>
      <c r="V362" s="94"/>
      <c r="W362" s="94"/>
      <c r="X362" s="94"/>
      <c r="Y362" s="94"/>
      <c r="Z362" s="204"/>
      <c r="AA362" s="204"/>
      <c r="AB362" s="204"/>
      <c r="AC362" s="204"/>
    </row>
    <row r="363" spans="3:29" ht="14.25" customHeight="1">
      <c r="C363" s="94"/>
      <c r="D363" s="94"/>
      <c r="E363" s="204"/>
      <c r="F363" s="204"/>
      <c r="G363" s="204"/>
      <c r="H363" s="204"/>
      <c r="I363" s="204"/>
      <c r="J363" s="204"/>
      <c r="K363" s="204"/>
      <c r="L363" s="94"/>
      <c r="M363" s="94"/>
      <c r="N363" s="94"/>
      <c r="O363" s="94"/>
      <c r="P363" s="94"/>
      <c r="Q363" s="94"/>
      <c r="R363" s="204"/>
      <c r="S363" s="204"/>
      <c r="T363" s="94"/>
      <c r="U363" s="94"/>
      <c r="V363" s="94"/>
      <c r="W363" s="94"/>
      <c r="X363" s="94"/>
      <c r="Y363" s="94"/>
      <c r="Z363" s="204"/>
      <c r="AA363" s="204"/>
      <c r="AB363" s="204"/>
      <c r="AC363" s="204"/>
    </row>
    <row r="364" spans="3:29" ht="14.25" customHeight="1">
      <c r="C364" s="94"/>
      <c r="D364" s="94"/>
      <c r="E364" s="204"/>
      <c r="F364" s="204"/>
      <c r="G364" s="204"/>
      <c r="H364" s="204"/>
      <c r="I364" s="204"/>
      <c r="J364" s="204"/>
      <c r="K364" s="204"/>
      <c r="L364" s="94"/>
      <c r="M364" s="94"/>
      <c r="N364" s="94"/>
      <c r="O364" s="94"/>
      <c r="P364" s="94"/>
      <c r="Q364" s="94"/>
      <c r="R364" s="204"/>
      <c r="S364" s="204"/>
      <c r="T364" s="94"/>
      <c r="U364" s="94"/>
      <c r="V364" s="94"/>
      <c r="W364" s="94"/>
      <c r="X364" s="94"/>
      <c r="Y364" s="94"/>
      <c r="Z364" s="204"/>
      <c r="AA364" s="204"/>
      <c r="AB364" s="204"/>
      <c r="AC364" s="204"/>
    </row>
    <row r="365" spans="3:29" ht="14.25" customHeight="1">
      <c r="C365" s="94"/>
      <c r="D365" s="94"/>
      <c r="E365" s="204"/>
      <c r="F365" s="204"/>
      <c r="G365" s="204"/>
      <c r="H365" s="204"/>
      <c r="I365" s="204"/>
      <c r="J365" s="204"/>
      <c r="K365" s="204"/>
      <c r="L365" s="94"/>
      <c r="M365" s="94"/>
      <c r="N365" s="94"/>
      <c r="O365" s="94"/>
      <c r="P365" s="94"/>
      <c r="Q365" s="94"/>
      <c r="R365" s="204"/>
      <c r="S365" s="204"/>
      <c r="T365" s="94"/>
      <c r="U365" s="94"/>
      <c r="V365" s="94"/>
      <c r="W365" s="94"/>
      <c r="X365" s="94"/>
      <c r="Y365" s="94"/>
      <c r="Z365" s="204"/>
      <c r="AA365" s="204"/>
      <c r="AB365" s="204"/>
      <c r="AC365" s="204"/>
    </row>
    <row r="366" spans="3:29" ht="14.25" customHeight="1">
      <c r="C366" s="94"/>
      <c r="D366" s="94"/>
      <c r="E366" s="204"/>
      <c r="F366" s="204"/>
      <c r="G366" s="204"/>
      <c r="H366" s="204"/>
      <c r="I366" s="204"/>
      <c r="J366" s="204"/>
      <c r="K366" s="204"/>
      <c r="L366" s="94"/>
      <c r="M366" s="94"/>
      <c r="N366" s="94"/>
      <c r="O366" s="94"/>
      <c r="P366" s="94"/>
      <c r="Q366" s="94"/>
      <c r="R366" s="204"/>
      <c r="S366" s="204"/>
      <c r="T366" s="94"/>
      <c r="U366" s="94"/>
      <c r="V366" s="94"/>
      <c r="W366" s="94"/>
      <c r="X366" s="94"/>
      <c r="Y366" s="94"/>
      <c r="Z366" s="204"/>
      <c r="AA366" s="204"/>
      <c r="AB366" s="204"/>
      <c r="AC366" s="204"/>
    </row>
    <row r="367" spans="3:29" ht="14.25" customHeight="1">
      <c r="C367" s="94"/>
      <c r="D367" s="94"/>
      <c r="E367" s="204"/>
      <c r="F367" s="204"/>
      <c r="G367" s="204"/>
      <c r="H367" s="204"/>
      <c r="I367" s="204"/>
      <c r="J367" s="204"/>
      <c r="K367" s="204"/>
      <c r="L367" s="94"/>
      <c r="M367" s="94"/>
      <c r="N367" s="94"/>
      <c r="O367" s="94"/>
      <c r="P367" s="94"/>
      <c r="Q367" s="94"/>
      <c r="R367" s="204"/>
      <c r="S367" s="204"/>
      <c r="T367" s="94"/>
      <c r="U367" s="94"/>
      <c r="V367" s="94"/>
      <c r="W367" s="94"/>
      <c r="X367" s="94"/>
      <c r="Y367" s="94"/>
      <c r="Z367" s="204"/>
      <c r="AA367" s="204"/>
      <c r="AB367" s="204"/>
      <c r="AC367" s="204"/>
    </row>
    <row r="368" spans="3:29" ht="14.25" customHeight="1">
      <c r="C368" s="94"/>
      <c r="D368" s="94"/>
      <c r="E368" s="204"/>
      <c r="F368" s="204"/>
      <c r="G368" s="204"/>
      <c r="H368" s="204"/>
      <c r="I368" s="204"/>
      <c r="J368" s="204"/>
      <c r="K368" s="204"/>
      <c r="L368" s="94"/>
      <c r="M368" s="94"/>
      <c r="N368" s="94"/>
      <c r="O368" s="94"/>
      <c r="P368" s="94"/>
      <c r="Q368" s="94"/>
      <c r="R368" s="204"/>
      <c r="S368" s="204"/>
      <c r="T368" s="94"/>
      <c r="U368" s="94"/>
      <c r="V368" s="94"/>
      <c r="W368" s="94"/>
      <c r="X368" s="94"/>
      <c r="Y368" s="94"/>
      <c r="Z368" s="204"/>
      <c r="AA368" s="204"/>
      <c r="AB368" s="204"/>
      <c r="AC368" s="204"/>
    </row>
    <row r="369" spans="3:29" ht="14.25" customHeight="1">
      <c r="C369" s="94"/>
      <c r="D369" s="94"/>
      <c r="E369" s="204"/>
      <c r="F369" s="204"/>
      <c r="G369" s="204"/>
      <c r="H369" s="204"/>
      <c r="I369" s="204"/>
      <c r="J369" s="204"/>
      <c r="K369" s="204"/>
      <c r="L369" s="94"/>
      <c r="M369" s="94"/>
      <c r="N369" s="94"/>
      <c r="O369" s="94"/>
      <c r="P369" s="94"/>
      <c r="Q369" s="94"/>
      <c r="R369" s="204"/>
      <c r="S369" s="204"/>
      <c r="T369" s="94"/>
      <c r="U369" s="94"/>
      <c r="V369" s="94"/>
      <c r="W369" s="94"/>
      <c r="X369" s="94"/>
      <c r="Y369" s="94"/>
      <c r="Z369" s="204"/>
      <c r="AA369" s="204"/>
      <c r="AB369" s="204"/>
      <c r="AC369" s="204"/>
    </row>
    <row r="370" spans="3:29" ht="14.25" customHeight="1">
      <c r="C370" s="94"/>
      <c r="D370" s="94"/>
      <c r="E370" s="204"/>
      <c r="F370" s="204"/>
      <c r="G370" s="204"/>
      <c r="H370" s="204"/>
      <c r="I370" s="204"/>
      <c r="J370" s="204"/>
      <c r="K370" s="204"/>
      <c r="L370" s="94"/>
      <c r="M370" s="94"/>
      <c r="N370" s="94"/>
      <c r="O370" s="94"/>
      <c r="P370" s="94"/>
      <c r="Q370" s="94"/>
      <c r="R370" s="204"/>
      <c r="S370" s="204"/>
      <c r="T370" s="94"/>
      <c r="U370" s="94"/>
      <c r="V370" s="94"/>
      <c r="W370" s="94"/>
      <c r="X370" s="94"/>
      <c r="Y370" s="94"/>
      <c r="Z370" s="204"/>
      <c r="AA370" s="204"/>
      <c r="AB370" s="204"/>
      <c r="AC370" s="204"/>
    </row>
    <row r="371" spans="3:29" ht="14.25" customHeight="1">
      <c r="C371" s="94"/>
      <c r="D371" s="94"/>
      <c r="E371" s="204"/>
      <c r="F371" s="204"/>
      <c r="G371" s="204"/>
      <c r="H371" s="204"/>
      <c r="I371" s="204"/>
      <c r="J371" s="204"/>
      <c r="K371" s="204"/>
      <c r="L371" s="94"/>
      <c r="M371" s="94"/>
      <c r="N371" s="94"/>
      <c r="O371" s="94"/>
      <c r="P371" s="94"/>
      <c r="Q371" s="94"/>
      <c r="R371" s="204"/>
      <c r="S371" s="204"/>
      <c r="T371" s="94"/>
      <c r="U371" s="94"/>
      <c r="V371" s="94"/>
      <c r="W371" s="94"/>
      <c r="X371" s="94"/>
      <c r="Y371" s="94"/>
      <c r="Z371" s="204"/>
      <c r="AA371" s="204"/>
      <c r="AB371" s="204"/>
      <c r="AC371" s="204"/>
    </row>
    <row r="372" spans="3:29" ht="14.25" customHeight="1">
      <c r="C372" s="94"/>
      <c r="D372" s="94"/>
      <c r="E372" s="204"/>
      <c r="F372" s="204"/>
      <c r="G372" s="204"/>
      <c r="H372" s="204"/>
      <c r="I372" s="204"/>
      <c r="J372" s="204"/>
      <c r="K372" s="204"/>
      <c r="L372" s="94"/>
      <c r="M372" s="94"/>
      <c r="N372" s="94"/>
      <c r="O372" s="94"/>
      <c r="P372" s="94"/>
      <c r="Q372" s="94"/>
      <c r="R372" s="204"/>
      <c r="S372" s="204"/>
      <c r="T372" s="94"/>
      <c r="U372" s="94"/>
      <c r="V372" s="94"/>
      <c r="W372" s="94"/>
      <c r="X372" s="94"/>
      <c r="Y372" s="94"/>
      <c r="Z372" s="204"/>
      <c r="AA372" s="204"/>
      <c r="AB372" s="204"/>
      <c r="AC372" s="204"/>
    </row>
    <row r="373" spans="3:29" ht="14.25" customHeight="1">
      <c r="C373" s="94"/>
      <c r="D373" s="94"/>
      <c r="E373" s="204"/>
      <c r="F373" s="204"/>
      <c r="G373" s="204"/>
      <c r="H373" s="204"/>
      <c r="I373" s="204"/>
      <c r="J373" s="204"/>
      <c r="K373" s="204"/>
      <c r="L373" s="94"/>
      <c r="M373" s="94"/>
      <c r="N373" s="94"/>
      <c r="O373" s="94"/>
      <c r="P373" s="94"/>
      <c r="Q373" s="94"/>
      <c r="R373" s="204"/>
      <c r="S373" s="204"/>
      <c r="T373" s="94"/>
      <c r="U373" s="94"/>
      <c r="V373" s="94"/>
      <c r="W373" s="94"/>
      <c r="X373" s="94"/>
      <c r="Y373" s="94"/>
      <c r="Z373" s="204"/>
      <c r="AA373" s="204"/>
      <c r="AB373" s="204"/>
      <c r="AC373" s="204"/>
    </row>
    <row r="374" spans="3:29" ht="14.25" customHeight="1">
      <c r="C374" s="94"/>
      <c r="D374" s="94"/>
      <c r="E374" s="204"/>
      <c r="F374" s="204"/>
      <c r="G374" s="204"/>
      <c r="H374" s="204"/>
      <c r="I374" s="204"/>
      <c r="J374" s="204"/>
      <c r="K374" s="204"/>
      <c r="L374" s="94"/>
      <c r="M374" s="94"/>
      <c r="N374" s="94"/>
      <c r="O374" s="94"/>
      <c r="P374" s="94"/>
      <c r="Q374" s="94"/>
      <c r="R374" s="204"/>
      <c r="S374" s="204"/>
      <c r="T374" s="94"/>
      <c r="U374" s="94"/>
      <c r="V374" s="94"/>
      <c r="W374" s="94"/>
      <c r="X374" s="94"/>
      <c r="Y374" s="94"/>
      <c r="Z374" s="204"/>
      <c r="AA374" s="204"/>
      <c r="AB374" s="204"/>
      <c r="AC374" s="204"/>
    </row>
    <row r="375" spans="3:29" ht="14.25" customHeight="1">
      <c r="C375" s="94"/>
      <c r="D375" s="94"/>
      <c r="E375" s="204"/>
      <c r="F375" s="204"/>
      <c r="G375" s="204"/>
      <c r="H375" s="204"/>
      <c r="I375" s="204"/>
      <c r="J375" s="204"/>
      <c r="K375" s="204"/>
      <c r="L375" s="94"/>
      <c r="M375" s="94"/>
      <c r="N375" s="94"/>
      <c r="O375" s="94"/>
      <c r="P375" s="94"/>
      <c r="Q375" s="94"/>
      <c r="R375" s="204"/>
      <c r="S375" s="204"/>
      <c r="T375" s="94"/>
      <c r="U375" s="94"/>
      <c r="V375" s="94"/>
      <c r="W375" s="94"/>
      <c r="X375" s="94"/>
      <c r="Y375" s="94"/>
      <c r="Z375" s="204"/>
      <c r="AA375" s="204"/>
      <c r="AB375" s="204"/>
      <c r="AC375" s="204"/>
    </row>
    <row r="376" spans="3:29" ht="14.25" customHeight="1">
      <c r="C376" s="94"/>
      <c r="D376" s="94"/>
      <c r="E376" s="204"/>
      <c r="F376" s="204"/>
      <c r="G376" s="204"/>
      <c r="H376" s="204"/>
      <c r="I376" s="204"/>
      <c r="J376" s="204"/>
      <c r="K376" s="204"/>
      <c r="L376" s="94"/>
      <c r="M376" s="94"/>
      <c r="N376" s="94"/>
      <c r="O376" s="94"/>
      <c r="P376" s="94"/>
      <c r="Q376" s="94"/>
      <c r="R376" s="204"/>
      <c r="S376" s="204"/>
      <c r="T376" s="94"/>
      <c r="U376" s="94"/>
      <c r="V376" s="94"/>
      <c r="W376" s="94"/>
      <c r="X376" s="94"/>
      <c r="Y376" s="94"/>
      <c r="Z376" s="204"/>
      <c r="AA376" s="204"/>
      <c r="AB376" s="204"/>
      <c r="AC376" s="204"/>
    </row>
    <row r="377" spans="3:29" ht="14.25" customHeight="1">
      <c r="C377" s="94"/>
      <c r="D377" s="94"/>
      <c r="E377" s="204"/>
      <c r="F377" s="204"/>
      <c r="G377" s="204"/>
      <c r="H377" s="204"/>
      <c r="I377" s="204"/>
      <c r="J377" s="204"/>
      <c r="K377" s="204"/>
      <c r="L377" s="94"/>
      <c r="M377" s="94"/>
      <c r="N377" s="94"/>
      <c r="O377" s="94"/>
      <c r="P377" s="94"/>
      <c r="Q377" s="94"/>
      <c r="R377" s="204"/>
      <c r="S377" s="204"/>
      <c r="T377" s="94"/>
      <c r="U377" s="94"/>
      <c r="V377" s="94"/>
      <c r="W377" s="94"/>
      <c r="X377" s="94"/>
      <c r="Y377" s="94"/>
      <c r="Z377" s="204"/>
      <c r="AA377" s="204"/>
      <c r="AB377" s="204"/>
      <c r="AC377" s="204"/>
    </row>
    <row r="378" spans="3:29" ht="14.25" customHeight="1">
      <c r="C378" s="94"/>
      <c r="D378" s="94"/>
      <c r="E378" s="204"/>
      <c r="F378" s="204"/>
      <c r="G378" s="204"/>
      <c r="H378" s="204"/>
      <c r="I378" s="204"/>
      <c r="J378" s="204"/>
      <c r="K378" s="204"/>
      <c r="L378" s="94"/>
      <c r="M378" s="94"/>
      <c r="N378" s="94"/>
      <c r="O378" s="94"/>
      <c r="P378" s="94"/>
      <c r="Q378" s="94"/>
      <c r="R378" s="204"/>
      <c r="S378" s="204"/>
      <c r="T378" s="94"/>
      <c r="U378" s="94"/>
      <c r="V378" s="94"/>
      <c r="W378" s="94"/>
      <c r="X378" s="94"/>
      <c r="Y378" s="94"/>
      <c r="Z378" s="204"/>
      <c r="AA378" s="204"/>
      <c r="AB378" s="204"/>
      <c r="AC378" s="204"/>
    </row>
    <row r="379" spans="3:29" ht="14.25" customHeight="1">
      <c r="C379" s="94"/>
      <c r="D379" s="94"/>
      <c r="E379" s="204"/>
      <c r="F379" s="204"/>
      <c r="G379" s="204"/>
      <c r="H379" s="204"/>
      <c r="I379" s="204"/>
      <c r="J379" s="204"/>
      <c r="K379" s="204"/>
      <c r="L379" s="94"/>
      <c r="M379" s="94"/>
      <c r="N379" s="94"/>
      <c r="O379" s="94"/>
      <c r="P379" s="94"/>
      <c r="Q379" s="94"/>
      <c r="R379" s="204"/>
      <c r="S379" s="204"/>
      <c r="T379" s="94"/>
      <c r="U379" s="94"/>
      <c r="V379" s="94"/>
      <c r="W379" s="94"/>
      <c r="X379" s="94"/>
      <c r="Y379" s="94"/>
      <c r="Z379" s="204"/>
      <c r="AA379" s="204"/>
      <c r="AB379" s="204"/>
      <c r="AC379" s="204"/>
    </row>
    <row r="380" spans="3:29" ht="14.25" customHeight="1">
      <c r="C380" s="94"/>
      <c r="D380" s="94"/>
      <c r="E380" s="204"/>
      <c r="F380" s="204"/>
      <c r="G380" s="204"/>
      <c r="H380" s="204"/>
      <c r="I380" s="204"/>
      <c r="J380" s="204"/>
      <c r="K380" s="204"/>
      <c r="L380" s="94"/>
      <c r="M380" s="94"/>
      <c r="N380" s="94"/>
      <c r="O380" s="94"/>
      <c r="P380" s="94"/>
      <c r="Q380" s="94"/>
      <c r="R380" s="204"/>
      <c r="S380" s="204"/>
      <c r="T380" s="94"/>
      <c r="U380" s="94"/>
      <c r="V380" s="94"/>
      <c r="W380" s="94"/>
      <c r="X380" s="94"/>
      <c r="Y380" s="94"/>
      <c r="Z380" s="204"/>
      <c r="AA380" s="204"/>
      <c r="AB380" s="204"/>
      <c r="AC380" s="204"/>
    </row>
    <row r="381" spans="3:29" ht="14.25" customHeight="1">
      <c r="C381" s="94"/>
      <c r="D381" s="94"/>
      <c r="E381" s="204"/>
      <c r="F381" s="204"/>
      <c r="G381" s="204"/>
      <c r="H381" s="204"/>
      <c r="I381" s="204"/>
      <c r="J381" s="204"/>
      <c r="K381" s="204"/>
      <c r="L381" s="94"/>
      <c r="M381" s="94"/>
      <c r="N381" s="94"/>
      <c r="O381" s="94"/>
      <c r="P381" s="94"/>
      <c r="Q381" s="94"/>
      <c r="R381" s="204"/>
      <c r="S381" s="204"/>
      <c r="T381" s="94"/>
      <c r="U381" s="94"/>
      <c r="V381" s="94"/>
      <c r="W381" s="94"/>
      <c r="X381" s="94"/>
      <c r="Y381" s="94"/>
      <c r="Z381" s="204"/>
      <c r="AA381" s="204"/>
      <c r="AB381" s="204"/>
      <c r="AC381" s="204"/>
    </row>
    <row r="382" spans="3:29" ht="14.25" customHeight="1">
      <c r="C382" s="94"/>
      <c r="D382" s="94"/>
      <c r="E382" s="204"/>
      <c r="F382" s="204"/>
      <c r="G382" s="204"/>
      <c r="H382" s="204"/>
      <c r="I382" s="204"/>
      <c r="J382" s="204"/>
      <c r="K382" s="204"/>
      <c r="L382" s="94"/>
      <c r="M382" s="94"/>
      <c r="N382" s="94"/>
      <c r="O382" s="94"/>
      <c r="P382" s="94"/>
      <c r="Q382" s="94"/>
      <c r="R382" s="204"/>
      <c r="S382" s="204"/>
      <c r="T382" s="94"/>
      <c r="U382" s="94"/>
      <c r="V382" s="94"/>
      <c r="W382" s="94"/>
      <c r="X382" s="94"/>
      <c r="Y382" s="94"/>
      <c r="Z382" s="204"/>
      <c r="AA382" s="204"/>
      <c r="AB382" s="204"/>
      <c r="AC382" s="204"/>
    </row>
    <row r="383" spans="3:29" ht="14.25" customHeight="1">
      <c r="C383" s="94"/>
      <c r="D383" s="94"/>
      <c r="E383" s="204"/>
      <c r="F383" s="204"/>
      <c r="G383" s="204"/>
      <c r="H383" s="204"/>
      <c r="I383" s="204"/>
      <c r="J383" s="204"/>
      <c r="K383" s="204"/>
      <c r="L383" s="94"/>
      <c r="M383" s="94"/>
      <c r="N383" s="94"/>
      <c r="O383" s="94"/>
      <c r="P383" s="94"/>
      <c r="Q383" s="94"/>
      <c r="R383" s="204"/>
      <c r="S383" s="204"/>
      <c r="T383" s="94"/>
      <c r="U383" s="94"/>
      <c r="V383" s="94"/>
      <c r="W383" s="94"/>
      <c r="X383" s="94"/>
      <c r="Y383" s="94"/>
      <c r="Z383" s="204"/>
      <c r="AA383" s="204"/>
      <c r="AB383" s="204"/>
      <c r="AC383" s="204"/>
    </row>
    <row r="384" spans="3:29" ht="14.25" customHeight="1">
      <c r="C384" s="94"/>
      <c r="D384" s="94"/>
      <c r="E384" s="204"/>
      <c r="F384" s="204"/>
      <c r="G384" s="204"/>
      <c r="H384" s="204"/>
      <c r="I384" s="204"/>
      <c r="J384" s="204"/>
      <c r="K384" s="204"/>
      <c r="L384" s="94"/>
      <c r="M384" s="94"/>
      <c r="N384" s="94"/>
      <c r="O384" s="94"/>
      <c r="P384" s="94"/>
      <c r="Q384" s="94"/>
      <c r="R384" s="204"/>
      <c r="S384" s="204"/>
      <c r="T384" s="94"/>
      <c r="U384" s="94"/>
      <c r="V384" s="94"/>
      <c r="W384" s="94"/>
      <c r="X384" s="94"/>
      <c r="Y384" s="94"/>
      <c r="Z384" s="204"/>
      <c r="AA384" s="204"/>
      <c r="AB384" s="204"/>
      <c r="AC384" s="204"/>
    </row>
    <row r="385" spans="3:29" ht="14.25" customHeight="1">
      <c r="C385" s="94"/>
      <c r="D385" s="94"/>
      <c r="E385" s="204"/>
      <c r="F385" s="204"/>
      <c r="G385" s="204"/>
      <c r="H385" s="204"/>
      <c r="I385" s="204"/>
      <c r="J385" s="204"/>
      <c r="K385" s="204"/>
      <c r="L385" s="94"/>
      <c r="M385" s="94"/>
      <c r="N385" s="94"/>
      <c r="O385" s="94"/>
      <c r="P385" s="94"/>
      <c r="Q385" s="94"/>
      <c r="R385" s="204"/>
      <c r="S385" s="204"/>
      <c r="T385" s="94"/>
      <c r="U385" s="94"/>
      <c r="V385" s="94"/>
      <c r="W385" s="94"/>
      <c r="X385" s="94"/>
      <c r="Y385" s="94"/>
      <c r="Z385" s="204"/>
      <c r="AA385" s="204"/>
      <c r="AB385" s="204"/>
      <c r="AC385" s="204"/>
    </row>
    <row r="386" spans="3:29" ht="14.25" customHeight="1">
      <c r="C386" s="94"/>
      <c r="D386" s="94"/>
      <c r="E386" s="204"/>
      <c r="F386" s="204"/>
      <c r="G386" s="204"/>
      <c r="H386" s="204"/>
      <c r="I386" s="204"/>
      <c r="J386" s="204"/>
      <c r="K386" s="204"/>
      <c r="L386" s="94"/>
      <c r="M386" s="94"/>
      <c r="N386" s="94"/>
      <c r="O386" s="94"/>
      <c r="P386" s="94"/>
      <c r="Q386" s="94"/>
      <c r="R386" s="204"/>
      <c r="S386" s="204"/>
      <c r="T386" s="94"/>
      <c r="U386" s="94"/>
      <c r="V386" s="94"/>
      <c r="W386" s="94"/>
      <c r="X386" s="94"/>
      <c r="Y386" s="94"/>
      <c r="Z386" s="204"/>
      <c r="AA386" s="204"/>
      <c r="AB386" s="204"/>
      <c r="AC386" s="204"/>
    </row>
    <row r="387" spans="3:29" ht="14.25" customHeight="1">
      <c r="C387" s="94"/>
      <c r="D387" s="94"/>
      <c r="E387" s="204"/>
      <c r="F387" s="204"/>
      <c r="G387" s="204"/>
      <c r="H387" s="204"/>
      <c r="I387" s="204"/>
      <c r="J387" s="204"/>
      <c r="K387" s="204"/>
      <c r="L387" s="94"/>
      <c r="M387" s="94"/>
      <c r="N387" s="94"/>
      <c r="O387" s="94"/>
      <c r="P387" s="94"/>
      <c r="Q387" s="94"/>
      <c r="R387" s="204"/>
      <c r="S387" s="204"/>
      <c r="T387" s="94"/>
      <c r="U387" s="94"/>
      <c r="V387" s="94"/>
      <c r="W387" s="94"/>
      <c r="X387" s="94"/>
      <c r="Y387" s="94"/>
      <c r="Z387" s="204"/>
      <c r="AA387" s="204"/>
      <c r="AB387" s="204"/>
      <c r="AC387" s="204"/>
    </row>
    <row r="388" spans="3:29" ht="14.25" customHeight="1">
      <c r="C388" s="94"/>
      <c r="D388" s="94"/>
      <c r="E388" s="204"/>
      <c r="F388" s="204"/>
      <c r="G388" s="204"/>
      <c r="H388" s="204"/>
      <c r="I388" s="204"/>
      <c r="J388" s="204"/>
      <c r="K388" s="204"/>
      <c r="L388" s="94"/>
      <c r="M388" s="94"/>
      <c r="N388" s="94"/>
      <c r="O388" s="94"/>
      <c r="P388" s="94"/>
      <c r="Q388" s="94"/>
      <c r="R388" s="204"/>
      <c r="S388" s="204"/>
      <c r="T388" s="94"/>
      <c r="U388" s="94"/>
      <c r="V388" s="94"/>
      <c r="W388" s="94"/>
      <c r="X388" s="94"/>
      <c r="Y388" s="94"/>
      <c r="Z388" s="204"/>
      <c r="AA388" s="204"/>
      <c r="AB388" s="204"/>
      <c r="AC388" s="204"/>
    </row>
    <row r="389" spans="3:29" ht="14.25" customHeight="1">
      <c r="C389" s="94"/>
      <c r="D389" s="94"/>
      <c r="E389" s="204"/>
      <c r="F389" s="204"/>
      <c r="G389" s="204"/>
      <c r="H389" s="204"/>
      <c r="I389" s="204"/>
      <c r="J389" s="204"/>
      <c r="K389" s="204"/>
      <c r="L389" s="94"/>
      <c r="M389" s="94"/>
      <c r="N389" s="94"/>
      <c r="O389" s="94"/>
      <c r="P389" s="94"/>
      <c r="Q389" s="94"/>
      <c r="R389" s="204"/>
      <c r="S389" s="204"/>
      <c r="T389" s="94"/>
      <c r="U389" s="94"/>
      <c r="V389" s="94"/>
      <c r="W389" s="94"/>
      <c r="X389" s="94"/>
      <c r="Y389" s="94"/>
      <c r="Z389" s="204"/>
      <c r="AA389" s="204"/>
      <c r="AB389" s="204"/>
      <c r="AC389" s="204"/>
    </row>
    <row r="390" spans="3:29" ht="14.25" customHeight="1">
      <c r="C390" s="94"/>
      <c r="D390" s="94"/>
      <c r="E390" s="204"/>
      <c r="F390" s="204"/>
      <c r="G390" s="204"/>
      <c r="H390" s="204"/>
      <c r="I390" s="204"/>
      <c r="J390" s="204"/>
      <c r="K390" s="204"/>
      <c r="L390" s="94"/>
      <c r="M390" s="94"/>
      <c r="N390" s="94"/>
      <c r="O390" s="94"/>
      <c r="P390" s="94"/>
      <c r="Q390" s="94"/>
      <c r="R390" s="204"/>
      <c r="S390" s="204"/>
      <c r="T390" s="94"/>
      <c r="U390" s="94"/>
      <c r="V390" s="94"/>
      <c r="W390" s="94"/>
      <c r="X390" s="94"/>
      <c r="Y390" s="94"/>
      <c r="Z390" s="204"/>
      <c r="AA390" s="204"/>
      <c r="AB390" s="204"/>
      <c r="AC390" s="204"/>
    </row>
    <row r="391" spans="3:29" ht="14.25" customHeight="1">
      <c r="C391" s="94"/>
      <c r="D391" s="94"/>
      <c r="E391" s="204"/>
      <c r="F391" s="204"/>
      <c r="G391" s="204"/>
      <c r="H391" s="204"/>
      <c r="I391" s="204"/>
      <c r="J391" s="204"/>
      <c r="K391" s="204"/>
      <c r="L391" s="94"/>
      <c r="M391" s="94"/>
      <c r="N391" s="94"/>
      <c r="O391" s="94"/>
      <c r="P391" s="94"/>
      <c r="Q391" s="94"/>
      <c r="R391" s="204"/>
      <c r="S391" s="204"/>
      <c r="T391" s="94"/>
      <c r="U391" s="94"/>
      <c r="V391" s="94"/>
      <c r="W391" s="94"/>
      <c r="X391" s="94"/>
      <c r="Y391" s="94"/>
      <c r="Z391" s="204"/>
      <c r="AA391" s="204"/>
      <c r="AB391" s="204"/>
      <c r="AC391" s="204"/>
    </row>
    <row r="392" spans="3:29" ht="14.25" customHeight="1">
      <c r="C392" s="94"/>
      <c r="D392" s="94"/>
      <c r="E392" s="204"/>
      <c r="F392" s="204"/>
      <c r="G392" s="204"/>
      <c r="H392" s="204"/>
      <c r="I392" s="204"/>
      <c r="J392" s="204"/>
      <c r="K392" s="204"/>
      <c r="L392" s="94"/>
      <c r="M392" s="94"/>
      <c r="N392" s="94"/>
      <c r="O392" s="94"/>
      <c r="P392" s="94"/>
      <c r="Q392" s="94"/>
      <c r="R392" s="204"/>
      <c r="S392" s="204"/>
      <c r="T392" s="94"/>
      <c r="U392" s="94"/>
      <c r="V392" s="94"/>
      <c r="W392" s="94"/>
      <c r="X392" s="94"/>
      <c r="Y392" s="94"/>
      <c r="Z392" s="204"/>
      <c r="AA392" s="204"/>
      <c r="AB392" s="204"/>
      <c r="AC392" s="204"/>
    </row>
    <row r="393" spans="3:29" ht="14.25" customHeight="1">
      <c r="C393" s="94"/>
      <c r="D393" s="94"/>
      <c r="E393" s="204"/>
      <c r="F393" s="204"/>
      <c r="G393" s="204"/>
      <c r="H393" s="204"/>
      <c r="I393" s="204"/>
      <c r="J393" s="204"/>
      <c r="K393" s="204"/>
      <c r="L393" s="94"/>
      <c r="M393" s="94"/>
      <c r="N393" s="94"/>
      <c r="O393" s="94"/>
      <c r="P393" s="94"/>
      <c r="Q393" s="94"/>
      <c r="R393" s="204"/>
      <c r="S393" s="204"/>
      <c r="T393" s="94"/>
      <c r="U393" s="94"/>
      <c r="V393" s="94"/>
      <c r="W393" s="94"/>
      <c r="X393" s="94"/>
      <c r="Y393" s="94"/>
      <c r="Z393" s="204"/>
      <c r="AA393" s="204"/>
      <c r="AB393" s="204"/>
      <c r="AC393" s="204"/>
    </row>
    <row r="394" spans="3:29" ht="14.25" customHeight="1">
      <c r="C394" s="94"/>
      <c r="D394" s="94"/>
      <c r="E394" s="204"/>
      <c r="F394" s="204"/>
      <c r="G394" s="204"/>
      <c r="H394" s="204"/>
      <c r="I394" s="204"/>
      <c r="J394" s="204"/>
      <c r="K394" s="204"/>
      <c r="L394" s="94"/>
      <c r="M394" s="94"/>
      <c r="N394" s="94"/>
      <c r="O394" s="94"/>
      <c r="P394" s="94"/>
      <c r="Q394" s="94"/>
      <c r="R394" s="204"/>
      <c r="S394" s="204"/>
      <c r="T394" s="94"/>
      <c r="U394" s="94"/>
      <c r="V394" s="94"/>
      <c r="W394" s="94"/>
      <c r="X394" s="94"/>
      <c r="Y394" s="94"/>
      <c r="Z394" s="204"/>
      <c r="AA394" s="204"/>
      <c r="AB394" s="204"/>
      <c r="AC394" s="204"/>
    </row>
    <row r="395" spans="3:29" ht="14.25" customHeight="1">
      <c r="C395" s="94"/>
      <c r="D395" s="94"/>
      <c r="E395" s="204"/>
      <c r="F395" s="204"/>
      <c r="G395" s="204"/>
      <c r="H395" s="204"/>
      <c r="I395" s="204"/>
      <c r="J395" s="204"/>
      <c r="K395" s="204"/>
      <c r="L395" s="94"/>
      <c r="M395" s="94"/>
      <c r="N395" s="94"/>
      <c r="O395" s="94"/>
      <c r="P395" s="94"/>
      <c r="Q395" s="94"/>
      <c r="R395" s="204"/>
      <c r="S395" s="204"/>
      <c r="T395" s="94"/>
      <c r="U395" s="94"/>
      <c r="V395" s="94"/>
      <c r="W395" s="94"/>
      <c r="X395" s="94"/>
      <c r="Y395" s="94"/>
      <c r="Z395" s="204"/>
      <c r="AA395" s="204"/>
      <c r="AB395" s="204"/>
      <c r="AC395" s="204"/>
    </row>
    <row r="396" spans="3:29" ht="14.25" customHeight="1">
      <c r="C396" s="94"/>
      <c r="D396" s="94"/>
      <c r="E396" s="204"/>
      <c r="F396" s="204"/>
      <c r="G396" s="204"/>
      <c r="H396" s="204"/>
      <c r="I396" s="204"/>
      <c r="J396" s="204"/>
      <c r="K396" s="204"/>
      <c r="L396" s="94"/>
      <c r="M396" s="94"/>
      <c r="N396" s="94"/>
      <c r="O396" s="94"/>
      <c r="P396" s="94"/>
      <c r="Q396" s="94"/>
      <c r="R396" s="204"/>
      <c r="S396" s="204"/>
      <c r="T396" s="94"/>
      <c r="U396" s="94"/>
      <c r="V396" s="94"/>
      <c r="W396" s="94"/>
      <c r="X396" s="94"/>
      <c r="Y396" s="94"/>
      <c r="Z396" s="204"/>
      <c r="AA396" s="204"/>
      <c r="AB396" s="204"/>
      <c r="AC396" s="204"/>
    </row>
    <row r="397" spans="3:29" ht="14.25" customHeight="1">
      <c r="C397" s="94"/>
      <c r="D397" s="94"/>
      <c r="E397" s="204"/>
      <c r="F397" s="204"/>
      <c r="G397" s="204"/>
      <c r="H397" s="204"/>
      <c r="I397" s="204"/>
      <c r="J397" s="204"/>
      <c r="K397" s="204"/>
      <c r="L397" s="94"/>
      <c r="M397" s="94"/>
      <c r="N397" s="94"/>
      <c r="O397" s="94"/>
      <c r="P397" s="94"/>
      <c r="Q397" s="94"/>
      <c r="R397" s="204"/>
      <c r="S397" s="204"/>
      <c r="T397" s="94"/>
      <c r="U397" s="94"/>
      <c r="V397" s="94"/>
      <c r="W397" s="94"/>
      <c r="X397" s="94"/>
      <c r="Y397" s="94"/>
      <c r="Z397" s="204"/>
      <c r="AA397" s="204"/>
      <c r="AB397" s="204"/>
      <c r="AC397" s="204"/>
    </row>
    <row r="398" spans="3:29" ht="14.25" customHeight="1">
      <c r="C398" s="94"/>
      <c r="D398" s="94"/>
      <c r="E398" s="204"/>
      <c r="F398" s="204"/>
      <c r="G398" s="204"/>
      <c r="H398" s="204"/>
      <c r="I398" s="204"/>
      <c r="J398" s="204"/>
      <c r="K398" s="204"/>
      <c r="L398" s="94"/>
      <c r="M398" s="94"/>
      <c r="N398" s="94"/>
      <c r="O398" s="94"/>
      <c r="P398" s="94"/>
      <c r="Q398" s="94"/>
      <c r="R398" s="204"/>
      <c r="S398" s="204"/>
      <c r="T398" s="94"/>
      <c r="U398" s="94"/>
      <c r="V398" s="94"/>
      <c r="W398" s="94"/>
      <c r="X398" s="94"/>
      <c r="Y398" s="94"/>
      <c r="Z398" s="204"/>
      <c r="AA398" s="204"/>
      <c r="AB398" s="204"/>
      <c r="AC398" s="204"/>
    </row>
    <row r="399" spans="3:29" ht="14.25" customHeight="1">
      <c r="C399" s="94"/>
      <c r="D399" s="94"/>
      <c r="E399" s="204"/>
      <c r="F399" s="204"/>
      <c r="G399" s="204"/>
      <c r="H399" s="204"/>
      <c r="I399" s="204"/>
      <c r="J399" s="204"/>
      <c r="K399" s="204"/>
      <c r="L399" s="94"/>
      <c r="M399" s="94"/>
      <c r="N399" s="94"/>
      <c r="O399" s="94"/>
      <c r="P399" s="94"/>
      <c r="Q399" s="94"/>
      <c r="R399" s="204"/>
      <c r="S399" s="204"/>
      <c r="T399" s="94"/>
      <c r="U399" s="94"/>
      <c r="V399" s="94"/>
      <c r="W399" s="94"/>
      <c r="X399" s="94"/>
      <c r="Y399" s="94"/>
      <c r="Z399" s="204"/>
      <c r="AA399" s="204"/>
      <c r="AB399" s="204"/>
      <c r="AC399" s="204"/>
    </row>
    <row r="400" spans="3:29" ht="14.25" customHeight="1">
      <c r="C400" s="94"/>
      <c r="D400" s="94"/>
      <c r="E400" s="204"/>
      <c r="F400" s="204"/>
      <c r="G400" s="204"/>
      <c r="H400" s="204"/>
      <c r="I400" s="204"/>
      <c r="J400" s="204"/>
      <c r="K400" s="204"/>
      <c r="L400" s="94"/>
      <c r="M400" s="94"/>
      <c r="N400" s="94"/>
      <c r="O400" s="94"/>
      <c r="P400" s="94"/>
      <c r="Q400" s="94"/>
      <c r="R400" s="204"/>
      <c r="S400" s="204"/>
      <c r="T400" s="94"/>
      <c r="U400" s="94"/>
      <c r="V400" s="94"/>
      <c r="W400" s="94"/>
      <c r="X400" s="94"/>
      <c r="Y400" s="94"/>
      <c r="Z400" s="204"/>
      <c r="AA400" s="204"/>
      <c r="AB400" s="204"/>
      <c r="AC400" s="204"/>
    </row>
    <row r="401" spans="3:29" ht="14.25" customHeight="1">
      <c r="C401" s="94"/>
      <c r="D401" s="94"/>
      <c r="E401" s="204"/>
      <c r="F401" s="204"/>
      <c r="G401" s="204"/>
      <c r="H401" s="204"/>
      <c r="I401" s="204"/>
      <c r="J401" s="204"/>
      <c r="K401" s="204"/>
      <c r="L401" s="94"/>
      <c r="M401" s="94"/>
      <c r="N401" s="94"/>
      <c r="O401" s="94"/>
      <c r="P401" s="94"/>
      <c r="Q401" s="94"/>
      <c r="R401" s="204"/>
      <c r="S401" s="204"/>
      <c r="T401" s="94"/>
      <c r="U401" s="94"/>
      <c r="V401" s="94"/>
      <c r="W401" s="94"/>
      <c r="X401" s="94"/>
      <c r="Y401" s="94"/>
      <c r="Z401" s="204"/>
      <c r="AA401" s="204"/>
      <c r="AB401" s="204"/>
      <c r="AC401" s="204"/>
    </row>
    <row r="402" spans="3:29" ht="14.25" customHeight="1">
      <c r="C402" s="94"/>
      <c r="D402" s="94"/>
      <c r="E402" s="204"/>
      <c r="F402" s="204"/>
      <c r="G402" s="204"/>
      <c r="H402" s="204"/>
      <c r="I402" s="204"/>
      <c r="J402" s="204"/>
      <c r="K402" s="204"/>
      <c r="L402" s="94"/>
      <c r="M402" s="94"/>
      <c r="N402" s="94"/>
      <c r="O402" s="94"/>
      <c r="P402" s="94"/>
      <c r="Q402" s="94"/>
      <c r="R402" s="204"/>
      <c r="S402" s="204"/>
      <c r="T402" s="94"/>
      <c r="U402" s="94"/>
      <c r="V402" s="94"/>
      <c r="W402" s="94"/>
      <c r="X402" s="94"/>
      <c r="Y402" s="94"/>
      <c r="Z402" s="204"/>
      <c r="AA402" s="204"/>
      <c r="AB402" s="204"/>
      <c r="AC402" s="204"/>
    </row>
    <row r="403" spans="3:29" ht="14.25" customHeight="1">
      <c r="C403" s="94"/>
      <c r="D403" s="94"/>
      <c r="E403" s="204"/>
      <c r="F403" s="204"/>
      <c r="G403" s="204"/>
      <c r="H403" s="204"/>
      <c r="I403" s="204"/>
      <c r="J403" s="204"/>
      <c r="K403" s="204"/>
      <c r="L403" s="94"/>
      <c r="M403" s="94"/>
      <c r="N403" s="94"/>
      <c r="O403" s="94"/>
      <c r="P403" s="94"/>
      <c r="Q403" s="94"/>
      <c r="R403" s="204"/>
      <c r="S403" s="204"/>
      <c r="T403" s="94"/>
      <c r="U403" s="94"/>
      <c r="V403" s="94"/>
      <c r="W403" s="94"/>
      <c r="X403" s="94"/>
      <c r="Y403" s="94"/>
      <c r="Z403" s="204"/>
      <c r="AA403" s="204"/>
      <c r="AB403" s="204"/>
      <c r="AC403" s="204"/>
    </row>
    <row r="404" spans="3:29" ht="14.25" customHeight="1">
      <c r="C404" s="94"/>
      <c r="D404" s="94"/>
      <c r="E404" s="204"/>
      <c r="F404" s="204"/>
      <c r="G404" s="204"/>
      <c r="H404" s="204"/>
      <c r="I404" s="204"/>
      <c r="J404" s="204"/>
      <c r="K404" s="204"/>
      <c r="L404" s="94"/>
      <c r="M404" s="94"/>
      <c r="N404" s="94"/>
      <c r="O404" s="94"/>
      <c r="P404" s="94"/>
      <c r="Q404" s="94"/>
      <c r="R404" s="204"/>
      <c r="S404" s="204"/>
      <c r="T404" s="94"/>
      <c r="U404" s="94"/>
      <c r="V404" s="94"/>
      <c r="W404" s="94"/>
      <c r="X404" s="94"/>
      <c r="Y404" s="94"/>
      <c r="Z404" s="204"/>
      <c r="AA404" s="204"/>
      <c r="AB404" s="204"/>
      <c r="AC404" s="204"/>
    </row>
    <row r="405" spans="3:29" ht="14.25" customHeight="1">
      <c r="C405" s="94"/>
      <c r="D405" s="94"/>
      <c r="E405" s="204"/>
      <c r="F405" s="204"/>
      <c r="G405" s="204"/>
      <c r="H405" s="204"/>
      <c r="I405" s="204"/>
      <c r="J405" s="204"/>
      <c r="K405" s="204"/>
      <c r="L405" s="94"/>
      <c r="M405" s="94"/>
      <c r="N405" s="94"/>
      <c r="O405" s="94"/>
      <c r="P405" s="94"/>
      <c r="Q405" s="94"/>
      <c r="R405" s="204"/>
      <c r="S405" s="204"/>
      <c r="T405" s="94"/>
      <c r="U405" s="94"/>
      <c r="V405" s="94"/>
      <c r="W405" s="94"/>
      <c r="X405" s="94"/>
      <c r="Y405" s="94"/>
      <c r="Z405" s="204"/>
      <c r="AA405" s="204"/>
      <c r="AB405" s="204"/>
      <c r="AC405" s="204"/>
    </row>
    <row r="406" spans="3:29" ht="14.25" customHeight="1">
      <c r="C406" s="94"/>
      <c r="D406" s="94"/>
      <c r="E406" s="204"/>
      <c r="F406" s="204"/>
      <c r="G406" s="204"/>
      <c r="H406" s="204"/>
      <c r="I406" s="204"/>
      <c r="J406" s="204"/>
      <c r="K406" s="204"/>
      <c r="L406" s="94"/>
      <c r="M406" s="94"/>
      <c r="N406" s="94"/>
      <c r="O406" s="94"/>
      <c r="P406" s="94"/>
      <c r="Q406" s="94"/>
      <c r="R406" s="204"/>
      <c r="S406" s="204"/>
      <c r="T406" s="94"/>
      <c r="U406" s="94"/>
      <c r="V406" s="94"/>
      <c r="W406" s="94"/>
      <c r="X406" s="94"/>
      <c r="Y406" s="94"/>
      <c r="Z406" s="204"/>
      <c r="AA406" s="204"/>
      <c r="AB406" s="204"/>
      <c r="AC406" s="204"/>
    </row>
    <row r="407" spans="3:29" ht="14.25" customHeight="1">
      <c r="C407" s="94"/>
      <c r="D407" s="94"/>
      <c r="E407" s="204"/>
      <c r="F407" s="204"/>
      <c r="G407" s="204"/>
      <c r="H407" s="204"/>
      <c r="I407" s="204"/>
      <c r="J407" s="204"/>
      <c r="K407" s="204"/>
      <c r="L407" s="94"/>
      <c r="M407" s="94"/>
      <c r="N407" s="94"/>
      <c r="O407" s="94"/>
      <c r="P407" s="94"/>
      <c r="Q407" s="94"/>
      <c r="R407" s="204"/>
      <c r="S407" s="204"/>
      <c r="T407" s="94"/>
      <c r="U407" s="94"/>
      <c r="V407" s="94"/>
      <c r="W407" s="94"/>
      <c r="X407" s="94"/>
      <c r="Y407" s="94"/>
      <c r="Z407" s="204"/>
      <c r="AA407" s="204"/>
      <c r="AB407" s="204"/>
      <c r="AC407" s="204"/>
    </row>
    <row r="408" spans="3:29" ht="14.25" customHeight="1">
      <c r="C408" s="94"/>
      <c r="D408" s="94"/>
      <c r="E408" s="204"/>
      <c r="F408" s="204"/>
      <c r="G408" s="204"/>
      <c r="H408" s="204"/>
      <c r="I408" s="204"/>
      <c r="J408" s="204"/>
      <c r="K408" s="204"/>
      <c r="L408" s="94"/>
      <c r="M408" s="94"/>
      <c r="N408" s="94"/>
      <c r="O408" s="94"/>
      <c r="P408" s="94"/>
      <c r="Q408" s="94"/>
      <c r="R408" s="204"/>
      <c r="S408" s="204"/>
      <c r="T408" s="94"/>
      <c r="U408" s="94"/>
      <c r="V408" s="94"/>
      <c r="W408" s="94"/>
      <c r="X408" s="94"/>
      <c r="Y408" s="94"/>
      <c r="Z408" s="204"/>
      <c r="AA408" s="204"/>
      <c r="AB408" s="204"/>
      <c r="AC408" s="204"/>
    </row>
    <row r="409" spans="3:29" ht="14.25" customHeight="1">
      <c r="C409" s="94"/>
      <c r="D409" s="94"/>
      <c r="E409" s="204"/>
      <c r="F409" s="204"/>
      <c r="G409" s="204"/>
      <c r="H409" s="204"/>
      <c r="I409" s="204"/>
      <c r="J409" s="204"/>
      <c r="K409" s="204"/>
      <c r="L409" s="94"/>
      <c r="M409" s="94"/>
      <c r="N409" s="94"/>
      <c r="O409" s="94"/>
      <c r="P409" s="94"/>
      <c r="Q409" s="94"/>
      <c r="R409" s="204"/>
      <c r="S409" s="204"/>
      <c r="T409" s="94"/>
      <c r="U409" s="94"/>
      <c r="V409" s="94"/>
      <c r="W409" s="94"/>
      <c r="X409" s="94"/>
      <c r="Y409" s="94"/>
      <c r="Z409" s="204"/>
      <c r="AA409" s="204"/>
      <c r="AB409" s="204"/>
      <c r="AC409" s="204"/>
    </row>
    <row r="410" spans="3:29" ht="14.25" customHeight="1">
      <c r="C410" s="94"/>
      <c r="D410" s="94"/>
      <c r="E410" s="204"/>
      <c r="F410" s="204"/>
      <c r="G410" s="204"/>
      <c r="H410" s="204"/>
      <c r="I410" s="204"/>
      <c r="J410" s="204"/>
      <c r="K410" s="204"/>
      <c r="L410" s="94"/>
      <c r="M410" s="94"/>
      <c r="N410" s="94"/>
      <c r="O410" s="94"/>
      <c r="P410" s="94"/>
      <c r="Q410" s="94"/>
      <c r="R410" s="204"/>
      <c r="S410" s="204"/>
      <c r="T410" s="94"/>
      <c r="U410" s="94"/>
      <c r="V410" s="94"/>
      <c r="W410" s="94"/>
      <c r="X410" s="94"/>
      <c r="Y410" s="94"/>
      <c r="Z410" s="204"/>
      <c r="AA410" s="204"/>
      <c r="AB410" s="204"/>
      <c r="AC410" s="204"/>
    </row>
    <row r="411" spans="3:29" ht="14.25" customHeight="1">
      <c r="C411" s="94"/>
      <c r="D411" s="94"/>
      <c r="E411" s="204"/>
      <c r="F411" s="204"/>
      <c r="G411" s="204"/>
      <c r="H411" s="204"/>
      <c r="I411" s="204"/>
      <c r="J411" s="204"/>
      <c r="K411" s="204"/>
      <c r="L411" s="94"/>
      <c r="M411" s="94"/>
      <c r="N411" s="94"/>
      <c r="O411" s="94"/>
      <c r="P411" s="94"/>
      <c r="Q411" s="94"/>
      <c r="R411" s="204"/>
      <c r="S411" s="204"/>
      <c r="T411" s="94"/>
      <c r="U411" s="94"/>
      <c r="V411" s="94"/>
      <c r="W411" s="94"/>
      <c r="X411" s="94"/>
      <c r="Y411" s="94"/>
      <c r="Z411" s="204"/>
      <c r="AA411" s="204"/>
      <c r="AB411" s="204"/>
      <c r="AC411" s="204"/>
    </row>
    <row r="412" spans="3:29" ht="14.25" customHeight="1">
      <c r="C412" s="94"/>
      <c r="D412" s="94"/>
      <c r="E412" s="204"/>
      <c r="F412" s="204"/>
      <c r="G412" s="204"/>
      <c r="H412" s="204"/>
      <c r="I412" s="204"/>
      <c r="J412" s="204"/>
      <c r="K412" s="204"/>
      <c r="L412" s="94"/>
      <c r="M412" s="94"/>
      <c r="N412" s="94"/>
      <c r="O412" s="94"/>
      <c r="P412" s="94"/>
      <c r="Q412" s="94"/>
      <c r="R412" s="204"/>
      <c r="S412" s="204"/>
      <c r="T412" s="94"/>
      <c r="U412" s="94"/>
      <c r="V412" s="94"/>
      <c r="W412" s="94"/>
      <c r="X412" s="94"/>
      <c r="Y412" s="94"/>
      <c r="Z412" s="204"/>
      <c r="AA412" s="204"/>
      <c r="AB412" s="204"/>
      <c r="AC412" s="204"/>
    </row>
    <row r="413" spans="3:29" ht="14.25" customHeight="1">
      <c r="C413" s="94"/>
      <c r="D413" s="94"/>
      <c r="E413" s="204"/>
      <c r="F413" s="204"/>
      <c r="G413" s="204"/>
      <c r="H413" s="204"/>
      <c r="I413" s="204"/>
      <c r="J413" s="204"/>
      <c r="K413" s="204"/>
      <c r="L413" s="94"/>
      <c r="M413" s="94"/>
      <c r="N413" s="94"/>
      <c r="O413" s="94"/>
      <c r="P413" s="94"/>
      <c r="Q413" s="94"/>
      <c r="R413" s="204"/>
      <c r="S413" s="204"/>
      <c r="T413" s="94"/>
      <c r="U413" s="94"/>
      <c r="V413" s="94"/>
      <c r="W413" s="94"/>
      <c r="X413" s="94"/>
      <c r="Y413" s="94"/>
      <c r="Z413" s="204"/>
      <c r="AA413" s="204"/>
      <c r="AB413" s="204"/>
      <c r="AC413" s="204"/>
    </row>
    <row r="414" spans="3:29" ht="14.25" customHeight="1">
      <c r="C414" s="94"/>
      <c r="D414" s="94"/>
      <c r="E414" s="204"/>
      <c r="F414" s="204"/>
      <c r="G414" s="204"/>
      <c r="H414" s="204"/>
      <c r="I414" s="204"/>
      <c r="J414" s="204"/>
      <c r="K414" s="204"/>
      <c r="L414" s="94"/>
      <c r="M414" s="94"/>
      <c r="N414" s="94"/>
      <c r="O414" s="94"/>
      <c r="P414" s="94"/>
      <c r="Q414" s="94"/>
      <c r="R414" s="204"/>
      <c r="S414" s="204"/>
      <c r="T414" s="94"/>
      <c r="U414" s="94"/>
      <c r="V414" s="94"/>
      <c r="W414" s="94"/>
      <c r="X414" s="94"/>
      <c r="Y414" s="94"/>
      <c r="Z414" s="204"/>
      <c r="AA414" s="204"/>
      <c r="AB414" s="204"/>
      <c r="AC414" s="204"/>
    </row>
    <row r="415" spans="3:29" ht="14.25" customHeight="1">
      <c r="C415" s="94"/>
      <c r="D415" s="94"/>
      <c r="E415" s="204"/>
      <c r="F415" s="204"/>
      <c r="G415" s="204"/>
      <c r="H415" s="204"/>
      <c r="I415" s="204"/>
      <c r="J415" s="204"/>
      <c r="K415" s="204"/>
      <c r="L415" s="94"/>
      <c r="M415" s="94"/>
      <c r="N415" s="94"/>
      <c r="O415" s="94"/>
      <c r="P415" s="94"/>
      <c r="Q415" s="94"/>
      <c r="R415" s="204"/>
      <c r="S415" s="204"/>
      <c r="T415" s="94"/>
      <c r="U415" s="94"/>
      <c r="V415" s="94"/>
      <c r="W415" s="94"/>
      <c r="X415" s="94"/>
      <c r="Y415" s="94"/>
      <c r="Z415" s="204"/>
      <c r="AA415" s="204"/>
      <c r="AB415" s="204"/>
      <c r="AC415" s="204"/>
    </row>
    <row r="416" spans="3:29" ht="14.25" customHeight="1">
      <c r="C416" s="94"/>
      <c r="D416" s="94"/>
      <c r="E416" s="204"/>
      <c r="F416" s="204"/>
      <c r="G416" s="204"/>
      <c r="H416" s="204"/>
      <c r="I416" s="204"/>
      <c r="J416" s="204"/>
      <c r="K416" s="204"/>
      <c r="L416" s="94"/>
      <c r="M416" s="94"/>
      <c r="N416" s="94"/>
      <c r="O416" s="94"/>
      <c r="P416" s="94"/>
      <c r="Q416" s="94"/>
      <c r="R416" s="204"/>
      <c r="S416" s="204"/>
      <c r="T416" s="94"/>
      <c r="U416" s="94"/>
      <c r="V416" s="94"/>
      <c r="W416" s="94"/>
      <c r="X416" s="94"/>
      <c r="Y416" s="94"/>
      <c r="Z416" s="204"/>
      <c r="AA416" s="204"/>
      <c r="AB416" s="204"/>
      <c r="AC416" s="204"/>
    </row>
    <row r="417" spans="3:29" ht="14.25" customHeight="1">
      <c r="C417" s="94"/>
      <c r="D417" s="94"/>
      <c r="E417" s="204"/>
      <c r="F417" s="204"/>
      <c r="G417" s="204"/>
      <c r="H417" s="204"/>
      <c r="I417" s="204"/>
      <c r="J417" s="204"/>
      <c r="K417" s="204"/>
      <c r="L417" s="94"/>
      <c r="M417" s="94"/>
      <c r="N417" s="94"/>
      <c r="O417" s="94"/>
      <c r="P417" s="94"/>
      <c r="Q417" s="94"/>
      <c r="R417" s="204"/>
      <c r="S417" s="204"/>
      <c r="T417" s="94"/>
      <c r="U417" s="94"/>
      <c r="V417" s="94"/>
      <c r="W417" s="94"/>
      <c r="X417" s="94"/>
      <c r="Y417" s="94"/>
      <c r="Z417" s="204"/>
      <c r="AA417" s="204"/>
      <c r="AB417" s="204"/>
      <c r="AC417" s="204"/>
    </row>
    <row r="418" spans="3:29" ht="14.25" customHeight="1">
      <c r="C418" s="94"/>
      <c r="D418" s="94"/>
      <c r="E418" s="204"/>
      <c r="F418" s="204"/>
      <c r="G418" s="204"/>
      <c r="H418" s="204"/>
      <c r="I418" s="204"/>
      <c r="J418" s="204"/>
      <c r="K418" s="204"/>
      <c r="L418" s="94"/>
      <c r="M418" s="94"/>
      <c r="N418" s="94"/>
      <c r="O418" s="94"/>
      <c r="P418" s="94"/>
      <c r="Q418" s="94"/>
      <c r="R418" s="204"/>
      <c r="S418" s="204"/>
      <c r="T418" s="94"/>
      <c r="U418" s="94"/>
      <c r="V418" s="94"/>
      <c r="W418" s="94"/>
      <c r="X418" s="94"/>
      <c r="Y418" s="94"/>
      <c r="Z418" s="204"/>
      <c r="AA418" s="204"/>
      <c r="AB418" s="204"/>
      <c r="AC418" s="204"/>
    </row>
    <row r="419" spans="3:29" ht="14.25" customHeight="1">
      <c r="C419" s="94"/>
      <c r="D419" s="94"/>
      <c r="E419" s="204"/>
      <c r="F419" s="204"/>
      <c r="G419" s="204"/>
      <c r="H419" s="204"/>
      <c r="I419" s="204"/>
      <c r="J419" s="204"/>
      <c r="K419" s="204"/>
      <c r="L419" s="94"/>
      <c r="M419" s="94"/>
      <c r="N419" s="94"/>
      <c r="O419" s="94"/>
      <c r="P419" s="94"/>
      <c r="Q419" s="94"/>
      <c r="R419" s="204"/>
      <c r="S419" s="204"/>
      <c r="T419" s="94"/>
      <c r="U419" s="94"/>
      <c r="V419" s="94"/>
      <c r="W419" s="94"/>
      <c r="X419" s="94"/>
      <c r="Y419" s="94"/>
      <c r="Z419" s="204"/>
      <c r="AA419" s="204"/>
      <c r="AB419" s="204"/>
      <c r="AC419" s="204"/>
    </row>
    <row r="420" spans="3:29" ht="14.25" customHeight="1">
      <c r="C420" s="94"/>
      <c r="D420" s="94"/>
      <c r="E420" s="204"/>
      <c r="F420" s="204"/>
      <c r="G420" s="204"/>
      <c r="H420" s="204"/>
      <c r="I420" s="204"/>
      <c r="J420" s="204"/>
      <c r="K420" s="204"/>
      <c r="L420" s="94"/>
      <c r="M420" s="94"/>
      <c r="N420" s="94"/>
      <c r="O420" s="94"/>
      <c r="P420" s="94"/>
      <c r="Q420" s="94"/>
      <c r="R420" s="204"/>
      <c r="S420" s="204"/>
      <c r="T420" s="94"/>
      <c r="U420" s="94"/>
      <c r="V420" s="94"/>
      <c r="W420" s="94"/>
      <c r="X420" s="94"/>
      <c r="Y420" s="94"/>
      <c r="Z420" s="204"/>
      <c r="AA420" s="204"/>
      <c r="AB420" s="204"/>
      <c r="AC420" s="204"/>
    </row>
    <row r="421" spans="3:29" ht="14.25" customHeight="1">
      <c r="C421" s="94"/>
      <c r="D421" s="94"/>
      <c r="E421" s="204"/>
      <c r="F421" s="204"/>
      <c r="G421" s="204"/>
      <c r="H421" s="204"/>
      <c r="I421" s="204"/>
      <c r="J421" s="204"/>
      <c r="K421" s="204"/>
      <c r="L421" s="94"/>
      <c r="M421" s="94"/>
      <c r="N421" s="94"/>
      <c r="O421" s="94"/>
      <c r="P421" s="94"/>
      <c r="Q421" s="94"/>
      <c r="R421" s="204"/>
      <c r="S421" s="204"/>
      <c r="T421" s="94"/>
      <c r="U421" s="94"/>
      <c r="V421" s="94"/>
      <c r="W421" s="94"/>
      <c r="X421" s="94"/>
      <c r="Y421" s="94"/>
      <c r="Z421" s="204"/>
      <c r="AA421" s="204"/>
      <c r="AB421" s="204"/>
      <c r="AC421" s="204"/>
    </row>
    <row r="422" spans="3:29" ht="14.25" customHeight="1">
      <c r="C422" s="94"/>
      <c r="D422" s="94"/>
      <c r="E422" s="204"/>
      <c r="F422" s="204"/>
      <c r="G422" s="204"/>
      <c r="H422" s="204"/>
      <c r="I422" s="204"/>
      <c r="J422" s="204"/>
      <c r="K422" s="204"/>
      <c r="L422" s="94"/>
      <c r="M422" s="94"/>
      <c r="N422" s="94"/>
      <c r="O422" s="94"/>
      <c r="P422" s="94"/>
      <c r="Q422" s="94"/>
      <c r="R422" s="204"/>
      <c r="S422" s="204"/>
      <c r="T422" s="94"/>
      <c r="U422" s="94"/>
      <c r="V422" s="94"/>
      <c r="W422" s="94"/>
      <c r="X422" s="94"/>
      <c r="Y422" s="94"/>
      <c r="Z422" s="204"/>
      <c r="AA422" s="204"/>
      <c r="AB422" s="204"/>
      <c r="AC422" s="204"/>
    </row>
    <row r="423" spans="3:29" ht="14.25" customHeight="1">
      <c r="C423" s="94"/>
      <c r="D423" s="94"/>
      <c r="E423" s="204"/>
      <c r="F423" s="204"/>
      <c r="G423" s="204"/>
      <c r="H423" s="204"/>
      <c r="I423" s="204"/>
      <c r="J423" s="204"/>
      <c r="K423" s="204"/>
      <c r="L423" s="94"/>
      <c r="M423" s="94"/>
      <c r="N423" s="94"/>
      <c r="O423" s="94"/>
      <c r="P423" s="94"/>
      <c r="Q423" s="94"/>
      <c r="R423" s="204"/>
      <c r="S423" s="204"/>
      <c r="T423" s="94"/>
      <c r="U423" s="94"/>
      <c r="V423" s="94"/>
      <c r="W423" s="94"/>
      <c r="X423" s="94"/>
      <c r="Y423" s="94"/>
      <c r="Z423" s="204"/>
      <c r="AA423" s="204"/>
      <c r="AB423" s="204"/>
      <c r="AC423" s="204"/>
    </row>
    <row r="424" spans="3:29" ht="14.25" customHeight="1">
      <c r="C424" s="94"/>
      <c r="D424" s="94"/>
      <c r="E424" s="204"/>
      <c r="F424" s="204"/>
      <c r="G424" s="204"/>
      <c r="H424" s="204"/>
      <c r="I424" s="204"/>
      <c r="J424" s="204"/>
      <c r="K424" s="204"/>
      <c r="L424" s="94"/>
      <c r="M424" s="94"/>
      <c r="N424" s="94"/>
      <c r="O424" s="94"/>
      <c r="P424" s="94"/>
      <c r="Q424" s="94"/>
      <c r="R424" s="204"/>
      <c r="S424" s="204"/>
      <c r="T424" s="94"/>
      <c r="U424" s="94"/>
      <c r="V424" s="94"/>
      <c r="W424" s="94"/>
      <c r="X424" s="94"/>
      <c r="Y424" s="94"/>
      <c r="Z424" s="204"/>
      <c r="AA424" s="204"/>
      <c r="AB424" s="204"/>
      <c r="AC424" s="204"/>
    </row>
    <row r="425" spans="3:29" ht="14.25" customHeight="1">
      <c r="C425" s="94"/>
      <c r="D425" s="94"/>
      <c r="E425" s="204"/>
      <c r="F425" s="204"/>
      <c r="G425" s="204"/>
      <c r="H425" s="204"/>
      <c r="I425" s="204"/>
      <c r="J425" s="204"/>
      <c r="K425" s="204"/>
      <c r="L425" s="94"/>
      <c r="M425" s="94"/>
      <c r="N425" s="94"/>
      <c r="O425" s="94"/>
      <c r="P425" s="94"/>
      <c r="Q425" s="94"/>
      <c r="R425" s="204"/>
      <c r="S425" s="204"/>
      <c r="T425" s="94"/>
      <c r="U425" s="94"/>
      <c r="V425" s="94"/>
      <c r="W425" s="94"/>
      <c r="X425" s="94"/>
      <c r="Y425" s="94"/>
      <c r="Z425" s="204"/>
      <c r="AA425" s="204"/>
      <c r="AB425" s="204"/>
      <c r="AC425" s="204"/>
    </row>
    <row r="426" spans="3:29" ht="14.25" customHeight="1">
      <c r="C426" s="94"/>
      <c r="D426" s="94"/>
      <c r="E426" s="204"/>
      <c r="F426" s="204"/>
      <c r="G426" s="204"/>
      <c r="H426" s="204"/>
      <c r="I426" s="204"/>
      <c r="J426" s="204"/>
      <c r="K426" s="204"/>
      <c r="L426" s="94"/>
      <c r="M426" s="94"/>
      <c r="N426" s="94"/>
      <c r="O426" s="94"/>
      <c r="P426" s="94"/>
      <c r="Q426" s="94"/>
      <c r="R426" s="204"/>
      <c r="S426" s="204"/>
      <c r="T426" s="94"/>
      <c r="U426" s="94"/>
      <c r="V426" s="94"/>
      <c r="W426" s="94"/>
      <c r="X426" s="94"/>
      <c r="Y426" s="94"/>
      <c r="Z426" s="204"/>
      <c r="AA426" s="204"/>
      <c r="AB426" s="204"/>
      <c r="AC426" s="204"/>
    </row>
    <row r="427" spans="3:29" ht="14.25" customHeight="1">
      <c r="C427" s="94"/>
      <c r="D427" s="94"/>
      <c r="E427" s="204"/>
      <c r="F427" s="204"/>
      <c r="G427" s="204"/>
      <c r="H427" s="204"/>
      <c r="I427" s="204"/>
      <c r="J427" s="204"/>
      <c r="K427" s="204"/>
      <c r="L427" s="94"/>
      <c r="M427" s="94"/>
      <c r="N427" s="94"/>
      <c r="O427" s="94"/>
      <c r="P427" s="94"/>
      <c r="Q427" s="94"/>
      <c r="R427" s="204"/>
      <c r="S427" s="204"/>
      <c r="T427" s="94"/>
      <c r="U427" s="94"/>
      <c r="V427" s="94"/>
      <c r="W427" s="94"/>
      <c r="X427" s="94"/>
      <c r="Y427" s="94"/>
      <c r="Z427" s="204"/>
      <c r="AA427" s="204"/>
      <c r="AB427" s="204"/>
      <c r="AC427" s="204"/>
    </row>
    <row r="428" spans="3:29" ht="14.25" customHeight="1">
      <c r="C428" s="94"/>
      <c r="D428" s="94"/>
      <c r="E428" s="204"/>
      <c r="F428" s="204"/>
      <c r="G428" s="204"/>
      <c r="H428" s="204"/>
      <c r="I428" s="204"/>
      <c r="J428" s="204"/>
      <c r="K428" s="204"/>
      <c r="L428" s="94"/>
      <c r="M428" s="94"/>
      <c r="N428" s="94"/>
      <c r="O428" s="94"/>
      <c r="P428" s="94"/>
      <c r="Q428" s="94"/>
      <c r="R428" s="204"/>
      <c r="S428" s="204"/>
      <c r="T428" s="94"/>
      <c r="U428" s="94"/>
      <c r="V428" s="94"/>
      <c r="W428" s="94"/>
      <c r="X428" s="94"/>
      <c r="Y428" s="94"/>
      <c r="Z428" s="204"/>
      <c r="AA428" s="204"/>
      <c r="AB428" s="204"/>
      <c r="AC428" s="204"/>
    </row>
    <row r="429" spans="3:29" ht="14.25" customHeight="1">
      <c r="C429" s="94"/>
      <c r="D429" s="94"/>
      <c r="E429" s="204"/>
      <c r="F429" s="204"/>
      <c r="G429" s="204"/>
      <c r="H429" s="204"/>
      <c r="I429" s="204"/>
      <c r="J429" s="204"/>
      <c r="K429" s="204"/>
      <c r="L429" s="94"/>
      <c r="M429" s="94"/>
      <c r="N429" s="94"/>
      <c r="O429" s="94"/>
      <c r="P429" s="94"/>
      <c r="Q429" s="94"/>
      <c r="R429" s="204"/>
      <c r="S429" s="204"/>
      <c r="T429" s="94"/>
      <c r="U429" s="94"/>
      <c r="V429" s="94"/>
      <c r="W429" s="94"/>
      <c r="X429" s="94"/>
      <c r="Y429" s="94"/>
      <c r="Z429" s="204"/>
      <c r="AA429" s="204"/>
      <c r="AB429" s="204"/>
      <c r="AC429" s="204"/>
    </row>
    <row r="430" spans="3:29" ht="14.25" customHeight="1">
      <c r="C430" s="94"/>
      <c r="D430" s="94"/>
      <c r="E430" s="204"/>
      <c r="F430" s="204"/>
      <c r="G430" s="204"/>
      <c r="H430" s="204"/>
      <c r="I430" s="204"/>
      <c r="J430" s="204"/>
      <c r="K430" s="204"/>
      <c r="L430" s="94"/>
      <c r="M430" s="94"/>
      <c r="N430" s="94"/>
      <c r="O430" s="94"/>
      <c r="P430" s="94"/>
      <c r="Q430" s="94"/>
      <c r="R430" s="204"/>
      <c r="S430" s="204"/>
      <c r="T430" s="94"/>
      <c r="U430" s="94"/>
      <c r="V430" s="94"/>
      <c r="W430" s="94"/>
      <c r="X430" s="94"/>
      <c r="Y430" s="94"/>
      <c r="Z430" s="204"/>
      <c r="AA430" s="204"/>
      <c r="AB430" s="204"/>
      <c r="AC430" s="204"/>
    </row>
    <row r="431" spans="3:29" ht="14.25" customHeight="1">
      <c r="C431" s="94"/>
      <c r="D431" s="94"/>
      <c r="E431" s="204"/>
      <c r="F431" s="204"/>
      <c r="G431" s="204"/>
      <c r="H431" s="204"/>
      <c r="I431" s="204"/>
      <c r="J431" s="204"/>
      <c r="K431" s="204"/>
      <c r="L431" s="94"/>
      <c r="M431" s="94"/>
      <c r="N431" s="94"/>
      <c r="O431" s="94"/>
      <c r="P431" s="94"/>
      <c r="Q431" s="94"/>
      <c r="R431" s="204"/>
      <c r="S431" s="204"/>
      <c r="T431" s="94"/>
      <c r="U431" s="94"/>
      <c r="V431" s="94"/>
      <c r="W431" s="94"/>
      <c r="X431" s="94"/>
      <c r="Y431" s="94"/>
      <c r="Z431" s="204"/>
      <c r="AA431" s="204"/>
      <c r="AB431" s="204"/>
      <c r="AC431" s="204"/>
    </row>
    <row r="432" spans="3:29" ht="14.25" customHeight="1">
      <c r="C432" s="94"/>
      <c r="D432" s="94"/>
      <c r="E432" s="204"/>
      <c r="F432" s="204"/>
      <c r="G432" s="204"/>
      <c r="H432" s="204"/>
      <c r="I432" s="204"/>
      <c r="J432" s="204"/>
      <c r="K432" s="204"/>
      <c r="L432" s="94"/>
      <c r="M432" s="94"/>
      <c r="N432" s="94"/>
      <c r="O432" s="94"/>
      <c r="P432" s="94"/>
      <c r="Q432" s="94"/>
      <c r="R432" s="204"/>
      <c r="S432" s="204"/>
      <c r="T432" s="94"/>
      <c r="U432" s="94"/>
      <c r="V432" s="94"/>
      <c r="W432" s="94"/>
      <c r="X432" s="94"/>
      <c r="Y432" s="94"/>
      <c r="Z432" s="204"/>
      <c r="AA432" s="204"/>
      <c r="AB432" s="204"/>
      <c r="AC432" s="204"/>
    </row>
    <row r="433" spans="3:29" ht="14.25" customHeight="1">
      <c r="C433" s="94"/>
      <c r="D433" s="94"/>
      <c r="E433" s="204"/>
      <c r="F433" s="204"/>
      <c r="G433" s="204"/>
      <c r="H433" s="204"/>
      <c r="I433" s="204"/>
      <c r="J433" s="204"/>
      <c r="K433" s="204"/>
      <c r="L433" s="94"/>
      <c r="M433" s="94"/>
      <c r="N433" s="94"/>
      <c r="O433" s="94"/>
      <c r="P433" s="94"/>
      <c r="Q433" s="94"/>
      <c r="R433" s="204"/>
      <c r="S433" s="204"/>
      <c r="T433" s="94"/>
      <c r="U433" s="94"/>
      <c r="V433" s="94"/>
      <c r="W433" s="94"/>
      <c r="X433" s="94"/>
      <c r="Y433" s="94"/>
      <c r="Z433" s="204"/>
      <c r="AA433" s="204"/>
      <c r="AB433" s="204"/>
      <c r="AC433" s="204"/>
    </row>
    <row r="434" spans="3:29" ht="14.25" customHeight="1">
      <c r="C434" s="94"/>
      <c r="D434" s="94"/>
      <c r="E434" s="204"/>
      <c r="F434" s="204"/>
      <c r="G434" s="204"/>
      <c r="H434" s="204"/>
      <c r="I434" s="204"/>
      <c r="J434" s="204"/>
      <c r="K434" s="204"/>
      <c r="L434" s="94"/>
      <c r="M434" s="94"/>
      <c r="N434" s="94"/>
      <c r="O434" s="94"/>
      <c r="P434" s="94"/>
      <c r="Q434" s="94"/>
      <c r="R434" s="204"/>
      <c r="S434" s="204"/>
      <c r="T434" s="94"/>
      <c r="U434" s="94"/>
      <c r="V434" s="94"/>
      <c r="W434" s="94"/>
      <c r="X434" s="94"/>
      <c r="Y434" s="94"/>
      <c r="Z434" s="204"/>
      <c r="AA434" s="204"/>
      <c r="AB434" s="204"/>
      <c r="AC434" s="204"/>
    </row>
    <row r="435" spans="3:29" ht="14.25" customHeight="1">
      <c r="C435" s="94"/>
      <c r="D435" s="94"/>
      <c r="E435" s="204"/>
      <c r="F435" s="204"/>
      <c r="G435" s="204"/>
      <c r="H435" s="204"/>
      <c r="I435" s="204"/>
      <c r="J435" s="204"/>
      <c r="K435" s="204"/>
      <c r="L435" s="94"/>
      <c r="M435" s="94"/>
      <c r="N435" s="94"/>
      <c r="O435" s="94"/>
      <c r="P435" s="94"/>
      <c r="Q435" s="94"/>
      <c r="R435" s="204"/>
      <c r="S435" s="204"/>
      <c r="T435" s="94"/>
      <c r="U435" s="94"/>
      <c r="V435" s="94"/>
      <c r="W435" s="94"/>
      <c r="X435" s="94"/>
      <c r="Y435" s="94"/>
      <c r="Z435" s="204"/>
      <c r="AA435" s="204"/>
      <c r="AB435" s="204"/>
      <c r="AC435" s="204"/>
    </row>
    <row r="436" spans="3:29" ht="14.25" customHeight="1">
      <c r="C436" s="94"/>
      <c r="D436" s="94"/>
      <c r="E436" s="204"/>
      <c r="F436" s="204"/>
      <c r="G436" s="204"/>
      <c r="H436" s="204"/>
      <c r="I436" s="204"/>
      <c r="J436" s="204"/>
      <c r="K436" s="204"/>
      <c r="L436" s="94"/>
      <c r="M436" s="94"/>
      <c r="N436" s="94"/>
      <c r="O436" s="94"/>
      <c r="P436" s="94"/>
      <c r="Q436" s="94"/>
      <c r="R436" s="204"/>
      <c r="S436" s="204"/>
      <c r="T436" s="94"/>
      <c r="U436" s="94"/>
      <c r="V436" s="94"/>
      <c r="W436" s="94"/>
      <c r="X436" s="94"/>
      <c r="Y436" s="94"/>
      <c r="Z436" s="204"/>
      <c r="AA436" s="204"/>
      <c r="AB436" s="204"/>
      <c r="AC436" s="204"/>
    </row>
    <row r="437" spans="3:29" ht="14.25" customHeight="1">
      <c r="C437" s="94"/>
      <c r="D437" s="94"/>
      <c r="E437" s="204"/>
      <c r="F437" s="204"/>
      <c r="G437" s="204"/>
      <c r="H437" s="204"/>
      <c r="I437" s="204"/>
      <c r="J437" s="204"/>
      <c r="K437" s="204"/>
      <c r="L437" s="94"/>
      <c r="M437" s="94"/>
      <c r="N437" s="94"/>
      <c r="O437" s="94"/>
      <c r="P437" s="94"/>
      <c r="Q437" s="94"/>
      <c r="R437" s="204"/>
      <c r="S437" s="204"/>
      <c r="T437" s="94"/>
      <c r="U437" s="94"/>
      <c r="V437" s="94"/>
      <c r="W437" s="94"/>
      <c r="X437" s="94"/>
      <c r="Y437" s="94"/>
      <c r="Z437" s="204"/>
      <c r="AA437" s="204"/>
      <c r="AB437" s="204"/>
      <c r="AC437" s="204"/>
    </row>
    <row r="438" spans="3:29" ht="14.25" customHeight="1">
      <c r="C438" s="94"/>
      <c r="D438" s="94"/>
      <c r="E438" s="204"/>
      <c r="F438" s="204"/>
      <c r="G438" s="204"/>
      <c r="H438" s="204"/>
      <c r="I438" s="204"/>
      <c r="J438" s="204"/>
      <c r="K438" s="204"/>
      <c r="L438" s="94"/>
      <c r="M438" s="94"/>
      <c r="N438" s="94"/>
      <c r="O438" s="94"/>
      <c r="P438" s="94"/>
      <c r="Q438" s="94"/>
      <c r="R438" s="204"/>
      <c r="S438" s="204"/>
      <c r="T438" s="94"/>
      <c r="U438" s="94"/>
      <c r="V438" s="94"/>
      <c r="W438" s="94"/>
      <c r="X438" s="94"/>
      <c r="Y438" s="94"/>
      <c r="Z438" s="204"/>
      <c r="AA438" s="204"/>
      <c r="AB438" s="204"/>
      <c r="AC438" s="204"/>
    </row>
    <row r="439" spans="3:29" ht="14.25" customHeight="1">
      <c r="C439" s="94"/>
      <c r="D439" s="94"/>
      <c r="E439" s="204"/>
      <c r="F439" s="204"/>
      <c r="G439" s="204"/>
      <c r="H439" s="204"/>
      <c r="I439" s="204"/>
      <c r="J439" s="204"/>
      <c r="K439" s="204"/>
      <c r="L439" s="94"/>
      <c r="M439" s="94"/>
      <c r="N439" s="94"/>
      <c r="O439" s="94"/>
      <c r="P439" s="94"/>
      <c r="Q439" s="94"/>
      <c r="R439" s="204"/>
      <c r="S439" s="204"/>
      <c r="T439" s="94"/>
      <c r="U439" s="94"/>
      <c r="V439" s="94"/>
      <c r="W439" s="94"/>
      <c r="X439" s="94"/>
      <c r="Y439" s="94"/>
      <c r="Z439" s="204"/>
      <c r="AA439" s="204"/>
      <c r="AB439" s="204"/>
      <c r="AC439" s="204"/>
    </row>
    <row r="440" spans="3:29" ht="14.25" customHeight="1">
      <c r="C440" s="94"/>
      <c r="D440" s="94"/>
      <c r="E440" s="204"/>
      <c r="F440" s="204"/>
      <c r="G440" s="204"/>
      <c r="H440" s="204"/>
      <c r="I440" s="204"/>
      <c r="J440" s="204"/>
      <c r="K440" s="204"/>
      <c r="L440" s="94"/>
      <c r="M440" s="94"/>
      <c r="N440" s="94"/>
      <c r="O440" s="94"/>
      <c r="P440" s="94"/>
      <c r="Q440" s="94"/>
      <c r="R440" s="204"/>
      <c r="S440" s="204"/>
      <c r="T440" s="94"/>
      <c r="U440" s="94"/>
      <c r="V440" s="94"/>
      <c r="W440" s="94"/>
      <c r="X440" s="94"/>
      <c r="Y440" s="94"/>
      <c r="Z440" s="204"/>
      <c r="AA440" s="204"/>
      <c r="AB440" s="204"/>
      <c r="AC440" s="204"/>
    </row>
    <row r="441" spans="3:29" ht="14.25" customHeight="1">
      <c r="C441" s="94"/>
      <c r="D441" s="94"/>
      <c r="E441" s="204"/>
      <c r="F441" s="204"/>
      <c r="G441" s="204"/>
      <c r="H441" s="204"/>
      <c r="I441" s="204"/>
      <c r="J441" s="204"/>
      <c r="K441" s="204"/>
      <c r="L441" s="94"/>
      <c r="M441" s="94"/>
      <c r="N441" s="94"/>
      <c r="O441" s="94"/>
      <c r="P441" s="94"/>
      <c r="Q441" s="94"/>
      <c r="R441" s="204"/>
      <c r="S441" s="204"/>
      <c r="T441" s="94"/>
      <c r="U441" s="94"/>
      <c r="V441" s="94"/>
      <c r="W441" s="94"/>
      <c r="X441" s="94"/>
      <c r="Y441" s="94"/>
      <c r="Z441" s="204"/>
      <c r="AA441" s="204"/>
      <c r="AB441" s="204"/>
      <c r="AC441" s="204"/>
    </row>
    <row r="442" spans="3:29" ht="14.25" customHeight="1">
      <c r="C442" s="94"/>
      <c r="D442" s="94"/>
      <c r="E442" s="204"/>
      <c r="F442" s="204"/>
      <c r="G442" s="204"/>
      <c r="H442" s="204"/>
      <c r="I442" s="204"/>
      <c r="J442" s="204"/>
      <c r="K442" s="204"/>
      <c r="L442" s="94"/>
      <c r="M442" s="94"/>
      <c r="N442" s="94"/>
      <c r="O442" s="94"/>
      <c r="P442" s="94"/>
      <c r="Q442" s="94"/>
      <c r="R442" s="204"/>
      <c r="S442" s="204"/>
      <c r="T442" s="94"/>
      <c r="U442" s="94"/>
      <c r="V442" s="94"/>
      <c r="W442" s="94"/>
      <c r="X442" s="94"/>
      <c r="Y442" s="94"/>
      <c r="Z442" s="204"/>
      <c r="AA442" s="204"/>
      <c r="AB442" s="204"/>
      <c r="AC442" s="204"/>
    </row>
    <row r="443" spans="3:29" ht="14.25" customHeight="1">
      <c r="C443" s="94"/>
      <c r="D443" s="94"/>
      <c r="E443" s="204"/>
      <c r="F443" s="204"/>
      <c r="G443" s="204"/>
      <c r="H443" s="204"/>
      <c r="I443" s="204"/>
      <c r="J443" s="204"/>
      <c r="K443" s="204"/>
      <c r="L443" s="94"/>
      <c r="M443" s="94"/>
      <c r="N443" s="94"/>
      <c r="O443" s="94"/>
      <c r="P443" s="94"/>
      <c r="Q443" s="94"/>
      <c r="R443" s="204"/>
      <c r="S443" s="204"/>
      <c r="T443" s="94"/>
      <c r="U443" s="94"/>
      <c r="V443" s="94"/>
      <c r="W443" s="94"/>
      <c r="X443" s="94"/>
      <c r="Y443" s="94"/>
      <c r="Z443" s="204"/>
      <c r="AA443" s="204"/>
      <c r="AB443" s="204"/>
      <c r="AC443" s="204"/>
    </row>
    <row r="444" spans="3:29" ht="14.25" customHeight="1">
      <c r="C444" s="94"/>
      <c r="D444" s="94"/>
      <c r="E444" s="204"/>
      <c r="F444" s="204"/>
      <c r="G444" s="204"/>
      <c r="H444" s="204"/>
      <c r="I444" s="204"/>
      <c r="J444" s="204"/>
      <c r="K444" s="204"/>
      <c r="L444" s="94"/>
      <c r="M444" s="94"/>
      <c r="N444" s="94"/>
      <c r="O444" s="94"/>
      <c r="P444" s="94"/>
      <c r="Q444" s="94"/>
      <c r="R444" s="204"/>
      <c r="S444" s="204"/>
      <c r="T444" s="94"/>
      <c r="U444" s="94"/>
      <c r="V444" s="94"/>
      <c r="W444" s="94"/>
      <c r="X444" s="94"/>
      <c r="Y444" s="94"/>
      <c r="Z444" s="204"/>
      <c r="AA444" s="204"/>
      <c r="AB444" s="204"/>
      <c r="AC444" s="204"/>
    </row>
    <row r="445" spans="3:29" ht="14.25" customHeight="1">
      <c r="C445" s="94"/>
      <c r="D445" s="94"/>
      <c r="E445" s="204"/>
      <c r="F445" s="204"/>
      <c r="G445" s="204"/>
      <c r="H445" s="204"/>
      <c r="I445" s="204"/>
      <c r="J445" s="204"/>
      <c r="K445" s="204"/>
      <c r="L445" s="94"/>
      <c r="M445" s="94"/>
      <c r="N445" s="94"/>
      <c r="O445" s="94"/>
      <c r="P445" s="94"/>
      <c r="Q445" s="94"/>
      <c r="R445" s="204"/>
      <c r="S445" s="204"/>
      <c r="T445" s="94"/>
      <c r="U445" s="94"/>
      <c r="V445" s="94"/>
      <c r="W445" s="94"/>
      <c r="X445" s="94"/>
      <c r="Y445" s="94"/>
      <c r="Z445" s="204"/>
      <c r="AA445" s="204"/>
      <c r="AB445" s="204"/>
      <c r="AC445" s="204"/>
    </row>
    <row r="446" spans="3:29" ht="14.25" customHeight="1">
      <c r="C446" s="94"/>
      <c r="D446" s="94"/>
      <c r="E446" s="204"/>
      <c r="F446" s="204"/>
      <c r="G446" s="204"/>
      <c r="H446" s="204"/>
      <c r="I446" s="204"/>
      <c r="J446" s="204"/>
      <c r="K446" s="204"/>
      <c r="L446" s="94"/>
      <c r="M446" s="94"/>
      <c r="N446" s="94"/>
      <c r="O446" s="94"/>
      <c r="P446" s="94"/>
      <c r="Q446" s="94"/>
      <c r="R446" s="204"/>
      <c r="S446" s="204"/>
      <c r="T446" s="94"/>
      <c r="U446" s="94"/>
      <c r="V446" s="94"/>
      <c r="W446" s="94"/>
      <c r="X446" s="94"/>
      <c r="Y446" s="94"/>
      <c r="Z446" s="204"/>
      <c r="AA446" s="204"/>
      <c r="AB446" s="204"/>
      <c r="AC446" s="204"/>
    </row>
    <row r="447" spans="3:29" ht="14.25" customHeight="1">
      <c r="C447" s="94"/>
      <c r="D447" s="94"/>
      <c r="E447" s="204"/>
      <c r="F447" s="204"/>
      <c r="G447" s="204"/>
      <c r="H447" s="204"/>
      <c r="I447" s="204"/>
      <c r="J447" s="204"/>
      <c r="K447" s="204"/>
      <c r="L447" s="94"/>
      <c r="M447" s="94"/>
      <c r="N447" s="94"/>
      <c r="O447" s="94"/>
      <c r="P447" s="94"/>
      <c r="Q447" s="94"/>
      <c r="R447" s="204"/>
      <c r="S447" s="204"/>
      <c r="T447" s="94"/>
      <c r="U447" s="94"/>
      <c r="V447" s="94"/>
      <c r="W447" s="94"/>
      <c r="X447" s="94"/>
      <c r="Y447" s="94"/>
      <c r="Z447" s="204"/>
      <c r="AA447" s="204"/>
      <c r="AB447" s="204"/>
      <c r="AC447" s="204"/>
    </row>
    <row r="448" spans="3:29" ht="14.25" customHeight="1">
      <c r="C448" s="94"/>
      <c r="D448" s="94"/>
      <c r="E448" s="204"/>
      <c r="F448" s="204"/>
      <c r="G448" s="204"/>
      <c r="H448" s="204"/>
      <c r="I448" s="204"/>
      <c r="J448" s="204"/>
      <c r="K448" s="204"/>
      <c r="L448" s="94"/>
      <c r="M448" s="94"/>
      <c r="N448" s="94"/>
      <c r="O448" s="94"/>
      <c r="P448" s="94"/>
      <c r="Q448" s="94"/>
      <c r="R448" s="204"/>
      <c r="S448" s="204"/>
      <c r="T448" s="94"/>
      <c r="U448" s="94"/>
      <c r="V448" s="94"/>
      <c r="W448" s="94"/>
      <c r="X448" s="94"/>
      <c r="Y448" s="94"/>
      <c r="Z448" s="204"/>
      <c r="AA448" s="204"/>
      <c r="AB448" s="204"/>
      <c r="AC448" s="204"/>
    </row>
    <row r="449" spans="3:29" ht="14.25" customHeight="1">
      <c r="C449" s="94"/>
      <c r="D449" s="94"/>
      <c r="E449" s="204"/>
      <c r="F449" s="204"/>
      <c r="G449" s="204"/>
      <c r="H449" s="204"/>
      <c r="I449" s="204"/>
      <c r="J449" s="204"/>
      <c r="K449" s="204"/>
      <c r="L449" s="94"/>
      <c r="M449" s="94"/>
      <c r="N449" s="94"/>
      <c r="O449" s="94"/>
      <c r="P449" s="94"/>
      <c r="Q449" s="94"/>
      <c r="R449" s="204"/>
      <c r="S449" s="204"/>
      <c r="T449" s="94"/>
      <c r="U449" s="94"/>
      <c r="V449" s="94"/>
      <c r="W449" s="94"/>
      <c r="X449" s="94"/>
      <c r="Y449" s="94"/>
      <c r="Z449" s="204"/>
      <c r="AA449" s="204"/>
      <c r="AB449" s="204"/>
      <c r="AC449" s="204"/>
    </row>
    <row r="450" spans="3:29" ht="14.25" customHeight="1">
      <c r="C450" s="94"/>
      <c r="D450" s="94"/>
      <c r="E450" s="204"/>
      <c r="F450" s="204"/>
      <c r="G450" s="204"/>
      <c r="H450" s="204"/>
      <c r="I450" s="204"/>
      <c r="J450" s="204"/>
      <c r="K450" s="204"/>
      <c r="L450" s="94"/>
      <c r="M450" s="94"/>
      <c r="N450" s="94"/>
      <c r="O450" s="94"/>
      <c r="P450" s="94"/>
      <c r="Q450" s="94"/>
      <c r="R450" s="204"/>
      <c r="S450" s="204"/>
      <c r="T450" s="94"/>
      <c r="U450" s="94"/>
      <c r="V450" s="94"/>
      <c r="W450" s="94"/>
      <c r="X450" s="94"/>
      <c r="Y450" s="94"/>
      <c r="Z450" s="204"/>
      <c r="AA450" s="204"/>
      <c r="AB450" s="204"/>
      <c r="AC450" s="204"/>
    </row>
    <row r="451" spans="3:29" ht="14.25" customHeight="1">
      <c r="C451" s="94"/>
      <c r="D451" s="94"/>
      <c r="E451" s="204"/>
      <c r="F451" s="204"/>
      <c r="G451" s="204"/>
      <c r="H451" s="204"/>
      <c r="I451" s="204"/>
      <c r="J451" s="204"/>
      <c r="K451" s="204"/>
      <c r="L451" s="94"/>
      <c r="M451" s="94"/>
      <c r="N451" s="94"/>
      <c r="O451" s="94"/>
      <c r="P451" s="94"/>
      <c r="Q451" s="94"/>
      <c r="R451" s="204"/>
      <c r="S451" s="204"/>
      <c r="T451" s="94"/>
      <c r="U451" s="94"/>
      <c r="V451" s="94"/>
      <c r="W451" s="94"/>
      <c r="X451" s="94"/>
      <c r="Y451" s="94"/>
      <c r="Z451" s="204"/>
      <c r="AA451" s="204"/>
      <c r="AB451" s="204"/>
      <c r="AC451" s="204"/>
    </row>
    <row r="452" spans="3:29" ht="14.25" customHeight="1">
      <c r="C452" s="94"/>
      <c r="D452" s="94"/>
      <c r="E452" s="204"/>
      <c r="F452" s="204"/>
      <c r="G452" s="204"/>
      <c r="H452" s="204"/>
      <c r="I452" s="204"/>
      <c r="J452" s="204"/>
      <c r="K452" s="204"/>
      <c r="L452" s="94"/>
      <c r="M452" s="94"/>
      <c r="N452" s="94"/>
      <c r="O452" s="94"/>
      <c r="P452" s="94"/>
      <c r="Q452" s="94"/>
      <c r="R452" s="204"/>
      <c r="S452" s="204"/>
      <c r="T452" s="94"/>
      <c r="U452" s="94"/>
      <c r="V452" s="94"/>
      <c r="W452" s="94"/>
      <c r="X452" s="94"/>
      <c r="Y452" s="94"/>
      <c r="Z452" s="204"/>
      <c r="AA452" s="204"/>
      <c r="AB452" s="204"/>
      <c r="AC452" s="204"/>
    </row>
    <row r="453" spans="3:29" ht="14.25" customHeight="1">
      <c r="C453" s="94"/>
      <c r="D453" s="94"/>
      <c r="E453" s="204"/>
      <c r="F453" s="204"/>
      <c r="G453" s="204"/>
      <c r="H453" s="204"/>
      <c r="I453" s="204"/>
      <c r="J453" s="204"/>
      <c r="K453" s="204"/>
      <c r="L453" s="94"/>
      <c r="M453" s="94"/>
      <c r="N453" s="94"/>
      <c r="O453" s="94"/>
      <c r="P453" s="94"/>
      <c r="Q453" s="94"/>
      <c r="R453" s="204"/>
      <c r="S453" s="204"/>
      <c r="T453" s="94"/>
      <c r="U453" s="94"/>
      <c r="V453" s="94"/>
      <c r="W453" s="94"/>
      <c r="X453" s="94"/>
      <c r="Y453" s="94"/>
      <c r="Z453" s="204"/>
      <c r="AA453" s="204"/>
      <c r="AB453" s="204"/>
      <c r="AC453" s="204"/>
    </row>
    <row r="454" spans="3:29" ht="14.25" customHeight="1">
      <c r="C454" s="94"/>
      <c r="D454" s="94"/>
      <c r="E454" s="204"/>
      <c r="F454" s="204"/>
      <c r="G454" s="204"/>
      <c r="H454" s="204"/>
      <c r="I454" s="204"/>
      <c r="J454" s="204"/>
      <c r="K454" s="204"/>
      <c r="L454" s="94"/>
      <c r="M454" s="94"/>
      <c r="N454" s="94"/>
      <c r="O454" s="94"/>
      <c r="P454" s="94"/>
      <c r="Q454" s="94"/>
      <c r="R454" s="204"/>
      <c r="S454" s="204"/>
      <c r="T454" s="94"/>
      <c r="U454" s="94"/>
      <c r="V454" s="94"/>
      <c r="W454" s="94"/>
      <c r="X454" s="94"/>
      <c r="Y454" s="94"/>
      <c r="Z454" s="204"/>
      <c r="AA454" s="204"/>
      <c r="AB454" s="204"/>
      <c r="AC454" s="204"/>
    </row>
    <row r="455" spans="3:29" ht="14.25" customHeight="1">
      <c r="C455" s="94"/>
      <c r="D455" s="94"/>
      <c r="E455" s="204"/>
      <c r="F455" s="204"/>
      <c r="G455" s="204"/>
      <c r="H455" s="204"/>
      <c r="I455" s="204"/>
      <c r="J455" s="204"/>
      <c r="K455" s="204"/>
      <c r="L455" s="94"/>
      <c r="M455" s="94"/>
      <c r="N455" s="94"/>
      <c r="O455" s="94"/>
      <c r="P455" s="94"/>
      <c r="Q455" s="94"/>
      <c r="R455" s="204"/>
      <c r="S455" s="204"/>
      <c r="T455" s="94"/>
      <c r="U455" s="94"/>
      <c r="V455" s="94"/>
      <c r="W455" s="94"/>
      <c r="X455" s="94"/>
      <c r="Y455" s="94"/>
      <c r="Z455" s="204"/>
      <c r="AA455" s="204"/>
      <c r="AB455" s="204"/>
      <c r="AC455" s="204"/>
    </row>
    <row r="456" spans="3:29" ht="14.25" customHeight="1">
      <c r="C456" s="94"/>
      <c r="D456" s="94"/>
      <c r="E456" s="204"/>
      <c r="F456" s="204"/>
      <c r="G456" s="204"/>
      <c r="H456" s="204"/>
      <c r="I456" s="204"/>
      <c r="J456" s="204"/>
      <c r="K456" s="204"/>
      <c r="L456" s="94"/>
      <c r="M456" s="94"/>
      <c r="N456" s="94"/>
      <c r="O456" s="94"/>
      <c r="P456" s="94"/>
      <c r="Q456" s="94"/>
      <c r="R456" s="204"/>
      <c r="S456" s="204"/>
      <c r="T456" s="94"/>
      <c r="U456" s="94"/>
      <c r="V456" s="94"/>
      <c r="W456" s="94"/>
      <c r="X456" s="94"/>
      <c r="Y456" s="94"/>
      <c r="Z456" s="204"/>
      <c r="AA456" s="204"/>
      <c r="AB456" s="204"/>
      <c r="AC456" s="204"/>
    </row>
    <row r="457" spans="3:29" ht="14.25" customHeight="1">
      <c r="C457" s="94"/>
      <c r="D457" s="94"/>
      <c r="E457" s="204"/>
      <c r="F457" s="204"/>
      <c r="G457" s="204"/>
      <c r="H457" s="204"/>
      <c r="I457" s="204"/>
      <c r="J457" s="204"/>
      <c r="K457" s="204"/>
      <c r="L457" s="94"/>
      <c r="M457" s="94"/>
      <c r="N457" s="94"/>
      <c r="O457" s="94"/>
      <c r="P457" s="94"/>
      <c r="Q457" s="94"/>
      <c r="R457" s="204"/>
      <c r="S457" s="204"/>
      <c r="T457" s="94"/>
      <c r="U457" s="94"/>
      <c r="V457" s="94"/>
      <c r="W457" s="94"/>
      <c r="X457" s="94"/>
      <c r="Y457" s="94"/>
      <c r="Z457" s="204"/>
      <c r="AA457" s="204"/>
      <c r="AB457" s="204"/>
      <c r="AC457" s="204"/>
    </row>
    <row r="458" spans="3:29" ht="14.25" customHeight="1">
      <c r="C458" s="94"/>
      <c r="D458" s="94"/>
      <c r="E458" s="204"/>
      <c r="F458" s="204"/>
      <c r="G458" s="204"/>
      <c r="H458" s="204"/>
      <c r="I458" s="204"/>
      <c r="J458" s="204"/>
      <c r="K458" s="204"/>
      <c r="L458" s="94"/>
      <c r="M458" s="94"/>
      <c r="N458" s="94"/>
      <c r="O458" s="94"/>
      <c r="P458" s="94"/>
      <c r="Q458" s="94"/>
      <c r="R458" s="204"/>
      <c r="S458" s="204"/>
      <c r="T458" s="94"/>
      <c r="U458" s="94"/>
      <c r="V458" s="94"/>
      <c r="W458" s="94"/>
      <c r="X458" s="94"/>
      <c r="Y458" s="94"/>
      <c r="Z458" s="204"/>
      <c r="AA458" s="204"/>
      <c r="AB458" s="204"/>
      <c r="AC458" s="204"/>
    </row>
    <row r="459" spans="3:29" ht="14.25" customHeight="1">
      <c r="C459" s="94"/>
      <c r="D459" s="94"/>
      <c r="E459" s="204"/>
      <c r="F459" s="204"/>
      <c r="G459" s="204"/>
      <c r="H459" s="204"/>
      <c r="I459" s="204"/>
      <c r="J459" s="204"/>
      <c r="K459" s="204"/>
      <c r="L459" s="94"/>
      <c r="M459" s="94"/>
      <c r="N459" s="94"/>
      <c r="O459" s="94"/>
      <c r="P459" s="94"/>
      <c r="Q459" s="94"/>
      <c r="R459" s="204"/>
      <c r="S459" s="204"/>
      <c r="T459" s="94"/>
      <c r="U459" s="94"/>
      <c r="V459" s="94"/>
      <c r="W459" s="94"/>
      <c r="X459" s="94"/>
      <c r="Y459" s="94"/>
      <c r="Z459" s="204"/>
      <c r="AA459" s="204"/>
      <c r="AB459" s="204"/>
      <c r="AC459" s="204"/>
    </row>
    <row r="460" spans="3:29" ht="14.25" customHeight="1">
      <c r="C460" s="94"/>
      <c r="D460" s="94"/>
      <c r="E460" s="204"/>
      <c r="F460" s="204"/>
      <c r="G460" s="204"/>
      <c r="H460" s="204"/>
      <c r="I460" s="204"/>
      <c r="J460" s="204"/>
      <c r="K460" s="204"/>
      <c r="L460" s="94"/>
      <c r="M460" s="94"/>
      <c r="N460" s="94"/>
      <c r="O460" s="94"/>
      <c r="P460" s="94"/>
      <c r="Q460" s="94"/>
      <c r="R460" s="204"/>
      <c r="S460" s="204"/>
      <c r="T460" s="94"/>
      <c r="U460" s="94"/>
      <c r="V460" s="94"/>
      <c r="W460" s="94"/>
      <c r="X460" s="94"/>
      <c r="Y460" s="94"/>
      <c r="Z460" s="204"/>
      <c r="AA460" s="204"/>
      <c r="AB460" s="204"/>
      <c r="AC460" s="204"/>
    </row>
    <row r="461" spans="3:29" ht="14.25" customHeight="1">
      <c r="C461" s="94"/>
      <c r="D461" s="94"/>
      <c r="E461" s="204"/>
      <c r="F461" s="204"/>
      <c r="G461" s="204"/>
      <c r="H461" s="204"/>
      <c r="I461" s="204"/>
      <c r="J461" s="204"/>
      <c r="K461" s="204"/>
      <c r="L461" s="94"/>
      <c r="M461" s="94"/>
      <c r="N461" s="94"/>
      <c r="O461" s="94"/>
      <c r="P461" s="94"/>
      <c r="Q461" s="94"/>
      <c r="R461" s="204"/>
      <c r="S461" s="204"/>
      <c r="T461" s="94"/>
      <c r="U461" s="94"/>
      <c r="V461" s="94"/>
      <c r="W461" s="94"/>
      <c r="X461" s="94"/>
      <c r="Y461" s="94"/>
      <c r="Z461" s="204"/>
      <c r="AA461" s="204"/>
      <c r="AB461" s="204"/>
      <c r="AC461" s="204"/>
    </row>
    <row r="462" spans="3:29" ht="14.25" customHeight="1">
      <c r="C462" s="94"/>
      <c r="D462" s="94"/>
      <c r="E462" s="204"/>
      <c r="F462" s="204"/>
      <c r="G462" s="204"/>
      <c r="H462" s="204"/>
      <c r="I462" s="204"/>
      <c r="J462" s="204"/>
      <c r="K462" s="204"/>
      <c r="L462" s="94"/>
      <c r="M462" s="94"/>
      <c r="N462" s="94"/>
      <c r="O462" s="94"/>
      <c r="P462" s="94"/>
      <c r="Q462" s="94"/>
      <c r="R462" s="204"/>
      <c r="S462" s="204"/>
      <c r="T462" s="94"/>
      <c r="U462" s="94"/>
      <c r="V462" s="94"/>
      <c r="W462" s="94"/>
      <c r="X462" s="94"/>
      <c r="Y462" s="94"/>
      <c r="Z462" s="204"/>
      <c r="AA462" s="204"/>
      <c r="AB462" s="204"/>
      <c r="AC462" s="204"/>
    </row>
    <row r="463" spans="3:29" ht="14.25" customHeight="1">
      <c r="C463" s="94"/>
      <c r="D463" s="94"/>
      <c r="E463" s="204"/>
      <c r="F463" s="204"/>
      <c r="G463" s="204"/>
      <c r="H463" s="204"/>
      <c r="I463" s="204"/>
      <c r="J463" s="204"/>
      <c r="K463" s="204"/>
      <c r="L463" s="94"/>
      <c r="M463" s="94"/>
      <c r="N463" s="94"/>
      <c r="O463" s="94"/>
      <c r="P463" s="94"/>
      <c r="Q463" s="94"/>
      <c r="R463" s="204"/>
      <c r="S463" s="204"/>
      <c r="T463" s="94"/>
      <c r="U463" s="94"/>
      <c r="V463" s="94"/>
      <c r="W463" s="94"/>
      <c r="X463" s="94"/>
      <c r="Y463" s="94"/>
      <c r="Z463" s="204"/>
      <c r="AA463" s="204"/>
      <c r="AB463" s="204"/>
      <c r="AC463" s="204"/>
    </row>
    <row r="464" spans="3:29" ht="14.25" customHeight="1">
      <c r="C464" s="94"/>
      <c r="D464" s="94"/>
      <c r="E464" s="204"/>
      <c r="F464" s="204"/>
      <c r="G464" s="204"/>
      <c r="H464" s="204"/>
      <c r="I464" s="204"/>
      <c r="J464" s="204"/>
      <c r="K464" s="204"/>
      <c r="L464" s="94"/>
      <c r="M464" s="94"/>
      <c r="N464" s="94"/>
      <c r="O464" s="94"/>
      <c r="P464" s="94"/>
      <c r="Q464" s="94"/>
      <c r="R464" s="204"/>
      <c r="S464" s="204"/>
      <c r="T464" s="94"/>
      <c r="U464" s="94"/>
      <c r="V464" s="94"/>
      <c r="W464" s="94"/>
      <c r="X464" s="94"/>
      <c r="Y464" s="94"/>
      <c r="Z464" s="204"/>
      <c r="AA464" s="204"/>
      <c r="AB464" s="204"/>
      <c r="AC464" s="204"/>
    </row>
    <row r="465" spans="3:29" ht="14.25" customHeight="1">
      <c r="C465" s="94"/>
      <c r="D465" s="94"/>
      <c r="E465" s="204"/>
      <c r="F465" s="204"/>
      <c r="G465" s="204"/>
      <c r="H465" s="204"/>
      <c r="I465" s="204"/>
      <c r="J465" s="204"/>
      <c r="K465" s="204"/>
      <c r="L465" s="94"/>
      <c r="M465" s="94"/>
      <c r="N465" s="94"/>
      <c r="O465" s="94"/>
      <c r="P465" s="94"/>
      <c r="Q465" s="94"/>
      <c r="R465" s="204"/>
      <c r="S465" s="204"/>
      <c r="T465" s="94"/>
      <c r="U465" s="94"/>
      <c r="V465" s="94"/>
      <c r="W465" s="94"/>
      <c r="X465" s="94"/>
      <c r="Y465" s="94"/>
      <c r="Z465" s="204"/>
      <c r="AA465" s="204"/>
      <c r="AB465" s="204"/>
      <c r="AC465" s="204"/>
    </row>
    <row r="466" spans="3:29" ht="14.25" customHeight="1">
      <c r="C466" s="94"/>
      <c r="D466" s="94"/>
      <c r="E466" s="204"/>
      <c r="F466" s="204"/>
      <c r="G466" s="204"/>
      <c r="H466" s="204"/>
      <c r="I466" s="204"/>
      <c r="J466" s="204"/>
      <c r="K466" s="204"/>
      <c r="L466" s="94"/>
      <c r="M466" s="94"/>
      <c r="N466" s="94"/>
      <c r="O466" s="94"/>
      <c r="P466" s="94"/>
      <c r="Q466" s="94"/>
      <c r="R466" s="204"/>
      <c r="S466" s="204"/>
      <c r="T466" s="94"/>
      <c r="U466" s="94"/>
      <c r="V466" s="94"/>
      <c r="W466" s="94"/>
      <c r="X466" s="94"/>
      <c r="Y466" s="94"/>
      <c r="Z466" s="204"/>
      <c r="AA466" s="204"/>
      <c r="AB466" s="204"/>
      <c r="AC466" s="204"/>
    </row>
    <row r="467" spans="3:29" ht="14.25" customHeight="1">
      <c r="C467" s="94"/>
      <c r="D467" s="94"/>
      <c r="E467" s="204"/>
      <c r="F467" s="204"/>
      <c r="G467" s="204"/>
      <c r="H467" s="204"/>
      <c r="I467" s="204"/>
      <c r="J467" s="204"/>
      <c r="K467" s="204"/>
      <c r="L467" s="94"/>
      <c r="M467" s="94"/>
      <c r="N467" s="94"/>
      <c r="O467" s="94"/>
      <c r="P467" s="94"/>
      <c r="Q467" s="94"/>
      <c r="R467" s="204"/>
      <c r="S467" s="204"/>
      <c r="T467" s="94"/>
      <c r="U467" s="94"/>
      <c r="V467" s="94"/>
      <c r="W467" s="94"/>
      <c r="X467" s="94"/>
      <c r="Y467" s="94"/>
      <c r="Z467" s="204"/>
      <c r="AA467" s="204"/>
      <c r="AB467" s="204"/>
      <c r="AC467" s="204"/>
    </row>
    <row r="468" spans="3:29" ht="14.25" customHeight="1">
      <c r="C468" s="94"/>
      <c r="D468" s="94"/>
      <c r="E468" s="204"/>
      <c r="F468" s="204"/>
      <c r="G468" s="204"/>
      <c r="H468" s="204"/>
      <c r="I468" s="204"/>
      <c r="J468" s="204"/>
      <c r="K468" s="204"/>
      <c r="L468" s="94"/>
      <c r="M468" s="94"/>
      <c r="N468" s="94"/>
      <c r="O468" s="94"/>
      <c r="P468" s="94"/>
      <c r="Q468" s="94"/>
      <c r="R468" s="204"/>
      <c r="S468" s="204"/>
      <c r="T468" s="94"/>
      <c r="U468" s="94"/>
      <c r="V468" s="94"/>
      <c r="W468" s="94"/>
      <c r="X468" s="94"/>
      <c r="Y468" s="94"/>
      <c r="Z468" s="204"/>
      <c r="AA468" s="204"/>
      <c r="AB468" s="204"/>
      <c r="AC468" s="204"/>
    </row>
    <row r="469" spans="3:29" ht="14.25" customHeight="1">
      <c r="C469" s="94"/>
      <c r="D469" s="94"/>
      <c r="E469" s="204"/>
      <c r="F469" s="204"/>
      <c r="G469" s="204"/>
      <c r="H469" s="204"/>
      <c r="I469" s="204"/>
      <c r="J469" s="204"/>
      <c r="K469" s="204"/>
      <c r="L469" s="94"/>
      <c r="M469" s="94"/>
      <c r="N469" s="94"/>
      <c r="O469" s="94"/>
      <c r="P469" s="94"/>
      <c r="Q469" s="94"/>
      <c r="R469" s="204"/>
      <c r="S469" s="204"/>
      <c r="T469" s="94"/>
      <c r="U469" s="94"/>
      <c r="V469" s="94"/>
      <c r="W469" s="94"/>
      <c r="X469" s="94"/>
      <c r="Y469" s="94"/>
      <c r="Z469" s="204"/>
      <c r="AA469" s="204"/>
      <c r="AB469" s="204"/>
      <c r="AC469" s="204"/>
    </row>
    <row r="470" spans="3:29" ht="14.25" customHeight="1">
      <c r="C470" s="94"/>
      <c r="D470" s="94"/>
      <c r="E470" s="204"/>
      <c r="F470" s="204"/>
      <c r="G470" s="204"/>
      <c r="H470" s="204"/>
      <c r="I470" s="204"/>
      <c r="J470" s="204"/>
      <c r="K470" s="204"/>
      <c r="L470" s="94"/>
      <c r="M470" s="94"/>
      <c r="N470" s="94"/>
      <c r="O470" s="94"/>
      <c r="P470" s="94"/>
      <c r="Q470" s="94"/>
      <c r="R470" s="204"/>
      <c r="S470" s="204"/>
      <c r="T470" s="94"/>
      <c r="U470" s="94"/>
      <c r="V470" s="94"/>
      <c r="W470" s="94"/>
      <c r="X470" s="94"/>
      <c r="Y470" s="94"/>
      <c r="Z470" s="204"/>
      <c r="AA470" s="204"/>
      <c r="AB470" s="204"/>
      <c r="AC470" s="204"/>
    </row>
    <row r="471" spans="3:29" ht="14.25" customHeight="1">
      <c r="C471" s="94"/>
      <c r="D471" s="94"/>
      <c r="E471" s="204"/>
      <c r="F471" s="204"/>
      <c r="G471" s="204"/>
      <c r="H471" s="204"/>
      <c r="I471" s="204"/>
      <c r="J471" s="204"/>
      <c r="K471" s="204"/>
      <c r="L471" s="94"/>
      <c r="M471" s="94"/>
      <c r="N471" s="94"/>
      <c r="O471" s="94"/>
      <c r="P471" s="94"/>
      <c r="Q471" s="94"/>
      <c r="R471" s="204"/>
      <c r="S471" s="204"/>
      <c r="T471" s="94"/>
      <c r="U471" s="94"/>
      <c r="V471" s="94"/>
      <c r="W471" s="94"/>
      <c r="X471" s="94"/>
      <c r="Y471" s="94"/>
      <c r="Z471" s="204"/>
      <c r="AA471" s="204"/>
      <c r="AB471" s="204"/>
      <c r="AC471" s="204"/>
    </row>
    <row r="472" spans="3:29" ht="14.25" customHeight="1">
      <c r="C472" s="94"/>
      <c r="D472" s="94"/>
      <c r="E472" s="204"/>
      <c r="F472" s="204"/>
      <c r="G472" s="204"/>
      <c r="H472" s="204"/>
      <c r="I472" s="204"/>
      <c r="J472" s="204"/>
      <c r="K472" s="204"/>
      <c r="L472" s="94"/>
      <c r="M472" s="94"/>
      <c r="N472" s="94"/>
      <c r="O472" s="94"/>
      <c r="P472" s="94"/>
      <c r="Q472" s="94"/>
      <c r="R472" s="204"/>
      <c r="S472" s="204"/>
      <c r="T472" s="94"/>
      <c r="U472" s="94"/>
      <c r="V472" s="94"/>
      <c r="W472" s="94"/>
      <c r="X472" s="94"/>
      <c r="Y472" s="94"/>
      <c r="Z472" s="204"/>
      <c r="AA472" s="204"/>
      <c r="AB472" s="204"/>
      <c r="AC472" s="204"/>
    </row>
    <row r="473" spans="3:29" ht="14.25" customHeight="1">
      <c r="C473" s="94"/>
      <c r="D473" s="94"/>
      <c r="E473" s="204"/>
      <c r="F473" s="204"/>
      <c r="G473" s="204"/>
      <c r="H473" s="204"/>
      <c r="I473" s="204"/>
      <c r="J473" s="204"/>
      <c r="K473" s="204"/>
      <c r="L473" s="94"/>
      <c r="M473" s="94"/>
      <c r="N473" s="94"/>
      <c r="O473" s="94"/>
      <c r="P473" s="94"/>
      <c r="Q473" s="94"/>
      <c r="R473" s="204"/>
      <c r="S473" s="204"/>
      <c r="T473" s="94"/>
      <c r="U473" s="94"/>
      <c r="V473" s="94"/>
      <c r="W473" s="94"/>
      <c r="X473" s="94"/>
      <c r="Y473" s="94"/>
      <c r="Z473" s="204"/>
      <c r="AA473" s="204"/>
      <c r="AB473" s="204"/>
      <c r="AC473" s="204"/>
    </row>
    <row r="474" spans="3:29" ht="14.25" customHeight="1">
      <c r="C474" s="94"/>
      <c r="D474" s="94"/>
      <c r="E474" s="204"/>
      <c r="F474" s="204"/>
      <c r="G474" s="204"/>
      <c r="H474" s="204"/>
      <c r="I474" s="204"/>
      <c r="J474" s="204"/>
      <c r="K474" s="204"/>
      <c r="L474" s="94"/>
      <c r="M474" s="94"/>
      <c r="N474" s="94"/>
      <c r="O474" s="94"/>
      <c r="P474" s="94"/>
      <c r="Q474" s="94"/>
      <c r="R474" s="204"/>
      <c r="S474" s="204"/>
      <c r="T474" s="94"/>
      <c r="U474" s="94"/>
      <c r="V474" s="94"/>
      <c r="W474" s="94"/>
      <c r="X474" s="94"/>
      <c r="Y474" s="94"/>
      <c r="Z474" s="204"/>
      <c r="AA474" s="204"/>
      <c r="AB474" s="204"/>
      <c r="AC474" s="204"/>
    </row>
    <row r="475" spans="3:29" ht="14.25" customHeight="1">
      <c r="C475" s="94"/>
      <c r="D475" s="94"/>
      <c r="E475" s="204"/>
      <c r="F475" s="204"/>
      <c r="G475" s="204"/>
      <c r="H475" s="204"/>
      <c r="I475" s="204"/>
      <c r="J475" s="204"/>
      <c r="K475" s="204"/>
      <c r="L475" s="94"/>
      <c r="M475" s="94"/>
      <c r="N475" s="94"/>
      <c r="O475" s="94"/>
      <c r="P475" s="94"/>
      <c r="Q475" s="94"/>
      <c r="R475" s="204"/>
      <c r="S475" s="204"/>
      <c r="T475" s="94"/>
      <c r="U475" s="94"/>
      <c r="V475" s="94"/>
      <c r="W475" s="94"/>
      <c r="X475" s="94"/>
      <c r="Y475" s="94"/>
      <c r="Z475" s="204"/>
      <c r="AA475" s="204"/>
      <c r="AB475" s="204"/>
      <c r="AC475" s="204"/>
    </row>
    <row r="476" spans="3:29" ht="14.25" customHeight="1">
      <c r="C476" s="94"/>
      <c r="D476" s="94"/>
      <c r="E476" s="204"/>
      <c r="F476" s="204"/>
      <c r="G476" s="204"/>
      <c r="H476" s="204"/>
      <c r="I476" s="204"/>
      <c r="J476" s="204"/>
      <c r="K476" s="204"/>
      <c r="L476" s="94"/>
      <c r="M476" s="94"/>
      <c r="N476" s="94"/>
      <c r="O476" s="94"/>
      <c r="P476" s="94"/>
      <c r="Q476" s="94"/>
      <c r="R476" s="204"/>
      <c r="S476" s="204"/>
      <c r="T476" s="94"/>
      <c r="U476" s="94"/>
      <c r="V476" s="94"/>
      <c r="W476" s="94"/>
      <c r="X476" s="94"/>
      <c r="Y476" s="94"/>
      <c r="Z476" s="204"/>
      <c r="AA476" s="204"/>
      <c r="AB476" s="204"/>
      <c r="AC476" s="204"/>
    </row>
    <row r="477" spans="3:29" ht="14.25" customHeight="1">
      <c r="C477" s="94"/>
      <c r="D477" s="94"/>
      <c r="E477" s="204"/>
      <c r="F477" s="204"/>
      <c r="G477" s="204"/>
      <c r="H477" s="204"/>
      <c r="I477" s="204"/>
      <c r="J477" s="204"/>
      <c r="K477" s="204"/>
      <c r="L477" s="94"/>
      <c r="M477" s="94"/>
      <c r="N477" s="94"/>
      <c r="O477" s="94"/>
      <c r="P477" s="94"/>
      <c r="Q477" s="94"/>
      <c r="R477" s="204"/>
      <c r="S477" s="204"/>
      <c r="T477" s="94"/>
      <c r="U477" s="94"/>
      <c r="V477" s="94"/>
      <c r="W477" s="94"/>
      <c r="X477" s="94"/>
      <c r="Y477" s="94"/>
      <c r="Z477" s="204"/>
      <c r="AA477" s="204"/>
      <c r="AB477" s="204"/>
      <c r="AC477" s="204"/>
    </row>
    <row r="478" spans="3:29" ht="14.25" customHeight="1">
      <c r="C478" s="94"/>
      <c r="D478" s="94"/>
      <c r="E478" s="204"/>
      <c r="F478" s="204"/>
      <c r="G478" s="204"/>
      <c r="H478" s="204"/>
      <c r="I478" s="204"/>
      <c r="J478" s="204"/>
      <c r="K478" s="204"/>
      <c r="L478" s="94"/>
      <c r="M478" s="94"/>
      <c r="N478" s="94"/>
      <c r="O478" s="94"/>
      <c r="P478" s="94"/>
      <c r="Q478" s="94"/>
      <c r="R478" s="204"/>
      <c r="S478" s="204"/>
      <c r="T478" s="94"/>
      <c r="U478" s="94"/>
      <c r="V478" s="94"/>
      <c r="W478" s="94"/>
      <c r="X478" s="94"/>
      <c r="Y478" s="94"/>
      <c r="Z478" s="204"/>
      <c r="AA478" s="204"/>
      <c r="AB478" s="204"/>
      <c r="AC478" s="204"/>
    </row>
    <row r="479" spans="3:29" ht="14.25" customHeight="1">
      <c r="C479" s="94"/>
      <c r="D479" s="94"/>
      <c r="E479" s="204"/>
      <c r="F479" s="204"/>
      <c r="G479" s="204"/>
      <c r="H479" s="204"/>
      <c r="I479" s="204"/>
      <c r="J479" s="204"/>
      <c r="K479" s="204"/>
      <c r="L479" s="94"/>
      <c r="M479" s="94"/>
      <c r="N479" s="94"/>
      <c r="O479" s="94"/>
      <c r="P479" s="94"/>
      <c r="Q479" s="94"/>
      <c r="R479" s="204"/>
      <c r="S479" s="204"/>
      <c r="T479" s="94"/>
      <c r="U479" s="94"/>
      <c r="V479" s="94"/>
      <c r="W479" s="94"/>
      <c r="X479" s="94"/>
      <c r="Y479" s="94"/>
      <c r="Z479" s="204"/>
      <c r="AA479" s="204"/>
      <c r="AB479" s="204"/>
      <c r="AC479" s="204"/>
    </row>
    <row r="480" spans="3:29" ht="14.25" customHeight="1">
      <c r="C480" s="94"/>
      <c r="D480" s="94"/>
      <c r="E480" s="204"/>
      <c r="F480" s="204"/>
      <c r="G480" s="204"/>
      <c r="H480" s="204"/>
      <c r="I480" s="204"/>
      <c r="J480" s="204"/>
      <c r="K480" s="204"/>
      <c r="L480" s="94"/>
      <c r="M480" s="94"/>
      <c r="N480" s="94"/>
      <c r="O480" s="94"/>
      <c r="P480" s="94"/>
      <c r="Q480" s="94"/>
      <c r="R480" s="204"/>
      <c r="S480" s="204"/>
      <c r="T480" s="94"/>
      <c r="U480" s="94"/>
      <c r="V480" s="94"/>
      <c r="W480" s="94"/>
      <c r="X480" s="94"/>
      <c r="Y480" s="94"/>
      <c r="Z480" s="204"/>
      <c r="AA480" s="204"/>
      <c r="AB480" s="204"/>
      <c r="AC480" s="204"/>
    </row>
    <row r="481" spans="3:29" ht="14.25" customHeight="1">
      <c r="C481" s="94"/>
      <c r="D481" s="94"/>
      <c r="E481" s="204"/>
      <c r="F481" s="204"/>
      <c r="G481" s="204"/>
      <c r="H481" s="204"/>
      <c r="I481" s="204"/>
      <c r="J481" s="204"/>
      <c r="K481" s="204"/>
      <c r="L481" s="94"/>
      <c r="M481" s="94"/>
      <c r="N481" s="94"/>
      <c r="O481" s="94"/>
      <c r="P481" s="94"/>
      <c r="Q481" s="94"/>
      <c r="R481" s="204"/>
      <c r="S481" s="204"/>
      <c r="T481" s="94"/>
      <c r="U481" s="94"/>
      <c r="V481" s="94"/>
      <c r="W481" s="94"/>
      <c r="X481" s="94"/>
      <c r="Y481" s="94"/>
      <c r="Z481" s="204"/>
      <c r="AA481" s="204"/>
      <c r="AB481" s="204"/>
      <c r="AC481" s="204"/>
    </row>
    <row r="482" spans="3:29" ht="14.25" customHeight="1">
      <c r="C482" s="94"/>
      <c r="D482" s="94"/>
      <c r="E482" s="204"/>
      <c r="F482" s="204"/>
      <c r="G482" s="204"/>
      <c r="H482" s="204"/>
      <c r="I482" s="204"/>
      <c r="J482" s="204"/>
      <c r="K482" s="204"/>
      <c r="L482" s="94"/>
      <c r="M482" s="94"/>
      <c r="N482" s="94"/>
      <c r="O482" s="94"/>
      <c r="P482" s="94"/>
      <c r="Q482" s="94"/>
      <c r="R482" s="204"/>
      <c r="S482" s="204"/>
      <c r="T482" s="94"/>
      <c r="U482" s="94"/>
      <c r="V482" s="94"/>
      <c r="W482" s="94"/>
      <c r="X482" s="94"/>
      <c r="Y482" s="94"/>
      <c r="Z482" s="204"/>
      <c r="AA482" s="204"/>
      <c r="AB482" s="204"/>
      <c r="AC482" s="204"/>
    </row>
    <row r="483" spans="3:29" ht="14.25" customHeight="1">
      <c r="C483" s="94"/>
      <c r="D483" s="94"/>
      <c r="E483" s="204"/>
      <c r="F483" s="204"/>
      <c r="G483" s="204"/>
      <c r="H483" s="204"/>
      <c r="I483" s="204"/>
      <c r="J483" s="204"/>
      <c r="K483" s="204"/>
      <c r="L483" s="94"/>
      <c r="M483" s="94"/>
      <c r="N483" s="94"/>
      <c r="O483" s="94"/>
      <c r="P483" s="94"/>
      <c r="Q483" s="94"/>
      <c r="R483" s="204"/>
      <c r="S483" s="204"/>
      <c r="T483" s="94"/>
      <c r="U483" s="94"/>
      <c r="V483" s="94"/>
      <c r="W483" s="94"/>
      <c r="X483" s="94"/>
      <c r="Y483" s="94"/>
      <c r="Z483" s="204"/>
      <c r="AA483" s="204"/>
      <c r="AB483" s="204"/>
      <c r="AC483" s="204"/>
    </row>
    <row r="484" spans="3:29" ht="14.25" customHeight="1">
      <c r="C484" s="94"/>
      <c r="D484" s="94"/>
      <c r="E484" s="204"/>
      <c r="F484" s="204"/>
      <c r="G484" s="204"/>
      <c r="H484" s="204"/>
      <c r="I484" s="204"/>
      <c r="J484" s="204"/>
      <c r="K484" s="204"/>
      <c r="L484" s="94"/>
      <c r="M484" s="94"/>
      <c r="N484" s="94"/>
      <c r="O484" s="94"/>
      <c r="P484" s="94"/>
      <c r="Q484" s="94"/>
      <c r="R484" s="204"/>
      <c r="S484" s="204"/>
      <c r="T484" s="94"/>
      <c r="U484" s="94"/>
      <c r="V484" s="94"/>
      <c r="W484" s="94"/>
      <c r="X484" s="94"/>
      <c r="Y484" s="94"/>
      <c r="Z484" s="204"/>
      <c r="AA484" s="204"/>
      <c r="AB484" s="204"/>
      <c r="AC484" s="204"/>
    </row>
    <row r="485" spans="3:29" ht="14.25" customHeight="1">
      <c r="C485" s="94"/>
      <c r="D485" s="94"/>
      <c r="E485" s="204"/>
      <c r="F485" s="204"/>
      <c r="G485" s="204"/>
      <c r="H485" s="204"/>
      <c r="I485" s="204"/>
      <c r="J485" s="204"/>
      <c r="K485" s="204"/>
      <c r="L485" s="94"/>
      <c r="M485" s="94"/>
      <c r="N485" s="94"/>
      <c r="O485" s="94"/>
      <c r="P485" s="94"/>
      <c r="Q485" s="94"/>
      <c r="R485" s="204"/>
      <c r="S485" s="204"/>
      <c r="T485" s="94"/>
      <c r="U485" s="94"/>
      <c r="V485" s="94"/>
      <c r="W485" s="94"/>
      <c r="X485" s="94"/>
      <c r="Y485" s="94"/>
      <c r="Z485" s="204"/>
      <c r="AA485" s="204"/>
      <c r="AB485" s="204"/>
      <c r="AC485" s="204"/>
    </row>
    <row r="486" spans="3:29" ht="14.25" customHeight="1">
      <c r="C486" s="94"/>
      <c r="D486" s="94"/>
      <c r="E486" s="204"/>
      <c r="F486" s="204"/>
      <c r="G486" s="204"/>
      <c r="H486" s="204"/>
      <c r="I486" s="204"/>
      <c r="J486" s="204"/>
      <c r="K486" s="204"/>
      <c r="L486" s="94"/>
      <c r="M486" s="94"/>
      <c r="N486" s="94"/>
      <c r="O486" s="94"/>
      <c r="P486" s="94"/>
      <c r="Q486" s="94"/>
      <c r="R486" s="204"/>
      <c r="S486" s="204"/>
      <c r="T486" s="94"/>
      <c r="U486" s="94"/>
      <c r="V486" s="94"/>
      <c r="W486" s="94"/>
      <c r="X486" s="94"/>
      <c r="Y486" s="94"/>
      <c r="Z486" s="204"/>
      <c r="AA486" s="204"/>
      <c r="AB486" s="204"/>
      <c r="AC486" s="204"/>
    </row>
    <row r="487" spans="3:29" ht="14.25" customHeight="1">
      <c r="C487" s="94"/>
      <c r="D487" s="94"/>
      <c r="E487" s="204"/>
      <c r="F487" s="204"/>
      <c r="G487" s="204"/>
      <c r="H487" s="204"/>
      <c r="I487" s="204"/>
      <c r="J487" s="204"/>
      <c r="K487" s="204"/>
      <c r="L487" s="94"/>
      <c r="M487" s="94"/>
      <c r="N487" s="94"/>
      <c r="O487" s="94"/>
      <c r="P487" s="94"/>
      <c r="Q487" s="94"/>
      <c r="R487" s="204"/>
      <c r="S487" s="204"/>
      <c r="T487" s="94"/>
      <c r="U487" s="94"/>
      <c r="V487" s="94"/>
      <c r="W487" s="94"/>
      <c r="X487" s="94"/>
      <c r="Y487" s="94"/>
      <c r="Z487" s="204"/>
      <c r="AA487" s="204"/>
      <c r="AB487" s="204"/>
      <c r="AC487" s="204"/>
    </row>
    <row r="488" spans="3:29" ht="14.25" customHeight="1">
      <c r="C488" s="94"/>
      <c r="D488" s="94"/>
      <c r="E488" s="204"/>
      <c r="F488" s="204"/>
      <c r="G488" s="204"/>
      <c r="H488" s="204"/>
      <c r="I488" s="204"/>
      <c r="J488" s="204"/>
      <c r="K488" s="204"/>
      <c r="L488" s="94"/>
      <c r="M488" s="94"/>
      <c r="N488" s="94"/>
      <c r="O488" s="94"/>
      <c r="P488" s="94"/>
      <c r="Q488" s="94"/>
      <c r="R488" s="204"/>
      <c r="S488" s="204"/>
      <c r="T488" s="94"/>
      <c r="U488" s="94"/>
      <c r="V488" s="94"/>
      <c r="W488" s="94"/>
      <c r="X488" s="94"/>
      <c r="Y488" s="94"/>
      <c r="Z488" s="204"/>
      <c r="AA488" s="204"/>
      <c r="AB488" s="204"/>
      <c r="AC488" s="204"/>
    </row>
    <row r="489" spans="3:29" ht="14.25" customHeight="1">
      <c r="C489" s="94"/>
      <c r="D489" s="94"/>
      <c r="E489" s="204"/>
      <c r="F489" s="204"/>
      <c r="G489" s="204"/>
      <c r="H489" s="204"/>
      <c r="I489" s="204"/>
      <c r="J489" s="204"/>
      <c r="K489" s="204"/>
      <c r="L489" s="94"/>
      <c r="M489" s="94"/>
      <c r="N489" s="94"/>
      <c r="O489" s="94"/>
      <c r="P489" s="94"/>
      <c r="Q489" s="94"/>
      <c r="R489" s="204"/>
      <c r="S489" s="204"/>
      <c r="T489" s="94"/>
      <c r="U489" s="94"/>
      <c r="V489" s="94"/>
      <c r="W489" s="94"/>
      <c r="X489" s="94"/>
      <c r="Y489" s="94"/>
      <c r="Z489" s="204"/>
      <c r="AA489" s="204"/>
      <c r="AB489" s="204"/>
      <c r="AC489" s="204"/>
    </row>
    <row r="490" spans="3:29" ht="14.25" customHeight="1">
      <c r="C490" s="94"/>
      <c r="D490" s="94"/>
      <c r="E490" s="204"/>
      <c r="F490" s="204"/>
      <c r="G490" s="204"/>
      <c r="H490" s="204"/>
      <c r="I490" s="204"/>
      <c r="J490" s="204"/>
      <c r="K490" s="204"/>
      <c r="L490" s="94"/>
      <c r="M490" s="94"/>
      <c r="N490" s="94"/>
      <c r="O490" s="94"/>
      <c r="P490" s="94"/>
      <c r="Q490" s="94"/>
      <c r="R490" s="204"/>
      <c r="S490" s="204"/>
      <c r="T490" s="94"/>
      <c r="U490" s="94"/>
      <c r="V490" s="94"/>
      <c r="W490" s="94"/>
      <c r="X490" s="94"/>
      <c r="Y490" s="94"/>
      <c r="Z490" s="204"/>
      <c r="AA490" s="204"/>
      <c r="AB490" s="204"/>
      <c r="AC490" s="204"/>
    </row>
    <row r="491" spans="3:29" ht="14.25" customHeight="1">
      <c r="C491" s="94"/>
      <c r="D491" s="94"/>
      <c r="E491" s="204"/>
      <c r="F491" s="204"/>
      <c r="G491" s="204"/>
      <c r="H491" s="204"/>
      <c r="I491" s="204"/>
      <c r="J491" s="204"/>
      <c r="K491" s="204"/>
      <c r="L491" s="94"/>
      <c r="M491" s="94"/>
      <c r="N491" s="94"/>
      <c r="O491" s="94"/>
      <c r="P491" s="94"/>
      <c r="Q491" s="94"/>
      <c r="R491" s="204"/>
      <c r="S491" s="204"/>
      <c r="T491" s="94"/>
      <c r="U491" s="94"/>
      <c r="V491" s="94"/>
      <c r="W491" s="94"/>
      <c r="X491" s="94"/>
      <c r="Y491" s="94"/>
      <c r="Z491" s="204"/>
      <c r="AA491" s="204"/>
      <c r="AB491" s="204"/>
      <c r="AC491" s="204"/>
    </row>
    <row r="492" spans="3:29" ht="14.25" customHeight="1">
      <c r="C492" s="94"/>
      <c r="D492" s="94"/>
      <c r="E492" s="204"/>
      <c r="F492" s="204"/>
      <c r="G492" s="204"/>
      <c r="H492" s="204"/>
      <c r="I492" s="204"/>
      <c r="J492" s="204"/>
      <c r="K492" s="204"/>
      <c r="L492" s="94"/>
      <c r="M492" s="94"/>
      <c r="N492" s="94"/>
      <c r="O492" s="94"/>
      <c r="P492" s="94"/>
      <c r="Q492" s="94"/>
      <c r="R492" s="204"/>
      <c r="S492" s="204"/>
      <c r="T492" s="94"/>
      <c r="U492" s="94"/>
      <c r="V492" s="94"/>
      <c r="W492" s="94"/>
      <c r="X492" s="94"/>
      <c r="Y492" s="94"/>
      <c r="Z492" s="204"/>
      <c r="AA492" s="204"/>
      <c r="AB492" s="204"/>
      <c r="AC492" s="204"/>
    </row>
    <row r="493" spans="3:29" ht="14.25" customHeight="1">
      <c r="C493" s="94"/>
      <c r="D493" s="94"/>
      <c r="E493" s="204"/>
      <c r="F493" s="204"/>
      <c r="G493" s="204"/>
      <c r="H493" s="204"/>
      <c r="I493" s="204"/>
      <c r="J493" s="204"/>
      <c r="K493" s="204"/>
      <c r="L493" s="94"/>
      <c r="M493" s="94"/>
      <c r="N493" s="94"/>
      <c r="O493" s="94"/>
      <c r="P493" s="94"/>
      <c r="Q493" s="94"/>
      <c r="R493" s="204"/>
      <c r="S493" s="204"/>
      <c r="T493" s="94"/>
      <c r="U493" s="94"/>
      <c r="V493" s="94"/>
      <c r="W493" s="94"/>
      <c r="X493" s="94"/>
      <c r="Y493" s="94"/>
      <c r="Z493" s="204"/>
      <c r="AA493" s="204"/>
      <c r="AB493" s="204"/>
      <c r="AC493" s="204"/>
    </row>
    <row r="494" spans="3:29" ht="14.25" customHeight="1">
      <c r="C494" s="94"/>
      <c r="D494" s="94"/>
      <c r="E494" s="204"/>
      <c r="F494" s="204"/>
      <c r="G494" s="204"/>
      <c r="H494" s="204"/>
      <c r="I494" s="204"/>
      <c r="J494" s="204"/>
      <c r="K494" s="204"/>
      <c r="L494" s="94"/>
      <c r="M494" s="94"/>
      <c r="N494" s="94"/>
      <c r="O494" s="94"/>
      <c r="P494" s="94"/>
      <c r="Q494" s="94"/>
      <c r="R494" s="204"/>
      <c r="S494" s="204"/>
      <c r="T494" s="94"/>
      <c r="U494" s="94"/>
      <c r="V494" s="94"/>
      <c r="W494" s="94"/>
      <c r="X494" s="94"/>
      <c r="Y494" s="94"/>
      <c r="Z494" s="204"/>
      <c r="AA494" s="204"/>
      <c r="AB494" s="204"/>
      <c r="AC494" s="204"/>
    </row>
    <row r="495" spans="3:29" ht="14.25" customHeight="1">
      <c r="C495" s="94"/>
      <c r="D495" s="94"/>
      <c r="E495" s="204"/>
      <c r="F495" s="204"/>
      <c r="G495" s="204"/>
      <c r="H495" s="204"/>
      <c r="I495" s="204"/>
      <c r="J495" s="204"/>
      <c r="K495" s="204"/>
      <c r="L495" s="94"/>
      <c r="M495" s="94"/>
      <c r="N495" s="94"/>
      <c r="O495" s="94"/>
      <c r="P495" s="94"/>
      <c r="Q495" s="94"/>
      <c r="R495" s="204"/>
      <c r="S495" s="204"/>
      <c r="T495" s="94"/>
      <c r="U495" s="94"/>
      <c r="V495" s="94"/>
      <c r="W495" s="94"/>
      <c r="X495" s="94"/>
      <c r="Y495" s="94"/>
      <c r="Z495" s="204"/>
      <c r="AA495" s="204"/>
      <c r="AB495" s="204"/>
      <c r="AC495" s="204"/>
    </row>
    <row r="496" spans="3:29" ht="14.25" customHeight="1">
      <c r="C496" s="94"/>
      <c r="D496" s="94"/>
      <c r="E496" s="204"/>
      <c r="F496" s="204"/>
      <c r="G496" s="204"/>
      <c r="H496" s="204"/>
      <c r="I496" s="204"/>
      <c r="J496" s="204"/>
      <c r="K496" s="204"/>
      <c r="L496" s="94"/>
      <c r="M496" s="94"/>
      <c r="N496" s="94"/>
      <c r="O496" s="94"/>
      <c r="P496" s="94"/>
      <c r="Q496" s="94"/>
      <c r="R496" s="204"/>
      <c r="S496" s="204"/>
      <c r="T496" s="94"/>
      <c r="U496" s="94"/>
      <c r="V496" s="94"/>
      <c r="W496" s="94"/>
      <c r="X496" s="94"/>
      <c r="Y496" s="94"/>
      <c r="Z496" s="204"/>
      <c r="AA496" s="204"/>
      <c r="AB496" s="204"/>
      <c r="AC496" s="204"/>
    </row>
    <row r="497" spans="3:29" ht="14.25" customHeight="1">
      <c r="C497" s="94"/>
      <c r="D497" s="94"/>
      <c r="E497" s="204"/>
      <c r="F497" s="204"/>
      <c r="G497" s="204"/>
      <c r="H497" s="204"/>
      <c r="I497" s="204"/>
      <c r="J497" s="204"/>
      <c r="K497" s="204"/>
      <c r="L497" s="94"/>
      <c r="M497" s="94"/>
      <c r="N497" s="94"/>
      <c r="O497" s="94"/>
      <c r="P497" s="94"/>
      <c r="Q497" s="94"/>
      <c r="R497" s="204"/>
      <c r="S497" s="204"/>
      <c r="T497" s="94"/>
      <c r="U497" s="94"/>
      <c r="V497" s="94"/>
      <c r="W497" s="94"/>
      <c r="X497" s="94"/>
      <c r="Y497" s="94"/>
      <c r="Z497" s="204"/>
      <c r="AA497" s="204"/>
      <c r="AB497" s="204"/>
      <c r="AC497" s="204"/>
    </row>
    <row r="498" spans="3:29" ht="14.25" customHeight="1">
      <c r="C498" s="94"/>
      <c r="D498" s="94"/>
      <c r="E498" s="204"/>
      <c r="F498" s="204"/>
      <c r="G498" s="204"/>
      <c r="H498" s="204"/>
      <c r="I498" s="204"/>
      <c r="J498" s="204"/>
      <c r="K498" s="204"/>
      <c r="L498" s="94"/>
      <c r="M498" s="94"/>
      <c r="N498" s="94"/>
      <c r="O498" s="94"/>
      <c r="P498" s="94"/>
      <c r="Q498" s="94"/>
      <c r="R498" s="204"/>
      <c r="S498" s="204"/>
      <c r="T498" s="94"/>
      <c r="U498" s="94"/>
      <c r="V498" s="94"/>
      <c r="W498" s="94"/>
      <c r="X498" s="94"/>
      <c r="Y498" s="94"/>
      <c r="Z498" s="204"/>
      <c r="AA498" s="204"/>
      <c r="AB498" s="204"/>
      <c r="AC498" s="204"/>
    </row>
    <row r="499" spans="3:29" ht="14.25" customHeight="1">
      <c r="C499" s="94"/>
      <c r="D499" s="94"/>
      <c r="E499" s="204"/>
      <c r="F499" s="204"/>
      <c r="G499" s="204"/>
      <c r="H499" s="204"/>
      <c r="I499" s="204"/>
      <c r="J499" s="204"/>
      <c r="K499" s="204"/>
      <c r="L499" s="94"/>
      <c r="M499" s="94"/>
      <c r="N499" s="94"/>
      <c r="O499" s="94"/>
      <c r="P499" s="94"/>
      <c r="Q499" s="94"/>
      <c r="R499" s="204"/>
      <c r="S499" s="204"/>
      <c r="T499" s="94"/>
      <c r="U499" s="94"/>
      <c r="V499" s="94"/>
      <c r="W499" s="94"/>
      <c r="X499" s="94"/>
      <c r="Y499" s="94"/>
      <c r="Z499" s="204"/>
      <c r="AA499" s="204"/>
      <c r="AB499" s="204"/>
      <c r="AC499" s="204"/>
    </row>
    <row r="500" spans="3:29" ht="14.25" customHeight="1">
      <c r="C500" s="94"/>
      <c r="D500" s="94"/>
      <c r="E500" s="204"/>
      <c r="F500" s="204"/>
      <c r="G500" s="204"/>
      <c r="H500" s="204"/>
      <c r="I500" s="204"/>
      <c r="J500" s="204"/>
      <c r="K500" s="204"/>
      <c r="L500" s="94"/>
      <c r="M500" s="94"/>
      <c r="N500" s="94"/>
      <c r="O500" s="94"/>
      <c r="P500" s="94"/>
      <c r="Q500" s="94"/>
      <c r="R500" s="204"/>
      <c r="S500" s="204"/>
      <c r="T500" s="94"/>
      <c r="U500" s="94"/>
      <c r="V500" s="94"/>
      <c r="W500" s="94"/>
      <c r="X500" s="94"/>
      <c r="Y500" s="94"/>
      <c r="Z500" s="204"/>
      <c r="AA500" s="204"/>
      <c r="AB500" s="204"/>
      <c r="AC500" s="204"/>
    </row>
    <row r="501" spans="3:29" ht="14.25" customHeight="1">
      <c r="C501" s="94"/>
      <c r="D501" s="94"/>
      <c r="E501" s="204"/>
      <c r="F501" s="204"/>
      <c r="G501" s="204"/>
      <c r="H501" s="204"/>
      <c r="I501" s="204"/>
      <c r="J501" s="204"/>
      <c r="K501" s="204"/>
      <c r="L501" s="94"/>
      <c r="M501" s="94"/>
      <c r="N501" s="94"/>
      <c r="O501" s="94"/>
      <c r="P501" s="94"/>
      <c r="Q501" s="94"/>
      <c r="R501" s="204"/>
      <c r="S501" s="204"/>
      <c r="T501" s="94"/>
      <c r="U501" s="94"/>
      <c r="V501" s="94"/>
      <c r="W501" s="94"/>
      <c r="X501" s="94"/>
      <c r="Y501" s="94"/>
      <c r="Z501" s="204"/>
      <c r="AA501" s="204"/>
      <c r="AB501" s="204"/>
      <c r="AC501" s="204"/>
    </row>
    <row r="502" spans="3:29" ht="14.25" customHeight="1">
      <c r="C502" s="94"/>
      <c r="D502" s="94"/>
      <c r="E502" s="204"/>
      <c r="F502" s="204"/>
      <c r="G502" s="204"/>
      <c r="H502" s="204"/>
      <c r="I502" s="204"/>
      <c r="J502" s="204"/>
      <c r="K502" s="204"/>
      <c r="L502" s="94"/>
      <c r="M502" s="94"/>
      <c r="N502" s="94"/>
      <c r="O502" s="94"/>
      <c r="P502" s="94"/>
      <c r="Q502" s="94"/>
      <c r="R502" s="204"/>
      <c r="S502" s="204"/>
      <c r="T502" s="94"/>
      <c r="U502" s="94"/>
      <c r="V502" s="94"/>
      <c r="W502" s="94"/>
      <c r="X502" s="94"/>
      <c r="Y502" s="94"/>
      <c r="Z502" s="204"/>
      <c r="AA502" s="204"/>
      <c r="AB502" s="204"/>
      <c r="AC502" s="204"/>
    </row>
    <row r="503" spans="3:29" ht="14.25" customHeight="1">
      <c r="C503" s="94"/>
      <c r="D503" s="94"/>
      <c r="E503" s="204"/>
      <c r="F503" s="204"/>
      <c r="G503" s="204"/>
      <c r="H503" s="204"/>
      <c r="I503" s="204"/>
      <c r="J503" s="204"/>
      <c r="K503" s="204"/>
      <c r="L503" s="94"/>
      <c r="M503" s="94"/>
      <c r="N503" s="94"/>
      <c r="O503" s="94"/>
      <c r="P503" s="94"/>
      <c r="Q503" s="94"/>
      <c r="R503" s="204"/>
      <c r="S503" s="204"/>
      <c r="T503" s="94"/>
      <c r="U503" s="94"/>
      <c r="V503" s="94"/>
      <c r="W503" s="94"/>
      <c r="X503" s="94"/>
      <c r="Y503" s="94"/>
      <c r="Z503" s="204"/>
      <c r="AA503" s="204"/>
      <c r="AB503" s="204"/>
      <c r="AC503" s="204"/>
    </row>
    <row r="504" spans="3:29" ht="14.25" customHeight="1">
      <c r="C504" s="94"/>
      <c r="D504" s="94"/>
      <c r="E504" s="204"/>
      <c r="F504" s="204"/>
      <c r="G504" s="204"/>
      <c r="H504" s="204"/>
      <c r="I504" s="204"/>
      <c r="J504" s="204"/>
      <c r="K504" s="204"/>
      <c r="L504" s="94"/>
      <c r="M504" s="94"/>
      <c r="N504" s="94"/>
      <c r="O504" s="94"/>
      <c r="P504" s="94"/>
      <c r="Q504" s="94"/>
      <c r="R504" s="204"/>
      <c r="S504" s="204"/>
      <c r="T504" s="94"/>
      <c r="U504" s="94"/>
      <c r="V504" s="94"/>
      <c r="W504" s="94"/>
      <c r="X504" s="94"/>
      <c r="Y504" s="94"/>
      <c r="Z504" s="204"/>
      <c r="AA504" s="204"/>
      <c r="AB504" s="204"/>
      <c r="AC504" s="204"/>
    </row>
    <row r="505" spans="3:29" ht="14.25" customHeight="1">
      <c r="C505" s="94"/>
      <c r="D505" s="94"/>
      <c r="E505" s="204"/>
      <c r="F505" s="204"/>
      <c r="G505" s="204"/>
      <c r="H505" s="204"/>
      <c r="I505" s="204"/>
      <c r="J505" s="204"/>
      <c r="K505" s="204"/>
      <c r="L505" s="94"/>
      <c r="M505" s="94"/>
      <c r="N505" s="94"/>
      <c r="O505" s="94"/>
      <c r="P505" s="94"/>
      <c r="Q505" s="94"/>
      <c r="R505" s="204"/>
      <c r="S505" s="204"/>
      <c r="T505" s="94"/>
      <c r="U505" s="94"/>
      <c r="V505" s="94"/>
      <c r="W505" s="94"/>
      <c r="X505" s="94"/>
      <c r="Y505" s="94"/>
      <c r="Z505" s="204"/>
      <c r="AA505" s="204"/>
      <c r="AB505" s="204"/>
      <c r="AC505" s="204"/>
    </row>
    <row r="506" spans="3:29" ht="14.25" customHeight="1">
      <c r="C506" s="94"/>
      <c r="D506" s="94"/>
      <c r="E506" s="204"/>
      <c r="F506" s="204"/>
      <c r="G506" s="204"/>
      <c r="H506" s="204"/>
      <c r="I506" s="204"/>
      <c r="J506" s="204"/>
      <c r="K506" s="204"/>
      <c r="L506" s="94"/>
      <c r="M506" s="94"/>
      <c r="N506" s="94"/>
      <c r="O506" s="94"/>
      <c r="P506" s="94"/>
      <c r="Q506" s="94"/>
      <c r="R506" s="204"/>
      <c r="S506" s="204"/>
      <c r="T506" s="94"/>
      <c r="U506" s="94"/>
      <c r="V506" s="94"/>
      <c r="W506" s="94"/>
      <c r="X506" s="94"/>
      <c r="Y506" s="94"/>
      <c r="Z506" s="204"/>
      <c r="AA506" s="204"/>
      <c r="AB506" s="204"/>
      <c r="AC506" s="204"/>
    </row>
    <row r="507" spans="3:29" ht="14.25" customHeight="1">
      <c r="C507" s="94"/>
      <c r="D507" s="94"/>
      <c r="E507" s="204"/>
      <c r="F507" s="204"/>
      <c r="G507" s="204"/>
      <c r="H507" s="204"/>
      <c r="I507" s="204"/>
      <c r="J507" s="204"/>
      <c r="K507" s="204"/>
      <c r="L507" s="94"/>
      <c r="M507" s="94"/>
      <c r="N507" s="94"/>
      <c r="O507" s="94"/>
      <c r="P507" s="94"/>
      <c r="Q507" s="94"/>
      <c r="R507" s="204"/>
      <c r="S507" s="204"/>
      <c r="T507" s="94"/>
      <c r="U507" s="94"/>
      <c r="V507" s="94"/>
      <c r="W507" s="94"/>
      <c r="X507" s="94"/>
      <c r="Y507" s="94"/>
      <c r="Z507" s="204"/>
      <c r="AA507" s="204"/>
      <c r="AB507" s="204"/>
      <c r="AC507" s="204"/>
    </row>
    <row r="508" spans="3:29" ht="14.25" customHeight="1">
      <c r="C508" s="94"/>
      <c r="D508" s="94"/>
      <c r="E508" s="204"/>
      <c r="F508" s="204"/>
      <c r="G508" s="204"/>
      <c r="H508" s="204"/>
      <c r="I508" s="204"/>
      <c r="J508" s="204"/>
      <c r="K508" s="204"/>
      <c r="L508" s="94"/>
      <c r="M508" s="94"/>
      <c r="N508" s="94"/>
      <c r="O508" s="94"/>
      <c r="P508" s="94"/>
      <c r="Q508" s="94"/>
      <c r="R508" s="204"/>
      <c r="S508" s="204"/>
      <c r="T508" s="94"/>
      <c r="U508" s="94"/>
      <c r="V508" s="94"/>
      <c r="W508" s="94"/>
      <c r="X508" s="94"/>
      <c r="Y508" s="94"/>
      <c r="Z508" s="204"/>
      <c r="AA508" s="204"/>
      <c r="AB508" s="204"/>
      <c r="AC508" s="204"/>
    </row>
    <row r="509" spans="3:29" ht="14.25" customHeight="1">
      <c r="C509" s="94"/>
      <c r="D509" s="94"/>
      <c r="E509" s="204"/>
      <c r="F509" s="204"/>
      <c r="G509" s="204"/>
      <c r="H509" s="204"/>
      <c r="I509" s="204"/>
      <c r="J509" s="204"/>
      <c r="K509" s="204"/>
      <c r="L509" s="94"/>
      <c r="M509" s="94"/>
      <c r="N509" s="94"/>
      <c r="O509" s="94"/>
      <c r="P509" s="94"/>
      <c r="Q509" s="94"/>
      <c r="R509" s="204"/>
      <c r="S509" s="204"/>
      <c r="T509" s="94"/>
      <c r="U509" s="94"/>
      <c r="V509" s="94"/>
      <c r="W509" s="94"/>
      <c r="X509" s="94"/>
      <c r="Y509" s="94"/>
      <c r="Z509" s="204"/>
      <c r="AA509" s="204"/>
      <c r="AB509" s="204"/>
      <c r="AC509" s="204"/>
    </row>
    <row r="510" spans="3:29" ht="14.25" customHeight="1">
      <c r="C510" s="94"/>
      <c r="D510" s="94"/>
      <c r="E510" s="204"/>
      <c r="F510" s="204"/>
      <c r="G510" s="204"/>
      <c r="H510" s="204"/>
      <c r="I510" s="204"/>
      <c r="J510" s="204"/>
      <c r="K510" s="204"/>
      <c r="L510" s="94"/>
      <c r="M510" s="94"/>
      <c r="N510" s="94"/>
      <c r="O510" s="94"/>
      <c r="P510" s="94"/>
      <c r="Q510" s="94"/>
      <c r="R510" s="204"/>
      <c r="S510" s="204"/>
      <c r="T510" s="94"/>
      <c r="U510" s="94"/>
      <c r="V510" s="94"/>
      <c r="W510" s="94"/>
      <c r="X510" s="94"/>
      <c r="Y510" s="94"/>
      <c r="Z510" s="204"/>
      <c r="AA510" s="204"/>
      <c r="AB510" s="204"/>
      <c r="AC510" s="204"/>
    </row>
    <row r="511" spans="3:29" ht="14.25" customHeight="1">
      <c r="C511" s="94"/>
      <c r="D511" s="94"/>
      <c r="E511" s="204"/>
      <c r="F511" s="204"/>
      <c r="G511" s="204"/>
      <c r="H511" s="204"/>
      <c r="I511" s="204"/>
      <c r="J511" s="204"/>
      <c r="K511" s="204"/>
      <c r="L511" s="94"/>
      <c r="M511" s="94"/>
      <c r="N511" s="94"/>
      <c r="O511" s="94"/>
      <c r="P511" s="94"/>
      <c r="Q511" s="94"/>
      <c r="R511" s="204"/>
      <c r="S511" s="204"/>
      <c r="T511" s="94"/>
      <c r="U511" s="94"/>
      <c r="V511" s="94"/>
      <c r="W511" s="94"/>
      <c r="X511" s="94"/>
      <c r="Y511" s="94"/>
      <c r="Z511" s="204"/>
      <c r="AA511" s="204"/>
      <c r="AB511" s="204"/>
      <c r="AC511" s="204"/>
    </row>
    <row r="512" spans="3:29" ht="14.25" customHeight="1">
      <c r="C512" s="94"/>
      <c r="D512" s="94"/>
      <c r="E512" s="204"/>
      <c r="F512" s="204"/>
      <c r="G512" s="204"/>
      <c r="H512" s="204"/>
      <c r="I512" s="204"/>
      <c r="J512" s="204"/>
      <c r="K512" s="204"/>
      <c r="L512" s="94"/>
      <c r="M512" s="94"/>
      <c r="N512" s="94"/>
      <c r="O512" s="94"/>
      <c r="P512" s="94"/>
      <c r="Q512" s="94"/>
      <c r="R512" s="204"/>
      <c r="S512" s="204"/>
      <c r="T512" s="94"/>
      <c r="U512" s="94"/>
      <c r="V512" s="94"/>
      <c r="W512" s="94"/>
      <c r="X512" s="94"/>
      <c r="Y512" s="94"/>
      <c r="Z512" s="204"/>
      <c r="AA512" s="204"/>
      <c r="AB512" s="204"/>
      <c r="AC512" s="204"/>
    </row>
    <row r="513" spans="3:29" ht="14.25" customHeight="1">
      <c r="C513" s="94"/>
      <c r="D513" s="94"/>
      <c r="E513" s="204"/>
      <c r="F513" s="204"/>
      <c r="G513" s="204"/>
      <c r="H513" s="204"/>
      <c r="I513" s="204"/>
      <c r="J513" s="204"/>
      <c r="K513" s="204"/>
      <c r="L513" s="94"/>
      <c r="M513" s="94"/>
      <c r="N513" s="94"/>
      <c r="O513" s="94"/>
      <c r="P513" s="94"/>
      <c r="Q513" s="94"/>
      <c r="R513" s="204"/>
      <c r="S513" s="204"/>
      <c r="T513" s="94"/>
      <c r="U513" s="94"/>
      <c r="V513" s="94"/>
      <c r="W513" s="94"/>
      <c r="X513" s="94"/>
      <c r="Y513" s="94"/>
      <c r="Z513" s="204"/>
      <c r="AA513" s="204"/>
      <c r="AB513" s="204"/>
      <c r="AC513" s="204"/>
    </row>
    <row r="514" spans="3:29" ht="14.25" customHeight="1">
      <c r="C514" s="94"/>
      <c r="D514" s="94"/>
      <c r="E514" s="204"/>
      <c r="F514" s="204"/>
      <c r="G514" s="204"/>
      <c r="H514" s="204"/>
      <c r="I514" s="204"/>
      <c r="J514" s="204"/>
      <c r="K514" s="204"/>
      <c r="L514" s="94"/>
      <c r="M514" s="94"/>
      <c r="N514" s="94"/>
      <c r="O514" s="94"/>
      <c r="P514" s="94"/>
      <c r="Q514" s="94"/>
      <c r="R514" s="204"/>
      <c r="S514" s="204"/>
      <c r="T514" s="94"/>
      <c r="U514" s="94"/>
      <c r="V514" s="94"/>
      <c r="W514" s="94"/>
      <c r="X514" s="94"/>
      <c r="Y514" s="94"/>
      <c r="Z514" s="204"/>
      <c r="AA514" s="204"/>
      <c r="AB514" s="204"/>
      <c r="AC514" s="204"/>
    </row>
    <row r="515" spans="3:29" ht="14.25" customHeight="1">
      <c r="C515" s="94"/>
      <c r="D515" s="94"/>
      <c r="E515" s="204"/>
      <c r="F515" s="204"/>
      <c r="G515" s="204"/>
      <c r="H515" s="204"/>
      <c r="I515" s="204"/>
      <c r="J515" s="204"/>
      <c r="K515" s="204"/>
      <c r="L515" s="94"/>
      <c r="M515" s="94"/>
      <c r="N515" s="94"/>
      <c r="O515" s="94"/>
      <c r="P515" s="94"/>
      <c r="Q515" s="94"/>
      <c r="R515" s="204"/>
      <c r="S515" s="204"/>
      <c r="T515" s="94"/>
      <c r="U515" s="94"/>
      <c r="V515" s="94"/>
      <c r="W515" s="94"/>
      <c r="X515" s="94"/>
      <c r="Y515" s="94"/>
      <c r="Z515" s="204"/>
      <c r="AA515" s="204"/>
      <c r="AB515" s="204"/>
      <c r="AC515" s="204"/>
    </row>
    <row r="516" spans="3:29" ht="14.25" customHeight="1">
      <c r="C516" s="94"/>
      <c r="D516" s="94"/>
      <c r="E516" s="204"/>
      <c r="F516" s="204"/>
      <c r="G516" s="204"/>
      <c r="H516" s="204"/>
      <c r="I516" s="204"/>
      <c r="J516" s="204"/>
      <c r="K516" s="204"/>
      <c r="L516" s="94"/>
      <c r="M516" s="94"/>
      <c r="N516" s="94"/>
      <c r="O516" s="94"/>
      <c r="P516" s="94"/>
      <c r="Q516" s="94"/>
      <c r="R516" s="204"/>
      <c r="S516" s="204"/>
      <c r="T516" s="94"/>
      <c r="U516" s="94"/>
      <c r="V516" s="94"/>
      <c r="W516" s="94"/>
      <c r="X516" s="94"/>
      <c r="Y516" s="94"/>
      <c r="Z516" s="204"/>
      <c r="AA516" s="204"/>
      <c r="AB516" s="204"/>
      <c r="AC516" s="204"/>
    </row>
    <row r="517" spans="3:29" ht="14.25" customHeight="1">
      <c r="C517" s="94"/>
      <c r="D517" s="94"/>
      <c r="E517" s="204"/>
      <c r="F517" s="204"/>
      <c r="G517" s="204"/>
      <c r="H517" s="204"/>
      <c r="I517" s="204"/>
      <c r="J517" s="204"/>
      <c r="K517" s="204"/>
      <c r="L517" s="94"/>
      <c r="M517" s="94"/>
      <c r="N517" s="94"/>
      <c r="O517" s="94"/>
      <c r="P517" s="94"/>
      <c r="Q517" s="94"/>
      <c r="R517" s="204"/>
      <c r="S517" s="204"/>
      <c r="T517" s="94"/>
      <c r="U517" s="94"/>
      <c r="V517" s="94"/>
      <c r="W517" s="94"/>
      <c r="X517" s="94"/>
      <c r="Y517" s="94"/>
      <c r="Z517" s="204"/>
      <c r="AA517" s="204"/>
      <c r="AB517" s="204"/>
      <c r="AC517" s="204"/>
    </row>
    <row r="518" spans="3:29" ht="14.25" customHeight="1">
      <c r="C518" s="94"/>
      <c r="D518" s="94"/>
      <c r="E518" s="204"/>
      <c r="F518" s="204"/>
      <c r="G518" s="204"/>
      <c r="H518" s="204"/>
      <c r="I518" s="204"/>
      <c r="J518" s="204"/>
      <c r="K518" s="204"/>
      <c r="L518" s="94"/>
      <c r="M518" s="94"/>
      <c r="N518" s="94"/>
      <c r="O518" s="94"/>
      <c r="P518" s="94"/>
      <c r="Q518" s="94"/>
      <c r="R518" s="204"/>
      <c r="S518" s="204"/>
      <c r="T518" s="94"/>
      <c r="U518" s="94"/>
      <c r="V518" s="94"/>
      <c r="W518" s="94"/>
      <c r="X518" s="94"/>
      <c r="Y518" s="94"/>
      <c r="Z518" s="204"/>
      <c r="AA518" s="204"/>
      <c r="AB518" s="204"/>
      <c r="AC518" s="204"/>
    </row>
    <row r="519" spans="3:29" ht="14.25" customHeight="1">
      <c r="C519" s="94"/>
      <c r="D519" s="94"/>
      <c r="E519" s="204"/>
      <c r="F519" s="204"/>
      <c r="G519" s="204"/>
      <c r="H519" s="204"/>
      <c r="I519" s="204"/>
      <c r="J519" s="204"/>
      <c r="K519" s="204"/>
      <c r="L519" s="94"/>
      <c r="M519" s="94"/>
      <c r="N519" s="94"/>
      <c r="O519" s="94"/>
      <c r="P519" s="94"/>
      <c r="Q519" s="94"/>
      <c r="R519" s="204"/>
      <c r="S519" s="204"/>
      <c r="T519" s="94"/>
      <c r="U519" s="94"/>
      <c r="V519" s="94"/>
      <c r="W519" s="94"/>
      <c r="X519" s="94"/>
      <c r="Y519" s="94"/>
      <c r="Z519" s="204"/>
      <c r="AA519" s="204"/>
      <c r="AB519" s="204"/>
      <c r="AC519" s="204"/>
    </row>
    <row r="520" spans="3:29" ht="14.25" customHeight="1">
      <c r="C520" s="94"/>
      <c r="D520" s="94"/>
      <c r="E520" s="204"/>
      <c r="F520" s="204"/>
      <c r="G520" s="204"/>
      <c r="H520" s="204"/>
      <c r="I520" s="204"/>
      <c r="J520" s="204"/>
      <c r="K520" s="204"/>
      <c r="L520" s="94"/>
      <c r="M520" s="94"/>
      <c r="N520" s="94"/>
      <c r="O520" s="94"/>
      <c r="P520" s="94"/>
      <c r="Q520" s="94"/>
      <c r="R520" s="204"/>
      <c r="S520" s="204"/>
      <c r="T520" s="94"/>
      <c r="U520" s="94"/>
      <c r="V520" s="94"/>
      <c r="W520" s="94"/>
      <c r="X520" s="94"/>
      <c r="Y520" s="94"/>
      <c r="Z520" s="204"/>
      <c r="AA520" s="204"/>
      <c r="AB520" s="204"/>
      <c r="AC520" s="204"/>
    </row>
    <row r="521" spans="3:29" ht="14.25" customHeight="1">
      <c r="C521" s="94"/>
      <c r="D521" s="94"/>
      <c r="E521" s="204"/>
      <c r="F521" s="204"/>
      <c r="G521" s="204"/>
      <c r="H521" s="204"/>
      <c r="I521" s="204"/>
      <c r="J521" s="204"/>
      <c r="K521" s="204"/>
      <c r="L521" s="94"/>
      <c r="M521" s="94"/>
      <c r="N521" s="94"/>
      <c r="O521" s="94"/>
      <c r="P521" s="94"/>
      <c r="Q521" s="94"/>
      <c r="R521" s="204"/>
      <c r="S521" s="204"/>
      <c r="T521" s="94"/>
      <c r="U521" s="94"/>
      <c r="V521" s="94"/>
      <c r="W521" s="94"/>
      <c r="X521" s="94"/>
      <c r="Y521" s="94"/>
      <c r="Z521" s="204"/>
      <c r="AA521" s="204"/>
      <c r="AB521" s="204"/>
      <c r="AC521" s="204"/>
    </row>
    <row r="522" spans="3:29" ht="14.25" customHeight="1">
      <c r="C522" s="94"/>
      <c r="D522" s="94"/>
      <c r="E522" s="204"/>
      <c r="F522" s="204"/>
      <c r="G522" s="204"/>
      <c r="H522" s="204"/>
      <c r="I522" s="204"/>
      <c r="J522" s="204"/>
      <c r="K522" s="204"/>
      <c r="L522" s="94"/>
      <c r="M522" s="94"/>
      <c r="N522" s="94"/>
      <c r="O522" s="94"/>
      <c r="P522" s="94"/>
      <c r="Q522" s="94"/>
      <c r="R522" s="204"/>
      <c r="S522" s="204"/>
      <c r="T522" s="94"/>
      <c r="U522" s="94"/>
      <c r="V522" s="94"/>
      <c r="W522" s="94"/>
      <c r="X522" s="94"/>
      <c r="Y522" s="94"/>
      <c r="Z522" s="204"/>
      <c r="AA522" s="204"/>
      <c r="AB522" s="204"/>
      <c r="AC522" s="204"/>
    </row>
    <row r="523" spans="3:29" ht="14.25" customHeight="1">
      <c r="C523" s="94"/>
      <c r="D523" s="94"/>
      <c r="E523" s="204"/>
      <c r="F523" s="204"/>
      <c r="G523" s="204"/>
      <c r="H523" s="204"/>
      <c r="I523" s="204"/>
      <c r="J523" s="204"/>
      <c r="K523" s="204"/>
      <c r="L523" s="94"/>
      <c r="M523" s="94"/>
      <c r="N523" s="94"/>
      <c r="O523" s="94"/>
      <c r="P523" s="94"/>
      <c r="Q523" s="94"/>
      <c r="R523" s="204"/>
      <c r="S523" s="204"/>
      <c r="T523" s="94"/>
      <c r="U523" s="94"/>
      <c r="V523" s="94"/>
      <c r="W523" s="94"/>
      <c r="X523" s="94"/>
      <c r="Y523" s="94"/>
      <c r="Z523" s="204"/>
      <c r="AA523" s="204"/>
      <c r="AB523" s="204"/>
      <c r="AC523" s="204"/>
    </row>
    <row r="524" spans="3:29" ht="14.25" customHeight="1">
      <c r="C524" s="94"/>
      <c r="D524" s="94"/>
      <c r="E524" s="204"/>
      <c r="F524" s="204"/>
      <c r="G524" s="204"/>
      <c r="H524" s="204"/>
      <c r="I524" s="204"/>
      <c r="J524" s="204"/>
      <c r="K524" s="204"/>
      <c r="L524" s="94"/>
      <c r="M524" s="94"/>
      <c r="N524" s="94"/>
      <c r="O524" s="94"/>
      <c r="P524" s="94"/>
      <c r="Q524" s="94"/>
      <c r="R524" s="204"/>
      <c r="S524" s="204"/>
      <c r="T524" s="94"/>
      <c r="U524" s="94"/>
      <c r="V524" s="94"/>
      <c r="W524" s="94"/>
      <c r="X524" s="94"/>
      <c r="Y524" s="94"/>
      <c r="Z524" s="204"/>
      <c r="AA524" s="204"/>
      <c r="AB524" s="204"/>
      <c r="AC524" s="204"/>
    </row>
    <row r="525" spans="3:29" ht="14.25" customHeight="1">
      <c r="C525" s="94"/>
      <c r="D525" s="94"/>
      <c r="E525" s="204"/>
      <c r="F525" s="204"/>
      <c r="G525" s="204"/>
      <c r="H525" s="204"/>
      <c r="I525" s="204"/>
      <c r="J525" s="204"/>
      <c r="K525" s="204"/>
      <c r="L525" s="94"/>
      <c r="M525" s="94"/>
      <c r="N525" s="94"/>
      <c r="O525" s="94"/>
      <c r="P525" s="94"/>
      <c r="Q525" s="94"/>
      <c r="R525" s="204"/>
      <c r="S525" s="204"/>
      <c r="T525" s="94"/>
      <c r="U525" s="94"/>
      <c r="V525" s="94"/>
      <c r="W525" s="94"/>
      <c r="X525" s="94"/>
      <c r="Y525" s="94"/>
      <c r="Z525" s="204"/>
      <c r="AA525" s="204"/>
      <c r="AB525" s="204"/>
      <c r="AC525" s="204"/>
    </row>
    <row r="526" spans="3:29" ht="14.25" customHeight="1">
      <c r="C526" s="94"/>
      <c r="D526" s="94"/>
      <c r="E526" s="204"/>
      <c r="F526" s="204"/>
      <c r="G526" s="204"/>
      <c r="H526" s="204"/>
      <c r="I526" s="204"/>
      <c r="J526" s="204"/>
      <c r="K526" s="204"/>
      <c r="L526" s="94"/>
      <c r="M526" s="94"/>
      <c r="N526" s="94"/>
      <c r="O526" s="94"/>
      <c r="P526" s="94"/>
      <c r="Q526" s="94"/>
      <c r="R526" s="204"/>
      <c r="S526" s="204"/>
      <c r="T526" s="94"/>
      <c r="U526" s="94"/>
      <c r="V526" s="94"/>
      <c r="W526" s="94"/>
      <c r="X526" s="94"/>
      <c r="Y526" s="94"/>
      <c r="Z526" s="204"/>
      <c r="AA526" s="204"/>
      <c r="AB526" s="204"/>
      <c r="AC526" s="204"/>
    </row>
    <row r="527" spans="3:29" ht="14.25" customHeight="1">
      <c r="C527" s="94"/>
      <c r="D527" s="94"/>
      <c r="E527" s="204"/>
      <c r="F527" s="204"/>
      <c r="G527" s="204"/>
      <c r="H527" s="204"/>
      <c r="I527" s="204"/>
      <c r="J527" s="204"/>
      <c r="K527" s="204"/>
      <c r="L527" s="94"/>
      <c r="M527" s="94"/>
      <c r="N527" s="94"/>
      <c r="O527" s="94"/>
      <c r="P527" s="94"/>
      <c r="Q527" s="94"/>
      <c r="R527" s="204"/>
      <c r="S527" s="204"/>
      <c r="T527" s="94"/>
      <c r="U527" s="94"/>
      <c r="V527" s="94"/>
      <c r="W527" s="94"/>
      <c r="X527" s="94"/>
      <c r="Y527" s="94"/>
      <c r="Z527" s="204"/>
      <c r="AA527" s="204"/>
      <c r="AB527" s="204"/>
      <c r="AC527" s="204"/>
    </row>
    <row r="528" spans="3:29" ht="14.25" customHeight="1">
      <c r="C528" s="94"/>
      <c r="D528" s="94"/>
      <c r="E528" s="204"/>
      <c r="F528" s="204"/>
      <c r="G528" s="204"/>
      <c r="H528" s="204"/>
      <c r="I528" s="204"/>
      <c r="J528" s="204"/>
      <c r="K528" s="204"/>
      <c r="L528" s="94"/>
      <c r="M528" s="94"/>
      <c r="N528" s="94"/>
      <c r="O528" s="94"/>
      <c r="P528" s="94"/>
      <c r="Q528" s="94"/>
      <c r="R528" s="204"/>
      <c r="S528" s="204"/>
      <c r="T528" s="94"/>
      <c r="U528" s="94"/>
      <c r="V528" s="94"/>
      <c r="W528" s="94"/>
      <c r="X528" s="94"/>
      <c r="Y528" s="94"/>
      <c r="Z528" s="204"/>
      <c r="AA528" s="204"/>
      <c r="AB528" s="204"/>
      <c r="AC528" s="204"/>
    </row>
    <row r="529" spans="3:29" ht="14.25" customHeight="1">
      <c r="C529" s="94"/>
      <c r="D529" s="94"/>
      <c r="E529" s="204"/>
      <c r="F529" s="204"/>
      <c r="G529" s="204"/>
      <c r="H529" s="204"/>
      <c r="I529" s="204"/>
      <c r="J529" s="204"/>
      <c r="K529" s="204"/>
      <c r="L529" s="94"/>
      <c r="M529" s="94"/>
      <c r="N529" s="94"/>
      <c r="O529" s="94"/>
      <c r="P529" s="94"/>
      <c r="Q529" s="94"/>
      <c r="R529" s="204"/>
      <c r="S529" s="204"/>
      <c r="T529" s="94"/>
      <c r="U529" s="94"/>
      <c r="V529" s="94"/>
      <c r="W529" s="94"/>
      <c r="X529" s="94"/>
      <c r="Y529" s="94"/>
      <c r="Z529" s="204"/>
      <c r="AA529" s="204"/>
      <c r="AB529" s="204"/>
      <c r="AC529" s="204"/>
    </row>
    <row r="530" spans="3:29" ht="14.25" customHeight="1">
      <c r="C530" s="94"/>
      <c r="D530" s="94"/>
      <c r="E530" s="204"/>
      <c r="F530" s="204"/>
      <c r="G530" s="204"/>
      <c r="H530" s="204"/>
      <c r="I530" s="204"/>
      <c r="J530" s="204"/>
      <c r="K530" s="204"/>
      <c r="L530" s="94"/>
      <c r="M530" s="94"/>
      <c r="N530" s="94"/>
      <c r="O530" s="94"/>
      <c r="P530" s="94"/>
      <c r="Q530" s="94"/>
      <c r="R530" s="204"/>
      <c r="S530" s="204"/>
      <c r="T530" s="94"/>
      <c r="U530" s="94"/>
      <c r="V530" s="94"/>
      <c r="W530" s="94"/>
      <c r="X530" s="94"/>
      <c r="Y530" s="94"/>
      <c r="Z530" s="204"/>
      <c r="AA530" s="204"/>
      <c r="AB530" s="204"/>
      <c r="AC530" s="204"/>
    </row>
    <row r="531" spans="3:29" ht="14.25" customHeight="1">
      <c r="C531" s="94"/>
      <c r="D531" s="94"/>
      <c r="E531" s="204"/>
      <c r="F531" s="204"/>
      <c r="G531" s="204"/>
      <c r="H531" s="204"/>
      <c r="I531" s="204"/>
      <c r="J531" s="204"/>
      <c r="K531" s="204"/>
      <c r="L531" s="94"/>
      <c r="M531" s="94"/>
      <c r="N531" s="94"/>
      <c r="O531" s="94"/>
      <c r="P531" s="94"/>
      <c r="Q531" s="94"/>
      <c r="R531" s="204"/>
      <c r="S531" s="204"/>
      <c r="T531" s="94"/>
      <c r="U531" s="94"/>
      <c r="V531" s="94"/>
      <c r="W531" s="94"/>
      <c r="X531" s="94"/>
      <c r="Y531" s="94"/>
      <c r="Z531" s="204"/>
      <c r="AA531" s="204"/>
      <c r="AB531" s="204"/>
      <c r="AC531" s="204"/>
    </row>
    <row r="532" spans="3:29" ht="14.25" customHeight="1">
      <c r="C532" s="94"/>
      <c r="D532" s="94"/>
      <c r="E532" s="204"/>
      <c r="F532" s="204"/>
      <c r="G532" s="204"/>
      <c r="H532" s="204"/>
      <c r="I532" s="204"/>
      <c r="J532" s="204"/>
      <c r="K532" s="204"/>
      <c r="L532" s="94"/>
      <c r="M532" s="94"/>
      <c r="N532" s="94"/>
      <c r="O532" s="94"/>
      <c r="P532" s="94"/>
      <c r="Q532" s="94"/>
      <c r="R532" s="204"/>
      <c r="S532" s="204"/>
      <c r="T532" s="94"/>
      <c r="U532" s="94"/>
      <c r="V532" s="94"/>
      <c r="W532" s="94"/>
      <c r="X532" s="94"/>
      <c r="Y532" s="94"/>
      <c r="Z532" s="204"/>
      <c r="AA532" s="204"/>
      <c r="AB532" s="204"/>
      <c r="AC532" s="204"/>
    </row>
    <row r="533" spans="3:29" ht="14.25" customHeight="1">
      <c r="C533" s="94"/>
      <c r="D533" s="94"/>
      <c r="E533" s="204"/>
      <c r="F533" s="204"/>
      <c r="G533" s="204"/>
      <c r="H533" s="204"/>
      <c r="I533" s="204"/>
      <c r="J533" s="204"/>
      <c r="K533" s="204"/>
      <c r="L533" s="94"/>
      <c r="M533" s="94"/>
      <c r="N533" s="94"/>
      <c r="O533" s="94"/>
      <c r="P533" s="94"/>
      <c r="Q533" s="94"/>
      <c r="R533" s="204"/>
      <c r="S533" s="204"/>
      <c r="T533" s="94"/>
      <c r="U533" s="94"/>
      <c r="V533" s="94"/>
      <c r="W533" s="94"/>
      <c r="X533" s="94"/>
      <c r="Y533" s="94"/>
      <c r="Z533" s="204"/>
      <c r="AA533" s="204"/>
      <c r="AB533" s="204"/>
      <c r="AC533" s="204"/>
    </row>
    <row r="534" spans="3:29" ht="14.25" customHeight="1">
      <c r="C534" s="94"/>
      <c r="D534" s="94"/>
      <c r="E534" s="204"/>
      <c r="F534" s="204"/>
      <c r="G534" s="204"/>
      <c r="H534" s="204"/>
      <c r="I534" s="204"/>
      <c r="J534" s="204"/>
      <c r="K534" s="204"/>
      <c r="L534" s="94"/>
      <c r="M534" s="94"/>
      <c r="N534" s="94"/>
      <c r="O534" s="94"/>
      <c r="P534" s="94"/>
      <c r="Q534" s="94"/>
      <c r="R534" s="204"/>
      <c r="S534" s="204"/>
      <c r="T534" s="94"/>
      <c r="U534" s="94"/>
      <c r="V534" s="94"/>
      <c r="W534" s="94"/>
      <c r="X534" s="94"/>
      <c r="Y534" s="94"/>
      <c r="Z534" s="204"/>
      <c r="AA534" s="204"/>
      <c r="AB534" s="204"/>
      <c r="AC534" s="204"/>
    </row>
    <row r="535" spans="3:29" ht="14.25" customHeight="1">
      <c r="C535" s="94"/>
      <c r="D535" s="94"/>
      <c r="E535" s="204"/>
      <c r="F535" s="204"/>
      <c r="G535" s="204"/>
      <c r="H535" s="204"/>
      <c r="I535" s="204"/>
      <c r="J535" s="204"/>
      <c r="K535" s="204"/>
      <c r="L535" s="94"/>
      <c r="M535" s="94"/>
      <c r="N535" s="94"/>
      <c r="O535" s="94"/>
      <c r="P535" s="94"/>
      <c r="Q535" s="94"/>
      <c r="R535" s="204"/>
      <c r="S535" s="204"/>
      <c r="T535" s="94"/>
      <c r="U535" s="94"/>
      <c r="V535" s="94"/>
      <c r="W535" s="94"/>
      <c r="X535" s="94"/>
      <c r="Y535" s="94"/>
      <c r="Z535" s="204"/>
      <c r="AA535" s="204"/>
      <c r="AB535" s="204"/>
      <c r="AC535" s="204"/>
    </row>
    <row r="536" spans="3:29" ht="14.25" customHeight="1">
      <c r="C536" s="94"/>
      <c r="D536" s="94"/>
      <c r="E536" s="204"/>
      <c r="F536" s="204"/>
      <c r="G536" s="204"/>
      <c r="H536" s="204"/>
      <c r="I536" s="204"/>
      <c r="J536" s="204"/>
      <c r="K536" s="204"/>
      <c r="L536" s="94"/>
      <c r="M536" s="94"/>
      <c r="N536" s="94"/>
      <c r="O536" s="94"/>
      <c r="P536" s="94"/>
      <c r="Q536" s="94"/>
      <c r="R536" s="204"/>
      <c r="S536" s="204"/>
      <c r="T536" s="94"/>
      <c r="U536" s="94"/>
      <c r="V536" s="94"/>
      <c r="W536" s="94"/>
      <c r="X536" s="94"/>
      <c r="Y536" s="94"/>
      <c r="Z536" s="204"/>
      <c r="AA536" s="204"/>
      <c r="AB536" s="204"/>
      <c r="AC536" s="204"/>
    </row>
    <row r="537" spans="3:29" ht="14.25" customHeight="1">
      <c r="C537" s="94"/>
      <c r="D537" s="94"/>
      <c r="E537" s="204"/>
      <c r="F537" s="204"/>
      <c r="G537" s="204"/>
      <c r="H537" s="204"/>
      <c r="I537" s="204"/>
      <c r="J537" s="204"/>
      <c r="K537" s="204"/>
      <c r="L537" s="94"/>
      <c r="M537" s="94"/>
      <c r="N537" s="94"/>
      <c r="O537" s="94"/>
      <c r="P537" s="94"/>
      <c r="Q537" s="94"/>
      <c r="R537" s="204"/>
      <c r="S537" s="204"/>
      <c r="T537" s="94"/>
      <c r="U537" s="94"/>
      <c r="V537" s="94"/>
      <c r="W537" s="94"/>
      <c r="X537" s="94"/>
      <c r="Y537" s="94"/>
      <c r="Z537" s="204"/>
      <c r="AA537" s="204"/>
      <c r="AB537" s="204"/>
      <c r="AC537" s="204"/>
    </row>
    <row r="538" spans="3:29" ht="14.25" customHeight="1">
      <c r="C538" s="94"/>
      <c r="D538" s="94"/>
      <c r="E538" s="204"/>
      <c r="F538" s="204"/>
      <c r="G538" s="204"/>
      <c r="H538" s="204"/>
      <c r="I538" s="204"/>
      <c r="J538" s="204"/>
      <c r="K538" s="204"/>
      <c r="L538" s="94"/>
      <c r="M538" s="94"/>
      <c r="N538" s="94"/>
      <c r="O538" s="94"/>
      <c r="P538" s="94"/>
      <c r="Q538" s="94"/>
      <c r="R538" s="204"/>
      <c r="S538" s="204"/>
      <c r="T538" s="94"/>
      <c r="U538" s="94"/>
      <c r="V538" s="94"/>
      <c r="W538" s="94"/>
      <c r="X538" s="94"/>
      <c r="Y538" s="94"/>
      <c r="Z538" s="204"/>
      <c r="AA538" s="204"/>
      <c r="AB538" s="204"/>
      <c r="AC538" s="204"/>
    </row>
    <row r="539" spans="3:29" ht="14.25" customHeight="1">
      <c r="C539" s="94"/>
      <c r="D539" s="94"/>
      <c r="E539" s="204"/>
      <c r="F539" s="204"/>
      <c r="G539" s="204"/>
      <c r="H539" s="204"/>
      <c r="I539" s="204"/>
      <c r="J539" s="204"/>
      <c r="K539" s="204"/>
      <c r="L539" s="94"/>
      <c r="M539" s="94"/>
      <c r="N539" s="94"/>
      <c r="O539" s="94"/>
      <c r="P539" s="94"/>
      <c r="Q539" s="94"/>
      <c r="R539" s="204"/>
      <c r="S539" s="204"/>
      <c r="T539" s="94"/>
      <c r="U539" s="94"/>
      <c r="V539" s="94"/>
      <c r="W539" s="94"/>
      <c r="X539" s="94"/>
      <c r="Y539" s="94"/>
      <c r="Z539" s="204"/>
      <c r="AA539" s="204"/>
      <c r="AB539" s="204"/>
      <c r="AC539" s="204"/>
    </row>
    <row r="540" spans="3:29" ht="14.25" customHeight="1">
      <c r="C540" s="94"/>
      <c r="D540" s="94"/>
      <c r="E540" s="204"/>
      <c r="F540" s="204"/>
      <c r="G540" s="204"/>
      <c r="H540" s="204"/>
      <c r="I540" s="204"/>
      <c r="J540" s="204"/>
      <c r="K540" s="204"/>
      <c r="L540" s="94"/>
      <c r="M540" s="94"/>
      <c r="N540" s="94"/>
      <c r="O540" s="94"/>
      <c r="P540" s="94"/>
      <c r="Q540" s="94"/>
      <c r="R540" s="204"/>
      <c r="S540" s="204"/>
      <c r="T540" s="94"/>
      <c r="U540" s="94"/>
      <c r="V540" s="94"/>
      <c r="W540" s="94"/>
      <c r="X540" s="94"/>
      <c r="Y540" s="94"/>
      <c r="Z540" s="204"/>
      <c r="AA540" s="204"/>
      <c r="AB540" s="204"/>
      <c r="AC540" s="204"/>
    </row>
    <row r="541" spans="3:29" ht="14.25" customHeight="1">
      <c r="C541" s="94"/>
      <c r="D541" s="94"/>
      <c r="E541" s="204"/>
      <c r="F541" s="204"/>
      <c r="G541" s="204"/>
      <c r="H541" s="204"/>
      <c r="I541" s="204"/>
      <c r="J541" s="204"/>
      <c r="K541" s="204"/>
      <c r="L541" s="94"/>
      <c r="M541" s="94"/>
      <c r="N541" s="94"/>
      <c r="O541" s="94"/>
      <c r="P541" s="94"/>
      <c r="Q541" s="94"/>
      <c r="R541" s="204"/>
      <c r="S541" s="204"/>
      <c r="T541" s="94"/>
      <c r="U541" s="94"/>
      <c r="V541" s="94"/>
      <c r="W541" s="94"/>
      <c r="X541" s="94"/>
      <c r="Y541" s="94"/>
      <c r="Z541" s="204"/>
      <c r="AA541" s="204"/>
      <c r="AB541" s="204"/>
      <c r="AC541" s="204"/>
    </row>
    <row r="542" spans="3:29" ht="14.25" customHeight="1">
      <c r="C542" s="94"/>
      <c r="D542" s="94"/>
      <c r="E542" s="204"/>
      <c r="F542" s="204"/>
      <c r="G542" s="204"/>
      <c r="H542" s="204"/>
      <c r="I542" s="204"/>
      <c r="J542" s="204"/>
      <c r="K542" s="204"/>
      <c r="L542" s="94"/>
      <c r="M542" s="94"/>
      <c r="N542" s="94"/>
      <c r="O542" s="94"/>
      <c r="P542" s="94"/>
      <c r="Q542" s="94"/>
      <c r="R542" s="204"/>
      <c r="S542" s="204"/>
      <c r="T542" s="94"/>
      <c r="U542" s="94"/>
      <c r="V542" s="94"/>
      <c r="W542" s="94"/>
      <c r="X542" s="94"/>
      <c r="Y542" s="94"/>
      <c r="Z542" s="204"/>
      <c r="AA542" s="204"/>
      <c r="AB542" s="204"/>
      <c r="AC542" s="204"/>
    </row>
    <row r="543" spans="3:29" ht="14.25" customHeight="1">
      <c r="C543" s="94"/>
      <c r="D543" s="94"/>
      <c r="E543" s="204"/>
      <c r="F543" s="204"/>
      <c r="G543" s="204"/>
      <c r="H543" s="204"/>
      <c r="I543" s="204"/>
      <c r="J543" s="204"/>
      <c r="K543" s="204"/>
      <c r="L543" s="94"/>
      <c r="M543" s="94"/>
      <c r="N543" s="94"/>
      <c r="O543" s="94"/>
      <c r="P543" s="94"/>
      <c r="Q543" s="94"/>
      <c r="R543" s="204"/>
      <c r="S543" s="204"/>
      <c r="T543" s="94"/>
      <c r="U543" s="94"/>
      <c r="V543" s="94"/>
      <c r="W543" s="94"/>
      <c r="X543" s="94"/>
      <c r="Y543" s="94"/>
      <c r="Z543" s="204"/>
      <c r="AA543" s="204"/>
      <c r="AB543" s="204"/>
      <c r="AC543" s="204"/>
    </row>
    <row r="544" spans="3:29" ht="14.25" customHeight="1">
      <c r="C544" s="94"/>
      <c r="D544" s="94"/>
      <c r="E544" s="204"/>
      <c r="F544" s="204"/>
      <c r="G544" s="204"/>
      <c r="H544" s="204"/>
      <c r="I544" s="204"/>
      <c r="J544" s="204"/>
      <c r="K544" s="204"/>
      <c r="L544" s="94"/>
      <c r="M544" s="94"/>
      <c r="N544" s="94"/>
      <c r="O544" s="94"/>
      <c r="P544" s="94"/>
      <c r="Q544" s="94"/>
      <c r="R544" s="204"/>
      <c r="S544" s="204"/>
      <c r="T544" s="94"/>
      <c r="U544" s="94"/>
      <c r="V544" s="94"/>
      <c r="W544" s="94"/>
      <c r="X544" s="94"/>
      <c r="Y544" s="94"/>
      <c r="Z544" s="204"/>
      <c r="AA544" s="204"/>
      <c r="AB544" s="204"/>
      <c r="AC544" s="204"/>
    </row>
    <row r="545" spans="3:29" ht="14.25" customHeight="1">
      <c r="C545" s="94"/>
      <c r="D545" s="94"/>
      <c r="E545" s="204"/>
      <c r="F545" s="204"/>
      <c r="G545" s="204"/>
      <c r="H545" s="204"/>
      <c r="I545" s="204"/>
      <c r="J545" s="204"/>
      <c r="K545" s="204"/>
      <c r="L545" s="94"/>
      <c r="M545" s="94"/>
      <c r="N545" s="94"/>
      <c r="O545" s="94"/>
      <c r="P545" s="94"/>
      <c r="Q545" s="94"/>
      <c r="R545" s="204"/>
      <c r="S545" s="204"/>
      <c r="T545" s="94"/>
      <c r="U545" s="94"/>
      <c r="V545" s="94"/>
      <c r="W545" s="94"/>
      <c r="X545" s="94"/>
      <c r="Y545" s="94"/>
      <c r="Z545" s="204"/>
      <c r="AA545" s="204"/>
      <c r="AB545" s="204"/>
      <c r="AC545" s="204"/>
    </row>
    <row r="546" spans="3:29" ht="14.25" customHeight="1">
      <c r="C546" s="94"/>
      <c r="D546" s="94"/>
      <c r="E546" s="204"/>
      <c r="F546" s="204"/>
      <c r="G546" s="204"/>
      <c r="H546" s="204"/>
      <c r="I546" s="204"/>
      <c r="J546" s="204"/>
      <c r="K546" s="204"/>
      <c r="L546" s="94"/>
      <c r="M546" s="94"/>
      <c r="N546" s="94"/>
      <c r="O546" s="94"/>
      <c r="P546" s="94"/>
      <c r="Q546" s="94"/>
      <c r="R546" s="204"/>
      <c r="S546" s="204"/>
      <c r="T546" s="94"/>
      <c r="U546" s="94"/>
      <c r="V546" s="94"/>
      <c r="W546" s="94"/>
      <c r="X546" s="94"/>
      <c r="Y546" s="94"/>
      <c r="Z546" s="204"/>
      <c r="AA546" s="204"/>
      <c r="AB546" s="204"/>
      <c r="AC546" s="204"/>
    </row>
    <row r="547" spans="3:29" ht="14.25" customHeight="1">
      <c r="C547" s="94"/>
      <c r="D547" s="94"/>
      <c r="E547" s="204"/>
      <c r="F547" s="204"/>
      <c r="G547" s="204"/>
      <c r="H547" s="204"/>
      <c r="I547" s="204"/>
      <c r="J547" s="204"/>
      <c r="K547" s="204"/>
      <c r="L547" s="94"/>
      <c r="M547" s="94"/>
      <c r="N547" s="94"/>
      <c r="O547" s="94"/>
      <c r="P547" s="94"/>
      <c r="Q547" s="94"/>
      <c r="R547" s="204"/>
      <c r="S547" s="204"/>
      <c r="T547" s="94"/>
      <c r="U547" s="94"/>
      <c r="V547" s="94"/>
      <c r="W547" s="94"/>
      <c r="X547" s="94"/>
      <c r="Y547" s="94"/>
      <c r="Z547" s="204"/>
      <c r="AA547" s="204"/>
      <c r="AB547" s="204"/>
      <c r="AC547" s="204"/>
    </row>
    <row r="548" spans="3:29" ht="14.25" customHeight="1">
      <c r="C548" s="94"/>
      <c r="D548" s="94"/>
      <c r="E548" s="204"/>
      <c r="F548" s="204"/>
      <c r="G548" s="204"/>
      <c r="H548" s="204"/>
      <c r="I548" s="204"/>
      <c r="J548" s="204"/>
      <c r="K548" s="204"/>
      <c r="L548" s="94"/>
      <c r="M548" s="94"/>
      <c r="N548" s="94"/>
      <c r="O548" s="94"/>
      <c r="P548" s="94"/>
      <c r="Q548" s="94"/>
      <c r="R548" s="204"/>
      <c r="S548" s="204"/>
      <c r="T548" s="94"/>
      <c r="U548" s="94"/>
      <c r="V548" s="94"/>
      <c r="W548" s="94"/>
      <c r="X548" s="94"/>
      <c r="Y548" s="94"/>
      <c r="Z548" s="204"/>
      <c r="AA548" s="204"/>
      <c r="AB548" s="204"/>
      <c r="AC548" s="204"/>
    </row>
    <row r="549" spans="3:29" ht="14.25" customHeight="1">
      <c r="C549" s="94"/>
      <c r="D549" s="94"/>
      <c r="E549" s="204"/>
      <c r="F549" s="204"/>
      <c r="G549" s="204"/>
      <c r="H549" s="204"/>
      <c r="I549" s="204"/>
      <c r="J549" s="204"/>
      <c r="K549" s="204"/>
      <c r="L549" s="94"/>
      <c r="M549" s="94"/>
      <c r="N549" s="94"/>
      <c r="O549" s="94"/>
      <c r="P549" s="94"/>
      <c r="Q549" s="94"/>
      <c r="R549" s="204"/>
      <c r="S549" s="204"/>
      <c r="T549" s="94"/>
      <c r="U549" s="94"/>
      <c r="V549" s="94"/>
      <c r="W549" s="94"/>
      <c r="X549" s="94"/>
      <c r="Y549" s="94"/>
      <c r="Z549" s="204"/>
      <c r="AA549" s="204"/>
      <c r="AB549" s="204"/>
      <c r="AC549" s="204"/>
    </row>
    <row r="550" spans="3:29" ht="14.25" customHeight="1">
      <c r="C550" s="94"/>
      <c r="D550" s="94"/>
      <c r="E550" s="204"/>
      <c r="F550" s="204"/>
      <c r="G550" s="204"/>
      <c r="H550" s="204"/>
      <c r="I550" s="204"/>
      <c r="J550" s="204"/>
      <c r="K550" s="204"/>
      <c r="L550" s="94"/>
      <c r="M550" s="94"/>
      <c r="N550" s="94"/>
      <c r="O550" s="94"/>
      <c r="P550" s="94"/>
      <c r="Q550" s="94"/>
      <c r="R550" s="204"/>
      <c r="S550" s="204"/>
      <c r="T550" s="94"/>
      <c r="U550" s="94"/>
      <c r="V550" s="94"/>
      <c r="W550" s="94"/>
      <c r="X550" s="94"/>
      <c r="Y550" s="94"/>
      <c r="Z550" s="204"/>
      <c r="AA550" s="204"/>
      <c r="AB550" s="204"/>
      <c r="AC550" s="204"/>
    </row>
    <row r="551" spans="3:29" ht="14.25" customHeight="1">
      <c r="C551" s="94"/>
      <c r="D551" s="94"/>
      <c r="E551" s="204"/>
      <c r="F551" s="204"/>
      <c r="G551" s="204"/>
      <c r="H551" s="204"/>
      <c r="I551" s="204"/>
      <c r="J551" s="204"/>
      <c r="K551" s="204"/>
      <c r="L551" s="94"/>
      <c r="M551" s="94"/>
      <c r="N551" s="94"/>
      <c r="O551" s="94"/>
      <c r="P551" s="94"/>
      <c r="Q551" s="94"/>
      <c r="R551" s="204"/>
      <c r="S551" s="204"/>
      <c r="T551" s="94"/>
      <c r="U551" s="94"/>
      <c r="V551" s="94"/>
      <c r="W551" s="94"/>
      <c r="X551" s="94"/>
      <c r="Y551" s="94"/>
      <c r="Z551" s="204"/>
      <c r="AA551" s="204"/>
      <c r="AB551" s="204"/>
      <c r="AC551" s="204"/>
    </row>
    <row r="552" spans="3:29" ht="14.25" customHeight="1">
      <c r="C552" s="94"/>
      <c r="D552" s="94"/>
      <c r="E552" s="204"/>
      <c r="F552" s="204"/>
      <c r="G552" s="204"/>
      <c r="H552" s="204"/>
      <c r="I552" s="204"/>
      <c r="J552" s="204"/>
      <c r="K552" s="204"/>
      <c r="L552" s="94"/>
      <c r="M552" s="94"/>
      <c r="N552" s="94"/>
      <c r="O552" s="94"/>
      <c r="P552" s="94"/>
      <c r="Q552" s="94"/>
      <c r="R552" s="204"/>
      <c r="S552" s="204"/>
      <c r="T552" s="94"/>
      <c r="U552" s="94"/>
      <c r="V552" s="94"/>
      <c r="W552" s="94"/>
      <c r="X552" s="94"/>
      <c r="Y552" s="94"/>
      <c r="Z552" s="204"/>
      <c r="AA552" s="204"/>
      <c r="AB552" s="204"/>
      <c r="AC552" s="204"/>
    </row>
    <row r="553" spans="3:29" ht="14.25" customHeight="1">
      <c r="C553" s="94"/>
      <c r="D553" s="94"/>
      <c r="E553" s="204"/>
      <c r="F553" s="204"/>
      <c r="G553" s="204"/>
      <c r="H553" s="204"/>
      <c r="I553" s="204"/>
      <c r="J553" s="204"/>
      <c r="K553" s="204"/>
      <c r="L553" s="94"/>
      <c r="M553" s="94"/>
      <c r="N553" s="94"/>
      <c r="O553" s="94"/>
      <c r="P553" s="94"/>
      <c r="Q553" s="94"/>
      <c r="R553" s="204"/>
      <c r="S553" s="204"/>
      <c r="T553" s="94"/>
      <c r="U553" s="94"/>
      <c r="V553" s="94"/>
      <c r="W553" s="94"/>
      <c r="X553" s="94"/>
      <c r="Y553" s="94"/>
      <c r="Z553" s="204"/>
      <c r="AA553" s="204"/>
      <c r="AB553" s="204"/>
      <c r="AC553" s="204"/>
    </row>
    <row r="554" spans="3:29" ht="14.25" customHeight="1">
      <c r="C554" s="94"/>
      <c r="D554" s="94"/>
      <c r="E554" s="204"/>
      <c r="F554" s="204"/>
      <c r="G554" s="204"/>
      <c r="H554" s="204"/>
      <c r="I554" s="204"/>
      <c r="J554" s="204"/>
      <c r="K554" s="204"/>
      <c r="L554" s="94"/>
      <c r="M554" s="94"/>
      <c r="N554" s="94"/>
      <c r="O554" s="94"/>
      <c r="P554" s="94"/>
      <c r="Q554" s="94"/>
      <c r="R554" s="204"/>
      <c r="S554" s="204"/>
      <c r="T554" s="94"/>
      <c r="U554" s="94"/>
      <c r="V554" s="94"/>
      <c r="W554" s="94"/>
      <c r="X554" s="94"/>
      <c r="Y554" s="94"/>
      <c r="Z554" s="204"/>
      <c r="AA554" s="204"/>
      <c r="AB554" s="204"/>
      <c r="AC554" s="204"/>
    </row>
    <row r="555" spans="3:29" ht="14.25" customHeight="1">
      <c r="C555" s="94"/>
      <c r="D555" s="94"/>
      <c r="E555" s="204"/>
      <c r="F555" s="204"/>
      <c r="G555" s="204"/>
      <c r="H555" s="204"/>
      <c r="I555" s="204"/>
      <c r="J555" s="204"/>
      <c r="K555" s="204"/>
      <c r="L555" s="94"/>
      <c r="M555" s="94"/>
      <c r="N555" s="94"/>
      <c r="O555" s="94"/>
      <c r="P555" s="94"/>
      <c r="Q555" s="94"/>
      <c r="R555" s="204"/>
      <c r="S555" s="204"/>
      <c r="T555" s="94"/>
      <c r="U555" s="94"/>
      <c r="V555" s="94"/>
      <c r="W555" s="94"/>
      <c r="X555" s="94"/>
      <c r="Y555" s="94"/>
      <c r="Z555" s="204"/>
      <c r="AA555" s="204"/>
      <c r="AB555" s="204"/>
      <c r="AC555" s="204"/>
    </row>
    <row r="556" spans="3:29" ht="14.25" customHeight="1">
      <c r="C556" s="94"/>
      <c r="D556" s="94"/>
      <c r="E556" s="204"/>
      <c r="F556" s="204"/>
      <c r="G556" s="204"/>
      <c r="H556" s="204"/>
      <c r="I556" s="204"/>
      <c r="J556" s="204"/>
      <c r="K556" s="204"/>
      <c r="L556" s="94"/>
      <c r="M556" s="94"/>
      <c r="N556" s="94"/>
      <c r="O556" s="94"/>
      <c r="P556" s="94"/>
      <c r="Q556" s="94"/>
      <c r="R556" s="204"/>
      <c r="S556" s="204"/>
      <c r="T556" s="94"/>
      <c r="U556" s="94"/>
      <c r="V556" s="94"/>
      <c r="W556" s="94"/>
      <c r="X556" s="94"/>
      <c r="Y556" s="94"/>
      <c r="Z556" s="204"/>
      <c r="AA556" s="204"/>
      <c r="AB556" s="204"/>
      <c r="AC556" s="204"/>
    </row>
    <row r="557" spans="3:29" ht="14.25" customHeight="1">
      <c r="C557" s="94"/>
      <c r="D557" s="94"/>
      <c r="E557" s="204"/>
      <c r="F557" s="204"/>
      <c r="G557" s="204"/>
      <c r="H557" s="204"/>
      <c r="I557" s="204"/>
      <c r="J557" s="204"/>
      <c r="K557" s="204"/>
      <c r="L557" s="94"/>
      <c r="M557" s="94"/>
      <c r="N557" s="94"/>
      <c r="O557" s="94"/>
      <c r="P557" s="94"/>
      <c r="Q557" s="94"/>
      <c r="R557" s="204"/>
      <c r="S557" s="204"/>
      <c r="T557" s="94"/>
      <c r="U557" s="94"/>
      <c r="V557" s="94"/>
      <c r="W557" s="94"/>
      <c r="X557" s="94"/>
      <c r="Y557" s="94"/>
      <c r="Z557" s="204"/>
      <c r="AA557" s="204"/>
      <c r="AB557" s="204"/>
      <c r="AC557" s="204"/>
    </row>
    <row r="558" spans="3:29" ht="14.25" customHeight="1">
      <c r="C558" s="94"/>
      <c r="D558" s="94"/>
      <c r="E558" s="204"/>
      <c r="F558" s="204"/>
      <c r="G558" s="204"/>
      <c r="H558" s="204"/>
      <c r="I558" s="204"/>
      <c r="J558" s="204"/>
      <c r="K558" s="204"/>
      <c r="L558" s="94"/>
      <c r="M558" s="94"/>
      <c r="N558" s="94"/>
      <c r="O558" s="94"/>
      <c r="P558" s="94"/>
      <c r="Q558" s="94"/>
      <c r="R558" s="204"/>
      <c r="S558" s="204"/>
      <c r="T558" s="94"/>
      <c r="U558" s="94"/>
      <c r="V558" s="94"/>
      <c r="W558" s="94"/>
      <c r="X558" s="94"/>
      <c r="Y558" s="94"/>
      <c r="Z558" s="204"/>
      <c r="AA558" s="204"/>
      <c r="AB558" s="204"/>
      <c r="AC558" s="204"/>
    </row>
    <row r="559" spans="3:29" ht="14.25" customHeight="1">
      <c r="C559" s="94"/>
      <c r="D559" s="94"/>
      <c r="E559" s="204"/>
      <c r="F559" s="204"/>
      <c r="G559" s="204"/>
      <c r="H559" s="204"/>
      <c r="I559" s="204"/>
      <c r="J559" s="204"/>
      <c r="K559" s="204"/>
      <c r="L559" s="94"/>
      <c r="M559" s="94"/>
      <c r="N559" s="94"/>
      <c r="O559" s="94"/>
      <c r="P559" s="94"/>
      <c r="Q559" s="94"/>
      <c r="R559" s="204"/>
      <c r="S559" s="204"/>
      <c r="T559" s="94"/>
      <c r="U559" s="94"/>
      <c r="V559" s="94"/>
      <c r="W559" s="94"/>
      <c r="X559" s="94"/>
      <c r="Y559" s="94"/>
      <c r="Z559" s="204"/>
      <c r="AA559" s="204"/>
      <c r="AB559" s="204"/>
      <c r="AC559" s="204"/>
    </row>
    <row r="560" spans="3:29" ht="14.25" customHeight="1">
      <c r="C560" s="94"/>
      <c r="D560" s="94"/>
      <c r="E560" s="204"/>
      <c r="F560" s="204"/>
      <c r="G560" s="204"/>
      <c r="H560" s="204"/>
      <c r="I560" s="204"/>
      <c r="J560" s="204"/>
      <c r="K560" s="204"/>
      <c r="L560" s="94"/>
      <c r="M560" s="94"/>
      <c r="N560" s="94"/>
      <c r="O560" s="94"/>
      <c r="P560" s="94"/>
      <c r="Q560" s="94"/>
      <c r="R560" s="204"/>
      <c r="S560" s="204"/>
      <c r="T560" s="94"/>
      <c r="U560" s="94"/>
      <c r="V560" s="94"/>
      <c r="W560" s="94"/>
      <c r="X560" s="94"/>
      <c r="Y560" s="94"/>
      <c r="Z560" s="204"/>
      <c r="AA560" s="204"/>
      <c r="AB560" s="204"/>
      <c r="AC560" s="204"/>
    </row>
    <row r="561" spans="3:29" ht="14.25" customHeight="1">
      <c r="C561" s="94"/>
      <c r="D561" s="94"/>
      <c r="E561" s="204"/>
      <c r="F561" s="204"/>
      <c r="G561" s="204"/>
      <c r="H561" s="204"/>
      <c r="I561" s="204"/>
      <c r="J561" s="204"/>
      <c r="K561" s="204"/>
      <c r="L561" s="94"/>
      <c r="M561" s="94"/>
      <c r="N561" s="94"/>
      <c r="O561" s="94"/>
      <c r="P561" s="94"/>
      <c r="Q561" s="94"/>
      <c r="R561" s="204"/>
      <c r="S561" s="204"/>
      <c r="T561" s="94"/>
      <c r="U561" s="94"/>
      <c r="V561" s="94"/>
      <c r="W561" s="94"/>
      <c r="X561" s="94"/>
      <c r="Y561" s="94"/>
      <c r="Z561" s="204"/>
      <c r="AA561" s="204"/>
      <c r="AB561" s="204"/>
      <c r="AC561" s="204"/>
    </row>
    <row r="562" spans="3:29" ht="14.25" customHeight="1">
      <c r="C562" s="94"/>
      <c r="D562" s="94"/>
      <c r="E562" s="204"/>
      <c r="F562" s="204"/>
      <c r="G562" s="204"/>
      <c r="H562" s="204"/>
      <c r="I562" s="204"/>
      <c r="J562" s="204"/>
      <c r="K562" s="204"/>
      <c r="L562" s="94"/>
      <c r="M562" s="94"/>
      <c r="N562" s="94"/>
      <c r="O562" s="94"/>
      <c r="P562" s="94"/>
      <c r="Q562" s="94"/>
      <c r="R562" s="204"/>
      <c r="S562" s="204"/>
      <c r="T562" s="94"/>
      <c r="U562" s="94"/>
      <c r="V562" s="94"/>
      <c r="W562" s="94"/>
      <c r="X562" s="94"/>
      <c r="Y562" s="94"/>
      <c r="Z562" s="204"/>
      <c r="AA562" s="204"/>
      <c r="AB562" s="204"/>
      <c r="AC562" s="204"/>
    </row>
    <row r="563" spans="3:29" ht="14.25" customHeight="1">
      <c r="C563" s="94"/>
      <c r="D563" s="94"/>
      <c r="E563" s="204"/>
      <c r="F563" s="204"/>
      <c r="G563" s="204"/>
      <c r="H563" s="204"/>
      <c r="I563" s="204"/>
      <c r="J563" s="204"/>
      <c r="K563" s="204"/>
      <c r="L563" s="94"/>
      <c r="M563" s="94"/>
      <c r="N563" s="94"/>
      <c r="O563" s="94"/>
      <c r="P563" s="94"/>
      <c r="Q563" s="94"/>
      <c r="R563" s="204"/>
      <c r="S563" s="204"/>
      <c r="T563" s="94"/>
      <c r="U563" s="94"/>
      <c r="V563" s="94"/>
      <c r="W563" s="94"/>
      <c r="X563" s="94"/>
      <c r="Y563" s="94"/>
      <c r="Z563" s="204"/>
      <c r="AA563" s="204"/>
      <c r="AB563" s="204"/>
      <c r="AC563" s="204"/>
    </row>
    <row r="564" spans="3:29" ht="14.25" customHeight="1">
      <c r="C564" s="94"/>
      <c r="D564" s="94"/>
      <c r="E564" s="204"/>
      <c r="F564" s="204"/>
      <c r="G564" s="204"/>
      <c r="H564" s="204"/>
      <c r="I564" s="204"/>
      <c r="J564" s="204"/>
      <c r="K564" s="204"/>
      <c r="L564" s="94"/>
      <c r="M564" s="94"/>
      <c r="N564" s="94"/>
      <c r="O564" s="94"/>
      <c r="P564" s="94"/>
      <c r="Q564" s="94"/>
      <c r="R564" s="204"/>
      <c r="S564" s="204"/>
      <c r="T564" s="94"/>
      <c r="U564" s="94"/>
      <c r="V564" s="94"/>
      <c r="W564" s="94"/>
      <c r="X564" s="94"/>
      <c r="Y564" s="94"/>
      <c r="Z564" s="204"/>
      <c r="AA564" s="204"/>
      <c r="AB564" s="204"/>
      <c r="AC564" s="204"/>
    </row>
    <row r="565" spans="3:29" ht="14.25" customHeight="1">
      <c r="C565" s="94"/>
      <c r="D565" s="94"/>
      <c r="E565" s="204"/>
      <c r="F565" s="204"/>
      <c r="G565" s="204"/>
      <c r="H565" s="204"/>
      <c r="I565" s="204"/>
      <c r="J565" s="204"/>
      <c r="K565" s="204"/>
      <c r="L565" s="94"/>
      <c r="M565" s="94"/>
      <c r="N565" s="94"/>
      <c r="O565" s="94"/>
      <c r="P565" s="94"/>
      <c r="Q565" s="94"/>
      <c r="R565" s="204"/>
      <c r="S565" s="204"/>
      <c r="T565" s="94"/>
      <c r="U565" s="94"/>
      <c r="V565" s="94"/>
      <c r="W565" s="94"/>
      <c r="X565" s="94"/>
      <c r="Y565" s="94"/>
      <c r="Z565" s="204"/>
      <c r="AA565" s="204"/>
      <c r="AB565" s="204"/>
      <c r="AC565" s="204"/>
    </row>
    <row r="566" spans="3:29" ht="14.25" customHeight="1">
      <c r="C566" s="94"/>
      <c r="D566" s="94"/>
      <c r="E566" s="204"/>
      <c r="F566" s="204"/>
      <c r="G566" s="204"/>
      <c r="H566" s="204"/>
      <c r="I566" s="204"/>
      <c r="J566" s="204"/>
      <c r="K566" s="204"/>
      <c r="L566" s="94"/>
      <c r="M566" s="94"/>
      <c r="N566" s="94"/>
      <c r="O566" s="94"/>
      <c r="P566" s="94"/>
      <c r="Q566" s="94"/>
      <c r="R566" s="204"/>
      <c r="S566" s="204"/>
      <c r="T566" s="94"/>
      <c r="U566" s="94"/>
      <c r="V566" s="94"/>
      <c r="W566" s="94"/>
      <c r="X566" s="94"/>
      <c r="Y566" s="94"/>
      <c r="Z566" s="204"/>
      <c r="AA566" s="204"/>
      <c r="AB566" s="204"/>
      <c r="AC566" s="204"/>
    </row>
    <row r="567" spans="3:29" ht="14.25" customHeight="1">
      <c r="C567" s="94"/>
      <c r="D567" s="94"/>
      <c r="E567" s="204"/>
      <c r="F567" s="204"/>
      <c r="G567" s="204"/>
      <c r="H567" s="204"/>
      <c r="I567" s="204"/>
      <c r="J567" s="204"/>
      <c r="K567" s="204"/>
      <c r="L567" s="94"/>
      <c r="M567" s="94"/>
      <c r="N567" s="94"/>
      <c r="O567" s="94"/>
      <c r="P567" s="94"/>
      <c r="Q567" s="94"/>
      <c r="R567" s="204"/>
      <c r="S567" s="204"/>
      <c r="T567" s="94"/>
      <c r="U567" s="94"/>
      <c r="V567" s="94"/>
      <c r="W567" s="94"/>
      <c r="X567" s="94"/>
      <c r="Y567" s="94"/>
      <c r="Z567" s="204"/>
      <c r="AA567" s="204"/>
      <c r="AB567" s="204"/>
      <c r="AC567" s="204"/>
    </row>
    <row r="568" spans="3:29" ht="14.25" customHeight="1">
      <c r="C568" s="94"/>
      <c r="D568" s="94"/>
      <c r="E568" s="204"/>
      <c r="F568" s="204"/>
      <c r="G568" s="204"/>
      <c r="H568" s="204"/>
      <c r="I568" s="204"/>
      <c r="J568" s="204"/>
      <c r="K568" s="204"/>
      <c r="L568" s="94"/>
      <c r="M568" s="94"/>
      <c r="N568" s="94"/>
      <c r="O568" s="94"/>
      <c r="P568" s="94"/>
      <c r="Q568" s="94"/>
      <c r="R568" s="204"/>
      <c r="S568" s="204"/>
      <c r="T568" s="94"/>
      <c r="U568" s="94"/>
      <c r="V568" s="94"/>
      <c r="W568" s="94"/>
      <c r="X568" s="94"/>
      <c r="Y568" s="94"/>
      <c r="Z568" s="204"/>
      <c r="AA568" s="204"/>
      <c r="AB568" s="204"/>
      <c r="AC568" s="204"/>
    </row>
    <row r="569" spans="3:29" ht="14.25" customHeight="1">
      <c r="C569" s="94"/>
      <c r="D569" s="94"/>
      <c r="E569" s="204"/>
      <c r="F569" s="204"/>
      <c r="G569" s="204"/>
      <c r="H569" s="204"/>
      <c r="I569" s="204"/>
      <c r="J569" s="204"/>
      <c r="K569" s="204"/>
      <c r="L569" s="94"/>
      <c r="M569" s="94"/>
      <c r="N569" s="94"/>
      <c r="O569" s="94"/>
      <c r="P569" s="94"/>
      <c r="Q569" s="94"/>
      <c r="R569" s="204"/>
      <c r="S569" s="204"/>
      <c r="T569" s="94"/>
      <c r="U569" s="94"/>
      <c r="V569" s="94"/>
      <c r="W569" s="94"/>
      <c r="X569" s="94"/>
      <c r="Y569" s="94"/>
      <c r="Z569" s="204"/>
      <c r="AA569" s="204"/>
      <c r="AB569" s="204"/>
      <c r="AC569" s="204"/>
    </row>
    <row r="570" spans="3:29" ht="14.25" customHeight="1">
      <c r="C570" s="94"/>
      <c r="D570" s="94"/>
      <c r="E570" s="204"/>
      <c r="F570" s="204"/>
      <c r="G570" s="204"/>
      <c r="H570" s="204"/>
      <c r="I570" s="204"/>
      <c r="J570" s="204"/>
      <c r="K570" s="204"/>
      <c r="L570" s="94"/>
      <c r="M570" s="94"/>
      <c r="N570" s="94"/>
      <c r="O570" s="94"/>
      <c r="P570" s="94"/>
      <c r="Q570" s="94"/>
      <c r="R570" s="204"/>
      <c r="S570" s="204"/>
      <c r="T570" s="94"/>
      <c r="U570" s="94"/>
      <c r="V570" s="94"/>
      <c r="W570" s="94"/>
      <c r="X570" s="94"/>
      <c r="Y570" s="94"/>
      <c r="Z570" s="204"/>
      <c r="AA570" s="204"/>
      <c r="AB570" s="204"/>
      <c r="AC570" s="204"/>
    </row>
    <row r="571" spans="3:29" ht="14.25" customHeight="1">
      <c r="C571" s="94"/>
      <c r="D571" s="94"/>
      <c r="E571" s="204"/>
      <c r="F571" s="204"/>
      <c r="G571" s="204"/>
      <c r="H571" s="204"/>
      <c r="I571" s="204"/>
      <c r="J571" s="204"/>
      <c r="K571" s="204"/>
      <c r="L571" s="94"/>
      <c r="M571" s="94"/>
      <c r="N571" s="94"/>
      <c r="O571" s="94"/>
      <c r="P571" s="94"/>
      <c r="Q571" s="94"/>
      <c r="R571" s="204"/>
      <c r="S571" s="204"/>
      <c r="T571" s="94"/>
      <c r="U571" s="94"/>
      <c r="V571" s="94"/>
      <c r="W571" s="94"/>
      <c r="X571" s="94"/>
      <c r="Y571" s="94"/>
      <c r="Z571" s="204"/>
      <c r="AA571" s="204"/>
      <c r="AB571" s="204"/>
      <c r="AC571" s="204"/>
    </row>
    <row r="572" spans="3:29" ht="14.25" customHeight="1">
      <c r="C572" s="94"/>
      <c r="D572" s="94"/>
      <c r="E572" s="204"/>
      <c r="F572" s="204"/>
      <c r="G572" s="204"/>
      <c r="H572" s="204"/>
      <c r="I572" s="204"/>
      <c r="J572" s="204"/>
      <c r="K572" s="204"/>
      <c r="L572" s="94"/>
      <c r="M572" s="94"/>
      <c r="N572" s="94"/>
      <c r="O572" s="94"/>
      <c r="P572" s="94"/>
      <c r="Q572" s="94"/>
      <c r="R572" s="204"/>
      <c r="S572" s="204"/>
      <c r="T572" s="94"/>
      <c r="U572" s="94"/>
      <c r="V572" s="94"/>
      <c r="W572" s="94"/>
      <c r="X572" s="94"/>
      <c r="Y572" s="94"/>
      <c r="Z572" s="204"/>
      <c r="AA572" s="204"/>
      <c r="AB572" s="204"/>
      <c r="AC572" s="204"/>
    </row>
    <row r="573" spans="3:29" ht="14.25" customHeight="1">
      <c r="C573" s="94"/>
      <c r="D573" s="94"/>
      <c r="E573" s="204"/>
      <c r="F573" s="204"/>
      <c r="G573" s="204"/>
      <c r="H573" s="204"/>
      <c r="I573" s="204"/>
      <c r="J573" s="204"/>
      <c r="K573" s="204"/>
      <c r="L573" s="94"/>
      <c r="M573" s="94"/>
      <c r="N573" s="94"/>
      <c r="O573" s="94"/>
      <c r="P573" s="94"/>
      <c r="Q573" s="94"/>
      <c r="R573" s="204"/>
      <c r="S573" s="204"/>
      <c r="T573" s="94"/>
      <c r="U573" s="94"/>
      <c r="V573" s="94"/>
      <c r="W573" s="94"/>
      <c r="X573" s="94"/>
      <c r="Y573" s="94"/>
      <c r="Z573" s="204"/>
      <c r="AA573" s="204"/>
      <c r="AB573" s="204"/>
      <c r="AC573" s="204"/>
    </row>
    <row r="574" spans="3:29" ht="14.25" customHeight="1">
      <c r="C574" s="94"/>
      <c r="D574" s="94"/>
      <c r="E574" s="204"/>
      <c r="F574" s="204"/>
      <c r="G574" s="204"/>
      <c r="H574" s="204"/>
      <c r="I574" s="204"/>
      <c r="J574" s="204"/>
      <c r="K574" s="204"/>
      <c r="L574" s="94"/>
      <c r="M574" s="94"/>
      <c r="N574" s="94"/>
      <c r="O574" s="94"/>
      <c r="P574" s="94"/>
      <c r="Q574" s="94"/>
      <c r="R574" s="204"/>
      <c r="S574" s="204"/>
      <c r="T574" s="94"/>
      <c r="U574" s="94"/>
      <c r="V574" s="94"/>
      <c r="W574" s="94"/>
      <c r="X574" s="94"/>
      <c r="Y574" s="94"/>
      <c r="Z574" s="204"/>
      <c r="AA574" s="204"/>
      <c r="AB574" s="204"/>
      <c r="AC574" s="204"/>
    </row>
    <row r="575" spans="3:29" ht="14.25" customHeight="1">
      <c r="C575" s="94"/>
      <c r="D575" s="94"/>
      <c r="E575" s="204"/>
      <c r="F575" s="204"/>
      <c r="G575" s="204"/>
      <c r="H575" s="204"/>
      <c r="I575" s="204"/>
      <c r="J575" s="204"/>
      <c r="K575" s="204"/>
      <c r="L575" s="94"/>
      <c r="M575" s="94"/>
      <c r="N575" s="94"/>
      <c r="O575" s="94"/>
      <c r="P575" s="94"/>
      <c r="Q575" s="94"/>
      <c r="R575" s="204"/>
      <c r="S575" s="204"/>
      <c r="T575" s="94"/>
      <c r="U575" s="94"/>
      <c r="V575" s="94"/>
      <c r="W575" s="94"/>
      <c r="X575" s="94"/>
      <c r="Y575" s="94"/>
      <c r="Z575" s="204"/>
      <c r="AA575" s="204"/>
      <c r="AB575" s="204"/>
      <c r="AC575" s="204"/>
    </row>
    <row r="576" spans="3:29" ht="14.25" customHeight="1">
      <c r="C576" s="94"/>
      <c r="D576" s="94"/>
      <c r="E576" s="204"/>
      <c r="F576" s="204"/>
      <c r="G576" s="204"/>
      <c r="H576" s="204"/>
      <c r="I576" s="204"/>
      <c r="J576" s="204"/>
      <c r="K576" s="204"/>
      <c r="L576" s="94"/>
      <c r="M576" s="94"/>
      <c r="N576" s="94"/>
      <c r="O576" s="94"/>
      <c r="P576" s="94"/>
      <c r="Q576" s="94"/>
      <c r="R576" s="204"/>
      <c r="S576" s="204"/>
      <c r="T576" s="94"/>
      <c r="U576" s="94"/>
      <c r="V576" s="94"/>
      <c r="W576" s="94"/>
      <c r="X576" s="94"/>
      <c r="Y576" s="94"/>
      <c r="Z576" s="204"/>
      <c r="AA576" s="204"/>
      <c r="AB576" s="204"/>
      <c r="AC576" s="204"/>
    </row>
    <row r="577" spans="3:29" ht="14.25" customHeight="1">
      <c r="C577" s="94"/>
      <c r="D577" s="94"/>
      <c r="E577" s="204"/>
      <c r="F577" s="204"/>
      <c r="G577" s="204"/>
      <c r="H577" s="204"/>
      <c r="I577" s="204"/>
      <c r="J577" s="204"/>
      <c r="K577" s="204"/>
      <c r="L577" s="94"/>
      <c r="M577" s="94"/>
      <c r="N577" s="94"/>
      <c r="O577" s="94"/>
      <c r="P577" s="94"/>
      <c r="Q577" s="94"/>
      <c r="R577" s="204"/>
      <c r="S577" s="204"/>
      <c r="T577" s="94"/>
      <c r="U577" s="94"/>
      <c r="V577" s="94"/>
      <c r="W577" s="94"/>
      <c r="X577" s="94"/>
      <c r="Y577" s="94"/>
      <c r="Z577" s="204"/>
      <c r="AA577" s="204"/>
      <c r="AB577" s="204"/>
      <c r="AC577" s="204"/>
    </row>
    <row r="578" spans="3:29" ht="14.25" customHeight="1">
      <c r="C578" s="94"/>
      <c r="D578" s="94"/>
      <c r="E578" s="204"/>
      <c r="F578" s="204"/>
      <c r="G578" s="204"/>
      <c r="H578" s="204"/>
      <c r="I578" s="204"/>
      <c r="J578" s="204"/>
      <c r="K578" s="204"/>
      <c r="L578" s="94"/>
      <c r="M578" s="94"/>
      <c r="N578" s="94"/>
      <c r="O578" s="94"/>
      <c r="P578" s="94"/>
      <c r="Q578" s="94"/>
      <c r="R578" s="204"/>
      <c r="S578" s="204"/>
      <c r="T578" s="94"/>
      <c r="U578" s="94"/>
      <c r="V578" s="94"/>
      <c r="W578" s="94"/>
      <c r="X578" s="94"/>
      <c r="Y578" s="94"/>
      <c r="Z578" s="204"/>
      <c r="AA578" s="204"/>
      <c r="AB578" s="204"/>
      <c r="AC578" s="204"/>
    </row>
    <row r="579" spans="3:29" ht="14.25" customHeight="1">
      <c r="C579" s="94"/>
      <c r="D579" s="94"/>
      <c r="E579" s="204"/>
      <c r="F579" s="204"/>
      <c r="G579" s="204"/>
      <c r="H579" s="204"/>
      <c r="I579" s="204"/>
      <c r="J579" s="204"/>
      <c r="K579" s="204"/>
      <c r="L579" s="94"/>
      <c r="M579" s="94"/>
      <c r="N579" s="94"/>
      <c r="O579" s="94"/>
      <c r="P579" s="94"/>
      <c r="Q579" s="94"/>
      <c r="R579" s="204"/>
      <c r="S579" s="204"/>
      <c r="T579" s="94"/>
      <c r="U579" s="94"/>
      <c r="V579" s="94"/>
      <c r="W579" s="94"/>
      <c r="X579" s="94"/>
      <c r="Y579" s="94"/>
      <c r="Z579" s="204"/>
      <c r="AA579" s="204"/>
      <c r="AB579" s="204"/>
      <c r="AC579" s="204"/>
    </row>
    <row r="580" spans="3:29" ht="14.25" customHeight="1">
      <c r="C580" s="94"/>
      <c r="D580" s="94"/>
      <c r="E580" s="204"/>
      <c r="F580" s="204"/>
      <c r="G580" s="204"/>
      <c r="H580" s="204"/>
      <c r="I580" s="204"/>
      <c r="J580" s="204"/>
      <c r="K580" s="204"/>
      <c r="L580" s="94"/>
      <c r="M580" s="94"/>
      <c r="N580" s="94"/>
      <c r="O580" s="94"/>
      <c r="P580" s="94"/>
      <c r="Q580" s="94"/>
      <c r="R580" s="204"/>
      <c r="S580" s="204"/>
      <c r="T580" s="94"/>
      <c r="U580" s="94"/>
      <c r="V580" s="94"/>
      <c r="W580" s="94"/>
      <c r="X580" s="94"/>
      <c r="Y580" s="94"/>
      <c r="Z580" s="204"/>
      <c r="AA580" s="204"/>
      <c r="AB580" s="204"/>
      <c r="AC580" s="204"/>
    </row>
    <row r="581" spans="3:29" ht="14.25" customHeight="1">
      <c r="C581" s="94"/>
      <c r="D581" s="94"/>
      <c r="E581" s="204"/>
      <c r="F581" s="204"/>
      <c r="G581" s="204"/>
      <c r="H581" s="204"/>
      <c r="I581" s="204"/>
      <c r="J581" s="204"/>
      <c r="K581" s="204"/>
      <c r="L581" s="94"/>
      <c r="M581" s="94"/>
      <c r="N581" s="94"/>
      <c r="O581" s="94"/>
      <c r="P581" s="94"/>
      <c r="Q581" s="94"/>
      <c r="R581" s="204"/>
      <c r="S581" s="204"/>
      <c r="T581" s="94"/>
      <c r="U581" s="94"/>
      <c r="V581" s="94"/>
      <c r="W581" s="94"/>
      <c r="X581" s="94"/>
      <c r="Y581" s="94"/>
      <c r="Z581" s="204"/>
      <c r="AA581" s="204"/>
      <c r="AB581" s="204"/>
      <c r="AC581" s="204"/>
    </row>
    <row r="582" spans="3:29" ht="14.25" customHeight="1">
      <c r="C582" s="94"/>
      <c r="D582" s="94"/>
      <c r="E582" s="204"/>
      <c r="F582" s="204"/>
      <c r="G582" s="204"/>
      <c r="H582" s="204"/>
      <c r="I582" s="204"/>
      <c r="J582" s="204"/>
      <c r="K582" s="204"/>
      <c r="L582" s="94"/>
      <c r="M582" s="94"/>
      <c r="N582" s="94"/>
      <c r="O582" s="94"/>
      <c r="P582" s="94"/>
      <c r="Q582" s="94"/>
      <c r="R582" s="204"/>
      <c r="S582" s="204"/>
      <c r="T582" s="94"/>
      <c r="U582" s="94"/>
      <c r="V582" s="94"/>
      <c r="W582" s="94"/>
      <c r="X582" s="94"/>
      <c r="Y582" s="94"/>
      <c r="Z582" s="204"/>
      <c r="AA582" s="204"/>
      <c r="AB582" s="204"/>
      <c r="AC582" s="204"/>
    </row>
    <row r="583" spans="3:29" ht="14.25" customHeight="1">
      <c r="C583" s="94"/>
      <c r="D583" s="94"/>
      <c r="E583" s="204"/>
      <c r="F583" s="204"/>
      <c r="G583" s="204"/>
      <c r="H583" s="204"/>
      <c r="I583" s="204"/>
      <c r="J583" s="204"/>
      <c r="K583" s="204"/>
      <c r="L583" s="94"/>
      <c r="M583" s="94"/>
      <c r="N583" s="94"/>
      <c r="O583" s="94"/>
      <c r="P583" s="94"/>
      <c r="Q583" s="94"/>
      <c r="R583" s="204"/>
      <c r="S583" s="204"/>
      <c r="T583" s="94"/>
      <c r="U583" s="94"/>
      <c r="V583" s="94"/>
      <c r="W583" s="94"/>
      <c r="X583" s="94"/>
      <c r="Y583" s="94"/>
      <c r="Z583" s="204"/>
      <c r="AA583" s="204"/>
      <c r="AB583" s="204"/>
      <c r="AC583" s="204"/>
    </row>
    <row r="584" spans="3:29" ht="14.25" customHeight="1">
      <c r="C584" s="94"/>
      <c r="D584" s="94"/>
      <c r="E584" s="204"/>
      <c r="F584" s="204"/>
      <c r="G584" s="204"/>
      <c r="H584" s="204"/>
      <c r="I584" s="204"/>
      <c r="J584" s="204"/>
      <c r="K584" s="204"/>
      <c r="L584" s="94"/>
      <c r="M584" s="94"/>
      <c r="N584" s="94"/>
      <c r="O584" s="94"/>
      <c r="P584" s="94"/>
      <c r="Q584" s="94"/>
      <c r="R584" s="204"/>
      <c r="S584" s="204"/>
      <c r="T584" s="94"/>
      <c r="U584" s="94"/>
      <c r="V584" s="94"/>
      <c r="W584" s="94"/>
      <c r="X584" s="94"/>
      <c r="Y584" s="94"/>
      <c r="Z584" s="204"/>
      <c r="AA584" s="204"/>
      <c r="AB584" s="204"/>
      <c r="AC584" s="204"/>
    </row>
    <row r="585" spans="3:29" ht="14.25" customHeight="1">
      <c r="C585" s="94"/>
      <c r="D585" s="94"/>
      <c r="E585" s="204"/>
      <c r="F585" s="204"/>
      <c r="G585" s="204"/>
      <c r="H585" s="204"/>
      <c r="I585" s="204"/>
      <c r="J585" s="204"/>
      <c r="K585" s="204"/>
      <c r="L585" s="94"/>
      <c r="M585" s="94"/>
      <c r="N585" s="94"/>
      <c r="O585" s="94"/>
      <c r="P585" s="94"/>
      <c r="Q585" s="94"/>
      <c r="R585" s="204"/>
      <c r="S585" s="204"/>
      <c r="T585" s="94"/>
      <c r="U585" s="94"/>
      <c r="V585" s="94"/>
      <c r="W585" s="94"/>
      <c r="X585" s="94"/>
      <c r="Y585" s="94"/>
      <c r="Z585" s="204"/>
      <c r="AA585" s="204"/>
      <c r="AB585" s="204"/>
      <c r="AC585" s="204"/>
    </row>
    <row r="586" spans="3:29" ht="14.25" customHeight="1">
      <c r="C586" s="94"/>
      <c r="D586" s="94"/>
      <c r="E586" s="204"/>
      <c r="F586" s="204"/>
      <c r="G586" s="204"/>
      <c r="H586" s="204"/>
      <c r="I586" s="204"/>
      <c r="J586" s="204"/>
      <c r="K586" s="204"/>
      <c r="L586" s="94"/>
      <c r="M586" s="94"/>
      <c r="N586" s="94"/>
      <c r="O586" s="94"/>
      <c r="P586" s="94"/>
      <c r="Q586" s="94"/>
      <c r="R586" s="204"/>
      <c r="S586" s="204"/>
      <c r="T586" s="94"/>
      <c r="U586" s="94"/>
      <c r="V586" s="94"/>
      <c r="W586" s="94"/>
      <c r="X586" s="94"/>
      <c r="Y586" s="94"/>
      <c r="Z586" s="204"/>
      <c r="AA586" s="204"/>
      <c r="AB586" s="204"/>
      <c r="AC586" s="204"/>
    </row>
    <row r="587" spans="3:29" ht="14.25" customHeight="1">
      <c r="C587" s="94"/>
      <c r="D587" s="94"/>
      <c r="E587" s="204"/>
      <c r="F587" s="204"/>
      <c r="G587" s="204"/>
      <c r="H587" s="204"/>
      <c r="I587" s="204"/>
      <c r="J587" s="204"/>
      <c r="K587" s="204"/>
      <c r="L587" s="94"/>
      <c r="M587" s="94"/>
      <c r="N587" s="94"/>
      <c r="O587" s="94"/>
      <c r="P587" s="94"/>
      <c r="Q587" s="94"/>
      <c r="R587" s="204"/>
      <c r="S587" s="204"/>
      <c r="T587" s="94"/>
      <c r="U587" s="94"/>
      <c r="V587" s="94"/>
      <c r="W587" s="94"/>
      <c r="X587" s="94"/>
      <c r="Y587" s="94"/>
      <c r="Z587" s="204"/>
      <c r="AA587" s="204"/>
      <c r="AB587" s="204"/>
      <c r="AC587" s="204"/>
    </row>
    <row r="588" spans="3:29" ht="14.25" customHeight="1">
      <c r="C588" s="94"/>
      <c r="D588" s="94"/>
      <c r="E588" s="204"/>
      <c r="F588" s="204"/>
      <c r="G588" s="204"/>
      <c r="H588" s="204"/>
      <c r="I588" s="204"/>
      <c r="J588" s="204"/>
      <c r="K588" s="204"/>
      <c r="L588" s="94"/>
      <c r="M588" s="94"/>
      <c r="N588" s="94"/>
      <c r="O588" s="94"/>
      <c r="P588" s="94"/>
      <c r="Q588" s="94"/>
      <c r="R588" s="204"/>
      <c r="S588" s="204"/>
      <c r="T588" s="94"/>
      <c r="U588" s="94"/>
      <c r="V588" s="94"/>
      <c r="W588" s="94"/>
      <c r="X588" s="94"/>
      <c r="Y588" s="94"/>
      <c r="Z588" s="204"/>
      <c r="AA588" s="204"/>
      <c r="AB588" s="204"/>
      <c r="AC588" s="204"/>
    </row>
    <row r="589" spans="3:29" ht="14.25" customHeight="1">
      <c r="C589" s="94"/>
      <c r="D589" s="94"/>
      <c r="E589" s="204"/>
      <c r="F589" s="204"/>
      <c r="G589" s="204"/>
      <c r="H589" s="204"/>
      <c r="I589" s="204"/>
      <c r="J589" s="204"/>
      <c r="K589" s="204"/>
      <c r="L589" s="94"/>
      <c r="M589" s="94"/>
      <c r="N589" s="94"/>
      <c r="O589" s="94"/>
      <c r="P589" s="94"/>
      <c r="Q589" s="94"/>
      <c r="R589" s="204"/>
      <c r="S589" s="204"/>
      <c r="T589" s="94"/>
      <c r="U589" s="94"/>
      <c r="V589" s="94"/>
      <c r="W589" s="94"/>
      <c r="X589" s="94"/>
      <c r="Y589" s="94"/>
      <c r="Z589" s="204"/>
      <c r="AA589" s="204"/>
      <c r="AB589" s="204"/>
      <c r="AC589" s="204"/>
    </row>
    <row r="590" spans="3:29" ht="14.25" customHeight="1">
      <c r="C590" s="94"/>
      <c r="D590" s="94"/>
      <c r="E590" s="204"/>
      <c r="F590" s="204"/>
      <c r="G590" s="204"/>
      <c r="H590" s="204"/>
      <c r="I590" s="204"/>
      <c r="J590" s="204"/>
      <c r="K590" s="204"/>
      <c r="L590" s="94"/>
      <c r="M590" s="94"/>
      <c r="N590" s="94"/>
      <c r="O590" s="94"/>
      <c r="P590" s="94"/>
      <c r="Q590" s="94"/>
      <c r="R590" s="204"/>
      <c r="S590" s="204"/>
      <c r="T590" s="94"/>
      <c r="U590" s="94"/>
      <c r="V590" s="94"/>
      <c r="W590" s="94"/>
      <c r="X590" s="94"/>
      <c r="Y590" s="94"/>
      <c r="Z590" s="204"/>
      <c r="AA590" s="204"/>
      <c r="AB590" s="204"/>
      <c r="AC590" s="204"/>
    </row>
    <row r="591" spans="3:29" ht="14.25" customHeight="1">
      <c r="C591" s="94"/>
      <c r="D591" s="94"/>
      <c r="E591" s="204"/>
      <c r="F591" s="204"/>
      <c r="G591" s="204"/>
      <c r="H591" s="204"/>
      <c r="I591" s="204"/>
      <c r="J591" s="204"/>
      <c r="K591" s="204"/>
      <c r="L591" s="94"/>
      <c r="M591" s="94"/>
      <c r="N591" s="94"/>
      <c r="O591" s="94"/>
      <c r="P591" s="94"/>
      <c r="Q591" s="94"/>
      <c r="R591" s="204"/>
      <c r="S591" s="204"/>
      <c r="T591" s="94"/>
      <c r="U591" s="94"/>
      <c r="V591" s="94"/>
      <c r="W591" s="94"/>
      <c r="X591" s="94"/>
      <c r="Y591" s="94"/>
      <c r="Z591" s="204"/>
      <c r="AA591" s="204"/>
      <c r="AB591" s="204"/>
      <c r="AC591" s="204"/>
    </row>
    <row r="592" spans="3:29" ht="14.25" customHeight="1">
      <c r="C592" s="94"/>
      <c r="D592" s="94"/>
      <c r="E592" s="204"/>
      <c r="F592" s="204"/>
      <c r="G592" s="204"/>
      <c r="H592" s="204"/>
      <c r="I592" s="204"/>
      <c r="J592" s="204"/>
      <c r="K592" s="204"/>
      <c r="L592" s="94"/>
      <c r="M592" s="94"/>
      <c r="N592" s="94"/>
      <c r="O592" s="94"/>
      <c r="P592" s="94"/>
      <c r="Q592" s="94"/>
      <c r="R592" s="204"/>
      <c r="S592" s="204"/>
      <c r="T592" s="94"/>
      <c r="U592" s="94"/>
      <c r="V592" s="94"/>
      <c r="W592" s="94"/>
      <c r="X592" s="94"/>
      <c r="Y592" s="94"/>
      <c r="Z592" s="204"/>
      <c r="AA592" s="204"/>
      <c r="AB592" s="204"/>
      <c r="AC592" s="204"/>
    </row>
    <row r="593" spans="3:29" ht="14.25" customHeight="1">
      <c r="C593" s="94"/>
      <c r="D593" s="94"/>
      <c r="E593" s="204"/>
      <c r="F593" s="204"/>
      <c r="G593" s="204"/>
      <c r="H593" s="204"/>
      <c r="I593" s="204"/>
      <c r="J593" s="204"/>
      <c r="K593" s="204"/>
      <c r="L593" s="94"/>
      <c r="M593" s="94"/>
      <c r="N593" s="94"/>
      <c r="O593" s="94"/>
      <c r="P593" s="94"/>
      <c r="Q593" s="94"/>
      <c r="R593" s="204"/>
      <c r="S593" s="204"/>
      <c r="T593" s="94"/>
      <c r="U593" s="94"/>
      <c r="V593" s="94"/>
      <c r="W593" s="94"/>
      <c r="X593" s="94"/>
      <c r="Y593" s="94"/>
      <c r="Z593" s="204"/>
      <c r="AA593" s="204"/>
      <c r="AB593" s="204"/>
      <c r="AC593" s="204"/>
    </row>
    <row r="594" spans="3:29" ht="14.25" customHeight="1">
      <c r="C594" s="94"/>
      <c r="D594" s="94"/>
      <c r="E594" s="204"/>
      <c r="F594" s="204"/>
      <c r="G594" s="204"/>
      <c r="H594" s="204"/>
      <c r="I594" s="204"/>
      <c r="J594" s="204"/>
      <c r="K594" s="204"/>
      <c r="L594" s="94"/>
      <c r="M594" s="94"/>
      <c r="N594" s="94"/>
      <c r="O594" s="94"/>
      <c r="P594" s="94"/>
      <c r="Q594" s="94"/>
      <c r="R594" s="204"/>
      <c r="S594" s="204"/>
      <c r="T594" s="94"/>
      <c r="U594" s="94"/>
      <c r="V594" s="94"/>
      <c r="W594" s="94"/>
      <c r="X594" s="94"/>
      <c r="Y594" s="94"/>
      <c r="Z594" s="204"/>
      <c r="AA594" s="204"/>
      <c r="AB594" s="204"/>
      <c r="AC594" s="204"/>
    </row>
    <row r="595" spans="3:29" ht="14.25" customHeight="1">
      <c r="C595" s="94"/>
      <c r="D595" s="94"/>
      <c r="E595" s="204"/>
      <c r="F595" s="204"/>
      <c r="G595" s="204"/>
      <c r="H595" s="204"/>
      <c r="I595" s="204"/>
      <c r="J595" s="204"/>
      <c r="K595" s="204"/>
      <c r="L595" s="94"/>
      <c r="M595" s="94"/>
      <c r="N595" s="94"/>
      <c r="O595" s="94"/>
      <c r="P595" s="94"/>
      <c r="Q595" s="94"/>
      <c r="R595" s="204"/>
      <c r="S595" s="204"/>
      <c r="T595" s="94"/>
      <c r="U595" s="94"/>
      <c r="V595" s="94"/>
      <c r="W595" s="94"/>
      <c r="X595" s="94"/>
      <c r="Y595" s="94"/>
      <c r="Z595" s="204"/>
      <c r="AA595" s="204"/>
      <c r="AB595" s="204"/>
      <c r="AC595" s="204"/>
    </row>
    <row r="596" spans="3:29" ht="14.25" customHeight="1">
      <c r="C596" s="94"/>
      <c r="D596" s="94"/>
      <c r="E596" s="204"/>
      <c r="F596" s="204"/>
      <c r="G596" s="204"/>
      <c r="H596" s="204"/>
      <c r="I596" s="204"/>
      <c r="J596" s="204"/>
      <c r="K596" s="204"/>
      <c r="L596" s="94"/>
      <c r="M596" s="94"/>
      <c r="N596" s="94"/>
      <c r="O596" s="94"/>
      <c r="P596" s="94"/>
      <c r="Q596" s="94"/>
      <c r="R596" s="204"/>
      <c r="S596" s="204"/>
      <c r="T596" s="94"/>
      <c r="U596" s="94"/>
      <c r="V596" s="94"/>
      <c r="W596" s="94"/>
      <c r="X596" s="94"/>
      <c r="Y596" s="94"/>
      <c r="Z596" s="204"/>
      <c r="AA596" s="204"/>
      <c r="AB596" s="204"/>
      <c r="AC596" s="204"/>
    </row>
    <row r="597" spans="3:29" ht="14.25" customHeight="1">
      <c r="C597" s="94"/>
      <c r="D597" s="94"/>
      <c r="E597" s="204"/>
      <c r="F597" s="204"/>
      <c r="G597" s="204"/>
      <c r="H597" s="204"/>
      <c r="I597" s="204"/>
      <c r="J597" s="204"/>
      <c r="K597" s="204"/>
      <c r="L597" s="94"/>
      <c r="M597" s="94"/>
      <c r="N597" s="94"/>
      <c r="O597" s="94"/>
      <c r="P597" s="94"/>
      <c r="Q597" s="94"/>
      <c r="R597" s="204"/>
      <c r="S597" s="204"/>
      <c r="T597" s="94"/>
      <c r="U597" s="94"/>
      <c r="V597" s="94"/>
      <c r="W597" s="94"/>
      <c r="X597" s="94"/>
      <c r="Y597" s="94"/>
      <c r="Z597" s="204"/>
      <c r="AA597" s="204"/>
      <c r="AB597" s="204"/>
      <c r="AC597" s="204"/>
    </row>
    <row r="598" spans="3:29" ht="14.25" customHeight="1">
      <c r="C598" s="94"/>
      <c r="D598" s="94"/>
      <c r="E598" s="204"/>
      <c r="F598" s="204"/>
      <c r="G598" s="204"/>
      <c r="H598" s="204"/>
      <c r="I598" s="204"/>
      <c r="J598" s="204"/>
      <c r="K598" s="204"/>
      <c r="L598" s="94"/>
      <c r="M598" s="94"/>
      <c r="N598" s="94"/>
      <c r="O598" s="94"/>
      <c r="P598" s="94"/>
      <c r="Q598" s="94"/>
      <c r="R598" s="204"/>
      <c r="S598" s="204"/>
      <c r="T598" s="94"/>
      <c r="U598" s="94"/>
      <c r="V598" s="94"/>
      <c r="W598" s="94"/>
      <c r="X598" s="94"/>
      <c r="Y598" s="94"/>
      <c r="Z598" s="204"/>
      <c r="AA598" s="204"/>
      <c r="AB598" s="204"/>
      <c r="AC598" s="204"/>
    </row>
    <row r="599" spans="3:29" ht="14.25" customHeight="1">
      <c r="C599" s="94"/>
      <c r="D599" s="94"/>
      <c r="E599" s="204"/>
      <c r="F599" s="204"/>
      <c r="G599" s="204"/>
      <c r="H599" s="204"/>
      <c r="I599" s="204"/>
      <c r="J599" s="204"/>
      <c r="K599" s="204"/>
      <c r="L599" s="94"/>
      <c r="M599" s="94"/>
      <c r="N599" s="94"/>
      <c r="O599" s="94"/>
      <c r="P599" s="94"/>
      <c r="Q599" s="94"/>
      <c r="R599" s="204"/>
      <c r="S599" s="204"/>
      <c r="T599" s="94"/>
      <c r="U599" s="94"/>
      <c r="V599" s="94"/>
      <c r="W599" s="94"/>
      <c r="X599" s="94"/>
      <c r="Y599" s="94"/>
      <c r="Z599" s="204"/>
      <c r="AA599" s="204"/>
      <c r="AB599" s="204"/>
      <c r="AC599" s="204"/>
    </row>
    <row r="600" spans="3:29" ht="14.25" customHeight="1">
      <c r="C600" s="94"/>
      <c r="D600" s="94"/>
      <c r="E600" s="204"/>
      <c r="F600" s="204"/>
      <c r="G600" s="204"/>
      <c r="H600" s="204"/>
      <c r="I600" s="204"/>
      <c r="J600" s="204"/>
      <c r="K600" s="204"/>
      <c r="L600" s="94"/>
      <c r="M600" s="94"/>
      <c r="N600" s="94"/>
      <c r="O600" s="94"/>
      <c r="P600" s="94"/>
      <c r="Q600" s="94"/>
      <c r="R600" s="204"/>
      <c r="S600" s="204"/>
      <c r="T600" s="94"/>
      <c r="U600" s="94"/>
      <c r="V600" s="94"/>
      <c r="W600" s="94"/>
      <c r="X600" s="94"/>
      <c r="Y600" s="94"/>
      <c r="Z600" s="204"/>
      <c r="AA600" s="204"/>
      <c r="AB600" s="204"/>
      <c r="AC600" s="204"/>
    </row>
    <row r="601" spans="3:29" ht="14.25" customHeight="1">
      <c r="C601" s="94"/>
      <c r="D601" s="94"/>
      <c r="E601" s="204"/>
      <c r="F601" s="204"/>
      <c r="G601" s="204"/>
      <c r="H601" s="204"/>
      <c r="I601" s="204"/>
      <c r="J601" s="204"/>
      <c r="K601" s="204"/>
      <c r="L601" s="94"/>
      <c r="M601" s="94"/>
      <c r="N601" s="94"/>
      <c r="O601" s="94"/>
      <c r="P601" s="94"/>
      <c r="Q601" s="94"/>
      <c r="R601" s="204"/>
      <c r="S601" s="204"/>
      <c r="T601" s="94"/>
      <c r="U601" s="94"/>
      <c r="V601" s="94"/>
      <c r="W601" s="94"/>
      <c r="X601" s="94"/>
      <c r="Y601" s="94"/>
      <c r="Z601" s="204"/>
      <c r="AA601" s="204"/>
      <c r="AB601" s="204"/>
      <c r="AC601" s="204"/>
    </row>
    <row r="602" spans="3:29" ht="14.25" customHeight="1">
      <c r="C602" s="94"/>
      <c r="D602" s="94"/>
      <c r="E602" s="204"/>
      <c r="F602" s="204"/>
      <c r="G602" s="204"/>
      <c r="H602" s="204"/>
      <c r="I602" s="204"/>
      <c r="J602" s="204"/>
      <c r="K602" s="204"/>
      <c r="L602" s="94"/>
      <c r="M602" s="94"/>
      <c r="N602" s="94"/>
      <c r="O602" s="94"/>
      <c r="P602" s="94"/>
      <c r="Q602" s="94"/>
      <c r="R602" s="204"/>
      <c r="S602" s="204"/>
      <c r="T602" s="94"/>
      <c r="U602" s="94"/>
      <c r="V602" s="94"/>
      <c r="W602" s="94"/>
      <c r="X602" s="94"/>
      <c r="Y602" s="94"/>
      <c r="Z602" s="204"/>
      <c r="AA602" s="204"/>
      <c r="AB602" s="204"/>
      <c r="AC602" s="204"/>
    </row>
    <row r="603" spans="3:29" ht="14.25" customHeight="1">
      <c r="C603" s="94"/>
      <c r="D603" s="94"/>
      <c r="E603" s="204"/>
      <c r="F603" s="204"/>
      <c r="G603" s="204"/>
      <c r="H603" s="204"/>
      <c r="I603" s="204"/>
      <c r="J603" s="204"/>
      <c r="K603" s="204"/>
      <c r="L603" s="94"/>
      <c r="M603" s="94"/>
      <c r="N603" s="94"/>
      <c r="O603" s="94"/>
      <c r="P603" s="94"/>
      <c r="Q603" s="94"/>
      <c r="R603" s="204"/>
      <c r="S603" s="204"/>
      <c r="T603" s="94"/>
      <c r="U603" s="94"/>
      <c r="V603" s="94"/>
      <c r="W603" s="94"/>
      <c r="X603" s="94"/>
      <c r="Y603" s="94"/>
      <c r="Z603" s="204"/>
      <c r="AA603" s="204"/>
      <c r="AB603" s="204"/>
      <c r="AC603" s="204"/>
    </row>
    <row r="604" spans="3:29" ht="14.25" customHeight="1">
      <c r="C604" s="94"/>
      <c r="D604" s="94"/>
      <c r="E604" s="204"/>
      <c r="F604" s="204"/>
      <c r="G604" s="204"/>
      <c r="H604" s="204"/>
      <c r="I604" s="204"/>
      <c r="J604" s="204"/>
      <c r="K604" s="204"/>
      <c r="L604" s="94"/>
      <c r="M604" s="94"/>
      <c r="N604" s="94"/>
      <c r="O604" s="94"/>
      <c r="P604" s="94"/>
      <c r="Q604" s="94"/>
      <c r="R604" s="204"/>
      <c r="S604" s="204"/>
      <c r="T604" s="94"/>
      <c r="U604" s="94"/>
      <c r="V604" s="94"/>
      <c r="W604" s="94"/>
      <c r="X604" s="94"/>
      <c r="Y604" s="94"/>
      <c r="Z604" s="204"/>
      <c r="AA604" s="204"/>
      <c r="AB604" s="204"/>
      <c r="AC604" s="204"/>
    </row>
    <row r="605" spans="3:29" ht="14.25" customHeight="1">
      <c r="C605" s="94"/>
      <c r="D605" s="94"/>
      <c r="E605" s="204"/>
      <c r="F605" s="204"/>
      <c r="G605" s="204"/>
      <c r="H605" s="204"/>
      <c r="I605" s="204"/>
      <c r="J605" s="204"/>
      <c r="K605" s="204"/>
      <c r="L605" s="94"/>
      <c r="M605" s="94"/>
      <c r="N605" s="94"/>
      <c r="O605" s="94"/>
      <c r="P605" s="94"/>
      <c r="Q605" s="94"/>
      <c r="R605" s="204"/>
      <c r="S605" s="204"/>
      <c r="T605" s="94"/>
      <c r="U605" s="94"/>
      <c r="V605" s="94"/>
      <c r="W605" s="94"/>
      <c r="X605" s="94"/>
      <c r="Y605" s="94"/>
      <c r="Z605" s="204"/>
      <c r="AA605" s="204"/>
      <c r="AB605" s="204"/>
      <c r="AC605" s="204"/>
    </row>
    <row r="606" spans="3:29" ht="14.25" customHeight="1">
      <c r="C606" s="94"/>
      <c r="D606" s="94"/>
      <c r="E606" s="204"/>
      <c r="F606" s="204"/>
      <c r="G606" s="204"/>
      <c r="H606" s="204"/>
      <c r="I606" s="204"/>
      <c r="J606" s="204"/>
      <c r="K606" s="204"/>
      <c r="L606" s="94"/>
      <c r="M606" s="94"/>
      <c r="N606" s="94"/>
      <c r="O606" s="94"/>
      <c r="P606" s="94"/>
      <c r="Q606" s="94"/>
      <c r="R606" s="204"/>
      <c r="S606" s="204"/>
      <c r="T606" s="94"/>
      <c r="U606" s="94"/>
      <c r="V606" s="94"/>
      <c r="W606" s="94"/>
      <c r="X606" s="94"/>
      <c r="Y606" s="94"/>
      <c r="Z606" s="204"/>
      <c r="AA606" s="204"/>
      <c r="AB606" s="204"/>
      <c r="AC606" s="204"/>
    </row>
    <row r="607" spans="3:29" ht="14.25" customHeight="1">
      <c r="C607" s="94"/>
      <c r="D607" s="94"/>
      <c r="E607" s="204"/>
      <c r="F607" s="204"/>
      <c r="G607" s="204"/>
      <c r="H607" s="204"/>
      <c r="I607" s="204"/>
      <c r="J607" s="204"/>
      <c r="K607" s="204"/>
      <c r="L607" s="94"/>
      <c r="M607" s="94"/>
      <c r="N607" s="94"/>
      <c r="O607" s="94"/>
      <c r="P607" s="94"/>
      <c r="Q607" s="94"/>
      <c r="R607" s="204"/>
      <c r="S607" s="204"/>
      <c r="T607" s="94"/>
      <c r="U607" s="94"/>
      <c r="V607" s="94"/>
      <c r="W607" s="94"/>
      <c r="X607" s="94"/>
      <c r="Y607" s="94"/>
      <c r="Z607" s="204"/>
      <c r="AA607" s="204"/>
      <c r="AB607" s="204"/>
      <c r="AC607" s="204"/>
    </row>
    <row r="608" spans="3:29" ht="14.25" customHeight="1">
      <c r="C608" s="94"/>
      <c r="D608" s="94"/>
      <c r="E608" s="204"/>
      <c r="F608" s="204"/>
      <c r="G608" s="204"/>
      <c r="H608" s="204"/>
      <c r="I608" s="204"/>
      <c r="J608" s="204"/>
      <c r="K608" s="204"/>
      <c r="L608" s="94"/>
      <c r="M608" s="94"/>
      <c r="N608" s="94"/>
      <c r="O608" s="94"/>
      <c r="P608" s="94"/>
      <c r="Q608" s="94"/>
      <c r="R608" s="204"/>
      <c r="S608" s="204"/>
      <c r="T608" s="94"/>
      <c r="U608" s="94"/>
      <c r="V608" s="94"/>
      <c r="W608" s="94"/>
      <c r="X608" s="94"/>
      <c r="Y608" s="94"/>
      <c r="Z608" s="204"/>
      <c r="AA608" s="204"/>
      <c r="AB608" s="204"/>
      <c r="AC608" s="204"/>
    </row>
    <row r="609" spans="3:29" ht="14.25" customHeight="1">
      <c r="C609" s="94"/>
      <c r="D609" s="94"/>
      <c r="E609" s="204"/>
      <c r="F609" s="204"/>
      <c r="G609" s="204"/>
      <c r="H609" s="204"/>
      <c r="I609" s="204"/>
      <c r="J609" s="204"/>
      <c r="K609" s="204"/>
      <c r="L609" s="94"/>
      <c r="M609" s="94"/>
      <c r="N609" s="94"/>
      <c r="O609" s="94"/>
      <c r="P609" s="94"/>
      <c r="Q609" s="94"/>
      <c r="R609" s="204"/>
      <c r="S609" s="204"/>
      <c r="T609" s="94"/>
      <c r="U609" s="94"/>
      <c r="V609" s="94"/>
      <c r="W609" s="94"/>
      <c r="X609" s="94"/>
      <c r="Y609" s="94"/>
      <c r="Z609" s="204"/>
      <c r="AA609" s="204"/>
      <c r="AB609" s="204"/>
      <c r="AC609" s="204"/>
    </row>
    <row r="610" spans="3:29" ht="14.25" customHeight="1">
      <c r="C610" s="94"/>
      <c r="D610" s="94"/>
      <c r="E610" s="204"/>
      <c r="F610" s="204"/>
      <c r="G610" s="204"/>
      <c r="H610" s="204"/>
      <c r="I610" s="204"/>
      <c r="J610" s="204"/>
      <c r="K610" s="204"/>
      <c r="L610" s="94"/>
      <c r="M610" s="94"/>
      <c r="N610" s="94"/>
      <c r="O610" s="94"/>
      <c r="P610" s="94"/>
      <c r="Q610" s="94"/>
      <c r="R610" s="204"/>
      <c r="S610" s="204"/>
      <c r="T610" s="94"/>
      <c r="U610" s="94"/>
      <c r="V610" s="94"/>
      <c r="W610" s="94"/>
      <c r="X610" s="94"/>
      <c r="Y610" s="94"/>
      <c r="Z610" s="204"/>
      <c r="AA610" s="204"/>
      <c r="AB610" s="204"/>
      <c r="AC610" s="204"/>
    </row>
    <row r="611" spans="3:29" ht="14.25" customHeight="1">
      <c r="C611" s="94"/>
      <c r="D611" s="94"/>
      <c r="E611" s="204"/>
      <c r="F611" s="204"/>
      <c r="G611" s="204"/>
      <c r="H611" s="204"/>
      <c r="I611" s="204"/>
      <c r="J611" s="204"/>
      <c r="K611" s="204"/>
      <c r="L611" s="94"/>
      <c r="M611" s="94"/>
      <c r="N611" s="94"/>
      <c r="O611" s="94"/>
      <c r="P611" s="94"/>
      <c r="Q611" s="94"/>
      <c r="R611" s="204"/>
      <c r="S611" s="204"/>
      <c r="T611" s="94"/>
      <c r="U611" s="94"/>
      <c r="V611" s="94"/>
      <c r="W611" s="94"/>
      <c r="X611" s="94"/>
      <c r="Y611" s="94"/>
      <c r="Z611" s="204"/>
      <c r="AA611" s="204"/>
      <c r="AB611" s="204"/>
      <c r="AC611" s="204"/>
    </row>
    <row r="612" spans="3:29" ht="14.25" customHeight="1">
      <c r="C612" s="94"/>
      <c r="D612" s="94"/>
      <c r="E612" s="204"/>
      <c r="F612" s="204"/>
      <c r="G612" s="204"/>
      <c r="H612" s="204"/>
      <c r="I612" s="204"/>
      <c r="J612" s="204"/>
      <c r="K612" s="204"/>
      <c r="L612" s="94"/>
      <c r="M612" s="94"/>
      <c r="N612" s="94"/>
      <c r="O612" s="94"/>
      <c r="P612" s="94"/>
      <c r="Q612" s="94"/>
      <c r="R612" s="204"/>
      <c r="S612" s="204"/>
      <c r="T612" s="94"/>
      <c r="U612" s="94"/>
      <c r="V612" s="94"/>
      <c r="W612" s="94"/>
      <c r="X612" s="94"/>
      <c r="Y612" s="94"/>
      <c r="Z612" s="204"/>
      <c r="AA612" s="204"/>
      <c r="AB612" s="204"/>
      <c r="AC612" s="204"/>
    </row>
    <row r="613" spans="3:29" ht="14.25" customHeight="1">
      <c r="C613" s="94"/>
      <c r="D613" s="94"/>
      <c r="E613" s="204"/>
      <c r="F613" s="204"/>
      <c r="G613" s="204"/>
      <c r="H613" s="204"/>
      <c r="I613" s="204"/>
      <c r="J613" s="204"/>
      <c r="K613" s="204"/>
      <c r="L613" s="94"/>
      <c r="M613" s="94"/>
      <c r="N613" s="94"/>
      <c r="O613" s="94"/>
      <c r="P613" s="94"/>
      <c r="Q613" s="94"/>
      <c r="R613" s="204"/>
      <c r="S613" s="204"/>
      <c r="T613" s="94"/>
      <c r="U613" s="94"/>
      <c r="V613" s="94"/>
      <c r="W613" s="94"/>
      <c r="X613" s="94"/>
      <c r="Y613" s="94"/>
      <c r="Z613" s="204"/>
      <c r="AA613" s="204"/>
      <c r="AB613" s="204"/>
      <c r="AC613" s="204"/>
    </row>
    <row r="614" spans="3:29" ht="14.25" customHeight="1">
      <c r="C614" s="94"/>
      <c r="D614" s="94"/>
      <c r="E614" s="204"/>
      <c r="F614" s="204"/>
      <c r="G614" s="204"/>
      <c r="H614" s="204"/>
      <c r="I614" s="204"/>
      <c r="J614" s="204"/>
      <c r="K614" s="204"/>
      <c r="L614" s="94"/>
      <c r="M614" s="94"/>
      <c r="N614" s="94"/>
      <c r="O614" s="94"/>
      <c r="P614" s="94"/>
      <c r="Q614" s="94"/>
      <c r="R614" s="204"/>
      <c r="S614" s="204"/>
      <c r="T614" s="94"/>
      <c r="U614" s="94"/>
      <c r="V614" s="94"/>
      <c r="W614" s="94"/>
      <c r="X614" s="94"/>
      <c r="Y614" s="94"/>
      <c r="Z614" s="204"/>
      <c r="AA614" s="204"/>
      <c r="AB614" s="204"/>
      <c r="AC614" s="204"/>
    </row>
    <row r="615" spans="3:29" ht="14.25" customHeight="1">
      <c r="C615" s="94"/>
      <c r="D615" s="94"/>
      <c r="E615" s="204"/>
      <c r="F615" s="204"/>
      <c r="G615" s="204"/>
      <c r="H615" s="204"/>
      <c r="I615" s="204"/>
      <c r="J615" s="204"/>
      <c r="K615" s="204"/>
      <c r="L615" s="94"/>
      <c r="M615" s="94"/>
      <c r="N615" s="94"/>
      <c r="O615" s="94"/>
      <c r="P615" s="94"/>
      <c r="Q615" s="94"/>
      <c r="R615" s="204"/>
      <c r="S615" s="204"/>
      <c r="T615" s="94"/>
      <c r="U615" s="94"/>
      <c r="V615" s="94"/>
      <c r="W615" s="94"/>
      <c r="X615" s="94"/>
      <c r="Y615" s="94"/>
      <c r="Z615" s="204"/>
      <c r="AA615" s="204"/>
      <c r="AB615" s="204"/>
      <c r="AC615" s="204"/>
    </row>
    <row r="616" spans="3:29" ht="14.25" customHeight="1">
      <c r="C616" s="94"/>
      <c r="D616" s="94"/>
      <c r="E616" s="204"/>
      <c r="F616" s="204"/>
      <c r="G616" s="204"/>
      <c r="H616" s="204"/>
      <c r="I616" s="204"/>
      <c r="J616" s="204"/>
      <c r="K616" s="204"/>
      <c r="L616" s="94"/>
      <c r="M616" s="94"/>
      <c r="N616" s="94"/>
      <c r="O616" s="94"/>
      <c r="P616" s="94"/>
      <c r="Q616" s="94"/>
      <c r="R616" s="204"/>
      <c r="S616" s="204"/>
      <c r="T616" s="94"/>
      <c r="U616" s="94"/>
      <c r="V616" s="94"/>
      <c r="W616" s="94"/>
      <c r="X616" s="94"/>
      <c r="Y616" s="94"/>
      <c r="Z616" s="204"/>
      <c r="AA616" s="204"/>
      <c r="AB616" s="204"/>
      <c r="AC616" s="204"/>
    </row>
    <row r="617" spans="3:29" ht="14.25" customHeight="1">
      <c r="C617" s="94"/>
      <c r="D617" s="94"/>
      <c r="E617" s="204"/>
      <c r="F617" s="204"/>
      <c r="G617" s="204"/>
      <c r="H617" s="204"/>
      <c r="I617" s="204"/>
      <c r="J617" s="204"/>
      <c r="K617" s="204"/>
      <c r="L617" s="94"/>
      <c r="M617" s="94"/>
      <c r="N617" s="94"/>
      <c r="O617" s="94"/>
      <c r="P617" s="94"/>
      <c r="Q617" s="94"/>
      <c r="R617" s="204"/>
      <c r="S617" s="204"/>
      <c r="T617" s="94"/>
      <c r="U617" s="94"/>
      <c r="V617" s="94"/>
      <c r="W617" s="94"/>
      <c r="X617" s="94"/>
      <c r="Y617" s="94"/>
      <c r="Z617" s="204"/>
      <c r="AA617" s="204"/>
      <c r="AB617" s="204"/>
      <c r="AC617" s="204"/>
    </row>
    <row r="618" spans="3:29" ht="14.25" customHeight="1">
      <c r="C618" s="94"/>
      <c r="D618" s="94"/>
      <c r="E618" s="204"/>
      <c r="F618" s="204"/>
      <c r="G618" s="204"/>
      <c r="H618" s="204"/>
      <c r="I618" s="204"/>
      <c r="J618" s="204"/>
      <c r="K618" s="204"/>
      <c r="L618" s="94"/>
      <c r="M618" s="94"/>
      <c r="N618" s="94"/>
      <c r="O618" s="94"/>
      <c r="P618" s="94"/>
      <c r="Q618" s="94"/>
      <c r="R618" s="204"/>
      <c r="S618" s="204"/>
      <c r="T618" s="94"/>
      <c r="U618" s="94"/>
      <c r="V618" s="94"/>
      <c r="W618" s="94"/>
      <c r="X618" s="94"/>
      <c r="Y618" s="94"/>
      <c r="Z618" s="204"/>
      <c r="AA618" s="204"/>
      <c r="AB618" s="204"/>
      <c r="AC618" s="204"/>
    </row>
    <row r="619" spans="3:29" ht="14.25" customHeight="1">
      <c r="C619" s="94"/>
      <c r="D619" s="94"/>
      <c r="E619" s="204"/>
      <c r="F619" s="204"/>
      <c r="G619" s="204"/>
      <c r="H619" s="204"/>
      <c r="I619" s="204"/>
      <c r="J619" s="204"/>
      <c r="K619" s="204"/>
      <c r="L619" s="94"/>
      <c r="M619" s="94"/>
      <c r="N619" s="94"/>
      <c r="O619" s="94"/>
      <c r="P619" s="94"/>
      <c r="Q619" s="94"/>
      <c r="R619" s="204"/>
      <c r="S619" s="204"/>
      <c r="T619" s="94"/>
      <c r="U619" s="94"/>
      <c r="V619" s="94"/>
      <c r="W619" s="94"/>
      <c r="X619" s="94"/>
      <c r="Y619" s="94"/>
      <c r="Z619" s="204"/>
      <c r="AA619" s="204"/>
      <c r="AB619" s="204"/>
      <c r="AC619" s="204"/>
    </row>
    <row r="620" spans="3:29" ht="14.25" customHeight="1">
      <c r="C620" s="94"/>
      <c r="D620" s="94"/>
      <c r="E620" s="204"/>
      <c r="F620" s="204"/>
      <c r="G620" s="204"/>
      <c r="H620" s="204"/>
      <c r="I620" s="204"/>
      <c r="J620" s="204"/>
      <c r="K620" s="204"/>
      <c r="L620" s="94"/>
      <c r="M620" s="94"/>
      <c r="N620" s="94"/>
      <c r="O620" s="94"/>
      <c r="P620" s="94"/>
      <c r="Q620" s="94"/>
      <c r="R620" s="204"/>
      <c r="S620" s="204"/>
      <c r="T620" s="94"/>
      <c r="U620" s="94"/>
      <c r="V620" s="94"/>
      <c r="W620" s="94"/>
      <c r="X620" s="94"/>
      <c r="Y620" s="94"/>
      <c r="Z620" s="204"/>
      <c r="AA620" s="204"/>
      <c r="AB620" s="204"/>
      <c r="AC620" s="204"/>
    </row>
    <row r="621" spans="3:29" ht="14.25" customHeight="1">
      <c r="C621" s="94"/>
      <c r="D621" s="94"/>
      <c r="E621" s="204"/>
      <c r="F621" s="204"/>
      <c r="G621" s="204"/>
      <c r="H621" s="204"/>
      <c r="I621" s="204"/>
      <c r="J621" s="204"/>
      <c r="K621" s="204"/>
      <c r="L621" s="94"/>
      <c r="M621" s="94"/>
      <c r="N621" s="94"/>
      <c r="O621" s="94"/>
      <c r="P621" s="94"/>
      <c r="Q621" s="94"/>
      <c r="R621" s="204"/>
      <c r="S621" s="204"/>
      <c r="T621" s="94"/>
      <c r="U621" s="94"/>
      <c r="V621" s="94"/>
      <c r="W621" s="94"/>
      <c r="X621" s="94"/>
      <c r="Y621" s="94"/>
      <c r="Z621" s="204"/>
      <c r="AA621" s="204"/>
      <c r="AB621" s="204"/>
      <c r="AC621" s="204"/>
    </row>
    <row r="622" spans="3:29" ht="14.25" customHeight="1">
      <c r="C622" s="94"/>
      <c r="D622" s="94"/>
      <c r="E622" s="204"/>
      <c r="F622" s="204"/>
      <c r="G622" s="204"/>
      <c r="H622" s="204"/>
      <c r="I622" s="204"/>
      <c r="J622" s="204"/>
      <c r="K622" s="204"/>
      <c r="L622" s="94"/>
      <c r="M622" s="94"/>
      <c r="N622" s="94"/>
      <c r="O622" s="94"/>
      <c r="P622" s="94"/>
      <c r="Q622" s="94"/>
      <c r="R622" s="204"/>
      <c r="S622" s="204"/>
      <c r="T622" s="94"/>
      <c r="U622" s="94"/>
      <c r="V622" s="94"/>
      <c r="W622" s="94"/>
      <c r="X622" s="94"/>
      <c r="Y622" s="94"/>
      <c r="Z622" s="204"/>
      <c r="AA622" s="204"/>
      <c r="AB622" s="204"/>
      <c r="AC622" s="204"/>
    </row>
    <row r="623" spans="3:29" ht="14.25" customHeight="1">
      <c r="C623" s="94"/>
      <c r="D623" s="94"/>
      <c r="E623" s="204"/>
      <c r="F623" s="204"/>
      <c r="G623" s="204"/>
      <c r="H623" s="204"/>
      <c r="I623" s="204"/>
      <c r="J623" s="204"/>
      <c r="K623" s="204"/>
      <c r="L623" s="94"/>
      <c r="M623" s="94"/>
      <c r="N623" s="94"/>
      <c r="O623" s="94"/>
      <c r="P623" s="94"/>
      <c r="Q623" s="94"/>
      <c r="R623" s="204"/>
      <c r="S623" s="204"/>
      <c r="T623" s="94"/>
      <c r="U623" s="94"/>
      <c r="V623" s="94"/>
      <c r="W623" s="94"/>
      <c r="X623" s="94"/>
      <c r="Y623" s="94"/>
      <c r="Z623" s="204"/>
      <c r="AA623" s="204"/>
      <c r="AB623" s="204"/>
      <c r="AC623" s="204"/>
    </row>
    <row r="624" spans="3:29" ht="14.25" customHeight="1">
      <c r="C624" s="94"/>
      <c r="D624" s="94"/>
      <c r="E624" s="204"/>
      <c r="F624" s="204"/>
      <c r="G624" s="204"/>
      <c r="H624" s="204"/>
      <c r="I624" s="204"/>
      <c r="J624" s="204"/>
      <c r="K624" s="204"/>
      <c r="L624" s="94"/>
      <c r="M624" s="94"/>
      <c r="N624" s="94"/>
      <c r="O624" s="94"/>
      <c r="P624" s="94"/>
      <c r="Q624" s="94"/>
      <c r="R624" s="204"/>
      <c r="S624" s="204"/>
      <c r="T624" s="94"/>
      <c r="U624" s="94"/>
      <c r="V624" s="94"/>
      <c r="W624" s="94"/>
      <c r="X624" s="94"/>
      <c r="Y624" s="94"/>
      <c r="Z624" s="204"/>
      <c r="AA624" s="204"/>
      <c r="AB624" s="204"/>
      <c r="AC624" s="204"/>
    </row>
    <row r="625" spans="3:29" ht="14.25" customHeight="1">
      <c r="C625" s="94"/>
      <c r="D625" s="94"/>
      <c r="E625" s="204"/>
      <c r="F625" s="204"/>
      <c r="G625" s="204"/>
      <c r="H625" s="204"/>
      <c r="I625" s="204"/>
      <c r="J625" s="204"/>
      <c r="K625" s="204"/>
      <c r="L625" s="94"/>
      <c r="M625" s="94"/>
      <c r="N625" s="94"/>
      <c r="O625" s="94"/>
      <c r="P625" s="94"/>
      <c r="Q625" s="94"/>
      <c r="R625" s="204"/>
      <c r="S625" s="204"/>
      <c r="T625" s="94"/>
      <c r="U625" s="94"/>
      <c r="V625" s="94"/>
      <c r="W625" s="94"/>
      <c r="X625" s="94"/>
      <c r="Y625" s="94"/>
      <c r="Z625" s="204"/>
      <c r="AA625" s="204"/>
      <c r="AB625" s="204"/>
      <c r="AC625" s="204"/>
    </row>
    <row r="626" spans="3:29" ht="14.25" customHeight="1">
      <c r="C626" s="94"/>
      <c r="D626" s="94"/>
      <c r="E626" s="204"/>
      <c r="F626" s="204"/>
      <c r="G626" s="204"/>
      <c r="H626" s="204"/>
      <c r="I626" s="204"/>
      <c r="J626" s="204"/>
      <c r="K626" s="204"/>
      <c r="L626" s="94"/>
      <c r="M626" s="94"/>
      <c r="N626" s="94"/>
      <c r="O626" s="94"/>
      <c r="P626" s="94"/>
      <c r="Q626" s="94"/>
      <c r="R626" s="204"/>
      <c r="S626" s="204"/>
      <c r="T626" s="94"/>
      <c r="U626" s="94"/>
      <c r="V626" s="94"/>
      <c r="W626" s="94"/>
      <c r="X626" s="94"/>
      <c r="Y626" s="94"/>
      <c r="Z626" s="204"/>
      <c r="AA626" s="204"/>
      <c r="AB626" s="204"/>
      <c r="AC626" s="204"/>
    </row>
    <row r="627" spans="3:29" ht="14.25" customHeight="1">
      <c r="C627" s="94"/>
      <c r="D627" s="94"/>
      <c r="E627" s="204"/>
      <c r="F627" s="204"/>
      <c r="G627" s="204"/>
      <c r="H627" s="204"/>
      <c r="I627" s="204"/>
      <c r="J627" s="204"/>
      <c r="K627" s="204"/>
      <c r="L627" s="94"/>
      <c r="M627" s="94"/>
      <c r="N627" s="94"/>
      <c r="O627" s="94"/>
      <c r="P627" s="94"/>
      <c r="Q627" s="94"/>
      <c r="R627" s="204"/>
      <c r="S627" s="204"/>
      <c r="T627" s="94"/>
      <c r="U627" s="94"/>
      <c r="V627" s="94"/>
      <c r="W627" s="94"/>
      <c r="X627" s="94"/>
      <c r="Y627" s="94"/>
      <c r="Z627" s="204"/>
      <c r="AA627" s="204"/>
      <c r="AB627" s="204"/>
      <c r="AC627" s="204"/>
    </row>
    <row r="628" spans="3:29" ht="14.25" customHeight="1">
      <c r="C628" s="94"/>
      <c r="D628" s="94"/>
      <c r="E628" s="204"/>
      <c r="F628" s="204"/>
      <c r="G628" s="204"/>
      <c r="H628" s="204"/>
      <c r="I628" s="204"/>
      <c r="J628" s="204"/>
      <c r="K628" s="204"/>
      <c r="L628" s="94"/>
      <c r="M628" s="94"/>
      <c r="N628" s="94"/>
      <c r="O628" s="94"/>
      <c r="P628" s="94"/>
      <c r="Q628" s="94"/>
      <c r="R628" s="204"/>
      <c r="S628" s="204"/>
      <c r="T628" s="94"/>
      <c r="U628" s="94"/>
      <c r="V628" s="94"/>
      <c r="W628" s="94"/>
      <c r="X628" s="94"/>
      <c r="Y628" s="94"/>
      <c r="Z628" s="204"/>
      <c r="AA628" s="204"/>
      <c r="AB628" s="204"/>
      <c r="AC628" s="204"/>
    </row>
    <row r="629" spans="3:29" ht="14.25" customHeight="1">
      <c r="C629" s="94"/>
      <c r="D629" s="94"/>
      <c r="E629" s="204"/>
      <c r="F629" s="204"/>
      <c r="G629" s="204"/>
      <c r="H629" s="204"/>
      <c r="I629" s="204"/>
      <c r="J629" s="204"/>
      <c r="K629" s="204"/>
      <c r="L629" s="94"/>
      <c r="M629" s="94"/>
      <c r="N629" s="94"/>
      <c r="O629" s="94"/>
      <c r="P629" s="94"/>
      <c r="Q629" s="94"/>
      <c r="R629" s="204"/>
      <c r="S629" s="204"/>
      <c r="T629" s="94"/>
      <c r="U629" s="94"/>
      <c r="V629" s="94"/>
      <c r="W629" s="94"/>
      <c r="X629" s="94"/>
      <c r="Y629" s="94"/>
      <c r="Z629" s="204"/>
      <c r="AA629" s="204"/>
      <c r="AB629" s="204"/>
      <c r="AC629" s="204"/>
    </row>
    <row r="630" spans="3:29" ht="14.25" customHeight="1">
      <c r="C630" s="94"/>
      <c r="D630" s="94"/>
      <c r="E630" s="204"/>
      <c r="F630" s="204"/>
      <c r="G630" s="204"/>
      <c r="H630" s="204"/>
      <c r="I630" s="204"/>
      <c r="J630" s="204"/>
      <c r="K630" s="204"/>
      <c r="L630" s="94"/>
      <c r="M630" s="94"/>
      <c r="N630" s="94"/>
      <c r="O630" s="94"/>
      <c r="P630" s="94"/>
      <c r="Q630" s="94"/>
      <c r="R630" s="204"/>
      <c r="S630" s="204"/>
      <c r="T630" s="94"/>
      <c r="U630" s="94"/>
      <c r="V630" s="94"/>
      <c r="W630" s="94"/>
      <c r="X630" s="94"/>
      <c r="Y630" s="94"/>
      <c r="Z630" s="204"/>
      <c r="AA630" s="204"/>
      <c r="AB630" s="204"/>
      <c r="AC630" s="204"/>
    </row>
    <row r="631" spans="3:29" ht="14.25" customHeight="1">
      <c r="C631" s="94"/>
      <c r="D631" s="94"/>
      <c r="E631" s="204"/>
      <c r="F631" s="204"/>
      <c r="G631" s="204"/>
      <c r="H631" s="204"/>
      <c r="I631" s="204"/>
      <c r="J631" s="204"/>
      <c r="K631" s="204"/>
      <c r="L631" s="94"/>
      <c r="M631" s="94"/>
      <c r="N631" s="94"/>
      <c r="O631" s="94"/>
      <c r="P631" s="94"/>
      <c r="Q631" s="94"/>
      <c r="R631" s="204"/>
      <c r="S631" s="204"/>
      <c r="T631" s="94"/>
      <c r="U631" s="94"/>
      <c r="V631" s="94"/>
      <c r="W631" s="94"/>
      <c r="X631" s="94"/>
      <c r="Y631" s="94"/>
      <c r="Z631" s="204"/>
      <c r="AA631" s="204"/>
      <c r="AB631" s="204"/>
      <c r="AC631" s="204"/>
    </row>
    <row r="632" spans="3:29" ht="14.25" customHeight="1">
      <c r="C632" s="94"/>
      <c r="D632" s="94"/>
      <c r="E632" s="204"/>
      <c r="F632" s="204"/>
      <c r="G632" s="204"/>
      <c r="H632" s="204"/>
      <c r="I632" s="204"/>
      <c r="J632" s="204"/>
      <c r="K632" s="204"/>
      <c r="L632" s="94"/>
      <c r="M632" s="94"/>
      <c r="N632" s="94"/>
      <c r="O632" s="94"/>
      <c r="P632" s="94"/>
      <c r="Q632" s="94"/>
      <c r="R632" s="204"/>
      <c r="S632" s="204"/>
      <c r="T632" s="94"/>
      <c r="U632" s="94"/>
      <c r="V632" s="94"/>
      <c r="W632" s="94"/>
      <c r="X632" s="94"/>
      <c r="Y632" s="94"/>
      <c r="Z632" s="204"/>
      <c r="AA632" s="204"/>
      <c r="AB632" s="204"/>
      <c r="AC632" s="204"/>
    </row>
    <row r="633" spans="3:29" ht="14.25" customHeight="1">
      <c r="C633" s="94"/>
      <c r="D633" s="94"/>
      <c r="E633" s="204"/>
      <c r="F633" s="204"/>
      <c r="G633" s="204"/>
      <c r="H633" s="204"/>
      <c r="I633" s="204"/>
      <c r="J633" s="204"/>
      <c r="K633" s="204"/>
      <c r="L633" s="94"/>
      <c r="M633" s="94"/>
      <c r="N633" s="94"/>
      <c r="O633" s="94"/>
      <c r="P633" s="94"/>
      <c r="Q633" s="94"/>
      <c r="R633" s="204"/>
      <c r="S633" s="204"/>
      <c r="T633" s="94"/>
      <c r="U633" s="94"/>
      <c r="V633" s="94"/>
      <c r="W633" s="94"/>
      <c r="X633" s="94"/>
      <c r="Y633" s="94"/>
      <c r="Z633" s="204"/>
      <c r="AA633" s="204"/>
      <c r="AB633" s="204"/>
      <c r="AC633" s="204"/>
    </row>
    <row r="634" spans="3:29" ht="14.25" customHeight="1">
      <c r="C634" s="94"/>
      <c r="D634" s="94"/>
      <c r="E634" s="204"/>
      <c r="F634" s="204"/>
      <c r="G634" s="204"/>
      <c r="H634" s="204"/>
      <c r="I634" s="204"/>
      <c r="J634" s="204"/>
      <c r="K634" s="204"/>
      <c r="L634" s="94"/>
      <c r="M634" s="94"/>
      <c r="N634" s="94"/>
      <c r="O634" s="94"/>
      <c r="P634" s="94"/>
      <c r="Q634" s="94"/>
      <c r="R634" s="204"/>
      <c r="S634" s="204"/>
      <c r="T634" s="94"/>
      <c r="U634" s="94"/>
      <c r="V634" s="94"/>
      <c r="W634" s="94"/>
      <c r="X634" s="94"/>
      <c r="Y634" s="94"/>
      <c r="Z634" s="204"/>
      <c r="AA634" s="204"/>
      <c r="AB634" s="204"/>
      <c r="AC634" s="204"/>
    </row>
    <row r="635" spans="3:29" ht="14.25" customHeight="1">
      <c r="C635" s="94"/>
      <c r="D635" s="94"/>
      <c r="E635" s="204"/>
      <c r="F635" s="204"/>
      <c r="G635" s="204"/>
      <c r="H635" s="204"/>
      <c r="I635" s="204"/>
      <c r="J635" s="204"/>
      <c r="K635" s="204"/>
      <c r="L635" s="94"/>
      <c r="M635" s="94"/>
      <c r="N635" s="94"/>
      <c r="O635" s="94"/>
      <c r="P635" s="94"/>
      <c r="Q635" s="94"/>
      <c r="R635" s="204"/>
      <c r="S635" s="204"/>
      <c r="T635" s="94"/>
      <c r="U635" s="94"/>
      <c r="V635" s="94"/>
      <c r="W635" s="94"/>
      <c r="X635" s="94"/>
      <c r="Y635" s="94"/>
      <c r="Z635" s="204"/>
      <c r="AA635" s="204"/>
      <c r="AB635" s="204"/>
      <c r="AC635" s="204"/>
    </row>
    <row r="636" spans="3:29" ht="14.25" customHeight="1">
      <c r="C636" s="94"/>
      <c r="D636" s="94"/>
      <c r="E636" s="204"/>
      <c r="F636" s="204"/>
      <c r="G636" s="204"/>
      <c r="H636" s="204"/>
      <c r="I636" s="204"/>
      <c r="J636" s="204"/>
      <c r="K636" s="204"/>
      <c r="L636" s="94"/>
      <c r="M636" s="94"/>
      <c r="N636" s="94"/>
      <c r="O636" s="94"/>
      <c r="P636" s="94"/>
      <c r="Q636" s="94"/>
      <c r="R636" s="204"/>
      <c r="S636" s="204"/>
      <c r="T636" s="94"/>
      <c r="U636" s="94"/>
      <c r="V636" s="94"/>
      <c r="W636" s="94"/>
      <c r="X636" s="94"/>
      <c r="Y636" s="94"/>
      <c r="Z636" s="204"/>
      <c r="AA636" s="204"/>
      <c r="AB636" s="204"/>
      <c r="AC636" s="204"/>
    </row>
    <row r="637" spans="3:29" ht="14.25" customHeight="1">
      <c r="C637" s="94"/>
      <c r="D637" s="94"/>
      <c r="E637" s="204"/>
      <c r="F637" s="204"/>
      <c r="G637" s="204"/>
      <c r="H637" s="204"/>
      <c r="I637" s="204"/>
      <c r="J637" s="204"/>
      <c r="K637" s="204"/>
      <c r="L637" s="94"/>
      <c r="M637" s="94"/>
      <c r="N637" s="94"/>
      <c r="O637" s="94"/>
      <c r="P637" s="94"/>
      <c r="Q637" s="94"/>
      <c r="R637" s="204"/>
      <c r="S637" s="204"/>
      <c r="T637" s="94"/>
      <c r="U637" s="94"/>
      <c r="V637" s="94"/>
      <c r="W637" s="94"/>
      <c r="X637" s="94"/>
      <c r="Y637" s="94"/>
      <c r="Z637" s="204"/>
      <c r="AA637" s="204"/>
      <c r="AB637" s="204"/>
      <c r="AC637" s="204"/>
    </row>
    <row r="638" spans="3:29" ht="14.25" customHeight="1">
      <c r="C638" s="94"/>
      <c r="D638" s="94"/>
      <c r="E638" s="204"/>
      <c r="F638" s="204"/>
      <c r="G638" s="204"/>
      <c r="H638" s="204"/>
      <c r="I638" s="204"/>
      <c r="J638" s="204"/>
      <c r="K638" s="204"/>
      <c r="L638" s="94"/>
      <c r="M638" s="94"/>
      <c r="N638" s="94"/>
      <c r="O638" s="94"/>
      <c r="P638" s="94"/>
      <c r="Q638" s="94"/>
      <c r="R638" s="204"/>
      <c r="S638" s="204"/>
      <c r="T638" s="94"/>
      <c r="U638" s="94"/>
      <c r="V638" s="94"/>
      <c r="W638" s="94"/>
      <c r="X638" s="94"/>
      <c r="Y638" s="94"/>
      <c r="Z638" s="204"/>
      <c r="AA638" s="204"/>
      <c r="AB638" s="204"/>
      <c r="AC638" s="204"/>
    </row>
    <row r="639" spans="3:29" ht="14.25" customHeight="1">
      <c r="C639" s="94"/>
      <c r="D639" s="94"/>
      <c r="E639" s="204"/>
      <c r="F639" s="204"/>
      <c r="G639" s="204"/>
      <c r="H639" s="204"/>
      <c r="I639" s="204"/>
      <c r="J639" s="204"/>
      <c r="K639" s="204"/>
      <c r="L639" s="94"/>
      <c r="M639" s="94"/>
      <c r="N639" s="94"/>
      <c r="O639" s="94"/>
      <c r="P639" s="94"/>
      <c r="Q639" s="94"/>
      <c r="R639" s="204"/>
      <c r="S639" s="204"/>
      <c r="T639" s="94"/>
      <c r="U639" s="94"/>
      <c r="V639" s="94"/>
      <c r="W639" s="94"/>
      <c r="X639" s="94"/>
      <c r="Y639" s="94"/>
      <c r="Z639" s="204"/>
      <c r="AA639" s="204"/>
      <c r="AB639" s="204"/>
      <c r="AC639" s="204"/>
    </row>
    <row r="640" spans="3:29" ht="14.25" customHeight="1">
      <c r="C640" s="94"/>
      <c r="D640" s="94"/>
      <c r="E640" s="204"/>
      <c r="F640" s="204"/>
      <c r="G640" s="204"/>
      <c r="H640" s="204"/>
      <c r="I640" s="204"/>
      <c r="J640" s="204"/>
      <c r="K640" s="204"/>
      <c r="L640" s="94"/>
      <c r="M640" s="94"/>
      <c r="N640" s="94"/>
      <c r="O640" s="94"/>
      <c r="P640" s="94"/>
      <c r="Q640" s="94"/>
      <c r="R640" s="204"/>
      <c r="S640" s="204"/>
      <c r="T640" s="94"/>
      <c r="U640" s="94"/>
      <c r="V640" s="94"/>
      <c r="W640" s="94"/>
      <c r="X640" s="94"/>
      <c r="Y640" s="94"/>
      <c r="Z640" s="204"/>
      <c r="AA640" s="204"/>
      <c r="AB640" s="204"/>
      <c r="AC640" s="204"/>
    </row>
    <row r="641" spans="3:29" ht="14.25" customHeight="1">
      <c r="C641" s="94"/>
      <c r="D641" s="94"/>
      <c r="E641" s="204"/>
      <c r="F641" s="204"/>
      <c r="G641" s="204"/>
      <c r="H641" s="204"/>
      <c r="I641" s="204"/>
      <c r="J641" s="204"/>
      <c r="K641" s="204"/>
      <c r="L641" s="94"/>
      <c r="M641" s="94"/>
      <c r="N641" s="94"/>
      <c r="O641" s="94"/>
      <c r="P641" s="94"/>
      <c r="Q641" s="94"/>
      <c r="R641" s="204"/>
      <c r="S641" s="204"/>
      <c r="T641" s="94"/>
      <c r="U641" s="94"/>
      <c r="V641" s="94"/>
      <c r="W641" s="94"/>
      <c r="X641" s="94"/>
      <c r="Y641" s="94"/>
      <c r="Z641" s="204"/>
      <c r="AA641" s="204"/>
      <c r="AB641" s="204"/>
      <c r="AC641" s="204"/>
    </row>
    <row r="642" spans="3:29" ht="14.25" customHeight="1">
      <c r="C642" s="94"/>
      <c r="D642" s="94"/>
      <c r="E642" s="204"/>
      <c r="F642" s="204"/>
      <c r="G642" s="204"/>
      <c r="H642" s="204"/>
      <c r="I642" s="204"/>
      <c r="J642" s="204"/>
      <c r="K642" s="204"/>
      <c r="L642" s="94"/>
      <c r="M642" s="94"/>
      <c r="N642" s="94"/>
      <c r="O642" s="94"/>
      <c r="P642" s="94"/>
      <c r="Q642" s="94"/>
      <c r="R642" s="204"/>
      <c r="S642" s="204"/>
      <c r="T642" s="94"/>
      <c r="U642" s="94"/>
      <c r="V642" s="94"/>
      <c r="W642" s="94"/>
      <c r="X642" s="94"/>
      <c r="Y642" s="94"/>
      <c r="Z642" s="204"/>
      <c r="AA642" s="204"/>
      <c r="AB642" s="204"/>
      <c r="AC642" s="204"/>
    </row>
    <row r="643" spans="3:29" ht="14.25" customHeight="1">
      <c r="C643" s="94"/>
      <c r="D643" s="94"/>
      <c r="E643" s="204"/>
      <c r="F643" s="204"/>
      <c r="G643" s="204"/>
      <c r="H643" s="204"/>
      <c r="I643" s="204"/>
      <c r="J643" s="204"/>
      <c r="K643" s="204"/>
      <c r="L643" s="94"/>
      <c r="M643" s="94"/>
      <c r="N643" s="94"/>
      <c r="O643" s="94"/>
      <c r="P643" s="94"/>
      <c r="Q643" s="94"/>
      <c r="R643" s="204"/>
      <c r="S643" s="204"/>
      <c r="T643" s="94"/>
      <c r="U643" s="94"/>
      <c r="V643" s="94"/>
      <c r="W643" s="94"/>
      <c r="X643" s="94"/>
      <c r="Y643" s="94"/>
      <c r="Z643" s="204"/>
      <c r="AA643" s="204"/>
      <c r="AB643" s="204"/>
      <c r="AC643" s="204"/>
    </row>
    <row r="644" spans="3:29" ht="14.25" customHeight="1">
      <c r="C644" s="94"/>
      <c r="D644" s="94"/>
      <c r="E644" s="204"/>
      <c r="F644" s="204"/>
      <c r="G644" s="204"/>
      <c r="H644" s="204"/>
      <c r="I644" s="204"/>
      <c r="J644" s="204"/>
      <c r="K644" s="204"/>
      <c r="L644" s="94"/>
      <c r="M644" s="94"/>
      <c r="N644" s="94"/>
      <c r="O644" s="94"/>
      <c r="P644" s="94"/>
      <c r="Q644" s="94"/>
      <c r="R644" s="204"/>
      <c r="S644" s="204"/>
      <c r="T644" s="94"/>
      <c r="U644" s="94"/>
      <c r="V644" s="94"/>
      <c r="W644" s="94"/>
      <c r="X644" s="94"/>
      <c r="Y644" s="94"/>
      <c r="Z644" s="204"/>
      <c r="AA644" s="204"/>
      <c r="AB644" s="204"/>
      <c r="AC644" s="204"/>
    </row>
    <row r="645" spans="3:29" ht="14.25" customHeight="1">
      <c r="C645" s="94"/>
      <c r="D645" s="94"/>
      <c r="E645" s="204"/>
      <c r="F645" s="204"/>
      <c r="G645" s="204"/>
      <c r="H645" s="204"/>
      <c r="I645" s="204"/>
      <c r="J645" s="204"/>
      <c r="K645" s="204"/>
      <c r="L645" s="94"/>
      <c r="M645" s="94"/>
      <c r="N645" s="94"/>
      <c r="O645" s="94"/>
      <c r="P645" s="94"/>
      <c r="Q645" s="94"/>
      <c r="R645" s="204"/>
      <c r="S645" s="204"/>
      <c r="T645" s="94"/>
      <c r="U645" s="94"/>
      <c r="V645" s="94"/>
      <c r="W645" s="94"/>
      <c r="X645" s="94"/>
      <c r="Y645" s="94"/>
      <c r="Z645" s="204"/>
      <c r="AA645" s="204"/>
      <c r="AB645" s="204"/>
      <c r="AC645" s="204"/>
    </row>
    <row r="646" spans="3:29" ht="14.25" customHeight="1">
      <c r="C646" s="94"/>
      <c r="D646" s="94"/>
      <c r="E646" s="204"/>
      <c r="F646" s="204"/>
      <c r="G646" s="204"/>
      <c r="H646" s="204"/>
      <c r="I646" s="204"/>
      <c r="J646" s="204"/>
      <c r="K646" s="204"/>
      <c r="L646" s="94"/>
      <c r="M646" s="94"/>
      <c r="N646" s="94"/>
      <c r="O646" s="94"/>
      <c r="P646" s="94"/>
      <c r="Q646" s="94"/>
      <c r="R646" s="204"/>
      <c r="S646" s="204"/>
      <c r="T646" s="94"/>
      <c r="U646" s="94"/>
      <c r="V646" s="94"/>
      <c r="W646" s="94"/>
      <c r="X646" s="94"/>
      <c r="Y646" s="94"/>
      <c r="Z646" s="204"/>
      <c r="AA646" s="204"/>
      <c r="AB646" s="204"/>
      <c r="AC646" s="204"/>
    </row>
    <row r="647" spans="3:29" ht="14.25" customHeight="1">
      <c r="C647" s="94"/>
      <c r="D647" s="94"/>
      <c r="E647" s="204"/>
      <c r="F647" s="204"/>
      <c r="G647" s="204"/>
      <c r="H647" s="204"/>
      <c r="I647" s="204"/>
      <c r="J647" s="204"/>
      <c r="K647" s="204"/>
      <c r="L647" s="94"/>
      <c r="M647" s="94"/>
      <c r="N647" s="94"/>
      <c r="O647" s="94"/>
      <c r="P647" s="94"/>
      <c r="Q647" s="94"/>
      <c r="R647" s="204"/>
      <c r="S647" s="204"/>
      <c r="T647" s="94"/>
      <c r="U647" s="94"/>
      <c r="V647" s="94"/>
      <c r="W647" s="94"/>
      <c r="X647" s="94"/>
      <c r="Y647" s="94"/>
      <c r="Z647" s="204"/>
      <c r="AA647" s="204"/>
      <c r="AB647" s="204"/>
      <c r="AC647" s="204"/>
    </row>
    <row r="648" spans="3:29" ht="14.25" customHeight="1">
      <c r="C648" s="94"/>
      <c r="D648" s="94"/>
      <c r="E648" s="204"/>
      <c r="F648" s="204"/>
      <c r="G648" s="204"/>
      <c r="H648" s="204"/>
      <c r="I648" s="204"/>
      <c r="J648" s="204"/>
      <c r="K648" s="204"/>
      <c r="L648" s="94"/>
      <c r="M648" s="94"/>
      <c r="N648" s="94"/>
      <c r="O648" s="94"/>
      <c r="P648" s="94"/>
      <c r="Q648" s="94"/>
      <c r="R648" s="204"/>
      <c r="S648" s="204"/>
      <c r="T648" s="94"/>
      <c r="U648" s="94"/>
      <c r="V648" s="94"/>
      <c r="W648" s="94"/>
      <c r="X648" s="94"/>
      <c r="Y648" s="94"/>
      <c r="Z648" s="204"/>
      <c r="AA648" s="204"/>
      <c r="AB648" s="204"/>
      <c r="AC648" s="204"/>
    </row>
    <row r="649" spans="3:29" ht="14.25" customHeight="1">
      <c r="C649" s="94"/>
      <c r="D649" s="94"/>
      <c r="E649" s="204"/>
      <c r="F649" s="204"/>
      <c r="G649" s="204"/>
      <c r="H649" s="204"/>
      <c r="I649" s="204"/>
      <c r="J649" s="204"/>
      <c r="K649" s="204"/>
      <c r="L649" s="94"/>
      <c r="M649" s="94"/>
      <c r="N649" s="94"/>
      <c r="O649" s="94"/>
      <c r="P649" s="94"/>
      <c r="Q649" s="94"/>
      <c r="R649" s="204"/>
      <c r="S649" s="204"/>
      <c r="T649" s="94"/>
      <c r="U649" s="94"/>
      <c r="V649" s="94"/>
      <c r="W649" s="94"/>
      <c r="X649" s="94"/>
      <c r="Y649" s="94"/>
      <c r="Z649" s="204"/>
      <c r="AA649" s="204"/>
      <c r="AB649" s="204"/>
      <c r="AC649" s="204"/>
    </row>
    <row r="650" spans="3:29" ht="14.25" customHeight="1">
      <c r="C650" s="94"/>
      <c r="D650" s="94"/>
      <c r="E650" s="204"/>
      <c r="F650" s="204"/>
      <c r="G650" s="204"/>
      <c r="H650" s="204"/>
      <c r="I650" s="204"/>
      <c r="J650" s="204"/>
      <c r="K650" s="204"/>
      <c r="L650" s="94"/>
      <c r="M650" s="94"/>
      <c r="N650" s="94"/>
      <c r="O650" s="94"/>
      <c r="P650" s="94"/>
      <c r="Q650" s="94"/>
      <c r="R650" s="204"/>
      <c r="S650" s="204"/>
      <c r="T650" s="94"/>
      <c r="U650" s="94"/>
      <c r="V650" s="94"/>
      <c r="W650" s="94"/>
      <c r="X650" s="94"/>
      <c r="Y650" s="94"/>
      <c r="Z650" s="204"/>
      <c r="AA650" s="204"/>
      <c r="AB650" s="204"/>
      <c r="AC650" s="204"/>
    </row>
    <row r="651" spans="3:29" ht="14.25" customHeight="1">
      <c r="C651" s="94"/>
      <c r="D651" s="94"/>
      <c r="E651" s="204"/>
      <c r="F651" s="204"/>
      <c r="G651" s="204"/>
      <c r="H651" s="204"/>
      <c r="I651" s="204"/>
      <c r="J651" s="204"/>
      <c r="K651" s="204"/>
      <c r="L651" s="94"/>
      <c r="M651" s="94"/>
      <c r="N651" s="94"/>
      <c r="O651" s="94"/>
      <c r="P651" s="94"/>
      <c r="Q651" s="94"/>
      <c r="R651" s="204"/>
      <c r="S651" s="204"/>
      <c r="T651" s="94"/>
      <c r="U651" s="94"/>
      <c r="V651" s="94"/>
      <c r="W651" s="94"/>
      <c r="X651" s="94"/>
      <c r="Y651" s="94"/>
      <c r="Z651" s="204"/>
      <c r="AA651" s="204"/>
      <c r="AB651" s="204"/>
      <c r="AC651" s="204"/>
    </row>
    <row r="652" spans="3:29" ht="14.25" customHeight="1">
      <c r="C652" s="94"/>
      <c r="D652" s="94"/>
      <c r="E652" s="204"/>
      <c r="F652" s="204"/>
      <c r="G652" s="204"/>
      <c r="H652" s="204"/>
      <c r="I652" s="204"/>
      <c r="J652" s="204"/>
      <c r="K652" s="204"/>
      <c r="L652" s="94"/>
      <c r="M652" s="94"/>
      <c r="N652" s="94"/>
      <c r="O652" s="94"/>
      <c r="P652" s="94"/>
      <c r="Q652" s="94"/>
      <c r="R652" s="204"/>
      <c r="S652" s="204"/>
      <c r="T652" s="94"/>
      <c r="U652" s="94"/>
      <c r="V652" s="94"/>
      <c r="W652" s="94"/>
      <c r="X652" s="94"/>
      <c r="Y652" s="94"/>
      <c r="Z652" s="204"/>
      <c r="AA652" s="204"/>
      <c r="AB652" s="204"/>
      <c r="AC652" s="204"/>
    </row>
    <row r="653" spans="3:29" ht="14.25" customHeight="1">
      <c r="C653" s="94"/>
      <c r="D653" s="94"/>
      <c r="E653" s="204"/>
      <c r="F653" s="204"/>
      <c r="G653" s="204"/>
      <c r="H653" s="204"/>
      <c r="I653" s="204"/>
      <c r="J653" s="204"/>
      <c r="K653" s="204"/>
      <c r="L653" s="94"/>
      <c r="M653" s="94"/>
      <c r="N653" s="94"/>
      <c r="O653" s="94"/>
      <c r="P653" s="94"/>
      <c r="Q653" s="94"/>
      <c r="R653" s="204"/>
      <c r="S653" s="204"/>
      <c r="T653" s="94"/>
      <c r="U653" s="94"/>
      <c r="V653" s="94"/>
      <c r="W653" s="94"/>
      <c r="X653" s="94"/>
      <c r="Y653" s="94"/>
      <c r="Z653" s="204"/>
      <c r="AA653" s="204"/>
      <c r="AB653" s="204"/>
      <c r="AC653" s="204"/>
    </row>
    <row r="654" spans="3:29" ht="14.25" customHeight="1">
      <c r="C654" s="94"/>
      <c r="D654" s="94"/>
      <c r="E654" s="204"/>
      <c r="F654" s="204"/>
      <c r="G654" s="204"/>
      <c r="H654" s="204"/>
      <c r="I654" s="204"/>
      <c r="J654" s="204"/>
      <c r="K654" s="204"/>
      <c r="L654" s="94"/>
      <c r="M654" s="94"/>
      <c r="N654" s="94"/>
      <c r="O654" s="94"/>
      <c r="P654" s="94"/>
      <c r="Q654" s="94"/>
      <c r="R654" s="204"/>
      <c r="S654" s="204"/>
      <c r="T654" s="94"/>
      <c r="U654" s="94"/>
      <c r="V654" s="94"/>
      <c r="W654" s="94"/>
      <c r="X654" s="94"/>
      <c r="Y654" s="94"/>
      <c r="Z654" s="204"/>
      <c r="AA654" s="204"/>
      <c r="AB654" s="204"/>
      <c r="AC654" s="204"/>
    </row>
    <row r="655" spans="3:29" ht="14.25" customHeight="1">
      <c r="C655" s="94"/>
      <c r="D655" s="94"/>
      <c r="E655" s="204"/>
      <c r="F655" s="204"/>
      <c r="G655" s="204"/>
      <c r="H655" s="204"/>
      <c r="I655" s="204"/>
      <c r="J655" s="204"/>
      <c r="K655" s="204"/>
      <c r="L655" s="94"/>
      <c r="M655" s="94"/>
      <c r="N655" s="94"/>
      <c r="O655" s="94"/>
      <c r="P655" s="94"/>
      <c r="Q655" s="94"/>
      <c r="R655" s="204"/>
      <c r="S655" s="204"/>
      <c r="T655" s="94"/>
      <c r="U655" s="94"/>
      <c r="V655" s="94"/>
      <c r="W655" s="94"/>
      <c r="X655" s="94"/>
      <c r="Y655" s="94"/>
      <c r="Z655" s="204"/>
      <c r="AA655" s="204"/>
      <c r="AB655" s="204"/>
      <c r="AC655" s="204"/>
    </row>
    <row r="656" spans="3:29" ht="14.25" customHeight="1">
      <c r="C656" s="94"/>
      <c r="D656" s="94"/>
      <c r="E656" s="204"/>
      <c r="F656" s="204"/>
      <c r="G656" s="204"/>
      <c r="H656" s="204"/>
      <c r="I656" s="204"/>
      <c r="J656" s="204"/>
      <c r="K656" s="204"/>
      <c r="L656" s="94"/>
      <c r="M656" s="94"/>
      <c r="N656" s="94"/>
      <c r="O656" s="94"/>
      <c r="P656" s="94"/>
      <c r="Q656" s="94"/>
      <c r="R656" s="204"/>
      <c r="S656" s="204"/>
      <c r="T656" s="94"/>
      <c r="U656" s="94"/>
      <c r="V656" s="94"/>
      <c r="W656" s="94"/>
      <c r="X656" s="94"/>
      <c r="Y656" s="94"/>
      <c r="Z656" s="204"/>
      <c r="AA656" s="204"/>
      <c r="AB656" s="204"/>
      <c r="AC656" s="204"/>
    </row>
    <row r="657" spans="3:29" ht="14.25" customHeight="1">
      <c r="C657" s="94"/>
      <c r="D657" s="94"/>
      <c r="E657" s="204"/>
      <c r="F657" s="204"/>
      <c r="G657" s="204"/>
      <c r="H657" s="204"/>
      <c r="I657" s="204"/>
      <c r="J657" s="204"/>
      <c r="K657" s="204"/>
      <c r="L657" s="94"/>
      <c r="M657" s="94"/>
      <c r="N657" s="94"/>
      <c r="O657" s="94"/>
      <c r="P657" s="94"/>
      <c r="Q657" s="94"/>
      <c r="R657" s="204"/>
      <c r="S657" s="204"/>
      <c r="T657" s="94"/>
      <c r="U657" s="94"/>
      <c r="V657" s="94"/>
      <c r="W657" s="94"/>
      <c r="X657" s="94"/>
      <c r="Y657" s="94"/>
      <c r="Z657" s="204"/>
      <c r="AA657" s="204"/>
      <c r="AB657" s="204"/>
      <c r="AC657" s="204"/>
    </row>
    <row r="658" spans="3:29" ht="14.25" customHeight="1">
      <c r="C658" s="94"/>
      <c r="D658" s="94"/>
      <c r="E658" s="204"/>
      <c r="F658" s="204"/>
      <c r="G658" s="204"/>
      <c r="H658" s="204"/>
      <c r="I658" s="204"/>
      <c r="J658" s="204"/>
      <c r="K658" s="204"/>
      <c r="L658" s="94"/>
      <c r="M658" s="94"/>
      <c r="N658" s="94"/>
      <c r="O658" s="94"/>
      <c r="P658" s="94"/>
      <c r="Q658" s="94"/>
      <c r="R658" s="204"/>
      <c r="S658" s="204"/>
      <c r="T658" s="94"/>
      <c r="U658" s="94"/>
      <c r="V658" s="94"/>
      <c r="W658" s="94"/>
      <c r="X658" s="94"/>
      <c r="Y658" s="94"/>
      <c r="Z658" s="204"/>
      <c r="AA658" s="204"/>
      <c r="AB658" s="204"/>
      <c r="AC658" s="204"/>
    </row>
    <row r="659" spans="3:29" ht="14.25" customHeight="1">
      <c r="C659" s="94"/>
      <c r="D659" s="94"/>
      <c r="E659" s="204"/>
      <c r="F659" s="204"/>
      <c r="G659" s="204"/>
      <c r="H659" s="204"/>
      <c r="I659" s="204"/>
      <c r="J659" s="204"/>
      <c r="K659" s="204"/>
      <c r="L659" s="94"/>
      <c r="M659" s="94"/>
      <c r="N659" s="94"/>
      <c r="O659" s="94"/>
      <c r="P659" s="94"/>
      <c r="Q659" s="94"/>
      <c r="R659" s="204"/>
      <c r="S659" s="204"/>
      <c r="T659" s="94"/>
      <c r="U659" s="94"/>
      <c r="V659" s="94"/>
      <c r="W659" s="94"/>
      <c r="X659" s="94"/>
      <c r="Y659" s="94"/>
      <c r="Z659" s="204"/>
      <c r="AA659" s="204"/>
      <c r="AB659" s="204"/>
      <c r="AC659" s="204"/>
    </row>
    <row r="660" spans="3:29" ht="14.25" customHeight="1">
      <c r="C660" s="94"/>
      <c r="D660" s="94"/>
      <c r="E660" s="204"/>
      <c r="F660" s="204"/>
      <c r="G660" s="204"/>
      <c r="H660" s="204"/>
      <c r="I660" s="204"/>
      <c r="J660" s="204"/>
      <c r="K660" s="204"/>
      <c r="L660" s="94"/>
      <c r="M660" s="94"/>
      <c r="N660" s="94"/>
      <c r="O660" s="94"/>
      <c r="P660" s="94"/>
      <c r="Q660" s="94"/>
      <c r="R660" s="204"/>
      <c r="S660" s="204"/>
      <c r="T660" s="94"/>
      <c r="U660" s="94"/>
      <c r="V660" s="94"/>
      <c r="W660" s="94"/>
      <c r="X660" s="94"/>
      <c r="Y660" s="94"/>
      <c r="Z660" s="204"/>
      <c r="AA660" s="204"/>
      <c r="AB660" s="204"/>
      <c r="AC660" s="204"/>
    </row>
    <row r="661" spans="3:29" ht="14.25" customHeight="1">
      <c r="C661" s="94"/>
      <c r="D661" s="94"/>
      <c r="E661" s="204"/>
      <c r="F661" s="204"/>
      <c r="G661" s="204"/>
      <c r="H661" s="204"/>
      <c r="I661" s="204"/>
      <c r="J661" s="204"/>
      <c r="K661" s="204"/>
      <c r="L661" s="94"/>
      <c r="M661" s="94"/>
      <c r="N661" s="94"/>
      <c r="O661" s="94"/>
      <c r="P661" s="94"/>
      <c r="Q661" s="94"/>
      <c r="R661" s="204"/>
      <c r="S661" s="204"/>
      <c r="T661" s="94"/>
      <c r="U661" s="94"/>
      <c r="V661" s="94"/>
      <c r="W661" s="94"/>
      <c r="X661" s="94"/>
      <c r="Y661" s="94"/>
      <c r="Z661" s="204"/>
      <c r="AA661" s="204"/>
      <c r="AB661" s="204"/>
      <c r="AC661" s="204"/>
    </row>
    <row r="662" spans="3:29" ht="14.25" customHeight="1">
      <c r="C662" s="94"/>
      <c r="D662" s="94"/>
      <c r="E662" s="204"/>
      <c r="F662" s="204"/>
      <c r="G662" s="204"/>
      <c r="H662" s="204"/>
      <c r="I662" s="204"/>
      <c r="J662" s="204"/>
      <c r="K662" s="204"/>
      <c r="L662" s="94"/>
      <c r="M662" s="94"/>
      <c r="N662" s="94"/>
      <c r="O662" s="94"/>
      <c r="P662" s="94"/>
      <c r="Q662" s="94"/>
      <c r="R662" s="204"/>
      <c r="S662" s="204"/>
      <c r="T662" s="94"/>
      <c r="U662" s="94"/>
      <c r="V662" s="94"/>
      <c r="W662" s="94"/>
      <c r="X662" s="94"/>
      <c r="Y662" s="94"/>
      <c r="Z662" s="204"/>
      <c r="AA662" s="204"/>
      <c r="AB662" s="204"/>
      <c r="AC662" s="204"/>
    </row>
    <row r="663" spans="3:29" ht="14.25" customHeight="1">
      <c r="C663" s="94"/>
      <c r="D663" s="94"/>
      <c r="E663" s="204"/>
      <c r="F663" s="204"/>
      <c r="G663" s="204"/>
      <c r="H663" s="204"/>
      <c r="I663" s="204"/>
      <c r="J663" s="204"/>
      <c r="K663" s="204"/>
      <c r="L663" s="94"/>
      <c r="M663" s="94"/>
      <c r="N663" s="94"/>
      <c r="O663" s="94"/>
      <c r="P663" s="94"/>
      <c r="Q663" s="94"/>
      <c r="R663" s="204"/>
      <c r="S663" s="204"/>
      <c r="T663" s="94"/>
      <c r="U663" s="94"/>
      <c r="V663" s="94"/>
      <c r="W663" s="94"/>
      <c r="X663" s="94"/>
      <c r="Y663" s="94"/>
      <c r="Z663" s="204"/>
      <c r="AA663" s="204"/>
      <c r="AB663" s="204"/>
      <c r="AC663" s="204"/>
    </row>
    <row r="664" spans="3:29" ht="14.25" customHeight="1">
      <c r="C664" s="94"/>
      <c r="D664" s="94"/>
      <c r="E664" s="204"/>
      <c r="F664" s="204"/>
      <c r="G664" s="204"/>
      <c r="H664" s="204"/>
      <c r="I664" s="204"/>
      <c r="J664" s="204"/>
      <c r="K664" s="204"/>
      <c r="L664" s="94"/>
      <c r="M664" s="94"/>
      <c r="N664" s="94"/>
      <c r="O664" s="94"/>
      <c r="P664" s="94"/>
      <c r="Q664" s="94"/>
      <c r="R664" s="204"/>
      <c r="S664" s="204"/>
      <c r="T664" s="94"/>
      <c r="U664" s="94"/>
      <c r="V664" s="94"/>
      <c r="W664" s="94"/>
      <c r="X664" s="94"/>
      <c r="Y664" s="94"/>
      <c r="Z664" s="204"/>
      <c r="AA664" s="204"/>
      <c r="AB664" s="204"/>
      <c r="AC664" s="204"/>
    </row>
    <row r="665" spans="3:29" ht="14.25" customHeight="1">
      <c r="C665" s="94"/>
      <c r="D665" s="94"/>
      <c r="E665" s="204"/>
      <c r="F665" s="204"/>
      <c r="G665" s="204"/>
      <c r="H665" s="204"/>
      <c r="I665" s="204"/>
      <c r="J665" s="204"/>
      <c r="K665" s="204"/>
      <c r="L665" s="94"/>
      <c r="M665" s="94"/>
      <c r="N665" s="94"/>
      <c r="O665" s="94"/>
      <c r="P665" s="94"/>
      <c r="Q665" s="94"/>
      <c r="R665" s="204"/>
      <c r="S665" s="204"/>
      <c r="T665" s="94"/>
      <c r="U665" s="94"/>
      <c r="V665" s="94"/>
      <c r="W665" s="94"/>
      <c r="X665" s="94"/>
      <c r="Y665" s="94"/>
      <c r="Z665" s="204"/>
      <c r="AA665" s="204"/>
      <c r="AB665" s="204"/>
      <c r="AC665" s="204"/>
    </row>
    <row r="666" spans="3:29" ht="14.25" customHeight="1">
      <c r="C666" s="94"/>
      <c r="D666" s="94"/>
      <c r="E666" s="204"/>
      <c r="F666" s="204"/>
      <c r="G666" s="204"/>
      <c r="H666" s="204"/>
      <c r="I666" s="204"/>
      <c r="J666" s="204"/>
      <c r="K666" s="204"/>
      <c r="L666" s="94"/>
      <c r="M666" s="94"/>
      <c r="N666" s="94"/>
      <c r="O666" s="94"/>
      <c r="P666" s="94"/>
      <c r="Q666" s="94"/>
      <c r="R666" s="204"/>
      <c r="S666" s="204"/>
      <c r="T666" s="94"/>
      <c r="U666" s="94"/>
      <c r="V666" s="94"/>
      <c r="W666" s="94"/>
      <c r="X666" s="94"/>
      <c r="Y666" s="94"/>
      <c r="Z666" s="204"/>
      <c r="AA666" s="204"/>
      <c r="AB666" s="204"/>
      <c r="AC666" s="204"/>
    </row>
    <row r="667" spans="3:29" ht="14.25" customHeight="1">
      <c r="C667" s="94"/>
      <c r="D667" s="94"/>
      <c r="E667" s="204"/>
      <c r="F667" s="204"/>
      <c r="G667" s="204"/>
      <c r="H667" s="204"/>
      <c r="I667" s="204"/>
      <c r="J667" s="204"/>
      <c r="K667" s="204"/>
      <c r="L667" s="94"/>
      <c r="M667" s="94"/>
      <c r="N667" s="94"/>
      <c r="O667" s="94"/>
      <c r="P667" s="94"/>
      <c r="Q667" s="94"/>
      <c r="R667" s="204"/>
      <c r="S667" s="204"/>
      <c r="T667" s="94"/>
      <c r="U667" s="94"/>
      <c r="V667" s="94"/>
      <c r="W667" s="94"/>
      <c r="X667" s="94"/>
      <c r="Y667" s="94"/>
      <c r="Z667" s="204"/>
      <c r="AA667" s="204"/>
      <c r="AB667" s="204"/>
      <c r="AC667" s="204"/>
    </row>
    <row r="668" spans="3:29" ht="14.25" customHeight="1">
      <c r="C668" s="94"/>
      <c r="D668" s="94"/>
      <c r="E668" s="204"/>
      <c r="F668" s="204"/>
      <c r="G668" s="204"/>
      <c r="H668" s="204"/>
      <c r="I668" s="204"/>
      <c r="J668" s="204"/>
      <c r="K668" s="204"/>
      <c r="L668" s="94"/>
      <c r="M668" s="94"/>
      <c r="N668" s="94"/>
      <c r="O668" s="94"/>
      <c r="P668" s="94"/>
      <c r="Q668" s="94"/>
      <c r="R668" s="204"/>
      <c r="S668" s="204"/>
      <c r="T668" s="94"/>
      <c r="U668" s="94"/>
      <c r="V668" s="94"/>
      <c r="W668" s="94"/>
      <c r="X668" s="94"/>
      <c r="Y668" s="94"/>
      <c r="Z668" s="204"/>
      <c r="AA668" s="204"/>
      <c r="AB668" s="204"/>
      <c r="AC668" s="204"/>
    </row>
    <row r="669" spans="3:29" ht="14.25" customHeight="1">
      <c r="C669" s="94"/>
      <c r="D669" s="94"/>
      <c r="E669" s="204"/>
      <c r="F669" s="204"/>
      <c r="G669" s="204"/>
      <c r="H669" s="204"/>
      <c r="I669" s="204"/>
      <c r="J669" s="204"/>
      <c r="K669" s="204"/>
      <c r="L669" s="94"/>
      <c r="M669" s="94"/>
      <c r="N669" s="94"/>
      <c r="O669" s="94"/>
      <c r="P669" s="94"/>
      <c r="Q669" s="94"/>
      <c r="R669" s="204"/>
      <c r="S669" s="204"/>
      <c r="T669" s="94"/>
      <c r="U669" s="94"/>
      <c r="V669" s="94"/>
      <c r="W669" s="94"/>
      <c r="X669" s="94"/>
      <c r="Y669" s="94"/>
      <c r="Z669" s="204"/>
      <c r="AA669" s="204"/>
      <c r="AB669" s="204"/>
      <c r="AC669" s="204"/>
    </row>
    <row r="670" spans="3:29" ht="14.25" customHeight="1">
      <c r="C670" s="94"/>
      <c r="D670" s="94"/>
      <c r="E670" s="204"/>
      <c r="F670" s="204"/>
      <c r="G670" s="204"/>
      <c r="H670" s="204"/>
      <c r="I670" s="204"/>
      <c r="J670" s="204"/>
      <c r="K670" s="204"/>
      <c r="L670" s="94"/>
      <c r="M670" s="94"/>
      <c r="N670" s="94"/>
      <c r="O670" s="94"/>
      <c r="P670" s="94"/>
      <c r="Q670" s="94"/>
      <c r="R670" s="204"/>
      <c r="S670" s="204"/>
      <c r="T670" s="94"/>
      <c r="U670" s="94"/>
      <c r="V670" s="94"/>
      <c r="W670" s="94"/>
      <c r="X670" s="94"/>
      <c r="Y670" s="94"/>
      <c r="Z670" s="204"/>
      <c r="AA670" s="204"/>
      <c r="AB670" s="204"/>
      <c r="AC670" s="204"/>
    </row>
    <row r="671" spans="3:29" ht="14.25" customHeight="1">
      <c r="C671" s="94"/>
      <c r="D671" s="94"/>
      <c r="E671" s="204"/>
      <c r="F671" s="204"/>
      <c r="G671" s="204"/>
      <c r="H671" s="204"/>
      <c r="I671" s="204"/>
      <c r="J671" s="204"/>
      <c r="K671" s="204"/>
      <c r="L671" s="94"/>
      <c r="M671" s="94"/>
      <c r="N671" s="94"/>
      <c r="O671" s="94"/>
      <c r="P671" s="94"/>
      <c r="Q671" s="94"/>
      <c r="R671" s="204"/>
      <c r="S671" s="204"/>
      <c r="T671" s="94"/>
      <c r="U671" s="94"/>
      <c r="V671" s="94"/>
      <c r="W671" s="94"/>
      <c r="X671" s="94"/>
      <c r="Y671" s="94"/>
      <c r="Z671" s="204"/>
      <c r="AA671" s="204"/>
      <c r="AB671" s="204"/>
      <c r="AC671" s="204"/>
    </row>
    <row r="672" spans="3:29" ht="14.25" customHeight="1">
      <c r="C672" s="94"/>
      <c r="D672" s="94"/>
      <c r="E672" s="204"/>
      <c r="F672" s="204"/>
      <c r="G672" s="204"/>
      <c r="H672" s="204"/>
      <c r="I672" s="204"/>
      <c r="J672" s="204"/>
      <c r="K672" s="204"/>
      <c r="L672" s="94"/>
      <c r="M672" s="94"/>
      <c r="N672" s="94"/>
      <c r="O672" s="94"/>
      <c r="P672" s="94"/>
      <c r="Q672" s="94"/>
      <c r="R672" s="204"/>
      <c r="S672" s="204"/>
      <c r="T672" s="94"/>
      <c r="U672" s="94"/>
      <c r="V672" s="94"/>
      <c r="W672" s="94"/>
      <c r="X672" s="94"/>
      <c r="Y672" s="94"/>
      <c r="Z672" s="204"/>
      <c r="AA672" s="204"/>
      <c r="AB672" s="204"/>
      <c r="AC672" s="204"/>
    </row>
    <row r="673" spans="3:29" ht="14.25" customHeight="1">
      <c r="C673" s="94"/>
      <c r="D673" s="94"/>
      <c r="E673" s="204"/>
      <c r="F673" s="204"/>
      <c r="G673" s="204"/>
      <c r="H673" s="204"/>
      <c r="I673" s="204"/>
      <c r="J673" s="204"/>
      <c r="K673" s="204"/>
      <c r="L673" s="94"/>
      <c r="M673" s="94"/>
      <c r="N673" s="94"/>
      <c r="O673" s="94"/>
      <c r="P673" s="94"/>
      <c r="Q673" s="94"/>
      <c r="R673" s="204"/>
      <c r="S673" s="204"/>
      <c r="T673" s="94"/>
      <c r="U673" s="94"/>
      <c r="V673" s="94"/>
      <c r="W673" s="94"/>
      <c r="X673" s="94"/>
      <c r="Y673" s="94"/>
      <c r="Z673" s="204"/>
      <c r="AA673" s="204"/>
      <c r="AB673" s="204"/>
      <c r="AC673" s="204"/>
    </row>
    <row r="674" spans="3:29" ht="14.25" customHeight="1">
      <c r="C674" s="94"/>
      <c r="D674" s="94"/>
      <c r="E674" s="204"/>
      <c r="F674" s="204"/>
      <c r="G674" s="204"/>
      <c r="H674" s="204"/>
      <c r="I674" s="204"/>
      <c r="J674" s="204"/>
      <c r="K674" s="204"/>
      <c r="L674" s="94"/>
      <c r="M674" s="94"/>
      <c r="N674" s="94"/>
      <c r="O674" s="94"/>
      <c r="P674" s="94"/>
      <c r="Q674" s="94"/>
      <c r="R674" s="204"/>
      <c r="S674" s="204"/>
      <c r="T674" s="94"/>
      <c r="U674" s="94"/>
      <c r="V674" s="94"/>
      <c r="W674" s="94"/>
      <c r="X674" s="94"/>
      <c r="Y674" s="94"/>
      <c r="Z674" s="204"/>
      <c r="AA674" s="204"/>
      <c r="AB674" s="204"/>
      <c r="AC674" s="204"/>
    </row>
    <row r="675" spans="3:29" ht="14.25" customHeight="1">
      <c r="C675" s="94"/>
      <c r="D675" s="94"/>
      <c r="E675" s="204"/>
      <c r="F675" s="204"/>
      <c r="G675" s="204"/>
      <c r="H675" s="204"/>
      <c r="I675" s="204"/>
      <c r="J675" s="204"/>
      <c r="K675" s="204"/>
      <c r="L675" s="94"/>
      <c r="M675" s="94"/>
      <c r="N675" s="94"/>
      <c r="O675" s="94"/>
      <c r="P675" s="94"/>
      <c r="Q675" s="94"/>
      <c r="R675" s="204"/>
      <c r="S675" s="204"/>
      <c r="T675" s="94"/>
      <c r="U675" s="94"/>
      <c r="V675" s="94"/>
      <c r="W675" s="94"/>
      <c r="X675" s="94"/>
      <c r="Y675" s="94"/>
      <c r="Z675" s="204"/>
      <c r="AA675" s="204"/>
      <c r="AB675" s="204"/>
      <c r="AC675" s="204"/>
    </row>
    <row r="676" spans="3:29" ht="14.25" customHeight="1">
      <c r="C676" s="94"/>
      <c r="D676" s="94"/>
      <c r="E676" s="204"/>
      <c r="F676" s="204"/>
      <c r="G676" s="204"/>
      <c r="H676" s="204"/>
      <c r="I676" s="204"/>
      <c r="J676" s="204"/>
      <c r="K676" s="204"/>
      <c r="L676" s="94"/>
      <c r="M676" s="94"/>
      <c r="N676" s="94"/>
      <c r="O676" s="94"/>
      <c r="P676" s="94"/>
      <c r="Q676" s="94"/>
      <c r="R676" s="204"/>
      <c r="S676" s="204"/>
      <c r="T676" s="94"/>
      <c r="U676" s="94"/>
      <c r="V676" s="94"/>
      <c r="W676" s="94"/>
      <c r="X676" s="94"/>
      <c r="Y676" s="94"/>
      <c r="Z676" s="204"/>
      <c r="AA676" s="204"/>
      <c r="AB676" s="204"/>
      <c r="AC676" s="204"/>
    </row>
    <row r="677" spans="3:29" ht="14.25" customHeight="1">
      <c r="C677" s="94"/>
      <c r="D677" s="94"/>
      <c r="E677" s="204"/>
      <c r="F677" s="204"/>
      <c r="G677" s="204"/>
      <c r="H677" s="204"/>
      <c r="I677" s="204"/>
      <c r="J677" s="204"/>
      <c r="K677" s="204"/>
      <c r="L677" s="94"/>
      <c r="M677" s="94"/>
      <c r="N677" s="94"/>
      <c r="O677" s="94"/>
      <c r="P677" s="94"/>
      <c r="Q677" s="94"/>
      <c r="R677" s="204"/>
      <c r="S677" s="204"/>
      <c r="T677" s="94"/>
      <c r="U677" s="94"/>
      <c r="V677" s="94"/>
      <c r="W677" s="94"/>
      <c r="X677" s="94"/>
      <c r="Y677" s="94"/>
      <c r="Z677" s="204"/>
      <c r="AA677" s="204"/>
      <c r="AB677" s="204"/>
      <c r="AC677" s="204"/>
    </row>
    <row r="678" spans="3:29" ht="14.25" customHeight="1">
      <c r="C678" s="94"/>
      <c r="D678" s="94"/>
      <c r="E678" s="204"/>
      <c r="F678" s="204"/>
      <c r="G678" s="204"/>
      <c r="H678" s="204"/>
      <c r="I678" s="204"/>
      <c r="J678" s="204"/>
      <c r="K678" s="204"/>
      <c r="L678" s="94"/>
      <c r="M678" s="94"/>
      <c r="N678" s="94"/>
      <c r="O678" s="94"/>
      <c r="P678" s="94"/>
      <c r="Q678" s="94"/>
      <c r="R678" s="204"/>
      <c r="S678" s="204"/>
      <c r="T678" s="94"/>
      <c r="U678" s="94"/>
      <c r="V678" s="94"/>
      <c r="W678" s="94"/>
      <c r="X678" s="94"/>
      <c r="Y678" s="94"/>
      <c r="Z678" s="204"/>
      <c r="AA678" s="204"/>
      <c r="AB678" s="204"/>
      <c r="AC678" s="204"/>
    </row>
    <row r="679" spans="3:29" ht="14.25" customHeight="1">
      <c r="C679" s="94"/>
      <c r="D679" s="94"/>
      <c r="E679" s="204"/>
      <c r="F679" s="204"/>
      <c r="G679" s="204"/>
      <c r="H679" s="204"/>
      <c r="I679" s="204"/>
      <c r="J679" s="204"/>
      <c r="K679" s="204"/>
      <c r="L679" s="94"/>
      <c r="M679" s="94"/>
      <c r="N679" s="94"/>
      <c r="O679" s="94"/>
      <c r="P679" s="94"/>
      <c r="Q679" s="94"/>
      <c r="R679" s="204"/>
      <c r="S679" s="204"/>
      <c r="T679" s="94"/>
      <c r="U679" s="94"/>
      <c r="V679" s="94"/>
      <c r="W679" s="94"/>
      <c r="X679" s="94"/>
      <c r="Y679" s="94"/>
      <c r="Z679" s="204"/>
      <c r="AA679" s="204"/>
      <c r="AB679" s="204"/>
      <c r="AC679" s="204"/>
    </row>
    <row r="680" spans="3:29" ht="14.25" customHeight="1">
      <c r="C680" s="94"/>
      <c r="D680" s="94"/>
      <c r="E680" s="204"/>
      <c r="F680" s="204"/>
      <c r="G680" s="204"/>
      <c r="H680" s="204"/>
      <c r="I680" s="204"/>
      <c r="J680" s="204"/>
      <c r="K680" s="204"/>
      <c r="L680" s="94"/>
      <c r="M680" s="94"/>
      <c r="N680" s="94"/>
      <c r="O680" s="94"/>
      <c r="P680" s="94"/>
      <c r="Q680" s="94"/>
      <c r="R680" s="204"/>
      <c r="S680" s="204"/>
      <c r="T680" s="94"/>
      <c r="U680" s="94"/>
      <c r="V680" s="94"/>
      <c r="W680" s="94"/>
      <c r="X680" s="94"/>
      <c r="Y680" s="94"/>
      <c r="Z680" s="204"/>
      <c r="AA680" s="204"/>
      <c r="AB680" s="204"/>
      <c r="AC680" s="204"/>
    </row>
    <row r="681" spans="3:29" ht="14.25" customHeight="1">
      <c r="C681" s="94"/>
      <c r="D681" s="94"/>
      <c r="E681" s="204"/>
      <c r="F681" s="204"/>
      <c r="G681" s="204"/>
      <c r="H681" s="204"/>
      <c r="I681" s="204"/>
      <c r="J681" s="204"/>
      <c r="K681" s="204"/>
      <c r="L681" s="94"/>
      <c r="M681" s="94"/>
      <c r="N681" s="94"/>
      <c r="O681" s="94"/>
      <c r="P681" s="94"/>
      <c r="Q681" s="94"/>
      <c r="R681" s="204"/>
      <c r="S681" s="204"/>
      <c r="T681" s="94"/>
      <c r="U681" s="94"/>
      <c r="V681" s="94"/>
      <c r="W681" s="94"/>
      <c r="X681" s="94"/>
      <c r="Y681" s="94"/>
      <c r="Z681" s="204"/>
      <c r="AA681" s="204"/>
      <c r="AB681" s="204"/>
      <c r="AC681" s="204"/>
    </row>
    <row r="682" spans="3:29" ht="14.25" customHeight="1">
      <c r="C682" s="94"/>
      <c r="D682" s="94"/>
      <c r="E682" s="204"/>
      <c r="F682" s="204"/>
      <c r="G682" s="204"/>
      <c r="H682" s="204"/>
      <c r="I682" s="204"/>
      <c r="J682" s="204"/>
      <c r="K682" s="204"/>
      <c r="L682" s="94"/>
      <c r="M682" s="94"/>
      <c r="N682" s="94"/>
      <c r="O682" s="94"/>
      <c r="P682" s="94"/>
      <c r="Q682" s="94"/>
      <c r="R682" s="204"/>
      <c r="S682" s="204"/>
      <c r="T682" s="94"/>
      <c r="U682" s="94"/>
      <c r="V682" s="94"/>
      <c r="W682" s="94"/>
      <c r="X682" s="94"/>
      <c r="Y682" s="94"/>
      <c r="Z682" s="204"/>
      <c r="AA682" s="204"/>
      <c r="AB682" s="204"/>
      <c r="AC682" s="204"/>
    </row>
    <row r="683" spans="3:29" ht="14.25" customHeight="1">
      <c r="C683" s="94"/>
      <c r="D683" s="94"/>
      <c r="E683" s="204"/>
      <c r="F683" s="204"/>
      <c r="G683" s="204"/>
      <c r="H683" s="204"/>
      <c r="I683" s="204"/>
      <c r="J683" s="204"/>
      <c r="K683" s="204"/>
      <c r="L683" s="94"/>
      <c r="M683" s="94"/>
      <c r="N683" s="94"/>
      <c r="O683" s="94"/>
      <c r="P683" s="94"/>
      <c r="Q683" s="94"/>
      <c r="R683" s="204"/>
      <c r="S683" s="204"/>
      <c r="T683" s="94"/>
      <c r="U683" s="94"/>
      <c r="V683" s="94"/>
      <c r="W683" s="94"/>
      <c r="X683" s="94"/>
      <c r="Y683" s="94"/>
      <c r="Z683" s="204"/>
      <c r="AA683" s="204"/>
      <c r="AB683" s="204"/>
      <c r="AC683" s="204"/>
    </row>
    <row r="684" spans="3:29" ht="14.25" customHeight="1">
      <c r="C684" s="94"/>
      <c r="D684" s="94"/>
      <c r="E684" s="204"/>
      <c r="F684" s="204"/>
      <c r="G684" s="204"/>
      <c r="H684" s="204"/>
      <c r="I684" s="204"/>
      <c r="J684" s="204"/>
      <c r="K684" s="204"/>
      <c r="L684" s="94"/>
      <c r="M684" s="94"/>
      <c r="N684" s="94"/>
      <c r="O684" s="94"/>
      <c r="P684" s="94"/>
      <c r="Q684" s="94"/>
      <c r="R684" s="204"/>
      <c r="S684" s="204"/>
      <c r="T684" s="94"/>
      <c r="U684" s="94"/>
      <c r="V684" s="94"/>
      <c r="W684" s="94"/>
      <c r="X684" s="94"/>
      <c r="Y684" s="94"/>
      <c r="Z684" s="204"/>
      <c r="AA684" s="204"/>
      <c r="AB684" s="204"/>
      <c r="AC684" s="204"/>
    </row>
    <row r="685" spans="3:29" ht="14.25" customHeight="1">
      <c r="C685" s="94"/>
      <c r="D685" s="94"/>
      <c r="E685" s="204"/>
      <c r="F685" s="204"/>
      <c r="G685" s="204"/>
      <c r="H685" s="204"/>
      <c r="I685" s="204"/>
      <c r="J685" s="204"/>
      <c r="K685" s="204"/>
      <c r="L685" s="94"/>
      <c r="M685" s="94"/>
      <c r="N685" s="94"/>
      <c r="O685" s="94"/>
      <c r="P685" s="94"/>
      <c r="Q685" s="94"/>
      <c r="R685" s="204"/>
      <c r="S685" s="204"/>
      <c r="T685" s="94"/>
      <c r="U685" s="94"/>
      <c r="V685" s="94"/>
      <c r="W685" s="94"/>
      <c r="X685" s="94"/>
      <c r="Y685" s="94"/>
      <c r="Z685" s="204"/>
      <c r="AA685" s="204"/>
      <c r="AB685" s="204"/>
      <c r="AC685" s="204"/>
    </row>
    <row r="686" spans="3:29" ht="14.25" customHeight="1">
      <c r="C686" s="94"/>
      <c r="D686" s="94"/>
      <c r="E686" s="204"/>
      <c r="F686" s="204"/>
      <c r="G686" s="204"/>
      <c r="H686" s="204"/>
      <c r="I686" s="204"/>
      <c r="J686" s="204"/>
      <c r="K686" s="204"/>
      <c r="L686" s="94"/>
      <c r="M686" s="94"/>
      <c r="N686" s="94"/>
      <c r="O686" s="94"/>
      <c r="P686" s="94"/>
      <c r="Q686" s="94"/>
      <c r="R686" s="204"/>
      <c r="S686" s="204"/>
      <c r="T686" s="94"/>
      <c r="U686" s="94"/>
      <c r="V686" s="94"/>
      <c r="W686" s="94"/>
      <c r="X686" s="94"/>
      <c r="Y686" s="94"/>
      <c r="Z686" s="204"/>
      <c r="AA686" s="204"/>
      <c r="AB686" s="204"/>
      <c r="AC686" s="204"/>
    </row>
    <row r="687" spans="3:29" ht="14.25" customHeight="1">
      <c r="C687" s="94"/>
      <c r="D687" s="94"/>
      <c r="E687" s="204"/>
      <c r="F687" s="204"/>
      <c r="G687" s="204"/>
      <c r="H687" s="204"/>
      <c r="I687" s="204"/>
      <c r="J687" s="204"/>
      <c r="K687" s="204"/>
      <c r="L687" s="94"/>
      <c r="M687" s="94"/>
      <c r="N687" s="94"/>
      <c r="O687" s="94"/>
      <c r="P687" s="94"/>
      <c r="Q687" s="94"/>
      <c r="R687" s="204"/>
      <c r="S687" s="204"/>
      <c r="T687" s="94"/>
      <c r="U687" s="94"/>
      <c r="V687" s="94"/>
      <c r="W687" s="94"/>
      <c r="X687" s="94"/>
      <c r="Y687" s="94"/>
      <c r="Z687" s="204"/>
      <c r="AA687" s="204"/>
      <c r="AB687" s="204"/>
      <c r="AC687" s="204"/>
    </row>
    <row r="688" spans="3:29" ht="14.25" customHeight="1">
      <c r="C688" s="94"/>
      <c r="D688" s="94"/>
      <c r="E688" s="204"/>
      <c r="F688" s="204"/>
      <c r="G688" s="204"/>
      <c r="H688" s="204"/>
      <c r="I688" s="204"/>
      <c r="J688" s="204"/>
      <c r="K688" s="204"/>
      <c r="L688" s="94"/>
      <c r="M688" s="94"/>
      <c r="N688" s="94"/>
      <c r="O688" s="94"/>
      <c r="P688" s="94"/>
      <c r="Q688" s="94"/>
      <c r="R688" s="204"/>
      <c r="S688" s="204"/>
      <c r="T688" s="94"/>
      <c r="U688" s="94"/>
      <c r="V688" s="94"/>
      <c r="W688" s="94"/>
      <c r="X688" s="94"/>
      <c r="Y688" s="94"/>
      <c r="Z688" s="204"/>
      <c r="AA688" s="204"/>
      <c r="AB688" s="204"/>
      <c r="AC688" s="204"/>
    </row>
    <row r="689" spans="3:29" ht="14.25" customHeight="1">
      <c r="C689" s="94"/>
      <c r="D689" s="94"/>
      <c r="E689" s="204"/>
      <c r="F689" s="204"/>
      <c r="G689" s="204"/>
      <c r="H689" s="204"/>
      <c r="I689" s="204"/>
      <c r="J689" s="204"/>
      <c r="K689" s="204"/>
      <c r="L689" s="94"/>
      <c r="M689" s="94"/>
      <c r="N689" s="94"/>
      <c r="O689" s="94"/>
      <c r="P689" s="94"/>
      <c r="Q689" s="94"/>
      <c r="R689" s="204"/>
      <c r="S689" s="204"/>
      <c r="T689" s="94"/>
      <c r="U689" s="94"/>
      <c r="V689" s="94"/>
      <c r="W689" s="94"/>
      <c r="X689" s="94"/>
      <c r="Y689" s="94"/>
      <c r="Z689" s="204"/>
      <c r="AA689" s="204"/>
      <c r="AB689" s="204"/>
      <c r="AC689" s="204"/>
    </row>
    <row r="690" spans="3:29" ht="14.25" customHeight="1">
      <c r="C690" s="94"/>
      <c r="D690" s="94"/>
      <c r="E690" s="204"/>
      <c r="F690" s="204"/>
      <c r="G690" s="204"/>
      <c r="H690" s="204"/>
      <c r="I690" s="204"/>
      <c r="J690" s="204"/>
      <c r="K690" s="204"/>
      <c r="L690" s="94"/>
      <c r="M690" s="94"/>
      <c r="N690" s="94"/>
      <c r="O690" s="94"/>
      <c r="P690" s="94"/>
      <c r="Q690" s="94"/>
      <c r="R690" s="204"/>
      <c r="S690" s="204"/>
      <c r="T690" s="94"/>
      <c r="U690" s="94"/>
      <c r="V690" s="94"/>
      <c r="W690" s="94"/>
      <c r="X690" s="94"/>
      <c r="Y690" s="94"/>
      <c r="Z690" s="204"/>
      <c r="AA690" s="204"/>
      <c r="AB690" s="204"/>
      <c r="AC690" s="204"/>
    </row>
    <row r="691" spans="3:29" ht="14.25" customHeight="1">
      <c r="C691" s="94"/>
      <c r="D691" s="94"/>
      <c r="E691" s="204"/>
      <c r="F691" s="204"/>
      <c r="G691" s="204"/>
      <c r="H691" s="204"/>
      <c r="I691" s="204"/>
      <c r="J691" s="204"/>
      <c r="K691" s="204"/>
      <c r="L691" s="94"/>
      <c r="M691" s="94"/>
      <c r="N691" s="94"/>
      <c r="O691" s="94"/>
      <c r="P691" s="94"/>
      <c r="Q691" s="94"/>
      <c r="R691" s="204"/>
      <c r="S691" s="204"/>
      <c r="T691" s="94"/>
      <c r="U691" s="94"/>
      <c r="V691" s="94"/>
      <c r="W691" s="94"/>
      <c r="X691" s="94"/>
      <c r="Y691" s="94"/>
      <c r="Z691" s="204"/>
      <c r="AA691" s="204"/>
      <c r="AB691" s="204"/>
      <c r="AC691" s="204"/>
    </row>
    <row r="692" spans="3:29" ht="14.25" customHeight="1">
      <c r="C692" s="94"/>
      <c r="D692" s="94"/>
      <c r="E692" s="204"/>
      <c r="F692" s="204"/>
      <c r="G692" s="204"/>
      <c r="H692" s="204"/>
      <c r="I692" s="204"/>
      <c r="J692" s="204"/>
      <c r="K692" s="204"/>
      <c r="L692" s="94"/>
      <c r="M692" s="94"/>
      <c r="N692" s="94"/>
      <c r="O692" s="94"/>
      <c r="P692" s="94"/>
      <c r="Q692" s="94"/>
      <c r="R692" s="204"/>
      <c r="S692" s="204"/>
      <c r="T692" s="94"/>
      <c r="U692" s="94"/>
      <c r="V692" s="94"/>
      <c r="W692" s="94"/>
      <c r="X692" s="94"/>
      <c r="Y692" s="94"/>
      <c r="Z692" s="204"/>
      <c r="AA692" s="204"/>
      <c r="AB692" s="204"/>
      <c r="AC692" s="204"/>
    </row>
    <row r="693" spans="3:29" ht="14.25" customHeight="1">
      <c r="C693" s="94"/>
      <c r="D693" s="94"/>
      <c r="E693" s="204"/>
      <c r="F693" s="204"/>
      <c r="G693" s="204"/>
      <c r="H693" s="204"/>
      <c r="I693" s="204"/>
      <c r="J693" s="204"/>
      <c r="K693" s="204"/>
      <c r="L693" s="94"/>
      <c r="M693" s="94"/>
      <c r="N693" s="94"/>
      <c r="O693" s="94"/>
      <c r="P693" s="94"/>
      <c r="Q693" s="94"/>
      <c r="R693" s="204"/>
      <c r="S693" s="204"/>
      <c r="T693" s="94"/>
      <c r="U693" s="94"/>
      <c r="V693" s="94"/>
      <c r="W693" s="94"/>
      <c r="X693" s="94"/>
      <c r="Y693" s="94"/>
      <c r="Z693" s="204"/>
      <c r="AA693" s="204"/>
      <c r="AB693" s="204"/>
      <c r="AC693" s="204"/>
    </row>
    <row r="694" spans="3:29" ht="14.25" customHeight="1">
      <c r="C694" s="94"/>
      <c r="D694" s="94"/>
      <c r="E694" s="204"/>
      <c r="F694" s="204"/>
      <c r="G694" s="204"/>
      <c r="H694" s="204"/>
      <c r="I694" s="204"/>
      <c r="J694" s="204"/>
      <c r="K694" s="204"/>
      <c r="L694" s="94"/>
      <c r="M694" s="94"/>
      <c r="N694" s="94"/>
      <c r="O694" s="94"/>
      <c r="P694" s="94"/>
      <c r="Q694" s="94"/>
      <c r="R694" s="204"/>
      <c r="S694" s="204"/>
      <c r="T694" s="94"/>
      <c r="U694" s="94"/>
      <c r="V694" s="94"/>
      <c r="W694" s="94"/>
      <c r="X694" s="94"/>
      <c r="Y694" s="94"/>
      <c r="Z694" s="204"/>
      <c r="AA694" s="204"/>
      <c r="AB694" s="204"/>
      <c r="AC694" s="204"/>
    </row>
    <row r="695" spans="3:29" ht="14.25" customHeight="1">
      <c r="C695" s="94"/>
      <c r="D695" s="94"/>
      <c r="E695" s="204"/>
      <c r="F695" s="204"/>
      <c r="G695" s="204"/>
      <c r="H695" s="204"/>
      <c r="I695" s="204"/>
      <c r="J695" s="204"/>
      <c r="K695" s="204"/>
      <c r="L695" s="94"/>
      <c r="M695" s="94"/>
      <c r="N695" s="94"/>
      <c r="O695" s="94"/>
      <c r="P695" s="94"/>
      <c r="Q695" s="94"/>
      <c r="R695" s="204"/>
      <c r="S695" s="204"/>
      <c r="T695" s="94"/>
      <c r="U695" s="94"/>
      <c r="V695" s="94"/>
      <c r="W695" s="94"/>
      <c r="X695" s="94"/>
      <c r="Y695" s="94"/>
      <c r="Z695" s="204"/>
      <c r="AA695" s="204"/>
      <c r="AB695" s="204"/>
      <c r="AC695" s="204"/>
    </row>
    <row r="696" spans="3:29" ht="14.25" customHeight="1">
      <c r="C696" s="94"/>
      <c r="D696" s="94"/>
      <c r="E696" s="204"/>
      <c r="F696" s="204"/>
      <c r="G696" s="204"/>
      <c r="H696" s="204"/>
      <c r="I696" s="204"/>
      <c r="J696" s="204"/>
      <c r="K696" s="204"/>
      <c r="L696" s="94"/>
      <c r="M696" s="94"/>
      <c r="N696" s="94"/>
      <c r="O696" s="94"/>
      <c r="P696" s="94"/>
      <c r="Q696" s="94"/>
      <c r="R696" s="204"/>
      <c r="S696" s="204"/>
      <c r="T696" s="94"/>
      <c r="U696" s="94"/>
      <c r="V696" s="94"/>
      <c r="W696" s="94"/>
      <c r="X696" s="94"/>
      <c r="Y696" s="94"/>
      <c r="Z696" s="204"/>
      <c r="AA696" s="204"/>
      <c r="AB696" s="204"/>
      <c r="AC696" s="204"/>
    </row>
    <row r="697" spans="3:29" ht="14.25" customHeight="1">
      <c r="C697" s="94"/>
      <c r="D697" s="94"/>
      <c r="E697" s="204"/>
      <c r="F697" s="204"/>
      <c r="G697" s="204"/>
      <c r="H697" s="204"/>
      <c r="I697" s="204"/>
      <c r="J697" s="204"/>
      <c r="K697" s="204"/>
      <c r="L697" s="94"/>
      <c r="M697" s="94"/>
      <c r="N697" s="94"/>
      <c r="O697" s="94"/>
      <c r="P697" s="94"/>
      <c r="Q697" s="94"/>
      <c r="R697" s="204"/>
      <c r="S697" s="204"/>
      <c r="T697" s="94"/>
      <c r="U697" s="94"/>
      <c r="V697" s="94"/>
      <c r="W697" s="94"/>
      <c r="X697" s="94"/>
      <c r="Y697" s="94"/>
      <c r="Z697" s="204"/>
      <c r="AA697" s="204"/>
      <c r="AB697" s="204"/>
      <c r="AC697" s="204"/>
    </row>
    <row r="698" spans="3:29" ht="14.25" customHeight="1">
      <c r="C698" s="94"/>
      <c r="D698" s="94"/>
      <c r="E698" s="204"/>
      <c r="F698" s="204"/>
      <c r="G698" s="204"/>
      <c r="H698" s="204"/>
      <c r="I698" s="204"/>
      <c r="J698" s="204"/>
      <c r="K698" s="204"/>
      <c r="L698" s="94"/>
      <c r="M698" s="94"/>
      <c r="N698" s="94"/>
      <c r="O698" s="94"/>
      <c r="P698" s="94"/>
      <c r="Q698" s="94"/>
      <c r="R698" s="204"/>
      <c r="S698" s="204"/>
      <c r="T698" s="94"/>
      <c r="U698" s="94"/>
      <c r="V698" s="94"/>
      <c r="W698" s="94"/>
      <c r="X698" s="94"/>
      <c r="Y698" s="94"/>
      <c r="Z698" s="204"/>
      <c r="AA698" s="204"/>
      <c r="AB698" s="204"/>
      <c r="AC698" s="204"/>
    </row>
    <row r="699" spans="3:29" ht="14.25" customHeight="1">
      <c r="C699" s="94"/>
      <c r="D699" s="94"/>
      <c r="E699" s="204"/>
      <c r="F699" s="204"/>
      <c r="G699" s="204"/>
      <c r="H699" s="204"/>
      <c r="I699" s="204"/>
      <c r="J699" s="204"/>
      <c r="K699" s="204"/>
      <c r="L699" s="94"/>
      <c r="M699" s="94"/>
      <c r="N699" s="94"/>
      <c r="O699" s="94"/>
      <c r="P699" s="94"/>
      <c r="Q699" s="94"/>
      <c r="R699" s="204"/>
      <c r="S699" s="204"/>
      <c r="T699" s="94"/>
      <c r="U699" s="94"/>
      <c r="V699" s="94"/>
      <c r="W699" s="94"/>
      <c r="X699" s="94"/>
      <c r="Y699" s="94"/>
      <c r="Z699" s="204"/>
      <c r="AA699" s="204"/>
      <c r="AB699" s="204"/>
      <c r="AC699" s="204"/>
    </row>
    <row r="700" spans="3:29" ht="14.25" customHeight="1">
      <c r="C700" s="94"/>
      <c r="D700" s="94"/>
      <c r="E700" s="204"/>
      <c r="F700" s="204"/>
      <c r="G700" s="204"/>
      <c r="H700" s="204"/>
      <c r="I700" s="204"/>
      <c r="J700" s="204"/>
      <c r="K700" s="204"/>
      <c r="L700" s="94"/>
      <c r="M700" s="94"/>
      <c r="N700" s="94"/>
      <c r="O700" s="94"/>
      <c r="P700" s="94"/>
      <c r="Q700" s="94"/>
      <c r="R700" s="204"/>
      <c r="S700" s="204"/>
      <c r="T700" s="94"/>
      <c r="U700" s="94"/>
      <c r="V700" s="94"/>
      <c r="W700" s="94"/>
      <c r="X700" s="94"/>
      <c r="Y700" s="94"/>
      <c r="Z700" s="204"/>
      <c r="AA700" s="204"/>
      <c r="AB700" s="204"/>
      <c r="AC700" s="204"/>
    </row>
    <row r="701" spans="3:29" ht="14.25" customHeight="1">
      <c r="C701" s="94"/>
      <c r="D701" s="94"/>
      <c r="E701" s="204"/>
      <c r="F701" s="204"/>
      <c r="G701" s="204"/>
      <c r="H701" s="204"/>
      <c r="I701" s="204"/>
      <c r="J701" s="204"/>
      <c r="K701" s="204"/>
      <c r="L701" s="94"/>
      <c r="M701" s="94"/>
      <c r="N701" s="94"/>
      <c r="O701" s="94"/>
      <c r="P701" s="94"/>
      <c r="Q701" s="94"/>
      <c r="R701" s="204"/>
      <c r="S701" s="204"/>
      <c r="T701" s="94"/>
      <c r="U701" s="94"/>
      <c r="V701" s="94"/>
      <c r="W701" s="94"/>
      <c r="X701" s="94"/>
      <c r="Y701" s="94"/>
      <c r="Z701" s="204"/>
      <c r="AA701" s="204"/>
      <c r="AB701" s="204"/>
      <c r="AC701" s="204"/>
    </row>
    <row r="702" spans="3:29" ht="14.25" customHeight="1">
      <c r="C702" s="94"/>
      <c r="D702" s="94"/>
      <c r="E702" s="204"/>
      <c r="F702" s="204"/>
      <c r="G702" s="204"/>
      <c r="H702" s="204"/>
      <c r="I702" s="204"/>
      <c r="J702" s="204"/>
      <c r="K702" s="204"/>
      <c r="L702" s="94"/>
      <c r="M702" s="94"/>
      <c r="N702" s="94"/>
      <c r="O702" s="94"/>
      <c r="P702" s="94"/>
      <c r="Q702" s="94"/>
      <c r="R702" s="204"/>
      <c r="S702" s="204"/>
      <c r="T702" s="94"/>
      <c r="U702" s="94"/>
      <c r="V702" s="94"/>
      <c r="W702" s="94"/>
      <c r="X702" s="94"/>
      <c r="Y702" s="94"/>
      <c r="Z702" s="204"/>
      <c r="AA702" s="204"/>
      <c r="AB702" s="204"/>
      <c r="AC702" s="204"/>
    </row>
    <row r="703" spans="3:29" ht="14.25" customHeight="1">
      <c r="C703" s="94"/>
      <c r="D703" s="94"/>
      <c r="E703" s="204"/>
      <c r="F703" s="204"/>
      <c r="G703" s="204"/>
      <c r="H703" s="204"/>
      <c r="I703" s="204"/>
      <c r="J703" s="204"/>
      <c r="K703" s="204"/>
      <c r="L703" s="94"/>
      <c r="M703" s="94"/>
      <c r="N703" s="94"/>
      <c r="O703" s="94"/>
      <c r="P703" s="94"/>
      <c r="Q703" s="94"/>
      <c r="R703" s="204"/>
      <c r="S703" s="204"/>
      <c r="T703" s="94"/>
      <c r="U703" s="94"/>
      <c r="V703" s="94"/>
      <c r="W703" s="94"/>
      <c r="X703" s="94"/>
      <c r="Y703" s="94"/>
      <c r="Z703" s="204"/>
      <c r="AA703" s="204"/>
      <c r="AB703" s="204"/>
      <c r="AC703" s="204"/>
    </row>
    <row r="704" spans="3:29" ht="14.25" customHeight="1">
      <c r="C704" s="94"/>
      <c r="D704" s="94"/>
      <c r="E704" s="204"/>
      <c r="F704" s="204"/>
      <c r="G704" s="204"/>
      <c r="H704" s="204"/>
      <c r="I704" s="204"/>
      <c r="J704" s="204"/>
      <c r="K704" s="204"/>
      <c r="L704" s="94"/>
      <c r="M704" s="94"/>
      <c r="N704" s="94"/>
      <c r="O704" s="94"/>
      <c r="P704" s="94"/>
      <c r="Q704" s="94"/>
      <c r="R704" s="204"/>
      <c r="S704" s="204"/>
      <c r="T704" s="94"/>
      <c r="U704" s="94"/>
      <c r="V704" s="94"/>
      <c r="W704" s="94"/>
      <c r="X704" s="94"/>
      <c r="Y704" s="94"/>
      <c r="Z704" s="204"/>
      <c r="AA704" s="204"/>
      <c r="AB704" s="204"/>
      <c r="AC704" s="204"/>
    </row>
    <row r="705" spans="3:29" ht="14.25" customHeight="1">
      <c r="C705" s="94"/>
      <c r="D705" s="94"/>
      <c r="E705" s="204"/>
      <c r="F705" s="204"/>
      <c r="G705" s="204"/>
      <c r="H705" s="204"/>
      <c r="I705" s="204"/>
      <c r="J705" s="204"/>
      <c r="K705" s="204"/>
      <c r="L705" s="94"/>
      <c r="M705" s="94"/>
      <c r="N705" s="94"/>
      <c r="O705" s="94"/>
      <c r="P705" s="94"/>
      <c r="Q705" s="94"/>
      <c r="R705" s="204"/>
      <c r="S705" s="204"/>
      <c r="T705" s="94"/>
      <c r="U705" s="94"/>
      <c r="V705" s="94"/>
      <c r="W705" s="94"/>
      <c r="X705" s="94"/>
      <c r="Y705" s="94"/>
      <c r="Z705" s="204"/>
      <c r="AA705" s="204"/>
      <c r="AB705" s="204"/>
      <c r="AC705" s="204"/>
    </row>
    <row r="706" spans="3:29" ht="14.25" customHeight="1">
      <c r="C706" s="94"/>
      <c r="D706" s="94"/>
      <c r="E706" s="204"/>
      <c r="F706" s="204"/>
      <c r="G706" s="204"/>
      <c r="H706" s="204"/>
      <c r="I706" s="204"/>
      <c r="J706" s="204"/>
      <c r="K706" s="204"/>
      <c r="L706" s="94"/>
      <c r="M706" s="94"/>
      <c r="N706" s="94"/>
      <c r="O706" s="94"/>
      <c r="P706" s="94"/>
      <c r="Q706" s="94"/>
      <c r="R706" s="204"/>
      <c r="S706" s="204"/>
      <c r="T706" s="94"/>
      <c r="U706" s="94"/>
      <c r="V706" s="94"/>
      <c r="W706" s="94"/>
      <c r="X706" s="94"/>
      <c r="Y706" s="94"/>
      <c r="Z706" s="204"/>
      <c r="AA706" s="204"/>
      <c r="AB706" s="204"/>
      <c r="AC706" s="204"/>
    </row>
    <row r="707" spans="3:29" ht="14.25" customHeight="1">
      <c r="C707" s="94"/>
      <c r="D707" s="94"/>
      <c r="E707" s="204"/>
      <c r="F707" s="204"/>
      <c r="G707" s="204"/>
      <c r="H707" s="204"/>
      <c r="I707" s="204"/>
      <c r="J707" s="204"/>
      <c r="K707" s="204"/>
      <c r="L707" s="94"/>
      <c r="M707" s="94"/>
      <c r="N707" s="94"/>
      <c r="O707" s="94"/>
      <c r="P707" s="94"/>
      <c r="Q707" s="94"/>
      <c r="R707" s="204"/>
      <c r="S707" s="204"/>
      <c r="T707" s="94"/>
      <c r="U707" s="94"/>
      <c r="V707" s="94"/>
      <c r="W707" s="94"/>
      <c r="X707" s="94"/>
      <c r="Y707" s="94"/>
      <c r="Z707" s="204"/>
      <c r="AA707" s="204"/>
      <c r="AB707" s="204"/>
      <c r="AC707" s="204"/>
    </row>
    <row r="708" spans="3:29" ht="14.25" customHeight="1">
      <c r="C708" s="94"/>
      <c r="D708" s="94"/>
      <c r="E708" s="204"/>
      <c r="F708" s="204"/>
      <c r="G708" s="204"/>
      <c r="H708" s="204"/>
      <c r="I708" s="204"/>
      <c r="J708" s="204"/>
      <c r="K708" s="204"/>
      <c r="L708" s="94"/>
      <c r="M708" s="94"/>
      <c r="N708" s="94"/>
      <c r="O708" s="94"/>
      <c r="P708" s="94"/>
      <c r="Q708" s="94"/>
      <c r="R708" s="204"/>
      <c r="S708" s="204"/>
      <c r="T708" s="94"/>
      <c r="U708" s="94"/>
      <c r="V708" s="94"/>
      <c r="W708" s="94"/>
      <c r="X708" s="94"/>
      <c r="Y708" s="94"/>
      <c r="Z708" s="204"/>
      <c r="AA708" s="204"/>
      <c r="AB708" s="204"/>
      <c r="AC708" s="204"/>
    </row>
    <row r="709" spans="3:29" ht="14.25" customHeight="1">
      <c r="C709" s="94"/>
      <c r="D709" s="94"/>
      <c r="E709" s="204"/>
      <c r="F709" s="204"/>
      <c r="G709" s="204"/>
      <c r="H709" s="204"/>
      <c r="I709" s="204"/>
      <c r="J709" s="204"/>
      <c r="K709" s="204"/>
      <c r="L709" s="94"/>
      <c r="M709" s="94"/>
      <c r="N709" s="94"/>
      <c r="O709" s="94"/>
      <c r="P709" s="94"/>
      <c r="Q709" s="94"/>
      <c r="R709" s="204"/>
      <c r="S709" s="204"/>
      <c r="T709" s="94"/>
      <c r="U709" s="94"/>
      <c r="V709" s="94"/>
      <c r="W709" s="94"/>
      <c r="X709" s="94"/>
      <c r="Y709" s="94"/>
      <c r="Z709" s="204"/>
      <c r="AA709" s="204"/>
      <c r="AB709" s="204"/>
      <c r="AC709" s="204"/>
    </row>
    <row r="710" spans="3:29" ht="14.25" customHeight="1">
      <c r="C710" s="94"/>
      <c r="D710" s="94"/>
      <c r="E710" s="204"/>
      <c r="F710" s="204"/>
      <c r="G710" s="204"/>
      <c r="H710" s="204"/>
      <c r="I710" s="204"/>
      <c r="J710" s="204"/>
      <c r="K710" s="204"/>
      <c r="L710" s="94"/>
      <c r="M710" s="94"/>
      <c r="N710" s="94"/>
      <c r="O710" s="94"/>
      <c r="P710" s="94"/>
      <c r="Q710" s="94"/>
      <c r="R710" s="204"/>
      <c r="S710" s="204"/>
      <c r="T710" s="94"/>
      <c r="U710" s="94"/>
      <c r="V710" s="94"/>
      <c r="W710" s="94"/>
      <c r="X710" s="94"/>
      <c r="Y710" s="94"/>
      <c r="Z710" s="204"/>
      <c r="AA710" s="204"/>
      <c r="AB710" s="204"/>
      <c r="AC710" s="204"/>
    </row>
    <row r="711" spans="3:29" ht="14.25" customHeight="1">
      <c r="C711" s="94"/>
      <c r="D711" s="94"/>
      <c r="E711" s="204"/>
      <c r="F711" s="204"/>
      <c r="G711" s="204"/>
      <c r="H711" s="204"/>
      <c r="I711" s="204"/>
      <c r="J711" s="204"/>
      <c r="K711" s="204"/>
      <c r="L711" s="94"/>
      <c r="M711" s="94"/>
      <c r="N711" s="94"/>
      <c r="O711" s="94"/>
      <c r="P711" s="94"/>
      <c r="Q711" s="94"/>
      <c r="R711" s="204"/>
      <c r="S711" s="204"/>
      <c r="T711" s="94"/>
      <c r="U711" s="94"/>
      <c r="V711" s="94"/>
      <c r="W711" s="94"/>
      <c r="X711" s="94"/>
      <c r="Y711" s="94"/>
      <c r="Z711" s="204"/>
      <c r="AA711" s="204"/>
      <c r="AB711" s="204"/>
      <c r="AC711" s="204"/>
    </row>
    <row r="712" spans="3:29" ht="14.25" customHeight="1">
      <c r="C712" s="94"/>
      <c r="D712" s="94"/>
      <c r="E712" s="204"/>
      <c r="F712" s="204"/>
      <c r="G712" s="204"/>
      <c r="H712" s="204"/>
      <c r="I712" s="204"/>
      <c r="J712" s="204"/>
      <c r="K712" s="204"/>
      <c r="L712" s="94"/>
      <c r="M712" s="94"/>
      <c r="N712" s="94"/>
      <c r="O712" s="94"/>
      <c r="P712" s="94"/>
      <c r="Q712" s="94"/>
      <c r="R712" s="204"/>
      <c r="S712" s="204"/>
      <c r="T712" s="94"/>
      <c r="U712" s="94"/>
      <c r="V712" s="94"/>
      <c r="W712" s="94"/>
      <c r="X712" s="94"/>
      <c r="Y712" s="94"/>
      <c r="Z712" s="204"/>
      <c r="AA712" s="204"/>
      <c r="AB712" s="204"/>
      <c r="AC712" s="204"/>
    </row>
    <row r="713" spans="3:29" ht="14.25" customHeight="1">
      <c r="C713" s="94"/>
      <c r="D713" s="94"/>
      <c r="E713" s="204"/>
      <c r="F713" s="204"/>
      <c r="G713" s="204"/>
      <c r="H713" s="204"/>
      <c r="I713" s="204"/>
      <c r="J713" s="204"/>
      <c r="K713" s="204"/>
      <c r="L713" s="94"/>
      <c r="M713" s="94"/>
      <c r="N713" s="94"/>
      <c r="O713" s="94"/>
      <c r="P713" s="94"/>
      <c r="Q713" s="94"/>
      <c r="R713" s="204"/>
      <c r="S713" s="204"/>
      <c r="T713" s="94"/>
      <c r="U713" s="94"/>
      <c r="V713" s="94"/>
      <c r="W713" s="94"/>
      <c r="X713" s="94"/>
      <c r="Y713" s="94"/>
      <c r="Z713" s="204"/>
      <c r="AA713" s="204"/>
      <c r="AB713" s="204"/>
      <c r="AC713" s="204"/>
    </row>
    <row r="714" spans="3:29" ht="14.25" customHeight="1">
      <c r="C714" s="94"/>
      <c r="D714" s="94"/>
      <c r="E714" s="204"/>
      <c r="F714" s="204"/>
      <c r="G714" s="204"/>
      <c r="H714" s="204"/>
      <c r="I714" s="204"/>
      <c r="J714" s="204"/>
      <c r="K714" s="204"/>
      <c r="L714" s="94"/>
      <c r="M714" s="94"/>
      <c r="N714" s="94"/>
      <c r="O714" s="94"/>
      <c r="P714" s="94"/>
      <c r="Q714" s="94"/>
      <c r="R714" s="204"/>
      <c r="S714" s="204"/>
      <c r="T714" s="94"/>
      <c r="U714" s="94"/>
      <c r="V714" s="94"/>
      <c r="W714" s="94"/>
      <c r="X714" s="94"/>
      <c r="Y714" s="94"/>
      <c r="Z714" s="204"/>
      <c r="AA714" s="204"/>
      <c r="AB714" s="204"/>
      <c r="AC714" s="204"/>
    </row>
    <row r="715" spans="3:29" ht="14.25" customHeight="1">
      <c r="C715" s="94"/>
      <c r="D715" s="94"/>
      <c r="E715" s="204"/>
      <c r="F715" s="204"/>
      <c r="G715" s="204"/>
      <c r="H715" s="204"/>
      <c r="I715" s="204"/>
      <c r="J715" s="204"/>
      <c r="K715" s="204"/>
      <c r="L715" s="94"/>
      <c r="M715" s="94"/>
      <c r="N715" s="94"/>
      <c r="O715" s="94"/>
      <c r="P715" s="94"/>
      <c r="Q715" s="94"/>
      <c r="R715" s="204"/>
      <c r="S715" s="204"/>
      <c r="T715" s="94"/>
      <c r="U715" s="94"/>
      <c r="V715" s="94"/>
      <c r="W715" s="94"/>
      <c r="X715" s="94"/>
      <c r="Y715" s="94"/>
      <c r="Z715" s="204"/>
      <c r="AA715" s="204"/>
      <c r="AB715" s="204"/>
      <c r="AC715" s="204"/>
    </row>
    <row r="716" spans="3:29" ht="14.25" customHeight="1">
      <c r="C716" s="94"/>
      <c r="D716" s="94"/>
      <c r="E716" s="204"/>
      <c r="F716" s="204"/>
      <c r="G716" s="204"/>
      <c r="H716" s="204"/>
      <c r="I716" s="204"/>
      <c r="J716" s="204"/>
      <c r="K716" s="204"/>
      <c r="L716" s="94"/>
      <c r="M716" s="94"/>
      <c r="N716" s="94"/>
      <c r="O716" s="94"/>
      <c r="P716" s="94"/>
      <c r="Q716" s="94"/>
      <c r="R716" s="204"/>
      <c r="S716" s="204"/>
      <c r="T716" s="94"/>
      <c r="U716" s="94"/>
      <c r="V716" s="94"/>
      <c r="W716" s="94"/>
      <c r="X716" s="94"/>
      <c r="Y716" s="94"/>
      <c r="Z716" s="204"/>
      <c r="AA716" s="204"/>
      <c r="AB716" s="204"/>
      <c r="AC716" s="204"/>
    </row>
    <row r="717" spans="3:29" ht="14.25" customHeight="1">
      <c r="C717" s="94"/>
      <c r="D717" s="94"/>
      <c r="E717" s="204"/>
      <c r="F717" s="204"/>
      <c r="G717" s="204"/>
      <c r="H717" s="204"/>
      <c r="I717" s="204"/>
      <c r="J717" s="204"/>
      <c r="K717" s="204"/>
      <c r="L717" s="94"/>
      <c r="M717" s="94"/>
      <c r="N717" s="94"/>
      <c r="O717" s="94"/>
      <c r="P717" s="94"/>
      <c r="Q717" s="94"/>
      <c r="R717" s="204"/>
      <c r="S717" s="204"/>
      <c r="T717" s="94"/>
      <c r="U717" s="94"/>
      <c r="V717" s="94"/>
      <c r="W717" s="94"/>
      <c r="X717" s="94"/>
      <c r="Y717" s="94"/>
      <c r="Z717" s="204"/>
      <c r="AA717" s="204"/>
      <c r="AB717" s="204"/>
      <c r="AC717" s="204"/>
    </row>
    <row r="718" spans="3:29" ht="14.25" customHeight="1">
      <c r="C718" s="94"/>
      <c r="D718" s="94"/>
      <c r="E718" s="204"/>
      <c r="F718" s="204"/>
      <c r="G718" s="204"/>
      <c r="H718" s="204"/>
      <c r="I718" s="204"/>
      <c r="J718" s="204"/>
      <c r="K718" s="204"/>
      <c r="L718" s="94"/>
      <c r="M718" s="94"/>
      <c r="N718" s="94"/>
      <c r="O718" s="94"/>
      <c r="P718" s="94"/>
      <c r="Q718" s="94"/>
      <c r="R718" s="204"/>
      <c r="S718" s="204"/>
      <c r="T718" s="94"/>
      <c r="U718" s="94"/>
      <c r="V718" s="94"/>
      <c r="W718" s="94"/>
      <c r="X718" s="94"/>
      <c r="Y718" s="94"/>
      <c r="Z718" s="204"/>
      <c r="AA718" s="204"/>
      <c r="AB718" s="204"/>
      <c r="AC718" s="204"/>
    </row>
    <row r="719" spans="3:29" ht="14.25" customHeight="1">
      <c r="C719" s="94"/>
      <c r="D719" s="94"/>
      <c r="E719" s="204"/>
      <c r="F719" s="204"/>
      <c r="G719" s="204"/>
      <c r="H719" s="204"/>
      <c r="I719" s="204"/>
      <c r="J719" s="204"/>
      <c r="K719" s="204"/>
      <c r="L719" s="94"/>
      <c r="M719" s="94"/>
      <c r="N719" s="94"/>
      <c r="O719" s="94"/>
      <c r="P719" s="94"/>
      <c r="Q719" s="94"/>
      <c r="R719" s="204"/>
      <c r="S719" s="204"/>
      <c r="T719" s="94"/>
      <c r="U719" s="94"/>
      <c r="V719" s="94"/>
      <c r="W719" s="94"/>
      <c r="X719" s="94"/>
      <c r="Y719" s="94"/>
      <c r="Z719" s="204"/>
      <c r="AA719" s="204"/>
      <c r="AB719" s="204"/>
      <c r="AC719" s="204"/>
    </row>
    <row r="720" spans="3:29" ht="14.25" customHeight="1">
      <c r="C720" s="94"/>
      <c r="D720" s="94"/>
      <c r="E720" s="204"/>
      <c r="F720" s="204"/>
      <c r="G720" s="204"/>
      <c r="H720" s="204"/>
      <c r="I720" s="204"/>
      <c r="J720" s="204"/>
      <c r="K720" s="204"/>
      <c r="L720" s="94"/>
      <c r="M720" s="94"/>
      <c r="N720" s="94"/>
      <c r="O720" s="94"/>
      <c r="P720" s="94"/>
      <c r="Q720" s="94"/>
      <c r="R720" s="204"/>
      <c r="S720" s="204"/>
      <c r="T720" s="94"/>
      <c r="U720" s="94"/>
      <c r="V720" s="94"/>
      <c r="W720" s="94"/>
      <c r="X720" s="94"/>
      <c r="Y720" s="94"/>
      <c r="Z720" s="204"/>
      <c r="AA720" s="204"/>
      <c r="AB720" s="204"/>
      <c r="AC720" s="204"/>
    </row>
    <row r="721" spans="3:29" ht="14.25" customHeight="1">
      <c r="C721" s="94"/>
      <c r="D721" s="94"/>
      <c r="E721" s="204"/>
      <c r="F721" s="204"/>
      <c r="G721" s="204"/>
      <c r="H721" s="204"/>
      <c r="I721" s="204"/>
      <c r="J721" s="204"/>
      <c r="K721" s="204"/>
      <c r="L721" s="94"/>
      <c r="M721" s="94"/>
      <c r="N721" s="94"/>
      <c r="O721" s="94"/>
      <c r="P721" s="94"/>
      <c r="Q721" s="94"/>
      <c r="R721" s="204"/>
      <c r="S721" s="204"/>
      <c r="T721" s="94"/>
      <c r="U721" s="94"/>
      <c r="V721" s="94"/>
      <c r="W721" s="94"/>
      <c r="X721" s="94"/>
      <c r="Y721" s="94"/>
      <c r="Z721" s="204"/>
      <c r="AA721" s="204"/>
      <c r="AB721" s="204"/>
      <c r="AC721" s="204"/>
    </row>
    <row r="722" spans="3:29" ht="14.25" customHeight="1">
      <c r="C722" s="94"/>
      <c r="D722" s="94"/>
      <c r="E722" s="204"/>
      <c r="F722" s="204"/>
      <c r="G722" s="204"/>
      <c r="H722" s="204"/>
      <c r="I722" s="204"/>
      <c r="J722" s="204"/>
      <c r="K722" s="204"/>
      <c r="L722" s="94"/>
      <c r="M722" s="94"/>
      <c r="N722" s="94"/>
      <c r="O722" s="94"/>
      <c r="P722" s="94"/>
      <c r="Q722" s="94"/>
      <c r="R722" s="204"/>
      <c r="S722" s="204"/>
      <c r="T722" s="94"/>
      <c r="U722" s="94"/>
      <c r="V722" s="94"/>
      <c r="W722" s="94"/>
      <c r="X722" s="94"/>
      <c r="Y722" s="94"/>
      <c r="Z722" s="204"/>
      <c r="AA722" s="204"/>
      <c r="AB722" s="204"/>
      <c r="AC722" s="204"/>
    </row>
    <row r="723" spans="3:29" ht="14.25" customHeight="1">
      <c r="C723" s="94"/>
      <c r="D723" s="94"/>
      <c r="E723" s="204"/>
      <c r="F723" s="204"/>
      <c r="G723" s="204"/>
      <c r="H723" s="204"/>
      <c r="I723" s="204"/>
      <c r="J723" s="204"/>
      <c r="K723" s="204"/>
      <c r="L723" s="94"/>
      <c r="M723" s="94"/>
      <c r="N723" s="94"/>
      <c r="O723" s="94"/>
      <c r="P723" s="94"/>
      <c r="Q723" s="94"/>
      <c r="R723" s="204"/>
      <c r="S723" s="204"/>
      <c r="T723" s="94"/>
      <c r="U723" s="94"/>
      <c r="V723" s="94"/>
      <c r="W723" s="94"/>
      <c r="X723" s="94"/>
      <c r="Y723" s="94"/>
      <c r="Z723" s="204"/>
      <c r="AA723" s="204"/>
      <c r="AB723" s="204"/>
      <c r="AC723" s="204"/>
    </row>
    <row r="724" spans="3:29" ht="14.25" customHeight="1">
      <c r="C724" s="94"/>
      <c r="D724" s="94"/>
      <c r="E724" s="204"/>
      <c r="F724" s="204"/>
      <c r="G724" s="204"/>
      <c r="H724" s="204"/>
      <c r="I724" s="204"/>
      <c r="J724" s="204"/>
      <c r="K724" s="204"/>
      <c r="L724" s="94"/>
      <c r="M724" s="94"/>
      <c r="N724" s="94"/>
      <c r="O724" s="94"/>
      <c r="P724" s="94"/>
      <c r="Q724" s="94"/>
      <c r="R724" s="204"/>
      <c r="S724" s="204"/>
      <c r="T724" s="94"/>
      <c r="U724" s="94"/>
      <c r="V724" s="94"/>
      <c r="W724" s="94"/>
      <c r="X724" s="94"/>
      <c r="Y724" s="94"/>
      <c r="Z724" s="204"/>
      <c r="AA724" s="204"/>
      <c r="AB724" s="204"/>
      <c r="AC724" s="204"/>
    </row>
    <row r="725" spans="3:29" ht="14.25" customHeight="1">
      <c r="C725" s="94"/>
      <c r="D725" s="94"/>
      <c r="E725" s="204"/>
      <c r="F725" s="204"/>
      <c r="G725" s="204"/>
      <c r="H725" s="204"/>
      <c r="I725" s="204"/>
      <c r="J725" s="204"/>
      <c r="K725" s="204"/>
      <c r="L725" s="94"/>
      <c r="M725" s="94"/>
      <c r="N725" s="94"/>
      <c r="O725" s="94"/>
      <c r="P725" s="94"/>
      <c r="Q725" s="94"/>
      <c r="R725" s="204"/>
      <c r="S725" s="204"/>
      <c r="T725" s="94"/>
      <c r="U725" s="94"/>
      <c r="V725" s="94"/>
      <c r="W725" s="94"/>
      <c r="X725" s="94"/>
      <c r="Y725" s="94"/>
      <c r="Z725" s="204"/>
      <c r="AA725" s="204"/>
      <c r="AB725" s="204"/>
      <c r="AC725" s="204"/>
    </row>
    <row r="726" spans="3:29" ht="14.25" customHeight="1">
      <c r="C726" s="94"/>
      <c r="D726" s="94"/>
      <c r="E726" s="204"/>
      <c r="F726" s="204"/>
      <c r="G726" s="204"/>
      <c r="H726" s="204"/>
      <c r="I726" s="204"/>
      <c r="J726" s="204"/>
      <c r="K726" s="204"/>
      <c r="L726" s="94"/>
      <c r="M726" s="94"/>
      <c r="N726" s="94"/>
      <c r="O726" s="94"/>
      <c r="P726" s="94"/>
      <c r="Q726" s="94"/>
      <c r="R726" s="204"/>
      <c r="S726" s="204"/>
      <c r="T726" s="94"/>
      <c r="U726" s="94"/>
      <c r="V726" s="94"/>
      <c r="W726" s="94"/>
      <c r="X726" s="94"/>
      <c r="Y726" s="94"/>
      <c r="Z726" s="204"/>
      <c r="AA726" s="204"/>
      <c r="AB726" s="204"/>
      <c r="AC726" s="204"/>
    </row>
    <row r="727" spans="3:29" ht="14.25" customHeight="1">
      <c r="C727" s="94"/>
      <c r="D727" s="94"/>
      <c r="E727" s="204"/>
      <c r="F727" s="204"/>
      <c r="G727" s="204"/>
      <c r="H727" s="204"/>
      <c r="I727" s="204"/>
      <c r="J727" s="204"/>
      <c r="K727" s="204"/>
      <c r="L727" s="94"/>
      <c r="M727" s="94"/>
      <c r="N727" s="94"/>
      <c r="O727" s="94"/>
      <c r="P727" s="94"/>
      <c r="Q727" s="94"/>
      <c r="R727" s="204"/>
      <c r="S727" s="204"/>
      <c r="T727" s="94"/>
      <c r="U727" s="94"/>
      <c r="V727" s="94"/>
      <c r="W727" s="94"/>
      <c r="X727" s="94"/>
      <c r="Y727" s="94"/>
      <c r="Z727" s="204"/>
      <c r="AA727" s="204"/>
      <c r="AB727" s="204"/>
      <c r="AC727" s="204"/>
    </row>
    <row r="728" spans="3:29" ht="14.25" customHeight="1">
      <c r="C728" s="94"/>
      <c r="D728" s="94"/>
      <c r="E728" s="204"/>
      <c r="F728" s="204"/>
      <c r="G728" s="204"/>
      <c r="H728" s="204"/>
      <c r="I728" s="204"/>
      <c r="J728" s="204"/>
      <c r="K728" s="204"/>
      <c r="L728" s="94"/>
      <c r="M728" s="94"/>
      <c r="N728" s="94"/>
      <c r="O728" s="94"/>
      <c r="P728" s="94"/>
      <c r="Q728" s="94"/>
      <c r="R728" s="204"/>
      <c r="S728" s="204"/>
      <c r="T728" s="94"/>
      <c r="U728" s="94"/>
      <c r="V728" s="94"/>
      <c r="W728" s="94"/>
      <c r="X728" s="94"/>
      <c r="Y728" s="94"/>
      <c r="Z728" s="204"/>
      <c r="AA728" s="204"/>
      <c r="AB728" s="204"/>
      <c r="AC728" s="204"/>
    </row>
    <row r="729" spans="3:29" ht="14.25" customHeight="1">
      <c r="C729" s="94"/>
      <c r="D729" s="94"/>
      <c r="E729" s="204"/>
      <c r="F729" s="204"/>
      <c r="G729" s="204"/>
      <c r="H729" s="204"/>
      <c r="I729" s="204"/>
      <c r="J729" s="204"/>
      <c r="K729" s="204"/>
      <c r="L729" s="94"/>
      <c r="M729" s="94"/>
      <c r="N729" s="94"/>
      <c r="O729" s="94"/>
      <c r="P729" s="94"/>
      <c r="Q729" s="94"/>
      <c r="R729" s="204"/>
      <c r="S729" s="204"/>
      <c r="T729" s="94"/>
      <c r="U729" s="94"/>
      <c r="V729" s="94"/>
      <c r="W729" s="94"/>
      <c r="X729" s="94"/>
      <c r="Y729" s="94"/>
      <c r="Z729" s="204"/>
      <c r="AA729" s="204"/>
      <c r="AB729" s="204"/>
      <c r="AC729" s="204"/>
    </row>
    <row r="730" spans="3:29" ht="14.25" customHeight="1">
      <c r="C730" s="94"/>
      <c r="D730" s="94"/>
      <c r="E730" s="204"/>
      <c r="F730" s="204"/>
      <c r="G730" s="204"/>
      <c r="H730" s="204"/>
      <c r="I730" s="204"/>
      <c r="J730" s="204"/>
      <c r="K730" s="204"/>
      <c r="L730" s="94"/>
      <c r="M730" s="94"/>
      <c r="N730" s="94"/>
      <c r="O730" s="94"/>
      <c r="P730" s="94"/>
      <c r="Q730" s="94"/>
      <c r="R730" s="204"/>
      <c r="S730" s="204"/>
      <c r="T730" s="94"/>
      <c r="U730" s="94"/>
      <c r="V730" s="94"/>
      <c r="W730" s="94"/>
      <c r="X730" s="94"/>
      <c r="Y730" s="94"/>
      <c r="Z730" s="204"/>
      <c r="AA730" s="204"/>
      <c r="AB730" s="204"/>
      <c r="AC730" s="204"/>
    </row>
    <row r="731" spans="3:29" ht="14.25" customHeight="1">
      <c r="C731" s="94"/>
      <c r="D731" s="94"/>
      <c r="E731" s="204"/>
      <c r="F731" s="204"/>
      <c r="G731" s="204"/>
      <c r="H731" s="204"/>
      <c r="I731" s="204"/>
      <c r="J731" s="204"/>
      <c r="K731" s="204"/>
      <c r="L731" s="94"/>
      <c r="M731" s="94"/>
      <c r="N731" s="94"/>
      <c r="O731" s="94"/>
      <c r="P731" s="94"/>
      <c r="Q731" s="94"/>
      <c r="R731" s="204"/>
      <c r="S731" s="204"/>
      <c r="T731" s="94"/>
      <c r="U731" s="94"/>
      <c r="V731" s="94"/>
      <c r="W731" s="94"/>
      <c r="X731" s="94"/>
      <c r="Y731" s="94"/>
      <c r="Z731" s="204"/>
      <c r="AA731" s="204"/>
      <c r="AB731" s="204"/>
      <c r="AC731" s="204"/>
    </row>
    <row r="732" spans="3:29" ht="14.25" customHeight="1">
      <c r="C732" s="94"/>
      <c r="D732" s="94"/>
      <c r="E732" s="204"/>
      <c r="F732" s="204"/>
      <c r="G732" s="204"/>
      <c r="H732" s="204"/>
      <c r="I732" s="204"/>
      <c r="J732" s="204"/>
      <c r="K732" s="204"/>
      <c r="L732" s="94"/>
      <c r="M732" s="94"/>
      <c r="N732" s="94"/>
      <c r="O732" s="94"/>
      <c r="P732" s="94"/>
      <c r="Q732" s="94"/>
      <c r="R732" s="204"/>
      <c r="S732" s="204"/>
      <c r="T732" s="94"/>
      <c r="U732" s="94"/>
      <c r="V732" s="94"/>
      <c r="W732" s="94"/>
      <c r="X732" s="94"/>
      <c r="Y732" s="94"/>
      <c r="Z732" s="204"/>
      <c r="AA732" s="204"/>
      <c r="AB732" s="204"/>
      <c r="AC732" s="204"/>
    </row>
    <row r="733" spans="3:29" ht="14.25" customHeight="1">
      <c r="C733" s="94"/>
      <c r="D733" s="94"/>
      <c r="E733" s="204"/>
      <c r="F733" s="204"/>
      <c r="G733" s="204"/>
      <c r="H733" s="204"/>
      <c r="I733" s="204"/>
      <c r="J733" s="204"/>
      <c r="K733" s="204"/>
      <c r="L733" s="94"/>
      <c r="M733" s="94"/>
      <c r="N733" s="94"/>
      <c r="O733" s="94"/>
      <c r="P733" s="94"/>
      <c r="Q733" s="94"/>
      <c r="R733" s="204"/>
      <c r="S733" s="204"/>
      <c r="T733" s="94"/>
      <c r="U733" s="94"/>
      <c r="V733" s="94"/>
      <c r="W733" s="94"/>
      <c r="X733" s="94"/>
      <c r="Y733" s="94"/>
      <c r="Z733" s="204"/>
      <c r="AA733" s="204"/>
      <c r="AB733" s="204"/>
      <c r="AC733" s="204"/>
    </row>
    <row r="734" spans="3:29" ht="14.25" customHeight="1">
      <c r="C734" s="94"/>
      <c r="D734" s="94"/>
      <c r="E734" s="204"/>
      <c r="F734" s="204"/>
      <c r="G734" s="204"/>
      <c r="H734" s="204"/>
      <c r="I734" s="204"/>
      <c r="J734" s="204"/>
      <c r="K734" s="204"/>
      <c r="L734" s="94"/>
      <c r="M734" s="94"/>
      <c r="N734" s="94"/>
      <c r="O734" s="94"/>
      <c r="P734" s="94"/>
      <c r="Q734" s="94"/>
      <c r="R734" s="204"/>
      <c r="S734" s="204"/>
      <c r="T734" s="94"/>
      <c r="U734" s="94"/>
      <c r="V734" s="94"/>
      <c r="W734" s="94"/>
      <c r="X734" s="94"/>
      <c r="Y734" s="94"/>
      <c r="Z734" s="204"/>
      <c r="AA734" s="204"/>
      <c r="AB734" s="204"/>
      <c r="AC734" s="204"/>
    </row>
    <row r="735" spans="3:29" ht="14.25" customHeight="1">
      <c r="C735" s="94"/>
      <c r="D735" s="94"/>
      <c r="E735" s="204"/>
      <c r="F735" s="204"/>
      <c r="G735" s="204"/>
      <c r="H735" s="204"/>
      <c r="I735" s="204"/>
      <c r="J735" s="204"/>
      <c r="K735" s="204"/>
      <c r="L735" s="94"/>
      <c r="M735" s="94"/>
      <c r="N735" s="94"/>
      <c r="O735" s="94"/>
      <c r="P735" s="94"/>
      <c r="Q735" s="94"/>
      <c r="R735" s="204"/>
      <c r="S735" s="204"/>
      <c r="T735" s="94"/>
      <c r="U735" s="94"/>
      <c r="V735" s="94"/>
      <c r="W735" s="94"/>
      <c r="X735" s="94"/>
      <c r="Y735" s="94"/>
      <c r="Z735" s="204"/>
      <c r="AA735" s="204"/>
      <c r="AB735" s="204"/>
      <c r="AC735" s="204"/>
    </row>
    <row r="736" spans="3:29" ht="14.25" customHeight="1">
      <c r="C736" s="94"/>
      <c r="D736" s="94"/>
      <c r="E736" s="204"/>
      <c r="F736" s="204"/>
      <c r="G736" s="204"/>
      <c r="H736" s="204"/>
      <c r="I736" s="204"/>
      <c r="J736" s="204"/>
      <c r="K736" s="204"/>
      <c r="L736" s="94"/>
      <c r="M736" s="94"/>
      <c r="N736" s="94"/>
      <c r="O736" s="94"/>
      <c r="P736" s="94"/>
      <c r="Q736" s="94"/>
      <c r="R736" s="204"/>
      <c r="S736" s="204"/>
      <c r="T736" s="94"/>
      <c r="U736" s="94"/>
      <c r="V736" s="94"/>
      <c r="W736" s="94"/>
      <c r="X736" s="94"/>
      <c r="Y736" s="94"/>
      <c r="Z736" s="204"/>
      <c r="AA736" s="204"/>
      <c r="AB736" s="204"/>
      <c r="AC736" s="204"/>
    </row>
    <row r="737" spans="3:29" ht="14.25" customHeight="1">
      <c r="C737" s="94"/>
      <c r="D737" s="94"/>
      <c r="E737" s="204"/>
      <c r="F737" s="204"/>
      <c r="G737" s="204"/>
      <c r="H737" s="204"/>
      <c r="I737" s="204"/>
      <c r="J737" s="204"/>
      <c r="K737" s="204"/>
      <c r="L737" s="94"/>
      <c r="M737" s="94"/>
      <c r="N737" s="94"/>
      <c r="O737" s="94"/>
      <c r="P737" s="94"/>
      <c r="Q737" s="94"/>
      <c r="R737" s="204"/>
      <c r="S737" s="204"/>
      <c r="T737" s="94"/>
      <c r="U737" s="94"/>
      <c r="V737" s="94"/>
      <c r="W737" s="94"/>
      <c r="X737" s="94"/>
      <c r="Y737" s="94"/>
      <c r="Z737" s="204"/>
      <c r="AA737" s="204"/>
      <c r="AB737" s="204"/>
      <c r="AC737" s="204"/>
    </row>
    <row r="738" spans="3:29" ht="14.25" customHeight="1">
      <c r="C738" s="94"/>
      <c r="D738" s="94"/>
      <c r="E738" s="204"/>
      <c r="F738" s="204"/>
      <c r="G738" s="204"/>
      <c r="H738" s="204"/>
      <c r="I738" s="204"/>
      <c r="J738" s="204"/>
      <c r="K738" s="204"/>
      <c r="L738" s="94"/>
      <c r="M738" s="94"/>
      <c r="N738" s="94"/>
      <c r="O738" s="94"/>
      <c r="P738" s="94"/>
      <c r="Q738" s="94"/>
      <c r="R738" s="204"/>
      <c r="S738" s="204"/>
      <c r="T738" s="94"/>
      <c r="U738" s="94"/>
      <c r="V738" s="94"/>
      <c r="W738" s="94"/>
      <c r="X738" s="94"/>
      <c r="Y738" s="94"/>
      <c r="Z738" s="204"/>
      <c r="AA738" s="204"/>
      <c r="AB738" s="204"/>
      <c r="AC738" s="204"/>
    </row>
    <row r="739" spans="3:29" ht="14.25" customHeight="1">
      <c r="C739" s="94"/>
      <c r="D739" s="94"/>
      <c r="E739" s="204"/>
      <c r="F739" s="204"/>
      <c r="G739" s="204"/>
      <c r="H739" s="204"/>
      <c r="I739" s="204"/>
      <c r="J739" s="204"/>
      <c r="K739" s="204"/>
      <c r="L739" s="94"/>
      <c r="M739" s="94"/>
      <c r="N739" s="94"/>
      <c r="O739" s="94"/>
      <c r="P739" s="94"/>
      <c r="Q739" s="94"/>
      <c r="R739" s="204"/>
      <c r="S739" s="204"/>
      <c r="T739" s="94"/>
      <c r="U739" s="94"/>
      <c r="V739" s="94"/>
      <c r="W739" s="94"/>
      <c r="X739" s="94"/>
      <c r="Y739" s="94"/>
      <c r="Z739" s="204"/>
      <c r="AA739" s="204"/>
      <c r="AB739" s="204"/>
      <c r="AC739" s="204"/>
    </row>
    <row r="740" spans="3:29" ht="14.25" customHeight="1">
      <c r="C740" s="94"/>
      <c r="D740" s="94"/>
      <c r="E740" s="204"/>
      <c r="F740" s="204"/>
      <c r="G740" s="204"/>
      <c r="H740" s="204"/>
      <c r="I740" s="204"/>
      <c r="J740" s="204"/>
      <c r="K740" s="204"/>
      <c r="L740" s="94"/>
      <c r="M740" s="94"/>
      <c r="N740" s="94"/>
      <c r="O740" s="94"/>
      <c r="P740" s="94"/>
      <c r="Q740" s="94"/>
      <c r="R740" s="204"/>
      <c r="S740" s="204"/>
      <c r="T740" s="94"/>
      <c r="U740" s="94"/>
      <c r="V740" s="94"/>
      <c r="W740" s="94"/>
      <c r="X740" s="94"/>
      <c r="Y740" s="94"/>
      <c r="Z740" s="204"/>
      <c r="AA740" s="204"/>
      <c r="AB740" s="204"/>
      <c r="AC740" s="204"/>
    </row>
    <row r="741" spans="3:29" ht="14.25" customHeight="1">
      <c r="C741" s="94"/>
      <c r="D741" s="94"/>
      <c r="E741" s="204"/>
      <c r="F741" s="204"/>
      <c r="G741" s="204"/>
      <c r="H741" s="204"/>
      <c r="I741" s="204"/>
      <c r="J741" s="204"/>
      <c r="K741" s="204"/>
      <c r="L741" s="94"/>
      <c r="M741" s="94"/>
      <c r="N741" s="94"/>
      <c r="O741" s="94"/>
      <c r="P741" s="94"/>
      <c r="Q741" s="94"/>
      <c r="R741" s="204"/>
      <c r="S741" s="204"/>
      <c r="T741" s="94"/>
      <c r="U741" s="94"/>
      <c r="V741" s="94"/>
      <c r="W741" s="94"/>
      <c r="X741" s="94"/>
      <c r="Y741" s="94"/>
      <c r="Z741" s="204"/>
      <c r="AA741" s="204"/>
      <c r="AB741" s="204"/>
      <c r="AC741" s="204"/>
    </row>
    <row r="742" spans="3:29" ht="14.25" customHeight="1">
      <c r="C742" s="94"/>
      <c r="D742" s="94"/>
      <c r="E742" s="204"/>
      <c r="F742" s="204"/>
      <c r="G742" s="204"/>
      <c r="H742" s="204"/>
      <c r="I742" s="204"/>
      <c r="J742" s="204"/>
      <c r="K742" s="204"/>
      <c r="L742" s="94"/>
      <c r="M742" s="94"/>
      <c r="N742" s="94"/>
      <c r="O742" s="94"/>
      <c r="P742" s="94"/>
      <c r="Q742" s="94"/>
      <c r="R742" s="204"/>
      <c r="S742" s="204"/>
      <c r="T742" s="94"/>
      <c r="U742" s="94"/>
      <c r="V742" s="94"/>
      <c r="W742" s="94"/>
      <c r="X742" s="94"/>
      <c r="Y742" s="94"/>
      <c r="Z742" s="204"/>
      <c r="AA742" s="204"/>
      <c r="AB742" s="204"/>
      <c r="AC742" s="204"/>
    </row>
    <row r="743" spans="3:29" ht="14.25" customHeight="1">
      <c r="C743" s="94"/>
      <c r="D743" s="94"/>
      <c r="E743" s="204"/>
      <c r="F743" s="204"/>
      <c r="G743" s="204"/>
      <c r="H743" s="204"/>
      <c r="I743" s="204"/>
      <c r="J743" s="204"/>
      <c r="K743" s="204"/>
      <c r="L743" s="94"/>
      <c r="M743" s="94"/>
      <c r="N743" s="94"/>
      <c r="O743" s="94"/>
      <c r="P743" s="94"/>
      <c r="Q743" s="94"/>
      <c r="R743" s="204"/>
      <c r="S743" s="204"/>
      <c r="T743" s="94"/>
      <c r="U743" s="94"/>
      <c r="V743" s="94"/>
      <c r="W743" s="94"/>
      <c r="X743" s="94"/>
      <c r="Y743" s="94"/>
      <c r="Z743" s="204"/>
      <c r="AA743" s="204"/>
      <c r="AB743" s="204"/>
      <c r="AC743" s="204"/>
    </row>
    <row r="744" spans="3:29" ht="14.25" customHeight="1">
      <c r="C744" s="94"/>
      <c r="D744" s="94"/>
      <c r="E744" s="204"/>
      <c r="F744" s="204"/>
      <c r="G744" s="204"/>
      <c r="H744" s="204"/>
      <c r="I744" s="204"/>
      <c r="J744" s="204"/>
      <c r="K744" s="204"/>
      <c r="L744" s="94"/>
      <c r="M744" s="94"/>
      <c r="N744" s="94"/>
      <c r="O744" s="94"/>
      <c r="P744" s="94"/>
      <c r="Q744" s="94"/>
      <c r="R744" s="204"/>
      <c r="S744" s="204"/>
      <c r="T744" s="94"/>
      <c r="U744" s="94"/>
      <c r="V744" s="94"/>
      <c r="W744" s="94"/>
      <c r="X744" s="94"/>
      <c r="Y744" s="94"/>
      <c r="Z744" s="204"/>
      <c r="AA744" s="204"/>
      <c r="AB744" s="204"/>
      <c r="AC744" s="204"/>
    </row>
    <row r="745" spans="3:29" ht="14.25" customHeight="1">
      <c r="C745" s="94"/>
      <c r="D745" s="94"/>
      <c r="E745" s="204"/>
      <c r="F745" s="204"/>
      <c r="G745" s="204"/>
      <c r="H745" s="204"/>
      <c r="I745" s="204"/>
      <c r="J745" s="204"/>
      <c r="K745" s="204"/>
      <c r="L745" s="94"/>
      <c r="M745" s="94"/>
      <c r="N745" s="94"/>
      <c r="O745" s="94"/>
      <c r="P745" s="94"/>
      <c r="Q745" s="94"/>
      <c r="R745" s="204"/>
      <c r="S745" s="204"/>
      <c r="T745" s="94"/>
      <c r="U745" s="94"/>
      <c r="V745" s="94"/>
      <c r="W745" s="94"/>
      <c r="X745" s="94"/>
      <c r="Y745" s="94"/>
      <c r="Z745" s="204"/>
      <c r="AA745" s="204"/>
      <c r="AB745" s="204"/>
      <c r="AC745" s="204"/>
    </row>
    <row r="746" spans="3:29" ht="14.25" customHeight="1">
      <c r="C746" s="94"/>
      <c r="D746" s="94"/>
      <c r="E746" s="204"/>
      <c r="F746" s="204"/>
      <c r="G746" s="204"/>
      <c r="H746" s="204"/>
      <c r="I746" s="204"/>
      <c r="J746" s="204"/>
      <c r="K746" s="204"/>
      <c r="L746" s="94"/>
      <c r="M746" s="94"/>
      <c r="N746" s="94"/>
      <c r="O746" s="94"/>
      <c r="P746" s="94"/>
      <c r="Q746" s="94"/>
      <c r="R746" s="204"/>
      <c r="S746" s="204"/>
      <c r="T746" s="94"/>
      <c r="U746" s="94"/>
      <c r="V746" s="94"/>
      <c r="W746" s="94"/>
      <c r="X746" s="94"/>
      <c r="Y746" s="94"/>
      <c r="Z746" s="204"/>
      <c r="AA746" s="204"/>
      <c r="AB746" s="204"/>
      <c r="AC746" s="204"/>
    </row>
    <row r="747" spans="3:29" ht="14.25" customHeight="1">
      <c r="C747" s="94"/>
      <c r="D747" s="94"/>
      <c r="E747" s="204"/>
      <c r="F747" s="204"/>
      <c r="G747" s="204"/>
      <c r="H747" s="204"/>
      <c r="I747" s="204"/>
      <c r="J747" s="204"/>
      <c r="K747" s="204"/>
      <c r="L747" s="94"/>
      <c r="M747" s="94"/>
      <c r="N747" s="94"/>
      <c r="O747" s="94"/>
      <c r="P747" s="94"/>
      <c r="Q747" s="94"/>
      <c r="R747" s="204"/>
      <c r="S747" s="204"/>
      <c r="T747" s="94"/>
      <c r="U747" s="94"/>
      <c r="V747" s="94"/>
      <c r="W747" s="94"/>
      <c r="X747" s="94"/>
      <c r="Y747" s="94"/>
      <c r="Z747" s="204"/>
      <c r="AA747" s="204"/>
      <c r="AB747" s="204"/>
      <c r="AC747" s="204"/>
    </row>
    <row r="748" spans="3:29" ht="14.25" customHeight="1">
      <c r="C748" s="94"/>
      <c r="D748" s="94"/>
      <c r="E748" s="204"/>
      <c r="F748" s="204"/>
      <c r="G748" s="204"/>
      <c r="H748" s="204"/>
      <c r="I748" s="204"/>
      <c r="J748" s="204"/>
      <c r="K748" s="204"/>
      <c r="L748" s="94"/>
      <c r="M748" s="94"/>
      <c r="N748" s="94"/>
      <c r="O748" s="94"/>
      <c r="P748" s="94"/>
      <c r="Q748" s="94"/>
      <c r="R748" s="204"/>
      <c r="S748" s="204"/>
      <c r="T748" s="94"/>
      <c r="U748" s="94"/>
      <c r="V748" s="94"/>
      <c r="W748" s="94"/>
      <c r="X748" s="94"/>
      <c r="Y748" s="94"/>
      <c r="Z748" s="204"/>
      <c r="AA748" s="204"/>
      <c r="AB748" s="204"/>
      <c r="AC748" s="204"/>
    </row>
    <row r="749" spans="3:29" ht="14.25" customHeight="1">
      <c r="C749" s="94"/>
      <c r="D749" s="94"/>
      <c r="E749" s="204"/>
      <c r="F749" s="204"/>
      <c r="G749" s="204"/>
      <c r="H749" s="204"/>
      <c r="I749" s="204"/>
      <c r="J749" s="204"/>
      <c r="K749" s="204"/>
      <c r="L749" s="94"/>
      <c r="M749" s="94"/>
      <c r="N749" s="94"/>
      <c r="O749" s="94"/>
      <c r="P749" s="94"/>
      <c r="Q749" s="94"/>
      <c r="R749" s="204"/>
      <c r="S749" s="204"/>
      <c r="T749" s="94"/>
      <c r="U749" s="94"/>
      <c r="V749" s="94"/>
      <c r="W749" s="94"/>
      <c r="X749" s="94"/>
      <c r="Y749" s="94"/>
      <c r="Z749" s="204"/>
      <c r="AA749" s="204"/>
      <c r="AB749" s="204"/>
      <c r="AC749" s="204"/>
    </row>
    <row r="750" spans="3:29" ht="14.25" customHeight="1">
      <c r="C750" s="94"/>
      <c r="D750" s="94"/>
      <c r="E750" s="204"/>
      <c r="F750" s="204"/>
      <c r="G750" s="204"/>
      <c r="H750" s="204"/>
      <c r="I750" s="204"/>
      <c r="J750" s="204"/>
      <c r="K750" s="204"/>
      <c r="L750" s="94"/>
      <c r="M750" s="94"/>
      <c r="N750" s="94"/>
      <c r="O750" s="94"/>
      <c r="P750" s="94"/>
      <c r="Q750" s="94"/>
      <c r="R750" s="204"/>
      <c r="S750" s="204"/>
      <c r="T750" s="94"/>
      <c r="U750" s="94"/>
      <c r="V750" s="94"/>
      <c r="W750" s="94"/>
      <c r="X750" s="94"/>
      <c r="Y750" s="94"/>
      <c r="Z750" s="204"/>
      <c r="AA750" s="204"/>
      <c r="AB750" s="204"/>
      <c r="AC750" s="204"/>
    </row>
    <row r="751" spans="3:29" ht="14.25" customHeight="1">
      <c r="C751" s="94"/>
      <c r="D751" s="94"/>
      <c r="E751" s="204"/>
      <c r="F751" s="204"/>
      <c r="G751" s="204"/>
      <c r="H751" s="204"/>
      <c r="I751" s="204"/>
      <c r="J751" s="204"/>
      <c r="K751" s="204"/>
      <c r="L751" s="94"/>
      <c r="M751" s="94"/>
      <c r="N751" s="94"/>
      <c r="O751" s="94"/>
      <c r="P751" s="94"/>
      <c r="Q751" s="94"/>
      <c r="R751" s="204"/>
      <c r="S751" s="204"/>
      <c r="T751" s="94"/>
      <c r="U751" s="94"/>
      <c r="V751" s="94"/>
      <c r="W751" s="94"/>
      <c r="X751" s="94"/>
      <c r="Y751" s="94"/>
      <c r="Z751" s="204"/>
      <c r="AA751" s="204"/>
      <c r="AB751" s="204"/>
      <c r="AC751" s="204"/>
    </row>
    <row r="752" spans="3:29" ht="14.25" customHeight="1">
      <c r="C752" s="94"/>
      <c r="D752" s="94"/>
      <c r="E752" s="204"/>
      <c r="F752" s="204"/>
      <c r="G752" s="204"/>
      <c r="H752" s="204"/>
      <c r="I752" s="204"/>
      <c r="J752" s="204"/>
      <c r="K752" s="204"/>
      <c r="L752" s="94"/>
      <c r="M752" s="94"/>
      <c r="N752" s="94"/>
      <c r="O752" s="94"/>
      <c r="P752" s="94"/>
      <c r="Q752" s="94"/>
      <c r="R752" s="204"/>
      <c r="S752" s="204"/>
      <c r="T752" s="94"/>
      <c r="U752" s="94"/>
      <c r="V752" s="94"/>
      <c r="W752" s="94"/>
      <c r="X752" s="94"/>
      <c r="Y752" s="94"/>
      <c r="Z752" s="204"/>
      <c r="AA752" s="204"/>
      <c r="AB752" s="204"/>
      <c r="AC752" s="204"/>
    </row>
    <row r="753" spans="3:29" ht="14.25" customHeight="1">
      <c r="C753" s="94"/>
      <c r="D753" s="94"/>
      <c r="E753" s="204"/>
      <c r="F753" s="204"/>
      <c r="G753" s="204"/>
      <c r="H753" s="204"/>
      <c r="I753" s="204"/>
      <c r="J753" s="204"/>
      <c r="K753" s="204"/>
      <c r="L753" s="94"/>
      <c r="M753" s="94"/>
      <c r="N753" s="94"/>
      <c r="O753" s="94"/>
      <c r="P753" s="94"/>
      <c r="Q753" s="94"/>
      <c r="R753" s="204"/>
      <c r="S753" s="204"/>
      <c r="T753" s="94"/>
      <c r="U753" s="94"/>
      <c r="V753" s="94"/>
      <c r="W753" s="94"/>
      <c r="X753" s="94"/>
      <c r="Y753" s="94"/>
      <c r="Z753" s="204"/>
      <c r="AA753" s="204"/>
      <c r="AB753" s="204"/>
      <c r="AC753" s="204"/>
    </row>
    <row r="754" spans="3:29" ht="14.25" customHeight="1">
      <c r="C754" s="94"/>
      <c r="D754" s="94"/>
      <c r="E754" s="204"/>
      <c r="F754" s="204"/>
      <c r="G754" s="204"/>
      <c r="H754" s="204"/>
      <c r="I754" s="204"/>
      <c r="J754" s="204"/>
      <c r="K754" s="204"/>
      <c r="L754" s="94"/>
      <c r="M754" s="94"/>
      <c r="N754" s="94"/>
      <c r="O754" s="94"/>
      <c r="P754" s="94"/>
      <c r="Q754" s="94"/>
      <c r="R754" s="204"/>
      <c r="S754" s="204"/>
      <c r="T754" s="94"/>
      <c r="U754" s="94"/>
      <c r="V754" s="94"/>
      <c r="W754" s="94"/>
      <c r="X754" s="94"/>
      <c r="Y754" s="94"/>
      <c r="Z754" s="204"/>
      <c r="AA754" s="204"/>
      <c r="AB754" s="204"/>
      <c r="AC754" s="204"/>
    </row>
    <row r="755" spans="3:29" ht="14.25" customHeight="1">
      <c r="C755" s="94"/>
      <c r="D755" s="94"/>
      <c r="E755" s="204"/>
      <c r="F755" s="204"/>
      <c r="G755" s="204"/>
      <c r="H755" s="204"/>
      <c r="I755" s="204"/>
      <c r="J755" s="204"/>
      <c r="K755" s="204"/>
      <c r="L755" s="94"/>
      <c r="M755" s="94"/>
      <c r="N755" s="94"/>
      <c r="O755" s="94"/>
      <c r="P755" s="94"/>
      <c r="Q755" s="94"/>
      <c r="R755" s="204"/>
      <c r="S755" s="204"/>
      <c r="T755" s="94"/>
      <c r="U755" s="94"/>
      <c r="V755" s="94"/>
      <c r="W755" s="94"/>
      <c r="X755" s="94"/>
      <c r="Y755" s="94"/>
      <c r="Z755" s="204"/>
      <c r="AA755" s="204"/>
      <c r="AB755" s="204"/>
      <c r="AC755" s="204"/>
    </row>
    <row r="756" spans="3:29" ht="14.25" customHeight="1">
      <c r="C756" s="94"/>
      <c r="D756" s="94"/>
      <c r="E756" s="204"/>
      <c r="F756" s="204"/>
      <c r="G756" s="204"/>
      <c r="H756" s="204"/>
      <c r="I756" s="204"/>
      <c r="J756" s="204"/>
      <c r="K756" s="204"/>
      <c r="L756" s="94"/>
      <c r="M756" s="94"/>
      <c r="N756" s="94"/>
      <c r="O756" s="94"/>
      <c r="P756" s="94"/>
      <c r="Q756" s="94"/>
      <c r="R756" s="204"/>
      <c r="S756" s="204"/>
      <c r="T756" s="94"/>
      <c r="U756" s="94"/>
      <c r="V756" s="94"/>
      <c r="W756" s="94"/>
      <c r="X756" s="94"/>
      <c r="Y756" s="94"/>
      <c r="Z756" s="204"/>
      <c r="AA756" s="204"/>
      <c r="AB756" s="204"/>
      <c r="AC756" s="204"/>
    </row>
    <row r="757" spans="3:29" ht="14.25" customHeight="1">
      <c r="C757" s="94"/>
      <c r="D757" s="94"/>
      <c r="E757" s="204"/>
      <c r="F757" s="204"/>
      <c r="G757" s="204"/>
      <c r="H757" s="204"/>
      <c r="I757" s="204"/>
      <c r="J757" s="204"/>
      <c r="K757" s="204"/>
      <c r="L757" s="94"/>
      <c r="M757" s="94"/>
      <c r="N757" s="94"/>
      <c r="O757" s="94"/>
      <c r="P757" s="94"/>
      <c r="Q757" s="94"/>
      <c r="R757" s="204"/>
      <c r="S757" s="204"/>
      <c r="T757" s="94"/>
      <c r="U757" s="94"/>
      <c r="V757" s="94"/>
      <c r="W757" s="94"/>
      <c r="X757" s="94"/>
      <c r="Y757" s="94"/>
      <c r="Z757" s="204"/>
      <c r="AA757" s="204"/>
      <c r="AB757" s="204"/>
      <c r="AC757" s="204"/>
    </row>
    <row r="758" spans="3:29" ht="14.25" customHeight="1">
      <c r="C758" s="94"/>
      <c r="D758" s="94"/>
      <c r="E758" s="204"/>
      <c r="F758" s="204"/>
      <c r="G758" s="204"/>
      <c r="H758" s="204"/>
      <c r="I758" s="204"/>
      <c r="J758" s="204"/>
      <c r="K758" s="204"/>
      <c r="L758" s="94"/>
      <c r="M758" s="94"/>
      <c r="N758" s="94"/>
      <c r="O758" s="94"/>
      <c r="P758" s="94"/>
      <c r="Q758" s="94"/>
      <c r="R758" s="204"/>
      <c r="S758" s="204"/>
      <c r="T758" s="94"/>
      <c r="U758" s="94"/>
      <c r="V758" s="94"/>
      <c r="W758" s="94"/>
      <c r="X758" s="94"/>
      <c r="Y758" s="94"/>
      <c r="Z758" s="204"/>
      <c r="AA758" s="204"/>
      <c r="AB758" s="204"/>
      <c r="AC758" s="204"/>
    </row>
    <row r="759" spans="3:29" ht="14.25" customHeight="1">
      <c r="C759" s="94"/>
      <c r="D759" s="94"/>
      <c r="E759" s="204"/>
      <c r="F759" s="204"/>
      <c r="G759" s="204"/>
      <c r="H759" s="204"/>
      <c r="I759" s="204"/>
      <c r="J759" s="204"/>
      <c r="K759" s="204"/>
      <c r="L759" s="94"/>
      <c r="M759" s="94"/>
      <c r="N759" s="94"/>
      <c r="O759" s="94"/>
      <c r="P759" s="94"/>
      <c r="Q759" s="94"/>
      <c r="R759" s="204"/>
      <c r="S759" s="204"/>
      <c r="T759" s="94"/>
      <c r="U759" s="94"/>
      <c r="V759" s="94"/>
      <c r="W759" s="94"/>
      <c r="X759" s="94"/>
      <c r="Y759" s="94"/>
      <c r="Z759" s="204"/>
      <c r="AA759" s="204"/>
      <c r="AB759" s="204"/>
      <c r="AC759" s="204"/>
    </row>
    <row r="760" spans="3:29" ht="14.25" customHeight="1">
      <c r="C760" s="94"/>
      <c r="D760" s="94"/>
      <c r="E760" s="204"/>
      <c r="F760" s="204"/>
      <c r="G760" s="204"/>
      <c r="H760" s="204"/>
      <c r="I760" s="204"/>
      <c r="J760" s="204"/>
      <c r="K760" s="204"/>
      <c r="L760" s="94"/>
      <c r="M760" s="94"/>
      <c r="N760" s="94"/>
      <c r="O760" s="94"/>
      <c r="P760" s="94"/>
      <c r="Q760" s="94"/>
      <c r="R760" s="204"/>
      <c r="S760" s="204"/>
      <c r="T760" s="94"/>
      <c r="U760" s="94"/>
      <c r="V760" s="94"/>
      <c r="W760" s="94"/>
      <c r="X760" s="94"/>
      <c r="Y760" s="94"/>
      <c r="Z760" s="204"/>
      <c r="AA760" s="204"/>
      <c r="AB760" s="204"/>
      <c r="AC760" s="204"/>
    </row>
    <row r="761" spans="3:29" ht="14.25" customHeight="1">
      <c r="C761" s="94"/>
      <c r="D761" s="94"/>
      <c r="E761" s="204"/>
      <c r="F761" s="204"/>
      <c r="G761" s="204"/>
      <c r="H761" s="204"/>
      <c r="I761" s="204"/>
      <c r="J761" s="204"/>
      <c r="K761" s="204"/>
      <c r="L761" s="94"/>
      <c r="M761" s="94"/>
      <c r="N761" s="94"/>
      <c r="O761" s="94"/>
      <c r="P761" s="94"/>
      <c r="Q761" s="94"/>
      <c r="R761" s="204"/>
      <c r="S761" s="204"/>
      <c r="T761" s="94"/>
      <c r="U761" s="94"/>
      <c r="V761" s="94"/>
      <c r="W761" s="94"/>
      <c r="X761" s="94"/>
      <c r="Y761" s="94"/>
      <c r="Z761" s="204"/>
      <c r="AA761" s="204"/>
      <c r="AB761" s="204"/>
      <c r="AC761" s="204"/>
    </row>
    <row r="762" spans="3:29" ht="14.25" customHeight="1">
      <c r="C762" s="94"/>
      <c r="D762" s="94"/>
      <c r="E762" s="204"/>
      <c r="F762" s="204"/>
      <c r="G762" s="204"/>
      <c r="H762" s="204"/>
      <c r="I762" s="204"/>
      <c r="J762" s="204"/>
      <c r="K762" s="204"/>
      <c r="L762" s="94"/>
      <c r="M762" s="94"/>
      <c r="N762" s="94"/>
      <c r="O762" s="94"/>
      <c r="P762" s="94"/>
      <c r="Q762" s="94"/>
      <c r="R762" s="204"/>
      <c r="S762" s="204"/>
      <c r="T762" s="94"/>
      <c r="U762" s="94"/>
      <c r="V762" s="94"/>
      <c r="W762" s="94"/>
      <c r="X762" s="94"/>
      <c r="Y762" s="94"/>
      <c r="Z762" s="204"/>
      <c r="AA762" s="204"/>
      <c r="AB762" s="204"/>
      <c r="AC762" s="204"/>
    </row>
    <row r="763" spans="3:29" ht="14.25" customHeight="1">
      <c r="C763" s="94"/>
      <c r="D763" s="94"/>
      <c r="E763" s="204"/>
      <c r="F763" s="204"/>
      <c r="G763" s="204"/>
      <c r="H763" s="204"/>
      <c r="I763" s="204"/>
      <c r="J763" s="204"/>
      <c r="K763" s="204"/>
      <c r="L763" s="94"/>
      <c r="M763" s="94"/>
      <c r="N763" s="94"/>
      <c r="O763" s="94"/>
      <c r="P763" s="94"/>
      <c r="Q763" s="94"/>
      <c r="R763" s="204"/>
      <c r="S763" s="204"/>
      <c r="T763" s="94"/>
      <c r="U763" s="94"/>
      <c r="V763" s="94"/>
      <c r="W763" s="94"/>
      <c r="X763" s="94"/>
      <c r="Y763" s="94"/>
      <c r="Z763" s="204"/>
      <c r="AA763" s="204"/>
      <c r="AB763" s="204"/>
      <c r="AC763" s="204"/>
    </row>
    <row r="764" spans="3:29" ht="14.25" customHeight="1">
      <c r="C764" s="94"/>
      <c r="D764" s="94"/>
      <c r="E764" s="204"/>
      <c r="F764" s="204"/>
      <c r="G764" s="204"/>
      <c r="H764" s="204"/>
      <c r="I764" s="204"/>
      <c r="J764" s="204"/>
      <c r="K764" s="204"/>
      <c r="L764" s="94"/>
      <c r="M764" s="94"/>
      <c r="N764" s="94"/>
      <c r="O764" s="94"/>
      <c r="P764" s="94"/>
      <c r="Q764" s="94"/>
      <c r="R764" s="204"/>
      <c r="S764" s="204"/>
      <c r="T764" s="94"/>
      <c r="U764" s="94"/>
      <c r="V764" s="94"/>
      <c r="W764" s="94"/>
      <c r="X764" s="94"/>
      <c r="Y764" s="94"/>
      <c r="Z764" s="204"/>
      <c r="AA764" s="204"/>
      <c r="AB764" s="204"/>
      <c r="AC764" s="204"/>
    </row>
    <row r="765" spans="3:29" ht="14.25" customHeight="1">
      <c r="C765" s="94"/>
      <c r="D765" s="94"/>
      <c r="E765" s="204"/>
      <c r="F765" s="204"/>
      <c r="G765" s="204"/>
      <c r="H765" s="204"/>
      <c r="I765" s="204"/>
      <c r="J765" s="204"/>
      <c r="K765" s="204"/>
      <c r="L765" s="94"/>
      <c r="M765" s="94"/>
      <c r="N765" s="94"/>
      <c r="O765" s="94"/>
      <c r="P765" s="94"/>
      <c r="Q765" s="94"/>
      <c r="R765" s="204"/>
      <c r="S765" s="204"/>
      <c r="T765" s="94"/>
      <c r="U765" s="94"/>
      <c r="V765" s="94"/>
      <c r="W765" s="94"/>
      <c r="X765" s="94"/>
      <c r="Y765" s="94"/>
      <c r="Z765" s="204"/>
      <c r="AA765" s="204"/>
      <c r="AB765" s="204"/>
      <c r="AC765" s="204"/>
    </row>
    <row r="766" spans="3:29" ht="14.25" customHeight="1">
      <c r="C766" s="94"/>
      <c r="D766" s="94"/>
      <c r="E766" s="204"/>
      <c r="F766" s="204"/>
      <c r="G766" s="204"/>
      <c r="H766" s="204"/>
      <c r="I766" s="204"/>
      <c r="J766" s="204"/>
      <c r="K766" s="204"/>
      <c r="L766" s="94"/>
      <c r="M766" s="94"/>
      <c r="N766" s="94"/>
      <c r="O766" s="94"/>
      <c r="P766" s="94"/>
      <c r="Q766" s="94"/>
      <c r="R766" s="204"/>
      <c r="S766" s="204"/>
      <c r="T766" s="94"/>
      <c r="U766" s="94"/>
      <c r="V766" s="94"/>
      <c r="W766" s="94"/>
      <c r="X766" s="94"/>
      <c r="Y766" s="94"/>
      <c r="Z766" s="204"/>
      <c r="AA766" s="204"/>
      <c r="AB766" s="204"/>
      <c r="AC766" s="204"/>
    </row>
    <row r="767" spans="3:29" ht="14.25" customHeight="1">
      <c r="C767" s="94"/>
      <c r="D767" s="94"/>
      <c r="E767" s="204"/>
      <c r="F767" s="204"/>
      <c r="G767" s="204"/>
      <c r="H767" s="204"/>
      <c r="I767" s="204"/>
      <c r="J767" s="204"/>
      <c r="K767" s="204"/>
      <c r="L767" s="94"/>
      <c r="M767" s="94"/>
      <c r="N767" s="94"/>
      <c r="O767" s="94"/>
      <c r="P767" s="94"/>
      <c r="Q767" s="94"/>
      <c r="R767" s="204"/>
      <c r="S767" s="204"/>
      <c r="T767" s="94"/>
      <c r="U767" s="94"/>
      <c r="V767" s="94"/>
      <c r="W767" s="94"/>
      <c r="X767" s="94"/>
      <c r="Y767" s="94"/>
      <c r="Z767" s="204"/>
      <c r="AA767" s="204"/>
      <c r="AB767" s="204"/>
      <c r="AC767" s="204"/>
    </row>
    <row r="768" spans="3:29" ht="14.25" customHeight="1">
      <c r="C768" s="94"/>
      <c r="D768" s="94"/>
      <c r="E768" s="204"/>
      <c r="F768" s="204"/>
      <c r="G768" s="204"/>
      <c r="H768" s="204"/>
      <c r="I768" s="204"/>
      <c r="J768" s="204"/>
      <c r="K768" s="204"/>
      <c r="L768" s="94"/>
      <c r="M768" s="94"/>
      <c r="N768" s="94"/>
      <c r="O768" s="94"/>
      <c r="P768" s="94"/>
      <c r="Q768" s="94"/>
      <c r="R768" s="204"/>
      <c r="S768" s="204"/>
      <c r="T768" s="94"/>
      <c r="U768" s="94"/>
      <c r="V768" s="94"/>
      <c r="W768" s="94"/>
      <c r="X768" s="94"/>
      <c r="Y768" s="94"/>
      <c r="Z768" s="204"/>
      <c r="AA768" s="204"/>
      <c r="AB768" s="204"/>
      <c r="AC768" s="204"/>
    </row>
    <row r="769" spans="3:29" ht="14.25" customHeight="1">
      <c r="C769" s="94"/>
      <c r="D769" s="94"/>
      <c r="E769" s="204"/>
      <c r="F769" s="204"/>
      <c r="G769" s="204"/>
      <c r="H769" s="204"/>
      <c r="I769" s="204"/>
      <c r="J769" s="204"/>
      <c r="K769" s="204"/>
      <c r="L769" s="94"/>
      <c r="M769" s="94"/>
      <c r="N769" s="94"/>
      <c r="O769" s="94"/>
      <c r="P769" s="94"/>
      <c r="Q769" s="94"/>
      <c r="R769" s="204"/>
      <c r="S769" s="204"/>
      <c r="T769" s="94"/>
      <c r="U769" s="94"/>
      <c r="V769" s="94"/>
      <c r="W769" s="94"/>
      <c r="X769" s="94"/>
      <c r="Y769" s="94"/>
      <c r="Z769" s="204"/>
      <c r="AA769" s="204"/>
      <c r="AB769" s="204"/>
      <c r="AC769" s="204"/>
    </row>
    <row r="770" spans="3:29" ht="14.25" customHeight="1">
      <c r="C770" s="94"/>
      <c r="D770" s="94"/>
      <c r="E770" s="204"/>
      <c r="F770" s="204"/>
      <c r="G770" s="204"/>
      <c r="H770" s="204"/>
      <c r="I770" s="204"/>
      <c r="J770" s="204"/>
      <c r="K770" s="204"/>
      <c r="L770" s="94"/>
      <c r="M770" s="94"/>
      <c r="N770" s="94"/>
      <c r="O770" s="94"/>
      <c r="P770" s="94"/>
      <c r="Q770" s="94"/>
      <c r="R770" s="204"/>
      <c r="S770" s="204"/>
      <c r="T770" s="94"/>
      <c r="U770" s="94"/>
      <c r="V770" s="94"/>
      <c r="W770" s="94"/>
      <c r="X770" s="94"/>
      <c r="Y770" s="94"/>
      <c r="Z770" s="204"/>
      <c r="AA770" s="204"/>
      <c r="AB770" s="204"/>
      <c r="AC770" s="204"/>
    </row>
    <row r="771" spans="3:29" ht="14.25" customHeight="1">
      <c r="C771" s="94"/>
      <c r="D771" s="94"/>
      <c r="E771" s="204"/>
      <c r="F771" s="204"/>
      <c r="G771" s="204"/>
      <c r="H771" s="204"/>
      <c r="I771" s="204"/>
      <c r="J771" s="204"/>
      <c r="K771" s="204"/>
      <c r="L771" s="94"/>
      <c r="M771" s="94"/>
      <c r="N771" s="94"/>
      <c r="O771" s="94"/>
      <c r="P771" s="94"/>
      <c r="Q771" s="94"/>
      <c r="R771" s="204"/>
      <c r="S771" s="204"/>
      <c r="T771" s="94"/>
      <c r="U771" s="94"/>
      <c r="V771" s="94"/>
      <c r="W771" s="94"/>
      <c r="X771" s="94"/>
      <c r="Y771" s="94"/>
      <c r="Z771" s="204"/>
      <c r="AA771" s="204"/>
      <c r="AB771" s="204"/>
      <c r="AC771" s="204"/>
    </row>
    <row r="772" spans="3:29" ht="14.25" customHeight="1">
      <c r="C772" s="94"/>
      <c r="D772" s="94"/>
      <c r="E772" s="204"/>
      <c r="F772" s="204"/>
      <c r="G772" s="204"/>
      <c r="H772" s="204"/>
      <c r="I772" s="204"/>
      <c r="J772" s="204"/>
      <c r="K772" s="204"/>
      <c r="L772" s="94"/>
      <c r="M772" s="94"/>
      <c r="N772" s="94"/>
      <c r="O772" s="94"/>
      <c r="P772" s="94"/>
      <c r="Q772" s="94"/>
      <c r="R772" s="204"/>
      <c r="S772" s="204"/>
      <c r="T772" s="94"/>
      <c r="U772" s="94"/>
      <c r="V772" s="94"/>
      <c r="W772" s="94"/>
      <c r="X772" s="94"/>
      <c r="Y772" s="94"/>
      <c r="Z772" s="204"/>
      <c r="AA772" s="204"/>
      <c r="AB772" s="204"/>
      <c r="AC772" s="204"/>
    </row>
    <row r="773" spans="3:29" ht="14.25" customHeight="1">
      <c r="C773" s="94"/>
      <c r="D773" s="94"/>
      <c r="E773" s="204"/>
      <c r="F773" s="204"/>
      <c r="G773" s="204"/>
      <c r="H773" s="204"/>
      <c r="I773" s="204"/>
      <c r="J773" s="204"/>
      <c r="K773" s="204"/>
      <c r="L773" s="94"/>
      <c r="M773" s="94"/>
      <c r="N773" s="94"/>
      <c r="O773" s="94"/>
      <c r="P773" s="94"/>
      <c r="Q773" s="94"/>
      <c r="R773" s="204"/>
      <c r="S773" s="204"/>
      <c r="T773" s="94"/>
      <c r="U773" s="94"/>
      <c r="V773" s="94"/>
      <c r="W773" s="94"/>
      <c r="X773" s="94"/>
      <c r="Y773" s="94"/>
      <c r="Z773" s="204"/>
      <c r="AA773" s="204"/>
      <c r="AB773" s="204"/>
      <c r="AC773" s="204"/>
    </row>
    <row r="774" spans="3:29" ht="14.25" customHeight="1">
      <c r="C774" s="94"/>
      <c r="D774" s="94"/>
      <c r="E774" s="204"/>
      <c r="F774" s="204"/>
      <c r="G774" s="204"/>
      <c r="H774" s="204"/>
      <c r="I774" s="204"/>
      <c r="J774" s="204"/>
      <c r="K774" s="204"/>
      <c r="L774" s="94"/>
      <c r="M774" s="94"/>
      <c r="N774" s="94"/>
      <c r="O774" s="94"/>
      <c r="P774" s="94"/>
      <c r="Q774" s="94"/>
      <c r="R774" s="204"/>
      <c r="S774" s="204"/>
      <c r="T774" s="94"/>
      <c r="U774" s="94"/>
      <c r="V774" s="94"/>
      <c r="W774" s="94"/>
      <c r="X774" s="94"/>
      <c r="Y774" s="94"/>
      <c r="Z774" s="204"/>
      <c r="AA774" s="204"/>
      <c r="AB774" s="204"/>
      <c r="AC774" s="204"/>
    </row>
    <row r="775" spans="3:29" ht="14.25" customHeight="1">
      <c r="C775" s="94"/>
      <c r="D775" s="94"/>
      <c r="E775" s="204"/>
      <c r="F775" s="204"/>
      <c r="G775" s="204"/>
      <c r="H775" s="204"/>
      <c r="I775" s="204"/>
      <c r="J775" s="204"/>
      <c r="K775" s="204"/>
      <c r="L775" s="94"/>
      <c r="M775" s="94"/>
      <c r="N775" s="94"/>
      <c r="O775" s="94"/>
      <c r="P775" s="94"/>
      <c r="Q775" s="94"/>
      <c r="R775" s="204"/>
      <c r="S775" s="204"/>
      <c r="T775" s="94"/>
      <c r="U775" s="94"/>
      <c r="V775" s="94"/>
      <c r="W775" s="94"/>
      <c r="X775" s="94"/>
      <c r="Y775" s="94"/>
      <c r="Z775" s="204"/>
      <c r="AA775" s="204"/>
      <c r="AB775" s="204"/>
      <c r="AC775" s="204"/>
    </row>
    <row r="776" spans="3:29" ht="14.25" customHeight="1">
      <c r="C776" s="94"/>
      <c r="D776" s="94"/>
      <c r="E776" s="204"/>
      <c r="F776" s="204"/>
      <c r="G776" s="204"/>
      <c r="H776" s="204"/>
      <c r="I776" s="204"/>
      <c r="J776" s="204"/>
      <c r="K776" s="204"/>
      <c r="L776" s="94"/>
      <c r="M776" s="94"/>
      <c r="N776" s="94"/>
      <c r="O776" s="94"/>
      <c r="P776" s="94"/>
      <c r="Q776" s="94"/>
      <c r="R776" s="204"/>
      <c r="S776" s="204"/>
      <c r="T776" s="94"/>
      <c r="U776" s="94"/>
      <c r="V776" s="94"/>
      <c r="W776" s="94"/>
      <c r="X776" s="94"/>
      <c r="Y776" s="94"/>
      <c r="Z776" s="204"/>
      <c r="AA776" s="204"/>
      <c r="AB776" s="204"/>
      <c r="AC776" s="204"/>
    </row>
    <row r="777" spans="3:29" ht="14.25" customHeight="1">
      <c r="C777" s="94"/>
      <c r="D777" s="94"/>
      <c r="E777" s="204"/>
      <c r="F777" s="204"/>
      <c r="G777" s="204"/>
      <c r="H777" s="204"/>
      <c r="I777" s="204"/>
      <c r="J777" s="204"/>
      <c r="K777" s="204"/>
      <c r="L777" s="94"/>
      <c r="M777" s="94"/>
      <c r="N777" s="94"/>
      <c r="O777" s="94"/>
      <c r="P777" s="94"/>
      <c r="Q777" s="94"/>
      <c r="R777" s="204"/>
      <c r="S777" s="204"/>
      <c r="T777" s="94"/>
      <c r="U777" s="94"/>
      <c r="V777" s="94"/>
      <c r="W777" s="94"/>
      <c r="X777" s="94"/>
      <c r="Y777" s="94"/>
      <c r="Z777" s="204"/>
      <c r="AA777" s="204"/>
      <c r="AB777" s="204"/>
      <c r="AC777" s="204"/>
    </row>
    <row r="778" spans="3:29" ht="14.25" customHeight="1">
      <c r="C778" s="94"/>
      <c r="D778" s="94"/>
      <c r="E778" s="204"/>
      <c r="F778" s="204"/>
      <c r="G778" s="204"/>
      <c r="H778" s="204"/>
      <c r="I778" s="204"/>
      <c r="J778" s="204"/>
      <c r="K778" s="204"/>
      <c r="L778" s="94"/>
      <c r="M778" s="94"/>
      <c r="N778" s="94"/>
      <c r="O778" s="94"/>
      <c r="P778" s="94"/>
      <c r="Q778" s="94"/>
      <c r="R778" s="204"/>
      <c r="S778" s="204"/>
      <c r="T778" s="94"/>
      <c r="U778" s="94"/>
      <c r="V778" s="94"/>
      <c r="W778" s="94"/>
      <c r="X778" s="94"/>
      <c r="Y778" s="94"/>
      <c r="Z778" s="204"/>
      <c r="AA778" s="204"/>
      <c r="AB778" s="204"/>
      <c r="AC778" s="204"/>
    </row>
    <row r="779" spans="3:29" ht="14.25" customHeight="1">
      <c r="C779" s="94"/>
      <c r="D779" s="94"/>
      <c r="E779" s="204"/>
      <c r="F779" s="204"/>
      <c r="G779" s="204"/>
      <c r="H779" s="204"/>
      <c r="I779" s="204"/>
      <c r="J779" s="204"/>
      <c r="K779" s="204"/>
      <c r="L779" s="94"/>
      <c r="M779" s="94"/>
      <c r="N779" s="94"/>
      <c r="O779" s="94"/>
      <c r="P779" s="94"/>
      <c r="Q779" s="94"/>
      <c r="R779" s="204"/>
      <c r="S779" s="204"/>
      <c r="T779" s="94"/>
      <c r="U779" s="94"/>
      <c r="V779" s="94"/>
      <c r="W779" s="94"/>
      <c r="X779" s="94"/>
      <c r="Y779" s="94"/>
      <c r="Z779" s="204"/>
      <c r="AA779" s="204"/>
      <c r="AB779" s="204"/>
      <c r="AC779" s="204"/>
    </row>
    <row r="780" spans="3:29" ht="14.25" customHeight="1">
      <c r="C780" s="94"/>
      <c r="D780" s="94"/>
      <c r="E780" s="204"/>
      <c r="F780" s="204"/>
      <c r="G780" s="204"/>
      <c r="H780" s="204"/>
      <c r="I780" s="204"/>
      <c r="J780" s="204"/>
      <c r="K780" s="204"/>
      <c r="L780" s="94"/>
      <c r="M780" s="94"/>
      <c r="N780" s="94"/>
      <c r="O780" s="94"/>
      <c r="P780" s="94"/>
      <c r="Q780" s="94"/>
      <c r="R780" s="204"/>
      <c r="S780" s="204"/>
      <c r="T780" s="94"/>
      <c r="U780" s="94"/>
      <c r="V780" s="94"/>
      <c r="W780" s="94"/>
      <c r="X780" s="94"/>
      <c r="Y780" s="94"/>
      <c r="Z780" s="204"/>
      <c r="AA780" s="204"/>
      <c r="AB780" s="204"/>
      <c r="AC780" s="204"/>
    </row>
    <row r="781" spans="3:29" ht="14.25" customHeight="1">
      <c r="C781" s="94"/>
      <c r="D781" s="94"/>
      <c r="E781" s="204"/>
      <c r="F781" s="204"/>
      <c r="G781" s="204"/>
      <c r="H781" s="204"/>
      <c r="I781" s="204"/>
      <c r="J781" s="204"/>
      <c r="K781" s="204"/>
      <c r="L781" s="94"/>
      <c r="M781" s="94"/>
      <c r="N781" s="94"/>
      <c r="O781" s="94"/>
      <c r="P781" s="94"/>
      <c r="Q781" s="94"/>
      <c r="R781" s="204"/>
      <c r="S781" s="204"/>
      <c r="T781" s="94"/>
      <c r="U781" s="94"/>
      <c r="V781" s="94"/>
      <c r="W781" s="94"/>
      <c r="X781" s="94"/>
      <c r="Y781" s="94"/>
      <c r="Z781" s="204"/>
      <c r="AA781" s="204"/>
      <c r="AB781" s="204"/>
      <c r="AC781" s="204"/>
    </row>
    <row r="782" spans="3:29" ht="14.25" customHeight="1">
      <c r="C782" s="94"/>
      <c r="D782" s="94"/>
      <c r="E782" s="204"/>
      <c r="F782" s="204"/>
      <c r="G782" s="204"/>
      <c r="H782" s="204"/>
      <c r="I782" s="204"/>
      <c r="J782" s="204"/>
      <c r="K782" s="204"/>
      <c r="L782" s="94"/>
      <c r="M782" s="94"/>
      <c r="N782" s="94"/>
      <c r="O782" s="94"/>
      <c r="P782" s="94"/>
      <c r="Q782" s="94"/>
      <c r="R782" s="204"/>
      <c r="S782" s="204"/>
      <c r="T782" s="94"/>
      <c r="U782" s="94"/>
      <c r="V782" s="94"/>
      <c r="W782" s="94"/>
      <c r="X782" s="94"/>
      <c r="Y782" s="94"/>
      <c r="Z782" s="204"/>
      <c r="AA782" s="204"/>
      <c r="AB782" s="204"/>
      <c r="AC782" s="204"/>
    </row>
    <row r="783" spans="3:29" ht="14.25" customHeight="1">
      <c r="C783" s="94"/>
      <c r="D783" s="94"/>
      <c r="E783" s="204"/>
      <c r="F783" s="204"/>
      <c r="G783" s="204"/>
      <c r="H783" s="204"/>
      <c r="I783" s="204"/>
      <c r="J783" s="204"/>
      <c r="K783" s="204"/>
      <c r="L783" s="94"/>
      <c r="M783" s="94"/>
      <c r="N783" s="94"/>
      <c r="O783" s="94"/>
      <c r="P783" s="94"/>
      <c r="Q783" s="94"/>
      <c r="R783" s="204"/>
      <c r="S783" s="204"/>
      <c r="T783" s="94"/>
      <c r="U783" s="94"/>
      <c r="V783" s="94"/>
      <c r="W783" s="94"/>
      <c r="X783" s="94"/>
      <c r="Y783" s="94"/>
      <c r="Z783" s="204"/>
      <c r="AA783" s="204"/>
      <c r="AB783" s="204"/>
      <c r="AC783" s="204"/>
    </row>
    <row r="784" spans="3:29" ht="14.25" customHeight="1">
      <c r="C784" s="94"/>
      <c r="D784" s="94"/>
      <c r="E784" s="204"/>
      <c r="F784" s="204"/>
      <c r="G784" s="204"/>
      <c r="H784" s="204"/>
      <c r="I784" s="204"/>
      <c r="J784" s="204"/>
      <c r="K784" s="204"/>
      <c r="L784" s="94"/>
      <c r="M784" s="94"/>
      <c r="N784" s="94"/>
      <c r="O784" s="94"/>
      <c r="P784" s="94"/>
      <c r="Q784" s="94"/>
      <c r="R784" s="204"/>
      <c r="S784" s="204"/>
      <c r="T784" s="94"/>
      <c r="U784" s="94"/>
      <c r="V784" s="94"/>
      <c r="W784" s="94"/>
      <c r="X784" s="94"/>
      <c r="Y784" s="94"/>
      <c r="Z784" s="204"/>
      <c r="AA784" s="204"/>
      <c r="AB784" s="204"/>
      <c r="AC784" s="204"/>
    </row>
    <row r="785" spans="3:29" ht="14.25" customHeight="1">
      <c r="C785" s="94"/>
      <c r="D785" s="94"/>
      <c r="E785" s="204"/>
      <c r="F785" s="204"/>
      <c r="G785" s="204"/>
      <c r="H785" s="204"/>
      <c r="I785" s="204"/>
      <c r="J785" s="204"/>
      <c r="K785" s="204"/>
      <c r="L785" s="94"/>
      <c r="M785" s="94"/>
      <c r="N785" s="94"/>
      <c r="O785" s="94"/>
      <c r="P785" s="94"/>
      <c r="Q785" s="94"/>
      <c r="R785" s="204"/>
      <c r="S785" s="204"/>
      <c r="T785" s="94"/>
      <c r="U785" s="94"/>
      <c r="V785" s="94"/>
      <c r="W785" s="94"/>
      <c r="X785" s="94"/>
      <c r="Y785" s="94"/>
      <c r="Z785" s="204"/>
      <c r="AA785" s="204"/>
      <c r="AB785" s="204"/>
      <c r="AC785" s="204"/>
    </row>
    <row r="786" spans="3:29" ht="14.25" customHeight="1">
      <c r="C786" s="94"/>
      <c r="D786" s="94"/>
      <c r="E786" s="204"/>
      <c r="F786" s="204"/>
      <c r="G786" s="204"/>
      <c r="H786" s="204"/>
      <c r="I786" s="204"/>
      <c r="J786" s="204"/>
      <c r="K786" s="204"/>
      <c r="L786" s="94"/>
      <c r="M786" s="94"/>
      <c r="N786" s="94"/>
      <c r="O786" s="94"/>
      <c r="P786" s="94"/>
      <c r="Q786" s="94"/>
      <c r="R786" s="204"/>
      <c r="S786" s="204"/>
      <c r="T786" s="94"/>
      <c r="U786" s="94"/>
      <c r="V786" s="94"/>
      <c r="W786" s="94"/>
      <c r="X786" s="94"/>
      <c r="Y786" s="94"/>
      <c r="Z786" s="204"/>
      <c r="AA786" s="204"/>
      <c r="AB786" s="204"/>
      <c r="AC786" s="204"/>
    </row>
    <row r="787" spans="3:29" ht="14.25" customHeight="1">
      <c r="C787" s="94"/>
      <c r="D787" s="94"/>
      <c r="E787" s="204"/>
      <c r="F787" s="204"/>
      <c r="G787" s="204"/>
      <c r="H787" s="204"/>
      <c r="I787" s="204"/>
      <c r="J787" s="204"/>
      <c r="K787" s="204"/>
      <c r="L787" s="94"/>
      <c r="M787" s="94"/>
      <c r="N787" s="94"/>
      <c r="O787" s="94"/>
      <c r="P787" s="94"/>
      <c r="Q787" s="94"/>
      <c r="R787" s="204"/>
      <c r="S787" s="204"/>
      <c r="T787" s="94"/>
      <c r="U787" s="94"/>
      <c r="V787" s="94"/>
      <c r="W787" s="94"/>
      <c r="X787" s="94"/>
      <c r="Y787" s="94"/>
      <c r="Z787" s="204"/>
      <c r="AA787" s="204"/>
      <c r="AB787" s="204"/>
      <c r="AC787" s="204"/>
    </row>
    <row r="788" spans="3:29" ht="14.25" customHeight="1">
      <c r="C788" s="94"/>
      <c r="D788" s="94"/>
      <c r="E788" s="204"/>
      <c r="F788" s="204"/>
      <c r="G788" s="204"/>
      <c r="H788" s="204"/>
      <c r="I788" s="204"/>
      <c r="J788" s="204"/>
      <c r="K788" s="204"/>
      <c r="L788" s="94"/>
      <c r="M788" s="94"/>
      <c r="N788" s="94"/>
      <c r="O788" s="94"/>
      <c r="P788" s="94"/>
      <c r="Q788" s="94"/>
      <c r="R788" s="204"/>
      <c r="S788" s="204"/>
      <c r="T788" s="94"/>
      <c r="U788" s="94"/>
      <c r="V788" s="94"/>
      <c r="W788" s="94"/>
      <c r="X788" s="94"/>
      <c r="Y788" s="94"/>
      <c r="Z788" s="204"/>
      <c r="AA788" s="204"/>
      <c r="AB788" s="204"/>
      <c r="AC788" s="204"/>
    </row>
    <row r="789" spans="3:29" ht="14.25" customHeight="1">
      <c r="C789" s="94"/>
      <c r="D789" s="94"/>
      <c r="E789" s="204"/>
      <c r="F789" s="204"/>
      <c r="G789" s="204"/>
      <c r="H789" s="204"/>
      <c r="I789" s="204"/>
      <c r="J789" s="204"/>
      <c r="K789" s="204"/>
      <c r="L789" s="94"/>
      <c r="M789" s="94"/>
      <c r="N789" s="94"/>
      <c r="O789" s="94"/>
      <c r="P789" s="94"/>
      <c r="Q789" s="94"/>
      <c r="R789" s="204"/>
      <c r="S789" s="204"/>
      <c r="T789" s="94"/>
      <c r="U789" s="94"/>
      <c r="V789" s="94"/>
      <c r="W789" s="94"/>
      <c r="X789" s="94"/>
      <c r="Y789" s="94"/>
      <c r="Z789" s="204"/>
      <c r="AA789" s="204"/>
      <c r="AB789" s="204"/>
      <c r="AC789" s="204"/>
    </row>
    <row r="790" spans="3:29" ht="14.25" customHeight="1">
      <c r="C790" s="94"/>
      <c r="D790" s="94"/>
      <c r="E790" s="204"/>
      <c r="F790" s="204"/>
      <c r="G790" s="204"/>
      <c r="H790" s="204"/>
      <c r="I790" s="204"/>
      <c r="J790" s="204"/>
      <c r="K790" s="204"/>
      <c r="L790" s="94"/>
      <c r="M790" s="94"/>
      <c r="N790" s="94"/>
      <c r="O790" s="94"/>
      <c r="P790" s="94"/>
      <c r="Q790" s="94"/>
      <c r="R790" s="204"/>
      <c r="S790" s="204"/>
      <c r="T790" s="94"/>
      <c r="U790" s="94"/>
      <c r="V790" s="94"/>
      <c r="W790" s="94"/>
      <c r="X790" s="94"/>
      <c r="Y790" s="94"/>
      <c r="Z790" s="204"/>
      <c r="AA790" s="204"/>
      <c r="AB790" s="204"/>
      <c r="AC790" s="204"/>
    </row>
    <row r="791" spans="3:29" ht="14.25" customHeight="1">
      <c r="C791" s="94"/>
      <c r="D791" s="94"/>
      <c r="E791" s="204"/>
      <c r="F791" s="204"/>
      <c r="G791" s="204"/>
      <c r="H791" s="204"/>
      <c r="I791" s="204"/>
      <c r="J791" s="204"/>
      <c r="K791" s="204"/>
      <c r="L791" s="94"/>
      <c r="M791" s="94"/>
      <c r="N791" s="94"/>
      <c r="O791" s="94"/>
      <c r="P791" s="94"/>
      <c r="Q791" s="94"/>
      <c r="R791" s="204"/>
      <c r="S791" s="204"/>
      <c r="T791" s="94"/>
      <c r="U791" s="94"/>
      <c r="V791" s="94"/>
      <c r="W791" s="94"/>
      <c r="X791" s="94"/>
      <c r="Y791" s="94"/>
      <c r="Z791" s="204"/>
      <c r="AA791" s="204"/>
      <c r="AB791" s="204"/>
      <c r="AC791" s="204"/>
    </row>
    <row r="792" spans="3:29" ht="14.25" customHeight="1">
      <c r="C792" s="94"/>
      <c r="D792" s="94"/>
      <c r="E792" s="204"/>
      <c r="F792" s="204"/>
      <c r="G792" s="204"/>
      <c r="H792" s="204"/>
      <c r="I792" s="204"/>
      <c r="J792" s="204"/>
      <c r="K792" s="204"/>
      <c r="L792" s="94"/>
      <c r="M792" s="94"/>
      <c r="N792" s="94"/>
      <c r="O792" s="94"/>
      <c r="P792" s="94"/>
      <c r="Q792" s="94"/>
      <c r="R792" s="204"/>
      <c r="S792" s="204"/>
      <c r="T792" s="94"/>
      <c r="U792" s="94"/>
      <c r="V792" s="94"/>
      <c r="W792" s="94"/>
      <c r="X792" s="94"/>
      <c r="Y792" s="94"/>
      <c r="Z792" s="204"/>
      <c r="AA792" s="204"/>
      <c r="AB792" s="204"/>
      <c r="AC792" s="204"/>
    </row>
    <row r="793" spans="3:29" ht="14.25" customHeight="1">
      <c r="C793" s="94"/>
      <c r="D793" s="94"/>
      <c r="E793" s="204"/>
      <c r="F793" s="204"/>
      <c r="G793" s="204"/>
      <c r="H793" s="204"/>
      <c r="I793" s="204"/>
      <c r="J793" s="204"/>
      <c r="K793" s="204"/>
      <c r="L793" s="94"/>
      <c r="M793" s="94"/>
      <c r="N793" s="94"/>
      <c r="O793" s="94"/>
      <c r="P793" s="94"/>
      <c r="Q793" s="94"/>
      <c r="R793" s="204"/>
      <c r="S793" s="204"/>
      <c r="T793" s="94"/>
      <c r="U793" s="94"/>
      <c r="V793" s="94"/>
      <c r="W793" s="94"/>
      <c r="X793" s="94"/>
      <c r="Y793" s="94"/>
      <c r="Z793" s="204"/>
      <c r="AA793" s="204"/>
      <c r="AB793" s="204"/>
      <c r="AC793" s="204"/>
    </row>
    <row r="794" spans="3:29" ht="14.25" customHeight="1">
      <c r="C794" s="94"/>
      <c r="D794" s="94"/>
      <c r="E794" s="204"/>
      <c r="F794" s="204"/>
      <c r="G794" s="204"/>
      <c r="H794" s="204"/>
      <c r="I794" s="204"/>
      <c r="J794" s="204"/>
      <c r="K794" s="204"/>
      <c r="L794" s="94"/>
      <c r="M794" s="94"/>
      <c r="N794" s="94"/>
      <c r="O794" s="94"/>
      <c r="P794" s="94"/>
      <c r="Q794" s="94"/>
      <c r="R794" s="204"/>
      <c r="S794" s="204"/>
      <c r="T794" s="94"/>
      <c r="U794" s="94"/>
      <c r="V794" s="94"/>
      <c r="W794" s="94"/>
      <c r="X794" s="94"/>
      <c r="Y794" s="94"/>
      <c r="Z794" s="204"/>
      <c r="AA794" s="204"/>
      <c r="AB794" s="204"/>
      <c r="AC794" s="204"/>
    </row>
    <row r="795" spans="3:29" ht="14.25" customHeight="1">
      <c r="C795" s="94"/>
      <c r="D795" s="94"/>
      <c r="E795" s="204"/>
      <c r="F795" s="204"/>
      <c r="G795" s="204"/>
      <c r="H795" s="204"/>
      <c r="I795" s="204"/>
      <c r="J795" s="204"/>
      <c r="K795" s="204"/>
      <c r="L795" s="94"/>
      <c r="M795" s="94"/>
      <c r="N795" s="94"/>
      <c r="O795" s="94"/>
      <c r="P795" s="94"/>
      <c r="Q795" s="94"/>
      <c r="R795" s="204"/>
      <c r="S795" s="204"/>
      <c r="T795" s="94"/>
      <c r="U795" s="94"/>
      <c r="V795" s="94"/>
      <c r="W795" s="94"/>
      <c r="X795" s="94"/>
      <c r="Y795" s="94"/>
      <c r="Z795" s="204"/>
      <c r="AA795" s="204"/>
      <c r="AB795" s="204"/>
      <c r="AC795" s="204"/>
    </row>
    <row r="796" spans="3:29" ht="14.25" customHeight="1">
      <c r="C796" s="94"/>
      <c r="D796" s="94"/>
      <c r="E796" s="204"/>
      <c r="F796" s="204"/>
      <c r="G796" s="204"/>
      <c r="H796" s="204"/>
      <c r="I796" s="204"/>
      <c r="J796" s="204"/>
      <c r="K796" s="204"/>
      <c r="L796" s="94"/>
      <c r="M796" s="94"/>
      <c r="N796" s="94"/>
      <c r="O796" s="94"/>
      <c r="P796" s="94"/>
      <c r="Q796" s="94"/>
      <c r="R796" s="204"/>
      <c r="S796" s="204"/>
      <c r="T796" s="94"/>
      <c r="U796" s="94"/>
      <c r="V796" s="94"/>
      <c r="W796" s="94"/>
      <c r="X796" s="94"/>
      <c r="Y796" s="94"/>
      <c r="Z796" s="204"/>
      <c r="AA796" s="204"/>
      <c r="AB796" s="204"/>
      <c r="AC796" s="204"/>
    </row>
    <row r="797" spans="3:29" ht="14.25" customHeight="1">
      <c r="C797" s="94"/>
      <c r="D797" s="94"/>
      <c r="E797" s="204"/>
      <c r="F797" s="204"/>
      <c r="G797" s="204"/>
      <c r="H797" s="204"/>
      <c r="I797" s="204"/>
      <c r="J797" s="204"/>
      <c r="K797" s="204"/>
      <c r="L797" s="94"/>
      <c r="M797" s="94"/>
      <c r="N797" s="94"/>
      <c r="O797" s="94"/>
      <c r="P797" s="94"/>
      <c r="Q797" s="94"/>
      <c r="R797" s="204"/>
      <c r="S797" s="204"/>
      <c r="T797" s="94"/>
      <c r="U797" s="94"/>
      <c r="V797" s="94"/>
      <c r="W797" s="94"/>
      <c r="X797" s="94"/>
      <c r="Y797" s="94"/>
      <c r="Z797" s="204"/>
      <c r="AA797" s="204"/>
      <c r="AB797" s="204"/>
      <c r="AC797" s="204"/>
    </row>
    <row r="798" spans="3:29" ht="14.25" customHeight="1">
      <c r="C798" s="94"/>
      <c r="D798" s="94"/>
      <c r="E798" s="204"/>
      <c r="F798" s="204"/>
      <c r="G798" s="204"/>
      <c r="H798" s="204"/>
      <c r="I798" s="204"/>
      <c r="J798" s="204"/>
      <c r="K798" s="204"/>
      <c r="L798" s="94"/>
      <c r="M798" s="94"/>
      <c r="N798" s="94"/>
      <c r="O798" s="94"/>
      <c r="P798" s="94"/>
      <c r="Q798" s="94"/>
      <c r="R798" s="204"/>
      <c r="S798" s="204"/>
      <c r="T798" s="94"/>
      <c r="U798" s="94"/>
      <c r="V798" s="94"/>
      <c r="W798" s="94"/>
      <c r="X798" s="94"/>
      <c r="Y798" s="94"/>
      <c r="Z798" s="204"/>
      <c r="AA798" s="204"/>
      <c r="AB798" s="204"/>
      <c r="AC798" s="204"/>
    </row>
    <row r="799" spans="3:29" ht="14.25" customHeight="1">
      <c r="C799" s="94"/>
      <c r="D799" s="94"/>
      <c r="E799" s="204"/>
      <c r="F799" s="204"/>
      <c r="G799" s="204"/>
      <c r="H799" s="204"/>
      <c r="I799" s="204"/>
      <c r="J799" s="204"/>
      <c r="K799" s="204"/>
      <c r="L799" s="94"/>
      <c r="M799" s="94"/>
      <c r="N799" s="94"/>
      <c r="O799" s="94"/>
      <c r="P799" s="94"/>
      <c r="Q799" s="94"/>
      <c r="R799" s="204"/>
      <c r="S799" s="204"/>
      <c r="T799" s="94"/>
      <c r="U799" s="94"/>
      <c r="V799" s="94"/>
      <c r="W799" s="94"/>
      <c r="X799" s="94"/>
      <c r="Y799" s="94"/>
      <c r="Z799" s="204"/>
      <c r="AA799" s="204"/>
      <c r="AB799" s="204"/>
      <c r="AC799" s="204"/>
    </row>
    <row r="800" spans="3:29" ht="14.25" customHeight="1">
      <c r="C800" s="94"/>
      <c r="D800" s="94"/>
      <c r="E800" s="204"/>
      <c r="F800" s="204"/>
      <c r="G800" s="204"/>
      <c r="H800" s="204"/>
      <c r="I800" s="204"/>
      <c r="J800" s="204"/>
      <c r="K800" s="204"/>
      <c r="L800" s="94"/>
      <c r="M800" s="94"/>
      <c r="N800" s="94"/>
      <c r="O800" s="94"/>
      <c r="P800" s="94"/>
      <c r="Q800" s="94"/>
      <c r="R800" s="204"/>
      <c r="S800" s="204"/>
      <c r="T800" s="94"/>
      <c r="U800" s="94"/>
      <c r="V800" s="94"/>
      <c r="W800" s="94"/>
      <c r="X800" s="94"/>
      <c r="Y800" s="94"/>
      <c r="Z800" s="204"/>
      <c r="AA800" s="204"/>
      <c r="AB800" s="204"/>
      <c r="AC800" s="204"/>
    </row>
    <row r="801" spans="3:29" ht="14.25" customHeight="1">
      <c r="C801" s="94"/>
      <c r="D801" s="94"/>
      <c r="E801" s="204"/>
      <c r="F801" s="204"/>
      <c r="G801" s="204"/>
      <c r="H801" s="204"/>
      <c r="I801" s="204"/>
      <c r="J801" s="204"/>
      <c r="K801" s="204"/>
      <c r="L801" s="94"/>
      <c r="M801" s="94"/>
      <c r="N801" s="94"/>
      <c r="O801" s="94"/>
      <c r="P801" s="94"/>
      <c r="Q801" s="94"/>
      <c r="R801" s="204"/>
      <c r="S801" s="204"/>
      <c r="T801" s="94"/>
      <c r="U801" s="94"/>
      <c r="V801" s="94"/>
      <c r="W801" s="94"/>
      <c r="X801" s="94"/>
      <c r="Y801" s="94"/>
      <c r="Z801" s="204"/>
      <c r="AA801" s="204"/>
      <c r="AB801" s="204"/>
      <c r="AC801" s="204"/>
    </row>
    <row r="802" spans="3:29" ht="14.25" customHeight="1">
      <c r="C802" s="94"/>
      <c r="D802" s="94"/>
      <c r="E802" s="204"/>
      <c r="F802" s="204"/>
      <c r="G802" s="204"/>
      <c r="H802" s="204"/>
      <c r="I802" s="204"/>
      <c r="J802" s="204"/>
      <c r="K802" s="204"/>
      <c r="L802" s="94"/>
      <c r="M802" s="94"/>
      <c r="N802" s="94"/>
      <c r="O802" s="94"/>
      <c r="P802" s="94"/>
      <c r="Q802" s="94"/>
      <c r="R802" s="204"/>
      <c r="S802" s="204"/>
      <c r="T802" s="94"/>
      <c r="U802" s="94"/>
      <c r="V802" s="94"/>
      <c r="W802" s="94"/>
      <c r="X802" s="94"/>
      <c r="Y802" s="94"/>
      <c r="Z802" s="204"/>
      <c r="AA802" s="204"/>
      <c r="AB802" s="204"/>
      <c r="AC802" s="204"/>
    </row>
    <row r="803" spans="3:29" ht="14.25" customHeight="1">
      <c r="C803" s="94"/>
      <c r="D803" s="94"/>
      <c r="E803" s="204"/>
      <c r="F803" s="204"/>
      <c r="G803" s="204"/>
      <c r="H803" s="204"/>
      <c r="I803" s="204"/>
      <c r="J803" s="204"/>
      <c r="K803" s="204"/>
      <c r="L803" s="94"/>
      <c r="M803" s="94"/>
      <c r="N803" s="94"/>
      <c r="O803" s="94"/>
      <c r="P803" s="94"/>
      <c r="Q803" s="94"/>
      <c r="R803" s="204"/>
      <c r="S803" s="204"/>
      <c r="T803" s="94"/>
      <c r="U803" s="94"/>
      <c r="V803" s="94"/>
      <c r="W803" s="94"/>
      <c r="X803" s="94"/>
      <c r="Y803" s="94"/>
      <c r="Z803" s="204"/>
      <c r="AA803" s="204"/>
      <c r="AB803" s="204"/>
      <c r="AC803" s="204"/>
    </row>
    <row r="804" spans="3:29" ht="14.25" customHeight="1">
      <c r="C804" s="94"/>
      <c r="D804" s="94"/>
      <c r="E804" s="204"/>
      <c r="F804" s="204"/>
      <c r="G804" s="204"/>
      <c r="H804" s="204"/>
      <c r="I804" s="204"/>
      <c r="J804" s="204"/>
      <c r="K804" s="204"/>
      <c r="L804" s="94"/>
      <c r="M804" s="94"/>
      <c r="N804" s="94"/>
      <c r="O804" s="94"/>
      <c r="P804" s="94"/>
      <c r="Q804" s="94"/>
      <c r="R804" s="204"/>
      <c r="S804" s="204"/>
      <c r="T804" s="94"/>
      <c r="U804" s="94"/>
      <c r="V804" s="94"/>
      <c r="W804" s="94"/>
      <c r="X804" s="94"/>
      <c r="Y804" s="94"/>
      <c r="Z804" s="204"/>
      <c r="AA804" s="204"/>
      <c r="AB804" s="204"/>
      <c r="AC804" s="204"/>
    </row>
    <row r="805" spans="3:29" ht="14.25" customHeight="1">
      <c r="C805" s="94"/>
      <c r="D805" s="94"/>
      <c r="E805" s="204"/>
      <c r="F805" s="204"/>
      <c r="G805" s="204"/>
      <c r="H805" s="204"/>
      <c r="I805" s="204"/>
      <c r="J805" s="204"/>
      <c r="K805" s="204"/>
      <c r="L805" s="94"/>
      <c r="M805" s="94"/>
      <c r="N805" s="94"/>
      <c r="O805" s="94"/>
      <c r="P805" s="94"/>
      <c r="Q805" s="94"/>
      <c r="R805" s="204"/>
      <c r="S805" s="204"/>
      <c r="T805" s="94"/>
      <c r="U805" s="94"/>
      <c r="V805" s="94"/>
      <c r="W805" s="94"/>
      <c r="X805" s="94"/>
      <c r="Y805" s="94"/>
      <c r="Z805" s="204"/>
      <c r="AA805" s="204"/>
      <c r="AB805" s="204"/>
      <c r="AC805" s="204"/>
    </row>
    <row r="806" spans="3:29" ht="14.25" customHeight="1">
      <c r="C806" s="94"/>
      <c r="D806" s="94"/>
      <c r="E806" s="204"/>
      <c r="F806" s="204"/>
      <c r="G806" s="204"/>
      <c r="H806" s="204"/>
      <c r="I806" s="204"/>
      <c r="J806" s="204"/>
      <c r="K806" s="204"/>
      <c r="L806" s="94"/>
      <c r="M806" s="94"/>
      <c r="N806" s="94"/>
      <c r="O806" s="94"/>
      <c r="P806" s="94"/>
      <c r="Q806" s="94"/>
      <c r="R806" s="204"/>
      <c r="S806" s="204"/>
      <c r="T806" s="94"/>
      <c r="U806" s="94"/>
      <c r="V806" s="94"/>
      <c r="W806" s="94"/>
      <c r="X806" s="94"/>
      <c r="Y806" s="94"/>
      <c r="Z806" s="204"/>
      <c r="AA806" s="204"/>
      <c r="AB806" s="204"/>
      <c r="AC806" s="204"/>
    </row>
    <row r="807" spans="3:29" ht="14.25" customHeight="1">
      <c r="C807" s="94"/>
      <c r="D807" s="94"/>
      <c r="E807" s="204"/>
      <c r="F807" s="204"/>
      <c r="G807" s="204"/>
      <c r="H807" s="204"/>
      <c r="I807" s="204"/>
      <c r="J807" s="204"/>
      <c r="K807" s="204"/>
      <c r="L807" s="94"/>
      <c r="M807" s="94"/>
      <c r="N807" s="94"/>
      <c r="O807" s="94"/>
      <c r="P807" s="94"/>
      <c r="Q807" s="94"/>
      <c r="R807" s="204"/>
      <c r="S807" s="204"/>
      <c r="T807" s="94"/>
      <c r="U807" s="94"/>
      <c r="V807" s="94"/>
      <c r="W807" s="94"/>
      <c r="X807" s="94"/>
      <c r="Y807" s="94"/>
      <c r="Z807" s="204"/>
      <c r="AA807" s="204"/>
      <c r="AB807" s="204"/>
      <c r="AC807" s="204"/>
    </row>
    <row r="808" spans="3:29" ht="14.25" customHeight="1">
      <c r="C808" s="94"/>
      <c r="D808" s="94"/>
      <c r="E808" s="204"/>
      <c r="F808" s="204"/>
      <c r="G808" s="204"/>
      <c r="H808" s="204"/>
      <c r="I808" s="204"/>
      <c r="J808" s="204"/>
      <c r="K808" s="204"/>
      <c r="L808" s="94"/>
      <c r="M808" s="94"/>
      <c r="N808" s="94"/>
      <c r="O808" s="94"/>
      <c r="P808" s="94"/>
      <c r="Q808" s="94"/>
      <c r="R808" s="204"/>
      <c r="S808" s="204"/>
      <c r="T808" s="94"/>
      <c r="U808" s="94"/>
      <c r="V808" s="94"/>
      <c r="W808" s="94"/>
      <c r="X808" s="94"/>
      <c r="Y808" s="94"/>
      <c r="Z808" s="204"/>
      <c r="AA808" s="204"/>
      <c r="AB808" s="204"/>
      <c r="AC808" s="204"/>
    </row>
    <row r="809" spans="3:29" ht="14.25" customHeight="1">
      <c r="C809" s="94"/>
      <c r="D809" s="94"/>
      <c r="E809" s="204"/>
      <c r="F809" s="204"/>
      <c r="G809" s="204"/>
      <c r="H809" s="204"/>
      <c r="I809" s="204"/>
      <c r="J809" s="204"/>
      <c r="K809" s="204"/>
      <c r="L809" s="94"/>
      <c r="M809" s="94"/>
      <c r="N809" s="94"/>
      <c r="O809" s="94"/>
      <c r="P809" s="94"/>
      <c r="Q809" s="94"/>
      <c r="R809" s="204"/>
      <c r="S809" s="204"/>
      <c r="T809" s="94"/>
      <c r="U809" s="94"/>
      <c r="V809" s="94"/>
      <c r="W809" s="94"/>
      <c r="X809" s="94"/>
      <c r="Y809" s="94"/>
      <c r="Z809" s="204"/>
      <c r="AA809" s="204"/>
      <c r="AB809" s="204"/>
      <c r="AC809" s="204"/>
    </row>
    <row r="810" spans="3:29" ht="14.25" customHeight="1">
      <c r="C810" s="94"/>
      <c r="D810" s="94"/>
      <c r="E810" s="204"/>
      <c r="F810" s="204"/>
      <c r="G810" s="204"/>
      <c r="H810" s="204"/>
      <c r="I810" s="204"/>
      <c r="J810" s="204"/>
      <c r="K810" s="204"/>
      <c r="L810" s="94"/>
      <c r="M810" s="94"/>
      <c r="N810" s="94"/>
      <c r="O810" s="94"/>
      <c r="P810" s="94"/>
      <c r="Q810" s="94"/>
      <c r="R810" s="204"/>
      <c r="S810" s="204"/>
      <c r="T810" s="94"/>
      <c r="U810" s="94"/>
      <c r="V810" s="94"/>
      <c r="W810" s="94"/>
      <c r="X810" s="94"/>
      <c r="Y810" s="94"/>
      <c r="Z810" s="204"/>
      <c r="AA810" s="204"/>
      <c r="AB810" s="204"/>
      <c r="AC810" s="204"/>
    </row>
    <row r="811" spans="3:29" ht="14.25" customHeight="1">
      <c r="C811" s="94"/>
      <c r="D811" s="94"/>
      <c r="E811" s="204"/>
      <c r="F811" s="204"/>
      <c r="G811" s="204"/>
      <c r="H811" s="204"/>
      <c r="I811" s="204"/>
      <c r="J811" s="204"/>
      <c r="K811" s="204"/>
      <c r="L811" s="94"/>
      <c r="M811" s="94"/>
      <c r="N811" s="94"/>
      <c r="O811" s="94"/>
      <c r="P811" s="94"/>
      <c r="Q811" s="94"/>
      <c r="R811" s="204"/>
      <c r="S811" s="204"/>
      <c r="T811" s="94"/>
      <c r="U811" s="94"/>
      <c r="V811" s="94"/>
      <c r="W811" s="94"/>
      <c r="X811" s="94"/>
      <c r="Y811" s="94"/>
      <c r="Z811" s="204"/>
      <c r="AA811" s="204"/>
      <c r="AB811" s="204"/>
      <c r="AC811" s="204"/>
    </row>
    <row r="812" spans="3:29" ht="14.25" customHeight="1">
      <c r="C812" s="94"/>
      <c r="D812" s="94"/>
      <c r="E812" s="204"/>
      <c r="F812" s="204"/>
      <c r="G812" s="204"/>
      <c r="H812" s="204"/>
      <c r="I812" s="204"/>
      <c r="J812" s="204"/>
      <c r="K812" s="204"/>
      <c r="L812" s="94"/>
      <c r="M812" s="94"/>
      <c r="N812" s="94"/>
      <c r="O812" s="94"/>
      <c r="P812" s="94"/>
      <c r="Q812" s="94"/>
      <c r="R812" s="204"/>
      <c r="S812" s="204"/>
      <c r="T812" s="94"/>
      <c r="U812" s="94"/>
      <c r="V812" s="94"/>
      <c r="W812" s="94"/>
      <c r="X812" s="94"/>
      <c r="Y812" s="94"/>
      <c r="Z812" s="204"/>
      <c r="AA812" s="204"/>
      <c r="AB812" s="204"/>
      <c r="AC812" s="204"/>
    </row>
    <row r="813" spans="3:29" ht="14.25" customHeight="1">
      <c r="C813" s="94"/>
      <c r="D813" s="94"/>
      <c r="E813" s="204"/>
      <c r="F813" s="204"/>
      <c r="G813" s="204"/>
      <c r="H813" s="204"/>
      <c r="I813" s="204"/>
      <c r="J813" s="204"/>
      <c r="K813" s="204"/>
      <c r="L813" s="94"/>
      <c r="M813" s="94"/>
      <c r="N813" s="94"/>
      <c r="O813" s="94"/>
      <c r="P813" s="94"/>
      <c r="Q813" s="94"/>
      <c r="R813" s="204"/>
      <c r="S813" s="204"/>
      <c r="T813" s="94"/>
      <c r="U813" s="94"/>
      <c r="V813" s="94"/>
      <c r="W813" s="94"/>
      <c r="X813" s="94"/>
      <c r="Y813" s="94"/>
      <c r="Z813" s="204"/>
      <c r="AA813" s="204"/>
      <c r="AB813" s="204"/>
      <c r="AC813" s="204"/>
    </row>
    <row r="814" spans="3:29" ht="14.25" customHeight="1">
      <c r="C814" s="94"/>
      <c r="D814" s="94"/>
      <c r="E814" s="204"/>
      <c r="F814" s="204"/>
      <c r="G814" s="204"/>
      <c r="H814" s="204"/>
      <c r="I814" s="204"/>
      <c r="J814" s="204"/>
      <c r="K814" s="204"/>
      <c r="L814" s="94"/>
      <c r="M814" s="94"/>
      <c r="N814" s="94"/>
      <c r="O814" s="94"/>
      <c r="P814" s="94"/>
      <c r="Q814" s="94"/>
      <c r="R814" s="204"/>
      <c r="S814" s="204"/>
      <c r="T814" s="94"/>
      <c r="U814" s="94"/>
      <c r="V814" s="94"/>
      <c r="W814" s="94"/>
      <c r="X814" s="94"/>
      <c r="Y814" s="94"/>
      <c r="Z814" s="204"/>
      <c r="AA814" s="204"/>
      <c r="AB814" s="204"/>
      <c r="AC814" s="204"/>
    </row>
    <row r="815" spans="3:29" ht="14.25" customHeight="1">
      <c r="C815" s="94"/>
      <c r="D815" s="94"/>
      <c r="E815" s="204"/>
      <c r="F815" s="204"/>
      <c r="G815" s="204"/>
      <c r="H815" s="204"/>
      <c r="I815" s="204"/>
      <c r="J815" s="204"/>
      <c r="K815" s="204"/>
      <c r="L815" s="94"/>
      <c r="M815" s="94"/>
      <c r="N815" s="94"/>
      <c r="O815" s="94"/>
      <c r="P815" s="94"/>
      <c r="Q815" s="94"/>
      <c r="R815" s="204"/>
      <c r="S815" s="204"/>
      <c r="T815" s="94"/>
      <c r="U815" s="94"/>
      <c r="V815" s="94"/>
      <c r="W815" s="94"/>
      <c r="X815" s="94"/>
      <c r="Y815" s="94"/>
      <c r="Z815" s="204"/>
      <c r="AA815" s="204"/>
      <c r="AB815" s="204"/>
      <c r="AC815" s="204"/>
    </row>
    <row r="816" spans="3:29" ht="14.25" customHeight="1">
      <c r="C816" s="94"/>
      <c r="D816" s="94"/>
      <c r="E816" s="204"/>
      <c r="F816" s="204"/>
      <c r="G816" s="204"/>
      <c r="H816" s="204"/>
      <c r="I816" s="204"/>
      <c r="J816" s="204"/>
      <c r="K816" s="204"/>
      <c r="L816" s="94"/>
      <c r="M816" s="94"/>
      <c r="N816" s="94"/>
      <c r="O816" s="94"/>
      <c r="P816" s="94"/>
      <c r="Q816" s="94"/>
      <c r="R816" s="204"/>
      <c r="S816" s="204"/>
      <c r="T816" s="94"/>
      <c r="U816" s="94"/>
      <c r="V816" s="94"/>
      <c r="W816" s="94"/>
      <c r="X816" s="94"/>
      <c r="Y816" s="94"/>
      <c r="Z816" s="204"/>
      <c r="AA816" s="204"/>
      <c r="AB816" s="204"/>
      <c r="AC816" s="204"/>
    </row>
    <row r="817" spans="3:29" ht="14.25" customHeight="1">
      <c r="C817" s="94"/>
      <c r="D817" s="94"/>
      <c r="E817" s="204"/>
      <c r="F817" s="204"/>
      <c r="G817" s="204"/>
      <c r="H817" s="204"/>
      <c r="I817" s="204"/>
      <c r="J817" s="204"/>
      <c r="K817" s="204"/>
      <c r="L817" s="94"/>
      <c r="M817" s="94"/>
      <c r="N817" s="94"/>
      <c r="O817" s="94"/>
      <c r="P817" s="94"/>
      <c r="Q817" s="94"/>
      <c r="R817" s="204"/>
      <c r="S817" s="204"/>
      <c r="T817" s="94"/>
      <c r="U817" s="94"/>
      <c r="V817" s="94"/>
      <c r="W817" s="94"/>
      <c r="X817" s="94"/>
      <c r="Y817" s="94"/>
      <c r="Z817" s="204"/>
      <c r="AA817" s="204"/>
      <c r="AB817" s="204"/>
      <c r="AC817" s="204"/>
    </row>
    <row r="818" spans="3:29" ht="14.25" customHeight="1">
      <c r="C818" s="94"/>
      <c r="D818" s="94"/>
      <c r="E818" s="204"/>
      <c r="F818" s="204"/>
      <c r="G818" s="204"/>
      <c r="H818" s="204"/>
      <c r="I818" s="204"/>
      <c r="J818" s="204"/>
      <c r="K818" s="204"/>
      <c r="L818" s="94"/>
      <c r="M818" s="94"/>
      <c r="N818" s="94"/>
      <c r="O818" s="94"/>
      <c r="P818" s="94"/>
      <c r="Q818" s="94"/>
      <c r="R818" s="204"/>
      <c r="S818" s="204"/>
      <c r="T818" s="94"/>
      <c r="U818" s="94"/>
      <c r="V818" s="94"/>
      <c r="W818" s="94"/>
      <c r="X818" s="94"/>
      <c r="Y818" s="94"/>
      <c r="Z818" s="204"/>
      <c r="AA818" s="204"/>
      <c r="AB818" s="204"/>
      <c r="AC818" s="204"/>
    </row>
    <row r="819" spans="3:29" ht="14.25" customHeight="1">
      <c r="C819" s="94"/>
      <c r="D819" s="94"/>
      <c r="E819" s="204"/>
      <c r="F819" s="204"/>
      <c r="G819" s="204"/>
      <c r="H819" s="204"/>
      <c r="I819" s="204"/>
      <c r="J819" s="204"/>
      <c r="K819" s="204"/>
      <c r="L819" s="94"/>
      <c r="M819" s="94"/>
      <c r="N819" s="94"/>
      <c r="O819" s="94"/>
      <c r="P819" s="94"/>
      <c r="Q819" s="94"/>
      <c r="R819" s="204"/>
      <c r="S819" s="204"/>
      <c r="T819" s="94"/>
      <c r="U819" s="94"/>
      <c r="V819" s="94"/>
      <c r="W819" s="94"/>
      <c r="X819" s="94"/>
      <c r="Y819" s="94"/>
      <c r="Z819" s="204"/>
      <c r="AA819" s="204"/>
      <c r="AB819" s="204"/>
      <c r="AC819" s="204"/>
    </row>
    <row r="820" spans="3:29" ht="14.25" customHeight="1">
      <c r="C820" s="94"/>
      <c r="D820" s="94"/>
      <c r="E820" s="204"/>
      <c r="F820" s="204"/>
      <c r="G820" s="204"/>
      <c r="H820" s="204"/>
      <c r="I820" s="204"/>
      <c r="J820" s="204"/>
      <c r="K820" s="204"/>
      <c r="L820" s="94"/>
      <c r="M820" s="94"/>
      <c r="N820" s="94"/>
      <c r="O820" s="94"/>
      <c r="P820" s="94"/>
      <c r="Q820" s="94"/>
      <c r="R820" s="204"/>
      <c r="S820" s="204"/>
      <c r="T820" s="94"/>
      <c r="U820" s="94"/>
      <c r="V820" s="94"/>
      <c r="W820" s="94"/>
      <c r="X820" s="94"/>
      <c r="Y820" s="94"/>
      <c r="Z820" s="204"/>
      <c r="AA820" s="204"/>
      <c r="AB820" s="204"/>
      <c r="AC820" s="204"/>
    </row>
    <row r="821" spans="3:29" ht="14.25" customHeight="1">
      <c r="C821" s="94"/>
      <c r="D821" s="94"/>
      <c r="E821" s="204"/>
      <c r="F821" s="204"/>
      <c r="G821" s="204"/>
      <c r="H821" s="204"/>
      <c r="I821" s="204"/>
      <c r="J821" s="204"/>
      <c r="K821" s="204"/>
      <c r="L821" s="94"/>
      <c r="M821" s="94"/>
      <c r="N821" s="94"/>
      <c r="O821" s="94"/>
      <c r="P821" s="94"/>
      <c r="Q821" s="94"/>
      <c r="R821" s="204"/>
      <c r="S821" s="204"/>
      <c r="T821" s="94"/>
      <c r="U821" s="94"/>
      <c r="V821" s="94"/>
      <c r="W821" s="94"/>
      <c r="X821" s="94"/>
      <c r="Y821" s="94"/>
      <c r="Z821" s="204"/>
      <c r="AA821" s="204"/>
      <c r="AB821" s="204"/>
      <c r="AC821" s="204"/>
    </row>
    <row r="822" spans="3:29" ht="14.25" customHeight="1">
      <c r="C822" s="94"/>
      <c r="D822" s="94"/>
      <c r="E822" s="204"/>
      <c r="F822" s="204"/>
      <c r="G822" s="204"/>
      <c r="H822" s="204"/>
      <c r="I822" s="204"/>
      <c r="J822" s="204"/>
      <c r="K822" s="204"/>
      <c r="L822" s="94"/>
      <c r="M822" s="94"/>
      <c r="N822" s="94"/>
      <c r="O822" s="94"/>
      <c r="P822" s="94"/>
      <c r="Q822" s="94"/>
      <c r="R822" s="204"/>
      <c r="S822" s="204"/>
      <c r="T822" s="94"/>
      <c r="U822" s="94"/>
      <c r="V822" s="94"/>
      <c r="W822" s="94"/>
      <c r="X822" s="94"/>
      <c r="Y822" s="94"/>
      <c r="Z822" s="204"/>
      <c r="AA822" s="204"/>
      <c r="AB822" s="204"/>
      <c r="AC822" s="204"/>
    </row>
    <row r="823" spans="3:29" ht="14.25" customHeight="1">
      <c r="C823" s="94"/>
      <c r="D823" s="94"/>
      <c r="E823" s="204"/>
      <c r="F823" s="204"/>
      <c r="G823" s="204"/>
      <c r="H823" s="204"/>
      <c r="I823" s="204"/>
      <c r="J823" s="204"/>
      <c r="K823" s="204"/>
      <c r="L823" s="94"/>
      <c r="M823" s="94"/>
      <c r="N823" s="94"/>
      <c r="O823" s="94"/>
      <c r="P823" s="94"/>
      <c r="Q823" s="94"/>
      <c r="R823" s="204"/>
      <c r="S823" s="204"/>
      <c r="T823" s="94"/>
      <c r="U823" s="94"/>
      <c r="V823" s="94"/>
      <c r="W823" s="94"/>
      <c r="X823" s="94"/>
      <c r="Y823" s="94"/>
      <c r="Z823" s="204"/>
      <c r="AA823" s="204"/>
      <c r="AB823" s="204"/>
      <c r="AC823" s="204"/>
    </row>
    <row r="824" spans="3:29" ht="14.25" customHeight="1">
      <c r="C824" s="94"/>
      <c r="D824" s="94"/>
      <c r="E824" s="204"/>
      <c r="F824" s="204"/>
      <c r="G824" s="204"/>
      <c r="H824" s="204"/>
      <c r="I824" s="204"/>
      <c r="J824" s="204"/>
      <c r="K824" s="204"/>
      <c r="L824" s="94"/>
      <c r="M824" s="94"/>
      <c r="N824" s="94"/>
      <c r="O824" s="94"/>
      <c r="P824" s="94"/>
      <c r="Q824" s="94"/>
      <c r="R824" s="204"/>
      <c r="S824" s="204"/>
      <c r="T824" s="94"/>
      <c r="U824" s="94"/>
      <c r="V824" s="94"/>
      <c r="W824" s="94"/>
      <c r="X824" s="94"/>
      <c r="Y824" s="94"/>
      <c r="Z824" s="204"/>
      <c r="AA824" s="204"/>
      <c r="AB824" s="204"/>
      <c r="AC824" s="204"/>
    </row>
    <row r="825" spans="3:29" ht="14.25" customHeight="1">
      <c r="C825" s="94"/>
      <c r="D825" s="94"/>
      <c r="E825" s="204"/>
      <c r="F825" s="204"/>
      <c r="G825" s="204"/>
      <c r="H825" s="204"/>
      <c r="I825" s="204"/>
      <c r="J825" s="204"/>
      <c r="K825" s="204"/>
      <c r="L825" s="94"/>
      <c r="M825" s="94"/>
      <c r="N825" s="94"/>
      <c r="O825" s="94"/>
      <c r="P825" s="94"/>
      <c r="Q825" s="94"/>
      <c r="R825" s="204"/>
      <c r="S825" s="204"/>
      <c r="T825" s="94"/>
      <c r="U825" s="94"/>
      <c r="V825" s="94"/>
      <c r="W825" s="94"/>
      <c r="X825" s="94"/>
      <c r="Y825" s="94"/>
      <c r="Z825" s="204"/>
      <c r="AA825" s="204"/>
      <c r="AB825" s="204"/>
      <c r="AC825" s="204"/>
    </row>
    <row r="826" spans="3:29" ht="14.25" customHeight="1">
      <c r="C826" s="94"/>
      <c r="D826" s="94"/>
      <c r="E826" s="204"/>
      <c r="F826" s="204"/>
      <c r="G826" s="204"/>
      <c r="H826" s="204"/>
      <c r="I826" s="204"/>
      <c r="J826" s="204"/>
      <c r="K826" s="204"/>
      <c r="L826" s="94"/>
      <c r="M826" s="94"/>
      <c r="N826" s="94"/>
      <c r="O826" s="94"/>
      <c r="P826" s="94"/>
      <c r="Q826" s="94"/>
      <c r="R826" s="204"/>
      <c r="S826" s="204"/>
      <c r="T826" s="94"/>
      <c r="U826" s="94"/>
      <c r="V826" s="94"/>
      <c r="W826" s="94"/>
      <c r="X826" s="94"/>
      <c r="Y826" s="94"/>
      <c r="Z826" s="204"/>
      <c r="AA826" s="204"/>
      <c r="AB826" s="204"/>
      <c r="AC826" s="204"/>
    </row>
    <row r="827" spans="3:29" ht="14.25" customHeight="1">
      <c r="C827" s="94"/>
      <c r="D827" s="94"/>
      <c r="E827" s="204"/>
      <c r="F827" s="204"/>
      <c r="G827" s="204"/>
      <c r="H827" s="204"/>
      <c r="I827" s="204"/>
      <c r="J827" s="204"/>
      <c r="K827" s="204"/>
      <c r="L827" s="94"/>
      <c r="M827" s="94"/>
      <c r="N827" s="94"/>
      <c r="O827" s="94"/>
      <c r="P827" s="94"/>
      <c r="Q827" s="94"/>
      <c r="R827" s="204"/>
      <c r="S827" s="204"/>
      <c r="T827" s="94"/>
      <c r="U827" s="94"/>
      <c r="V827" s="94"/>
      <c r="W827" s="94"/>
      <c r="X827" s="94"/>
      <c r="Y827" s="94"/>
      <c r="Z827" s="204"/>
      <c r="AA827" s="204"/>
      <c r="AB827" s="204"/>
      <c r="AC827" s="204"/>
    </row>
    <row r="828" spans="3:29" ht="14.25" customHeight="1">
      <c r="C828" s="94"/>
      <c r="D828" s="94"/>
      <c r="E828" s="204"/>
      <c r="F828" s="204"/>
      <c r="G828" s="204"/>
      <c r="H828" s="204"/>
      <c r="I828" s="204"/>
      <c r="J828" s="204"/>
      <c r="K828" s="204"/>
      <c r="L828" s="94"/>
      <c r="M828" s="94"/>
      <c r="N828" s="94"/>
      <c r="O828" s="94"/>
      <c r="P828" s="94"/>
      <c r="Q828" s="94"/>
      <c r="R828" s="204"/>
      <c r="S828" s="204"/>
      <c r="T828" s="94"/>
      <c r="U828" s="94"/>
      <c r="V828" s="94"/>
      <c r="W828" s="94"/>
      <c r="X828" s="94"/>
      <c r="Y828" s="94"/>
      <c r="Z828" s="204"/>
      <c r="AA828" s="204"/>
      <c r="AB828" s="204"/>
      <c r="AC828" s="204"/>
    </row>
    <row r="829" spans="3:29" ht="14.25" customHeight="1">
      <c r="C829" s="94"/>
      <c r="D829" s="94"/>
      <c r="E829" s="204"/>
      <c r="F829" s="204"/>
      <c r="G829" s="204"/>
      <c r="H829" s="204"/>
      <c r="I829" s="204"/>
      <c r="J829" s="204"/>
      <c r="K829" s="204"/>
      <c r="L829" s="94"/>
      <c r="M829" s="94"/>
      <c r="N829" s="94"/>
      <c r="O829" s="94"/>
      <c r="P829" s="94"/>
      <c r="Q829" s="94"/>
      <c r="R829" s="204"/>
      <c r="S829" s="204"/>
      <c r="T829" s="94"/>
      <c r="U829" s="94"/>
      <c r="V829" s="94"/>
      <c r="W829" s="94"/>
      <c r="X829" s="94"/>
      <c r="Y829" s="94"/>
      <c r="Z829" s="204"/>
      <c r="AA829" s="204"/>
      <c r="AB829" s="204"/>
      <c r="AC829" s="204"/>
    </row>
    <row r="830" spans="3:29" ht="14.25" customHeight="1">
      <c r="C830" s="94"/>
      <c r="D830" s="94"/>
      <c r="E830" s="204"/>
      <c r="F830" s="204"/>
      <c r="G830" s="204"/>
      <c r="H830" s="204"/>
      <c r="I830" s="204"/>
      <c r="J830" s="204"/>
      <c r="K830" s="204"/>
      <c r="L830" s="94"/>
      <c r="M830" s="94"/>
      <c r="N830" s="94"/>
      <c r="O830" s="94"/>
      <c r="P830" s="94"/>
      <c r="Q830" s="94"/>
      <c r="R830" s="204"/>
      <c r="S830" s="204"/>
      <c r="T830" s="94"/>
      <c r="U830" s="94"/>
      <c r="V830" s="94"/>
      <c r="W830" s="94"/>
      <c r="X830" s="94"/>
      <c r="Y830" s="94"/>
      <c r="Z830" s="204"/>
      <c r="AA830" s="204"/>
      <c r="AB830" s="204"/>
      <c r="AC830" s="204"/>
    </row>
    <row r="831" spans="3:29" ht="14.25" customHeight="1">
      <c r="C831" s="94"/>
      <c r="D831" s="94"/>
      <c r="E831" s="204"/>
      <c r="F831" s="204"/>
      <c r="G831" s="204"/>
      <c r="H831" s="204"/>
      <c r="I831" s="204"/>
      <c r="J831" s="204"/>
      <c r="K831" s="204"/>
      <c r="L831" s="94"/>
      <c r="M831" s="94"/>
      <c r="N831" s="94"/>
      <c r="O831" s="94"/>
      <c r="P831" s="94"/>
      <c r="Q831" s="94"/>
      <c r="R831" s="204"/>
      <c r="S831" s="204"/>
      <c r="T831" s="94"/>
      <c r="U831" s="94"/>
      <c r="V831" s="94"/>
      <c r="W831" s="94"/>
      <c r="X831" s="94"/>
      <c r="Y831" s="94"/>
      <c r="Z831" s="204"/>
      <c r="AA831" s="204"/>
      <c r="AB831" s="204"/>
      <c r="AC831" s="204"/>
    </row>
    <row r="832" spans="3:29" ht="14.25" customHeight="1">
      <c r="C832" s="94"/>
      <c r="D832" s="94"/>
      <c r="E832" s="204"/>
      <c r="F832" s="204"/>
      <c r="G832" s="204"/>
      <c r="H832" s="204"/>
      <c r="I832" s="204"/>
      <c r="J832" s="204"/>
      <c r="K832" s="204"/>
      <c r="L832" s="94"/>
      <c r="M832" s="94"/>
      <c r="N832" s="94"/>
      <c r="O832" s="94"/>
      <c r="P832" s="94"/>
      <c r="Q832" s="94"/>
      <c r="R832" s="204"/>
      <c r="S832" s="204"/>
      <c r="T832" s="94"/>
      <c r="U832" s="94"/>
      <c r="V832" s="94"/>
      <c r="W832" s="94"/>
      <c r="X832" s="94"/>
      <c r="Y832" s="94"/>
      <c r="Z832" s="204"/>
      <c r="AA832" s="204"/>
      <c r="AB832" s="204"/>
      <c r="AC832" s="204"/>
    </row>
    <row r="833" spans="3:29" ht="14.25" customHeight="1">
      <c r="C833" s="94"/>
      <c r="D833" s="94"/>
      <c r="E833" s="204"/>
      <c r="F833" s="204"/>
      <c r="G833" s="204"/>
      <c r="H833" s="204"/>
      <c r="I833" s="204"/>
      <c r="J833" s="204"/>
      <c r="K833" s="204"/>
      <c r="L833" s="94"/>
      <c r="M833" s="94"/>
      <c r="N833" s="94"/>
      <c r="O833" s="94"/>
      <c r="P833" s="94"/>
      <c r="Q833" s="94"/>
      <c r="R833" s="204"/>
      <c r="S833" s="204"/>
      <c r="T833" s="94"/>
      <c r="U833" s="94"/>
      <c r="V833" s="94"/>
      <c r="W833" s="94"/>
      <c r="X833" s="94"/>
      <c r="Y833" s="94"/>
      <c r="Z833" s="204"/>
      <c r="AA833" s="204"/>
      <c r="AB833" s="204"/>
      <c r="AC833" s="204"/>
    </row>
    <row r="834" spans="3:29" ht="14.25" customHeight="1">
      <c r="C834" s="94"/>
      <c r="D834" s="94"/>
      <c r="E834" s="204"/>
      <c r="F834" s="204"/>
      <c r="G834" s="204"/>
      <c r="H834" s="204"/>
      <c r="I834" s="204"/>
      <c r="J834" s="204"/>
      <c r="K834" s="204"/>
      <c r="L834" s="94"/>
      <c r="M834" s="94"/>
      <c r="N834" s="94"/>
      <c r="O834" s="94"/>
      <c r="P834" s="94"/>
      <c r="Q834" s="94"/>
      <c r="R834" s="204"/>
      <c r="S834" s="204"/>
      <c r="T834" s="94"/>
      <c r="U834" s="94"/>
      <c r="V834" s="94"/>
      <c r="W834" s="94"/>
      <c r="X834" s="94"/>
      <c r="Y834" s="94"/>
      <c r="Z834" s="204"/>
      <c r="AA834" s="204"/>
      <c r="AB834" s="204"/>
      <c r="AC834" s="204"/>
    </row>
    <row r="835" spans="3:29" ht="14.25" customHeight="1">
      <c r="C835" s="94"/>
      <c r="D835" s="94"/>
      <c r="E835" s="204"/>
      <c r="F835" s="204"/>
      <c r="G835" s="204"/>
      <c r="H835" s="204"/>
      <c r="I835" s="204"/>
      <c r="J835" s="204"/>
      <c r="K835" s="204"/>
      <c r="L835" s="94"/>
      <c r="M835" s="94"/>
      <c r="N835" s="94"/>
      <c r="O835" s="94"/>
      <c r="P835" s="94"/>
      <c r="Q835" s="94"/>
      <c r="R835" s="204"/>
      <c r="S835" s="204"/>
      <c r="T835" s="94"/>
      <c r="U835" s="94"/>
      <c r="V835" s="94"/>
      <c r="W835" s="94"/>
      <c r="X835" s="94"/>
      <c r="Y835" s="94"/>
      <c r="Z835" s="204"/>
      <c r="AA835" s="204"/>
      <c r="AB835" s="204"/>
      <c r="AC835" s="204"/>
    </row>
    <row r="836" spans="3:29" ht="14.25" customHeight="1">
      <c r="C836" s="94"/>
      <c r="D836" s="94"/>
      <c r="E836" s="204"/>
      <c r="F836" s="204"/>
      <c r="G836" s="204"/>
      <c r="H836" s="204"/>
      <c r="I836" s="204"/>
      <c r="J836" s="204"/>
      <c r="K836" s="204"/>
      <c r="L836" s="94"/>
      <c r="M836" s="94"/>
      <c r="N836" s="94"/>
      <c r="O836" s="94"/>
      <c r="P836" s="94"/>
      <c r="Q836" s="94"/>
      <c r="R836" s="204"/>
      <c r="S836" s="204"/>
      <c r="T836" s="94"/>
      <c r="U836" s="94"/>
      <c r="V836" s="94"/>
      <c r="W836" s="94"/>
      <c r="X836" s="94"/>
      <c r="Y836" s="94"/>
      <c r="Z836" s="204"/>
      <c r="AA836" s="204"/>
      <c r="AB836" s="204"/>
      <c r="AC836" s="204"/>
    </row>
    <row r="837" spans="3:29" ht="14.25" customHeight="1">
      <c r="C837" s="94"/>
      <c r="D837" s="94"/>
      <c r="E837" s="204"/>
      <c r="F837" s="204"/>
      <c r="G837" s="204"/>
      <c r="H837" s="204"/>
      <c r="I837" s="204"/>
      <c r="J837" s="204"/>
      <c r="K837" s="204"/>
      <c r="L837" s="94"/>
      <c r="M837" s="94"/>
      <c r="N837" s="94"/>
      <c r="O837" s="94"/>
      <c r="P837" s="94"/>
      <c r="Q837" s="94"/>
      <c r="R837" s="204"/>
      <c r="S837" s="204"/>
      <c r="T837" s="94"/>
      <c r="U837" s="94"/>
      <c r="V837" s="94"/>
      <c r="W837" s="94"/>
      <c r="X837" s="94"/>
      <c r="Y837" s="94"/>
      <c r="Z837" s="204"/>
      <c r="AA837" s="204"/>
      <c r="AB837" s="204"/>
      <c r="AC837" s="204"/>
    </row>
    <row r="838" spans="3:29" ht="14.25" customHeight="1">
      <c r="C838" s="94"/>
      <c r="D838" s="94"/>
      <c r="E838" s="204"/>
      <c r="F838" s="204"/>
      <c r="G838" s="204"/>
      <c r="H838" s="204"/>
      <c r="I838" s="204"/>
      <c r="J838" s="204"/>
      <c r="K838" s="204"/>
      <c r="L838" s="94"/>
      <c r="M838" s="94"/>
      <c r="N838" s="94"/>
      <c r="O838" s="94"/>
      <c r="P838" s="94"/>
      <c r="Q838" s="94"/>
      <c r="R838" s="204"/>
      <c r="S838" s="204"/>
      <c r="T838" s="94"/>
      <c r="U838" s="94"/>
      <c r="V838" s="94"/>
      <c r="W838" s="94"/>
      <c r="X838" s="94"/>
      <c r="Y838" s="94"/>
      <c r="Z838" s="204"/>
      <c r="AA838" s="204"/>
      <c r="AB838" s="204"/>
      <c r="AC838" s="204"/>
    </row>
    <row r="839" spans="3:29" ht="14.25" customHeight="1">
      <c r="C839" s="94"/>
      <c r="D839" s="94"/>
      <c r="E839" s="204"/>
      <c r="F839" s="204"/>
      <c r="G839" s="204"/>
      <c r="H839" s="204"/>
      <c r="I839" s="204"/>
      <c r="J839" s="204"/>
      <c r="K839" s="204"/>
      <c r="L839" s="94"/>
      <c r="M839" s="94"/>
      <c r="N839" s="94"/>
      <c r="O839" s="94"/>
      <c r="P839" s="94"/>
      <c r="Q839" s="94"/>
      <c r="R839" s="204"/>
      <c r="S839" s="204"/>
      <c r="T839" s="94"/>
      <c r="U839" s="94"/>
      <c r="V839" s="94"/>
      <c r="W839" s="94"/>
      <c r="X839" s="94"/>
      <c r="Y839" s="94"/>
      <c r="Z839" s="204"/>
      <c r="AA839" s="204"/>
      <c r="AB839" s="204"/>
      <c r="AC839" s="204"/>
    </row>
    <row r="840" spans="3:29" ht="14.25" customHeight="1">
      <c r="C840" s="94"/>
      <c r="D840" s="94"/>
      <c r="E840" s="204"/>
      <c r="F840" s="204"/>
      <c r="G840" s="204"/>
      <c r="H840" s="204"/>
      <c r="I840" s="204"/>
      <c r="J840" s="204"/>
      <c r="K840" s="204"/>
      <c r="L840" s="94"/>
      <c r="M840" s="94"/>
      <c r="N840" s="94"/>
      <c r="O840" s="94"/>
      <c r="P840" s="94"/>
      <c r="Q840" s="94"/>
      <c r="R840" s="204"/>
      <c r="S840" s="204"/>
      <c r="T840" s="94"/>
      <c r="U840" s="94"/>
      <c r="V840" s="94"/>
      <c r="W840" s="94"/>
      <c r="X840" s="94"/>
      <c r="Y840" s="94"/>
      <c r="Z840" s="204"/>
      <c r="AA840" s="204"/>
      <c r="AB840" s="204"/>
      <c r="AC840" s="204"/>
    </row>
    <row r="841" spans="3:29" ht="14.25" customHeight="1">
      <c r="C841" s="94"/>
      <c r="D841" s="94"/>
      <c r="E841" s="204"/>
      <c r="F841" s="204"/>
      <c r="G841" s="204"/>
      <c r="H841" s="204"/>
      <c r="I841" s="204"/>
      <c r="J841" s="204"/>
      <c r="K841" s="204"/>
      <c r="L841" s="94"/>
      <c r="M841" s="94"/>
      <c r="N841" s="94"/>
      <c r="O841" s="94"/>
      <c r="P841" s="94"/>
      <c r="Q841" s="94"/>
      <c r="R841" s="204"/>
      <c r="S841" s="204"/>
      <c r="T841" s="94"/>
      <c r="U841" s="94"/>
      <c r="V841" s="94"/>
      <c r="W841" s="94"/>
      <c r="X841" s="94"/>
      <c r="Y841" s="94"/>
      <c r="Z841" s="204"/>
      <c r="AA841" s="204"/>
      <c r="AB841" s="204"/>
      <c r="AC841" s="204"/>
    </row>
    <row r="842" spans="3:29" ht="14.25" customHeight="1">
      <c r="C842" s="94"/>
      <c r="D842" s="94"/>
      <c r="E842" s="204"/>
      <c r="F842" s="204"/>
      <c r="G842" s="204"/>
      <c r="H842" s="204"/>
      <c r="I842" s="204"/>
      <c r="J842" s="204"/>
      <c r="K842" s="204"/>
      <c r="L842" s="94"/>
      <c r="M842" s="94"/>
      <c r="N842" s="94"/>
      <c r="O842" s="94"/>
      <c r="P842" s="94"/>
      <c r="Q842" s="94"/>
      <c r="R842" s="204"/>
      <c r="S842" s="204"/>
      <c r="T842" s="94"/>
      <c r="U842" s="94"/>
      <c r="V842" s="94"/>
      <c r="W842" s="94"/>
      <c r="X842" s="94"/>
      <c r="Y842" s="94"/>
      <c r="Z842" s="204"/>
      <c r="AA842" s="204"/>
      <c r="AB842" s="204"/>
      <c r="AC842" s="204"/>
    </row>
    <row r="843" spans="3:29" ht="14.25" customHeight="1">
      <c r="C843" s="94"/>
      <c r="D843" s="94"/>
      <c r="E843" s="204"/>
      <c r="F843" s="204"/>
      <c r="G843" s="204"/>
      <c r="H843" s="204"/>
      <c r="I843" s="204"/>
      <c r="J843" s="204"/>
      <c r="K843" s="204"/>
      <c r="L843" s="94"/>
      <c r="M843" s="94"/>
      <c r="N843" s="94"/>
      <c r="O843" s="94"/>
      <c r="P843" s="94"/>
      <c r="Q843" s="94"/>
      <c r="R843" s="204"/>
      <c r="S843" s="204"/>
      <c r="T843" s="94"/>
      <c r="U843" s="94"/>
      <c r="V843" s="94"/>
      <c r="W843" s="94"/>
      <c r="X843" s="94"/>
      <c r="Y843" s="94"/>
      <c r="Z843" s="204"/>
      <c r="AA843" s="204"/>
      <c r="AB843" s="204"/>
      <c r="AC843" s="204"/>
    </row>
    <row r="844" spans="3:29" ht="14.25" customHeight="1">
      <c r="C844" s="94"/>
      <c r="D844" s="94"/>
      <c r="E844" s="204"/>
      <c r="F844" s="204"/>
      <c r="G844" s="204"/>
      <c r="H844" s="204"/>
      <c r="I844" s="204"/>
      <c r="J844" s="204"/>
      <c r="K844" s="204"/>
      <c r="L844" s="94"/>
      <c r="M844" s="94"/>
      <c r="N844" s="94"/>
      <c r="O844" s="94"/>
      <c r="P844" s="94"/>
      <c r="Q844" s="94"/>
      <c r="R844" s="204"/>
      <c r="S844" s="204"/>
      <c r="T844" s="94"/>
      <c r="U844" s="94"/>
      <c r="V844" s="94"/>
      <c r="W844" s="94"/>
      <c r="X844" s="94"/>
      <c r="Y844" s="94"/>
      <c r="Z844" s="204"/>
      <c r="AA844" s="204"/>
      <c r="AB844" s="204"/>
      <c r="AC844" s="204"/>
    </row>
    <row r="845" spans="3:29" ht="14.25" customHeight="1">
      <c r="C845" s="94"/>
      <c r="D845" s="94"/>
      <c r="E845" s="204"/>
      <c r="F845" s="204"/>
      <c r="G845" s="204"/>
      <c r="H845" s="204"/>
      <c r="I845" s="204"/>
      <c r="J845" s="204"/>
      <c r="K845" s="204"/>
      <c r="L845" s="94"/>
      <c r="M845" s="94"/>
      <c r="N845" s="94"/>
      <c r="O845" s="94"/>
      <c r="P845" s="94"/>
      <c r="Q845" s="94"/>
      <c r="R845" s="204"/>
      <c r="S845" s="204"/>
      <c r="T845" s="94"/>
      <c r="U845" s="94"/>
      <c r="V845" s="94"/>
      <c r="W845" s="94"/>
      <c r="X845" s="94"/>
      <c r="Y845" s="94"/>
      <c r="Z845" s="204"/>
      <c r="AA845" s="204"/>
      <c r="AB845" s="204"/>
      <c r="AC845" s="204"/>
    </row>
    <row r="846" spans="3:29" ht="14.25" customHeight="1">
      <c r="C846" s="94"/>
      <c r="D846" s="94"/>
      <c r="E846" s="204"/>
      <c r="F846" s="204"/>
      <c r="G846" s="204"/>
      <c r="H846" s="204"/>
      <c r="I846" s="204"/>
      <c r="J846" s="204"/>
      <c r="K846" s="204"/>
      <c r="L846" s="94"/>
      <c r="M846" s="94"/>
      <c r="N846" s="94"/>
      <c r="O846" s="94"/>
      <c r="P846" s="94"/>
      <c r="Q846" s="94"/>
      <c r="R846" s="204"/>
      <c r="S846" s="204"/>
      <c r="T846" s="94"/>
      <c r="U846" s="94"/>
      <c r="V846" s="94"/>
      <c r="W846" s="94"/>
      <c r="X846" s="94"/>
      <c r="Y846" s="94"/>
      <c r="Z846" s="204"/>
      <c r="AA846" s="204"/>
      <c r="AB846" s="204"/>
      <c r="AC846" s="204"/>
    </row>
    <row r="847" spans="3:29" ht="14.25" customHeight="1">
      <c r="C847" s="94"/>
      <c r="D847" s="94"/>
      <c r="E847" s="204"/>
      <c r="F847" s="204"/>
      <c r="G847" s="204"/>
      <c r="H847" s="204"/>
      <c r="I847" s="204"/>
      <c r="J847" s="204"/>
      <c r="K847" s="204"/>
      <c r="L847" s="94"/>
      <c r="M847" s="94"/>
      <c r="N847" s="94"/>
      <c r="O847" s="94"/>
      <c r="P847" s="94"/>
      <c r="Q847" s="94"/>
      <c r="R847" s="204"/>
      <c r="S847" s="204"/>
      <c r="T847" s="94"/>
      <c r="U847" s="94"/>
      <c r="V847" s="94"/>
      <c r="W847" s="94"/>
      <c r="X847" s="94"/>
      <c r="Y847" s="94"/>
      <c r="Z847" s="204"/>
      <c r="AA847" s="204"/>
      <c r="AB847" s="204"/>
      <c r="AC847" s="204"/>
    </row>
    <row r="848" spans="3:29" ht="14.25" customHeight="1">
      <c r="C848" s="94"/>
      <c r="D848" s="94"/>
      <c r="E848" s="204"/>
      <c r="F848" s="204"/>
      <c r="G848" s="204"/>
      <c r="H848" s="204"/>
      <c r="I848" s="204"/>
      <c r="J848" s="204"/>
      <c r="K848" s="204"/>
      <c r="L848" s="94"/>
      <c r="M848" s="94"/>
      <c r="N848" s="94"/>
      <c r="O848" s="94"/>
      <c r="P848" s="94"/>
      <c r="Q848" s="94"/>
      <c r="R848" s="204"/>
      <c r="S848" s="204"/>
      <c r="T848" s="94"/>
      <c r="U848" s="94"/>
      <c r="V848" s="94"/>
      <c r="W848" s="94"/>
      <c r="X848" s="94"/>
      <c r="Y848" s="94"/>
      <c r="Z848" s="204"/>
      <c r="AA848" s="204"/>
      <c r="AB848" s="204"/>
      <c r="AC848" s="204"/>
    </row>
    <row r="849" spans="3:29" ht="14.25" customHeight="1">
      <c r="C849" s="94"/>
      <c r="D849" s="94"/>
      <c r="E849" s="204"/>
      <c r="F849" s="204"/>
      <c r="G849" s="204"/>
      <c r="H849" s="204"/>
      <c r="I849" s="204"/>
      <c r="J849" s="204"/>
      <c r="K849" s="204"/>
      <c r="L849" s="94"/>
      <c r="M849" s="94"/>
      <c r="N849" s="94"/>
      <c r="O849" s="94"/>
      <c r="P849" s="94"/>
      <c r="Q849" s="94"/>
      <c r="R849" s="204"/>
      <c r="S849" s="204"/>
      <c r="T849" s="94"/>
      <c r="U849" s="94"/>
      <c r="V849" s="94"/>
      <c r="W849" s="94"/>
      <c r="X849" s="94"/>
      <c r="Y849" s="94"/>
      <c r="Z849" s="204"/>
      <c r="AA849" s="204"/>
      <c r="AB849" s="204"/>
      <c r="AC849" s="204"/>
    </row>
    <row r="850" spans="3:29" ht="14.25" customHeight="1">
      <c r="C850" s="94"/>
      <c r="D850" s="94"/>
      <c r="E850" s="204"/>
      <c r="F850" s="204"/>
      <c r="G850" s="204"/>
      <c r="H850" s="204"/>
      <c r="I850" s="204"/>
      <c r="J850" s="204"/>
      <c r="K850" s="204"/>
      <c r="L850" s="94"/>
      <c r="M850" s="94"/>
      <c r="N850" s="94"/>
      <c r="O850" s="94"/>
      <c r="P850" s="94"/>
      <c r="Q850" s="94"/>
      <c r="R850" s="204"/>
      <c r="S850" s="204"/>
      <c r="T850" s="94"/>
      <c r="U850" s="94"/>
      <c r="V850" s="94"/>
      <c r="W850" s="94"/>
      <c r="X850" s="94"/>
      <c r="Y850" s="94"/>
      <c r="Z850" s="204"/>
      <c r="AA850" s="204"/>
      <c r="AB850" s="204"/>
      <c r="AC850" s="204"/>
    </row>
    <row r="851" spans="3:29" ht="14.25" customHeight="1">
      <c r="C851" s="94"/>
      <c r="D851" s="94"/>
      <c r="E851" s="204"/>
      <c r="F851" s="204"/>
      <c r="G851" s="204"/>
      <c r="H851" s="204"/>
      <c r="I851" s="204"/>
      <c r="J851" s="204"/>
      <c r="K851" s="204"/>
      <c r="L851" s="94"/>
      <c r="M851" s="94"/>
      <c r="N851" s="94"/>
      <c r="O851" s="94"/>
      <c r="P851" s="94"/>
      <c r="Q851" s="94"/>
      <c r="R851" s="204"/>
      <c r="S851" s="204"/>
      <c r="T851" s="94"/>
      <c r="U851" s="94"/>
      <c r="V851" s="94"/>
      <c r="W851" s="94"/>
      <c r="X851" s="94"/>
      <c r="Y851" s="94"/>
      <c r="Z851" s="204"/>
      <c r="AA851" s="204"/>
      <c r="AB851" s="204"/>
      <c r="AC851" s="204"/>
    </row>
    <row r="852" spans="3:29" ht="14.25" customHeight="1">
      <c r="C852" s="94"/>
      <c r="D852" s="94"/>
      <c r="E852" s="204"/>
      <c r="F852" s="204"/>
      <c r="G852" s="204"/>
      <c r="H852" s="204"/>
      <c r="I852" s="204"/>
      <c r="J852" s="204"/>
      <c r="K852" s="204"/>
      <c r="L852" s="94"/>
      <c r="M852" s="94"/>
      <c r="N852" s="94"/>
      <c r="O852" s="94"/>
      <c r="P852" s="94"/>
      <c r="Q852" s="94"/>
      <c r="R852" s="204"/>
      <c r="S852" s="204"/>
      <c r="T852" s="94"/>
      <c r="U852" s="94"/>
      <c r="V852" s="94"/>
      <c r="W852" s="94"/>
      <c r="X852" s="94"/>
      <c r="Y852" s="94"/>
      <c r="Z852" s="204"/>
      <c r="AA852" s="204"/>
      <c r="AB852" s="204"/>
      <c r="AC852" s="204"/>
    </row>
    <row r="853" spans="3:29" ht="14.25" customHeight="1">
      <c r="C853" s="94"/>
      <c r="D853" s="94"/>
      <c r="E853" s="204"/>
      <c r="F853" s="204"/>
      <c r="G853" s="204"/>
      <c r="H853" s="204"/>
      <c r="I853" s="204"/>
      <c r="J853" s="204"/>
      <c r="K853" s="204"/>
      <c r="L853" s="94"/>
      <c r="M853" s="94"/>
      <c r="N853" s="94"/>
      <c r="O853" s="94"/>
      <c r="P853" s="94"/>
      <c r="Q853" s="94"/>
      <c r="R853" s="204"/>
      <c r="S853" s="204"/>
      <c r="T853" s="94"/>
      <c r="U853" s="94"/>
      <c r="V853" s="94"/>
      <c r="W853" s="94"/>
      <c r="X853" s="94"/>
      <c r="Y853" s="94"/>
      <c r="Z853" s="204"/>
      <c r="AA853" s="204"/>
      <c r="AB853" s="204"/>
      <c r="AC853" s="204"/>
    </row>
    <row r="854" spans="3:29" ht="14.25" customHeight="1">
      <c r="C854" s="94"/>
      <c r="D854" s="94"/>
      <c r="E854" s="204"/>
      <c r="F854" s="204"/>
      <c r="G854" s="204"/>
      <c r="H854" s="204"/>
      <c r="I854" s="204"/>
      <c r="J854" s="204"/>
      <c r="K854" s="204"/>
      <c r="L854" s="94"/>
      <c r="M854" s="94"/>
      <c r="N854" s="94"/>
      <c r="O854" s="94"/>
      <c r="P854" s="94"/>
      <c r="Q854" s="94"/>
      <c r="R854" s="204"/>
      <c r="S854" s="204"/>
      <c r="T854" s="94"/>
      <c r="U854" s="94"/>
      <c r="V854" s="94"/>
      <c r="W854" s="94"/>
      <c r="X854" s="94"/>
      <c r="Y854" s="94"/>
      <c r="Z854" s="204"/>
      <c r="AA854" s="204"/>
      <c r="AB854" s="204"/>
      <c r="AC854" s="204"/>
    </row>
    <row r="855" spans="3:29" ht="14.25" customHeight="1">
      <c r="C855" s="94"/>
      <c r="D855" s="94"/>
      <c r="E855" s="204"/>
      <c r="F855" s="204"/>
      <c r="G855" s="204"/>
      <c r="H855" s="204"/>
      <c r="I855" s="204"/>
      <c r="J855" s="204"/>
      <c r="K855" s="204"/>
      <c r="L855" s="94"/>
      <c r="M855" s="94"/>
      <c r="N855" s="94"/>
      <c r="O855" s="94"/>
      <c r="P855" s="94"/>
      <c r="Q855" s="94"/>
      <c r="R855" s="204"/>
      <c r="S855" s="204"/>
      <c r="T855" s="94"/>
      <c r="U855" s="94"/>
      <c r="V855" s="94"/>
      <c r="W855" s="94"/>
      <c r="X855" s="94"/>
      <c r="Y855" s="94"/>
      <c r="Z855" s="204"/>
      <c r="AA855" s="204"/>
      <c r="AB855" s="204"/>
      <c r="AC855" s="204"/>
    </row>
    <row r="856" spans="3:29" ht="14.25" customHeight="1">
      <c r="C856" s="94"/>
      <c r="D856" s="94"/>
      <c r="E856" s="204"/>
      <c r="F856" s="204"/>
      <c r="G856" s="204"/>
      <c r="H856" s="204"/>
      <c r="I856" s="204"/>
      <c r="J856" s="204"/>
      <c r="K856" s="204"/>
      <c r="L856" s="94"/>
      <c r="M856" s="94"/>
      <c r="N856" s="94"/>
      <c r="O856" s="94"/>
      <c r="P856" s="94"/>
      <c r="Q856" s="94"/>
      <c r="R856" s="204"/>
      <c r="S856" s="204"/>
      <c r="T856" s="94"/>
      <c r="U856" s="94"/>
      <c r="V856" s="94"/>
      <c r="W856" s="94"/>
      <c r="X856" s="94"/>
      <c r="Y856" s="94"/>
      <c r="Z856" s="204"/>
      <c r="AA856" s="204"/>
      <c r="AB856" s="204"/>
      <c r="AC856" s="204"/>
    </row>
    <row r="857" spans="3:29" ht="14.25" customHeight="1">
      <c r="C857" s="94"/>
      <c r="D857" s="94"/>
      <c r="E857" s="204"/>
      <c r="F857" s="204"/>
      <c r="G857" s="204"/>
      <c r="H857" s="204"/>
      <c r="I857" s="204"/>
      <c r="J857" s="204"/>
      <c r="K857" s="204"/>
      <c r="L857" s="94"/>
      <c r="M857" s="94"/>
      <c r="N857" s="94"/>
      <c r="O857" s="94"/>
      <c r="P857" s="94"/>
      <c r="Q857" s="94"/>
      <c r="R857" s="204"/>
      <c r="S857" s="204"/>
      <c r="T857" s="94"/>
      <c r="U857" s="94"/>
      <c r="V857" s="94"/>
      <c r="W857" s="94"/>
      <c r="X857" s="94"/>
      <c r="Y857" s="94"/>
      <c r="Z857" s="204"/>
      <c r="AA857" s="204"/>
      <c r="AB857" s="204"/>
      <c r="AC857" s="204"/>
    </row>
    <row r="858" spans="3:29" ht="14.25" customHeight="1">
      <c r="C858" s="94"/>
      <c r="D858" s="94"/>
      <c r="E858" s="204"/>
      <c r="F858" s="204"/>
      <c r="G858" s="204"/>
      <c r="H858" s="204"/>
      <c r="I858" s="204"/>
      <c r="J858" s="204"/>
      <c r="K858" s="204"/>
      <c r="L858" s="94"/>
      <c r="M858" s="94"/>
      <c r="N858" s="94"/>
      <c r="O858" s="94"/>
      <c r="P858" s="94"/>
      <c r="Q858" s="94"/>
      <c r="R858" s="204"/>
      <c r="S858" s="204"/>
      <c r="T858" s="94"/>
      <c r="U858" s="94"/>
      <c r="V858" s="94"/>
      <c r="W858" s="94"/>
      <c r="X858" s="94"/>
      <c r="Y858" s="94"/>
      <c r="Z858" s="204"/>
      <c r="AA858" s="204"/>
      <c r="AB858" s="204"/>
      <c r="AC858" s="204"/>
    </row>
    <row r="859" spans="3:29" ht="14.25" customHeight="1">
      <c r="C859" s="94"/>
      <c r="D859" s="94"/>
      <c r="E859" s="204"/>
      <c r="F859" s="204"/>
      <c r="G859" s="204"/>
      <c r="H859" s="204"/>
      <c r="I859" s="204"/>
      <c r="J859" s="204"/>
      <c r="K859" s="204"/>
      <c r="L859" s="94"/>
      <c r="M859" s="94"/>
      <c r="N859" s="94"/>
      <c r="O859" s="94"/>
      <c r="P859" s="94"/>
      <c r="Q859" s="94"/>
      <c r="R859" s="204"/>
      <c r="S859" s="204"/>
      <c r="T859" s="94"/>
      <c r="U859" s="94"/>
      <c r="V859" s="94"/>
      <c r="W859" s="94"/>
      <c r="X859" s="94"/>
      <c r="Y859" s="94"/>
      <c r="Z859" s="204"/>
      <c r="AA859" s="204"/>
      <c r="AB859" s="204"/>
      <c r="AC859" s="204"/>
    </row>
    <row r="860" spans="3:29" ht="14.25" customHeight="1">
      <c r="C860" s="94"/>
      <c r="D860" s="94"/>
      <c r="E860" s="204"/>
      <c r="F860" s="204"/>
      <c r="G860" s="204"/>
      <c r="H860" s="204"/>
      <c r="I860" s="204"/>
      <c r="J860" s="204"/>
      <c r="K860" s="204"/>
      <c r="L860" s="94"/>
      <c r="M860" s="94"/>
      <c r="N860" s="94"/>
      <c r="O860" s="94"/>
      <c r="P860" s="94"/>
      <c r="Q860" s="94"/>
      <c r="R860" s="204"/>
      <c r="S860" s="204"/>
      <c r="T860" s="94"/>
      <c r="U860" s="94"/>
      <c r="V860" s="94"/>
      <c r="W860" s="94"/>
      <c r="X860" s="94"/>
      <c r="Y860" s="94"/>
      <c r="Z860" s="204"/>
      <c r="AA860" s="204"/>
      <c r="AB860" s="204"/>
      <c r="AC860" s="204"/>
    </row>
    <row r="861" spans="3:29" ht="14.25" customHeight="1">
      <c r="C861" s="94"/>
      <c r="D861" s="94"/>
      <c r="E861" s="204"/>
      <c r="F861" s="204"/>
      <c r="G861" s="204"/>
      <c r="H861" s="204"/>
      <c r="I861" s="204"/>
      <c r="J861" s="204"/>
      <c r="K861" s="204"/>
      <c r="L861" s="94"/>
      <c r="M861" s="94"/>
      <c r="N861" s="94"/>
      <c r="O861" s="94"/>
      <c r="P861" s="94"/>
      <c r="Q861" s="94"/>
      <c r="R861" s="204"/>
      <c r="S861" s="204"/>
      <c r="T861" s="94"/>
      <c r="U861" s="94"/>
      <c r="V861" s="94"/>
      <c r="W861" s="94"/>
      <c r="X861" s="94"/>
      <c r="Y861" s="94"/>
      <c r="Z861" s="204"/>
      <c r="AA861" s="204"/>
      <c r="AB861" s="204"/>
      <c r="AC861" s="204"/>
    </row>
    <row r="862" spans="3:29" ht="14.25" customHeight="1">
      <c r="C862" s="94"/>
      <c r="D862" s="94"/>
      <c r="E862" s="204"/>
      <c r="F862" s="204"/>
      <c r="G862" s="204"/>
      <c r="H862" s="204"/>
      <c r="I862" s="204"/>
      <c r="J862" s="204"/>
      <c r="K862" s="204"/>
      <c r="L862" s="94"/>
      <c r="M862" s="94"/>
      <c r="N862" s="94"/>
      <c r="O862" s="94"/>
      <c r="P862" s="94"/>
      <c r="Q862" s="94"/>
      <c r="R862" s="204"/>
      <c r="S862" s="204"/>
      <c r="T862" s="94"/>
      <c r="U862" s="94"/>
      <c r="V862" s="94"/>
      <c r="W862" s="94"/>
      <c r="X862" s="94"/>
      <c r="Y862" s="94"/>
      <c r="Z862" s="204"/>
      <c r="AA862" s="204"/>
      <c r="AB862" s="204"/>
      <c r="AC862" s="204"/>
    </row>
    <row r="863" spans="3:29" ht="14.25" customHeight="1">
      <c r="C863" s="94"/>
      <c r="D863" s="94"/>
      <c r="E863" s="204"/>
      <c r="F863" s="204"/>
      <c r="G863" s="204"/>
      <c r="H863" s="204"/>
      <c r="I863" s="204"/>
      <c r="J863" s="204"/>
      <c r="K863" s="204"/>
      <c r="L863" s="94"/>
      <c r="M863" s="94"/>
      <c r="N863" s="94"/>
      <c r="O863" s="94"/>
      <c r="P863" s="94"/>
      <c r="Q863" s="94"/>
      <c r="R863" s="204"/>
      <c r="S863" s="204"/>
      <c r="T863" s="94"/>
      <c r="U863" s="94"/>
      <c r="V863" s="94"/>
      <c r="W863" s="94"/>
      <c r="X863" s="94"/>
      <c r="Y863" s="94"/>
      <c r="Z863" s="204"/>
      <c r="AA863" s="204"/>
      <c r="AB863" s="204"/>
      <c r="AC863" s="204"/>
    </row>
    <row r="864" spans="3:29" ht="14.25" customHeight="1">
      <c r="C864" s="94"/>
      <c r="D864" s="94"/>
      <c r="E864" s="204"/>
      <c r="F864" s="204"/>
      <c r="G864" s="204"/>
      <c r="H864" s="204"/>
      <c r="I864" s="204"/>
      <c r="J864" s="204"/>
      <c r="K864" s="204"/>
      <c r="L864" s="94"/>
      <c r="M864" s="94"/>
      <c r="N864" s="94"/>
      <c r="O864" s="94"/>
      <c r="P864" s="94"/>
      <c r="Q864" s="94"/>
      <c r="R864" s="204"/>
      <c r="S864" s="204"/>
      <c r="T864" s="94"/>
      <c r="U864" s="94"/>
      <c r="V864" s="94"/>
      <c r="W864" s="94"/>
      <c r="X864" s="94"/>
      <c r="Y864" s="94"/>
      <c r="Z864" s="204"/>
      <c r="AA864" s="204"/>
      <c r="AB864" s="204"/>
      <c r="AC864" s="204"/>
    </row>
    <row r="865" spans="3:29" ht="14.25" customHeight="1">
      <c r="C865" s="94"/>
      <c r="D865" s="94"/>
      <c r="E865" s="204"/>
      <c r="F865" s="204"/>
      <c r="G865" s="204"/>
      <c r="H865" s="204"/>
      <c r="I865" s="204"/>
      <c r="J865" s="204"/>
      <c r="K865" s="204"/>
      <c r="L865" s="94"/>
      <c r="M865" s="94"/>
      <c r="N865" s="94"/>
      <c r="O865" s="94"/>
      <c r="P865" s="94"/>
      <c r="Q865" s="94"/>
      <c r="R865" s="204"/>
      <c r="S865" s="204"/>
      <c r="T865" s="94"/>
      <c r="U865" s="94"/>
      <c r="V865" s="94"/>
      <c r="W865" s="94"/>
      <c r="X865" s="94"/>
      <c r="Y865" s="94"/>
      <c r="Z865" s="204"/>
      <c r="AA865" s="204"/>
      <c r="AB865" s="204"/>
      <c r="AC865" s="204"/>
    </row>
    <row r="866" spans="3:29" ht="14.25" customHeight="1">
      <c r="C866" s="94"/>
      <c r="D866" s="94"/>
      <c r="E866" s="204"/>
      <c r="F866" s="204"/>
      <c r="G866" s="204"/>
      <c r="H866" s="204"/>
      <c r="I866" s="204"/>
      <c r="J866" s="204"/>
      <c r="K866" s="204"/>
      <c r="L866" s="94"/>
      <c r="M866" s="94"/>
      <c r="N866" s="94"/>
      <c r="O866" s="94"/>
      <c r="P866" s="94"/>
      <c r="Q866" s="94"/>
      <c r="R866" s="204"/>
      <c r="S866" s="204"/>
      <c r="T866" s="94"/>
      <c r="U866" s="94"/>
      <c r="V866" s="94"/>
      <c r="W866" s="94"/>
      <c r="X866" s="94"/>
      <c r="Y866" s="94"/>
      <c r="Z866" s="204"/>
      <c r="AA866" s="204"/>
      <c r="AB866" s="204"/>
      <c r="AC866" s="204"/>
    </row>
    <row r="867" spans="3:29" ht="14.25" customHeight="1">
      <c r="C867" s="94"/>
      <c r="D867" s="94"/>
      <c r="E867" s="204"/>
      <c r="F867" s="204"/>
      <c r="G867" s="204"/>
      <c r="H867" s="204"/>
      <c r="I867" s="204"/>
      <c r="J867" s="204"/>
      <c r="K867" s="204"/>
      <c r="L867" s="94"/>
      <c r="M867" s="94"/>
      <c r="N867" s="94"/>
      <c r="O867" s="94"/>
      <c r="P867" s="94"/>
      <c r="Q867" s="94"/>
      <c r="R867" s="204"/>
      <c r="S867" s="204"/>
      <c r="T867" s="94"/>
      <c r="U867" s="94"/>
      <c r="V867" s="94"/>
      <c r="W867" s="94"/>
      <c r="X867" s="94"/>
      <c r="Y867" s="94"/>
      <c r="Z867" s="204"/>
      <c r="AA867" s="204"/>
      <c r="AB867" s="204"/>
      <c r="AC867" s="204"/>
    </row>
    <row r="868" spans="3:29" ht="14.25" customHeight="1">
      <c r="C868" s="94"/>
      <c r="D868" s="94"/>
      <c r="E868" s="204"/>
      <c r="F868" s="204"/>
      <c r="G868" s="204"/>
      <c r="H868" s="204"/>
      <c r="I868" s="204"/>
      <c r="J868" s="204"/>
      <c r="K868" s="204"/>
      <c r="L868" s="94"/>
      <c r="M868" s="94"/>
      <c r="N868" s="94"/>
      <c r="O868" s="94"/>
      <c r="P868" s="94"/>
      <c r="Q868" s="94"/>
      <c r="R868" s="204"/>
      <c r="S868" s="204"/>
      <c r="T868" s="94"/>
      <c r="U868" s="94"/>
      <c r="V868" s="94"/>
      <c r="W868" s="94"/>
      <c r="X868" s="94"/>
      <c r="Y868" s="94"/>
      <c r="Z868" s="204"/>
      <c r="AA868" s="204"/>
      <c r="AB868" s="204"/>
      <c r="AC868" s="204"/>
    </row>
    <row r="869" spans="3:29" ht="14.25" customHeight="1">
      <c r="C869" s="94"/>
      <c r="D869" s="94"/>
      <c r="E869" s="204"/>
      <c r="F869" s="204"/>
      <c r="G869" s="204"/>
      <c r="H869" s="204"/>
      <c r="I869" s="204"/>
      <c r="J869" s="204"/>
      <c r="K869" s="204"/>
      <c r="L869" s="94"/>
      <c r="M869" s="94"/>
      <c r="N869" s="94"/>
      <c r="O869" s="94"/>
      <c r="P869" s="94"/>
      <c r="Q869" s="94"/>
      <c r="R869" s="204"/>
      <c r="S869" s="204"/>
      <c r="T869" s="94"/>
      <c r="U869" s="94"/>
      <c r="V869" s="94"/>
      <c r="W869" s="94"/>
      <c r="X869" s="94"/>
      <c r="Y869" s="94"/>
      <c r="Z869" s="204"/>
      <c r="AA869" s="204"/>
      <c r="AB869" s="204"/>
      <c r="AC869" s="204"/>
    </row>
    <row r="870" spans="3:29" ht="14.25" customHeight="1">
      <c r="C870" s="94"/>
      <c r="D870" s="94"/>
      <c r="E870" s="204"/>
      <c r="F870" s="204"/>
      <c r="G870" s="204"/>
      <c r="H870" s="204"/>
      <c r="I870" s="204"/>
      <c r="J870" s="204"/>
      <c r="K870" s="204"/>
      <c r="L870" s="94"/>
      <c r="M870" s="94"/>
      <c r="N870" s="94"/>
      <c r="O870" s="94"/>
      <c r="P870" s="94"/>
      <c r="Q870" s="94"/>
      <c r="R870" s="204"/>
      <c r="S870" s="204"/>
      <c r="T870" s="94"/>
      <c r="U870" s="94"/>
      <c r="V870" s="94"/>
      <c r="W870" s="94"/>
      <c r="X870" s="94"/>
      <c r="Y870" s="94"/>
      <c r="Z870" s="204"/>
      <c r="AA870" s="204"/>
      <c r="AB870" s="204"/>
      <c r="AC870" s="204"/>
    </row>
    <row r="871" spans="3:29" ht="14.25" customHeight="1">
      <c r="C871" s="94"/>
      <c r="D871" s="94"/>
      <c r="E871" s="204"/>
      <c r="F871" s="204"/>
      <c r="G871" s="204"/>
      <c r="H871" s="204"/>
      <c r="I871" s="204"/>
      <c r="J871" s="204"/>
      <c r="K871" s="204"/>
      <c r="L871" s="94"/>
      <c r="M871" s="94"/>
      <c r="N871" s="94"/>
      <c r="O871" s="94"/>
      <c r="P871" s="94"/>
      <c r="Q871" s="94"/>
      <c r="R871" s="204"/>
      <c r="S871" s="204"/>
      <c r="T871" s="94"/>
      <c r="U871" s="94"/>
      <c r="V871" s="94"/>
      <c r="W871" s="94"/>
      <c r="X871" s="94"/>
      <c r="Y871" s="94"/>
      <c r="Z871" s="204"/>
      <c r="AA871" s="204"/>
      <c r="AB871" s="204"/>
      <c r="AC871" s="204"/>
    </row>
    <row r="872" spans="3:29" ht="14.25" customHeight="1">
      <c r="C872" s="94"/>
      <c r="D872" s="94"/>
      <c r="E872" s="204"/>
      <c r="F872" s="204"/>
      <c r="G872" s="204"/>
      <c r="H872" s="204"/>
      <c r="I872" s="204"/>
      <c r="J872" s="204"/>
      <c r="K872" s="204"/>
      <c r="L872" s="94"/>
      <c r="M872" s="94"/>
      <c r="N872" s="94"/>
      <c r="O872" s="94"/>
      <c r="P872" s="94"/>
      <c r="Q872" s="94"/>
      <c r="R872" s="204"/>
      <c r="S872" s="204"/>
      <c r="T872" s="94"/>
      <c r="U872" s="94"/>
      <c r="V872" s="94"/>
      <c r="W872" s="94"/>
      <c r="X872" s="94"/>
      <c r="Y872" s="94"/>
      <c r="Z872" s="204"/>
      <c r="AA872" s="204"/>
      <c r="AB872" s="204"/>
      <c r="AC872" s="204"/>
    </row>
    <row r="873" spans="3:29" ht="14.25" customHeight="1">
      <c r="C873" s="94"/>
      <c r="D873" s="94"/>
      <c r="E873" s="204"/>
      <c r="F873" s="204"/>
      <c r="G873" s="204"/>
      <c r="H873" s="204"/>
      <c r="I873" s="204"/>
      <c r="J873" s="204"/>
      <c r="K873" s="204"/>
      <c r="L873" s="94"/>
      <c r="M873" s="94"/>
      <c r="N873" s="94"/>
      <c r="O873" s="94"/>
      <c r="P873" s="94"/>
      <c r="Q873" s="94"/>
      <c r="R873" s="204"/>
      <c r="S873" s="204"/>
      <c r="T873" s="94"/>
      <c r="U873" s="94"/>
      <c r="V873" s="94"/>
      <c r="W873" s="94"/>
      <c r="X873" s="94"/>
      <c r="Y873" s="94"/>
      <c r="Z873" s="204"/>
      <c r="AA873" s="204"/>
      <c r="AB873" s="204"/>
      <c r="AC873" s="204"/>
    </row>
    <row r="874" spans="3:29" ht="14.25" customHeight="1">
      <c r="C874" s="94"/>
      <c r="D874" s="94"/>
      <c r="E874" s="204"/>
      <c r="F874" s="204"/>
      <c r="G874" s="204"/>
      <c r="H874" s="204"/>
      <c r="I874" s="204"/>
      <c r="J874" s="204"/>
      <c r="K874" s="204"/>
      <c r="L874" s="94"/>
      <c r="M874" s="94"/>
      <c r="N874" s="94"/>
      <c r="O874" s="94"/>
      <c r="P874" s="94"/>
      <c r="Q874" s="94"/>
      <c r="R874" s="204"/>
      <c r="S874" s="204"/>
      <c r="T874" s="94"/>
      <c r="U874" s="94"/>
      <c r="V874" s="94"/>
      <c r="W874" s="94"/>
      <c r="X874" s="94"/>
      <c r="Y874" s="94"/>
      <c r="Z874" s="204"/>
      <c r="AA874" s="204"/>
      <c r="AB874" s="204"/>
      <c r="AC874" s="204"/>
    </row>
    <row r="875" spans="3:29" ht="14.25" customHeight="1">
      <c r="C875" s="94"/>
      <c r="D875" s="94"/>
      <c r="E875" s="204"/>
      <c r="F875" s="204"/>
      <c r="G875" s="204"/>
      <c r="H875" s="204"/>
      <c r="I875" s="204"/>
      <c r="J875" s="204"/>
      <c r="K875" s="204"/>
      <c r="L875" s="94"/>
      <c r="M875" s="94"/>
      <c r="N875" s="94"/>
      <c r="O875" s="94"/>
      <c r="P875" s="94"/>
      <c r="Q875" s="94"/>
      <c r="R875" s="204"/>
      <c r="S875" s="204"/>
      <c r="T875" s="94"/>
      <c r="U875" s="94"/>
      <c r="V875" s="94"/>
      <c r="W875" s="94"/>
      <c r="X875" s="94"/>
      <c r="Y875" s="94"/>
      <c r="Z875" s="204"/>
      <c r="AA875" s="204"/>
      <c r="AB875" s="204"/>
      <c r="AC875" s="204"/>
    </row>
    <row r="876" spans="3:29" ht="14.25" customHeight="1">
      <c r="C876" s="94"/>
      <c r="D876" s="94"/>
      <c r="E876" s="204"/>
      <c r="F876" s="204"/>
      <c r="G876" s="204"/>
      <c r="H876" s="204"/>
      <c r="I876" s="204"/>
      <c r="J876" s="204"/>
      <c r="K876" s="204"/>
      <c r="L876" s="94"/>
      <c r="M876" s="94"/>
      <c r="N876" s="94"/>
      <c r="O876" s="94"/>
      <c r="P876" s="94"/>
      <c r="Q876" s="94"/>
      <c r="R876" s="204"/>
      <c r="S876" s="204"/>
      <c r="T876" s="94"/>
      <c r="U876" s="94"/>
      <c r="V876" s="94"/>
      <c r="W876" s="94"/>
      <c r="X876" s="94"/>
      <c r="Y876" s="94"/>
      <c r="Z876" s="204"/>
      <c r="AA876" s="204"/>
      <c r="AB876" s="204"/>
      <c r="AC876" s="204"/>
    </row>
    <row r="877" spans="3:29" ht="14.25" customHeight="1">
      <c r="C877" s="94"/>
      <c r="D877" s="94"/>
      <c r="E877" s="204"/>
      <c r="F877" s="204"/>
      <c r="G877" s="204"/>
      <c r="H877" s="204"/>
      <c r="I877" s="204"/>
      <c r="J877" s="204"/>
      <c r="K877" s="204"/>
      <c r="L877" s="94"/>
      <c r="M877" s="94"/>
      <c r="N877" s="94"/>
      <c r="O877" s="94"/>
      <c r="P877" s="94"/>
      <c r="Q877" s="94"/>
      <c r="R877" s="204"/>
      <c r="S877" s="204"/>
      <c r="T877" s="94"/>
      <c r="U877" s="94"/>
      <c r="V877" s="94"/>
      <c r="W877" s="94"/>
      <c r="X877" s="94"/>
      <c r="Y877" s="94"/>
      <c r="Z877" s="204"/>
      <c r="AA877" s="204"/>
      <c r="AB877" s="204"/>
      <c r="AC877" s="204"/>
    </row>
    <row r="878" spans="3:29" ht="14.25" customHeight="1">
      <c r="C878" s="94"/>
      <c r="D878" s="94"/>
      <c r="E878" s="204"/>
      <c r="F878" s="204"/>
      <c r="G878" s="204"/>
      <c r="H878" s="204"/>
      <c r="I878" s="204"/>
      <c r="J878" s="204"/>
      <c r="K878" s="204"/>
      <c r="L878" s="94"/>
      <c r="M878" s="94"/>
      <c r="N878" s="94"/>
      <c r="O878" s="94"/>
      <c r="P878" s="94"/>
      <c r="Q878" s="94"/>
      <c r="R878" s="204"/>
      <c r="S878" s="204"/>
      <c r="T878" s="94"/>
      <c r="U878" s="94"/>
      <c r="V878" s="94"/>
      <c r="W878" s="94"/>
      <c r="X878" s="94"/>
      <c r="Y878" s="94"/>
      <c r="Z878" s="204"/>
      <c r="AA878" s="204"/>
      <c r="AB878" s="204"/>
      <c r="AC878" s="204"/>
    </row>
    <row r="879" spans="3:29" ht="14.25" customHeight="1">
      <c r="C879" s="94"/>
      <c r="D879" s="94"/>
      <c r="E879" s="204"/>
      <c r="F879" s="204"/>
      <c r="G879" s="204"/>
      <c r="H879" s="204"/>
      <c r="I879" s="204"/>
      <c r="J879" s="204"/>
      <c r="K879" s="204"/>
      <c r="L879" s="94"/>
      <c r="M879" s="94"/>
      <c r="N879" s="94"/>
      <c r="O879" s="94"/>
      <c r="P879" s="94"/>
      <c r="Q879" s="94"/>
      <c r="R879" s="204"/>
      <c r="S879" s="204"/>
      <c r="T879" s="94"/>
      <c r="U879" s="94"/>
      <c r="V879" s="94"/>
      <c r="W879" s="94"/>
      <c r="X879" s="94"/>
      <c r="Y879" s="94"/>
      <c r="Z879" s="204"/>
      <c r="AA879" s="204"/>
      <c r="AB879" s="204"/>
      <c r="AC879" s="204"/>
    </row>
    <row r="880" spans="3:29" ht="14.25" customHeight="1">
      <c r="C880" s="94"/>
      <c r="D880" s="94"/>
      <c r="E880" s="204"/>
      <c r="F880" s="204"/>
      <c r="G880" s="204"/>
      <c r="H880" s="204"/>
      <c r="I880" s="204"/>
      <c r="J880" s="204"/>
      <c r="K880" s="204"/>
      <c r="L880" s="94"/>
      <c r="M880" s="94"/>
      <c r="N880" s="94"/>
      <c r="O880" s="94"/>
      <c r="P880" s="94"/>
      <c r="Q880" s="94"/>
      <c r="R880" s="204"/>
      <c r="S880" s="204"/>
      <c r="T880" s="94"/>
      <c r="U880" s="94"/>
      <c r="V880" s="94"/>
      <c r="W880" s="94"/>
      <c r="X880" s="94"/>
      <c r="Y880" s="94"/>
      <c r="Z880" s="204"/>
      <c r="AA880" s="204"/>
      <c r="AB880" s="204"/>
      <c r="AC880" s="204"/>
    </row>
    <row r="881" spans="3:29" ht="14.25" customHeight="1">
      <c r="C881" s="94"/>
      <c r="D881" s="94"/>
      <c r="E881" s="204"/>
      <c r="F881" s="204"/>
      <c r="G881" s="204"/>
      <c r="H881" s="204"/>
      <c r="I881" s="204"/>
      <c r="J881" s="204"/>
      <c r="K881" s="204"/>
      <c r="L881" s="94"/>
      <c r="M881" s="94"/>
      <c r="N881" s="94"/>
      <c r="O881" s="94"/>
      <c r="P881" s="94"/>
      <c r="Q881" s="94"/>
      <c r="R881" s="204"/>
      <c r="S881" s="204"/>
      <c r="T881" s="94"/>
      <c r="U881" s="94"/>
      <c r="V881" s="94"/>
      <c r="W881" s="94"/>
      <c r="X881" s="94"/>
      <c r="Y881" s="94"/>
      <c r="Z881" s="204"/>
      <c r="AA881" s="204"/>
      <c r="AB881" s="204"/>
      <c r="AC881" s="204"/>
    </row>
    <row r="882" spans="3:29" ht="14.25" customHeight="1">
      <c r="C882" s="94"/>
      <c r="D882" s="94"/>
      <c r="E882" s="204"/>
      <c r="F882" s="204"/>
      <c r="G882" s="204"/>
      <c r="H882" s="204"/>
      <c r="I882" s="204"/>
      <c r="J882" s="204"/>
      <c r="K882" s="204"/>
      <c r="L882" s="94"/>
      <c r="M882" s="94"/>
      <c r="N882" s="94"/>
      <c r="O882" s="94"/>
      <c r="P882" s="94"/>
      <c r="Q882" s="94"/>
      <c r="R882" s="204"/>
      <c r="S882" s="204"/>
      <c r="T882" s="94"/>
      <c r="U882" s="94"/>
      <c r="V882" s="94"/>
      <c r="W882" s="94"/>
      <c r="X882" s="94"/>
      <c r="Y882" s="94"/>
      <c r="Z882" s="204"/>
      <c r="AA882" s="204"/>
      <c r="AB882" s="204"/>
      <c r="AC882" s="204"/>
    </row>
    <row r="883" spans="3:29" ht="14.25" customHeight="1">
      <c r="C883" s="94"/>
      <c r="D883" s="94"/>
      <c r="E883" s="204"/>
      <c r="F883" s="204"/>
      <c r="G883" s="204"/>
      <c r="H883" s="204"/>
      <c r="I883" s="204"/>
      <c r="J883" s="204"/>
      <c r="K883" s="204"/>
      <c r="L883" s="94"/>
      <c r="M883" s="94"/>
      <c r="N883" s="94"/>
      <c r="O883" s="94"/>
      <c r="P883" s="94"/>
      <c r="Q883" s="94"/>
      <c r="R883" s="204"/>
      <c r="S883" s="204"/>
      <c r="T883" s="94"/>
      <c r="U883" s="94"/>
      <c r="V883" s="94"/>
      <c r="W883" s="94"/>
      <c r="X883" s="94"/>
      <c r="Y883" s="94"/>
      <c r="Z883" s="204"/>
      <c r="AA883" s="204"/>
      <c r="AB883" s="204"/>
      <c r="AC883" s="204"/>
    </row>
    <row r="884" spans="3:29" ht="14.25" customHeight="1">
      <c r="C884" s="94"/>
      <c r="D884" s="94"/>
      <c r="E884" s="204"/>
      <c r="F884" s="204"/>
      <c r="G884" s="204"/>
      <c r="H884" s="204"/>
      <c r="I884" s="204"/>
      <c r="J884" s="204"/>
      <c r="K884" s="204"/>
      <c r="L884" s="94"/>
      <c r="M884" s="94"/>
      <c r="N884" s="94"/>
      <c r="O884" s="94"/>
      <c r="P884" s="94"/>
      <c r="Q884" s="94"/>
      <c r="R884" s="204"/>
      <c r="S884" s="204"/>
      <c r="T884" s="94"/>
      <c r="U884" s="94"/>
      <c r="V884" s="94"/>
      <c r="W884" s="94"/>
      <c r="X884" s="94"/>
      <c r="Y884" s="94"/>
      <c r="Z884" s="204"/>
      <c r="AA884" s="204"/>
      <c r="AB884" s="204"/>
      <c r="AC884" s="204"/>
    </row>
    <row r="885" spans="3:29" ht="14.25" customHeight="1">
      <c r="C885" s="94"/>
      <c r="D885" s="94"/>
      <c r="E885" s="204"/>
      <c r="F885" s="204"/>
      <c r="G885" s="204"/>
      <c r="H885" s="204"/>
      <c r="I885" s="204"/>
      <c r="J885" s="204"/>
      <c r="K885" s="204"/>
      <c r="L885" s="94"/>
      <c r="M885" s="94"/>
      <c r="N885" s="94"/>
      <c r="O885" s="94"/>
      <c r="P885" s="94"/>
      <c r="Q885" s="94"/>
      <c r="R885" s="204"/>
      <c r="S885" s="204"/>
      <c r="T885" s="94"/>
      <c r="U885" s="94"/>
      <c r="V885" s="94"/>
      <c r="W885" s="94"/>
      <c r="X885" s="94"/>
      <c r="Y885" s="94"/>
      <c r="Z885" s="204"/>
      <c r="AA885" s="204"/>
      <c r="AB885" s="204"/>
      <c r="AC885" s="204"/>
    </row>
    <row r="886" spans="3:29" ht="14.25" customHeight="1">
      <c r="C886" s="94"/>
      <c r="D886" s="94"/>
      <c r="E886" s="204"/>
      <c r="F886" s="204"/>
      <c r="G886" s="204"/>
      <c r="H886" s="204"/>
      <c r="I886" s="204"/>
      <c r="J886" s="204"/>
      <c r="K886" s="204"/>
      <c r="L886" s="94"/>
      <c r="M886" s="94"/>
      <c r="N886" s="94"/>
      <c r="O886" s="94"/>
      <c r="P886" s="94"/>
      <c r="Q886" s="94"/>
      <c r="R886" s="204"/>
      <c r="S886" s="204"/>
      <c r="T886" s="94"/>
      <c r="U886" s="94"/>
      <c r="V886" s="94"/>
      <c r="W886" s="94"/>
      <c r="X886" s="94"/>
      <c r="Y886" s="94"/>
      <c r="Z886" s="204"/>
      <c r="AA886" s="204"/>
      <c r="AB886" s="204"/>
      <c r="AC886" s="204"/>
    </row>
    <row r="887" spans="3:29" ht="14.25" customHeight="1">
      <c r="C887" s="94"/>
      <c r="D887" s="94"/>
      <c r="E887" s="204"/>
      <c r="F887" s="204"/>
      <c r="G887" s="204"/>
      <c r="H887" s="204"/>
      <c r="I887" s="204"/>
      <c r="J887" s="204"/>
      <c r="K887" s="204"/>
      <c r="L887" s="94"/>
      <c r="M887" s="94"/>
      <c r="N887" s="94"/>
      <c r="O887" s="94"/>
      <c r="P887" s="94"/>
      <c r="Q887" s="94"/>
      <c r="R887" s="204"/>
      <c r="S887" s="204"/>
      <c r="T887" s="94"/>
      <c r="U887" s="94"/>
      <c r="V887" s="94"/>
      <c r="W887" s="94"/>
      <c r="X887" s="94"/>
      <c r="Y887" s="94"/>
      <c r="Z887" s="204"/>
      <c r="AA887" s="204"/>
      <c r="AB887" s="204"/>
      <c r="AC887" s="204"/>
    </row>
    <row r="888" spans="3:29" ht="14.25" customHeight="1">
      <c r="C888" s="94"/>
      <c r="D888" s="94"/>
      <c r="E888" s="204"/>
      <c r="F888" s="204"/>
      <c r="G888" s="204"/>
      <c r="H888" s="204"/>
      <c r="I888" s="204"/>
      <c r="J888" s="204"/>
      <c r="K888" s="204"/>
      <c r="L888" s="94"/>
      <c r="M888" s="94"/>
      <c r="N888" s="94"/>
      <c r="O888" s="94"/>
      <c r="P888" s="94"/>
      <c r="Q888" s="94"/>
      <c r="R888" s="204"/>
      <c r="S888" s="204"/>
      <c r="T888" s="94"/>
      <c r="U888" s="94"/>
      <c r="V888" s="94"/>
      <c r="W888" s="94"/>
      <c r="X888" s="94"/>
      <c r="Y888" s="94"/>
      <c r="Z888" s="204"/>
      <c r="AA888" s="204"/>
      <c r="AB888" s="204"/>
      <c r="AC888" s="204"/>
    </row>
    <row r="889" spans="3:29" ht="14.25" customHeight="1">
      <c r="C889" s="94"/>
      <c r="D889" s="94"/>
      <c r="E889" s="204"/>
      <c r="F889" s="204"/>
      <c r="G889" s="204"/>
      <c r="H889" s="204"/>
      <c r="I889" s="204"/>
      <c r="J889" s="204"/>
      <c r="K889" s="204"/>
      <c r="L889" s="94"/>
      <c r="M889" s="94"/>
      <c r="N889" s="94"/>
      <c r="O889" s="94"/>
      <c r="P889" s="94"/>
      <c r="Q889" s="94"/>
      <c r="R889" s="204"/>
      <c r="S889" s="204"/>
      <c r="T889" s="94"/>
      <c r="U889" s="94"/>
      <c r="V889" s="94"/>
      <c r="W889" s="94"/>
      <c r="X889" s="94"/>
      <c r="Y889" s="94"/>
      <c r="Z889" s="204"/>
      <c r="AA889" s="204"/>
      <c r="AB889" s="204"/>
      <c r="AC889" s="204"/>
    </row>
    <row r="890" spans="3:29" ht="14.25" customHeight="1">
      <c r="C890" s="94"/>
      <c r="D890" s="94"/>
      <c r="E890" s="204"/>
      <c r="F890" s="204"/>
      <c r="G890" s="204"/>
      <c r="H890" s="204"/>
      <c r="I890" s="204"/>
      <c r="J890" s="204"/>
      <c r="K890" s="204"/>
      <c r="L890" s="94"/>
      <c r="M890" s="94"/>
      <c r="N890" s="94"/>
      <c r="O890" s="94"/>
      <c r="P890" s="94"/>
      <c r="Q890" s="94"/>
      <c r="R890" s="204"/>
      <c r="S890" s="204"/>
      <c r="T890" s="94"/>
      <c r="U890" s="94"/>
      <c r="V890" s="94"/>
      <c r="W890" s="94"/>
      <c r="X890" s="94"/>
      <c r="Y890" s="94"/>
      <c r="Z890" s="204"/>
      <c r="AA890" s="204"/>
      <c r="AB890" s="204"/>
      <c r="AC890" s="204"/>
    </row>
    <row r="891" spans="3:29" ht="14.25" customHeight="1">
      <c r="C891" s="94"/>
      <c r="D891" s="94"/>
      <c r="E891" s="204"/>
      <c r="F891" s="204"/>
      <c r="G891" s="204"/>
      <c r="H891" s="204"/>
      <c r="I891" s="204"/>
      <c r="J891" s="204"/>
      <c r="K891" s="204"/>
      <c r="L891" s="94"/>
      <c r="M891" s="94"/>
      <c r="N891" s="94"/>
      <c r="O891" s="94"/>
      <c r="P891" s="94"/>
      <c r="Q891" s="94"/>
      <c r="R891" s="204"/>
      <c r="S891" s="204"/>
      <c r="T891" s="94"/>
      <c r="U891" s="94"/>
      <c r="V891" s="94"/>
      <c r="W891" s="94"/>
      <c r="X891" s="94"/>
      <c r="Y891" s="94"/>
      <c r="Z891" s="204"/>
      <c r="AA891" s="204"/>
      <c r="AB891" s="204"/>
      <c r="AC891" s="204"/>
    </row>
    <row r="892" spans="3:29" ht="14.25" customHeight="1">
      <c r="C892" s="94"/>
      <c r="D892" s="94"/>
      <c r="E892" s="204"/>
      <c r="F892" s="204"/>
      <c r="G892" s="204"/>
      <c r="H892" s="204"/>
      <c r="I892" s="204"/>
      <c r="J892" s="204"/>
      <c r="K892" s="204"/>
      <c r="L892" s="94"/>
      <c r="M892" s="94"/>
      <c r="N892" s="94"/>
      <c r="O892" s="94"/>
      <c r="P892" s="94"/>
      <c r="Q892" s="94"/>
      <c r="R892" s="204"/>
      <c r="S892" s="204"/>
      <c r="T892" s="94"/>
      <c r="U892" s="94"/>
      <c r="V892" s="94"/>
      <c r="W892" s="94"/>
      <c r="X892" s="94"/>
      <c r="Y892" s="94"/>
      <c r="Z892" s="204"/>
      <c r="AA892" s="204"/>
      <c r="AB892" s="204"/>
      <c r="AC892" s="204"/>
    </row>
    <row r="893" spans="3:29" ht="14.25" customHeight="1">
      <c r="C893" s="94"/>
      <c r="D893" s="94"/>
      <c r="E893" s="204"/>
      <c r="F893" s="204"/>
      <c r="G893" s="204"/>
      <c r="H893" s="204"/>
      <c r="I893" s="204"/>
      <c r="J893" s="204"/>
      <c r="K893" s="204"/>
      <c r="L893" s="94"/>
      <c r="M893" s="94"/>
      <c r="N893" s="94"/>
      <c r="O893" s="94"/>
      <c r="P893" s="94"/>
      <c r="Q893" s="94"/>
      <c r="R893" s="204"/>
      <c r="S893" s="204"/>
      <c r="T893" s="94"/>
      <c r="U893" s="94"/>
      <c r="V893" s="94"/>
      <c r="W893" s="94"/>
      <c r="X893" s="94"/>
      <c r="Y893" s="94"/>
      <c r="Z893" s="204"/>
      <c r="AA893" s="204"/>
      <c r="AB893" s="204"/>
      <c r="AC893" s="204"/>
    </row>
    <row r="894" spans="3:29" ht="14.25" customHeight="1">
      <c r="C894" s="94"/>
      <c r="D894" s="94"/>
      <c r="E894" s="204"/>
      <c r="F894" s="204"/>
      <c r="G894" s="204"/>
      <c r="H894" s="204"/>
      <c r="I894" s="204"/>
      <c r="J894" s="204"/>
      <c r="K894" s="204"/>
      <c r="L894" s="94"/>
      <c r="M894" s="94"/>
      <c r="N894" s="94"/>
      <c r="O894" s="94"/>
      <c r="P894" s="94"/>
      <c r="Q894" s="94"/>
      <c r="R894" s="204"/>
      <c r="S894" s="204"/>
      <c r="T894" s="94"/>
      <c r="U894" s="94"/>
      <c r="V894" s="94"/>
      <c r="W894" s="94"/>
      <c r="X894" s="94"/>
      <c r="Y894" s="94"/>
      <c r="Z894" s="204"/>
      <c r="AA894" s="204"/>
      <c r="AB894" s="204"/>
      <c r="AC894" s="204"/>
    </row>
    <row r="895" spans="3:29" ht="14.25" customHeight="1">
      <c r="C895" s="94"/>
      <c r="D895" s="94"/>
      <c r="E895" s="204"/>
      <c r="F895" s="204"/>
      <c r="G895" s="204"/>
      <c r="H895" s="204"/>
      <c r="I895" s="204"/>
      <c r="J895" s="204"/>
      <c r="K895" s="204"/>
      <c r="L895" s="94"/>
      <c r="M895" s="94"/>
      <c r="N895" s="94"/>
      <c r="O895" s="94"/>
      <c r="P895" s="94"/>
      <c r="Q895" s="94"/>
      <c r="R895" s="204"/>
      <c r="S895" s="204"/>
      <c r="T895" s="94"/>
      <c r="U895" s="94"/>
      <c r="V895" s="94"/>
      <c r="W895" s="94"/>
      <c r="X895" s="94"/>
      <c r="Y895" s="94"/>
      <c r="Z895" s="204"/>
      <c r="AA895" s="204"/>
      <c r="AB895" s="204"/>
      <c r="AC895" s="204"/>
    </row>
    <row r="896" spans="3:29" ht="14.25" customHeight="1">
      <c r="C896" s="94"/>
      <c r="D896" s="94"/>
      <c r="E896" s="204"/>
      <c r="F896" s="204"/>
      <c r="G896" s="204"/>
      <c r="H896" s="204"/>
      <c r="I896" s="204"/>
      <c r="J896" s="204"/>
      <c r="K896" s="204"/>
      <c r="L896" s="94"/>
      <c r="M896" s="94"/>
      <c r="N896" s="94"/>
      <c r="O896" s="94"/>
      <c r="P896" s="94"/>
      <c r="Q896" s="94"/>
      <c r="R896" s="204"/>
      <c r="S896" s="204"/>
      <c r="T896" s="94"/>
      <c r="U896" s="94"/>
      <c r="V896" s="94"/>
      <c r="W896" s="94"/>
      <c r="X896" s="94"/>
      <c r="Y896" s="94"/>
      <c r="Z896" s="204"/>
      <c r="AA896" s="204"/>
      <c r="AB896" s="204"/>
      <c r="AC896" s="204"/>
    </row>
    <row r="897" spans="3:29" ht="14.25" customHeight="1">
      <c r="C897" s="94"/>
      <c r="D897" s="94"/>
      <c r="E897" s="204"/>
      <c r="F897" s="204"/>
      <c r="G897" s="204"/>
      <c r="H897" s="204"/>
      <c r="I897" s="204"/>
      <c r="J897" s="204"/>
      <c r="K897" s="204"/>
      <c r="L897" s="94"/>
      <c r="M897" s="94"/>
      <c r="N897" s="94"/>
      <c r="O897" s="94"/>
      <c r="P897" s="94"/>
      <c r="Q897" s="94"/>
      <c r="R897" s="204"/>
      <c r="S897" s="204"/>
      <c r="T897" s="94"/>
      <c r="U897" s="94"/>
      <c r="V897" s="94"/>
      <c r="W897" s="94"/>
      <c r="X897" s="94"/>
      <c r="Y897" s="94"/>
      <c r="Z897" s="204"/>
      <c r="AA897" s="204"/>
      <c r="AB897" s="204"/>
      <c r="AC897" s="204"/>
    </row>
    <row r="898" spans="3:29" ht="14.25" customHeight="1">
      <c r="C898" s="94"/>
      <c r="D898" s="94"/>
      <c r="E898" s="204"/>
      <c r="F898" s="204"/>
      <c r="G898" s="204"/>
      <c r="H898" s="204"/>
      <c r="I898" s="204"/>
      <c r="J898" s="204"/>
      <c r="K898" s="204"/>
      <c r="L898" s="94"/>
      <c r="M898" s="94"/>
      <c r="N898" s="94"/>
      <c r="O898" s="94"/>
      <c r="P898" s="94"/>
      <c r="Q898" s="94"/>
      <c r="R898" s="204"/>
      <c r="S898" s="204"/>
      <c r="T898" s="94"/>
      <c r="U898" s="94"/>
      <c r="V898" s="94"/>
      <c r="W898" s="94"/>
      <c r="X898" s="94"/>
      <c r="Y898" s="94"/>
      <c r="Z898" s="204"/>
      <c r="AA898" s="204"/>
      <c r="AB898" s="204"/>
      <c r="AC898" s="204"/>
    </row>
    <row r="899" spans="3:29" ht="14.25" customHeight="1">
      <c r="C899" s="94"/>
      <c r="D899" s="94"/>
      <c r="E899" s="204"/>
      <c r="F899" s="204"/>
      <c r="G899" s="204"/>
      <c r="H899" s="204"/>
      <c r="I899" s="204"/>
      <c r="J899" s="204"/>
      <c r="K899" s="204"/>
      <c r="L899" s="94"/>
      <c r="M899" s="94"/>
      <c r="N899" s="94"/>
      <c r="O899" s="94"/>
      <c r="P899" s="94"/>
      <c r="Q899" s="94"/>
      <c r="R899" s="204"/>
      <c r="S899" s="204"/>
      <c r="T899" s="94"/>
      <c r="U899" s="94"/>
      <c r="V899" s="94"/>
      <c r="W899" s="94"/>
      <c r="X899" s="94"/>
      <c r="Y899" s="94"/>
      <c r="Z899" s="204"/>
      <c r="AA899" s="204"/>
      <c r="AB899" s="204"/>
      <c r="AC899" s="204"/>
    </row>
    <row r="900" spans="3:29" ht="14.25" customHeight="1">
      <c r="C900" s="94"/>
      <c r="D900" s="94"/>
      <c r="E900" s="204"/>
      <c r="F900" s="204"/>
      <c r="G900" s="204"/>
      <c r="H900" s="204"/>
      <c r="I900" s="204"/>
      <c r="J900" s="204"/>
      <c r="K900" s="204"/>
      <c r="L900" s="94"/>
      <c r="M900" s="94"/>
      <c r="N900" s="94"/>
      <c r="O900" s="94"/>
      <c r="P900" s="94"/>
      <c r="Q900" s="94"/>
      <c r="R900" s="204"/>
      <c r="S900" s="204"/>
      <c r="T900" s="94"/>
      <c r="U900" s="94"/>
      <c r="V900" s="94"/>
      <c r="W900" s="94"/>
      <c r="X900" s="94"/>
      <c r="Y900" s="94"/>
      <c r="Z900" s="204"/>
      <c r="AA900" s="204"/>
      <c r="AB900" s="204"/>
      <c r="AC900" s="204"/>
    </row>
    <row r="901" spans="3:29" ht="14.25" customHeight="1">
      <c r="C901" s="94"/>
      <c r="D901" s="94"/>
      <c r="E901" s="204"/>
      <c r="F901" s="204"/>
      <c r="G901" s="204"/>
      <c r="H901" s="204"/>
      <c r="I901" s="204"/>
      <c r="J901" s="204"/>
      <c r="K901" s="204"/>
      <c r="L901" s="94"/>
      <c r="M901" s="94"/>
      <c r="N901" s="94"/>
      <c r="O901" s="94"/>
      <c r="P901" s="94"/>
      <c r="Q901" s="94"/>
      <c r="R901" s="204"/>
      <c r="S901" s="204"/>
      <c r="T901" s="94"/>
      <c r="U901" s="94"/>
      <c r="V901" s="94"/>
      <c r="W901" s="94"/>
      <c r="X901" s="94"/>
      <c r="Y901" s="94"/>
      <c r="Z901" s="204"/>
      <c r="AA901" s="204"/>
      <c r="AB901" s="204"/>
      <c r="AC901" s="204"/>
    </row>
    <row r="902" spans="3:29" ht="14.25" customHeight="1">
      <c r="C902" s="94"/>
      <c r="D902" s="94"/>
      <c r="E902" s="204"/>
      <c r="F902" s="204"/>
      <c r="G902" s="204"/>
      <c r="H902" s="204"/>
      <c r="I902" s="204"/>
      <c r="J902" s="204"/>
      <c r="K902" s="204"/>
      <c r="L902" s="94"/>
      <c r="M902" s="94"/>
      <c r="N902" s="94"/>
      <c r="O902" s="94"/>
      <c r="P902" s="94"/>
      <c r="Q902" s="94"/>
      <c r="R902" s="204"/>
      <c r="S902" s="204"/>
      <c r="T902" s="94"/>
      <c r="U902" s="94"/>
      <c r="V902" s="94"/>
      <c r="W902" s="94"/>
      <c r="X902" s="94"/>
      <c r="Y902" s="94"/>
      <c r="Z902" s="204"/>
      <c r="AA902" s="204"/>
      <c r="AB902" s="204"/>
      <c r="AC902" s="204"/>
    </row>
    <row r="903" spans="3:29" ht="14.25" customHeight="1">
      <c r="C903" s="94"/>
      <c r="D903" s="94"/>
      <c r="E903" s="204"/>
      <c r="F903" s="204"/>
      <c r="G903" s="204"/>
      <c r="H903" s="204"/>
      <c r="I903" s="204"/>
      <c r="J903" s="204"/>
      <c r="K903" s="204"/>
      <c r="L903" s="94"/>
      <c r="M903" s="94"/>
      <c r="N903" s="94"/>
      <c r="O903" s="94"/>
      <c r="P903" s="94"/>
      <c r="Q903" s="94"/>
      <c r="R903" s="204"/>
      <c r="S903" s="204"/>
      <c r="T903" s="94"/>
      <c r="U903" s="94"/>
      <c r="V903" s="94"/>
      <c r="W903" s="94"/>
      <c r="X903" s="94"/>
      <c r="Y903" s="94"/>
      <c r="Z903" s="204"/>
      <c r="AA903" s="204"/>
      <c r="AB903" s="204"/>
      <c r="AC903" s="204"/>
    </row>
    <row r="904" spans="3:29" ht="14.25" customHeight="1">
      <c r="C904" s="94"/>
      <c r="D904" s="94"/>
      <c r="E904" s="204"/>
      <c r="F904" s="204"/>
      <c r="G904" s="204"/>
      <c r="H904" s="204"/>
      <c r="I904" s="204"/>
      <c r="J904" s="204"/>
      <c r="K904" s="204"/>
      <c r="L904" s="94"/>
      <c r="M904" s="94"/>
      <c r="N904" s="94"/>
      <c r="O904" s="94"/>
      <c r="P904" s="94"/>
      <c r="Q904" s="94"/>
      <c r="R904" s="204"/>
      <c r="S904" s="204"/>
      <c r="T904" s="94"/>
      <c r="U904" s="94"/>
      <c r="V904" s="94"/>
      <c r="W904" s="94"/>
      <c r="X904" s="94"/>
      <c r="Y904" s="94"/>
      <c r="Z904" s="204"/>
      <c r="AA904" s="204"/>
      <c r="AB904" s="204"/>
      <c r="AC904" s="204"/>
    </row>
    <row r="905" spans="3:29" ht="14.25" customHeight="1">
      <c r="C905" s="94"/>
      <c r="D905" s="94"/>
      <c r="E905" s="204"/>
      <c r="F905" s="204"/>
      <c r="G905" s="204"/>
      <c r="H905" s="204"/>
      <c r="I905" s="204"/>
      <c r="J905" s="204"/>
      <c r="K905" s="204"/>
      <c r="L905" s="94"/>
      <c r="M905" s="94"/>
      <c r="N905" s="94"/>
      <c r="O905" s="94"/>
      <c r="P905" s="94"/>
      <c r="Q905" s="94"/>
      <c r="R905" s="204"/>
      <c r="S905" s="204"/>
      <c r="T905" s="94"/>
      <c r="U905" s="94"/>
      <c r="V905" s="94"/>
      <c r="W905" s="94"/>
      <c r="X905" s="94"/>
      <c r="Y905" s="94"/>
      <c r="Z905" s="204"/>
      <c r="AA905" s="204"/>
      <c r="AB905" s="204"/>
      <c r="AC905" s="204"/>
    </row>
    <row r="906" spans="3:29" ht="14.25" customHeight="1">
      <c r="C906" s="94"/>
      <c r="D906" s="94"/>
      <c r="E906" s="204"/>
      <c r="F906" s="204"/>
      <c r="G906" s="204"/>
      <c r="H906" s="204"/>
      <c r="I906" s="204"/>
      <c r="J906" s="204"/>
      <c r="K906" s="204"/>
      <c r="L906" s="94"/>
      <c r="M906" s="94"/>
      <c r="N906" s="94"/>
      <c r="O906" s="94"/>
      <c r="P906" s="94"/>
      <c r="Q906" s="94"/>
      <c r="R906" s="204"/>
      <c r="S906" s="204"/>
      <c r="T906" s="94"/>
      <c r="U906" s="94"/>
      <c r="V906" s="94"/>
      <c r="W906" s="94"/>
      <c r="X906" s="94"/>
      <c r="Y906" s="94"/>
      <c r="Z906" s="204"/>
      <c r="AA906" s="204"/>
      <c r="AB906" s="204"/>
      <c r="AC906" s="204"/>
    </row>
    <row r="907" spans="3:29" ht="14.25" customHeight="1">
      <c r="C907" s="94"/>
      <c r="D907" s="94"/>
      <c r="E907" s="204"/>
      <c r="F907" s="204"/>
      <c r="G907" s="204"/>
      <c r="H907" s="204"/>
      <c r="I907" s="204"/>
      <c r="J907" s="204"/>
      <c r="K907" s="204"/>
      <c r="L907" s="94"/>
      <c r="M907" s="94"/>
      <c r="N907" s="94"/>
      <c r="O907" s="94"/>
      <c r="P907" s="94"/>
      <c r="Q907" s="94"/>
      <c r="R907" s="204"/>
      <c r="S907" s="204"/>
      <c r="T907" s="94"/>
      <c r="U907" s="94"/>
      <c r="V907" s="94"/>
      <c r="W907" s="94"/>
      <c r="X907" s="94"/>
      <c r="Y907" s="94"/>
      <c r="Z907" s="204"/>
      <c r="AA907" s="204"/>
      <c r="AB907" s="204"/>
      <c r="AC907" s="204"/>
    </row>
    <row r="908" spans="3:29" ht="14.25" customHeight="1">
      <c r="C908" s="94"/>
      <c r="D908" s="94"/>
      <c r="E908" s="204"/>
      <c r="F908" s="204"/>
      <c r="G908" s="204"/>
      <c r="H908" s="204"/>
      <c r="I908" s="204"/>
      <c r="J908" s="204"/>
      <c r="K908" s="204"/>
      <c r="L908" s="94"/>
      <c r="M908" s="94"/>
      <c r="N908" s="94"/>
      <c r="O908" s="94"/>
      <c r="P908" s="94"/>
      <c r="Q908" s="94"/>
      <c r="R908" s="204"/>
      <c r="S908" s="204"/>
      <c r="T908" s="94"/>
      <c r="U908" s="94"/>
      <c r="V908" s="94"/>
      <c r="W908" s="94"/>
      <c r="X908" s="94"/>
      <c r="Y908" s="94"/>
      <c r="Z908" s="204"/>
      <c r="AA908" s="204"/>
      <c r="AB908" s="204"/>
      <c r="AC908" s="204"/>
    </row>
    <row r="909" spans="3:29" ht="14.25" customHeight="1">
      <c r="C909" s="94"/>
      <c r="D909" s="94"/>
      <c r="E909" s="204"/>
      <c r="F909" s="204"/>
      <c r="G909" s="204"/>
      <c r="H909" s="204"/>
      <c r="I909" s="204"/>
      <c r="J909" s="204"/>
      <c r="K909" s="204"/>
      <c r="L909" s="94"/>
      <c r="M909" s="94"/>
      <c r="N909" s="94"/>
      <c r="O909" s="94"/>
      <c r="P909" s="94"/>
      <c r="Q909" s="94"/>
      <c r="R909" s="204"/>
      <c r="S909" s="204"/>
      <c r="T909" s="94"/>
      <c r="U909" s="94"/>
      <c r="V909" s="94"/>
      <c r="W909" s="94"/>
      <c r="X909" s="94"/>
      <c r="Y909" s="94"/>
      <c r="Z909" s="204"/>
      <c r="AA909" s="204"/>
      <c r="AB909" s="204"/>
      <c r="AC909" s="204"/>
    </row>
    <row r="910" spans="3:29" ht="14.25" customHeight="1">
      <c r="C910" s="94"/>
      <c r="D910" s="94"/>
      <c r="E910" s="204"/>
      <c r="F910" s="204"/>
      <c r="G910" s="204"/>
      <c r="H910" s="204"/>
      <c r="I910" s="204"/>
      <c r="J910" s="204"/>
      <c r="K910" s="204"/>
      <c r="L910" s="94"/>
      <c r="M910" s="94"/>
      <c r="N910" s="94"/>
      <c r="O910" s="94"/>
      <c r="P910" s="94"/>
      <c r="Q910" s="94"/>
      <c r="R910" s="204"/>
      <c r="S910" s="204"/>
      <c r="T910" s="94"/>
      <c r="U910" s="94"/>
      <c r="V910" s="94"/>
      <c r="W910" s="94"/>
      <c r="X910" s="94"/>
      <c r="Y910" s="94"/>
      <c r="Z910" s="204"/>
      <c r="AA910" s="204"/>
      <c r="AB910" s="204"/>
      <c r="AC910" s="204"/>
    </row>
    <row r="911" spans="3:29" ht="14.25" customHeight="1">
      <c r="C911" s="94"/>
      <c r="D911" s="94"/>
      <c r="E911" s="204"/>
      <c r="F911" s="204"/>
      <c r="G911" s="204"/>
      <c r="H911" s="204"/>
      <c r="I911" s="204"/>
      <c r="J911" s="204"/>
      <c r="K911" s="204"/>
      <c r="L911" s="94"/>
      <c r="M911" s="94"/>
      <c r="N911" s="94"/>
      <c r="O911" s="94"/>
      <c r="P911" s="94"/>
      <c r="Q911" s="94"/>
      <c r="R911" s="204"/>
      <c r="S911" s="204"/>
      <c r="T911" s="94"/>
      <c r="U911" s="94"/>
      <c r="V911" s="94"/>
      <c r="W911" s="94"/>
      <c r="X911" s="94"/>
      <c r="Y911" s="94"/>
      <c r="Z911" s="204"/>
      <c r="AA911" s="204"/>
      <c r="AB911" s="204"/>
      <c r="AC911" s="204"/>
    </row>
    <row r="912" spans="3:29" ht="14.25" customHeight="1">
      <c r="C912" s="94"/>
      <c r="D912" s="94"/>
      <c r="E912" s="204"/>
      <c r="F912" s="204"/>
      <c r="G912" s="204"/>
      <c r="H912" s="204"/>
      <c r="I912" s="204"/>
      <c r="J912" s="204"/>
      <c r="K912" s="204"/>
      <c r="L912" s="94"/>
      <c r="M912" s="94"/>
      <c r="N912" s="94"/>
      <c r="O912" s="94"/>
      <c r="P912" s="94"/>
      <c r="Q912" s="94"/>
      <c r="R912" s="204"/>
      <c r="S912" s="204"/>
      <c r="T912" s="94"/>
      <c r="U912" s="94"/>
      <c r="V912" s="94"/>
      <c r="W912" s="94"/>
      <c r="X912" s="94"/>
      <c r="Y912" s="94"/>
      <c r="Z912" s="204"/>
      <c r="AA912" s="204"/>
      <c r="AB912" s="204"/>
      <c r="AC912" s="204"/>
    </row>
    <row r="913" spans="3:29" ht="14.25" customHeight="1">
      <c r="C913" s="94"/>
      <c r="D913" s="94"/>
      <c r="E913" s="204"/>
      <c r="F913" s="204"/>
      <c r="G913" s="204"/>
      <c r="H913" s="204"/>
      <c r="I913" s="204"/>
      <c r="J913" s="204"/>
      <c r="K913" s="204"/>
      <c r="L913" s="94"/>
      <c r="M913" s="94"/>
      <c r="N913" s="94"/>
      <c r="O913" s="94"/>
      <c r="P913" s="94"/>
      <c r="Q913" s="94"/>
      <c r="R913" s="204"/>
      <c r="S913" s="204"/>
      <c r="T913" s="94"/>
      <c r="U913" s="94"/>
      <c r="V913" s="94"/>
      <c r="W913" s="94"/>
      <c r="X913" s="94"/>
      <c r="Y913" s="94"/>
      <c r="Z913" s="204"/>
      <c r="AA913" s="204"/>
      <c r="AB913" s="204"/>
      <c r="AC913" s="204"/>
    </row>
    <row r="914" spans="3:29" ht="14.25" customHeight="1">
      <c r="C914" s="94"/>
      <c r="D914" s="94"/>
      <c r="E914" s="204"/>
      <c r="F914" s="204"/>
      <c r="G914" s="204"/>
      <c r="H914" s="204"/>
      <c r="I914" s="204"/>
      <c r="J914" s="204"/>
      <c r="K914" s="204"/>
      <c r="L914" s="94"/>
      <c r="M914" s="94"/>
      <c r="N914" s="94"/>
      <c r="O914" s="94"/>
      <c r="P914" s="94"/>
      <c r="Q914" s="94"/>
      <c r="R914" s="204"/>
      <c r="S914" s="204"/>
      <c r="T914" s="94"/>
      <c r="U914" s="94"/>
      <c r="V914" s="94"/>
      <c r="W914" s="94"/>
      <c r="X914" s="94"/>
      <c r="Y914" s="94"/>
      <c r="Z914" s="204"/>
      <c r="AA914" s="204"/>
      <c r="AB914" s="204"/>
      <c r="AC914" s="204"/>
    </row>
    <row r="915" spans="3:29" ht="14.25" customHeight="1">
      <c r="C915" s="94"/>
      <c r="D915" s="94"/>
      <c r="E915" s="204"/>
      <c r="F915" s="204"/>
      <c r="G915" s="204"/>
      <c r="H915" s="204"/>
      <c r="I915" s="204"/>
      <c r="J915" s="204"/>
      <c r="K915" s="204"/>
      <c r="L915" s="94"/>
      <c r="M915" s="94"/>
      <c r="N915" s="94"/>
      <c r="O915" s="94"/>
      <c r="P915" s="94"/>
      <c r="Q915" s="94"/>
      <c r="R915" s="204"/>
      <c r="S915" s="204"/>
      <c r="T915" s="94"/>
      <c r="U915" s="94"/>
      <c r="V915" s="94"/>
      <c r="W915" s="94"/>
      <c r="X915" s="94"/>
      <c r="Y915" s="94"/>
      <c r="Z915" s="204"/>
      <c r="AA915" s="204"/>
      <c r="AB915" s="204"/>
      <c r="AC915" s="204"/>
    </row>
    <row r="916" spans="3:29" ht="14.25" customHeight="1">
      <c r="C916" s="94"/>
      <c r="D916" s="94"/>
      <c r="E916" s="204"/>
      <c r="F916" s="204"/>
      <c r="G916" s="204"/>
      <c r="H916" s="204"/>
      <c r="I916" s="204"/>
      <c r="J916" s="204"/>
      <c r="K916" s="204"/>
      <c r="L916" s="94"/>
      <c r="M916" s="94"/>
      <c r="N916" s="94"/>
      <c r="O916" s="94"/>
      <c r="P916" s="94"/>
      <c r="Q916" s="94"/>
      <c r="R916" s="204"/>
      <c r="S916" s="204"/>
      <c r="T916" s="94"/>
      <c r="U916" s="94"/>
      <c r="V916" s="94"/>
      <c r="W916" s="94"/>
      <c r="X916" s="94"/>
      <c r="Y916" s="94"/>
      <c r="Z916" s="204"/>
      <c r="AA916" s="204"/>
      <c r="AB916" s="204"/>
      <c r="AC916" s="204"/>
    </row>
    <row r="917" spans="3:29" ht="14.25" customHeight="1">
      <c r="C917" s="94"/>
      <c r="D917" s="94"/>
      <c r="E917" s="204"/>
      <c r="F917" s="204"/>
      <c r="G917" s="204"/>
      <c r="H917" s="204"/>
      <c r="I917" s="204"/>
      <c r="J917" s="204"/>
      <c r="K917" s="204"/>
      <c r="L917" s="94"/>
      <c r="M917" s="94"/>
      <c r="N917" s="94"/>
      <c r="O917" s="94"/>
      <c r="P917" s="94"/>
      <c r="Q917" s="94"/>
      <c r="R917" s="204"/>
      <c r="S917" s="204"/>
      <c r="T917" s="94"/>
      <c r="U917" s="94"/>
      <c r="V917" s="94"/>
      <c r="W917" s="94"/>
      <c r="X917" s="94"/>
      <c r="Y917" s="94"/>
      <c r="Z917" s="204"/>
      <c r="AA917" s="204"/>
      <c r="AB917" s="204"/>
      <c r="AC917" s="204"/>
    </row>
    <row r="918" spans="3:29" ht="14.25" customHeight="1">
      <c r="C918" s="94"/>
      <c r="D918" s="94"/>
      <c r="E918" s="204"/>
      <c r="F918" s="204"/>
      <c r="G918" s="204"/>
      <c r="H918" s="204"/>
      <c r="I918" s="204"/>
      <c r="J918" s="204"/>
      <c r="K918" s="204"/>
      <c r="L918" s="94"/>
      <c r="M918" s="94"/>
      <c r="N918" s="94"/>
      <c r="O918" s="94"/>
      <c r="P918" s="94"/>
      <c r="Q918" s="94"/>
      <c r="R918" s="204"/>
      <c r="S918" s="204"/>
      <c r="T918" s="94"/>
      <c r="U918" s="94"/>
      <c r="V918" s="94"/>
      <c r="W918" s="94"/>
      <c r="X918" s="94"/>
      <c r="Y918" s="94"/>
      <c r="Z918" s="204"/>
      <c r="AA918" s="204"/>
      <c r="AB918" s="204"/>
      <c r="AC918" s="204"/>
    </row>
    <row r="919" spans="3:29" ht="14.25" customHeight="1">
      <c r="C919" s="94"/>
      <c r="D919" s="94"/>
      <c r="E919" s="204"/>
      <c r="F919" s="204"/>
      <c r="G919" s="204"/>
      <c r="H919" s="204"/>
      <c r="I919" s="204"/>
      <c r="J919" s="204"/>
      <c r="K919" s="204"/>
      <c r="L919" s="94"/>
      <c r="M919" s="94"/>
      <c r="N919" s="94"/>
      <c r="O919" s="94"/>
      <c r="P919" s="94"/>
      <c r="Q919" s="94"/>
      <c r="R919" s="204"/>
      <c r="S919" s="204"/>
      <c r="T919" s="94"/>
      <c r="U919" s="94"/>
      <c r="V919" s="94"/>
      <c r="W919" s="94"/>
      <c r="X919" s="94"/>
      <c r="Y919" s="94"/>
      <c r="Z919" s="204"/>
      <c r="AA919" s="204"/>
      <c r="AB919" s="204"/>
      <c r="AC919" s="204"/>
    </row>
    <row r="920" spans="3:29" ht="14.25" customHeight="1">
      <c r="C920" s="94"/>
      <c r="D920" s="94"/>
      <c r="E920" s="204"/>
      <c r="F920" s="204"/>
      <c r="G920" s="204"/>
      <c r="H920" s="204"/>
      <c r="I920" s="204"/>
      <c r="J920" s="204"/>
      <c r="K920" s="204"/>
      <c r="L920" s="94"/>
      <c r="M920" s="94"/>
      <c r="N920" s="94"/>
      <c r="O920" s="94"/>
      <c r="P920" s="94"/>
      <c r="Q920" s="94"/>
      <c r="R920" s="204"/>
      <c r="S920" s="204"/>
      <c r="T920" s="94"/>
      <c r="U920" s="94"/>
      <c r="V920" s="94"/>
      <c r="W920" s="94"/>
      <c r="X920" s="94"/>
      <c r="Y920" s="94"/>
      <c r="Z920" s="204"/>
      <c r="AA920" s="204"/>
      <c r="AB920" s="204"/>
      <c r="AC920" s="204"/>
    </row>
    <row r="921" spans="3:29" ht="14.25" customHeight="1">
      <c r="C921" s="94"/>
      <c r="D921" s="94"/>
      <c r="E921" s="204"/>
      <c r="F921" s="204"/>
      <c r="G921" s="204"/>
      <c r="H921" s="204"/>
      <c r="I921" s="204"/>
      <c r="J921" s="204"/>
      <c r="K921" s="204"/>
      <c r="L921" s="94"/>
      <c r="M921" s="94"/>
      <c r="N921" s="94"/>
      <c r="O921" s="94"/>
      <c r="P921" s="94"/>
      <c r="Q921" s="94"/>
      <c r="R921" s="204"/>
      <c r="S921" s="204"/>
      <c r="T921" s="94"/>
      <c r="U921" s="94"/>
      <c r="V921" s="94"/>
      <c r="W921" s="94"/>
      <c r="X921" s="94"/>
      <c r="Y921" s="94"/>
      <c r="Z921" s="204"/>
      <c r="AA921" s="204"/>
      <c r="AB921" s="204"/>
      <c r="AC921" s="204"/>
    </row>
    <row r="922" spans="3:29" ht="14.25" customHeight="1">
      <c r="C922" s="94"/>
      <c r="D922" s="94"/>
      <c r="E922" s="204"/>
      <c r="F922" s="204"/>
      <c r="G922" s="204"/>
      <c r="H922" s="204"/>
      <c r="I922" s="204"/>
      <c r="J922" s="204"/>
      <c r="K922" s="204"/>
      <c r="L922" s="94"/>
      <c r="M922" s="94"/>
      <c r="N922" s="94"/>
      <c r="O922" s="94"/>
      <c r="P922" s="94"/>
      <c r="Q922" s="94"/>
      <c r="R922" s="204"/>
      <c r="S922" s="204"/>
      <c r="T922" s="94"/>
      <c r="U922" s="94"/>
      <c r="V922" s="94"/>
      <c r="W922" s="94"/>
      <c r="X922" s="94"/>
      <c r="Y922" s="94"/>
      <c r="Z922" s="204"/>
      <c r="AA922" s="204"/>
      <c r="AB922" s="204"/>
      <c r="AC922" s="204"/>
    </row>
    <row r="923" spans="3:29" ht="14.25" customHeight="1">
      <c r="C923" s="94"/>
      <c r="D923" s="94"/>
      <c r="E923" s="204"/>
      <c r="F923" s="204"/>
      <c r="G923" s="204"/>
      <c r="H923" s="204"/>
      <c r="I923" s="204"/>
      <c r="J923" s="204"/>
      <c r="K923" s="204"/>
      <c r="L923" s="94"/>
      <c r="M923" s="94"/>
      <c r="N923" s="94"/>
      <c r="O923" s="94"/>
      <c r="P923" s="94"/>
      <c r="Q923" s="94"/>
      <c r="R923" s="204"/>
      <c r="S923" s="204"/>
      <c r="T923" s="94"/>
      <c r="U923" s="94"/>
      <c r="V923" s="94"/>
      <c r="W923" s="94"/>
      <c r="X923" s="94"/>
      <c r="Y923" s="94"/>
      <c r="Z923" s="204"/>
      <c r="AA923" s="204"/>
      <c r="AB923" s="204"/>
      <c r="AC923" s="204"/>
    </row>
    <row r="924" spans="3:29" ht="14.25" customHeight="1">
      <c r="C924" s="94"/>
      <c r="D924" s="94"/>
      <c r="E924" s="204"/>
      <c r="F924" s="204"/>
      <c r="G924" s="204"/>
      <c r="H924" s="204"/>
      <c r="I924" s="204"/>
      <c r="J924" s="204"/>
      <c r="K924" s="204"/>
      <c r="L924" s="94"/>
      <c r="M924" s="94"/>
      <c r="N924" s="94"/>
      <c r="O924" s="94"/>
      <c r="P924" s="94"/>
      <c r="Q924" s="94"/>
      <c r="R924" s="204"/>
      <c r="S924" s="204"/>
      <c r="T924" s="94"/>
      <c r="U924" s="94"/>
      <c r="V924" s="94"/>
      <c r="W924" s="94"/>
      <c r="X924" s="94"/>
      <c r="Y924" s="94"/>
      <c r="Z924" s="204"/>
      <c r="AA924" s="204"/>
      <c r="AB924" s="204"/>
      <c r="AC924" s="204"/>
    </row>
    <row r="925" spans="3:29" ht="14.25" customHeight="1">
      <c r="C925" s="94"/>
      <c r="D925" s="94"/>
      <c r="E925" s="204"/>
      <c r="F925" s="204"/>
      <c r="G925" s="204"/>
      <c r="H925" s="204"/>
      <c r="I925" s="204"/>
      <c r="J925" s="204"/>
      <c r="K925" s="204"/>
      <c r="L925" s="94"/>
      <c r="M925" s="94"/>
      <c r="N925" s="94"/>
      <c r="O925" s="94"/>
      <c r="P925" s="94"/>
      <c r="Q925" s="94"/>
      <c r="R925" s="204"/>
      <c r="S925" s="204"/>
      <c r="T925" s="94"/>
      <c r="U925" s="94"/>
      <c r="V925" s="94"/>
      <c r="W925" s="94"/>
      <c r="X925" s="94"/>
      <c r="Y925" s="94"/>
      <c r="Z925" s="204"/>
      <c r="AA925" s="204"/>
      <c r="AB925" s="204"/>
      <c r="AC925" s="204"/>
    </row>
    <row r="926" spans="3:29" ht="14.25" customHeight="1">
      <c r="C926" s="94"/>
      <c r="D926" s="94"/>
      <c r="E926" s="204"/>
      <c r="F926" s="204"/>
      <c r="G926" s="204"/>
      <c r="H926" s="204"/>
      <c r="I926" s="204"/>
      <c r="J926" s="204"/>
      <c r="K926" s="204"/>
      <c r="L926" s="94"/>
      <c r="M926" s="94"/>
      <c r="N926" s="94"/>
      <c r="O926" s="94"/>
      <c r="P926" s="94"/>
      <c r="Q926" s="94"/>
      <c r="R926" s="204"/>
      <c r="S926" s="204"/>
      <c r="T926" s="94"/>
      <c r="U926" s="94"/>
      <c r="V926" s="94"/>
      <c r="W926" s="94"/>
      <c r="X926" s="94"/>
      <c r="Y926" s="94"/>
      <c r="Z926" s="204"/>
      <c r="AA926" s="204"/>
      <c r="AB926" s="204"/>
      <c r="AC926" s="204"/>
    </row>
    <row r="927" spans="3:29" ht="14.25" customHeight="1">
      <c r="C927" s="94"/>
      <c r="D927" s="94"/>
      <c r="E927" s="204"/>
      <c r="F927" s="204"/>
      <c r="G927" s="204"/>
      <c r="H927" s="204"/>
      <c r="I927" s="204"/>
      <c r="J927" s="204"/>
      <c r="K927" s="204"/>
      <c r="L927" s="94"/>
      <c r="M927" s="94"/>
      <c r="N927" s="94"/>
      <c r="O927" s="94"/>
      <c r="P927" s="94"/>
      <c r="Q927" s="94"/>
      <c r="R927" s="204"/>
      <c r="S927" s="204"/>
      <c r="T927" s="94"/>
      <c r="U927" s="94"/>
      <c r="V927" s="94"/>
      <c r="W927" s="94"/>
      <c r="X927" s="94"/>
      <c r="Y927" s="94"/>
      <c r="Z927" s="204"/>
      <c r="AA927" s="204"/>
      <c r="AB927" s="204"/>
      <c r="AC927" s="204"/>
    </row>
    <row r="928" spans="3:29" ht="14.25" customHeight="1">
      <c r="C928" s="94"/>
      <c r="D928" s="94"/>
      <c r="E928" s="204"/>
      <c r="F928" s="204"/>
      <c r="G928" s="204"/>
      <c r="H928" s="204"/>
      <c r="I928" s="204"/>
      <c r="J928" s="204"/>
      <c r="K928" s="204"/>
      <c r="L928" s="94"/>
      <c r="M928" s="94"/>
      <c r="N928" s="94"/>
      <c r="O928" s="94"/>
      <c r="P928" s="94"/>
      <c r="Q928" s="94"/>
      <c r="R928" s="204"/>
      <c r="S928" s="204"/>
      <c r="T928" s="94"/>
      <c r="U928" s="94"/>
      <c r="V928" s="94"/>
      <c r="W928" s="94"/>
      <c r="X928" s="94"/>
      <c r="Y928" s="94"/>
      <c r="Z928" s="204"/>
      <c r="AA928" s="204"/>
      <c r="AB928" s="204"/>
      <c r="AC928" s="204"/>
    </row>
    <row r="929" spans="3:29" ht="14.25" customHeight="1">
      <c r="C929" s="94"/>
      <c r="D929" s="94"/>
      <c r="E929" s="204"/>
      <c r="F929" s="204"/>
      <c r="G929" s="204"/>
      <c r="H929" s="204"/>
      <c r="I929" s="204"/>
      <c r="J929" s="204"/>
      <c r="K929" s="204"/>
      <c r="L929" s="94"/>
      <c r="M929" s="94"/>
      <c r="N929" s="94"/>
      <c r="O929" s="94"/>
      <c r="P929" s="94"/>
      <c r="Q929" s="94"/>
      <c r="R929" s="204"/>
      <c r="S929" s="204"/>
      <c r="T929" s="94"/>
      <c r="U929" s="94"/>
      <c r="V929" s="94"/>
      <c r="W929" s="94"/>
      <c r="X929" s="94"/>
      <c r="Y929" s="94"/>
      <c r="Z929" s="204"/>
      <c r="AA929" s="204"/>
      <c r="AB929" s="204"/>
      <c r="AC929" s="204"/>
    </row>
    <row r="930" spans="3:29" ht="14.25" customHeight="1">
      <c r="C930" s="94"/>
      <c r="D930" s="94"/>
      <c r="E930" s="204"/>
      <c r="F930" s="204"/>
      <c r="G930" s="204"/>
      <c r="H930" s="204"/>
      <c r="I930" s="204"/>
      <c r="J930" s="204"/>
      <c r="K930" s="204"/>
      <c r="L930" s="94"/>
      <c r="M930" s="94"/>
      <c r="N930" s="94"/>
      <c r="O930" s="94"/>
      <c r="P930" s="94"/>
      <c r="Q930" s="94"/>
      <c r="R930" s="204"/>
      <c r="S930" s="204"/>
      <c r="T930" s="94"/>
      <c r="U930" s="94"/>
      <c r="V930" s="94"/>
      <c r="W930" s="94"/>
      <c r="X930" s="94"/>
      <c r="Y930" s="94"/>
      <c r="Z930" s="204"/>
      <c r="AA930" s="204"/>
      <c r="AB930" s="204"/>
      <c r="AC930" s="204"/>
    </row>
    <row r="931" spans="3:29" ht="14.25" customHeight="1">
      <c r="C931" s="94"/>
      <c r="D931" s="94"/>
      <c r="E931" s="204"/>
      <c r="F931" s="204"/>
      <c r="G931" s="204"/>
      <c r="H931" s="204"/>
      <c r="I931" s="204"/>
      <c r="J931" s="204"/>
      <c r="K931" s="204"/>
      <c r="L931" s="94"/>
      <c r="M931" s="94"/>
      <c r="N931" s="94"/>
      <c r="O931" s="94"/>
      <c r="P931" s="94"/>
      <c r="Q931" s="94"/>
      <c r="R931" s="204"/>
      <c r="S931" s="204"/>
      <c r="T931" s="94"/>
      <c r="U931" s="94"/>
      <c r="V931" s="94"/>
      <c r="W931" s="94"/>
      <c r="X931" s="94"/>
      <c r="Y931" s="94"/>
      <c r="Z931" s="204"/>
      <c r="AA931" s="204"/>
      <c r="AB931" s="204"/>
      <c r="AC931" s="204"/>
    </row>
    <row r="932" spans="3:29" ht="14.25" customHeight="1">
      <c r="C932" s="94"/>
      <c r="D932" s="94"/>
      <c r="E932" s="204"/>
      <c r="F932" s="204"/>
      <c r="G932" s="204"/>
      <c r="H932" s="204"/>
      <c r="I932" s="204"/>
      <c r="J932" s="204"/>
      <c r="K932" s="204"/>
      <c r="L932" s="94"/>
      <c r="M932" s="94"/>
      <c r="N932" s="94"/>
      <c r="O932" s="94"/>
      <c r="P932" s="94"/>
      <c r="Q932" s="94"/>
      <c r="R932" s="204"/>
      <c r="S932" s="204"/>
      <c r="T932" s="94"/>
      <c r="U932" s="94"/>
      <c r="V932" s="94"/>
      <c r="W932" s="94"/>
      <c r="X932" s="94"/>
      <c r="Y932" s="94"/>
      <c r="Z932" s="204"/>
      <c r="AA932" s="204"/>
      <c r="AB932" s="204"/>
      <c r="AC932" s="204"/>
    </row>
    <row r="933" spans="3:29" ht="14.25" customHeight="1">
      <c r="C933" s="94"/>
      <c r="D933" s="94"/>
      <c r="E933" s="204"/>
      <c r="F933" s="204"/>
      <c r="G933" s="204"/>
      <c r="H933" s="204"/>
      <c r="I933" s="204"/>
      <c r="J933" s="204"/>
      <c r="K933" s="204"/>
      <c r="L933" s="94"/>
      <c r="M933" s="94"/>
      <c r="N933" s="94"/>
      <c r="O933" s="94"/>
      <c r="P933" s="94"/>
      <c r="Q933" s="94"/>
      <c r="R933" s="204"/>
      <c r="S933" s="204"/>
      <c r="T933" s="94"/>
      <c r="U933" s="94"/>
      <c r="V933" s="94"/>
      <c r="W933" s="94"/>
      <c r="X933" s="94"/>
      <c r="Y933" s="94"/>
      <c r="Z933" s="204"/>
      <c r="AA933" s="204"/>
      <c r="AB933" s="204"/>
      <c r="AC933" s="204"/>
    </row>
    <row r="934" spans="3:29" ht="14.25" customHeight="1">
      <c r="C934" s="94"/>
      <c r="D934" s="94"/>
      <c r="E934" s="204"/>
      <c r="F934" s="204"/>
      <c r="G934" s="204"/>
      <c r="H934" s="204"/>
      <c r="I934" s="204"/>
      <c r="J934" s="204"/>
      <c r="K934" s="204"/>
      <c r="L934" s="94"/>
      <c r="M934" s="94"/>
      <c r="N934" s="94"/>
      <c r="O934" s="94"/>
      <c r="P934" s="94"/>
      <c r="Q934" s="94"/>
      <c r="R934" s="204"/>
      <c r="S934" s="204"/>
      <c r="T934" s="94"/>
      <c r="U934" s="94"/>
      <c r="V934" s="94"/>
      <c r="W934" s="94"/>
      <c r="X934" s="94"/>
      <c r="Y934" s="94"/>
      <c r="Z934" s="204"/>
      <c r="AA934" s="204"/>
      <c r="AB934" s="204"/>
      <c r="AC934" s="204"/>
    </row>
    <row r="935" spans="3:29" ht="14.25" customHeight="1">
      <c r="C935" s="94"/>
      <c r="D935" s="94"/>
      <c r="E935" s="204"/>
      <c r="F935" s="204"/>
      <c r="G935" s="204"/>
      <c r="H935" s="204"/>
      <c r="I935" s="204"/>
      <c r="J935" s="204"/>
      <c r="K935" s="204"/>
      <c r="L935" s="94"/>
      <c r="M935" s="94"/>
      <c r="N935" s="94"/>
      <c r="O935" s="94"/>
      <c r="P935" s="94"/>
      <c r="Q935" s="94"/>
      <c r="R935" s="204"/>
      <c r="S935" s="204"/>
      <c r="T935" s="94"/>
      <c r="U935" s="94"/>
      <c r="V935" s="94"/>
      <c r="W935" s="94"/>
      <c r="X935" s="94"/>
      <c r="Y935" s="94"/>
      <c r="Z935" s="204"/>
      <c r="AA935" s="204"/>
      <c r="AB935" s="204"/>
      <c r="AC935" s="204"/>
    </row>
    <row r="936" spans="3:29" ht="14.25" customHeight="1">
      <c r="C936" s="94"/>
      <c r="D936" s="94"/>
      <c r="E936" s="204"/>
      <c r="F936" s="204"/>
      <c r="G936" s="204"/>
      <c r="H936" s="204"/>
      <c r="I936" s="204"/>
      <c r="J936" s="204"/>
      <c r="K936" s="204"/>
      <c r="L936" s="94"/>
      <c r="M936" s="94"/>
      <c r="N936" s="94"/>
      <c r="O936" s="94"/>
      <c r="P936" s="94"/>
      <c r="Q936" s="94"/>
      <c r="R936" s="204"/>
      <c r="S936" s="204"/>
      <c r="T936" s="94"/>
      <c r="U936" s="94"/>
      <c r="V936" s="94"/>
      <c r="W936" s="94"/>
      <c r="X936" s="94"/>
      <c r="Y936" s="94"/>
      <c r="Z936" s="204"/>
      <c r="AA936" s="204"/>
      <c r="AB936" s="204"/>
      <c r="AC936" s="204"/>
    </row>
    <row r="937" spans="3:29" ht="14.25" customHeight="1">
      <c r="C937" s="94"/>
      <c r="D937" s="94"/>
      <c r="E937" s="204"/>
      <c r="F937" s="204"/>
      <c r="G937" s="204"/>
      <c r="H937" s="204"/>
      <c r="I937" s="204"/>
      <c r="J937" s="204"/>
      <c r="K937" s="204"/>
      <c r="L937" s="94"/>
      <c r="M937" s="94"/>
      <c r="N937" s="94"/>
      <c r="O937" s="94"/>
      <c r="P937" s="94"/>
      <c r="Q937" s="94"/>
      <c r="R937" s="204"/>
      <c r="S937" s="204"/>
      <c r="T937" s="94"/>
      <c r="U937" s="94"/>
      <c r="V937" s="94"/>
      <c r="W937" s="94"/>
      <c r="X937" s="94"/>
      <c r="Y937" s="94"/>
      <c r="Z937" s="204"/>
      <c r="AA937" s="204"/>
      <c r="AB937" s="204"/>
      <c r="AC937" s="204"/>
    </row>
    <row r="938" spans="3:29" ht="14.25" customHeight="1">
      <c r="C938" s="94"/>
      <c r="D938" s="94"/>
      <c r="E938" s="204"/>
      <c r="F938" s="204"/>
      <c r="G938" s="204"/>
      <c r="H938" s="204"/>
      <c r="I938" s="204"/>
      <c r="J938" s="204"/>
      <c r="K938" s="204"/>
      <c r="L938" s="94"/>
      <c r="M938" s="94"/>
      <c r="N938" s="94"/>
      <c r="O938" s="94"/>
      <c r="P938" s="94"/>
      <c r="Q938" s="94"/>
      <c r="R938" s="204"/>
      <c r="S938" s="204"/>
      <c r="T938" s="94"/>
      <c r="U938" s="94"/>
      <c r="V938" s="94"/>
      <c r="W938" s="94"/>
      <c r="X938" s="94"/>
      <c r="Y938" s="94"/>
      <c r="Z938" s="204"/>
      <c r="AA938" s="204"/>
      <c r="AB938" s="204"/>
      <c r="AC938" s="204"/>
    </row>
    <row r="939" spans="3:29" ht="14.25" customHeight="1">
      <c r="C939" s="94"/>
      <c r="D939" s="94"/>
      <c r="E939" s="204"/>
      <c r="F939" s="204"/>
      <c r="G939" s="204"/>
      <c r="H939" s="204"/>
      <c r="I939" s="204"/>
      <c r="J939" s="204"/>
      <c r="K939" s="204"/>
      <c r="L939" s="94"/>
      <c r="M939" s="94"/>
      <c r="N939" s="94"/>
      <c r="O939" s="94"/>
      <c r="P939" s="94"/>
      <c r="Q939" s="94"/>
      <c r="R939" s="204"/>
      <c r="S939" s="204"/>
      <c r="T939" s="94"/>
      <c r="U939" s="94"/>
      <c r="V939" s="94"/>
      <c r="W939" s="94"/>
      <c r="X939" s="94"/>
      <c r="Y939" s="94"/>
      <c r="Z939" s="204"/>
      <c r="AA939" s="204"/>
      <c r="AB939" s="204"/>
      <c r="AC939" s="204"/>
    </row>
    <row r="940" spans="3:29" ht="14.25" customHeight="1">
      <c r="C940" s="94"/>
      <c r="D940" s="94"/>
      <c r="E940" s="204"/>
      <c r="F940" s="204"/>
      <c r="G940" s="204"/>
      <c r="H940" s="204"/>
      <c r="I940" s="204"/>
      <c r="J940" s="204"/>
      <c r="K940" s="204"/>
      <c r="L940" s="94"/>
      <c r="M940" s="94"/>
      <c r="N940" s="94"/>
      <c r="O940" s="94"/>
      <c r="P940" s="94"/>
      <c r="Q940" s="94"/>
      <c r="R940" s="204"/>
      <c r="S940" s="204"/>
      <c r="T940" s="94"/>
      <c r="U940" s="94"/>
      <c r="V940" s="94"/>
      <c r="W940" s="94"/>
      <c r="X940" s="94"/>
      <c r="Y940" s="94"/>
      <c r="Z940" s="204"/>
      <c r="AA940" s="204"/>
      <c r="AB940" s="204"/>
      <c r="AC940" s="204"/>
    </row>
    <row r="941" spans="3:29" ht="14.25" customHeight="1">
      <c r="C941" s="94"/>
      <c r="D941" s="94"/>
      <c r="E941" s="204"/>
      <c r="F941" s="204"/>
      <c r="G941" s="204"/>
      <c r="H941" s="204"/>
      <c r="I941" s="204"/>
      <c r="J941" s="204"/>
      <c r="K941" s="204"/>
      <c r="L941" s="94"/>
      <c r="M941" s="94"/>
      <c r="N941" s="94"/>
      <c r="O941" s="94"/>
      <c r="P941" s="94"/>
      <c r="Q941" s="94"/>
      <c r="R941" s="204"/>
      <c r="S941" s="204"/>
      <c r="T941" s="94"/>
      <c r="U941" s="94"/>
      <c r="V941" s="94"/>
      <c r="W941" s="94"/>
      <c r="X941" s="94"/>
      <c r="Y941" s="94"/>
      <c r="Z941" s="204"/>
      <c r="AA941" s="204"/>
      <c r="AB941" s="204"/>
      <c r="AC941" s="204"/>
    </row>
    <row r="942" spans="3:29" ht="14.25" customHeight="1">
      <c r="C942" s="94"/>
      <c r="D942" s="94"/>
      <c r="E942" s="204"/>
      <c r="F942" s="204"/>
      <c r="G942" s="204"/>
      <c r="H942" s="204"/>
      <c r="I942" s="204"/>
      <c r="J942" s="204"/>
      <c r="K942" s="204"/>
      <c r="L942" s="94"/>
      <c r="M942" s="94"/>
      <c r="N942" s="94"/>
      <c r="O942" s="94"/>
      <c r="P942" s="94"/>
      <c r="Q942" s="94"/>
      <c r="R942" s="204"/>
      <c r="S942" s="204"/>
      <c r="T942" s="94"/>
      <c r="U942" s="94"/>
      <c r="V942" s="94"/>
      <c r="W942" s="94"/>
      <c r="X942" s="94"/>
      <c r="Y942" s="94"/>
      <c r="Z942" s="204"/>
      <c r="AA942" s="204"/>
      <c r="AB942" s="204"/>
      <c r="AC942" s="204"/>
    </row>
    <row r="943" spans="3:29" ht="14.25" customHeight="1">
      <c r="C943" s="94"/>
      <c r="D943" s="94"/>
      <c r="E943" s="204"/>
      <c r="F943" s="204"/>
      <c r="G943" s="204"/>
      <c r="H943" s="204"/>
      <c r="I943" s="204"/>
      <c r="J943" s="204"/>
      <c r="K943" s="204"/>
      <c r="L943" s="94"/>
      <c r="M943" s="94"/>
      <c r="N943" s="94"/>
      <c r="O943" s="94"/>
      <c r="P943" s="94"/>
      <c r="Q943" s="94"/>
      <c r="R943" s="204"/>
      <c r="S943" s="204"/>
      <c r="T943" s="94"/>
      <c r="U943" s="94"/>
      <c r="V943" s="94"/>
      <c r="W943" s="94"/>
      <c r="X943" s="94"/>
      <c r="Y943" s="94"/>
      <c r="Z943" s="204"/>
      <c r="AA943" s="204"/>
      <c r="AB943" s="204"/>
      <c r="AC943" s="204"/>
    </row>
    <row r="944" spans="3:29" ht="14.25" customHeight="1">
      <c r="C944" s="94"/>
      <c r="D944" s="94"/>
      <c r="E944" s="204"/>
      <c r="F944" s="204"/>
      <c r="G944" s="204"/>
      <c r="H944" s="204"/>
      <c r="I944" s="204"/>
      <c r="J944" s="204"/>
      <c r="K944" s="204"/>
      <c r="L944" s="94"/>
      <c r="M944" s="94"/>
      <c r="N944" s="94"/>
      <c r="O944" s="94"/>
      <c r="P944" s="94"/>
      <c r="Q944" s="94"/>
      <c r="R944" s="204"/>
      <c r="S944" s="204"/>
      <c r="T944" s="94"/>
      <c r="U944" s="94"/>
      <c r="V944" s="94"/>
      <c r="W944" s="94"/>
      <c r="X944" s="94"/>
      <c r="Y944" s="94"/>
      <c r="Z944" s="204"/>
      <c r="AA944" s="204"/>
      <c r="AB944" s="204"/>
      <c r="AC944" s="204"/>
    </row>
    <row r="945" spans="3:29" ht="14.25" customHeight="1">
      <c r="C945" s="94"/>
      <c r="D945" s="94"/>
      <c r="E945" s="204"/>
      <c r="F945" s="204"/>
      <c r="G945" s="204"/>
      <c r="H945" s="204"/>
      <c r="I945" s="204"/>
      <c r="J945" s="204"/>
      <c r="K945" s="204"/>
      <c r="L945" s="94"/>
      <c r="M945" s="94"/>
      <c r="N945" s="94"/>
      <c r="O945" s="94"/>
      <c r="P945" s="94"/>
      <c r="Q945" s="94"/>
      <c r="R945" s="204"/>
      <c r="S945" s="204"/>
      <c r="T945" s="94"/>
      <c r="U945" s="94"/>
      <c r="V945" s="94"/>
      <c r="W945" s="94"/>
      <c r="X945" s="94"/>
      <c r="Y945" s="94"/>
      <c r="Z945" s="204"/>
      <c r="AA945" s="204"/>
      <c r="AB945" s="204"/>
      <c r="AC945" s="204"/>
    </row>
    <row r="946" spans="3:29" ht="14.25" customHeight="1">
      <c r="C946" s="94"/>
      <c r="D946" s="94"/>
      <c r="E946" s="204"/>
      <c r="F946" s="204"/>
      <c r="G946" s="204"/>
      <c r="H946" s="204"/>
      <c r="I946" s="204"/>
      <c r="J946" s="204"/>
      <c r="K946" s="204"/>
      <c r="L946" s="94"/>
      <c r="M946" s="94"/>
      <c r="N946" s="94"/>
      <c r="O946" s="94"/>
      <c r="P946" s="94"/>
      <c r="Q946" s="94"/>
      <c r="R946" s="204"/>
      <c r="S946" s="204"/>
      <c r="T946" s="94"/>
      <c r="U946" s="94"/>
      <c r="V946" s="94"/>
      <c r="W946" s="94"/>
      <c r="X946" s="94"/>
      <c r="Y946" s="94"/>
      <c r="Z946" s="204"/>
      <c r="AA946" s="204"/>
      <c r="AB946" s="204"/>
      <c r="AC946" s="204"/>
    </row>
    <row r="947" spans="3:29" ht="14.25" customHeight="1">
      <c r="C947" s="94"/>
      <c r="D947" s="94"/>
      <c r="E947" s="204"/>
      <c r="F947" s="204"/>
      <c r="G947" s="204"/>
      <c r="H947" s="204"/>
      <c r="I947" s="204"/>
      <c r="J947" s="204"/>
      <c r="K947" s="204"/>
      <c r="L947" s="94"/>
      <c r="M947" s="94"/>
      <c r="N947" s="94"/>
      <c r="O947" s="94"/>
      <c r="P947" s="94"/>
      <c r="Q947" s="94"/>
      <c r="R947" s="204"/>
      <c r="S947" s="204"/>
      <c r="T947" s="94"/>
      <c r="U947" s="94"/>
      <c r="V947" s="94"/>
      <c r="W947" s="94"/>
      <c r="X947" s="94"/>
      <c r="Y947" s="94"/>
      <c r="Z947" s="204"/>
      <c r="AA947" s="204"/>
      <c r="AB947" s="204"/>
      <c r="AC947" s="204"/>
    </row>
    <row r="948" spans="3:29" ht="14.25" customHeight="1">
      <c r="C948" s="94"/>
      <c r="D948" s="94"/>
      <c r="E948" s="204"/>
      <c r="F948" s="204"/>
      <c r="G948" s="204"/>
      <c r="H948" s="204"/>
      <c r="I948" s="204"/>
      <c r="J948" s="204"/>
      <c r="K948" s="204"/>
      <c r="L948" s="94"/>
      <c r="M948" s="94"/>
      <c r="N948" s="94"/>
      <c r="O948" s="94"/>
      <c r="P948" s="94"/>
      <c r="Q948" s="94"/>
      <c r="R948" s="204"/>
      <c r="S948" s="204"/>
      <c r="T948" s="94"/>
      <c r="U948" s="94"/>
      <c r="V948" s="94"/>
      <c r="W948" s="94"/>
      <c r="X948" s="94"/>
      <c r="Y948" s="94"/>
      <c r="Z948" s="204"/>
      <c r="AA948" s="204"/>
      <c r="AB948" s="204"/>
      <c r="AC948" s="204"/>
    </row>
    <row r="949" spans="3:29" ht="14.25" customHeight="1">
      <c r="C949" s="94"/>
      <c r="D949" s="94"/>
      <c r="E949" s="204"/>
      <c r="F949" s="204"/>
      <c r="G949" s="204"/>
      <c r="H949" s="204"/>
      <c r="I949" s="204"/>
      <c r="J949" s="204"/>
      <c r="K949" s="204"/>
      <c r="L949" s="94"/>
      <c r="M949" s="94"/>
      <c r="N949" s="94"/>
      <c r="O949" s="94"/>
      <c r="P949" s="94"/>
      <c r="Q949" s="94"/>
      <c r="R949" s="204"/>
      <c r="S949" s="204"/>
      <c r="T949" s="94"/>
      <c r="U949" s="94"/>
      <c r="V949" s="94"/>
      <c r="W949" s="94"/>
      <c r="X949" s="94"/>
      <c r="Y949" s="94"/>
      <c r="Z949" s="204"/>
      <c r="AA949" s="204"/>
      <c r="AB949" s="204"/>
      <c r="AC949" s="204"/>
    </row>
    <row r="950" spans="3:29" ht="14.25" customHeight="1">
      <c r="C950" s="94"/>
      <c r="D950" s="94"/>
      <c r="E950" s="204"/>
      <c r="F950" s="204"/>
      <c r="G950" s="204"/>
      <c r="H950" s="204"/>
      <c r="I950" s="204"/>
      <c r="J950" s="204"/>
      <c r="K950" s="204"/>
      <c r="L950" s="94"/>
      <c r="M950" s="94"/>
      <c r="N950" s="94"/>
      <c r="O950" s="94"/>
      <c r="P950" s="94"/>
      <c r="Q950" s="94"/>
      <c r="R950" s="204"/>
      <c r="S950" s="204"/>
      <c r="T950" s="94"/>
      <c r="U950" s="94"/>
      <c r="V950" s="94"/>
      <c r="W950" s="94"/>
      <c r="X950" s="94"/>
      <c r="Y950" s="94"/>
      <c r="Z950" s="204"/>
      <c r="AA950" s="204"/>
      <c r="AB950" s="204"/>
      <c r="AC950" s="204"/>
    </row>
    <row r="951" spans="3:29" ht="14.25" customHeight="1">
      <c r="C951" s="94"/>
      <c r="D951" s="94"/>
      <c r="E951" s="204"/>
      <c r="F951" s="204"/>
      <c r="G951" s="204"/>
      <c r="H951" s="204"/>
      <c r="I951" s="204"/>
      <c r="J951" s="204"/>
      <c r="K951" s="204"/>
      <c r="L951" s="94"/>
      <c r="M951" s="94"/>
      <c r="N951" s="94"/>
      <c r="O951" s="94"/>
      <c r="P951" s="94"/>
      <c r="Q951" s="94"/>
      <c r="R951" s="204"/>
      <c r="S951" s="204"/>
      <c r="T951" s="94"/>
      <c r="U951" s="94"/>
      <c r="V951" s="94"/>
      <c r="W951" s="94"/>
      <c r="X951" s="94"/>
      <c r="Y951" s="94"/>
      <c r="Z951" s="204"/>
      <c r="AA951" s="204"/>
      <c r="AB951" s="204"/>
      <c r="AC951" s="204"/>
    </row>
    <row r="952" spans="3:29" ht="14.25" customHeight="1">
      <c r="C952" s="94"/>
      <c r="D952" s="94"/>
      <c r="E952" s="204"/>
      <c r="F952" s="204"/>
      <c r="G952" s="204"/>
      <c r="H952" s="204"/>
      <c r="I952" s="204"/>
      <c r="J952" s="204"/>
      <c r="K952" s="204"/>
      <c r="L952" s="94"/>
      <c r="M952" s="94"/>
      <c r="N952" s="94"/>
      <c r="O952" s="94"/>
      <c r="P952" s="94"/>
      <c r="Q952" s="94"/>
      <c r="R952" s="204"/>
      <c r="S952" s="204"/>
      <c r="T952" s="94"/>
      <c r="U952" s="94"/>
      <c r="V952" s="94"/>
      <c r="W952" s="94"/>
      <c r="X952" s="94"/>
      <c r="Y952" s="94"/>
      <c r="Z952" s="204"/>
      <c r="AA952" s="204"/>
      <c r="AB952" s="204"/>
      <c r="AC952" s="204"/>
    </row>
    <row r="953" spans="3:29" ht="14.25" customHeight="1">
      <c r="C953" s="94"/>
      <c r="D953" s="94"/>
      <c r="E953" s="204"/>
      <c r="F953" s="204"/>
      <c r="G953" s="204"/>
      <c r="H953" s="204"/>
      <c r="I953" s="204"/>
      <c r="J953" s="204"/>
      <c r="K953" s="204"/>
      <c r="L953" s="94"/>
      <c r="M953" s="94"/>
      <c r="N953" s="94"/>
      <c r="O953" s="94"/>
      <c r="P953" s="94"/>
      <c r="Q953" s="94"/>
      <c r="R953" s="204"/>
      <c r="S953" s="204"/>
      <c r="T953" s="94"/>
      <c r="U953" s="94"/>
      <c r="V953" s="94"/>
      <c r="W953" s="94"/>
      <c r="X953" s="94"/>
      <c r="Y953" s="94"/>
      <c r="Z953" s="204"/>
      <c r="AA953" s="204"/>
      <c r="AB953" s="204"/>
      <c r="AC953" s="204"/>
    </row>
    <row r="954" spans="3:29" ht="14.25" customHeight="1">
      <c r="C954" s="94"/>
      <c r="D954" s="94"/>
      <c r="E954" s="204"/>
      <c r="F954" s="204"/>
      <c r="G954" s="204"/>
      <c r="H954" s="204"/>
      <c r="I954" s="204"/>
      <c r="J954" s="204"/>
      <c r="K954" s="204"/>
      <c r="L954" s="94"/>
      <c r="M954" s="94"/>
      <c r="N954" s="94"/>
      <c r="O954" s="94"/>
      <c r="P954" s="94"/>
      <c r="Q954" s="94"/>
      <c r="R954" s="204"/>
      <c r="S954" s="204"/>
      <c r="T954" s="94"/>
      <c r="U954" s="94"/>
      <c r="V954" s="94"/>
      <c r="W954" s="94"/>
      <c r="X954" s="94"/>
      <c r="Y954" s="94"/>
      <c r="Z954" s="204"/>
      <c r="AA954" s="204"/>
      <c r="AB954" s="204"/>
      <c r="AC954" s="204"/>
    </row>
    <row r="955" spans="3:29" ht="14.25" customHeight="1">
      <c r="C955" s="94"/>
      <c r="D955" s="94"/>
      <c r="E955" s="204"/>
      <c r="F955" s="204"/>
      <c r="G955" s="204"/>
      <c r="H955" s="204"/>
      <c r="I955" s="204"/>
      <c r="J955" s="204"/>
      <c r="K955" s="204"/>
      <c r="L955" s="94"/>
      <c r="M955" s="94"/>
      <c r="N955" s="94"/>
      <c r="O955" s="94"/>
      <c r="P955" s="94"/>
      <c r="Q955" s="94"/>
      <c r="R955" s="204"/>
      <c r="S955" s="204"/>
      <c r="T955" s="94"/>
      <c r="U955" s="94"/>
      <c r="V955" s="94"/>
      <c r="W955" s="94"/>
      <c r="X955" s="94"/>
      <c r="Y955" s="94"/>
      <c r="Z955" s="204"/>
      <c r="AA955" s="204"/>
      <c r="AB955" s="204"/>
      <c r="AC955" s="204"/>
    </row>
    <row r="956" spans="3:29" ht="14.25" customHeight="1">
      <c r="C956" s="94"/>
      <c r="D956" s="94"/>
      <c r="E956" s="204"/>
      <c r="F956" s="204"/>
      <c r="G956" s="204"/>
      <c r="H956" s="204"/>
      <c r="I956" s="204"/>
      <c r="J956" s="204"/>
      <c r="K956" s="204"/>
      <c r="L956" s="94"/>
      <c r="M956" s="94"/>
      <c r="N956" s="94"/>
      <c r="O956" s="94"/>
      <c r="P956" s="94"/>
      <c r="Q956" s="94"/>
      <c r="R956" s="204"/>
      <c r="S956" s="204"/>
      <c r="T956" s="94"/>
      <c r="U956" s="94"/>
      <c r="V956" s="94"/>
      <c r="W956" s="94"/>
      <c r="X956" s="94"/>
      <c r="Y956" s="94"/>
      <c r="Z956" s="204"/>
      <c r="AA956" s="204"/>
      <c r="AB956" s="204"/>
      <c r="AC956" s="204"/>
    </row>
    <row r="957" spans="3:29" ht="14.25" customHeight="1">
      <c r="C957" s="94"/>
      <c r="D957" s="94"/>
      <c r="E957" s="204"/>
      <c r="F957" s="204"/>
      <c r="G957" s="204"/>
      <c r="H957" s="204"/>
      <c r="I957" s="204"/>
      <c r="J957" s="204"/>
      <c r="K957" s="204"/>
      <c r="L957" s="94"/>
      <c r="M957" s="94"/>
      <c r="N957" s="94"/>
      <c r="O957" s="94"/>
      <c r="P957" s="94"/>
      <c r="Q957" s="94"/>
      <c r="R957" s="204"/>
      <c r="S957" s="204"/>
      <c r="T957" s="94"/>
      <c r="U957" s="94"/>
      <c r="V957" s="94"/>
      <c r="W957" s="94"/>
      <c r="X957" s="94"/>
      <c r="Y957" s="94"/>
      <c r="Z957" s="204"/>
      <c r="AA957" s="204"/>
      <c r="AB957" s="204"/>
      <c r="AC957" s="204"/>
    </row>
    <row r="958" spans="3:29" ht="14.25" customHeight="1">
      <c r="C958" s="94"/>
      <c r="D958" s="94"/>
      <c r="E958" s="204"/>
      <c r="F958" s="204"/>
      <c r="G958" s="204"/>
      <c r="H958" s="204"/>
      <c r="I958" s="204"/>
      <c r="J958" s="204"/>
      <c r="K958" s="204"/>
      <c r="L958" s="94"/>
      <c r="M958" s="94"/>
      <c r="N958" s="94"/>
      <c r="O958" s="94"/>
      <c r="P958" s="94"/>
      <c r="Q958" s="94"/>
      <c r="R958" s="204"/>
      <c r="S958" s="204"/>
      <c r="T958" s="94"/>
      <c r="U958" s="94"/>
      <c r="V958" s="94"/>
      <c r="W958" s="94"/>
      <c r="X958" s="94"/>
      <c r="Y958" s="94"/>
      <c r="Z958" s="204"/>
      <c r="AA958" s="204"/>
      <c r="AB958" s="204"/>
      <c r="AC958" s="204"/>
    </row>
    <row r="959" spans="3:29" ht="14.25" customHeight="1">
      <c r="C959" s="94"/>
      <c r="D959" s="94"/>
      <c r="E959" s="204"/>
      <c r="F959" s="204"/>
      <c r="G959" s="204"/>
      <c r="H959" s="204"/>
      <c r="I959" s="204"/>
      <c r="J959" s="204"/>
      <c r="K959" s="204"/>
      <c r="L959" s="94"/>
      <c r="M959" s="94"/>
      <c r="N959" s="94"/>
      <c r="O959" s="94"/>
      <c r="P959" s="94"/>
      <c r="Q959" s="94"/>
      <c r="R959" s="204"/>
      <c r="S959" s="204"/>
      <c r="T959" s="94"/>
      <c r="U959" s="94"/>
      <c r="V959" s="94"/>
      <c r="W959" s="94"/>
      <c r="X959" s="94"/>
      <c r="Y959" s="94"/>
      <c r="Z959" s="204"/>
      <c r="AA959" s="204"/>
      <c r="AB959" s="204"/>
      <c r="AC959" s="204"/>
    </row>
    <row r="960" spans="3:29" ht="14.25" customHeight="1">
      <c r="C960" s="94"/>
      <c r="D960" s="94"/>
      <c r="E960" s="204"/>
      <c r="F960" s="204"/>
      <c r="G960" s="204"/>
      <c r="H960" s="204"/>
      <c r="I960" s="204"/>
      <c r="J960" s="204"/>
      <c r="K960" s="204"/>
      <c r="L960" s="94"/>
      <c r="M960" s="94"/>
      <c r="N960" s="94"/>
      <c r="O960" s="94"/>
      <c r="P960" s="94"/>
      <c r="Q960" s="94"/>
      <c r="R960" s="204"/>
      <c r="S960" s="204"/>
      <c r="T960" s="94"/>
      <c r="U960" s="94"/>
      <c r="V960" s="94"/>
      <c r="W960" s="94"/>
      <c r="X960" s="94"/>
      <c r="Y960" s="94"/>
      <c r="Z960" s="204"/>
      <c r="AA960" s="204"/>
      <c r="AB960" s="204"/>
      <c r="AC960" s="204"/>
    </row>
    <row r="961" spans="3:29" ht="14.25" customHeight="1">
      <c r="C961" s="94"/>
      <c r="D961" s="94"/>
      <c r="E961" s="204"/>
      <c r="F961" s="204"/>
      <c r="G961" s="204"/>
      <c r="H961" s="204"/>
      <c r="I961" s="204"/>
      <c r="J961" s="204"/>
      <c r="K961" s="204"/>
      <c r="L961" s="94"/>
      <c r="M961" s="94"/>
      <c r="N961" s="94"/>
      <c r="O961" s="94"/>
      <c r="P961" s="94"/>
      <c r="Q961" s="94"/>
      <c r="R961" s="204"/>
      <c r="S961" s="204"/>
      <c r="T961" s="94"/>
      <c r="U961" s="94"/>
      <c r="V961" s="94"/>
      <c r="W961" s="94"/>
      <c r="X961" s="94"/>
      <c r="Y961" s="94"/>
      <c r="Z961" s="204"/>
      <c r="AA961" s="204"/>
      <c r="AB961" s="204"/>
      <c r="AC961" s="204"/>
    </row>
    <row r="962" spans="3:29" ht="14.25" customHeight="1">
      <c r="C962" s="94"/>
      <c r="D962" s="94"/>
      <c r="E962" s="204"/>
      <c r="F962" s="204"/>
      <c r="G962" s="204"/>
      <c r="H962" s="204"/>
      <c r="I962" s="204"/>
      <c r="J962" s="204"/>
      <c r="K962" s="204"/>
      <c r="L962" s="94"/>
      <c r="M962" s="94"/>
      <c r="N962" s="94"/>
      <c r="O962" s="94"/>
      <c r="P962" s="94"/>
      <c r="Q962" s="94"/>
      <c r="R962" s="204"/>
      <c r="S962" s="204"/>
      <c r="T962" s="94"/>
      <c r="U962" s="94"/>
      <c r="V962" s="94"/>
      <c r="W962" s="94"/>
      <c r="X962" s="94"/>
      <c r="Y962" s="94"/>
      <c r="Z962" s="204"/>
      <c r="AA962" s="204"/>
      <c r="AB962" s="204"/>
      <c r="AC962" s="204"/>
    </row>
    <row r="963" spans="3:29" ht="14.25" customHeight="1">
      <c r="C963" s="94"/>
      <c r="D963" s="94"/>
      <c r="E963" s="204"/>
      <c r="F963" s="204"/>
      <c r="G963" s="204"/>
      <c r="H963" s="204"/>
      <c r="I963" s="204"/>
      <c r="J963" s="204"/>
      <c r="K963" s="204"/>
      <c r="L963" s="94"/>
      <c r="M963" s="94"/>
      <c r="N963" s="94"/>
      <c r="O963" s="94"/>
      <c r="P963" s="94"/>
      <c r="Q963" s="94"/>
      <c r="R963" s="204"/>
      <c r="S963" s="204"/>
      <c r="T963" s="94"/>
      <c r="U963" s="94"/>
      <c r="V963" s="94"/>
      <c r="W963" s="94"/>
      <c r="X963" s="94"/>
      <c r="Y963" s="94"/>
      <c r="Z963" s="204"/>
      <c r="AA963" s="204"/>
      <c r="AB963" s="204"/>
      <c r="AC963" s="204"/>
    </row>
    <row r="964" spans="3:29" ht="14.25" customHeight="1">
      <c r="C964" s="94"/>
      <c r="D964" s="94"/>
      <c r="E964" s="204"/>
      <c r="F964" s="204"/>
      <c r="G964" s="204"/>
      <c r="H964" s="204"/>
      <c r="I964" s="204"/>
      <c r="J964" s="204"/>
      <c r="K964" s="204"/>
      <c r="L964" s="94"/>
      <c r="M964" s="94"/>
      <c r="N964" s="94"/>
      <c r="O964" s="94"/>
      <c r="P964" s="94"/>
      <c r="Q964" s="94"/>
      <c r="R964" s="204"/>
      <c r="S964" s="204"/>
      <c r="T964" s="94"/>
      <c r="U964" s="94"/>
      <c r="V964" s="94"/>
      <c r="W964" s="94"/>
      <c r="X964" s="94"/>
      <c r="Y964" s="94"/>
      <c r="Z964" s="204"/>
      <c r="AA964" s="204"/>
      <c r="AB964" s="204"/>
      <c r="AC964" s="204"/>
    </row>
    <row r="965" spans="3:29" ht="14.25" customHeight="1">
      <c r="C965" s="94"/>
      <c r="D965" s="94"/>
      <c r="E965" s="204"/>
      <c r="F965" s="204"/>
      <c r="G965" s="204"/>
      <c r="H965" s="204"/>
      <c r="I965" s="204"/>
      <c r="J965" s="204"/>
      <c r="K965" s="204"/>
      <c r="L965" s="94"/>
      <c r="M965" s="94"/>
      <c r="N965" s="94"/>
      <c r="O965" s="94"/>
      <c r="P965" s="94"/>
      <c r="Q965" s="94"/>
      <c r="R965" s="204"/>
      <c r="S965" s="204"/>
      <c r="T965" s="94"/>
      <c r="U965" s="94"/>
      <c r="V965" s="94"/>
      <c r="W965" s="94"/>
      <c r="X965" s="94"/>
      <c r="Y965" s="94"/>
      <c r="Z965" s="204"/>
      <c r="AA965" s="204"/>
      <c r="AB965" s="204"/>
      <c r="AC965" s="204"/>
    </row>
    <row r="966" spans="3:29" ht="14.25" customHeight="1">
      <c r="C966" s="94"/>
      <c r="D966" s="94"/>
      <c r="E966" s="204"/>
      <c r="F966" s="204"/>
      <c r="G966" s="204"/>
      <c r="H966" s="204"/>
      <c r="I966" s="204"/>
      <c r="J966" s="204"/>
      <c r="K966" s="204"/>
      <c r="L966" s="94"/>
      <c r="M966" s="94"/>
      <c r="N966" s="94"/>
      <c r="O966" s="94"/>
      <c r="P966" s="94"/>
      <c r="Q966" s="94"/>
      <c r="R966" s="204"/>
      <c r="S966" s="204"/>
      <c r="T966" s="94"/>
      <c r="U966" s="94"/>
      <c r="V966" s="94"/>
      <c r="W966" s="94"/>
      <c r="X966" s="94"/>
      <c r="Y966" s="94"/>
      <c r="Z966" s="204"/>
      <c r="AA966" s="204"/>
      <c r="AB966" s="204"/>
      <c r="AC966" s="204"/>
    </row>
    <row r="967" spans="3:29" ht="14.25" customHeight="1">
      <c r="C967" s="94"/>
      <c r="D967" s="94"/>
      <c r="E967" s="204"/>
      <c r="F967" s="204"/>
      <c r="G967" s="204"/>
      <c r="H967" s="204"/>
      <c r="I967" s="204"/>
      <c r="J967" s="204"/>
      <c r="K967" s="204"/>
      <c r="L967" s="94"/>
      <c r="M967" s="94"/>
      <c r="N967" s="94"/>
      <c r="O967" s="94"/>
      <c r="P967" s="94"/>
      <c r="Q967" s="94"/>
      <c r="R967" s="204"/>
      <c r="S967" s="204"/>
      <c r="T967" s="94"/>
      <c r="U967" s="94"/>
      <c r="V967" s="94"/>
      <c r="W967" s="94"/>
      <c r="X967" s="94"/>
      <c r="Y967" s="94"/>
      <c r="Z967" s="204"/>
      <c r="AA967" s="204"/>
      <c r="AB967" s="204"/>
      <c r="AC967" s="204"/>
    </row>
    <row r="968" spans="3:29" ht="14.25" customHeight="1">
      <c r="C968" s="94"/>
      <c r="D968" s="94"/>
      <c r="E968" s="204"/>
      <c r="F968" s="204"/>
      <c r="G968" s="204"/>
      <c r="H968" s="204"/>
      <c r="I968" s="204"/>
      <c r="J968" s="204"/>
      <c r="K968" s="204"/>
      <c r="L968" s="94"/>
      <c r="M968" s="94"/>
      <c r="N968" s="94"/>
      <c r="O968" s="94"/>
      <c r="P968" s="94"/>
      <c r="Q968" s="94"/>
      <c r="R968" s="204"/>
      <c r="S968" s="204"/>
      <c r="T968" s="94"/>
      <c r="U968" s="94"/>
      <c r="V968" s="94"/>
      <c r="W968" s="94"/>
      <c r="X968" s="94"/>
      <c r="Y968" s="94"/>
      <c r="Z968" s="204"/>
      <c r="AA968" s="204"/>
      <c r="AB968" s="204"/>
      <c r="AC968" s="204"/>
    </row>
    <row r="969" spans="3:29" ht="14.25" customHeight="1">
      <c r="C969" s="94"/>
      <c r="D969" s="94"/>
      <c r="E969" s="204"/>
      <c r="F969" s="204"/>
      <c r="G969" s="204"/>
      <c r="H969" s="204"/>
      <c r="I969" s="204"/>
      <c r="J969" s="204"/>
      <c r="K969" s="204"/>
      <c r="L969" s="94"/>
      <c r="M969" s="94"/>
      <c r="N969" s="94"/>
      <c r="O969" s="94"/>
      <c r="P969" s="94"/>
      <c r="Q969" s="94"/>
      <c r="R969" s="204"/>
      <c r="S969" s="204"/>
      <c r="T969" s="94"/>
      <c r="U969" s="94"/>
      <c r="V969" s="94"/>
      <c r="W969" s="94"/>
      <c r="X969" s="94"/>
      <c r="Y969" s="94"/>
      <c r="Z969" s="204"/>
      <c r="AA969" s="204"/>
      <c r="AB969" s="204"/>
      <c r="AC969" s="204"/>
    </row>
    <row r="970" spans="3:29" ht="14.25" customHeight="1">
      <c r="C970" s="94"/>
      <c r="D970" s="94"/>
      <c r="E970" s="204"/>
      <c r="F970" s="204"/>
      <c r="G970" s="204"/>
      <c r="H970" s="204"/>
      <c r="I970" s="204"/>
      <c r="J970" s="204"/>
      <c r="K970" s="204"/>
      <c r="L970" s="94"/>
      <c r="M970" s="94"/>
      <c r="N970" s="94"/>
      <c r="O970" s="94"/>
      <c r="P970" s="94"/>
      <c r="Q970" s="94"/>
      <c r="R970" s="204"/>
      <c r="S970" s="204"/>
      <c r="T970" s="94"/>
      <c r="U970" s="94"/>
      <c r="V970" s="94"/>
      <c r="W970" s="94"/>
      <c r="X970" s="94"/>
      <c r="Y970" s="94"/>
      <c r="Z970" s="204"/>
      <c r="AA970" s="204"/>
      <c r="AB970" s="204"/>
      <c r="AC970" s="204"/>
    </row>
    <row r="971" spans="3:29" ht="14.25" customHeight="1">
      <c r="C971" s="94"/>
      <c r="D971" s="94"/>
      <c r="E971" s="204"/>
      <c r="F971" s="204"/>
      <c r="G971" s="204"/>
      <c r="H971" s="204"/>
      <c r="I971" s="204"/>
      <c r="J971" s="204"/>
      <c r="K971" s="204"/>
      <c r="L971" s="94"/>
      <c r="M971" s="94"/>
      <c r="N971" s="94"/>
      <c r="O971" s="94"/>
      <c r="P971" s="94"/>
      <c r="Q971" s="94"/>
      <c r="R971" s="204"/>
      <c r="S971" s="204"/>
      <c r="T971" s="94"/>
      <c r="U971" s="94"/>
      <c r="V971" s="94"/>
      <c r="W971" s="94"/>
      <c r="X971" s="94"/>
      <c r="Y971" s="94"/>
      <c r="Z971" s="204"/>
      <c r="AA971" s="204"/>
      <c r="AB971" s="204"/>
      <c r="AC971" s="204"/>
    </row>
    <row r="972" spans="3:29" ht="14.25" customHeight="1">
      <c r="C972" s="94"/>
      <c r="D972" s="94"/>
      <c r="E972" s="204"/>
      <c r="F972" s="204"/>
      <c r="G972" s="204"/>
      <c r="H972" s="204"/>
      <c r="I972" s="204"/>
      <c r="J972" s="204"/>
      <c r="K972" s="204"/>
      <c r="L972" s="94"/>
      <c r="M972" s="94"/>
      <c r="N972" s="94"/>
      <c r="O972" s="94"/>
      <c r="P972" s="94"/>
      <c r="Q972" s="94"/>
      <c r="R972" s="204"/>
      <c r="S972" s="204"/>
      <c r="T972" s="94"/>
      <c r="U972" s="94"/>
      <c r="V972" s="94"/>
      <c r="W972" s="94"/>
      <c r="X972" s="94"/>
      <c r="Y972" s="94"/>
      <c r="Z972" s="204"/>
      <c r="AA972" s="204"/>
      <c r="AB972" s="204"/>
      <c r="AC972" s="204"/>
    </row>
    <row r="973" spans="3:29" ht="14.25" customHeight="1">
      <c r="C973" s="94"/>
      <c r="D973" s="94"/>
      <c r="E973" s="204"/>
      <c r="F973" s="204"/>
      <c r="G973" s="204"/>
      <c r="H973" s="204"/>
      <c r="I973" s="204"/>
      <c r="J973" s="204"/>
      <c r="K973" s="204"/>
      <c r="L973" s="94"/>
      <c r="M973" s="94"/>
      <c r="N973" s="94"/>
      <c r="O973" s="94"/>
      <c r="P973" s="94"/>
      <c r="Q973" s="94"/>
      <c r="R973" s="204"/>
      <c r="S973" s="204"/>
      <c r="T973" s="94"/>
      <c r="U973" s="94"/>
      <c r="V973" s="94"/>
      <c r="W973" s="94"/>
      <c r="X973" s="94"/>
      <c r="Y973" s="94"/>
      <c r="Z973" s="204"/>
      <c r="AA973" s="204"/>
      <c r="AB973" s="204"/>
      <c r="AC973" s="204"/>
    </row>
    <row r="974" spans="3:29" ht="14.25" customHeight="1">
      <c r="C974" s="94"/>
      <c r="D974" s="94"/>
      <c r="E974" s="204"/>
      <c r="F974" s="204"/>
      <c r="G974" s="204"/>
      <c r="H974" s="204"/>
      <c r="I974" s="204"/>
      <c r="J974" s="204"/>
      <c r="K974" s="204"/>
      <c r="L974" s="94"/>
      <c r="M974" s="94"/>
      <c r="N974" s="94"/>
      <c r="O974" s="94"/>
      <c r="P974" s="94"/>
      <c r="Q974" s="94"/>
      <c r="R974" s="204"/>
      <c r="S974" s="204"/>
      <c r="T974" s="94"/>
      <c r="U974" s="94"/>
      <c r="V974" s="94"/>
      <c r="W974" s="94"/>
      <c r="X974" s="94"/>
      <c r="Y974" s="94"/>
      <c r="Z974" s="204"/>
      <c r="AA974" s="204"/>
      <c r="AB974" s="204"/>
      <c r="AC974" s="204"/>
    </row>
    <row r="975" spans="3:29" ht="14.25" customHeight="1">
      <c r="C975" s="94"/>
      <c r="D975" s="94"/>
      <c r="E975" s="204"/>
      <c r="F975" s="204"/>
      <c r="G975" s="204"/>
      <c r="H975" s="204"/>
      <c r="I975" s="204"/>
      <c r="J975" s="204"/>
      <c r="K975" s="204"/>
      <c r="L975" s="94"/>
      <c r="M975" s="94"/>
      <c r="N975" s="94"/>
      <c r="O975" s="94"/>
      <c r="P975" s="94"/>
      <c r="Q975" s="94"/>
      <c r="R975" s="204"/>
      <c r="S975" s="204"/>
      <c r="T975" s="94"/>
      <c r="U975" s="94"/>
      <c r="V975" s="94"/>
      <c r="W975" s="94"/>
      <c r="X975" s="94"/>
      <c r="Y975" s="94"/>
      <c r="Z975" s="204"/>
      <c r="AA975" s="204"/>
      <c r="AB975" s="204"/>
      <c r="AC975" s="204"/>
    </row>
    <row r="976" spans="3:29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9">
    <mergeCell ref="C98:I98"/>
    <mergeCell ref="C99:I99"/>
    <mergeCell ref="D2:R2"/>
    <mergeCell ref="D6:X6"/>
    <mergeCell ref="D13:J13"/>
    <mergeCell ref="E14:F14"/>
    <mergeCell ref="C27:Q27"/>
    <mergeCell ref="C77:Q77"/>
    <mergeCell ref="C97:I97"/>
  </mergeCells>
  <pageMargins left="0.25" right="0.25" top="0.75" bottom="0.75" header="0" footer="0"/>
  <pageSetup paperSize="3"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Rotations!$C$5:$C$8</xm:f>
          </x14:formula1>
          <xm:sqref>E3</xm:sqref>
        </x14:dataValidation>
        <x14:dataValidation type="list" allowBlank="1" showErrorMessage="1" xr:uid="{00000000-0002-0000-0100-000001000000}">
          <x14:formula1>
            <xm:f>Rotations!$J$5:$J$7</xm:f>
          </x14:formula1>
          <xm:sqref>O3</xm:sqref>
        </x14:dataValidation>
        <x14:dataValidation type="list" allowBlank="1" showErrorMessage="1" xr:uid="{00000000-0002-0000-0100-000002000000}">
          <x14:formula1>
            <xm:f>Rotations!$H$5:$H$7</xm:f>
          </x14:formula1>
          <xm:sqref>L3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472C4"/>
  </sheetPr>
  <dimension ref="A1:Z1001"/>
  <sheetViews>
    <sheetView workbookViewId="0"/>
  </sheetViews>
  <sheetFormatPr defaultColWidth="14.453125" defaultRowHeight="15" customHeight="1"/>
  <cols>
    <col min="1" max="1" width="8.7265625" customWidth="1"/>
    <col min="2" max="2" width="12.26953125" customWidth="1"/>
    <col min="3" max="14" width="13.81640625" customWidth="1"/>
    <col min="15" max="15" width="14.08984375" customWidth="1"/>
    <col min="16" max="16" width="15" customWidth="1"/>
    <col min="17" max="17" width="12.453125" customWidth="1"/>
    <col min="18" max="18" width="13.54296875" customWidth="1"/>
    <col min="19" max="19" width="8.7265625" customWidth="1"/>
    <col min="20" max="20" width="12.26953125" customWidth="1"/>
    <col min="21" max="26" width="8.7265625" customWidth="1"/>
  </cols>
  <sheetData>
    <row r="1" spans="1:26" ht="14.25" customHeight="1"/>
    <row r="2" spans="1:26" ht="14.25" customHeight="1"/>
    <row r="3" spans="1:26" ht="14.25" customHeight="1">
      <c r="B3" s="12"/>
      <c r="C3" s="13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26" ht="14.25" hidden="1" customHeight="1">
      <c r="A4" s="207"/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8"/>
      <c r="Q4" s="207"/>
      <c r="R4" s="207"/>
      <c r="S4" s="207"/>
      <c r="T4" s="207"/>
      <c r="U4" s="207"/>
      <c r="V4" s="207"/>
      <c r="W4" s="207"/>
      <c r="X4" s="207"/>
      <c r="Y4" s="207"/>
      <c r="Z4" s="207"/>
    </row>
    <row r="5" spans="1:26" ht="14.25" hidden="1" customHeight="1">
      <c r="A5" s="207"/>
      <c r="B5" s="208"/>
      <c r="C5" s="209"/>
      <c r="D5" s="208"/>
      <c r="E5" s="210" t="s">
        <v>118</v>
      </c>
      <c r="F5" s="209"/>
      <c r="G5" s="209"/>
      <c r="H5" s="209" t="s">
        <v>119</v>
      </c>
      <c r="I5" s="209"/>
      <c r="J5" s="209" t="s">
        <v>120</v>
      </c>
      <c r="K5" s="209"/>
      <c r="L5" s="209" t="s">
        <v>61</v>
      </c>
      <c r="M5" s="208"/>
      <c r="N5" s="208"/>
      <c r="O5" s="208"/>
      <c r="P5" s="208"/>
      <c r="Q5" s="207"/>
      <c r="R5" s="207"/>
      <c r="S5" s="207"/>
      <c r="T5" s="207"/>
      <c r="U5" s="207"/>
      <c r="V5" s="207"/>
      <c r="W5" s="207"/>
      <c r="X5" s="207"/>
      <c r="Y5" s="207"/>
      <c r="Z5" s="207"/>
    </row>
    <row r="6" spans="1:26" ht="14.25" hidden="1" customHeight="1">
      <c r="A6" s="207"/>
      <c r="B6" s="208"/>
      <c r="C6" s="209" t="s">
        <v>24</v>
      </c>
      <c r="D6" s="208"/>
      <c r="E6" s="210" t="s">
        <v>121</v>
      </c>
      <c r="F6" s="209"/>
      <c r="G6" s="209"/>
      <c r="H6" s="211" t="s">
        <v>122</v>
      </c>
      <c r="I6" s="209"/>
      <c r="J6" s="209" t="s">
        <v>29</v>
      </c>
      <c r="K6" s="209"/>
      <c r="L6" s="209" t="s">
        <v>62</v>
      </c>
      <c r="M6" s="208"/>
      <c r="N6" s="208"/>
      <c r="O6" s="208"/>
      <c r="P6" s="208"/>
      <c r="Q6" s="207"/>
      <c r="R6" s="207"/>
      <c r="S6" s="207"/>
      <c r="T6" s="207"/>
      <c r="U6" s="207"/>
      <c r="V6" s="207"/>
      <c r="W6" s="207"/>
      <c r="X6" s="207"/>
      <c r="Y6" s="207"/>
      <c r="Z6" s="207"/>
    </row>
    <row r="7" spans="1:26" ht="14.25" hidden="1" customHeight="1">
      <c r="A7" s="207"/>
      <c r="B7" s="208"/>
      <c r="C7" s="209" t="s">
        <v>123</v>
      </c>
      <c r="D7" s="208"/>
      <c r="E7" s="209"/>
      <c r="F7" s="209"/>
      <c r="G7" s="209"/>
      <c r="H7" s="209" t="s">
        <v>27</v>
      </c>
      <c r="I7" s="209"/>
      <c r="J7" s="209" t="s">
        <v>124</v>
      </c>
      <c r="K7" s="209"/>
      <c r="L7" s="209" t="s">
        <v>125</v>
      </c>
      <c r="M7" s="208"/>
      <c r="N7" s="208"/>
      <c r="O7" s="208"/>
      <c r="P7" s="208"/>
      <c r="Q7" s="207"/>
      <c r="R7" s="207"/>
      <c r="S7" s="207"/>
      <c r="T7" s="207"/>
      <c r="U7" s="207"/>
      <c r="V7" s="207"/>
      <c r="W7" s="207"/>
      <c r="X7" s="207"/>
      <c r="Y7" s="207"/>
      <c r="Z7" s="207"/>
    </row>
    <row r="8" spans="1:26" ht="14.25" hidden="1" customHeight="1">
      <c r="A8" s="207"/>
      <c r="B8" s="208"/>
      <c r="C8" s="209"/>
      <c r="D8" s="208"/>
      <c r="E8" s="209"/>
      <c r="F8" s="209"/>
      <c r="G8" s="209"/>
      <c r="H8" s="209"/>
      <c r="I8" s="209"/>
      <c r="J8" s="209"/>
      <c r="K8" s="209"/>
      <c r="L8" s="209" t="s">
        <v>126</v>
      </c>
      <c r="M8" s="208"/>
      <c r="N8" s="208"/>
      <c r="O8" s="208"/>
      <c r="P8" s="208"/>
      <c r="Q8" s="207"/>
      <c r="R8" s="207"/>
      <c r="S8" s="207"/>
      <c r="T8" s="207"/>
      <c r="U8" s="207"/>
      <c r="V8" s="207"/>
      <c r="W8" s="207"/>
      <c r="X8" s="207"/>
      <c r="Y8" s="207"/>
      <c r="Z8" s="207"/>
    </row>
    <row r="9" spans="1:26" ht="14.25" hidden="1" customHeight="1">
      <c r="A9" s="207"/>
      <c r="B9" s="208"/>
      <c r="C9" s="208"/>
      <c r="D9" s="208"/>
      <c r="E9" s="209"/>
      <c r="F9" s="209"/>
      <c r="G9" s="209"/>
      <c r="H9" s="209"/>
      <c r="I9" s="209"/>
      <c r="J9" s="209"/>
      <c r="K9" s="209"/>
      <c r="L9" s="212" t="s">
        <v>127</v>
      </c>
      <c r="M9" s="208"/>
      <c r="N9" s="208"/>
      <c r="O9" s="208"/>
      <c r="P9" s="208"/>
      <c r="Q9" s="207"/>
      <c r="R9" s="207"/>
      <c r="S9" s="207"/>
      <c r="T9" s="207"/>
      <c r="U9" s="207"/>
      <c r="V9" s="207"/>
      <c r="W9" s="207"/>
      <c r="X9" s="207"/>
      <c r="Y9" s="207"/>
      <c r="Z9" s="207"/>
    </row>
    <row r="10" spans="1:26" ht="14.25" hidden="1" customHeight="1">
      <c r="A10" s="207"/>
      <c r="B10" s="208"/>
      <c r="C10" s="208"/>
      <c r="D10" s="208"/>
      <c r="E10" s="209"/>
      <c r="F10" s="209"/>
      <c r="G10" s="209"/>
      <c r="H10" s="209"/>
      <c r="I10" s="209"/>
      <c r="J10" s="209"/>
      <c r="K10" s="209"/>
      <c r="L10" s="212" t="s">
        <v>128</v>
      </c>
      <c r="M10" s="208"/>
      <c r="N10" s="208"/>
      <c r="O10" s="208"/>
      <c r="P10" s="208"/>
      <c r="Q10" s="207"/>
      <c r="R10" s="207"/>
      <c r="S10" s="207"/>
      <c r="T10" s="207"/>
      <c r="U10" s="207"/>
      <c r="V10" s="207"/>
      <c r="W10" s="207"/>
      <c r="X10" s="207"/>
      <c r="Y10" s="207"/>
      <c r="Z10" s="207"/>
    </row>
    <row r="11" spans="1:26" ht="14.25" hidden="1" customHeight="1">
      <c r="A11" s="207"/>
      <c r="B11" s="208"/>
      <c r="C11" s="208"/>
      <c r="D11" s="208"/>
      <c r="E11" s="213"/>
      <c r="F11" s="213"/>
      <c r="G11" s="213"/>
      <c r="H11" s="213"/>
      <c r="I11" s="213"/>
      <c r="J11" s="213"/>
      <c r="K11" s="213"/>
      <c r="L11" s="213" t="s">
        <v>129</v>
      </c>
      <c r="M11" s="208"/>
      <c r="N11" s="208"/>
      <c r="O11" s="208"/>
      <c r="P11" s="208"/>
      <c r="Q11" s="207"/>
      <c r="R11" s="207"/>
      <c r="S11" s="207"/>
      <c r="T11" s="207"/>
      <c r="U11" s="207"/>
      <c r="V11" s="207"/>
      <c r="W11" s="207"/>
      <c r="X11" s="207"/>
      <c r="Y11" s="207"/>
      <c r="Z11" s="207"/>
    </row>
    <row r="12" spans="1:26" ht="14.25" customHeight="1">
      <c r="A12" s="207"/>
      <c r="B12" s="207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</row>
    <row r="13" spans="1:26" ht="14.25" customHeight="1">
      <c r="B13" s="214" t="s">
        <v>130</v>
      </c>
      <c r="C13" s="215">
        <v>1</v>
      </c>
      <c r="D13" s="216">
        <v>2</v>
      </c>
      <c r="E13" s="216">
        <v>3</v>
      </c>
      <c r="F13" s="216">
        <v>4</v>
      </c>
      <c r="G13" s="216">
        <v>5</v>
      </c>
      <c r="H13" s="216">
        <v>6</v>
      </c>
      <c r="I13" s="216">
        <v>7</v>
      </c>
      <c r="J13" s="217">
        <v>8</v>
      </c>
      <c r="K13" s="217">
        <v>9</v>
      </c>
      <c r="L13" s="217">
        <v>10</v>
      </c>
      <c r="M13" s="217">
        <v>11</v>
      </c>
      <c r="N13" s="216">
        <v>12</v>
      </c>
      <c r="O13" s="217">
        <v>13</v>
      </c>
      <c r="P13" s="217">
        <v>14</v>
      </c>
      <c r="Q13" s="215">
        <v>15</v>
      </c>
      <c r="R13" s="215">
        <v>16</v>
      </c>
      <c r="S13" s="215">
        <v>17</v>
      </c>
      <c r="T13" s="215">
        <v>18</v>
      </c>
    </row>
    <row r="14" spans="1:26" ht="14.25" customHeight="1">
      <c r="A14" s="105" t="s">
        <v>131</v>
      </c>
      <c r="C14" s="218"/>
      <c r="D14" s="219"/>
      <c r="E14" s="219"/>
      <c r="F14" s="219"/>
      <c r="G14" s="219"/>
      <c r="H14" s="219"/>
      <c r="I14" s="219"/>
      <c r="J14" s="219"/>
      <c r="K14" s="219"/>
      <c r="L14" s="219"/>
      <c r="M14" s="219"/>
      <c r="N14" s="219"/>
    </row>
    <row r="15" spans="1:26" ht="14.25" customHeight="1">
      <c r="A15" s="105"/>
      <c r="C15" s="219" t="s">
        <v>61</v>
      </c>
      <c r="D15" s="219" t="s">
        <v>61</v>
      </c>
      <c r="E15" s="219" t="s">
        <v>62</v>
      </c>
      <c r="F15" s="219" t="s">
        <v>61</v>
      </c>
      <c r="G15" s="219" t="s">
        <v>61</v>
      </c>
      <c r="H15" s="219" t="s">
        <v>62</v>
      </c>
      <c r="I15" s="219" t="s">
        <v>61</v>
      </c>
      <c r="J15" s="219" t="s">
        <v>61</v>
      </c>
      <c r="K15" s="219" t="s">
        <v>62</v>
      </c>
      <c r="L15" s="219" t="s">
        <v>61</v>
      </c>
      <c r="M15" s="219" t="s">
        <v>61</v>
      </c>
      <c r="N15" s="219" t="s">
        <v>62</v>
      </c>
      <c r="O15" s="219" t="s">
        <v>61</v>
      </c>
      <c r="P15" s="219" t="s">
        <v>61</v>
      </c>
      <c r="Q15" s="219" t="s">
        <v>62</v>
      </c>
      <c r="R15" s="219" t="s">
        <v>61</v>
      </c>
      <c r="S15" s="219" t="s">
        <v>61</v>
      </c>
      <c r="T15" s="219" t="s">
        <v>62</v>
      </c>
    </row>
    <row r="16" spans="1:26" ht="14.25" customHeight="1">
      <c r="A16" s="105" t="s">
        <v>132</v>
      </c>
    </row>
    <row r="17" spans="1:21" ht="14.25" customHeight="1">
      <c r="C17" s="220" t="str">
        <f t="shared" ref="C17:D17" si="0">C15</f>
        <v>Corn</v>
      </c>
      <c r="D17" s="220" t="str">
        <f t="shared" si="0"/>
        <v>Corn</v>
      </c>
      <c r="E17" s="220" t="s">
        <v>62</v>
      </c>
      <c r="F17" s="220" t="s">
        <v>125</v>
      </c>
      <c r="G17" s="220" t="s">
        <v>61</v>
      </c>
      <c r="H17" s="220" t="s">
        <v>62</v>
      </c>
      <c r="I17" s="220" t="s">
        <v>125</v>
      </c>
      <c r="J17" s="219" t="s">
        <v>126</v>
      </c>
      <c r="K17" s="220" t="s">
        <v>126</v>
      </c>
      <c r="L17" s="220" t="s">
        <v>126</v>
      </c>
      <c r="M17" s="220" t="s">
        <v>129</v>
      </c>
      <c r="N17" s="220" t="s">
        <v>125</v>
      </c>
      <c r="O17" s="220" t="s">
        <v>61</v>
      </c>
      <c r="P17" s="220" t="s">
        <v>62</v>
      </c>
      <c r="Q17" s="220" t="s">
        <v>125</v>
      </c>
      <c r="R17" s="220" t="s">
        <v>126</v>
      </c>
      <c r="S17" s="220" t="s">
        <v>126</v>
      </c>
      <c r="T17" s="220" t="s">
        <v>126</v>
      </c>
    </row>
    <row r="18" spans="1:21" ht="14.25" customHeight="1">
      <c r="A18" s="105" t="s">
        <v>133</v>
      </c>
      <c r="C18" s="218"/>
      <c r="D18" s="219"/>
      <c r="E18" s="219"/>
      <c r="F18" s="219"/>
      <c r="G18" s="219"/>
      <c r="H18" s="219"/>
      <c r="I18" s="219"/>
      <c r="J18" s="219"/>
      <c r="K18" s="219"/>
      <c r="L18" s="219"/>
      <c r="M18" s="219"/>
      <c r="N18" s="219"/>
    </row>
    <row r="19" spans="1:21" ht="14.25" customHeight="1">
      <c r="C19" s="220" t="s">
        <v>61</v>
      </c>
      <c r="D19" s="220" t="s">
        <v>62</v>
      </c>
      <c r="E19" s="220" t="s">
        <v>125</v>
      </c>
      <c r="F19" s="219" t="s">
        <v>126</v>
      </c>
      <c r="G19" s="220" t="s">
        <v>126</v>
      </c>
      <c r="H19" s="220" t="s">
        <v>126</v>
      </c>
      <c r="I19" s="220" t="s">
        <v>129</v>
      </c>
      <c r="J19" s="220" t="s">
        <v>125</v>
      </c>
      <c r="K19" s="220" t="s">
        <v>61</v>
      </c>
      <c r="L19" s="220" t="s">
        <v>62</v>
      </c>
      <c r="M19" s="220" t="s">
        <v>125</v>
      </c>
      <c r="N19" s="220" t="s">
        <v>126</v>
      </c>
      <c r="O19" s="220" t="s">
        <v>126</v>
      </c>
      <c r="P19" s="220" t="s">
        <v>126</v>
      </c>
      <c r="Q19" s="220" t="s">
        <v>61</v>
      </c>
      <c r="R19" s="220" t="s">
        <v>62</v>
      </c>
      <c r="S19" s="220" t="s">
        <v>125</v>
      </c>
      <c r="T19" s="219" t="s">
        <v>126</v>
      </c>
    </row>
    <row r="20" spans="1:21" ht="14.25" customHeight="1"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</row>
    <row r="21" spans="1:21" ht="14.25" customHeight="1">
      <c r="A21" s="96" t="s">
        <v>58</v>
      </c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</row>
    <row r="22" spans="1:21" ht="14.25" customHeight="1">
      <c r="A22" s="12"/>
      <c r="C22" s="219" t="s">
        <v>61</v>
      </c>
      <c r="D22" s="219" t="s">
        <v>62</v>
      </c>
      <c r="E22" s="219" t="s">
        <v>61</v>
      </c>
      <c r="F22" s="219" t="s">
        <v>62</v>
      </c>
      <c r="G22" s="219" t="s">
        <v>61</v>
      </c>
      <c r="H22" s="219" t="s">
        <v>62</v>
      </c>
      <c r="I22" s="219" t="s">
        <v>61</v>
      </c>
      <c r="J22" s="219" t="s">
        <v>62</v>
      </c>
      <c r="K22" s="219" t="s">
        <v>61</v>
      </c>
      <c r="L22" s="219" t="s">
        <v>62</v>
      </c>
      <c r="M22" s="219" t="s">
        <v>61</v>
      </c>
      <c r="N22" s="219" t="s">
        <v>62</v>
      </c>
      <c r="O22" s="219" t="s">
        <v>61</v>
      </c>
      <c r="P22" s="219" t="s">
        <v>62</v>
      </c>
      <c r="Q22" s="219" t="s">
        <v>61</v>
      </c>
      <c r="R22" s="219" t="s">
        <v>62</v>
      </c>
      <c r="S22" s="219" t="s">
        <v>61</v>
      </c>
      <c r="T22" s="219" t="s">
        <v>62</v>
      </c>
    </row>
    <row r="23" spans="1:21" ht="14.25" customHeight="1">
      <c r="A23" s="105" t="s">
        <v>59</v>
      </c>
    </row>
    <row r="24" spans="1:21" ht="14.25" customHeight="1">
      <c r="C24" s="219" t="s">
        <v>62</v>
      </c>
      <c r="D24" s="220" t="s">
        <v>61</v>
      </c>
      <c r="E24" s="219" t="s">
        <v>62</v>
      </c>
      <c r="F24" s="219" t="s">
        <v>125</v>
      </c>
      <c r="G24" s="220" t="s">
        <v>127</v>
      </c>
      <c r="H24" s="220" t="s">
        <v>127</v>
      </c>
      <c r="I24" s="220" t="s">
        <v>127</v>
      </c>
      <c r="J24" s="220" t="s">
        <v>61</v>
      </c>
      <c r="K24" s="219" t="s">
        <v>62</v>
      </c>
      <c r="L24" s="219" t="s">
        <v>125</v>
      </c>
      <c r="M24" s="220" t="s">
        <v>127</v>
      </c>
      <c r="N24" s="220" t="s">
        <v>127</v>
      </c>
      <c r="O24" s="220" t="s">
        <v>127</v>
      </c>
      <c r="P24" s="220" t="s">
        <v>61</v>
      </c>
      <c r="Q24" s="219" t="s">
        <v>62</v>
      </c>
      <c r="R24" s="219" t="s">
        <v>125</v>
      </c>
      <c r="S24" s="220" t="s">
        <v>127</v>
      </c>
      <c r="T24" s="220" t="s">
        <v>127</v>
      </c>
      <c r="U24" s="220"/>
    </row>
    <row r="25" spans="1:21" ht="14.25" customHeight="1">
      <c r="A25" s="96" t="s">
        <v>60</v>
      </c>
      <c r="C25" s="219"/>
      <c r="D25" s="219"/>
      <c r="E25" s="219"/>
      <c r="F25" s="219"/>
      <c r="G25" s="219"/>
      <c r="H25" s="219"/>
      <c r="I25" s="219"/>
      <c r="J25" s="219"/>
      <c r="K25" s="219"/>
      <c r="L25" s="219"/>
      <c r="M25" s="219"/>
      <c r="N25" s="219"/>
    </row>
    <row r="26" spans="1:21" ht="14.25" customHeight="1">
      <c r="B26" s="12"/>
      <c r="C26" s="219" t="s">
        <v>61</v>
      </c>
      <c r="D26" s="219" t="s">
        <v>62</v>
      </c>
      <c r="E26" s="219" t="s">
        <v>125</v>
      </c>
      <c r="F26" s="219" t="s">
        <v>127</v>
      </c>
      <c r="G26" s="219" t="s">
        <v>127</v>
      </c>
      <c r="H26" s="219" t="s">
        <v>127</v>
      </c>
      <c r="I26" s="219" t="s">
        <v>61</v>
      </c>
      <c r="J26" s="219" t="s">
        <v>62</v>
      </c>
      <c r="K26" s="219" t="s">
        <v>125</v>
      </c>
      <c r="L26" s="219" t="s">
        <v>127</v>
      </c>
      <c r="M26" s="219" t="s">
        <v>127</v>
      </c>
      <c r="N26" s="219" t="s">
        <v>127</v>
      </c>
      <c r="O26" s="219" t="s">
        <v>61</v>
      </c>
      <c r="P26" s="219" t="s">
        <v>62</v>
      </c>
      <c r="Q26" s="219" t="s">
        <v>125</v>
      </c>
      <c r="R26" s="219" t="s">
        <v>127</v>
      </c>
      <c r="S26" s="219" t="s">
        <v>127</v>
      </c>
      <c r="T26" s="219" t="s">
        <v>127</v>
      </c>
    </row>
    <row r="27" spans="1:21" ht="14.25" customHeight="1">
      <c r="J27" s="12"/>
      <c r="K27" s="12"/>
      <c r="L27" s="12"/>
      <c r="M27" s="12"/>
    </row>
    <row r="28" spans="1:21" ht="14.25" hidden="1" customHeight="1">
      <c r="B28" t="s">
        <v>134</v>
      </c>
      <c r="J28" s="12"/>
      <c r="K28" s="12"/>
      <c r="L28" s="12"/>
      <c r="M28" s="12"/>
    </row>
    <row r="29" spans="1:21" ht="14.25" hidden="1" customHeight="1">
      <c r="C29" s="219" t="s">
        <v>135</v>
      </c>
      <c r="D29" s="219" t="s">
        <v>135</v>
      </c>
      <c r="E29" s="219" t="s">
        <v>135</v>
      </c>
      <c r="F29" s="219" t="s">
        <v>135</v>
      </c>
      <c r="G29" s="219" t="s">
        <v>135</v>
      </c>
      <c r="H29" s="219" t="s">
        <v>135</v>
      </c>
      <c r="I29" s="219" t="s">
        <v>135</v>
      </c>
      <c r="J29" s="219" t="s">
        <v>135</v>
      </c>
      <c r="K29" s="219" t="s">
        <v>135</v>
      </c>
      <c r="L29" s="219" t="s">
        <v>135</v>
      </c>
      <c r="M29" s="219" t="s">
        <v>135</v>
      </c>
      <c r="N29" s="219" t="s">
        <v>135</v>
      </c>
    </row>
    <row r="30" spans="1:21" ht="14.25" hidden="1" customHeight="1">
      <c r="B30" t="s">
        <v>136</v>
      </c>
    </row>
    <row r="31" spans="1:21" ht="14.25" hidden="1" customHeight="1">
      <c r="C31" s="219" t="s">
        <v>137</v>
      </c>
      <c r="D31" s="219" t="s">
        <v>137</v>
      </c>
      <c r="E31" s="219" t="s">
        <v>137</v>
      </c>
    </row>
    <row r="32" spans="1:21" ht="14.25" hidden="1" customHeight="1">
      <c r="B32" t="s">
        <v>138</v>
      </c>
      <c r="C32" s="219"/>
      <c r="D32" s="219"/>
      <c r="E32" s="219"/>
      <c r="F32" s="219"/>
      <c r="G32" s="219"/>
      <c r="H32" s="219"/>
      <c r="I32" s="219"/>
      <c r="J32" s="219"/>
      <c r="K32" s="219"/>
      <c r="L32" s="219"/>
      <c r="M32" s="219"/>
      <c r="N32" s="219"/>
    </row>
    <row r="33" spans="2:14" ht="14.25" hidden="1" customHeight="1">
      <c r="C33" s="219" t="s">
        <v>137</v>
      </c>
      <c r="D33" s="219" t="s">
        <v>137</v>
      </c>
      <c r="E33" s="219" t="s">
        <v>137</v>
      </c>
      <c r="F33" s="219" t="s">
        <v>137</v>
      </c>
      <c r="G33" s="219" t="s">
        <v>137</v>
      </c>
      <c r="H33" s="219" t="s">
        <v>137</v>
      </c>
      <c r="I33" s="219" t="s">
        <v>137</v>
      </c>
      <c r="J33" s="219" t="s">
        <v>137</v>
      </c>
      <c r="K33" s="219" t="s">
        <v>137</v>
      </c>
      <c r="L33" s="219" t="s">
        <v>137</v>
      </c>
      <c r="M33" s="219" t="s">
        <v>137</v>
      </c>
      <c r="N33" s="219" t="s">
        <v>137</v>
      </c>
    </row>
    <row r="34" spans="2:14" ht="14.25" hidden="1" customHeight="1"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</row>
    <row r="35" spans="2:14" ht="14.25" hidden="1" customHeight="1">
      <c r="B35" s="12" t="s">
        <v>139</v>
      </c>
      <c r="C35" s="219"/>
      <c r="D35" s="219"/>
      <c r="E35" s="219"/>
      <c r="F35" s="219"/>
      <c r="G35" s="219"/>
      <c r="H35" s="219"/>
      <c r="I35" s="219"/>
      <c r="J35" s="219"/>
      <c r="K35" s="219"/>
      <c r="L35" s="219"/>
      <c r="M35" s="219"/>
      <c r="N35" s="219"/>
    </row>
    <row r="36" spans="2:14" ht="14.25" hidden="1" customHeight="1">
      <c r="B36" s="12"/>
      <c r="C36" s="219" t="s">
        <v>135</v>
      </c>
      <c r="D36" s="219" t="s">
        <v>135</v>
      </c>
      <c r="E36" s="219" t="s">
        <v>135</v>
      </c>
      <c r="F36" s="219" t="s">
        <v>135</v>
      </c>
      <c r="G36" s="219" t="s">
        <v>135</v>
      </c>
      <c r="H36" s="219" t="s">
        <v>135</v>
      </c>
      <c r="I36" s="219" t="s">
        <v>135</v>
      </c>
      <c r="J36" s="219" t="s">
        <v>135</v>
      </c>
      <c r="K36" s="219" t="s">
        <v>135</v>
      </c>
      <c r="L36" s="219" t="s">
        <v>135</v>
      </c>
      <c r="M36" s="219" t="s">
        <v>135</v>
      </c>
      <c r="N36" s="219" t="s">
        <v>135</v>
      </c>
    </row>
    <row r="37" spans="2:14" ht="14.25" hidden="1" customHeight="1">
      <c r="B37" s="12" t="s">
        <v>140</v>
      </c>
      <c r="C37" s="219"/>
      <c r="D37" s="219"/>
      <c r="E37" s="219"/>
      <c r="F37" s="219"/>
      <c r="G37" s="219"/>
      <c r="H37" s="219"/>
      <c r="I37" s="219"/>
      <c r="J37" s="219"/>
      <c r="K37" s="219"/>
      <c r="L37" s="219"/>
      <c r="M37" s="219"/>
      <c r="N37" s="219"/>
    </row>
    <row r="38" spans="2:14" ht="14.25" hidden="1" customHeight="1">
      <c r="B38" s="12"/>
      <c r="C38" s="219" t="s">
        <v>137</v>
      </c>
      <c r="D38" s="219" t="s">
        <v>137</v>
      </c>
      <c r="E38" s="219" t="s">
        <v>137</v>
      </c>
      <c r="F38" s="219" t="s">
        <v>137</v>
      </c>
      <c r="G38" s="219" t="s">
        <v>137</v>
      </c>
      <c r="H38" s="219" t="s">
        <v>137</v>
      </c>
      <c r="I38" s="219" t="s">
        <v>137</v>
      </c>
      <c r="J38" s="219" t="s">
        <v>137</v>
      </c>
      <c r="K38" s="219" t="s">
        <v>137</v>
      </c>
      <c r="L38" s="219" t="s">
        <v>137</v>
      </c>
      <c r="M38" s="219" t="s">
        <v>137</v>
      </c>
      <c r="N38" s="219" t="s">
        <v>137</v>
      </c>
    </row>
    <row r="39" spans="2:14" ht="14.25" hidden="1" customHeight="1">
      <c r="B39" s="2" t="s">
        <v>141</v>
      </c>
    </row>
    <row r="40" spans="2:14" ht="14.25" hidden="1" customHeight="1">
      <c r="C40" s="219" t="s">
        <v>137</v>
      </c>
      <c r="D40" s="219" t="s">
        <v>137</v>
      </c>
      <c r="E40" s="219" t="s">
        <v>137</v>
      </c>
    </row>
    <row r="41" spans="2:14" ht="14.25" customHeight="1"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</row>
    <row r="42" spans="2:14" ht="14.25" customHeight="1"/>
    <row r="43" spans="2:14" ht="14.25" customHeight="1"/>
    <row r="44" spans="2:14" ht="14.25" customHeight="1"/>
    <row r="45" spans="2:14" ht="14.25" customHeight="1"/>
    <row r="46" spans="2:14" ht="14.25" customHeight="1"/>
    <row r="47" spans="2:14" ht="14.25" customHeight="1"/>
    <row r="48" spans="2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dataValidations count="1">
    <dataValidation type="list" allowBlank="1" showErrorMessage="1" sqref="C15:T15 C17:T17 C19:T19 C22:T22 C24:U24 C26:T26 D52" xr:uid="{00000000-0002-0000-0200-000000000000}">
      <formula1>$L$5:$L$11</formula1>
    </dataValidation>
  </dataValidation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AD47"/>
    <pageSetUpPr fitToPage="1"/>
  </sheetPr>
  <dimension ref="A1:Z1035"/>
  <sheetViews>
    <sheetView showGridLines="0" workbookViewId="0">
      <pane xSplit="4" ySplit="2" topLeftCell="E18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4.453125" defaultRowHeight="15" customHeight="1"/>
  <cols>
    <col min="1" max="1" width="2.81640625" customWidth="1"/>
    <col min="2" max="2" width="11.81640625" customWidth="1"/>
    <col min="3" max="3" width="2.81640625" customWidth="1"/>
    <col min="4" max="4" width="25.453125" customWidth="1"/>
    <col min="5" max="19" width="11.7265625" customWidth="1"/>
    <col min="20" max="20" width="12.54296875" customWidth="1"/>
    <col min="21" max="21" width="10.453125" customWidth="1"/>
    <col min="22" max="22" width="13" customWidth="1"/>
    <col min="23" max="26" width="8.7265625" customWidth="1"/>
  </cols>
  <sheetData>
    <row r="1" spans="1:26" ht="14.25" customHeight="1">
      <c r="D1" s="221"/>
      <c r="E1" s="222">
        <v>1</v>
      </c>
      <c r="F1" s="222">
        <f t="shared" ref="F1:V1" si="0">E1+1</f>
        <v>2</v>
      </c>
      <c r="G1" s="222">
        <f t="shared" si="0"/>
        <v>3</v>
      </c>
      <c r="H1" s="222">
        <f t="shared" si="0"/>
        <v>4</v>
      </c>
      <c r="I1" s="222">
        <f t="shared" si="0"/>
        <v>5</v>
      </c>
      <c r="J1" s="222">
        <f t="shared" si="0"/>
        <v>6</v>
      </c>
      <c r="K1" s="222">
        <f t="shared" si="0"/>
        <v>7</v>
      </c>
      <c r="L1" s="222">
        <f t="shared" si="0"/>
        <v>8</v>
      </c>
      <c r="M1" s="222">
        <f t="shared" si="0"/>
        <v>9</v>
      </c>
      <c r="N1" s="222">
        <f t="shared" si="0"/>
        <v>10</v>
      </c>
      <c r="O1" s="222">
        <f t="shared" si="0"/>
        <v>11</v>
      </c>
      <c r="P1" s="222">
        <f t="shared" si="0"/>
        <v>12</v>
      </c>
      <c r="Q1" s="222">
        <f t="shared" si="0"/>
        <v>13</v>
      </c>
      <c r="R1" s="222">
        <f t="shared" si="0"/>
        <v>14</v>
      </c>
      <c r="S1" s="222">
        <f t="shared" si="0"/>
        <v>15</v>
      </c>
      <c r="T1" s="222">
        <f t="shared" si="0"/>
        <v>16</v>
      </c>
      <c r="U1" s="222">
        <f t="shared" si="0"/>
        <v>17</v>
      </c>
      <c r="V1" s="222">
        <f t="shared" si="0"/>
        <v>18</v>
      </c>
      <c r="W1" s="223"/>
      <c r="X1" s="223"/>
      <c r="Y1" s="223"/>
      <c r="Z1" s="223"/>
    </row>
    <row r="2" spans="1:26" ht="14.25" customHeight="1">
      <c r="B2" s="224" t="s">
        <v>142</v>
      </c>
      <c r="E2" s="225" t="s">
        <v>143</v>
      </c>
      <c r="F2" s="225" t="s">
        <v>144</v>
      </c>
      <c r="G2" s="225" t="s">
        <v>145</v>
      </c>
      <c r="H2" s="225" t="s">
        <v>146</v>
      </c>
      <c r="I2" s="225" t="s">
        <v>147</v>
      </c>
      <c r="J2" s="225" t="s">
        <v>148</v>
      </c>
      <c r="K2" s="225" t="s">
        <v>149</v>
      </c>
      <c r="L2" s="225" t="s">
        <v>150</v>
      </c>
      <c r="M2" s="225" t="s">
        <v>151</v>
      </c>
      <c r="N2" s="225" t="s">
        <v>152</v>
      </c>
      <c r="O2" s="225" t="s">
        <v>153</v>
      </c>
      <c r="P2" s="225" t="s">
        <v>154</v>
      </c>
      <c r="Q2" s="225" t="s">
        <v>155</v>
      </c>
      <c r="R2" s="225" t="s">
        <v>156</v>
      </c>
      <c r="S2" s="225" t="s">
        <v>157</v>
      </c>
      <c r="T2" s="225" t="s">
        <v>158</v>
      </c>
      <c r="U2" s="225" t="s">
        <v>159</v>
      </c>
      <c r="V2" s="225" t="s">
        <v>160</v>
      </c>
      <c r="W2" s="223"/>
      <c r="X2" s="223"/>
      <c r="Y2" s="223"/>
      <c r="Z2" s="223"/>
    </row>
    <row r="3" spans="1:26" ht="14.25" customHeight="1">
      <c r="B3" s="226" t="s">
        <v>8</v>
      </c>
      <c r="C3" s="223"/>
      <c r="D3" s="223"/>
      <c r="E3" s="227" t="str">
        <f>Assumptions!F8</f>
        <v>Corn</v>
      </c>
      <c r="F3" s="227" t="str">
        <f>Assumptions!G8</f>
        <v>Soybeans</v>
      </c>
      <c r="G3" s="227" t="str">
        <f>Assumptions!H8</f>
        <v>Corn</v>
      </c>
      <c r="H3" s="227" t="str">
        <f>Assumptions!I8</f>
        <v>Soybeans</v>
      </c>
      <c r="I3" s="227" t="str">
        <f>Assumptions!J8</f>
        <v>Corn</v>
      </c>
      <c r="J3" s="227" t="str">
        <f>Assumptions!K8</f>
        <v>Soybeans</v>
      </c>
      <c r="K3" s="227" t="str">
        <f>Assumptions!L8</f>
        <v>Corn</v>
      </c>
      <c r="L3" s="227" t="str">
        <f>Assumptions!M8</f>
        <v>Soybeans</v>
      </c>
      <c r="M3" s="227" t="str">
        <f>Assumptions!N8</f>
        <v>Corn</v>
      </c>
      <c r="N3" s="227" t="str">
        <f>Assumptions!O8</f>
        <v>Soybeans</v>
      </c>
      <c r="O3" s="227" t="str">
        <f>Assumptions!P8</f>
        <v>Corn</v>
      </c>
      <c r="P3" s="227" t="str">
        <f>Assumptions!Q8</f>
        <v>Soybeans</v>
      </c>
      <c r="Q3" s="227" t="str">
        <f>Assumptions!R8</f>
        <v>Corn</v>
      </c>
      <c r="R3" s="227" t="str">
        <f>Assumptions!S8</f>
        <v>Soybeans</v>
      </c>
      <c r="S3" s="227" t="str">
        <f>Assumptions!T8</f>
        <v>Corn</v>
      </c>
      <c r="T3" s="227" t="str">
        <f>Assumptions!U8</f>
        <v>Soybeans</v>
      </c>
      <c r="U3" s="227" t="str">
        <f>Assumptions!V8</f>
        <v>Corn</v>
      </c>
      <c r="V3" s="227" t="str">
        <f>Assumptions!W8</f>
        <v>Soybeans</v>
      </c>
      <c r="W3" s="228">
        <f>Assumptions!X8</f>
        <v>0</v>
      </c>
    </row>
    <row r="4" spans="1:26" ht="14.25" customHeight="1">
      <c r="B4" s="435" t="s">
        <v>161</v>
      </c>
      <c r="D4" s="229" t="s">
        <v>162</v>
      </c>
      <c r="E4" s="230"/>
      <c r="F4" s="231"/>
      <c r="G4" s="232"/>
      <c r="H4" s="232"/>
      <c r="I4" s="232"/>
      <c r="J4" s="232"/>
      <c r="K4" s="232"/>
      <c r="L4" s="232"/>
      <c r="Q4" s="12"/>
      <c r="R4" s="12"/>
    </row>
    <row r="5" spans="1:26" ht="14.25" customHeight="1">
      <c r="A5" s="12"/>
      <c r="B5" s="423"/>
      <c r="C5" s="12"/>
      <c r="D5" s="233" t="s">
        <v>61</v>
      </c>
      <c r="E5" s="234">
        <f>'Northeast Scenario'!G9+'Midwest Scenario'!G9</f>
        <v>245256.37499999997</v>
      </c>
      <c r="F5" s="234">
        <f>'Northeast Scenario'!H9+'Midwest Scenario'!H9</f>
        <v>0</v>
      </c>
      <c r="G5" s="234">
        <f>'Northeast Scenario'!I9+'Midwest Scenario'!I9</f>
        <v>260192.48823749996</v>
      </c>
      <c r="H5" s="234">
        <f>'Northeast Scenario'!J9+'Midwest Scenario'!J9</f>
        <v>0</v>
      </c>
      <c r="I5" s="234">
        <f>'Northeast Scenario'!K9+'Midwest Scenario'!K9</f>
        <v>276038.21077116369</v>
      </c>
      <c r="J5" s="234">
        <f>'Northeast Scenario'!L9+'Midwest Scenario'!L9</f>
        <v>0</v>
      </c>
      <c r="K5" s="234">
        <f>'Northeast Scenario'!M9+'Midwest Scenario'!M9</f>
        <v>292848.93780712754</v>
      </c>
      <c r="L5" s="234">
        <f>'Northeast Scenario'!N9+'Midwest Scenario'!N9</f>
        <v>0</v>
      </c>
      <c r="M5" s="234">
        <f>'Northeast Scenario'!O9+'Midwest Scenario'!O9</f>
        <v>310683.43811958161</v>
      </c>
      <c r="N5" s="234">
        <f>'Northeast Scenario'!P9+'Midwest Scenario'!P9</f>
        <v>0</v>
      </c>
      <c r="O5" s="234">
        <f>'Northeast Scenario'!Q9+'Midwest Scenario'!Q9</f>
        <v>329604.05950106413</v>
      </c>
      <c r="P5" s="234">
        <f>'Northeast Scenario'!R9+'Midwest Scenario'!R9</f>
        <v>0</v>
      </c>
      <c r="Q5" s="234">
        <f>'Northeast Scenario'!S9+'Midwest Scenario'!S9</f>
        <v>349676.94672467891</v>
      </c>
      <c r="R5" s="234">
        <f>'Northeast Scenario'!T9+'Midwest Scenario'!T9</f>
        <v>0</v>
      </c>
      <c r="S5" s="234">
        <f>'Northeast Scenario'!U9+'Midwest Scenario'!U9</f>
        <v>370972.27278021188</v>
      </c>
      <c r="T5" s="234">
        <f>'Northeast Scenario'!V9+'Midwest Scenario'!V9</f>
        <v>0</v>
      </c>
      <c r="U5" s="234">
        <f>'Northeast Scenario'!W9+'Midwest Scenario'!W9</f>
        <v>393564.48419252672</v>
      </c>
      <c r="V5" s="234">
        <f>'Northeast Scenario'!X9+'Midwest Scenario'!X9</f>
        <v>0</v>
      </c>
      <c r="W5" s="12"/>
      <c r="X5" s="12"/>
      <c r="Y5" s="12"/>
      <c r="Z5" s="12"/>
    </row>
    <row r="6" spans="1:26" ht="14.25" customHeight="1">
      <c r="A6" s="12"/>
      <c r="B6" s="423"/>
      <c r="C6" s="12"/>
      <c r="D6" s="233" t="s">
        <v>163</v>
      </c>
      <c r="E6" s="234">
        <f>'Northeast Scenario'!G10+'Midwest Scenario'!G10</f>
        <v>0</v>
      </c>
      <c r="F6" s="234">
        <f>'Northeast Scenario'!H10+'Midwest Scenario'!H10</f>
        <v>182624.02124999999</v>
      </c>
      <c r="G6" s="234">
        <f>'Northeast Scenario'!I10+'Midwest Scenario'!I10</f>
        <v>0</v>
      </c>
      <c r="H6" s="234">
        <f>'Northeast Scenario'!J10+'Midwest Scenario'!J10</f>
        <v>193745.82414412501</v>
      </c>
      <c r="I6" s="234">
        <f>'Northeast Scenario'!K10+'Midwest Scenario'!K10</f>
        <v>0</v>
      </c>
      <c r="J6" s="234">
        <f>'Northeast Scenario'!L10+'Midwest Scenario'!L10</f>
        <v>123326.9669007013</v>
      </c>
      <c r="K6" s="234">
        <f>'Northeast Scenario'!M10+'Midwest Scenario'!M10</f>
        <v>0</v>
      </c>
      <c r="L6" s="234">
        <f>'Northeast Scenario'!N10+'Midwest Scenario'!N10</f>
        <v>218062.6319749234</v>
      </c>
      <c r="M6" s="234">
        <f>'Northeast Scenario'!O10+'Midwest Scenario'!O10</f>
        <v>0</v>
      </c>
      <c r="N6" s="234">
        <f>'Northeast Scenario'!P10+'Midwest Scenario'!P10</f>
        <v>231342.64626219621</v>
      </c>
      <c r="O6" s="234">
        <f>'Northeast Scenario'!Q10+'Midwest Scenario'!Q10</f>
        <v>0</v>
      </c>
      <c r="P6" s="234">
        <f>'Northeast Scenario'!R10+'Midwest Scenario'!R10</f>
        <v>245431.41341956396</v>
      </c>
      <c r="Q6" s="234">
        <f>'Northeast Scenario'!S10+'Midwest Scenario'!S10</f>
        <v>0</v>
      </c>
      <c r="R6" s="234">
        <f>'Northeast Scenario'!T10+'Midwest Scenario'!T10</f>
        <v>260378.18649681535</v>
      </c>
      <c r="S6" s="234">
        <f>'Northeast Scenario'!U10+'Midwest Scenario'!U10</f>
        <v>0</v>
      </c>
      <c r="T6" s="234">
        <f>'Northeast Scenario'!V10+'Midwest Scenario'!V10</f>
        <v>276235.21805447148</v>
      </c>
      <c r="U6" s="234">
        <f>'Northeast Scenario'!W10+'Midwest Scenario'!W10</f>
        <v>0</v>
      </c>
      <c r="V6" s="234">
        <f>'Northeast Scenario'!X10+'Midwest Scenario'!X10</f>
        <v>293057.94283398869</v>
      </c>
      <c r="W6" s="12"/>
      <c r="X6" s="12"/>
      <c r="Y6" s="12"/>
      <c r="Z6" s="12"/>
    </row>
    <row r="7" spans="1:26" ht="14.25" hidden="1" customHeight="1">
      <c r="B7" s="423"/>
      <c r="D7" s="235" t="s">
        <v>164</v>
      </c>
      <c r="E7" s="236">
        <f>'Southern Scenario'!G9+'Western Scenario'!G11</f>
        <v>0</v>
      </c>
      <c r="F7" s="236">
        <f>'Southern Scenario'!H9+'Western Scenario'!H11</f>
        <v>0</v>
      </c>
      <c r="G7" s="236">
        <f>'Southern Scenario'!I9+'Western Scenario'!I11</f>
        <v>0</v>
      </c>
      <c r="H7" s="236">
        <f>'Southern Scenario'!J9+'Western Scenario'!J11</f>
        <v>0</v>
      </c>
      <c r="I7" s="236">
        <f>'Southern Scenario'!K9+'Western Scenario'!K11</f>
        <v>0</v>
      </c>
      <c r="J7" s="236">
        <f>'Southern Scenario'!L9+'Western Scenario'!L11</f>
        <v>0</v>
      </c>
      <c r="K7" s="236">
        <f>'Southern Scenario'!M9+'Western Scenario'!M11</f>
        <v>0</v>
      </c>
      <c r="L7" s="236">
        <f>'Southern Scenario'!N9+'Western Scenario'!N11</f>
        <v>0</v>
      </c>
      <c r="M7" s="236">
        <f>'Southern Scenario'!O9+'Western Scenario'!O11</f>
        <v>0</v>
      </c>
      <c r="N7" s="236">
        <f>'Southern Scenario'!P9+'Western Scenario'!P11</f>
        <v>0</v>
      </c>
      <c r="O7" s="236">
        <f>'Southern Scenario'!Q9+'Western Scenario'!Q11</f>
        <v>0</v>
      </c>
      <c r="P7" s="236">
        <f>'Southern Scenario'!R9+'Western Scenario'!R11</f>
        <v>0</v>
      </c>
      <c r="Q7" s="236">
        <f>'Southern Scenario'!S9+'Western Scenario'!S11</f>
        <v>0</v>
      </c>
      <c r="R7" s="236">
        <f>'Southern Scenario'!T9+'Western Scenario'!T11</f>
        <v>0</v>
      </c>
      <c r="S7" s="236">
        <f>'Southern Scenario'!U9+'Western Scenario'!U11</f>
        <v>0</v>
      </c>
      <c r="T7" s="236">
        <f>'Southern Scenario'!V9+'Western Scenario'!V11</f>
        <v>0</v>
      </c>
      <c r="U7" s="236">
        <f>'Southern Scenario'!W9+'Western Scenario'!W11</f>
        <v>0</v>
      </c>
      <c r="V7" s="236">
        <f>'Southern Scenario'!X9+'Western Scenario'!X11</f>
        <v>0</v>
      </c>
    </row>
    <row r="8" spans="1:26" ht="14.25" customHeight="1">
      <c r="A8" s="12"/>
      <c r="B8" s="423"/>
      <c r="C8" s="12"/>
      <c r="D8" s="229" t="s">
        <v>165</v>
      </c>
      <c r="E8" s="234">
        <f t="shared" ref="E8:V8" si="1">SUM(E5:E7)</f>
        <v>245256.37499999997</v>
      </c>
      <c r="F8" s="234">
        <f t="shared" si="1"/>
        <v>182624.02124999999</v>
      </c>
      <c r="G8" s="234">
        <f t="shared" si="1"/>
        <v>260192.48823749996</v>
      </c>
      <c r="H8" s="234">
        <f t="shared" si="1"/>
        <v>193745.82414412501</v>
      </c>
      <c r="I8" s="234">
        <f t="shared" si="1"/>
        <v>276038.21077116369</v>
      </c>
      <c r="J8" s="234">
        <f t="shared" si="1"/>
        <v>123326.9669007013</v>
      </c>
      <c r="K8" s="234">
        <f t="shared" si="1"/>
        <v>292848.93780712754</v>
      </c>
      <c r="L8" s="234">
        <f t="shared" si="1"/>
        <v>218062.6319749234</v>
      </c>
      <c r="M8" s="234">
        <f t="shared" si="1"/>
        <v>310683.43811958161</v>
      </c>
      <c r="N8" s="234">
        <f t="shared" si="1"/>
        <v>231342.64626219621</v>
      </c>
      <c r="O8" s="234">
        <f t="shared" si="1"/>
        <v>329604.05950106413</v>
      </c>
      <c r="P8" s="234">
        <f t="shared" si="1"/>
        <v>245431.41341956396</v>
      </c>
      <c r="Q8" s="234">
        <f t="shared" si="1"/>
        <v>349676.94672467891</v>
      </c>
      <c r="R8" s="234">
        <f t="shared" si="1"/>
        <v>260378.18649681535</v>
      </c>
      <c r="S8" s="234">
        <f t="shared" si="1"/>
        <v>370972.27278021188</v>
      </c>
      <c r="T8" s="234">
        <f t="shared" si="1"/>
        <v>276235.21805447148</v>
      </c>
      <c r="U8" s="234">
        <f t="shared" si="1"/>
        <v>393564.48419252672</v>
      </c>
      <c r="V8" s="234">
        <f t="shared" si="1"/>
        <v>293057.94283398869</v>
      </c>
      <c r="W8" s="12"/>
      <c r="X8" s="12"/>
      <c r="Y8" s="12"/>
      <c r="Z8" s="12"/>
    </row>
    <row r="9" spans="1:26" ht="14.25" customHeight="1">
      <c r="A9" s="12"/>
      <c r="B9" s="423"/>
      <c r="C9" s="12"/>
      <c r="D9" s="233"/>
      <c r="E9" s="237"/>
      <c r="F9" s="237"/>
      <c r="G9" s="237"/>
      <c r="H9" s="237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B10" s="423"/>
      <c r="D10" s="231"/>
      <c r="E10" s="230"/>
      <c r="F10" s="231"/>
      <c r="G10" s="232"/>
      <c r="H10" s="232"/>
      <c r="I10" s="232"/>
      <c r="J10" s="232"/>
      <c r="K10" s="232"/>
      <c r="L10" s="232"/>
      <c r="Q10" s="12"/>
      <c r="R10" s="12"/>
    </row>
    <row r="11" spans="1:26" ht="14.25" customHeight="1">
      <c r="B11" s="423"/>
      <c r="D11" s="229" t="s">
        <v>166</v>
      </c>
      <c r="E11" s="237"/>
      <c r="F11" s="231"/>
      <c r="G11" s="234"/>
      <c r="H11" s="234"/>
      <c r="I11" s="234"/>
      <c r="J11" s="234"/>
      <c r="K11" s="234"/>
      <c r="L11" s="234"/>
      <c r="Q11" s="12"/>
      <c r="R11" s="12"/>
    </row>
    <row r="12" spans="1:26" ht="14.25" customHeight="1">
      <c r="B12" s="423"/>
      <c r="D12" s="238" t="s">
        <v>61</v>
      </c>
      <c r="E12" s="237"/>
      <c r="F12" s="231"/>
      <c r="G12" s="234"/>
      <c r="H12" s="234"/>
      <c r="I12" s="234"/>
      <c r="J12" s="234"/>
      <c r="K12" s="234"/>
      <c r="L12" s="234"/>
      <c r="Q12" s="12"/>
      <c r="R12" s="12"/>
    </row>
    <row r="13" spans="1:26" ht="14.25" customHeight="1">
      <c r="A13" s="12"/>
      <c r="B13" s="423"/>
      <c r="C13" s="12"/>
      <c r="D13" s="125" t="s">
        <v>167</v>
      </c>
      <c r="E13" s="234">
        <f>SUM('Northeast Scenario'!G16:G18,'Midwest Scenario'!G16:G18)</f>
        <v>98418.75</v>
      </c>
      <c r="F13" s="234">
        <f>SUM('Northeast Scenario'!H16:H18,'Midwest Scenario'!H16:H18)</f>
        <v>0</v>
      </c>
      <c r="G13" s="234">
        <f>SUM('Northeast Scenario'!I16:I18,'Midwest Scenario'!I16:I18)</f>
        <v>104412.45187499998</v>
      </c>
      <c r="H13" s="234">
        <f>SUM('Northeast Scenario'!J16:J18,'Midwest Scenario'!J16:J18)</f>
        <v>0</v>
      </c>
      <c r="I13" s="234">
        <f>SUM('Northeast Scenario'!K16:K18,'Midwest Scenario'!K16:K18)</f>
        <v>110771.17019418748</v>
      </c>
      <c r="J13" s="234">
        <f>SUM('Northeast Scenario'!L16:L18,'Midwest Scenario'!L16:L18)</f>
        <v>0</v>
      </c>
      <c r="K13" s="234">
        <f>SUM('Northeast Scenario'!M16:M18,'Midwest Scenario'!M16:M18)</f>
        <v>117517.13445901353</v>
      </c>
      <c r="L13" s="234">
        <f>SUM('Northeast Scenario'!N16:N18,'Midwest Scenario'!N16:N18)</f>
        <v>0</v>
      </c>
      <c r="M13" s="234">
        <f>SUM('Northeast Scenario'!O16:O18,'Midwest Scenario'!O16:O18)</f>
        <v>124673.92794756743</v>
      </c>
      <c r="N13" s="234">
        <f>SUM('Northeast Scenario'!P16:P18,'Midwest Scenario'!P16:P18)</f>
        <v>0</v>
      </c>
      <c r="O13" s="234">
        <f>SUM('Northeast Scenario'!Q16:Q18,'Midwest Scenario'!Q16:Q18)</f>
        <v>132266.57015957427</v>
      </c>
      <c r="P13" s="234">
        <f>SUM('Northeast Scenario'!R16:R18,'Midwest Scenario'!R16:R18)</f>
        <v>0</v>
      </c>
      <c r="Q13" s="234">
        <f>SUM('Northeast Scenario'!S16:S18,'Midwest Scenario'!S16:S18)</f>
        <v>140321.60428229236</v>
      </c>
      <c r="R13" s="234">
        <f>SUM('Northeast Scenario'!T16:T18,'Midwest Scenario'!T16:T18)</f>
        <v>0</v>
      </c>
      <c r="S13" s="234">
        <f>SUM('Northeast Scenario'!U16:U18,'Midwest Scenario'!U16:U18)</f>
        <v>148867.18998308398</v>
      </c>
      <c r="T13" s="234">
        <f>SUM('Northeast Scenario'!V16:V18,'Midwest Scenario'!V16:V18)</f>
        <v>0</v>
      </c>
      <c r="U13" s="234">
        <f>SUM('Northeast Scenario'!W16:W18,'Midwest Scenario'!W16:W18)</f>
        <v>157933.20185305376</v>
      </c>
      <c r="V13" s="234">
        <f>SUM('Northeast Scenario'!X16:X18,'Midwest Scenario'!X16:X18)</f>
        <v>0</v>
      </c>
      <c r="W13" s="12"/>
      <c r="X13" s="12"/>
      <c r="Y13" s="12"/>
      <c r="Z13" s="12"/>
    </row>
    <row r="14" spans="1:26" ht="14.25" customHeight="1">
      <c r="A14" s="12"/>
      <c r="B14" s="423"/>
      <c r="C14" s="12"/>
      <c r="D14" s="125" t="s">
        <v>168</v>
      </c>
      <c r="E14" s="234">
        <f>'Northeast Scenario'!G19+'Midwest Scenario'!G19</f>
        <v>6915.0000000000009</v>
      </c>
      <c r="F14" s="234">
        <f>'Northeast Scenario'!H19+'Midwest Scenario'!H19</f>
        <v>0</v>
      </c>
      <c r="G14" s="234">
        <f>'Northeast Scenario'!I19+'Midwest Scenario'!I19</f>
        <v>7336.1235000000006</v>
      </c>
      <c r="H14" s="234">
        <f>'Northeast Scenario'!J19+'Midwest Scenario'!J19</f>
        <v>0</v>
      </c>
      <c r="I14" s="234">
        <f>'Northeast Scenario'!K19+'Midwest Scenario'!K19</f>
        <v>7782.89342115</v>
      </c>
      <c r="J14" s="234">
        <f>'Northeast Scenario'!L19+'Midwest Scenario'!L19</f>
        <v>0</v>
      </c>
      <c r="K14" s="234">
        <f>'Northeast Scenario'!M19+'Midwest Scenario'!M19</f>
        <v>8256.8716304980353</v>
      </c>
      <c r="L14" s="234">
        <f>'Northeast Scenario'!N19+'Midwest Scenario'!N19</f>
        <v>0</v>
      </c>
      <c r="M14" s="234">
        <f>'Northeast Scenario'!O19+'Midwest Scenario'!O19</f>
        <v>8759.7151127953657</v>
      </c>
      <c r="N14" s="234">
        <f>'Northeast Scenario'!P19+'Midwest Scenario'!P19</f>
        <v>0</v>
      </c>
      <c r="O14" s="234">
        <f>'Northeast Scenario'!Q19+'Midwest Scenario'!Q19</f>
        <v>9293.1817631646027</v>
      </c>
      <c r="P14" s="234">
        <f>'Northeast Scenario'!R19+'Midwest Scenario'!R19</f>
        <v>0</v>
      </c>
      <c r="Q14" s="234">
        <f>'Northeast Scenario'!S19+'Midwest Scenario'!S19</f>
        <v>9859.1365325413262</v>
      </c>
      <c r="R14" s="234">
        <f>'Northeast Scenario'!T19+'Midwest Scenario'!T19</f>
        <v>0</v>
      </c>
      <c r="S14" s="234">
        <f>'Northeast Scenario'!U19+'Midwest Scenario'!U19</f>
        <v>10459.557947373094</v>
      </c>
      <c r="T14" s="234">
        <f>'Northeast Scenario'!V19+'Midwest Scenario'!V19</f>
        <v>0</v>
      </c>
      <c r="U14" s="234">
        <f>'Northeast Scenario'!W19+'Midwest Scenario'!W19</f>
        <v>11096.545026368114</v>
      </c>
      <c r="V14" s="234">
        <f>'Northeast Scenario'!X19+'Midwest Scenario'!X19</f>
        <v>0</v>
      </c>
      <c r="W14" s="12"/>
      <c r="X14" s="12"/>
      <c r="Y14" s="12"/>
      <c r="Z14" s="12"/>
    </row>
    <row r="15" spans="1:26" ht="14.25" customHeight="1">
      <c r="A15" s="12"/>
      <c r="B15" s="423"/>
      <c r="C15" s="12"/>
      <c r="D15" s="125" t="s">
        <v>169</v>
      </c>
      <c r="E15" s="234">
        <f>SUM('Northeast Scenario'!G20:G21,'Northeast Scenario'!G23:G25,'Midwest Scenario'!G20:G21,'Midwest Scenario'!G23:G25)</f>
        <v>28248.75</v>
      </c>
      <c r="F15" s="234">
        <f>SUM('Northeast Scenario'!H20:H21,'Northeast Scenario'!H23:H25,'Midwest Scenario'!H20:H21,'Midwest Scenario'!H23:H25)</f>
        <v>0</v>
      </c>
      <c r="G15" s="234">
        <f>SUM('Northeast Scenario'!I20:I21,'Northeast Scenario'!I23:I25,'Midwest Scenario'!I20:I21,'Midwest Scenario'!I23:I25)</f>
        <v>29969.098875</v>
      </c>
      <c r="H15" s="234">
        <f>SUM('Northeast Scenario'!J20:J21,'Northeast Scenario'!J23:J25,'Midwest Scenario'!J20:J21,'Midwest Scenario'!J23:J25)</f>
        <v>0</v>
      </c>
      <c r="I15" s="234">
        <f>SUM('Northeast Scenario'!K20:K21,'Northeast Scenario'!K23:K25,'Midwest Scenario'!K20:K21,'Midwest Scenario'!K23:K25)</f>
        <v>31794.216996487496</v>
      </c>
      <c r="J15" s="234">
        <f>SUM('Northeast Scenario'!L20:L21,'Northeast Scenario'!L23:L25,'Midwest Scenario'!L20:L21,'Midwest Scenario'!L23:L25)</f>
        <v>0</v>
      </c>
      <c r="K15" s="234">
        <f>SUM('Northeast Scenario'!M20:M21,'Northeast Scenario'!M23:M25,'Midwest Scenario'!M20:M21,'Midwest Scenario'!M23:M25)</f>
        <v>33730.484811573588</v>
      </c>
      <c r="L15" s="234">
        <f>SUM('Northeast Scenario'!N20:N21,'Northeast Scenario'!N23:N25,'Midwest Scenario'!N20:N21,'Midwest Scenario'!N23:N25)</f>
        <v>0</v>
      </c>
      <c r="M15" s="234">
        <f>SUM('Northeast Scenario'!O20:O21,'Northeast Scenario'!O23:O25,'Midwest Scenario'!O20:O21,'Midwest Scenario'!O23:O25)</f>
        <v>35784.671336598418</v>
      </c>
      <c r="N15" s="234">
        <f>SUM('Northeast Scenario'!P20:P21,'Northeast Scenario'!P23:P25,'Midwest Scenario'!P20:P21,'Midwest Scenario'!P23:P25)</f>
        <v>0</v>
      </c>
      <c r="O15" s="234">
        <f>SUM('Northeast Scenario'!Q20:Q21,'Northeast Scenario'!Q23:Q25,'Midwest Scenario'!Q20:Q21,'Midwest Scenario'!Q23:Q25)</f>
        <v>37963.957820997253</v>
      </c>
      <c r="P15" s="234">
        <f>SUM('Northeast Scenario'!R20:R21,'Northeast Scenario'!R23:R25,'Midwest Scenario'!R20:R21,'Midwest Scenario'!R23:R25)</f>
        <v>0</v>
      </c>
      <c r="Q15" s="234">
        <f>SUM('Northeast Scenario'!S20:S21,'Northeast Scenario'!S23:S25,'Midwest Scenario'!S20:S21,'Midwest Scenario'!S23:S25)</f>
        <v>40275.962852295983</v>
      </c>
      <c r="R15" s="234">
        <f>SUM('Northeast Scenario'!T20:T21,'Northeast Scenario'!T23:T25,'Midwest Scenario'!T20:T21,'Midwest Scenario'!T23:T25)</f>
        <v>0</v>
      </c>
      <c r="S15" s="234">
        <f>SUM('Northeast Scenario'!U20:U21,'Northeast Scenario'!U23:U25,'Midwest Scenario'!U20:U21,'Midwest Scenario'!U23:U25)</f>
        <v>42728.768990000819</v>
      </c>
      <c r="T15" s="234">
        <f>SUM('Northeast Scenario'!V20:V21,'Northeast Scenario'!V23:V25,'Midwest Scenario'!V20:V21,'Midwest Scenario'!V23:V25)</f>
        <v>0</v>
      </c>
      <c r="U15" s="234">
        <f>SUM('Northeast Scenario'!W20:W21,'Northeast Scenario'!W23:W25,'Midwest Scenario'!W20:W21,'Midwest Scenario'!W23:W25)</f>
        <v>45330.951021491855</v>
      </c>
      <c r="V15" s="234">
        <f>SUM('Northeast Scenario'!X20:X21,'Northeast Scenario'!X23:X25,'Midwest Scenario'!X20:X21,'Midwest Scenario'!X23:X25)</f>
        <v>0</v>
      </c>
      <c r="W15" s="12"/>
      <c r="X15" s="12"/>
      <c r="Y15" s="12"/>
      <c r="Z15" s="12"/>
    </row>
    <row r="16" spans="1:26" ht="14.25" customHeight="1">
      <c r="A16" s="12"/>
      <c r="B16" s="423"/>
      <c r="C16" s="12"/>
      <c r="D16" s="125" t="s">
        <v>170</v>
      </c>
      <c r="E16" s="234">
        <f>'Northeast Scenario'!G22+'Northeast Scenario'!G28+'Midwest Scenario'!G22+'Midwest Scenario'!G28</f>
        <v>10308.75</v>
      </c>
      <c r="F16" s="234">
        <f>'Northeast Scenario'!H22+'Northeast Scenario'!H28+'Midwest Scenario'!H22+'Midwest Scenario'!H28</f>
        <v>0</v>
      </c>
      <c r="G16" s="234">
        <f>'Northeast Scenario'!I22+'Northeast Scenario'!I28+'Midwest Scenario'!I22+'Midwest Scenario'!I28</f>
        <v>10936.552874999999</v>
      </c>
      <c r="H16" s="234">
        <f>'Northeast Scenario'!J22+'Northeast Scenario'!J28+'Midwest Scenario'!J22+'Midwest Scenario'!J28</f>
        <v>0</v>
      </c>
      <c r="I16" s="234">
        <f>'Northeast Scenario'!K22+'Northeast Scenario'!K28+'Midwest Scenario'!K22+'Midwest Scenario'!K28</f>
        <v>11602.588945087498</v>
      </c>
      <c r="J16" s="234">
        <f>'Northeast Scenario'!L22+'Northeast Scenario'!L28+'Midwest Scenario'!L22+'Midwest Scenario'!L28</f>
        <v>0</v>
      </c>
      <c r="K16" s="234">
        <f>'Northeast Scenario'!M22+'Northeast Scenario'!M28+'Midwest Scenario'!M22+'Midwest Scenario'!M28</f>
        <v>12309.186611843328</v>
      </c>
      <c r="L16" s="234">
        <f>'Northeast Scenario'!N22+'Northeast Scenario'!N28+'Midwest Scenario'!N22+'Midwest Scenario'!N28</f>
        <v>0</v>
      </c>
      <c r="M16" s="234">
        <f>'Northeast Scenario'!O22+'Northeast Scenario'!O28+'Midwest Scenario'!O22+'Midwest Scenario'!O28</f>
        <v>13058.816076504585</v>
      </c>
      <c r="N16" s="234">
        <f>'Northeast Scenario'!P22+'Northeast Scenario'!P28+'Midwest Scenario'!P22+'Midwest Scenario'!P28</f>
        <v>0</v>
      </c>
      <c r="O16" s="234">
        <f>'Northeast Scenario'!Q22+'Northeast Scenario'!Q28+'Midwest Scenario'!Q22+'Midwest Scenario'!Q28</f>
        <v>13854.097975563716</v>
      </c>
      <c r="P16" s="234">
        <f>'Northeast Scenario'!R22+'Northeast Scenario'!R28+'Midwest Scenario'!R22+'Midwest Scenario'!R28</f>
        <v>0</v>
      </c>
      <c r="Q16" s="234">
        <f>'Northeast Scenario'!S22+'Northeast Scenario'!S28+'Midwest Scenario'!S22+'Midwest Scenario'!S28</f>
        <v>14697.812542275544</v>
      </c>
      <c r="R16" s="234">
        <f>'Northeast Scenario'!T22+'Northeast Scenario'!T28+'Midwest Scenario'!T22+'Midwest Scenario'!T28</f>
        <v>0</v>
      </c>
      <c r="S16" s="234">
        <f>'Northeast Scenario'!U22+'Northeast Scenario'!U28+'Midwest Scenario'!U22+'Midwest Scenario'!U28</f>
        <v>15592.909326100125</v>
      </c>
      <c r="T16" s="234">
        <f>'Northeast Scenario'!V22+'Northeast Scenario'!V28+'Midwest Scenario'!V22+'Midwest Scenario'!V28</f>
        <v>0</v>
      </c>
      <c r="U16" s="234">
        <f>'Northeast Scenario'!W22+'Northeast Scenario'!W28+'Midwest Scenario'!W22+'Midwest Scenario'!W28</f>
        <v>16542.517504059622</v>
      </c>
      <c r="V16" s="234">
        <f>'Northeast Scenario'!X22+'Northeast Scenario'!X28+'Midwest Scenario'!X22+'Midwest Scenario'!X28</f>
        <v>0</v>
      </c>
      <c r="W16" s="12"/>
      <c r="X16" s="12"/>
      <c r="Y16" s="12"/>
      <c r="Z16" s="12"/>
    </row>
    <row r="17" spans="1:26" ht="14.25" customHeight="1">
      <c r="A17" s="12"/>
      <c r="B17" s="423"/>
      <c r="C17" s="12"/>
      <c r="D17" s="125" t="s">
        <v>87</v>
      </c>
      <c r="E17" s="234">
        <f>'Northeast Scenario'!G26+'Midwest Scenario'!G26</f>
        <v>0</v>
      </c>
      <c r="F17" s="234">
        <f>'Northeast Scenario'!H26+'Midwest Scenario'!H26</f>
        <v>0</v>
      </c>
      <c r="G17" s="234">
        <f>'Northeast Scenario'!I26+'Midwest Scenario'!I26</f>
        <v>0</v>
      </c>
      <c r="H17" s="234">
        <f>'Northeast Scenario'!J26+'Midwest Scenario'!J26</f>
        <v>0</v>
      </c>
      <c r="I17" s="234">
        <f>'Northeast Scenario'!K26+'Midwest Scenario'!K26</f>
        <v>0</v>
      </c>
      <c r="J17" s="234">
        <f>'Northeast Scenario'!L26+'Midwest Scenario'!L26</f>
        <v>0</v>
      </c>
      <c r="K17" s="234">
        <f>'Northeast Scenario'!M26+'Midwest Scenario'!M26</f>
        <v>0</v>
      </c>
      <c r="L17" s="234">
        <f>'Northeast Scenario'!N26+'Midwest Scenario'!N26</f>
        <v>0</v>
      </c>
      <c r="M17" s="234">
        <f>'Northeast Scenario'!O26+'Midwest Scenario'!O26</f>
        <v>0</v>
      </c>
      <c r="N17" s="234">
        <f>'Northeast Scenario'!P26+'Midwest Scenario'!P26</f>
        <v>0</v>
      </c>
      <c r="O17" s="234">
        <f>'Northeast Scenario'!Q26+'Midwest Scenario'!Q26</f>
        <v>0</v>
      </c>
      <c r="P17" s="234">
        <f>'Northeast Scenario'!R26+'Midwest Scenario'!R26</f>
        <v>0</v>
      </c>
      <c r="Q17" s="234">
        <f>'Northeast Scenario'!S26+'Midwest Scenario'!S26</f>
        <v>0</v>
      </c>
      <c r="R17" s="234">
        <f>'Northeast Scenario'!T26+'Midwest Scenario'!T26</f>
        <v>0</v>
      </c>
      <c r="S17" s="234">
        <f>'Northeast Scenario'!U26+'Midwest Scenario'!U26</f>
        <v>0</v>
      </c>
      <c r="T17" s="234">
        <f>'Northeast Scenario'!V26+'Midwest Scenario'!V26</f>
        <v>0</v>
      </c>
      <c r="U17" s="234">
        <f>'Northeast Scenario'!W26+'Midwest Scenario'!W26</f>
        <v>0</v>
      </c>
      <c r="V17" s="234">
        <f>'Northeast Scenario'!X26+'Midwest Scenario'!X26</f>
        <v>0</v>
      </c>
      <c r="W17" s="12"/>
      <c r="X17" s="12"/>
      <c r="Y17" s="12"/>
      <c r="Z17" s="12"/>
    </row>
    <row r="18" spans="1:26" ht="14.25" customHeight="1">
      <c r="A18" s="12"/>
      <c r="B18" s="423"/>
      <c r="C18" s="12"/>
      <c r="D18" s="125" t="s">
        <v>89</v>
      </c>
      <c r="E18" s="234">
        <f>'Northeast Scenario'!G27+'Midwest Scenario'!G27</f>
        <v>0</v>
      </c>
      <c r="F18" s="234">
        <f>'Northeast Scenario'!H27+'Midwest Scenario'!H27</f>
        <v>0</v>
      </c>
      <c r="G18" s="234">
        <f>'Northeast Scenario'!I27+'Midwest Scenario'!I27</f>
        <v>0</v>
      </c>
      <c r="H18" s="234">
        <f>'Northeast Scenario'!J27+'Midwest Scenario'!J27</f>
        <v>0</v>
      </c>
      <c r="I18" s="234">
        <f>'Northeast Scenario'!K27+'Midwest Scenario'!K27</f>
        <v>0</v>
      </c>
      <c r="J18" s="234">
        <f>'Northeast Scenario'!L27+'Midwest Scenario'!L27</f>
        <v>0</v>
      </c>
      <c r="K18" s="234">
        <f>'Northeast Scenario'!M27+'Midwest Scenario'!M27</f>
        <v>0</v>
      </c>
      <c r="L18" s="234">
        <f>'Northeast Scenario'!N27+'Midwest Scenario'!N27</f>
        <v>0</v>
      </c>
      <c r="M18" s="234">
        <f>'Northeast Scenario'!O27+'Midwest Scenario'!O27</f>
        <v>0</v>
      </c>
      <c r="N18" s="234">
        <f>'Northeast Scenario'!P27+'Midwest Scenario'!P27</f>
        <v>0</v>
      </c>
      <c r="O18" s="234">
        <f>'Northeast Scenario'!Q27+'Midwest Scenario'!Q27</f>
        <v>0</v>
      </c>
      <c r="P18" s="234">
        <f>'Northeast Scenario'!R27+'Midwest Scenario'!R27</f>
        <v>0</v>
      </c>
      <c r="Q18" s="234">
        <f>'Northeast Scenario'!S27+'Midwest Scenario'!S27</f>
        <v>0</v>
      </c>
      <c r="R18" s="234">
        <f>'Northeast Scenario'!T27+'Midwest Scenario'!T27</f>
        <v>0</v>
      </c>
      <c r="S18" s="234">
        <f>'Northeast Scenario'!U27+'Midwest Scenario'!U27</f>
        <v>0</v>
      </c>
      <c r="T18" s="234">
        <f>'Northeast Scenario'!V27+'Midwest Scenario'!V27</f>
        <v>0</v>
      </c>
      <c r="U18" s="234">
        <f>'Northeast Scenario'!W27+'Midwest Scenario'!W27</f>
        <v>0</v>
      </c>
      <c r="V18" s="234">
        <f>'Northeast Scenario'!X27+'Midwest Scenario'!X27</f>
        <v>0</v>
      </c>
      <c r="W18" s="12"/>
      <c r="X18" s="12"/>
      <c r="Y18" s="12"/>
      <c r="Z18" s="12"/>
    </row>
    <row r="19" spans="1:26" ht="14.25" customHeight="1">
      <c r="A19" s="12"/>
      <c r="B19" s="423"/>
      <c r="C19" s="12"/>
      <c r="D19" s="125" t="s">
        <v>171</v>
      </c>
      <c r="E19" s="234">
        <f>'Northeast Scenario'!G29+'Midwest Scenario'!G29</f>
        <v>502.50000000000006</v>
      </c>
      <c r="F19" s="234">
        <f>'Northeast Scenario'!H29+'Midwest Scenario'!H29</f>
        <v>0</v>
      </c>
      <c r="G19" s="234">
        <f>'Northeast Scenario'!I29+'Midwest Scenario'!I29</f>
        <v>533.10225000000003</v>
      </c>
      <c r="H19" s="234">
        <f>'Northeast Scenario'!J29+'Midwest Scenario'!J29</f>
        <v>0</v>
      </c>
      <c r="I19" s="234">
        <f>'Northeast Scenario'!K29+'Midwest Scenario'!K29</f>
        <v>565.56817702500007</v>
      </c>
      <c r="J19" s="234">
        <f>'Northeast Scenario'!L29+'Midwest Scenario'!L29</f>
        <v>0</v>
      </c>
      <c r="K19" s="234">
        <f>'Northeast Scenario'!M29+'Midwest Scenario'!M29</f>
        <v>600.01127900582253</v>
      </c>
      <c r="L19" s="234">
        <f>'Northeast Scenario'!N29+'Midwest Scenario'!N29</f>
        <v>0</v>
      </c>
      <c r="M19" s="234">
        <f>'Northeast Scenario'!O29+'Midwest Scenario'!O29</f>
        <v>636.55196589727711</v>
      </c>
      <c r="N19" s="234">
        <f>'Northeast Scenario'!P29+'Midwest Scenario'!P29</f>
        <v>0</v>
      </c>
      <c r="O19" s="234">
        <f>'Northeast Scenario'!Q29+'Midwest Scenario'!Q29</f>
        <v>675.31798062042128</v>
      </c>
      <c r="P19" s="234">
        <f>'Northeast Scenario'!R29+'Midwest Scenario'!R29</f>
        <v>0</v>
      </c>
      <c r="Q19" s="234">
        <f>'Northeast Scenario'!S29+'Midwest Scenario'!S29</f>
        <v>716.44484564020479</v>
      </c>
      <c r="R19" s="234">
        <f>'Northeast Scenario'!T29+'Midwest Scenario'!T29</f>
        <v>0</v>
      </c>
      <c r="S19" s="234">
        <f>'Northeast Scenario'!U29+'Midwest Scenario'!U29</f>
        <v>760.07633673969337</v>
      </c>
      <c r="T19" s="234">
        <f>'Northeast Scenario'!V29+'Midwest Scenario'!V29</f>
        <v>0</v>
      </c>
      <c r="U19" s="234">
        <f>'Northeast Scenario'!W29+'Midwest Scenario'!W29</f>
        <v>806.36498564714054</v>
      </c>
      <c r="V19" s="234">
        <f>'Northeast Scenario'!X29+'Midwest Scenario'!X29</f>
        <v>0</v>
      </c>
      <c r="W19" s="12"/>
      <c r="X19" s="12"/>
      <c r="Y19" s="12"/>
      <c r="Z19" s="12"/>
    </row>
    <row r="20" spans="1:26" ht="14.25" customHeight="1">
      <c r="A20" s="12"/>
      <c r="B20" s="423"/>
      <c r="C20" s="12"/>
      <c r="D20" s="125" t="s">
        <v>92</v>
      </c>
      <c r="E20" s="234">
        <f>'Northeast Scenario'!G30+'Midwest Scenario'!G30</f>
        <v>712.5</v>
      </c>
      <c r="F20" s="234">
        <f>'Northeast Scenario'!H30+'Midwest Scenario'!H30</f>
        <v>0</v>
      </c>
      <c r="G20" s="234">
        <f>'Northeast Scenario'!I30+'Midwest Scenario'!I30</f>
        <v>755.89125000000001</v>
      </c>
      <c r="H20" s="234">
        <f>'Northeast Scenario'!J30+'Midwest Scenario'!J30</f>
        <v>0</v>
      </c>
      <c r="I20" s="234">
        <f>'Northeast Scenario'!K30+'Midwest Scenario'!K30</f>
        <v>801.92502712499993</v>
      </c>
      <c r="J20" s="234">
        <f>'Northeast Scenario'!L30+'Midwest Scenario'!L30</f>
        <v>0</v>
      </c>
      <c r="K20" s="234">
        <f>'Northeast Scenario'!M30+'Midwest Scenario'!M30</f>
        <v>850.76226127691245</v>
      </c>
      <c r="L20" s="234">
        <f>'Northeast Scenario'!N30+'Midwest Scenario'!N30</f>
        <v>0</v>
      </c>
      <c r="M20" s="234">
        <f>'Northeast Scenario'!O30+'Midwest Scenario'!O30</f>
        <v>902.5736829886763</v>
      </c>
      <c r="N20" s="234">
        <f>'Northeast Scenario'!P30+'Midwest Scenario'!P30</f>
        <v>0</v>
      </c>
      <c r="O20" s="234">
        <f>'Northeast Scenario'!Q30+'Midwest Scenario'!Q30</f>
        <v>957.5404202826868</v>
      </c>
      <c r="P20" s="234">
        <f>'Northeast Scenario'!R30+'Midwest Scenario'!R30</f>
        <v>0</v>
      </c>
      <c r="Q20" s="234">
        <f>'Northeast Scenario'!S30+'Midwest Scenario'!S30</f>
        <v>1015.8546318779023</v>
      </c>
      <c r="R20" s="234">
        <f>'Northeast Scenario'!T30+'Midwest Scenario'!T30</f>
        <v>0</v>
      </c>
      <c r="S20" s="234">
        <f>'Northeast Scenario'!U30+'Midwest Scenario'!U30</f>
        <v>1077.7201789592666</v>
      </c>
      <c r="T20" s="234">
        <f>'Northeast Scenario'!V30+'Midwest Scenario'!V30</f>
        <v>0</v>
      </c>
      <c r="U20" s="234">
        <f>'Northeast Scenario'!W30+'Midwest Scenario'!W30</f>
        <v>1143.3533378578859</v>
      </c>
      <c r="V20" s="234">
        <f>'Northeast Scenario'!X30+'Midwest Scenario'!X30</f>
        <v>0</v>
      </c>
      <c r="W20" s="12"/>
      <c r="X20" s="12"/>
      <c r="Y20" s="12"/>
      <c r="Z20" s="12"/>
    </row>
    <row r="21" spans="1:26" ht="14.25" customHeight="1">
      <c r="A21" s="12"/>
      <c r="B21" s="423"/>
      <c r="C21" s="12"/>
      <c r="D21" s="125" t="s">
        <v>93</v>
      </c>
      <c r="E21" s="234">
        <f>'Northeast Scenario'!G31+'Midwest Scenario'!G31</f>
        <v>2437.5</v>
      </c>
      <c r="F21" s="234">
        <f>'Northeast Scenario'!H31+'Midwest Scenario'!H31</f>
        <v>0</v>
      </c>
      <c r="G21" s="234">
        <f>'Northeast Scenario'!I31+'Midwest Scenario'!I31</f>
        <v>2585.9437499999999</v>
      </c>
      <c r="H21" s="234">
        <f>'Northeast Scenario'!J31+'Midwest Scenario'!J31</f>
        <v>0</v>
      </c>
      <c r="I21" s="234">
        <f>'Northeast Scenario'!K31+'Midwest Scenario'!K31</f>
        <v>2743.4277243749998</v>
      </c>
      <c r="J21" s="234">
        <f>'Northeast Scenario'!L31+'Midwest Scenario'!L31</f>
        <v>0</v>
      </c>
      <c r="K21" s="234">
        <f>'Northeast Scenario'!M31+'Midwest Scenario'!M31</f>
        <v>2910.5024727894374</v>
      </c>
      <c r="L21" s="234">
        <f>'Northeast Scenario'!N31+'Midwest Scenario'!N31</f>
        <v>0</v>
      </c>
      <c r="M21" s="234">
        <f>'Northeast Scenario'!O31+'Midwest Scenario'!O31</f>
        <v>3087.7520733823139</v>
      </c>
      <c r="N21" s="234">
        <f>'Northeast Scenario'!P31+'Midwest Scenario'!P31</f>
        <v>0</v>
      </c>
      <c r="O21" s="234">
        <f>'Northeast Scenario'!Q31+'Midwest Scenario'!Q31</f>
        <v>3275.796174651297</v>
      </c>
      <c r="P21" s="234">
        <f>'Northeast Scenario'!R31+'Midwest Scenario'!R31</f>
        <v>0</v>
      </c>
      <c r="Q21" s="234">
        <f>'Northeast Scenario'!S31+'Midwest Scenario'!S31</f>
        <v>3475.2921616875606</v>
      </c>
      <c r="R21" s="234">
        <f>'Northeast Scenario'!T31+'Midwest Scenario'!T31</f>
        <v>0</v>
      </c>
      <c r="S21" s="234">
        <f>'Northeast Scenario'!U31+'Midwest Scenario'!U31</f>
        <v>3686.9374543343329</v>
      </c>
      <c r="T21" s="234">
        <f>'Northeast Scenario'!V31+'Midwest Scenario'!V31</f>
        <v>0</v>
      </c>
      <c r="U21" s="234">
        <f>'Northeast Scenario'!W31+'Midwest Scenario'!W31</f>
        <v>3911.4719453032935</v>
      </c>
      <c r="V21" s="234">
        <f>'Northeast Scenario'!X31+'Midwest Scenario'!X31</f>
        <v>0</v>
      </c>
      <c r="W21" s="12"/>
      <c r="X21" s="12"/>
      <c r="Y21" s="12"/>
      <c r="Z21" s="12"/>
    </row>
    <row r="22" spans="1:26" ht="14.25" customHeight="1">
      <c r="A22" s="12"/>
      <c r="B22" s="423"/>
      <c r="C22" s="12"/>
      <c r="D22" s="239" t="s">
        <v>94</v>
      </c>
      <c r="E22" s="240">
        <f>'Northeast Scenario'!G32+'Midwest Scenario'!G32</f>
        <v>0</v>
      </c>
      <c r="F22" s="240">
        <f>'Northeast Scenario'!H32+'Midwest Scenario'!H32</f>
        <v>0</v>
      </c>
      <c r="G22" s="240">
        <f>'Northeast Scenario'!I32+'Midwest Scenario'!I32</f>
        <v>0</v>
      </c>
      <c r="H22" s="240">
        <f>'Northeast Scenario'!J32+'Midwest Scenario'!J32</f>
        <v>0</v>
      </c>
      <c r="I22" s="240">
        <f>'Northeast Scenario'!K32+'Midwest Scenario'!K32</f>
        <v>0</v>
      </c>
      <c r="J22" s="240">
        <f>'Northeast Scenario'!L32+'Midwest Scenario'!L32</f>
        <v>0</v>
      </c>
      <c r="K22" s="240">
        <f>'Northeast Scenario'!M32+'Midwest Scenario'!M32</f>
        <v>0</v>
      </c>
      <c r="L22" s="240">
        <f>'Northeast Scenario'!N32+'Midwest Scenario'!N32</f>
        <v>0</v>
      </c>
      <c r="M22" s="240">
        <f>'Northeast Scenario'!O32+'Midwest Scenario'!O32</f>
        <v>0</v>
      </c>
      <c r="N22" s="240">
        <f>'Northeast Scenario'!P32+'Midwest Scenario'!P32</f>
        <v>0</v>
      </c>
      <c r="O22" s="240">
        <f>'Northeast Scenario'!Q32+'Midwest Scenario'!Q32</f>
        <v>0</v>
      </c>
      <c r="P22" s="240">
        <f>'Northeast Scenario'!R32+'Midwest Scenario'!R32</f>
        <v>0</v>
      </c>
      <c r="Q22" s="240">
        <f>'Northeast Scenario'!S32+'Midwest Scenario'!S32</f>
        <v>0</v>
      </c>
      <c r="R22" s="240">
        <f>'Northeast Scenario'!T32+'Midwest Scenario'!T32</f>
        <v>0</v>
      </c>
      <c r="S22" s="240">
        <f>'Northeast Scenario'!U32+'Midwest Scenario'!U32</f>
        <v>0</v>
      </c>
      <c r="T22" s="240">
        <f>'Northeast Scenario'!V32+'Midwest Scenario'!V32</f>
        <v>0</v>
      </c>
      <c r="U22" s="240">
        <f>'Northeast Scenario'!W32+'Midwest Scenario'!W32</f>
        <v>0</v>
      </c>
      <c r="V22" s="240">
        <f>'Northeast Scenario'!X32+'Midwest Scenario'!X32</f>
        <v>0</v>
      </c>
      <c r="W22" s="12"/>
      <c r="X22" s="12"/>
      <c r="Y22" s="12"/>
      <c r="Z22" s="12"/>
    </row>
    <row r="23" spans="1:26" ht="14.25" customHeight="1">
      <c r="A23" s="12"/>
      <c r="B23" s="423"/>
      <c r="C23" s="12"/>
      <c r="D23" s="125" t="s">
        <v>172</v>
      </c>
      <c r="E23" s="234">
        <f t="shared" ref="E23:V23" si="2">SUM(E13:E22)</f>
        <v>147543.75</v>
      </c>
      <c r="F23" s="234">
        <f t="shared" si="2"/>
        <v>0</v>
      </c>
      <c r="G23" s="234">
        <f t="shared" si="2"/>
        <v>156529.16437499996</v>
      </c>
      <c r="H23" s="234">
        <f t="shared" si="2"/>
        <v>0</v>
      </c>
      <c r="I23" s="234">
        <f t="shared" si="2"/>
        <v>166061.79048543749</v>
      </c>
      <c r="J23" s="234">
        <f t="shared" si="2"/>
        <v>0</v>
      </c>
      <c r="K23" s="234">
        <f t="shared" si="2"/>
        <v>176174.95352600064</v>
      </c>
      <c r="L23" s="234">
        <f t="shared" si="2"/>
        <v>0</v>
      </c>
      <c r="M23" s="234">
        <f t="shared" si="2"/>
        <v>186904.00819573403</v>
      </c>
      <c r="N23" s="234">
        <f t="shared" si="2"/>
        <v>0</v>
      </c>
      <c r="O23" s="234">
        <f t="shared" si="2"/>
        <v>198286.46229485428</v>
      </c>
      <c r="P23" s="234">
        <f t="shared" si="2"/>
        <v>0</v>
      </c>
      <c r="Q23" s="234">
        <f t="shared" si="2"/>
        <v>210362.10784861093</v>
      </c>
      <c r="R23" s="234">
        <f t="shared" si="2"/>
        <v>0</v>
      </c>
      <c r="S23" s="234">
        <f t="shared" si="2"/>
        <v>223173.16021659135</v>
      </c>
      <c r="T23" s="234">
        <f t="shared" si="2"/>
        <v>0</v>
      </c>
      <c r="U23" s="234">
        <f t="shared" si="2"/>
        <v>236764.40567378164</v>
      </c>
      <c r="V23" s="234">
        <f t="shared" si="2"/>
        <v>0</v>
      </c>
      <c r="W23" s="12"/>
      <c r="X23" s="12"/>
      <c r="Y23" s="12"/>
      <c r="Z23" s="12"/>
    </row>
    <row r="24" spans="1:26" ht="14.25" customHeight="1">
      <c r="A24" s="12"/>
      <c r="B24" s="423"/>
      <c r="C24" s="12"/>
      <c r="D24" s="125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423"/>
      <c r="C25" s="12"/>
      <c r="D25" s="238" t="s">
        <v>62</v>
      </c>
      <c r="E25" s="234"/>
      <c r="F25" s="234"/>
      <c r="G25" s="234"/>
      <c r="H25" s="234"/>
      <c r="I25" s="234"/>
      <c r="J25" s="234"/>
      <c r="K25" s="234"/>
      <c r="L25" s="234"/>
      <c r="M25" s="234"/>
      <c r="N25" s="234"/>
      <c r="O25" s="234"/>
      <c r="P25" s="234"/>
      <c r="Q25" s="234"/>
      <c r="R25" s="234"/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423"/>
      <c r="C26" s="12"/>
      <c r="D26" s="125" t="s">
        <v>167</v>
      </c>
      <c r="E26" s="234">
        <f>SUM('Northeast Scenario'!G36:G38,'Midwest Scenario'!G36:G38)</f>
        <v>0</v>
      </c>
      <c r="F26" s="234">
        <f>SUM('Northeast Scenario'!H36:H38,'Midwest Scenario'!H36:H38)</f>
        <v>46203.224999999999</v>
      </c>
      <c r="G26" s="234">
        <f>SUM('Northeast Scenario'!I36:I38,'Midwest Scenario'!I36:I38)</f>
        <v>0</v>
      </c>
      <c r="H26" s="234">
        <f>SUM('Northeast Scenario'!J36:J38,'Midwest Scenario'!J36:J38)</f>
        <v>49017.001402499998</v>
      </c>
      <c r="I26" s="234">
        <f>SUM('Northeast Scenario'!K36:K38,'Midwest Scenario'!K36:K38)</f>
        <v>0</v>
      </c>
      <c r="J26" s="234">
        <f>SUM('Northeast Scenario'!L36:L38,'Midwest Scenario'!L36:L38)</f>
        <v>52002.136787912248</v>
      </c>
      <c r="K26" s="234">
        <f>SUM('Northeast Scenario'!M36:M38,'Midwest Scenario'!M36:M38)</f>
        <v>0</v>
      </c>
      <c r="L26" s="234">
        <f>SUM('Northeast Scenario'!N36:N38,'Midwest Scenario'!N36:N38)</f>
        <v>55169.066918296114</v>
      </c>
      <c r="M26" s="234">
        <f>SUM('Northeast Scenario'!O36:O38,'Midwest Scenario'!O36:O38)</f>
        <v>0</v>
      </c>
      <c r="N26" s="234">
        <f>SUM('Northeast Scenario'!P36:P38,'Midwest Scenario'!P36:P38)</f>
        <v>58528.863093620334</v>
      </c>
      <c r="O26" s="234">
        <f>SUM('Northeast Scenario'!Q36:Q38,'Midwest Scenario'!Q36:Q38)</f>
        <v>0</v>
      </c>
      <c r="P26" s="234">
        <f>SUM('Northeast Scenario'!R36:R38,'Midwest Scenario'!R36:R38)</f>
        <v>62093.270856021816</v>
      </c>
      <c r="Q26" s="234">
        <f>SUM('Northeast Scenario'!S36:S38,'Midwest Scenario'!S36:S38)</f>
        <v>0</v>
      </c>
      <c r="R26" s="234">
        <f>SUM('Northeast Scenario'!T36:T38,'Midwest Scenario'!T36:T38)</f>
        <v>65874.751051153522</v>
      </c>
      <c r="S26" s="234">
        <f>SUM('Northeast Scenario'!U36:U38,'Midwest Scenario'!U36:U38)</f>
        <v>0</v>
      </c>
      <c r="T26" s="234">
        <f>SUM('Northeast Scenario'!V36:V38,'Midwest Scenario'!V36:V38)</f>
        <v>69886.52339016879</v>
      </c>
      <c r="U26" s="234">
        <f>SUM('Northeast Scenario'!W36:W38,'Midwest Scenario'!W36:W38)</f>
        <v>0</v>
      </c>
      <c r="V26" s="234">
        <f>SUM('Northeast Scenario'!X36:X38,'Midwest Scenario'!X36:X38)</f>
        <v>74142.612664630054</v>
      </c>
      <c r="W26" s="12"/>
      <c r="X26" s="12"/>
      <c r="Y26" s="12"/>
      <c r="Z26" s="12"/>
    </row>
    <row r="27" spans="1:26" ht="14.25" customHeight="1">
      <c r="A27" s="12"/>
      <c r="B27" s="423"/>
      <c r="C27" s="12"/>
      <c r="D27" s="125" t="s">
        <v>168</v>
      </c>
      <c r="E27" s="234">
        <f>'Northeast Scenario'!G39+'Midwest Scenario'!G39</f>
        <v>0</v>
      </c>
      <c r="F27" s="234">
        <f>'Northeast Scenario'!H39+'Midwest Scenario'!H39</f>
        <v>6867.5250000000005</v>
      </c>
      <c r="G27" s="234">
        <f>'Northeast Scenario'!I39+'Midwest Scenario'!I39</f>
        <v>0</v>
      </c>
      <c r="H27" s="234">
        <f>'Northeast Scenario'!J39+'Midwest Scenario'!J39</f>
        <v>7285.7572725</v>
      </c>
      <c r="I27" s="234">
        <f>'Northeast Scenario'!K39+'Midwest Scenario'!K39</f>
        <v>0</v>
      </c>
      <c r="J27" s="234">
        <f>'Northeast Scenario'!L39+'Midwest Scenario'!L39</f>
        <v>7729.4598903952492</v>
      </c>
      <c r="K27" s="234">
        <f>'Northeast Scenario'!M39+'Midwest Scenario'!M39</f>
        <v>0</v>
      </c>
      <c r="L27" s="234">
        <f>'Northeast Scenario'!N39+'Midwest Scenario'!N39</f>
        <v>8200.1839977203199</v>
      </c>
      <c r="M27" s="234">
        <f>'Northeast Scenario'!O39+'Midwest Scenario'!O39</f>
        <v>0</v>
      </c>
      <c r="N27" s="234">
        <f>'Northeast Scenario'!P39+'Midwest Scenario'!P39</f>
        <v>8699.5752031814882</v>
      </c>
      <c r="O27" s="234">
        <f>'Northeast Scenario'!Q39+'Midwest Scenario'!Q39</f>
        <v>0</v>
      </c>
      <c r="P27" s="234">
        <f>'Northeast Scenario'!R39+'Midwest Scenario'!R39</f>
        <v>9229.3793330552398</v>
      </c>
      <c r="Q27" s="234">
        <f>'Northeast Scenario'!S39+'Midwest Scenario'!S39</f>
        <v>0</v>
      </c>
      <c r="R27" s="234">
        <f>'Northeast Scenario'!T39+'Midwest Scenario'!T39</f>
        <v>9791.4485344383029</v>
      </c>
      <c r="S27" s="234">
        <f>'Northeast Scenario'!U39+'Midwest Scenario'!U39</f>
        <v>0</v>
      </c>
      <c r="T27" s="234">
        <f>'Northeast Scenario'!V39+'Midwest Scenario'!V39</f>
        <v>10387.747750185597</v>
      </c>
      <c r="U27" s="234">
        <f>'Northeast Scenario'!W39+'Midwest Scenario'!W39</f>
        <v>0</v>
      </c>
      <c r="V27" s="234">
        <f>'Northeast Scenario'!X39+'Midwest Scenario'!X39</f>
        <v>11020.361588171898</v>
      </c>
      <c r="W27" s="12"/>
      <c r="X27" s="12"/>
      <c r="Y27" s="12"/>
      <c r="Z27" s="12"/>
    </row>
    <row r="28" spans="1:26" ht="14.25" customHeight="1">
      <c r="A28" s="12"/>
      <c r="B28" s="423"/>
      <c r="C28" s="12"/>
      <c r="D28" s="125" t="s">
        <v>169</v>
      </c>
      <c r="E28" s="234">
        <f>SUM('Northeast Scenario'!G40:G41,'Northeast Scenario'!G43:G45,'Midwest Scenario'!G40:G41,'Midwest Scenario'!G43:G45)</f>
        <v>0</v>
      </c>
      <c r="F28" s="234">
        <f>SUM('Northeast Scenario'!H40:H41,'Northeast Scenario'!H43:H45,'Midwest Scenario'!H40:H41,'Midwest Scenario'!H43:H45)</f>
        <v>14353.050000000001</v>
      </c>
      <c r="G28" s="234">
        <f>SUM('Northeast Scenario'!I40:I41,'Northeast Scenario'!I43:I45,'Midwest Scenario'!I40:I41,'Midwest Scenario'!I43:I45)</f>
        <v>0</v>
      </c>
      <c r="H28" s="234">
        <f>SUM('Northeast Scenario'!J40:J41,'Northeast Scenario'!J43:J45,'Midwest Scenario'!J40:J41,'Midwest Scenario'!J43:J45)</f>
        <v>15227.150745000001</v>
      </c>
      <c r="I28" s="234">
        <f>SUM('Northeast Scenario'!K40:K41,'Northeast Scenario'!K43:K45,'Midwest Scenario'!K40:K41,'Midwest Scenario'!K43:K45)</f>
        <v>0</v>
      </c>
      <c r="J28" s="234">
        <f>SUM('Northeast Scenario'!L40:L41,'Northeast Scenario'!L43:L45,'Midwest Scenario'!L40:L41,'Midwest Scenario'!L43:L45)</f>
        <v>16154.484225370497</v>
      </c>
      <c r="K28" s="234">
        <f>SUM('Northeast Scenario'!M40:M41,'Northeast Scenario'!M43:M45,'Midwest Scenario'!M40:M41,'Midwest Scenario'!M43:M45)</f>
        <v>0</v>
      </c>
      <c r="L28" s="234">
        <f>SUM('Northeast Scenario'!N40:N41,'Northeast Scenario'!N43:N45,'Midwest Scenario'!N40:N41,'Midwest Scenario'!N43:N45)</f>
        <v>17138.292314695562</v>
      </c>
      <c r="M28" s="234">
        <f>SUM('Northeast Scenario'!O40:O41,'Northeast Scenario'!O43:O45,'Midwest Scenario'!O40:O41,'Midwest Scenario'!O43:O45)</f>
        <v>0</v>
      </c>
      <c r="N28" s="234">
        <f>SUM('Northeast Scenario'!P40:P41,'Northeast Scenario'!P43:P45,'Midwest Scenario'!P40:P41,'Midwest Scenario'!P43:P45)</f>
        <v>18182.014316660523</v>
      </c>
      <c r="O28" s="234">
        <f>SUM('Northeast Scenario'!Q40:Q41,'Northeast Scenario'!Q43:Q45,'Midwest Scenario'!Q40:Q41,'Midwest Scenario'!Q43:Q45)</f>
        <v>0</v>
      </c>
      <c r="P28" s="234">
        <f>SUM('Northeast Scenario'!R40:R41,'Northeast Scenario'!R43:R45,'Midwest Scenario'!R40:R41,'Midwest Scenario'!R43:R45)</f>
        <v>19289.298988545146</v>
      </c>
      <c r="Q28" s="234">
        <f>SUM('Northeast Scenario'!S40:S41,'Northeast Scenario'!S43:S45,'Midwest Scenario'!S40:S41,'Midwest Scenario'!S43:S45)</f>
        <v>0</v>
      </c>
      <c r="R28" s="234">
        <f>SUM('Northeast Scenario'!T40:T41,'Northeast Scenario'!T43:T45,'Midwest Scenario'!T40:T41,'Midwest Scenario'!T43:T45)</f>
        <v>20464.017296947546</v>
      </c>
      <c r="S28" s="234">
        <f>SUM('Northeast Scenario'!U40:U41,'Northeast Scenario'!U43:U45,'Midwest Scenario'!U40:U41,'Midwest Scenario'!U43:U45)</f>
        <v>0</v>
      </c>
      <c r="T28" s="234">
        <f>SUM('Northeast Scenario'!V40:V41,'Northeast Scenario'!V43:V45,'Midwest Scenario'!V40:V41,'Midwest Scenario'!V43:V45)</f>
        <v>21710.275950331656</v>
      </c>
      <c r="U28" s="234">
        <f>SUM('Northeast Scenario'!W40:W41,'Northeast Scenario'!W43:W45,'Midwest Scenario'!W40:W41,'Midwest Scenario'!W43:W45)</f>
        <v>0</v>
      </c>
      <c r="V28" s="234">
        <f>SUM('Northeast Scenario'!X40:X41,'Northeast Scenario'!X43:X45,'Midwest Scenario'!X40:X41,'Midwest Scenario'!X43:X45)</f>
        <v>23032.431755706846</v>
      </c>
      <c r="W28" s="12"/>
      <c r="X28" s="12"/>
      <c r="Y28" s="12"/>
      <c r="Z28" s="12"/>
    </row>
    <row r="29" spans="1:26" ht="14.25" customHeight="1">
      <c r="A29" s="12"/>
      <c r="B29" s="423"/>
      <c r="C29" s="12"/>
      <c r="D29" s="125" t="s">
        <v>170</v>
      </c>
      <c r="E29" s="234">
        <f>'Northeast Scenario'!G42+'Northeast Scenario'!G48+'Midwest Scenario'!G42+'Midwest Scenario'!G48</f>
        <v>0</v>
      </c>
      <c r="F29" s="234">
        <f>'Northeast Scenario'!H42+'Northeast Scenario'!H48+'Midwest Scenario'!H42+'Midwest Scenario'!H48</f>
        <v>6906.1500000000005</v>
      </c>
      <c r="G29" s="234">
        <f>'Northeast Scenario'!I42+'Northeast Scenario'!I48+'Midwest Scenario'!I42+'Midwest Scenario'!I48</f>
        <v>0</v>
      </c>
      <c r="H29" s="234">
        <f>'Northeast Scenario'!J42+'Northeast Scenario'!J48+'Midwest Scenario'!J42+'Midwest Scenario'!J48</f>
        <v>7326.7345350000005</v>
      </c>
      <c r="I29" s="234">
        <f>'Northeast Scenario'!K42+'Northeast Scenario'!K48+'Midwest Scenario'!K42+'Midwest Scenario'!K48</f>
        <v>0</v>
      </c>
      <c r="J29" s="234">
        <f>'Northeast Scenario'!L42+'Northeast Scenario'!L48+'Midwest Scenario'!L42+'Midwest Scenario'!L48</f>
        <v>7772.9326681814991</v>
      </c>
      <c r="K29" s="234">
        <f>'Northeast Scenario'!M42+'Northeast Scenario'!M48+'Midwest Scenario'!M42+'Midwest Scenario'!M48</f>
        <v>0</v>
      </c>
      <c r="L29" s="234">
        <f>'Northeast Scenario'!N42+'Northeast Scenario'!N48+'Midwest Scenario'!N42+'Midwest Scenario'!N48</f>
        <v>8246.3042676737532</v>
      </c>
      <c r="M29" s="234">
        <f>'Northeast Scenario'!O42+'Northeast Scenario'!O48+'Midwest Scenario'!O42+'Midwest Scenario'!O48</f>
        <v>0</v>
      </c>
      <c r="N29" s="234">
        <f>'Northeast Scenario'!P42+'Northeast Scenario'!P48+'Midwest Scenario'!P42+'Midwest Scenario'!P48</f>
        <v>8748.5041975750846</v>
      </c>
      <c r="O29" s="234">
        <f>'Northeast Scenario'!Q42+'Northeast Scenario'!Q48+'Midwest Scenario'!Q42+'Midwest Scenario'!Q48</f>
        <v>0</v>
      </c>
      <c r="P29" s="234">
        <f>'Northeast Scenario'!R42+'Northeast Scenario'!R48+'Midwest Scenario'!R42+'Midwest Scenario'!R48</f>
        <v>9281.2881032074074</v>
      </c>
      <c r="Q29" s="234">
        <f>'Northeast Scenario'!S42+'Northeast Scenario'!S48+'Midwest Scenario'!S42+'Midwest Scenario'!S48</f>
        <v>0</v>
      </c>
      <c r="R29" s="234">
        <f>'Northeast Scenario'!T42+'Northeast Scenario'!T48+'Midwest Scenario'!T42+'Midwest Scenario'!T48</f>
        <v>9846.5185486927367</v>
      </c>
      <c r="S29" s="234">
        <f>'Northeast Scenario'!U42+'Northeast Scenario'!U48+'Midwest Scenario'!U42+'Midwest Scenario'!U48</f>
        <v>0</v>
      </c>
      <c r="T29" s="234">
        <f>'Northeast Scenario'!V42+'Northeast Scenario'!V48+'Midwest Scenario'!V42+'Midwest Scenario'!V48</f>
        <v>10446.171528308125</v>
      </c>
      <c r="U29" s="234">
        <f>'Northeast Scenario'!W42+'Northeast Scenario'!W48+'Midwest Scenario'!W42+'Midwest Scenario'!W48</f>
        <v>0</v>
      </c>
      <c r="V29" s="234">
        <f>'Northeast Scenario'!X42+'Northeast Scenario'!X48+'Midwest Scenario'!X42+'Midwest Scenario'!X48</f>
        <v>11082.34337438209</v>
      </c>
      <c r="W29" s="12"/>
      <c r="X29" s="12"/>
      <c r="Y29" s="12"/>
      <c r="Z29" s="12"/>
    </row>
    <row r="30" spans="1:26" ht="14.25" customHeight="1">
      <c r="A30" s="12"/>
      <c r="B30" s="423"/>
      <c r="C30" s="12"/>
      <c r="D30" s="125" t="s">
        <v>87</v>
      </c>
      <c r="E30" s="234">
        <f>'Northeast Scenario'!G46+'Midwest Scenario'!G46</f>
        <v>0</v>
      </c>
      <c r="F30" s="234">
        <f>'Northeast Scenario'!H46+'Midwest Scenario'!H46</f>
        <v>0</v>
      </c>
      <c r="G30" s="234">
        <f>'Northeast Scenario'!I46+'Midwest Scenario'!I46</f>
        <v>0</v>
      </c>
      <c r="H30" s="234">
        <f>'Northeast Scenario'!J46+'Midwest Scenario'!J46</f>
        <v>0</v>
      </c>
      <c r="I30" s="234">
        <f>'Northeast Scenario'!K46+'Midwest Scenario'!K46</f>
        <v>0</v>
      </c>
      <c r="J30" s="234">
        <f>'Northeast Scenario'!L46+'Midwest Scenario'!L46</f>
        <v>0</v>
      </c>
      <c r="K30" s="234">
        <f>'Northeast Scenario'!M46+'Midwest Scenario'!M46</f>
        <v>0</v>
      </c>
      <c r="L30" s="234">
        <f>'Northeast Scenario'!N46+'Midwest Scenario'!N46</f>
        <v>0</v>
      </c>
      <c r="M30" s="234">
        <f>'Northeast Scenario'!O46+'Midwest Scenario'!O46</f>
        <v>0</v>
      </c>
      <c r="N30" s="234">
        <f>'Northeast Scenario'!P46+'Midwest Scenario'!P46</f>
        <v>0</v>
      </c>
      <c r="O30" s="234">
        <f>'Northeast Scenario'!Q46+'Midwest Scenario'!Q46</f>
        <v>0</v>
      </c>
      <c r="P30" s="234">
        <f>'Northeast Scenario'!R46+'Midwest Scenario'!R46</f>
        <v>0</v>
      </c>
      <c r="Q30" s="234">
        <f>'Northeast Scenario'!S46+'Midwest Scenario'!S46</f>
        <v>0</v>
      </c>
      <c r="R30" s="234">
        <f>'Northeast Scenario'!T46+'Midwest Scenario'!T46</f>
        <v>0</v>
      </c>
      <c r="S30" s="234">
        <f>'Northeast Scenario'!U46+'Midwest Scenario'!U46</f>
        <v>0</v>
      </c>
      <c r="T30" s="234">
        <f>'Northeast Scenario'!V46+'Midwest Scenario'!V46</f>
        <v>0</v>
      </c>
      <c r="U30" s="234">
        <f>'Northeast Scenario'!W46+'Midwest Scenario'!W46</f>
        <v>0</v>
      </c>
      <c r="V30" s="234">
        <f>'Northeast Scenario'!X46+'Midwest Scenario'!X46</f>
        <v>0</v>
      </c>
      <c r="W30" s="12"/>
      <c r="X30" s="12"/>
      <c r="Y30" s="12"/>
      <c r="Z30" s="12"/>
    </row>
    <row r="31" spans="1:26" ht="14.25" customHeight="1">
      <c r="A31" s="12"/>
      <c r="B31" s="423"/>
      <c r="C31" s="12"/>
      <c r="D31" s="125" t="s">
        <v>89</v>
      </c>
      <c r="E31" s="234">
        <f>'Northeast Scenario'!G47+'Midwest Scenario'!G47</f>
        <v>0</v>
      </c>
      <c r="F31" s="234">
        <f>'Northeast Scenario'!H47+'Midwest Scenario'!H47</f>
        <v>0</v>
      </c>
      <c r="G31" s="234">
        <f>'Northeast Scenario'!I47+'Midwest Scenario'!I47</f>
        <v>0</v>
      </c>
      <c r="H31" s="234">
        <f>'Northeast Scenario'!J47+'Midwest Scenario'!J47</f>
        <v>0</v>
      </c>
      <c r="I31" s="234">
        <f>'Northeast Scenario'!K47+'Midwest Scenario'!K47</f>
        <v>0</v>
      </c>
      <c r="J31" s="234">
        <f>'Northeast Scenario'!L47+'Midwest Scenario'!L47</f>
        <v>0</v>
      </c>
      <c r="K31" s="234">
        <f>'Northeast Scenario'!M47+'Midwest Scenario'!M47</f>
        <v>0</v>
      </c>
      <c r="L31" s="234">
        <f>'Northeast Scenario'!N47+'Midwest Scenario'!N47</f>
        <v>0</v>
      </c>
      <c r="M31" s="234">
        <f>'Northeast Scenario'!O47+'Midwest Scenario'!O47</f>
        <v>0</v>
      </c>
      <c r="N31" s="234">
        <f>'Northeast Scenario'!P47+'Midwest Scenario'!P47</f>
        <v>0</v>
      </c>
      <c r="O31" s="234">
        <f>'Northeast Scenario'!Q47+'Midwest Scenario'!Q47</f>
        <v>0</v>
      </c>
      <c r="P31" s="234">
        <f>'Northeast Scenario'!R47+'Midwest Scenario'!R47</f>
        <v>0</v>
      </c>
      <c r="Q31" s="234">
        <f>'Northeast Scenario'!S47+'Midwest Scenario'!S47</f>
        <v>0</v>
      </c>
      <c r="R31" s="234">
        <f>'Northeast Scenario'!T47+'Midwest Scenario'!T47</f>
        <v>0</v>
      </c>
      <c r="S31" s="234">
        <f>'Northeast Scenario'!U47+'Midwest Scenario'!U47</f>
        <v>0</v>
      </c>
      <c r="T31" s="234">
        <f>'Northeast Scenario'!V47+'Midwest Scenario'!V47</f>
        <v>0</v>
      </c>
      <c r="U31" s="234">
        <f>'Northeast Scenario'!W47+'Midwest Scenario'!W47</f>
        <v>0</v>
      </c>
      <c r="V31" s="234">
        <f>'Northeast Scenario'!X47+'Midwest Scenario'!X47</f>
        <v>0</v>
      </c>
      <c r="W31" s="12"/>
      <c r="X31" s="12"/>
      <c r="Y31" s="12"/>
      <c r="Z31" s="12"/>
    </row>
    <row r="32" spans="1:26" ht="14.25" customHeight="1">
      <c r="B32" s="423"/>
      <c r="D32" s="125" t="s">
        <v>171</v>
      </c>
      <c r="E32" s="234">
        <f>'Northeast Scenario'!G49+'Midwest Scenario'!G49</f>
        <v>0</v>
      </c>
      <c r="F32" s="234">
        <f>'Northeast Scenario'!H49+'Midwest Scenario'!H49</f>
        <v>297.41250000000002</v>
      </c>
      <c r="G32" s="234">
        <f>'Northeast Scenario'!I49+'Midwest Scenario'!I49</f>
        <v>0</v>
      </c>
      <c r="H32" s="234">
        <f>'Northeast Scenario'!J49+'Midwest Scenario'!J49</f>
        <v>315.52492124999998</v>
      </c>
      <c r="I32" s="234">
        <f>'Northeast Scenario'!K49+'Midwest Scenario'!K49</f>
        <v>0</v>
      </c>
      <c r="J32" s="234">
        <f>'Northeast Scenario'!L49+'Midwest Scenario'!L49</f>
        <v>334.74038895412497</v>
      </c>
      <c r="K32" s="234">
        <f>'Northeast Scenario'!M49+'Midwest Scenario'!M49</f>
        <v>0</v>
      </c>
      <c r="L32" s="234">
        <f>'Northeast Scenario'!N49+'Midwest Scenario'!N49</f>
        <v>355.12607864143121</v>
      </c>
      <c r="M32" s="234">
        <f>'Northeast Scenario'!O49+'Midwest Scenario'!O49</f>
        <v>0</v>
      </c>
      <c r="N32" s="234">
        <f>'Northeast Scenario'!P49+'Midwest Scenario'!P49</f>
        <v>376.75325683069434</v>
      </c>
      <c r="O32" s="234">
        <f>'Northeast Scenario'!Q49+'Midwest Scenario'!Q49</f>
        <v>0</v>
      </c>
      <c r="P32" s="234">
        <f>'Northeast Scenario'!R49+'Midwest Scenario'!R49</f>
        <v>399.69753017168364</v>
      </c>
      <c r="Q32" s="234">
        <f>'Northeast Scenario'!S49+'Midwest Scenario'!S49</f>
        <v>0</v>
      </c>
      <c r="R32" s="234">
        <f>'Northeast Scenario'!T49+'Midwest Scenario'!T49</f>
        <v>424.03910975913908</v>
      </c>
      <c r="S32" s="234">
        <f>'Northeast Scenario'!U49+'Midwest Scenario'!U49</f>
        <v>0</v>
      </c>
      <c r="T32" s="234">
        <f>'Northeast Scenario'!V49+'Midwest Scenario'!V49</f>
        <v>449.86309154347072</v>
      </c>
      <c r="U32" s="234">
        <f>'Northeast Scenario'!W49+'Midwest Scenario'!W49</f>
        <v>0</v>
      </c>
      <c r="V32" s="234">
        <f>'Northeast Scenario'!X49+'Midwest Scenario'!X49</f>
        <v>477.25975381846803</v>
      </c>
    </row>
    <row r="33" spans="1:26" ht="14.25" customHeight="1">
      <c r="A33" s="12"/>
      <c r="B33" s="423"/>
      <c r="C33" s="12"/>
      <c r="D33" s="125" t="s">
        <v>92</v>
      </c>
      <c r="E33" s="234">
        <f>'Northeast Scenario'!G50+'Midwest Scenario'!G50</f>
        <v>0</v>
      </c>
      <c r="F33" s="234">
        <f>'Northeast Scenario'!H50+'Midwest Scenario'!H50</f>
        <v>309</v>
      </c>
      <c r="G33" s="234">
        <f>'Northeast Scenario'!I50+'Midwest Scenario'!I50</f>
        <v>0</v>
      </c>
      <c r="H33" s="234">
        <f>'Northeast Scenario'!J50+'Midwest Scenario'!J50</f>
        <v>327.81810000000002</v>
      </c>
      <c r="I33" s="234">
        <f>'Northeast Scenario'!K50+'Midwest Scenario'!K50</f>
        <v>0</v>
      </c>
      <c r="J33" s="234">
        <f>'Northeast Scenario'!L50+'Midwest Scenario'!L50</f>
        <v>347.78222228999994</v>
      </c>
      <c r="K33" s="234">
        <f>'Northeast Scenario'!M50+'Midwest Scenario'!M50</f>
        <v>0</v>
      </c>
      <c r="L33" s="234">
        <f>'Northeast Scenario'!N50+'Midwest Scenario'!N50</f>
        <v>368.96215962746101</v>
      </c>
      <c r="M33" s="234">
        <f>'Northeast Scenario'!O50+'Midwest Scenario'!O50</f>
        <v>0</v>
      </c>
      <c r="N33" s="234">
        <f>'Northeast Scenario'!P50+'Midwest Scenario'!P50</f>
        <v>391.43195514877334</v>
      </c>
      <c r="O33" s="234">
        <f>'Northeast Scenario'!Q50+'Midwest Scenario'!Q50</f>
        <v>0</v>
      </c>
      <c r="P33" s="234">
        <f>'Northeast Scenario'!R50+'Midwest Scenario'!R50</f>
        <v>415.27016121733362</v>
      </c>
      <c r="Q33" s="234">
        <f>'Northeast Scenario'!S50+'Midwest Scenario'!S50</f>
        <v>0</v>
      </c>
      <c r="R33" s="234">
        <f>'Northeast Scenario'!T50+'Midwest Scenario'!T50</f>
        <v>440.56011403546916</v>
      </c>
      <c r="S33" s="234">
        <f>'Northeast Scenario'!U50+'Midwest Scenario'!U50</f>
        <v>0</v>
      </c>
      <c r="T33" s="234">
        <f>'Northeast Scenario'!V50+'Midwest Scenario'!V50</f>
        <v>467.39022498022933</v>
      </c>
      <c r="U33" s="234">
        <f>'Northeast Scenario'!W50+'Midwest Scenario'!W50</f>
        <v>0</v>
      </c>
      <c r="V33" s="234">
        <f>'Northeast Scenario'!X50+'Midwest Scenario'!X50</f>
        <v>495.85428968152519</v>
      </c>
      <c r="W33" s="12"/>
      <c r="X33" s="12"/>
      <c r="Y33" s="12"/>
      <c r="Z33" s="12"/>
    </row>
    <row r="34" spans="1:26" ht="14.25" customHeight="1">
      <c r="A34" s="12"/>
      <c r="B34" s="423"/>
      <c r="C34" s="12"/>
      <c r="D34" s="125" t="s">
        <v>93</v>
      </c>
      <c r="E34" s="234">
        <f>'Northeast Scenario'!G51+'Midwest Scenario'!G51</f>
        <v>0</v>
      </c>
      <c r="F34" s="234">
        <f>'Northeast Scenario'!H51+'Midwest Scenario'!H51</f>
        <v>2510.625</v>
      </c>
      <c r="G34" s="234">
        <f>'Northeast Scenario'!I51+'Midwest Scenario'!I51</f>
        <v>0</v>
      </c>
      <c r="H34" s="234">
        <f>'Northeast Scenario'!J51+'Midwest Scenario'!J51</f>
        <v>2663.5220625000002</v>
      </c>
      <c r="I34" s="234">
        <f>'Northeast Scenario'!K51+'Midwest Scenario'!K51</f>
        <v>0</v>
      </c>
      <c r="J34" s="234">
        <f>'Northeast Scenario'!L51+'Midwest Scenario'!L51</f>
        <v>2825.7305561062494</v>
      </c>
      <c r="K34" s="234">
        <f>'Northeast Scenario'!M51+'Midwest Scenario'!M51</f>
        <v>0</v>
      </c>
      <c r="L34" s="234">
        <f>'Northeast Scenario'!N51+'Midwest Scenario'!N51</f>
        <v>2997.8175469731204</v>
      </c>
      <c r="M34" s="234">
        <f>'Northeast Scenario'!O51+'Midwest Scenario'!O51</f>
        <v>0</v>
      </c>
      <c r="N34" s="234">
        <f>'Northeast Scenario'!P51+'Midwest Scenario'!P51</f>
        <v>3180.3846355837832</v>
      </c>
      <c r="O34" s="234">
        <f>'Northeast Scenario'!Q51+'Midwest Scenario'!Q51</f>
        <v>0</v>
      </c>
      <c r="P34" s="234">
        <f>'Northeast Scenario'!R51+'Midwest Scenario'!R51</f>
        <v>3374.0700598908356</v>
      </c>
      <c r="Q34" s="234">
        <f>'Northeast Scenario'!S51+'Midwest Scenario'!S51</f>
        <v>0</v>
      </c>
      <c r="R34" s="234">
        <f>'Northeast Scenario'!T51+'Midwest Scenario'!T51</f>
        <v>3579.550926538187</v>
      </c>
      <c r="S34" s="234">
        <f>'Northeast Scenario'!U51+'Midwest Scenario'!U51</f>
        <v>0</v>
      </c>
      <c r="T34" s="234">
        <f>'Northeast Scenario'!V51+'Midwest Scenario'!V51</f>
        <v>3797.5455779643635</v>
      </c>
      <c r="U34" s="234">
        <f>'Northeast Scenario'!W51+'Midwest Scenario'!W51</f>
        <v>0</v>
      </c>
      <c r="V34" s="234">
        <f>'Northeast Scenario'!X51+'Midwest Scenario'!X51</f>
        <v>4028.8161036623924</v>
      </c>
      <c r="W34" s="12"/>
      <c r="X34" s="12"/>
      <c r="Y34" s="12"/>
      <c r="Z34" s="12"/>
    </row>
    <row r="35" spans="1:26" ht="14.25" customHeight="1">
      <c r="A35" s="12"/>
      <c r="B35" s="423"/>
      <c r="C35" s="12"/>
      <c r="D35" s="239" t="s">
        <v>94</v>
      </c>
      <c r="E35" s="240">
        <f>'Northeast Scenario'!G52+'Midwest Scenario'!G52</f>
        <v>0</v>
      </c>
      <c r="F35" s="240">
        <f>'Northeast Scenario'!H52+'Midwest Scenario'!H52</f>
        <v>0</v>
      </c>
      <c r="G35" s="240">
        <f>'Northeast Scenario'!I52+'Midwest Scenario'!I52</f>
        <v>0</v>
      </c>
      <c r="H35" s="240">
        <f>'Northeast Scenario'!J52+'Midwest Scenario'!J52</f>
        <v>0</v>
      </c>
      <c r="I35" s="240">
        <f>'Northeast Scenario'!K52+'Midwest Scenario'!K52</f>
        <v>0</v>
      </c>
      <c r="J35" s="240">
        <f>'Northeast Scenario'!L52+'Midwest Scenario'!L52</f>
        <v>0</v>
      </c>
      <c r="K35" s="240">
        <f>'Northeast Scenario'!M52+'Midwest Scenario'!M52</f>
        <v>0</v>
      </c>
      <c r="L35" s="240">
        <f>'Northeast Scenario'!N52+'Midwest Scenario'!N52</f>
        <v>0</v>
      </c>
      <c r="M35" s="240">
        <f>'Northeast Scenario'!O52+'Midwest Scenario'!O52</f>
        <v>0</v>
      </c>
      <c r="N35" s="240">
        <f>'Northeast Scenario'!P52+'Midwest Scenario'!P52</f>
        <v>0</v>
      </c>
      <c r="O35" s="240">
        <f>'Northeast Scenario'!Q52+'Midwest Scenario'!Q52</f>
        <v>0</v>
      </c>
      <c r="P35" s="240">
        <f>'Northeast Scenario'!R52+'Midwest Scenario'!R52</f>
        <v>0</v>
      </c>
      <c r="Q35" s="240">
        <f>'Northeast Scenario'!S52+'Midwest Scenario'!S52</f>
        <v>0</v>
      </c>
      <c r="R35" s="240">
        <f>'Northeast Scenario'!T52+'Midwest Scenario'!T52</f>
        <v>0</v>
      </c>
      <c r="S35" s="240">
        <f>'Northeast Scenario'!U52+'Midwest Scenario'!U52</f>
        <v>0</v>
      </c>
      <c r="T35" s="240">
        <f>'Northeast Scenario'!V52+'Midwest Scenario'!V52</f>
        <v>0</v>
      </c>
      <c r="U35" s="240">
        <f>'Northeast Scenario'!W52+'Midwest Scenario'!W52</f>
        <v>0</v>
      </c>
      <c r="V35" s="240">
        <f>'Northeast Scenario'!X52+'Midwest Scenario'!X52</f>
        <v>0</v>
      </c>
      <c r="W35" s="12"/>
      <c r="X35" s="12"/>
      <c r="Y35" s="12"/>
      <c r="Z35" s="12"/>
    </row>
    <row r="36" spans="1:26" ht="14.25" customHeight="1">
      <c r="A36" s="12"/>
      <c r="B36" s="423"/>
      <c r="C36" s="12"/>
      <c r="D36" s="125" t="s">
        <v>173</v>
      </c>
      <c r="E36" s="234">
        <f t="shared" ref="E36:V36" si="3">SUM(E26:E35)</f>
        <v>0</v>
      </c>
      <c r="F36" s="234">
        <f t="shared" si="3"/>
        <v>77446.987500000003</v>
      </c>
      <c r="G36" s="234">
        <f t="shared" si="3"/>
        <v>0</v>
      </c>
      <c r="H36" s="234">
        <f t="shared" si="3"/>
        <v>82163.509038749995</v>
      </c>
      <c r="I36" s="234">
        <f t="shared" si="3"/>
        <v>0</v>
      </c>
      <c r="J36" s="234">
        <f t="shared" si="3"/>
        <v>87167.266739209881</v>
      </c>
      <c r="K36" s="234">
        <f t="shared" si="3"/>
        <v>0</v>
      </c>
      <c r="L36" s="234">
        <f t="shared" si="3"/>
        <v>92475.753283627768</v>
      </c>
      <c r="M36" s="234">
        <f t="shared" si="3"/>
        <v>0</v>
      </c>
      <c r="N36" s="234">
        <f t="shared" si="3"/>
        <v>98107.526658600676</v>
      </c>
      <c r="O36" s="234">
        <f t="shared" si="3"/>
        <v>0</v>
      </c>
      <c r="P36" s="234">
        <f t="shared" si="3"/>
        <v>104082.27503210948</v>
      </c>
      <c r="Q36" s="234">
        <f t="shared" si="3"/>
        <v>0</v>
      </c>
      <c r="R36" s="234">
        <f t="shared" si="3"/>
        <v>110420.88558156489</v>
      </c>
      <c r="S36" s="234">
        <f t="shared" si="3"/>
        <v>0</v>
      </c>
      <c r="T36" s="234">
        <f t="shared" si="3"/>
        <v>117145.51751348225</v>
      </c>
      <c r="U36" s="234">
        <f t="shared" si="3"/>
        <v>0</v>
      </c>
      <c r="V36" s="234">
        <f t="shared" si="3"/>
        <v>124279.67953005327</v>
      </c>
      <c r="W36" s="12"/>
      <c r="X36" s="12"/>
      <c r="Y36" s="12"/>
      <c r="Z36" s="12"/>
    </row>
    <row r="37" spans="1:26" ht="14.25" customHeight="1">
      <c r="B37" s="423"/>
      <c r="D37" s="125"/>
      <c r="E37" s="237"/>
      <c r="F37" s="231"/>
      <c r="G37" s="234"/>
      <c r="H37" s="234"/>
      <c r="I37" s="234"/>
      <c r="J37" s="234"/>
      <c r="K37" s="234"/>
      <c r="L37" s="234"/>
      <c r="Q37" s="12"/>
      <c r="R37" s="12"/>
    </row>
    <row r="38" spans="1:26" ht="14.25" customHeight="1">
      <c r="A38" s="12"/>
      <c r="B38" s="423"/>
      <c r="C38" s="12"/>
      <c r="D38" s="125"/>
      <c r="E38" s="237"/>
      <c r="F38" s="231"/>
      <c r="G38" s="234"/>
      <c r="H38" s="234"/>
      <c r="I38" s="234"/>
      <c r="J38" s="234"/>
      <c r="K38" s="234"/>
      <c r="L38" s="234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hidden="1" customHeight="1">
      <c r="A39" s="12"/>
      <c r="B39" s="423"/>
      <c r="C39" s="12"/>
      <c r="D39" s="238" t="s">
        <v>135</v>
      </c>
      <c r="E39" s="237"/>
      <c r="F39" s="231"/>
      <c r="G39" s="234"/>
      <c r="H39" s="234"/>
      <c r="I39" s="234"/>
      <c r="J39" s="234"/>
      <c r="K39" s="234"/>
      <c r="L39" s="234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hidden="1" customHeight="1">
      <c r="A40" s="12"/>
      <c r="B40" s="423"/>
      <c r="C40" s="12"/>
      <c r="D40" s="125" t="str">
        <f>'Southern Scenario'!D15</f>
        <v>Purchased Feed</v>
      </c>
      <c r="E40" s="237">
        <f>'Southern Scenario'!G15+'Western Scenario'!G15</f>
        <v>0</v>
      </c>
      <c r="F40" s="237">
        <f>'Southern Scenario'!H15+'Western Scenario'!H15</f>
        <v>0</v>
      </c>
      <c r="G40" s="237">
        <f>'Southern Scenario'!I15+'Western Scenario'!I15</f>
        <v>0</v>
      </c>
      <c r="H40" s="237">
        <f>'Southern Scenario'!J15+'Western Scenario'!J15</f>
        <v>0</v>
      </c>
      <c r="I40" s="237">
        <f>'Southern Scenario'!K15+'Western Scenario'!K15</f>
        <v>0</v>
      </c>
      <c r="J40" s="237">
        <f>'Southern Scenario'!L15+'Western Scenario'!L15</f>
        <v>0</v>
      </c>
      <c r="K40" s="237">
        <f>'Southern Scenario'!M15+'Western Scenario'!M15</f>
        <v>0</v>
      </c>
      <c r="L40" s="237">
        <f>'Southern Scenario'!N15+'Western Scenario'!N15</f>
        <v>0</v>
      </c>
      <c r="M40" s="237">
        <f>'Southern Scenario'!O15+'Western Scenario'!O15</f>
        <v>0</v>
      </c>
      <c r="N40" s="237">
        <f>'Southern Scenario'!P15+'Western Scenario'!P15</f>
        <v>0</v>
      </c>
      <c r="O40" s="237">
        <f>'Southern Scenario'!Q15+'Western Scenario'!Q15</f>
        <v>0</v>
      </c>
      <c r="P40" s="237">
        <f>'Southern Scenario'!R15+'Western Scenario'!R15</f>
        <v>0</v>
      </c>
      <c r="Q40" s="237">
        <f>'Southern Scenario'!S15+'Western Scenario'!S15</f>
        <v>0</v>
      </c>
      <c r="R40" s="237">
        <f>'Southern Scenario'!T15+'Western Scenario'!T15</f>
        <v>0</v>
      </c>
      <c r="S40" s="237">
        <f>'Southern Scenario'!U15+'Western Scenario'!U15</f>
        <v>0</v>
      </c>
      <c r="T40" s="237">
        <f>'Southern Scenario'!V15+'Western Scenario'!V15</f>
        <v>0</v>
      </c>
      <c r="U40" s="237">
        <f>'Southern Scenario'!W15+'Western Scenario'!W15</f>
        <v>0</v>
      </c>
      <c r="V40" s="237">
        <f>'Southern Scenario'!X15+'Western Scenario'!X15</f>
        <v>0</v>
      </c>
      <c r="W40" s="12"/>
      <c r="X40" s="12"/>
      <c r="Y40" s="12"/>
      <c r="Z40" s="12"/>
    </row>
    <row r="41" spans="1:26" ht="14.25" hidden="1" customHeight="1">
      <c r="A41" s="12"/>
      <c r="B41" s="423"/>
      <c r="C41" s="12"/>
      <c r="D41" s="125" t="str">
        <f>'Southern Scenario'!D16</f>
        <v>Hired Labor</v>
      </c>
      <c r="E41" s="237">
        <f>'Southern Scenario'!G16+'Western Scenario'!G16</f>
        <v>0</v>
      </c>
      <c r="F41" s="237">
        <f>'Southern Scenario'!H16+'Western Scenario'!H16</f>
        <v>0</v>
      </c>
      <c r="G41" s="237">
        <f>'Southern Scenario'!I16+'Western Scenario'!I16</f>
        <v>0</v>
      </c>
      <c r="H41" s="237">
        <f>'Southern Scenario'!J16+'Western Scenario'!J16</f>
        <v>0</v>
      </c>
      <c r="I41" s="237">
        <f>'Southern Scenario'!K16+'Western Scenario'!K16</f>
        <v>0</v>
      </c>
      <c r="J41" s="237">
        <f>'Southern Scenario'!L16+'Western Scenario'!L16</f>
        <v>0</v>
      </c>
      <c r="K41" s="237">
        <f>'Southern Scenario'!M16+'Western Scenario'!M16</f>
        <v>0</v>
      </c>
      <c r="L41" s="237">
        <f>'Southern Scenario'!N16+'Western Scenario'!N16</f>
        <v>0</v>
      </c>
      <c r="M41" s="237">
        <f>'Southern Scenario'!O16+'Western Scenario'!O16</f>
        <v>0</v>
      </c>
      <c r="N41" s="237">
        <f>'Southern Scenario'!P16+'Western Scenario'!P16</f>
        <v>0</v>
      </c>
      <c r="O41" s="237">
        <f>'Southern Scenario'!Q16+'Western Scenario'!Q16</f>
        <v>0</v>
      </c>
      <c r="P41" s="237">
        <f>'Southern Scenario'!R16+'Western Scenario'!R16</f>
        <v>0</v>
      </c>
      <c r="Q41" s="237">
        <f>'Southern Scenario'!S16+'Western Scenario'!S16</f>
        <v>0</v>
      </c>
      <c r="R41" s="237">
        <f>'Southern Scenario'!T16+'Western Scenario'!T16</f>
        <v>0</v>
      </c>
      <c r="S41" s="237">
        <f>'Southern Scenario'!U16+'Western Scenario'!U16</f>
        <v>0</v>
      </c>
      <c r="T41" s="237">
        <f>'Southern Scenario'!V16+'Western Scenario'!V16</f>
        <v>0</v>
      </c>
      <c r="U41" s="237">
        <f>'Southern Scenario'!W16+'Western Scenario'!W16</f>
        <v>0</v>
      </c>
      <c r="V41" s="237">
        <f>'Southern Scenario'!X16+'Western Scenario'!X16</f>
        <v>0</v>
      </c>
      <c r="W41" s="12"/>
      <c r="X41" s="12"/>
      <c r="Y41" s="12"/>
      <c r="Z41" s="12"/>
    </row>
    <row r="42" spans="1:26" ht="14.25" hidden="1" customHeight="1">
      <c r="A42" s="12"/>
      <c r="B42" s="423"/>
      <c r="C42" s="12"/>
      <c r="D42" s="125" t="str">
        <f>'Southern Scenario'!D17</f>
        <v>(Effective Rent)</v>
      </c>
      <c r="E42" s="237">
        <f>'Southern Scenario'!G17+'Western Scenario'!G17</f>
        <v>0</v>
      </c>
      <c r="F42" s="237">
        <f>'Southern Scenario'!H17+'Western Scenario'!H17</f>
        <v>0</v>
      </c>
      <c r="G42" s="237">
        <f>'Southern Scenario'!I17+'Western Scenario'!I17</f>
        <v>0</v>
      </c>
      <c r="H42" s="237">
        <f>'Southern Scenario'!J17+'Western Scenario'!J17</f>
        <v>0</v>
      </c>
      <c r="I42" s="237">
        <f>'Southern Scenario'!K17+'Western Scenario'!K17</f>
        <v>0</v>
      </c>
      <c r="J42" s="237">
        <f>'Southern Scenario'!L17+'Western Scenario'!L17</f>
        <v>0</v>
      </c>
      <c r="K42" s="237">
        <f>'Southern Scenario'!M17+'Western Scenario'!M17</f>
        <v>0</v>
      </c>
      <c r="L42" s="237">
        <f>'Southern Scenario'!N17+'Western Scenario'!N17</f>
        <v>0</v>
      </c>
      <c r="M42" s="237">
        <f>'Southern Scenario'!O17+'Western Scenario'!O17</f>
        <v>0</v>
      </c>
      <c r="N42" s="237">
        <f>'Southern Scenario'!P17+'Western Scenario'!P17</f>
        <v>0</v>
      </c>
      <c r="O42" s="237">
        <f>'Southern Scenario'!Q17+'Western Scenario'!Q17</f>
        <v>0</v>
      </c>
      <c r="P42" s="237">
        <f>'Southern Scenario'!R17+'Western Scenario'!R17</f>
        <v>0</v>
      </c>
      <c r="Q42" s="237">
        <f>'Southern Scenario'!S17+'Western Scenario'!S17</f>
        <v>0</v>
      </c>
      <c r="R42" s="237">
        <f>'Southern Scenario'!T17+'Western Scenario'!T17</f>
        <v>0</v>
      </c>
      <c r="S42" s="237">
        <f>'Southern Scenario'!U17+'Western Scenario'!U17</f>
        <v>0</v>
      </c>
      <c r="T42" s="237">
        <f>'Southern Scenario'!V17+'Western Scenario'!V17</f>
        <v>0</v>
      </c>
      <c r="U42" s="237">
        <f>'Southern Scenario'!W17+'Western Scenario'!W17</f>
        <v>0</v>
      </c>
      <c r="V42" s="237">
        <f>'Southern Scenario'!X17+'Western Scenario'!X17</f>
        <v>0</v>
      </c>
      <c r="W42" s="12"/>
      <c r="X42" s="12"/>
      <c r="Y42" s="12"/>
      <c r="Z42" s="12"/>
    </row>
    <row r="43" spans="1:26" ht="14.25" hidden="1" customHeight="1">
      <c r="A43" s="12"/>
      <c r="B43" s="423"/>
      <c r="C43" s="12"/>
      <c r="D43" s="125" t="str">
        <f>'Southern Scenario'!D18</f>
        <v>Crop Insurance</v>
      </c>
      <c r="E43" s="237">
        <f>'Southern Scenario'!G18+'Western Scenario'!G18</f>
        <v>0</v>
      </c>
      <c r="F43" s="237">
        <f>'Southern Scenario'!H18+'Western Scenario'!H18</f>
        <v>0</v>
      </c>
      <c r="G43" s="237">
        <f>'Southern Scenario'!I18+'Western Scenario'!I18</f>
        <v>0</v>
      </c>
      <c r="H43" s="237">
        <f>'Southern Scenario'!J18+'Western Scenario'!J18</f>
        <v>0</v>
      </c>
      <c r="I43" s="237">
        <f>'Southern Scenario'!K18+'Western Scenario'!K18</f>
        <v>0</v>
      </c>
      <c r="J43" s="237">
        <f>'Southern Scenario'!L18+'Western Scenario'!L18</f>
        <v>0</v>
      </c>
      <c r="K43" s="237">
        <f>'Southern Scenario'!M18+'Western Scenario'!M18</f>
        <v>0</v>
      </c>
      <c r="L43" s="237">
        <f>'Southern Scenario'!N18+'Western Scenario'!N18</f>
        <v>0</v>
      </c>
      <c r="M43" s="237">
        <f>'Southern Scenario'!O18+'Western Scenario'!O18</f>
        <v>0</v>
      </c>
      <c r="N43" s="237">
        <f>'Southern Scenario'!P18+'Western Scenario'!P18</f>
        <v>0</v>
      </c>
      <c r="O43" s="237">
        <f>'Southern Scenario'!Q18+'Western Scenario'!Q18</f>
        <v>0</v>
      </c>
      <c r="P43" s="237">
        <f>'Southern Scenario'!R18+'Western Scenario'!R18</f>
        <v>0</v>
      </c>
      <c r="Q43" s="237">
        <f>'Southern Scenario'!S18+'Western Scenario'!S18</f>
        <v>0</v>
      </c>
      <c r="R43" s="237">
        <f>'Southern Scenario'!T18+'Western Scenario'!T18</f>
        <v>0</v>
      </c>
      <c r="S43" s="237">
        <f>'Southern Scenario'!U18+'Western Scenario'!U18</f>
        <v>0</v>
      </c>
      <c r="T43" s="237">
        <f>'Southern Scenario'!V18+'Western Scenario'!V18</f>
        <v>0</v>
      </c>
      <c r="U43" s="237">
        <f>'Southern Scenario'!W18+'Western Scenario'!W18</f>
        <v>0</v>
      </c>
      <c r="V43" s="237">
        <f>'Southern Scenario'!X18+'Western Scenario'!X18</f>
        <v>0</v>
      </c>
      <c r="W43" s="12"/>
      <c r="X43" s="12"/>
      <c r="Y43" s="12"/>
      <c r="Z43" s="12"/>
    </row>
    <row r="44" spans="1:26" ht="14.25" hidden="1" customHeight="1">
      <c r="A44" s="12"/>
      <c r="B44" s="423"/>
      <c r="C44" s="12"/>
      <c r="D44" s="125" t="str">
        <f>'Southern Scenario'!D19</f>
        <v>Drying</v>
      </c>
      <c r="E44" s="237">
        <f>'Southern Scenario'!G19+'Western Scenario'!G19</f>
        <v>0</v>
      </c>
      <c r="F44" s="237">
        <f>'Southern Scenario'!H19+'Western Scenario'!H19</f>
        <v>0</v>
      </c>
      <c r="G44" s="237">
        <f>'Southern Scenario'!I19+'Western Scenario'!I19</f>
        <v>0</v>
      </c>
      <c r="H44" s="237">
        <f>'Southern Scenario'!J19+'Western Scenario'!J19</f>
        <v>0</v>
      </c>
      <c r="I44" s="237">
        <f>'Southern Scenario'!K19+'Western Scenario'!K19</f>
        <v>0</v>
      </c>
      <c r="J44" s="237">
        <f>'Southern Scenario'!L19+'Western Scenario'!L19</f>
        <v>0</v>
      </c>
      <c r="K44" s="237">
        <f>'Southern Scenario'!M19+'Western Scenario'!M19</f>
        <v>0</v>
      </c>
      <c r="L44" s="237">
        <f>'Southern Scenario'!N19+'Western Scenario'!N19</f>
        <v>0</v>
      </c>
      <c r="M44" s="237">
        <f>'Southern Scenario'!O19+'Western Scenario'!O19</f>
        <v>0</v>
      </c>
      <c r="N44" s="237">
        <f>'Southern Scenario'!P19+'Western Scenario'!P19</f>
        <v>0</v>
      </c>
      <c r="O44" s="237">
        <f>'Southern Scenario'!Q19+'Western Scenario'!Q19</f>
        <v>0</v>
      </c>
      <c r="P44" s="237">
        <f>'Southern Scenario'!R19+'Western Scenario'!R19</f>
        <v>0</v>
      </c>
      <c r="Q44" s="237">
        <f>'Southern Scenario'!S19+'Western Scenario'!S19</f>
        <v>0</v>
      </c>
      <c r="R44" s="237">
        <f>'Southern Scenario'!T19+'Western Scenario'!T19</f>
        <v>0</v>
      </c>
      <c r="S44" s="237">
        <f>'Southern Scenario'!U19+'Western Scenario'!U19</f>
        <v>0</v>
      </c>
      <c r="T44" s="237">
        <f>'Southern Scenario'!V19+'Western Scenario'!V19</f>
        <v>0</v>
      </c>
      <c r="U44" s="237">
        <f>'Southern Scenario'!W19+'Western Scenario'!W19</f>
        <v>0</v>
      </c>
      <c r="V44" s="237">
        <f>'Southern Scenario'!X19+'Western Scenario'!X19</f>
        <v>0</v>
      </c>
      <c r="W44" s="12"/>
      <c r="X44" s="12"/>
      <c r="Y44" s="12"/>
      <c r="Z44" s="12"/>
    </row>
    <row r="45" spans="1:26" ht="14.25" hidden="1" customHeight="1">
      <c r="A45" s="12"/>
      <c r="B45" s="423"/>
      <c r="C45" s="12"/>
      <c r="D45" s="125" t="str">
        <f>'Southern Scenario'!D20</f>
        <v>Storage</v>
      </c>
      <c r="E45" s="237">
        <f>'Southern Scenario'!G20+'Western Scenario'!G20</f>
        <v>0</v>
      </c>
      <c r="F45" s="237">
        <f>'Southern Scenario'!H20+'Western Scenario'!H20</f>
        <v>0</v>
      </c>
      <c r="G45" s="237">
        <f>'Southern Scenario'!I20+'Western Scenario'!I20</f>
        <v>0</v>
      </c>
      <c r="H45" s="237">
        <f>'Southern Scenario'!J20+'Western Scenario'!J20</f>
        <v>0</v>
      </c>
      <c r="I45" s="237">
        <f>'Southern Scenario'!K20+'Western Scenario'!K20</f>
        <v>0</v>
      </c>
      <c r="J45" s="237">
        <f>'Southern Scenario'!L20+'Western Scenario'!L20</f>
        <v>0</v>
      </c>
      <c r="K45" s="237">
        <f>'Southern Scenario'!M20+'Western Scenario'!M20</f>
        <v>0</v>
      </c>
      <c r="L45" s="237">
        <f>'Southern Scenario'!N20+'Western Scenario'!N20</f>
        <v>0</v>
      </c>
      <c r="M45" s="237">
        <f>'Southern Scenario'!O20+'Western Scenario'!O20</f>
        <v>0</v>
      </c>
      <c r="N45" s="237">
        <f>'Southern Scenario'!P20+'Western Scenario'!P20</f>
        <v>0</v>
      </c>
      <c r="O45" s="237">
        <f>'Southern Scenario'!Q20+'Western Scenario'!Q20</f>
        <v>0</v>
      </c>
      <c r="P45" s="237">
        <f>'Southern Scenario'!R20+'Western Scenario'!R20</f>
        <v>0</v>
      </c>
      <c r="Q45" s="237">
        <f>'Southern Scenario'!S20+'Western Scenario'!S20</f>
        <v>0</v>
      </c>
      <c r="R45" s="237">
        <f>'Southern Scenario'!T20+'Western Scenario'!T20</f>
        <v>0</v>
      </c>
      <c r="S45" s="237">
        <f>'Southern Scenario'!U20+'Western Scenario'!U20</f>
        <v>0</v>
      </c>
      <c r="T45" s="237">
        <f>'Southern Scenario'!V20+'Western Scenario'!V20</f>
        <v>0</v>
      </c>
      <c r="U45" s="237">
        <f>'Southern Scenario'!W20+'Western Scenario'!W20</f>
        <v>0</v>
      </c>
      <c r="V45" s="237">
        <f>'Southern Scenario'!X20+'Western Scenario'!X20</f>
        <v>0</v>
      </c>
      <c r="W45" s="12"/>
      <c r="X45" s="12"/>
      <c r="Y45" s="12"/>
      <c r="Z45" s="12"/>
    </row>
    <row r="46" spans="1:26" ht="14.25" hidden="1" customHeight="1">
      <c r="A46" s="12"/>
      <c r="B46" s="423"/>
      <c r="C46" s="12"/>
      <c r="D46" s="125" t="str">
        <f>'Southern Scenario'!D21</f>
        <v>Fuel &amp; Oil</v>
      </c>
      <c r="E46" s="237">
        <f>'Southern Scenario'!G21+'Western Scenario'!G21</f>
        <v>0</v>
      </c>
      <c r="F46" s="237">
        <f>'Southern Scenario'!H21+'Western Scenario'!H21</f>
        <v>0</v>
      </c>
      <c r="G46" s="237">
        <f>'Southern Scenario'!I21+'Western Scenario'!I21</f>
        <v>0</v>
      </c>
      <c r="H46" s="237">
        <f>'Southern Scenario'!J21+'Western Scenario'!J21</f>
        <v>0</v>
      </c>
      <c r="I46" s="237">
        <f>'Southern Scenario'!K21+'Western Scenario'!K21</f>
        <v>0</v>
      </c>
      <c r="J46" s="237">
        <f>'Southern Scenario'!L21+'Western Scenario'!L21</f>
        <v>0</v>
      </c>
      <c r="K46" s="237">
        <f>'Southern Scenario'!M21+'Western Scenario'!M21</f>
        <v>0</v>
      </c>
      <c r="L46" s="237">
        <f>'Southern Scenario'!N21+'Western Scenario'!N21</f>
        <v>0</v>
      </c>
      <c r="M46" s="237">
        <f>'Southern Scenario'!O21+'Western Scenario'!O21</f>
        <v>0</v>
      </c>
      <c r="N46" s="237">
        <f>'Southern Scenario'!P21+'Western Scenario'!P21</f>
        <v>0</v>
      </c>
      <c r="O46" s="237">
        <f>'Southern Scenario'!Q21+'Western Scenario'!Q21</f>
        <v>0</v>
      </c>
      <c r="P46" s="237">
        <f>'Southern Scenario'!R21+'Western Scenario'!R21</f>
        <v>0</v>
      </c>
      <c r="Q46" s="237">
        <f>'Southern Scenario'!S21+'Western Scenario'!S21</f>
        <v>0</v>
      </c>
      <c r="R46" s="237">
        <f>'Southern Scenario'!T21+'Western Scenario'!T21</f>
        <v>0</v>
      </c>
      <c r="S46" s="237">
        <f>'Southern Scenario'!U21+'Western Scenario'!U21</f>
        <v>0</v>
      </c>
      <c r="T46" s="237">
        <f>'Southern Scenario'!V21+'Western Scenario'!V21</f>
        <v>0</v>
      </c>
      <c r="U46" s="237">
        <f>'Southern Scenario'!W21+'Western Scenario'!W21</f>
        <v>0</v>
      </c>
      <c r="V46" s="237">
        <f>'Southern Scenario'!X21+'Western Scenario'!X21</f>
        <v>0</v>
      </c>
      <c r="W46" s="12"/>
      <c r="X46" s="12"/>
      <c r="Y46" s="12"/>
      <c r="Z46" s="12"/>
    </row>
    <row r="47" spans="1:26" ht="14.25" hidden="1" customHeight="1">
      <c r="A47" s="12"/>
      <c r="B47" s="423"/>
      <c r="C47" s="12"/>
      <c r="D47" s="125" t="str">
        <f>'Southern Scenario'!D22</f>
        <v>Repairs</v>
      </c>
      <c r="E47" s="237">
        <f>'Southern Scenario'!G22+'Western Scenario'!G22</f>
        <v>0</v>
      </c>
      <c r="F47" s="237">
        <f>'Southern Scenario'!H22+'Western Scenario'!H22</f>
        <v>0</v>
      </c>
      <c r="G47" s="237">
        <f>'Southern Scenario'!I22+'Western Scenario'!I22</f>
        <v>0</v>
      </c>
      <c r="H47" s="237">
        <f>'Southern Scenario'!J22+'Western Scenario'!J22</f>
        <v>0</v>
      </c>
      <c r="I47" s="237">
        <f>'Southern Scenario'!K22+'Western Scenario'!K22</f>
        <v>0</v>
      </c>
      <c r="J47" s="237">
        <f>'Southern Scenario'!L22+'Western Scenario'!L22</f>
        <v>0</v>
      </c>
      <c r="K47" s="237">
        <f>'Southern Scenario'!M22+'Western Scenario'!M22</f>
        <v>0</v>
      </c>
      <c r="L47" s="237">
        <f>'Southern Scenario'!N22+'Western Scenario'!N22</f>
        <v>0</v>
      </c>
      <c r="M47" s="237">
        <f>'Southern Scenario'!O22+'Western Scenario'!O22</f>
        <v>0</v>
      </c>
      <c r="N47" s="237">
        <f>'Southern Scenario'!P22+'Western Scenario'!P22</f>
        <v>0</v>
      </c>
      <c r="O47" s="237">
        <f>'Southern Scenario'!Q22+'Western Scenario'!Q22</f>
        <v>0</v>
      </c>
      <c r="P47" s="237">
        <f>'Southern Scenario'!R22+'Western Scenario'!R22</f>
        <v>0</v>
      </c>
      <c r="Q47" s="237">
        <f>'Southern Scenario'!S22+'Western Scenario'!S22</f>
        <v>0</v>
      </c>
      <c r="R47" s="237">
        <f>'Southern Scenario'!T22+'Western Scenario'!T22</f>
        <v>0</v>
      </c>
      <c r="S47" s="237">
        <f>'Southern Scenario'!U22+'Western Scenario'!U22</f>
        <v>0</v>
      </c>
      <c r="T47" s="237">
        <f>'Southern Scenario'!V22+'Western Scenario'!V22</f>
        <v>0</v>
      </c>
      <c r="U47" s="237">
        <f>'Southern Scenario'!W22+'Western Scenario'!W22</f>
        <v>0</v>
      </c>
      <c r="V47" s="237">
        <f>'Southern Scenario'!X22+'Western Scenario'!X22</f>
        <v>0</v>
      </c>
      <c r="W47" s="12"/>
      <c r="X47" s="12"/>
      <c r="Y47" s="12"/>
      <c r="Z47" s="12"/>
    </row>
    <row r="48" spans="1:26" ht="14.25" hidden="1" customHeight="1">
      <c r="A48" s="12"/>
      <c r="B48" s="423"/>
      <c r="C48" s="12"/>
      <c r="D48" s="125" t="str">
        <f>'Southern Scenario'!D23</f>
        <v>Machinery Lease</v>
      </c>
      <c r="E48" s="237">
        <f>'Southern Scenario'!G23+'Western Scenario'!G23</f>
        <v>0</v>
      </c>
      <c r="F48" s="237">
        <f>'Southern Scenario'!H23+'Western Scenario'!H23</f>
        <v>0</v>
      </c>
      <c r="G48" s="237">
        <f>'Southern Scenario'!I23+'Western Scenario'!I23</f>
        <v>0</v>
      </c>
      <c r="H48" s="237">
        <f>'Southern Scenario'!J23+'Western Scenario'!J23</f>
        <v>0</v>
      </c>
      <c r="I48" s="237">
        <f>'Southern Scenario'!K23+'Western Scenario'!K23</f>
        <v>0</v>
      </c>
      <c r="J48" s="237">
        <f>'Southern Scenario'!L23+'Western Scenario'!L23</f>
        <v>0</v>
      </c>
      <c r="K48" s="237">
        <f>'Southern Scenario'!M23+'Western Scenario'!M23</f>
        <v>0</v>
      </c>
      <c r="L48" s="237">
        <f>'Southern Scenario'!N23+'Western Scenario'!N23</f>
        <v>0</v>
      </c>
      <c r="M48" s="237">
        <f>'Southern Scenario'!O23+'Western Scenario'!O23</f>
        <v>0</v>
      </c>
      <c r="N48" s="237">
        <f>'Southern Scenario'!P23+'Western Scenario'!P23</f>
        <v>0</v>
      </c>
      <c r="O48" s="237">
        <f>'Southern Scenario'!Q23+'Western Scenario'!Q23</f>
        <v>0</v>
      </c>
      <c r="P48" s="237">
        <f>'Southern Scenario'!R23+'Western Scenario'!R23</f>
        <v>0</v>
      </c>
      <c r="Q48" s="237">
        <f>'Southern Scenario'!S23+'Western Scenario'!S23</f>
        <v>0</v>
      </c>
      <c r="R48" s="237">
        <f>'Southern Scenario'!T23+'Western Scenario'!T23</f>
        <v>0</v>
      </c>
      <c r="S48" s="237">
        <f>'Southern Scenario'!U23+'Western Scenario'!U23</f>
        <v>0</v>
      </c>
      <c r="T48" s="237">
        <f>'Southern Scenario'!V23+'Western Scenario'!V23</f>
        <v>0</v>
      </c>
      <c r="U48" s="237">
        <f>'Southern Scenario'!W23+'Western Scenario'!W23</f>
        <v>0</v>
      </c>
      <c r="V48" s="237">
        <f>'Southern Scenario'!X23+'Western Scenario'!X23</f>
        <v>0</v>
      </c>
      <c r="W48" s="12"/>
      <c r="X48" s="12"/>
      <c r="Y48" s="12"/>
      <c r="Z48" s="12"/>
    </row>
    <row r="49" spans="1:26" ht="14.25" hidden="1" customHeight="1">
      <c r="A49" s="12"/>
      <c r="B49" s="423"/>
      <c r="C49" s="12"/>
      <c r="D49" s="125" t="str">
        <f>'Southern Scenario'!D24</f>
        <v>Utilities</v>
      </c>
      <c r="E49" s="237">
        <f>'Southern Scenario'!G24+'Western Scenario'!G24</f>
        <v>0</v>
      </c>
      <c r="F49" s="237">
        <f>'Southern Scenario'!H24+'Western Scenario'!H24</f>
        <v>0</v>
      </c>
      <c r="G49" s="237">
        <f>'Southern Scenario'!I24+'Western Scenario'!I24</f>
        <v>0</v>
      </c>
      <c r="H49" s="237">
        <f>'Southern Scenario'!J24+'Western Scenario'!J24</f>
        <v>0</v>
      </c>
      <c r="I49" s="237">
        <f>'Southern Scenario'!K24+'Western Scenario'!K24</f>
        <v>0</v>
      </c>
      <c r="J49" s="237">
        <f>'Southern Scenario'!L24+'Western Scenario'!L24</f>
        <v>0</v>
      </c>
      <c r="K49" s="237">
        <f>'Southern Scenario'!M24+'Western Scenario'!M24</f>
        <v>0</v>
      </c>
      <c r="L49" s="237">
        <f>'Southern Scenario'!N24+'Western Scenario'!N24</f>
        <v>0</v>
      </c>
      <c r="M49" s="237">
        <f>'Southern Scenario'!O24+'Western Scenario'!O24</f>
        <v>0</v>
      </c>
      <c r="N49" s="237">
        <f>'Southern Scenario'!P24+'Western Scenario'!P24</f>
        <v>0</v>
      </c>
      <c r="O49" s="237">
        <f>'Southern Scenario'!Q24+'Western Scenario'!Q24</f>
        <v>0</v>
      </c>
      <c r="P49" s="237">
        <f>'Southern Scenario'!R24+'Western Scenario'!R24</f>
        <v>0</v>
      </c>
      <c r="Q49" s="237">
        <f>'Southern Scenario'!S24+'Western Scenario'!S24</f>
        <v>0</v>
      </c>
      <c r="R49" s="237">
        <f>'Southern Scenario'!T24+'Western Scenario'!T24</f>
        <v>0</v>
      </c>
      <c r="S49" s="237">
        <f>'Southern Scenario'!U24+'Western Scenario'!U24</f>
        <v>0</v>
      </c>
      <c r="T49" s="237">
        <f>'Southern Scenario'!V24+'Western Scenario'!V24</f>
        <v>0</v>
      </c>
      <c r="U49" s="237">
        <f>'Southern Scenario'!W24+'Western Scenario'!W24</f>
        <v>0</v>
      </c>
      <c r="V49" s="237">
        <f>'Southern Scenario'!X24+'Western Scenario'!X24</f>
        <v>0</v>
      </c>
      <c r="W49" s="12"/>
      <c r="X49" s="12"/>
      <c r="Y49" s="12"/>
      <c r="Z49" s="12"/>
    </row>
    <row r="50" spans="1:26" ht="14.25" hidden="1" customHeight="1">
      <c r="A50" s="12"/>
      <c r="B50" s="423"/>
      <c r="C50" s="12"/>
      <c r="D50" s="125" t="str">
        <f>'Southern Scenario'!D25</f>
        <v>Haul/Trucking</v>
      </c>
      <c r="E50" s="237">
        <f>'Southern Scenario'!G25+'Western Scenario'!G25</f>
        <v>0</v>
      </c>
      <c r="F50" s="237">
        <f>'Southern Scenario'!H25+'Western Scenario'!H25</f>
        <v>0</v>
      </c>
      <c r="G50" s="237">
        <f>'Southern Scenario'!I25+'Western Scenario'!I25</f>
        <v>0</v>
      </c>
      <c r="H50" s="237">
        <f>'Southern Scenario'!J25+'Western Scenario'!J25</f>
        <v>0</v>
      </c>
      <c r="I50" s="237">
        <f>'Southern Scenario'!K25+'Western Scenario'!K25</f>
        <v>0</v>
      </c>
      <c r="J50" s="237">
        <f>'Southern Scenario'!L25+'Western Scenario'!L25</f>
        <v>0</v>
      </c>
      <c r="K50" s="237">
        <f>'Southern Scenario'!M25+'Western Scenario'!M25</f>
        <v>0</v>
      </c>
      <c r="L50" s="237">
        <f>'Southern Scenario'!N25+'Western Scenario'!N25</f>
        <v>0</v>
      </c>
      <c r="M50" s="237">
        <f>'Southern Scenario'!O25+'Western Scenario'!O25</f>
        <v>0</v>
      </c>
      <c r="N50" s="237">
        <f>'Southern Scenario'!P25+'Western Scenario'!P25</f>
        <v>0</v>
      </c>
      <c r="O50" s="237">
        <f>'Southern Scenario'!Q25+'Western Scenario'!Q25</f>
        <v>0</v>
      </c>
      <c r="P50" s="237">
        <f>'Southern Scenario'!R25+'Western Scenario'!R25</f>
        <v>0</v>
      </c>
      <c r="Q50" s="237">
        <f>'Southern Scenario'!S25+'Western Scenario'!S25</f>
        <v>0</v>
      </c>
      <c r="R50" s="237">
        <f>'Southern Scenario'!T25+'Western Scenario'!T25</f>
        <v>0</v>
      </c>
      <c r="S50" s="237">
        <f>'Southern Scenario'!U25+'Western Scenario'!U25</f>
        <v>0</v>
      </c>
      <c r="T50" s="237">
        <f>'Southern Scenario'!V25+'Western Scenario'!V25</f>
        <v>0</v>
      </c>
      <c r="U50" s="237">
        <f>'Southern Scenario'!W25+'Western Scenario'!W25</f>
        <v>0</v>
      </c>
      <c r="V50" s="237">
        <f>'Southern Scenario'!X25+'Western Scenario'!X25</f>
        <v>0</v>
      </c>
      <c r="W50" s="12"/>
      <c r="X50" s="12"/>
      <c r="Y50" s="12"/>
      <c r="Z50" s="12"/>
    </row>
    <row r="51" spans="1:26" ht="14.25" hidden="1" customHeight="1">
      <c r="A51" s="12"/>
      <c r="B51" s="423"/>
      <c r="C51" s="12"/>
      <c r="D51" s="125" t="str">
        <f>'Southern Scenario'!D26</f>
        <v>Marketing</v>
      </c>
      <c r="E51" s="237">
        <f>'Southern Scenario'!G26+'Western Scenario'!G26</f>
        <v>0</v>
      </c>
      <c r="F51" s="237">
        <f>'Southern Scenario'!H26+'Western Scenario'!H26</f>
        <v>0</v>
      </c>
      <c r="G51" s="237">
        <f>'Southern Scenario'!I26+'Western Scenario'!I26</f>
        <v>0</v>
      </c>
      <c r="H51" s="237">
        <f>'Southern Scenario'!J26+'Western Scenario'!J26</f>
        <v>0</v>
      </c>
      <c r="I51" s="237">
        <f>'Southern Scenario'!K26+'Western Scenario'!K26</f>
        <v>0</v>
      </c>
      <c r="J51" s="237">
        <f>'Southern Scenario'!L26+'Western Scenario'!L26</f>
        <v>0</v>
      </c>
      <c r="K51" s="237">
        <f>'Southern Scenario'!M26+'Western Scenario'!M26</f>
        <v>0</v>
      </c>
      <c r="L51" s="237">
        <f>'Southern Scenario'!N26+'Western Scenario'!N26</f>
        <v>0</v>
      </c>
      <c r="M51" s="237">
        <f>'Southern Scenario'!O26+'Western Scenario'!O26</f>
        <v>0</v>
      </c>
      <c r="N51" s="237">
        <f>'Southern Scenario'!P26+'Western Scenario'!P26</f>
        <v>0</v>
      </c>
      <c r="O51" s="237">
        <f>'Southern Scenario'!Q26+'Western Scenario'!Q26</f>
        <v>0</v>
      </c>
      <c r="P51" s="237">
        <f>'Southern Scenario'!R26+'Western Scenario'!R26</f>
        <v>0</v>
      </c>
      <c r="Q51" s="237">
        <f>'Southern Scenario'!S26+'Western Scenario'!S26</f>
        <v>0</v>
      </c>
      <c r="R51" s="237">
        <f>'Southern Scenario'!T26+'Western Scenario'!T26</f>
        <v>0</v>
      </c>
      <c r="S51" s="237">
        <f>'Southern Scenario'!U26+'Western Scenario'!U26</f>
        <v>0</v>
      </c>
      <c r="T51" s="237">
        <f>'Southern Scenario'!V26+'Western Scenario'!V26</f>
        <v>0</v>
      </c>
      <c r="U51" s="237">
        <f>'Southern Scenario'!W26+'Western Scenario'!W26</f>
        <v>0</v>
      </c>
      <c r="V51" s="237">
        <f>'Southern Scenario'!X26+'Western Scenario'!X26</f>
        <v>0</v>
      </c>
      <c r="W51" s="12"/>
      <c r="X51" s="12"/>
      <c r="Y51" s="12"/>
      <c r="Z51" s="12"/>
    </row>
    <row r="52" spans="1:26" ht="14.25" hidden="1" customHeight="1">
      <c r="A52" s="12"/>
      <c r="B52" s="423"/>
      <c r="C52" s="12"/>
      <c r="D52" s="125" t="str">
        <f>'Southern Scenario'!D27</f>
        <v>Operating Interest</v>
      </c>
      <c r="E52" s="237">
        <f>'Southern Scenario'!G27+'Western Scenario'!G27</f>
        <v>0</v>
      </c>
      <c r="F52" s="237">
        <f>'Southern Scenario'!H27+'Western Scenario'!H27</f>
        <v>0</v>
      </c>
      <c r="G52" s="237">
        <f>'Southern Scenario'!I27+'Western Scenario'!I27</f>
        <v>0</v>
      </c>
      <c r="H52" s="237">
        <f>'Southern Scenario'!J27+'Western Scenario'!J27</f>
        <v>0</v>
      </c>
      <c r="I52" s="237">
        <f>'Southern Scenario'!K27+'Western Scenario'!K27</f>
        <v>0</v>
      </c>
      <c r="J52" s="237">
        <f>'Southern Scenario'!L27+'Western Scenario'!L27</f>
        <v>0</v>
      </c>
      <c r="K52" s="237">
        <f>'Southern Scenario'!M27+'Western Scenario'!M27</f>
        <v>0</v>
      </c>
      <c r="L52" s="237">
        <f>'Southern Scenario'!N27+'Western Scenario'!N27</f>
        <v>0</v>
      </c>
      <c r="M52" s="237">
        <f>'Southern Scenario'!O27+'Western Scenario'!O27</f>
        <v>0</v>
      </c>
      <c r="N52" s="237">
        <f>'Southern Scenario'!P27+'Western Scenario'!P27</f>
        <v>0</v>
      </c>
      <c r="O52" s="237">
        <f>'Southern Scenario'!Q27+'Western Scenario'!Q27</f>
        <v>0</v>
      </c>
      <c r="P52" s="237">
        <f>'Southern Scenario'!R27+'Western Scenario'!R27</f>
        <v>0</v>
      </c>
      <c r="Q52" s="237">
        <f>'Southern Scenario'!S27+'Western Scenario'!S27</f>
        <v>0</v>
      </c>
      <c r="R52" s="237">
        <f>'Southern Scenario'!T27+'Western Scenario'!T27</f>
        <v>0</v>
      </c>
      <c r="S52" s="237">
        <f>'Southern Scenario'!U27+'Western Scenario'!U27</f>
        <v>0</v>
      </c>
      <c r="T52" s="237">
        <f>'Southern Scenario'!V27+'Western Scenario'!V27</f>
        <v>0</v>
      </c>
      <c r="U52" s="237">
        <f>'Southern Scenario'!W27+'Western Scenario'!W27</f>
        <v>0</v>
      </c>
      <c r="V52" s="237">
        <f>'Southern Scenario'!X27+'Western Scenario'!X27</f>
        <v>0</v>
      </c>
      <c r="W52" s="12"/>
      <c r="X52" s="12"/>
      <c r="Y52" s="12"/>
      <c r="Z52" s="12"/>
    </row>
    <row r="53" spans="1:26" ht="14.25" hidden="1" customHeight="1">
      <c r="A53" s="12"/>
      <c r="B53" s="423"/>
      <c r="C53" s="12"/>
      <c r="D53" s="125" t="str">
        <f>'Southern Scenario'!D28</f>
        <v>Misc</v>
      </c>
      <c r="E53" s="237">
        <f>'Southern Scenario'!G28+'Western Scenario'!G28</f>
        <v>0</v>
      </c>
      <c r="F53" s="237">
        <f>'Southern Scenario'!H28+'Western Scenario'!H28</f>
        <v>0</v>
      </c>
      <c r="G53" s="237">
        <f>'Southern Scenario'!I28+'Western Scenario'!I28</f>
        <v>0</v>
      </c>
      <c r="H53" s="237">
        <f>'Southern Scenario'!J28+'Western Scenario'!J28</f>
        <v>0</v>
      </c>
      <c r="I53" s="237">
        <f>'Southern Scenario'!K28+'Western Scenario'!K28</f>
        <v>0</v>
      </c>
      <c r="J53" s="237">
        <f>'Southern Scenario'!L28+'Western Scenario'!L28</f>
        <v>0</v>
      </c>
      <c r="K53" s="237">
        <f>'Southern Scenario'!M28+'Western Scenario'!M28</f>
        <v>0</v>
      </c>
      <c r="L53" s="237">
        <f>'Southern Scenario'!N28+'Western Scenario'!N28</f>
        <v>0</v>
      </c>
      <c r="M53" s="237">
        <f>'Southern Scenario'!O28+'Western Scenario'!O28</f>
        <v>0</v>
      </c>
      <c r="N53" s="237">
        <f>'Southern Scenario'!P28+'Western Scenario'!P28</f>
        <v>0</v>
      </c>
      <c r="O53" s="237">
        <f>'Southern Scenario'!Q28+'Western Scenario'!Q28</f>
        <v>0</v>
      </c>
      <c r="P53" s="237">
        <f>'Southern Scenario'!R28+'Western Scenario'!R28</f>
        <v>0</v>
      </c>
      <c r="Q53" s="237">
        <f>'Southern Scenario'!S28+'Western Scenario'!S28</f>
        <v>0</v>
      </c>
      <c r="R53" s="237">
        <f>'Southern Scenario'!T28+'Western Scenario'!T28</f>
        <v>0</v>
      </c>
      <c r="S53" s="237">
        <f>'Southern Scenario'!U28+'Western Scenario'!U28</f>
        <v>0</v>
      </c>
      <c r="T53" s="237">
        <f>'Southern Scenario'!V28+'Western Scenario'!V28</f>
        <v>0</v>
      </c>
      <c r="U53" s="237">
        <f>'Southern Scenario'!W28+'Western Scenario'!W28</f>
        <v>0</v>
      </c>
      <c r="V53" s="237">
        <f>'Southern Scenario'!X28+'Western Scenario'!X28</f>
        <v>0</v>
      </c>
      <c r="W53" s="12"/>
      <c r="X53" s="12"/>
      <c r="Y53" s="12"/>
      <c r="Z53" s="12"/>
    </row>
    <row r="54" spans="1:26" ht="14.25" hidden="1" customHeight="1">
      <c r="A54" s="12"/>
      <c r="B54" s="423"/>
      <c r="C54" s="12"/>
      <c r="D54" s="239" t="str">
        <f>'Southern Scenario'!D29</f>
        <v>Organic Cert.</v>
      </c>
      <c r="E54" s="236">
        <f>'Southern Scenario'!G29+'Western Scenario'!G29</f>
        <v>0</v>
      </c>
      <c r="F54" s="236">
        <f>'Southern Scenario'!H29+'Western Scenario'!H29</f>
        <v>0</v>
      </c>
      <c r="G54" s="236">
        <f>'Southern Scenario'!I29+'Western Scenario'!I29</f>
        <v>0</v>
      </c>
      <c r="H54" s="236">
        <f>'Southern Scenario'!J29+'Western Scenario'!J29</f>
        <v>0</v>
      </c>
      <c r="I54" s="236">
        <f>'Southern Scenario'!K29+'Western Scenario'!K29</f>
        <v>0</v>
      </c>
      <c r="J54" s="236">
        <f>'Southern Scenario'!L29+'Western Scenario'!L29</f>
        <v>0</v>
      </c>
      <c r="K54" s="236">
        <f>'Southern Scenario'!M29+'Western Scenario'!M29</f>
        <v>0</v>
      </c>
      <c r="L54" s="236">
        <f>'Southern Scenario'!N29+'Western Scenario'!N29</f>
        <v>0</v>
      </c>
      <c r="M54" s="236">
        <f>'Southern Scenario'!O29+'Western Scenario'!O29</f>
        <v>0</v>
      </c>
      <c r="N54" s="236">
        <f>'Southern Scenario'!P29+'Western Scenario'!P29</f>
        <v>0</v>
      </c>
      <c r="O54" s="236">
        <f>'Southern Scenario'!Q29+'Western Scenario'!Q29</f>
        <v>0</v>
      </c>
      <c r="P54" s="236">
        <f>'Southern Scenario'!R29+'Western Scenario'!R29</f>
        <v>0</v>
      </c>
      <c r="Q54" s="236">
        <f>'Southern Scenario'!S29+'Western Scenario'!S29</f>
        <v>0</v>
      </c>
      <c r="R54" s="236">
        <f>'Southern Scenario'!T29+'Western Scenario'!T29</f>
        <v>0</v>
      </c>
      <c r="S54" s="236">
        <f>'Southern Scenario'!U29+'Western Scenario'!U29</f>
        <v>0</v>
      </c>
      <c r="T54" s="236">
        <f>'Southern Scenario'!V29+'Western Scenario'!V29</f>
        <v>0</v>
      </c>
      <c r="U54" s="236">
        <f>'Southern Scenario'!W29+'Western Scenario'!W29</f>
        <v>0</v>
      </c>
      <c r="V54" s="236">
        <f>'Southern Scenario'!X29+'Western Scenario'!X29</f>
        <v>0</v>
      </c>
      <c r="W54" s="12"/>
      <c r="X54" s="12"/>
      <c r="Y54" s="12"/>
      <c r="Z54" s="12"/>
    </row>
    <row r="55" spans="1:26" ht="14.25" hidden="1" customHeight="1">
      <c r="A55" s="12"/>
      <c r="B55" s="423"/>
      <c r="C55" s="12"/>
      <c r="D55" s="125" t="s">
        <v>174</v>
      </c>
      <c r="E55" s="237">
        <f t="shared" ref="E55:V55" si="4">SUM(E40:E54)</f>
        <v>0</v>
      </c>
      <c r="F55" s="237">
        <f t="shared" si="4"/>
        <v>0</v>
      </c>
      <c r="G55" s="237">
        <f t="shared" si="4"/>
        <v>0</v>
      </c>
      <c r="H55" s="237">
        <f t="shared" si="4"/>
        <v>0</v>
      </c>
      <c r="I55" s="237">
        <f t="shared" si="4"/>
        <v>0</v>
      </c>
      <c r="J55" s="237">
        <f t="shared" si="4"/>
        <v>0</v>
      </c>
      <c r="K55" s="237">
        <f t="shared" si="4"/>
        <v>0</v>
      </c>
      <c r="L55" s="237">
        <f t="shared" si="4"/>
        <v>0</v>
      </c>
      <c r="M55" s="237">
        <f t="shared" si="4"/>
        <v>0</v>
      </c>
      <c r="N55" s="237">
        <f t="shared" si="4"/>
        <v>0</v>
      </c>
      <c r="O55" s="237">
        <f t="shared" si="4"/>
        <v>0</v>
      </c>
      <c r="P55" s="237">
        <f t="shared" si="4"/>
        <v>0</v>
      </c>
      <c r="Q55" s="237">
        <f t="shared" si="4"/>
        <v>0</v>
      </c>
      <c r="R55" s="237">
        <f t="shared" si="4"/>
        <v>0</v>
      </c>
      <c r="S55" s="237">
        <f t="shared" si="4"/>
        <v>0</v>
      </c>
      <c r="T55" s="237">
        <f t="shared" si="4"/>
        <v>0</v>
      </c>
      <c r="U55" s="237">
        <f t="shared" si="4"/>
        <v>0</v>
      </c>
      <c r="V55" s="237">
        <f t="shared" si="4"/>
        <v>0</v>
      </c>
      <c r="W55" s="12"/>
      <c r="X55" s="12"/>
      <c r="Y55" s="12"/>
      <c r="Z55" s="12"/>
    </row>
    <row r="56" spans="1:26" ht="13.5" hidden="1" customHeight="1">
      <c r="A56" s="12"/>
      <c r="B56" s="423"/>
      <c r="C56" s="12"/>
      <c r="D56" s="125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423"/>
      <c r="C57" s="12"/>
      <c r="D57" s="125" t="s">
        <v>175</v>
      </c>
      <c r="E57" s="234">
        <f t="shared" ref="E57:V57" si="5">E36+E23+E55</f>
        <v>147543.75</v>
      </c>
      <c r="F57" s="234">
        <f t="shared" si="5"/>
        <v>77446.987500000003</v>
      </c>
      <c r="G57" s="234">
        <f t="shared" si="5"/>
        <v>156529.16437499996</v>
      </c>
      <c r="H57" s="234">
        <f t="shared" si="5"/>
        <v>82163.509038749995</v>
      </c>
      <c r="I57" s="234">
        <f t="shared" si="5"/>
        <v>166061.79048543749</v>
      </c>
      <c r="J57" s="234">
        <f t="shared" si="5"/>
        <v>87167.266739209881</v>
      </c>
      <c r="K57" s="234">
        <f t="shared" si="5"/>
        <v>176174.95352600064</v>
      </c>
      <c r="L57" s="234">
        <f t="shared" si="5"/>
        <v>92475.753283627768</v>
      </c>
      <c r="M57" s="234">
        <f t="shared" si="5"/>
        <v>186904.00819573403</v>
      </c>
      <c r="N57" s="234">
        <f t="shared" si="5"/>
        <v>98107.526658600676</v>
      </c>
      <c r="O57" s="234">
        <f t="shared" si="5"/>
        <v>198286.46229485428</v>
      </c>
      <c r="P57" s="234">
        <f t="shared" si="5"/>
        <v>104082.27503210948</v>
      </c>
      <c r="Q57" s="234">
        <f t="shared" si="5"/>
        <v>210362.10784861093</v>
      </c>
      <c r="R57" s="234">
        <f t="shared" si="5"/>
        <v>110420.88558156489</v>
      </c>
      <c r="S57" s="234">
        <f t="shared" si="5"/>
        <v>223173.16021659135</v>
      </c>
      <c r="T57" s="234">
        <f t="shared" si="5"/>
        <v>117145.51751348225</v>
      </c>
      <c r="U57" s="234">
        <f t="shared" si="5"/>
        <v>236764.40567378164</v>
      </c>
      <c r="V57" s="234">
        <f t="shared" si="5"/>
        <v>124279.67953005327</v>
      </c>
      <c r="W57" s="12"/>
      <c r="X57" s="12"/>
      <c r="Y57" s="12"/>
      <c r="Z57" s="12"/>
    </row>
    <row r="58" spans="1:26" ht="14.25" customHeight="1">
      <c r="B58" s="423"/>
      <c r="D58" s="125"/>
      <c r="Q58" s="12"/>
      <c r="R58" s="12"/>
      <c r="S58" s="12"/>
      <c r="T58" s="12"/>
      <c r="U58" s="12"/>
      <c r="V58" s="12"/>
    </row>
    <row r="59" spans="1:26" ht="14.25" customHeight="1">
      <c r="B59" s="423"/>
      <c r="D59" s="241" t="s">
        <v>176</v>
      </c>
      <c r="E59" s="242">
        <f t="shared" ref="E59:V59" si="6">E8-E57</f>
        <v>97712.624999999971</v>
      </c>
      <c r="F59" s="242">
        <f t="shared" si="6"/>
        <v>105177.03374999999</v>
      </c>
      <c r="G59" s="242">
        <f t="shared" si="6"/>
        <v>103663.32386249999</v>
      </c>
      <c r="H59" s="242">
        <f t="shared" si="6"/>
        <v>111582.31510537502</v>
      </c>
      <c r="I59" s="242">
        <f t="shared" si="6"/>
        <v>109976.4202857262</v>
      </c>
      <c r="J59" s="242">
        <f t="shared" si="6"/>
        <v>36159.700161491419</v>
      </c>
      <c r="K59" s="242">
        <f t="shared" si="6"/>
        <v>116673.9842811269</v>
      </c>
      <c r="L59" s="242">
        <f t="shared" si="6"/>
        <v>125586.87869129563</v>
      </c>
      <c r="M59" s="242">
        <f t="shared" si="6"/>
        <v>123779.42992384758</v>
      </c>
      <c r="N59" s="242">
        <f t="shared" si="6"/>
        <v>133235.11960359552</v>
      </c>
      <c r="O59" s="242">
        <f t="shared" si="6"/>
        <v>131317.59720620984</v>
      </c>
      <c r="P59" s="242">
        <f t="shared" si="6"/>
        <v>141349.1383874545</v>
      </c>
      <c r="Q59" s="242">
        <f t="shared" si="6"/>
        <v>139314.83887606798</v>
      </c>
      <c r="R59" s="242">
        <f t="shared" si="6"/>
        <v>149957.30091525047</v>
      </c>
      <c r="S59" s="242">
        <f t="shared" si="6"/>
        <v>147799.11256362053</v>
      </c>
      <c r="T59" s="242">
        <f t="shared" si="6"/>
        <v>159089.70054098923</v>
      </c>
      <c r="U59" s="242">
        <f t="shared" si="6"/>
        <v>156800.07851874508</v>
      </c>
      <c r="V59" s="243">
        <f t="shared" si="6"/>
        <v>168778.26330393541</v>
      </c>
    </row>
    <row r="60" spans="1:26" ht="14.25" customHeight="1">
      <c r="B60" s="423"/>
      <c r="D60" s="125"/>
      <c r="E60" s="237"/>
      <c r="F60" s="231"/>
      <c r="G60" s="234"/>
      <c r="H60" s="234"/>
      <c r="I60" s="234"/>
      <c r="J60" s="234"/>
      <c r="K60" s="234"/>
      <c r="L60" s="234"/>
      <c r="Q60" s="12"/>
      <c r="R60" s="12"/>
    </row>
    <row r="61" spans="1:26" ht="14.25" customHeight="1">
      <c r="B61" s="423"/>
      <c r="D61" s="229" t="s">
        <v>177</v>
      </c>
      <c r="E61" s="237"/>
      <c r="F61" s="231"/>
      <c r="G61" s="234"/>
      <c r="H61" s="234"/>
      <c r="I61" s="234"/>
      <c r="J61" s="234"/>
      <c r="K61" s="234"/>
      <c r="L61" s="234"/>
      <c r="M61" s="12"/>
      <c r="N61" s="12"/>
      <c r="O61" s="12"/>
      <c r="P61" s="12"/>
      <c r="Q61" s="12"/>
      <c r="R61" s="12"/>
    </row>
    <row r="62" spans="1:26" ht="14.25" customHeight="1">
      <c r="B62" s="423"/>
      <c r="D62" s="238" t="s">
        <v>61</v>
      </c>
      <c r="E62" s="237"/>
      <c r="F62" s="231"/>
      <c r="G62" s="234"/>
      <c r="H62" s="234"/>
      <c r="I62" s="234"/>
      <c r="J62" s="234"/>
      <c r="K62" s="234"/>
      <c r="L62" s="234"/>
      <c r="M62" s="12"/>
      <c r="N62" s="12"/>
      <c r="O62" s="12"/>
      <c r="P62" s="12"/>
      <c r="Q62" s="12"/>
      <c r="R62" s="12"/>
    </row>
    <row r="63" spans="1:26" ht="14.25" customHeight="1">
      <c r="B63" s="423"/>
      <c r="D63" s="125" t="s">
        <v>178</v>
      </c>
      <c r="E63" s="234">
        <f>SUM('Northeast Scenario'!G62:G68,'Northeast Scenario'!G70:G71,'Midwest Scenario'!G62:G68,'Midwest Scenario'!G70:G71)</f>
        <v>16800</v>
      </c>
      <c r="F63" s="234">
        <f>SUM('Northeast Scenario'!H62:H68,'Northeast Scenario'!H70:H71,'Midwest Scenario'!H62:H68,'Midwest Scenario'!H70:H71)</f>
        <v>0</v>
      </c>
      <c r="G63" s="234">
        <f>SUM('Northeast Scenario'!I62:I68,'Northeast Scenario'!I70:I71,'Midwest Scenario'!I62:I68,'Midwest Scenario'!I70:I71)</f>
        <v>17823.12</v>
      </c>
      <c r="H63" s="234">
        <f>SUM('Northeast Scenario'!J62:J68,'Northeast Scenario'!J70:J71,'Midwest Scenario'!J62:J68,'Midwest Scenario'!J70:J71)</f>
        <v>0</v>
      </c>
      <c r="I63" s="234">
        <f>SUM('Northeast Scenario'!K62:K68,'Northeast Scenario'!K70:K71,'Midwest Scenario'!K62:K68,'Midwest Scenario'!K70:K71)</f>
        <v>18908.548007999998</v>
      </c>
      <c r="J63" s="234">
        <f>SUM('Northeast Scenario'!L62:L68,'Northeast Scenario'!L70:L71,'Midwest Scenario'!L62:L68,'Midwest Scenario'!L70:L71)</f>
        <v>0</v>
      </c>
      <c r="K63" s="234">
        <f>SUM('Northeast Scenario'!M62:M68,'Northeast Scenario'!M70:M71,'Midwest Scenario'!M62:M68,'Midwest Scenario'!M70:M71)</f>
        <v>20060.078581687201</v>
      </c>
      <c r="L63" s="234">
        <f>SUM('Northeast Scenario'!N62:N68,'Northeast Scenario'!N70:N71,'Midwest Scenario'!N62:N68,'Midwest Scenario'!N70:N71)</f>
        <v>0</v>
      </c>
      <c r="M63" s="234">
        <f>SUM('Northeast Scenario'!O62:O68,'Northeast Scenario'!O70:O71,'Midwest Scenario'!O62:O68,'Midwest Scenario'!O70:O71)</f>
        <v>21281.737367311951</v>
      </c>
      <c r="N63" s="234">
        <f>SUM('Northeast Scenario'!P62:P68,'Northeast Scenario'!P70:P71,'Midwest Scenario'!P62:P68,'Midwest Scenario'!P70:P71)</f>
        <v>0</v>
      </c>
      <c r="O63" s="234">
        <f>SUM('Northeast Scenario'!Q62:Q68,'Northeast Scenario'!Q70:Q71,'Midwest Scenario'!Q62:Q68,'Midwest Scenario'!Q70:Q71)</f>
        <v>22577.795172981245</v>
      </c>
      <c r="P63" s="234">
        <f>SUM('Northeast Scenario'!R62:R68,'Northeast Scenario'!R70:R71,'Midwest Scenario'!R62:R68,'Midwest Scenario'!R70:R71)</f>
        <v>0</v>
      </c>
      <c r="Q63" s="234">
        <f>SUM('Northeast Scenario'!S62:S68,'Northeast Scenario'!S70:S71,'Midwest Scenario'!S62:S68,'Midwest Scenario'!S70:S71)</f>
        <v>23952.782899015798</v>
      </c>
      <c r="R63" s="234">
        <f>SUM('Northeast Scenario'!T62:T68,'Northeast Scenario'!T70:T71,'Midwest Scenario'!T62:T68,'Midwest Scenario'!T70:T71)</f>
        <v>0</v>
      </c>
      <c r="S63" s="234">
        <f>SUM('Northeast Scenario'!U62:U68,'Northeast Scenario'!U70:U71,'Midwest Scenario'!U62:U68,'Midwest Scenario'!U70:U71)</f>
        <v>25411.507377565868</v>
      </c>
      <c r="T63" s="234">
        <f>SUM('Northeast Scenario'!V62:V68,'Northeast Scenario'!V70:V71,'Midwest Scenario'!V62:V68,'Midwest Scenario'!V70:V71)</f>
        <v>0</v>
      </c>
      <c r="U63" s="234">
        <f>SUM('Northeast Scenario'!W62:W68,'Northeast Scenario'!W70:W71,'Midwest Scenario'!W62:W68,'Midwest Scenario'!W70:W71)</f>
        <v>26959.068176859622</v>
      </c>
      <c r="V63" s="234">
        <f>SUM('Northeast Scenario'!X62:X68,'Northeast Scenario'!X70:X71,'Midwest Scenario'!X62:X68,'Midwest Scenario'!X70:X71)</f>
        <v>0</v>
      </c>
    </row>
    <row r="64" spans="1:26" ht="14.25" customHeight="1">
      <c r="B64" s="423"/>
      <c r="D64" s="125" t="s">
        <v>179</v>
      </c>
      <c r="E64" s="234">
        <f>SUM('Northeast Scenario'!G69,'Midwest Scenario'!G69)</f>
        <v>19905</v>
      </c>
      <c r="F64" s="234">
        <f>SUM('Northeast Scenario'!H69,'Midwest Scenario'!H69)</f>
        <v>0</v>
      </c>
      <c r="G64" s="234">
        <f>SUM('Northeast Scenario'!I69,'Midwest Scenario'!I69)</f>
        <v>21117.214499999998</v>
      </c>
      <c r="H64" s="234">
        <f>SUM('Northeast Scenario'!J69,'Midwest Scenario'!J69)</f>
        <v>0</v>
      </c>
      <c r="I64" s="234">
        <f>SUM('Northeast Scenario'!K69,'Midwest Scenario'!K69)</f>
        <v>22403.252863049998</v>
      </c>
      <c r="J64" s="234">
        <f>SUM('Northeast Scenario'!L69,'Midwest Scenario'!L69)</f>
        <v>0</v>
      </c>
      <c r="K64" s="234">
        <f>SUM('Northeast Scenario'!M69,'Midwest Scenario'!M69)</f>
        <v>23767.610962409744</v>
      </c>
      <c r="L64" s="234">
        <f>SUM('Northeast Scenario'!N69,'Midwest Scenario'!N69)</f>
        <v>0</v>
      </c>
      <c r="M64" s="234">
        <f>SUM('Northeast Scenario'!O69,'Midwest Scenario'!O69)</f>
        <v>25215.058470020496</v>
      </c>
      <c r="N64" s="234">
        <f>SUM('Northeast Scenario'!P69,'Midwest Scenario'!P69)</f>
        <v>0</v>
      </c>
      <c r="O64" s="234">
        <f>SUM('Northeast Scenario'!Q69,'Midwest Scenario'!Q69)</f>
        <v>26750.655530844742</v>
      </c>
      <c r="P64" s="234">
        <f>SUM('Northeast Scenario'!R69,'Midwest Scenario'!R69)</f>
        <v>0</v>
      </c>
      <c r="Q64" s="234">
        <f>SUM('Northeast Scenario'!S69,'Midwest Scenario'!S69)</f>
        <v>28379.770452673187</v>
      </c>
      <c r="R64" s="234">
        <f>SUM('Northeast Scenario'!T69,'Midwest Scenario'!T69)</f>
        <v>0</v>
      </c>
      <c r="S64" s="234">
        <f>SUM('Northeast Scenario'!U69,'Midwest Scenario'!U69)</f>
        <v>30108.098473240985</v>
      </c>
      <c r="T64" s="234">
        <f>SUM('Northeast Scenario'!V69,'Midwest Scenario'!V69)</f>
        <v>0</v>
      </c>
      <c r="U64" s="234">
        <f>SUM('Northeast Scenario'!W69,'Midwest Scenario'!W69)</f>
        <v>31941.681670261358</v>
      </c>
      <c r="V64" s="234">
        <f>SUM('Northeast Scenario'!X69,'Midwest Scenario'!X69)</f>
        <v>0</v>
      </c>
    </row>
    <row r="65" spans="1:26" ht="14.25" customHeight="1">
      <c r="B65" s="423"/>
      <c r="D65" s="238" t="s">
        <v>62</v>
      </c>
      <c r="E65" s="234"/>
      <c r="F65" s="234"/>
      <c r="G65" s="234"/>
      <c r="H65" s="234"/>
      <c r="I65" s="234"/>
      <c r="J65" s="234"/>
      <c r="K65" s="234"/>
      <c r="L65" s="234"/>
      <c r="M65" s="234"/>
      <c r="N65" s="234"/>
      <c r="O65" s="234"/>
      <c r="P65" s="234"/>
      <c r="Q65" s="234"/>
      <c r="R65" s="234"/>
      <c r="S65" s="234"/>
      <c r="T65" s="234"/>
      <c r="U65" s="234"/>
      <c r="V65" s="234"/>
    </row>
    <row r="66" spans="1:26" ht="14.25" customHeight="1">
      <c r="B66" s="423"/>
      <c r="D66" s="125" t="s">
        <v>178</v>
      </c>
      <c r="E66" s="234">
        <f>SUM('Northeast Scenario'!G75:G81,'Northeast Scenario'!G83:G84,'Midwest Scenario'!G75:G81,'Midwest Scenario'!G83:G84)</f>
        <v>0</v>
      </c>
      <c r="F66" s="234">
        <f>SUM('Northeast Scenario'!H75:H81,'Northeast Scenario'!H83:H84,'Midwest Scenario'!H75:H81,'Midwest Scenario'!H83:H84)</f>
        <v>11162.624999999998</v>
      </c>
      <c r="G66" s="234">
        <f>SUM('Northeast Scenario'!I75:I81,'Northeast Scenario'!I83:I84,'Midwest Scenario'!I75:I81,'Midwest Scenario'!I83:I84)</f>
        <v>0</v>
      </c>
      <c r="H66" s="234">
        <f>SUM('Northeast Scenario'!J75:J81,'Northeast Scenario'!J83:J84,'Midwest Scenario'!J75:J81,'Midwest Scenario'!J83:J84)</f>
        <v>11842.428862499999</v>
      </c>
      <c r="I66" s="234">
        <f>SUM('Northeast Scenario'!K75:K81,'Northeast Scenario'!K83:K84,'Midwest Scenario'!K75:K81,'Midwest Scenario'!K83:K84)</f>
        <v>0</v>
      </c>
      <c r="J66" s="234">
        <f>SUM('Northeast Scenario'!L75:L81,'Northeast Scenario'!L83:L84,'Midwest Scenario'!L75:L81,'Midwest Scenario'!L83:L84)</f>
        <v>12563.632780226248</v>
      </c>
      <c r="K66" s="234">
        <f>SUM('Northeast Scenario'!M75:M81,'Northeast Scenario'!M83:M84,'Midwest Scenario'!M75:M81,'Midwest Scenario'!M83:M84)</f>
        <v>0</v>
      </c>
      <c r="L66" s="234">
        <f>SUM('Northeast Scenario'!N75:N81,'Northeast Scenario'!N83:N84,'Midwest Scenario'!N75:N81,'Midwest Scenario'!N83:N84)</f>
        <v>13328.75801654203</v>
      </c>
      <c r="M66" s="234">
        <f>SUM('Northeast Scenario'!O75:O81,'Northeast Scenario'!O83:O84,'Midwest Scenario'!O75:O81,'Midwest Scenario'!O83:O84)</f>
        <v>0</v>
      </c>
      <c r="N66" s="234">
        <f>SUM('Northeast Scenario'!P75:P81,'Northeast Scenario'!P83:P84,'Midwest Scenario'!P75:P81,'Midwest Scenario'!P83:P84)</f>
        <v>14140.479379749435</v>
      </c>
      <c r="O66" s="234">
        <f>SUM('Northeast Scenario'!Q75:Q81,'Northeast Scenario'!Q83:Q84,'Midwest Scenario'!Q75:Q81,'Midwest Scenario'!Q83:Q84)</f>
        <v>0</v>
      </c>
      <c r="P66" s="234">
        <f>SUM('Northeast Scenario'!R75:R81,'Northeast Scenario'!R83:R84,'Midwest Scenario'!R75:R81,'Midwest Scenario'!R83:R84)</f>
        <v>15001.634573976176</v>
      </c>
      <c r="Q66" s="234">
        <f>SUM('Northeast Scenario'!S75:S81,'Northeast Scenario'!S83:S84,'Midwest Scenario'!S75:S81,'Midwest Scenario'!S83:S84)</f>
        <v>0</v>
      </c>
      <c r="R66" s="234">
        <f>SUM('Northeast Scenario'!T75:T81,'Northeast Scenario'!T83:T84,'Midwest Scenario'!T75:T81,'Midwest Scenario'!T83:T84)</f>
        <v>15915.234119531324</v>
      </c>
      <c r="S66" s="234">
        <f>SUM('Northeast Scenario'!U75:U81,'Northeast Scenario'!U83:U84,'Midwest Scenario'!U75:U81,'Midwest Scenario'!U83:U84)</f>
        <v>0</v>
      </c>
      <c r="T66" s="234">
        <f>SUM('Northeast Scenario'!V75:V81,'Northeast Scenario'!V83:V84,'Midwest Scenario'!V75:V81,'Midwest Scenario'!V83:V84)</f>
        <v>16884.471877410782</v>
      </c>
      <c r="U66" s="234">
        <f>SUM('Northeast Scenario'!W75:W81,'Northeast Scenario'!W83:W84,'Midwest Scenario'!W75:W81,'Midwest Scenario'!W83:W84)</f>
        <v>0</v>
      </c>
      <c r="V66" s="234">
        <f>SUM('Northeast Scenario'!X75:X81,'Northeast Scenario'!X83:X84,'Midwest Scenario'!X75:X81,'Midwest Scenario'!X83:X84)</f>
        <v>17912.736214745099</v>
      </c>
    </row>
    <row r="67" spans="1:26" ht="14.25" customHeight="1">
      <c r="B67" s="423"/>
      <c r="D67" s="125" t="s">
        <v>179</v>
      </c>
      <c r="E67" s="234">
        <f>SUM('Northeast Scenario'!G82,'Midwest Scenario'!G82)</f>
        <v>0</v>
      </c>
      <c r="F67" s="234">
        <f>SUM('Northeast Scenario'!H82,'Midwest Scenario'!H82)</f>
        <v>12835.087499999998</v>
      </c>
      <c r="G67" s="234">
        <f>SUM('Northeast Scenario'!I82,'Midwest Scenario'!I82)</f>
        <v>0</v>
      </c>
      <c r="H67" s="234">
        <f>SUM('Northeast Scenario'!J82,'Midwest Scenario'!J82)</f>
        <v>13616.744328749997</v>
      </c>
      <c r="I67" s="234">
        <f>SUM('Northeast Scenario'!K82,'Midwest Scenario'!K82)</f>
        <v>0</v>
      </c>
      <c r="J67" s="234">
        <f>SUM('Northeast Scenario'!L82,'Midwest Scenario'!L82)</f>
        <v>14446.004058370871</v>
      </c>
      <c r="K67" s="234">
        <f>SUM('Northeast Scenario'!M82,'Midwest Scenario'!M82)</f>
        <v>0</v>
      </c>
      <c r="L67" s="234">
        <f>SUM('Northeast Scenario'!N82,'Midwest Scenario'!N82)</f>
        <v>15325.765705525659</v>
      </c>
      <c r="M67" s="234">
        <f>SUM('Northeast Scenario'!O82,'Midwest Scenario'!O82)</f>
        <v>0</v>
      </c>
      <c r="N67" s="234">
        <f>SUM('Northeast Scenario'!P82,'Midwest Scenario'!P82)</f>
        <v>16259.10483699217</v>
      </c>
      <c r="O67" s="234">
        <f>SUM('Northeast Scenario'!Q82,'Midwest Scenario'!Q82)</f>
        <v>0</v>
      </c>
      <c r="P67" s="234">
        <f>SUM('Northeast Scenario'!R82,'Midwest Scenario'!R82)</f>
        <v>17249.284321564995</v>
      </c>
      <c r="Q67" s="234">
        <f>SUM('Northeast Scenario'!S82,'Midwest Scenario'!S82)</f>
        <v>0</v>
      </c>
      <c r="R67" s="234">
        <f>SUM('Northeast Scenario'!T82,'Midwest Scenario'!T82)</f>
        <v>18299.765736748297</v>
      </c>
      <c r="S67" s="234">
        <f>SUM('Northeast Scenario'!U82,'Midwest Scenario'!U82)</f>
        <v>0</v>
      </c>
      <c r="T67" s="234">
        <f>SUM('Northeast Scenario'!V82,'Midwest Scenario'!V82)</f>
        <v>19414.221470116274</v>
      </c>
      <c r="U67" s="234">
        <f>SUM('Northeast Scenario'!W82,'Midwest Scenario'!W82)</f>
        <v>0</v>
      </c>
      <c r="V67" s="234">
        <f>SUM('Northeast Scenario'!X82,'Midwest Scenario'!X82)</f>
        <v>20596.54755764635</v>
      </c>
    </row>
    <row r="68" spans="1:26" ht="14.25" hidden="1" customHeight="1">
      <c r="B68" s="423"/>
      <c r="D68" s="238" t="s">
        <v>164</v>
      </c>
      <c r="E68" s="234"/>
      <c r="F68" s="234"/>
      <c r="G68" s="234"/>
      <c r="H68" s="234"/>
      <c r="I68" s="234"/>
      <c r="J68" s="234"/>
      <c r="K68" s="234"/>
      <c r="L68" s="234"/>
      <c r="M68" s="234"/>
      <c r="N68" s="234"/>
      <c r="O68" s="234"/>
      <c r="P68" s="234"/>
      <c r="Q68" s="234"/>
      <c r="R68" s="234"/>
      <c r="S68" s="234"/>
      <c r="T68" s="234"/>
      <c r="U68" s="234"/>
      <c r="V68" s="234"/>
    </row>
    <row r="69" spans="1:26" ht="14.25" hidden="1" customHeight="1">
      <c r="B69" s="423"/>
      <c r="D69" s="125" t="s">
        <v>178</v>
      </c>
      <c r="E69" s="234">
        <f>SUM('Southern Scenario'!G49,'Western Scenario'!G49,-'Southern Scenario'!G46,-'Western Scenario'!G46)</f>
        <v>0</v>
      </c>
      <c r="F69" s="234">
        <f>SUM('Southern Scenario'!H49,'Western Scenario'!H49,-'Southern Scenario'!H46,-'Western Scenario'!H46)</f>
        <v>0</v>
      </c>
      <c r="G69" s="234">
        <f>SUM('Southern Scenario'!I49,'Western Scenario'!I49,-'Southern Scenario'!I46,-'Western Scenario'!I46)</f>
        <v>0</v>
      </c>
      <c r="H69" s="234">
        <f>SUM('Southern Scenario'!J49,'Western Scenario'!J49,-'Southern Scenario'!J46,-'Western Scenario'!J46)</f>
        <v>0</v>
      </c>
      <c r="I69" s="234">
        <f>SUM('Southern Scenario'!K49,'Western Scenario'!K49,-'Southern Scenario'!K46,-'Western Scenario'!K46)</f>
        <v>0</v>
      </c>
      <c r="J69" s="234">
        <f>SUM('Southern Scenario'!L49,'Western Scenario'!L49,-'Southern Scenario'!L46,-'Western Scenario'!L46)</f>
        <v>0</v>
      </c>
      <c r="K69" s="234">
        <f>SUM('Southern Scenario'!M49,'Western Scenario'!M49,-'Southern Scenario'!M46,-'Western Scenario'!M46)</f>
        <v>0</v>
      </c>
      <c r="L69" s="234">
        <f>SUM('Southern Scenario'!N49,'Western Scenario'!N49,-'Southern Scenario'!N46,-'Western Scenario'!N46)</f>
        <v>0</v>
      </c>
      <c r="M69" s="234">
        <f>SUM('Southern Scenario'!O49,'Western Scenario'!O49,-'Southern Scenario'!O46,-'Western Scenario'!O46)</f>
        <v>0</v>
      </c>
      <c r="N69" s="234">
        <f>SUM('Southern Scenario'!P49,'Western Scenario'!P49,-'Southern Scenario'!P46,-'Western Scenario'!P46)</f>
        <v>0</v>
      </c>
      <c r="O69" s="234">
        <f>SUM('Southern Scenario'!Q49,'Western Scenario'!Q49,-'Southern Scenario'!Q46,-'Western Scenario'!Q46)</f>
        <v>0</v>
      </c>
      <c r="P69" s="234">
        <f>SUM('Southern Scenario'!R49,'Western Scenario'!R49,-'Southern Scenario'!R46,-'Western Scenario'!R46)</f>
        <v>0</v>
      </c>
      <c r="Q69" s="234">
        <f>SUM('Southern Scenario'!S49,'Western Scenario'!S49,-'Southern Scenario'!S46,-'Western Scenario'!S46)</f>
        <v>0</v>
      </c>
      <c r="R69" s="234">
        <f>SUM('Southern Scenario'!T49,'Western Scenario'!T49,-'Southern Scenario'!T46,-'Western Scenario'!T46)</f>
        <v>0</v>
      </c>
      <c r="S69" s="234">
        <f>SUM('Southern Scenario'!U49,'Western Scenario'!U49,-'Southern Scenario'!U46,-'Western Scenario'!U46)</f>
        <v>0</v>
      </c>
      <c r="T69" s="234">
        <f>SUM('Southern Scenario'!V49,'Western Scenario'!V49,-'Southern Scenario'!V46,-'Western Scenario'!V46)</f>
        <v>0</v>
      </c>
      <c r="U69" s="234">
        <f>SUM('Southern Scenario'!W49,'Western Scenario'!W49,-'Southern Scenario'!W46,-'Western Scenario'!W46)</f>
        <v>0</v>
      </c>
      <c r="V69" s="234">
        <f>SUM('Southern Scenario'!X49,'Western Scenario'!X49,-'Southern Scenario'!X46,-'Western Scenario'!X46)</f>
        <v>0</v>
      </c>
    </row>
    <row r="70" spans="1:26" ht="14.25" hidden="1" customHeight="1">
      <c r="B70" s="423"/>
      <c r="D70" s="125" t="s">
        <v>179</v>
      </c>
      <c r="E70" s="234">
        <f>SUM('Southern Scenario'!G46,'Western Scenario'!G46)</f>
        <v>0</v>
      </c>
      <c r="F70" s="234">
        <f>SUM('Southern Scenario'!H46,'Western Scenario'!H46)</f>
        <v>0</v>
      </c>
      <c r="G70" s="234">
        <f>SUM('Southern Scenario'!I46,'Western Scenario'!I46)</f>
        <v>0</v>
      </c>
      <c r="H70" s="234">
        <f>SUM('Southern Scenario'!J46,'Western Scenario'!J46)</f>
        <v>0</v>
      </c>
      <c r="I70" s="234">
        <f>SUM('Southern Scenario'!K46,'Western Scenario'!K46)</f>
        <v>0</v>
      </c>
      <c r="J70" s="234">
        <f>SUM('Southern Scenario'!L46,'Western Scenario'!L46)</f>
        <v>0</v>
      </c>
      <c r="K70" s="234">
        <f>SUM('Southern Scenario'!M46,'Western Scenario'!M46)</f>
        <v>0</v>
      </c>
      <c r="L70" s="234">
        <f>SUM('Southern Scenario'!N46,'Western Scenario'!N46)</f>
        <v>0</v>
      </c>
      <c r="M70" s="234">
        <f>SUM('Southern Scenario'!O46,'Western Scenario'!O46)</f>
        <v>0</v>
      </c>
      <c r="N70" s="234">
        <f>SUM('Southern Scenario'!P46,'Western Scenario'!P46)</f>
        <v>0</v>
      </c>
      <c r="O70" s="234">
        <f>SUM('Southern Scenario'!Q46,'Western Scenario'!Q46)</f>
        <v>0</v>
      </c>
      <c r="P70" s="234">
        <f>SUM('Southern Scenario'!R46,'Western Scenario'!R46)</f>
        <v>0</v>
      </c>
      <c r="Q70" s="234">
        <f>SUM('Southern Scenario'!S46,'Western Scenario'!S46)</f>
        <v>0</v>
      </c>
      <c r="R70" s="234">
        <f>SUM('Southern Scenario'!T46,'Western Scenario'!T46)</f>
        <v>0</v>
      </c>
      <c r="S70" s="234">
        <f>SUM('Southern Scenario'!U46,'Western Scenario'!U46)</f>
        <v>0</v>
      </c>
      <c r="T70" s="234">
        <f>SUM('Southern Scenario'!V46,'Western Scenario'!V46)</f>
        <v>0</v>
      </c>
      <c r="U70" s="234">
        <f>SUM('Southern Scenario'!W46,'Western Scenario'!W46)</f>
        <v>0</v>
      </c>
      <c r="V70" s="234">
        <f>SUM('Southern Scenario'!X46,'Western Scenario'!X46)</f>
        <v>0</v>
      </c>
    </row>
    <row r="71" spans="1:26" ht="14.25" customHeight="1">
      <c r="B71" s="423"/>
      <c r="D71" s="125"/>
      <c r="E71" s="237"/>
      <c r="F71" s="231"/>
      <c r="G71" s="234"/>
      <c r="H71" s="234"/>
      <c r="I71" s="234"/>
      <c r="J71" s="234"/>
      <c r="K71" s="234"/>
      <c r="L71" s="234"/>
      <c r="M71" s="12"/>
      <c r="N71" s="12"/>
      <c r="O71" s="12"/>
      <c r="P71" s="12"/>
      <c r="Q71" s="12"/>
      <c r="R71" s="12"/>
      <c r="S71" s="12"/>
      <c r="T71" s="12"/>
      <c r="U71" s="12"/>
      <c r="V71" s="12"/>
    </row>
    <row r="72" spans="1:26" ht="14.25" customHeight="1">
      <c r="B72" s="423"/>
      <c r="D72" s="125" t="s">
        <v>175</v>
      </c>
      <c r="E72" s="234">
        <f t="shared" ref="E72:V72" si="7">SUM(E63:E70)</f>
        <v>36705</v>
      </c>
      <c r="F72" s="234">
        <f t="shared" si="7"/>
        <v>23997.712499999994</v>
      </c>
      <c r="G72" s="234">
        <f t="shared" si="7"/>
        <v>38940.334499999997</v>
      </c>
      <c r="H72" s="234">
        <f t="shared" si="7"/>
        <v>25459.173191249996</v>
      </c>
      <c r="I72" s="234">
        <f t="shared" si="7"/>
        <v>41311.80087105</v>
      </c>
      <c r="J72" s="234">
        <f t="shared" si="7"/>
        <v>27009.636838597118</v>
      </c>
      <c r="K72" s="234">
        <f t="shared" si="7"/>
        <v>43827.689544096946</v>
      </c>
      <c r="L72" s="234">
        <f t="shared" si="7"/>
        <v>28654.523722067686</v>
      </c>
      <c r="M72" s="234">
        <f t="shared" si="7"/>
        <v>46496.795837332451</v>
      </c>
      <c r="N72" s="234">
        <f t="shared" si="7"/>
        <v>30399.584216741605</v>
      </c>
      <c r="O72" s="234">
        <f t="shared" si="7"/>
        <v>49328.450703825991</v>
      </c>
      <c r="P72" s="234">
        <f t="shared" si="7"/>
        <v>32250.918895541174</v>
      </c>
      <c r="Q72" s="234">
        <f t="shared" si="7"/>
        <v>52332.553351688985</v>
      </c>
      <c r="R72" s="234">
        <f t="shared" si="7"/>
        <v>34214.999856279625</v>
      </c>
      <c r="S72" s="234">
        <f t="shared" si="7"/>
        <v>55519.605850806853</v>
      </c>
      <c r="T72" s="234">
        <f t="shared" si="7"/>
        <v>36298.693347527056</v>
      </c>
      <c r="U72" s="234">
        <f t="shared" si="7"/>
        <v>58900.749847120984</v>
      </c>
      <c r="V72" s="234">
        <f t="shared" si="7"/>
        <v>38509.283772391449</v>
      </c>
    </row>
    <row r="73" spans="1:26" ht="14.25" customHeight="1">
      <c r="B73" s="423"/>
      <c r="D73" s="125"/>
      <c r="E73" s="237"/>
      <c r="F73" s="231"/>
      <c r="G73" s="234"/>
      <c r="H73" s="234"/>
      <c r="I73" s="234"/>
      <c r="J73" s="234"/>
      <c r="K73" s="234"/>
      <c r="L73" s="234"/>
      <c r="M73" s="12"/>
      <c r="N73" s="12"/>
      <c r="O73" s="12"/>
      <c r="P73" s="12"/>
      <c r="Q73" s="12"/>
      <c r="R73" s="12"/>
      <c r="S73" s="12"/>
      <c r="T73" s="12"/>
      <c r="U73" s="12"/>
      <c r="V73" s="12"/>
    </row>
    <row r="74" spans="1:26" ht="14.25" customHeight="1">
      <c r="B74" s="423"/>
      <c r="D74" s="244" t="s">
        <v>180</v>
      </c>
      <c r="E74" s="245">
        <f t="shared" ref="E74:V74" si="8">E59-E72</f>
        <v>61007.624999999971</v>
      </c>
      <c r="F74" s="245">
        <f t="shared" si="8"/>
        <v>81179.321249999994</v>
      </c>
      <c r="G74" s="245">
        <f t="shared" si="8"/>
        <v>64722.989362499997</v>
      </c>
      <c r="H74" s="245">
        <f t="shared" si="8"/>
        <v>86123.141914125023</v>
      </c>
      <c r="I74" s="245">
        <f t="shared" si="8"/>
        <v>68664.619414676199</v>
      </c>
      <c r="J74" s="245">
        <f t="shared" si="8"/>
        <v>9150.0633228943007</v>
      </c>
      <c r="K74" s="245">
        <f t="shared" si="8"/>
        <v>72846.294737029966</v>
      </c>
      <c r="L74" s="245">
        <f t="shared" si="8"/>
        <v>96932.354969227948</v>
      </c>
      <c r="M74" s="245">
        <f t="shared" si="8"/>
        <v>77282.634086515129</v>
      </c>
      <c r="N74" s="245">
        <f t="shared" si="8"/>
        <v>102835.53538685391</v>
      </c>
      <c r="O74" s="245">
        <f t="shared" si="8"/>
        <v>81989.146502383854</v>
      </c>
      <c r="P74" s="245">
        <f t="shared" si="8"/>
        <v>109098.21949191333</v>
      </c>
      <c r="Q74" s="245">
        <f t="shared" si="8"/>
        <v>86982.285524378996</v>
      </c>
      <c r="R74" s="245">
        <f t="shared" si="8"/>
        <v>115742.30105897084</v>
      </c>
      <c r="S74" s="245">
        <f t="shared" si="8"/>
        <v>92279.506712813672</v>
      </c>
      <c r="T74" s="245">
        <f t="shared" si="8"/>
        <v>122791.00719346217</v>
      </c>
      <c r="U74" s="245">
        <f t="shared" si="8"/>
        <v>97899.328671624098</v>
      </c>
      <c r="V74" s="245">
        <f t="shared" si="8"/>
        <v>130268.97953154397</v>
      </c>
    </row>
    <row r="75" spans="1:26" ht="14.25" customHeight="1">
      <c r="D75" s="125"/>
      <c r="E75" s="237"/>
      <c r="F75" s="231"/>
      <c r="G75" s="234"/>
      <c r="H75" s="234"/>
      <c r="I75" s="234"/>
      <c r="J75" s="234"/>
      <c r="K75" s="234"/>
      <c r="L75" s="234"/>
      <c r="M75" s="12"/>
      <c r="N75" s="12"/>
      <c r="O75" s="12"/>
      <c r="P75" s="12"/>
      <c r="Q75" s="12"/>
      <c r="R75" s="12"/>
    </row>
    <row r="76" spans="1:26" ht="14.25" customHeight="1">
      <c r="D76" s="125"/>
      <c r="E76" s="237"/>
      <c r="F76" s="231"/>
      <c r="G76" s="234"/>
      <c r="H76" s="234"/>
      <c r="I76" s="234"/>
      <c r="J76" s="234"/>
      <c r="K76" s="234"/>
      <c r="L76" s="234"/>
      <c r="M76" s="12"/>
      <c r="N76" s="12"/>
      <c r="O76" s="12"/>
      <c r="P76" s="12"/>
      <c r="Q76" s="12"/>
      <c r="R76" s="12"/>
    </row>
    <row r="77" spans="1:26" ht="14.25" customHeight="1">
      <c r="B77" s="246" t="s">
        <v>10</v>
      </c>
      <c r="C77" s="247"/>
      <c r="D77" s="247"/>
      <c r="E77" s="248" t="str">
        <f>Assumptions!F10</f>
        <v>Corn</v>
      </c>
      <c r="F77" s="248" t="str">
        <f>Assumptions!G10</f>
        <v>Soybeans</v>
      </c>
      <c r="G77" s="248" t="str">
        <f>Assumptions!H10</f>
        <v>Wheat</v>
      </c>
      <c r="H77" s="248" t="str">
        <f>Assumptions!I10</f>
        <v>Alfalfa</v>
      </c>
      <c r="I77" s="248" t="str">
        <f>Assumptions!J10</f>
        <v>Alfalfa</v>
      </c>
      <c r="J77" s="248" t="str">
        <f>Assumptions!K10</f>
        <v>Alfalfa</v>
      </c>
      <c r="K77" s="248" t="str">
        <f>Assumptions!L10</f>
        <v>Corn</v>
      </c>
      <c r="L77" s="248" t="str">
        <f>Assumptions!M10</f>
        <v>Soybeans</v>
      </c>
      <c r="M77" s="248" t="str">
        <f>Assumptions!N10</f>
        <v>Wheat</v>
      </c>
      <c r="N77" s="248" t="str">
        <f>Assumptions!O10</f>
        <v>Alfalfa</v>
      </c>
      <c r="O77" s="248" t="str">
        <f>Assumptions!P10</f>
        <v>Alfalfa</v>
      </c>
      <c r="P77" s="248" t="str">
        <f>Assumptions!Q10</f>
        <v>Alfalfa</v>
      </c>
      <c r="Q77" s="248" t="str">
        <f>Assumptions!R10</f>
        <v>Corn</v>
      </c>
      <c r="R77" s="248" t="str">
        <f>Assumptions!S10</f>
        <v>Soybeans</v>
      </c>
      <c r="S77" s="248" t="str">
        <f>Assumptions!T10</f>
        <v>Wheat</v>
      </c>
      <c r="T77" s="248" t="str">
        <f>Assumptions!U10</f>
        <v>Alfalfa</v>
      </c>
      <c r="U77" s="248" t="str">
        <f>Assumptions!V10</f>
        <v>Alfalfa</v>
      </c>
      <c r="V77" s="248" t="str">
        <f>Assumptions!W10</f>
        <v>Alfalfa</v>
      </c>
      <c r="W77" s="249">
        <f>Assumptions!X10</f>
        <v>0</v>
      </c>
    </row>
    <row r="78" spans="1:26" ht="14.25" customHeight="1">
      <c r="B78" s="436" t="s">
        <v>181</v>
      </c>
      <c r="D78" s="229" t="s">
        <v>162</v>
      </c>
      <c r="E78" s="237"/>
      <c r="F78" s="231"/>
      <c r="G78" s="234"/>
      <c r="H78" s="234"/>
      <c r="I78" s="234"/>
      <c r="J78" s="234"/>
      <c r="K78" s="234"/>
      <c r="L78" s="234"/>
      <c r="M78" s="12"/>
      <c r="N78" s="12"/>
      <c r="O78" s="12"/>
      <c r="P78" s="12"/>
      <c r="Q78" s="12"/>
      <c r="R78" s="12"/>
      <c r="S78" s="12"/>
      <c r="T78" s="12"/>
      <c r="U78" s="12"/>
      <c r="V78" s="12"/>
    </row>
    <row r="79" spans="1:26" ht="14.25" customHeight="1">
      <c r="B79" s="423"/>
      <c r="D79" s="233" t="s">
        <v>61</v>
      </c>
      <c r="E79" s="234">
        <f>'Northeast Scenario'!G102+'Midwest Scenario'!G101</f>
        <v>436079.02500000002</v>
      </c>
      <c r="F79" s="234">
        <f>'Northeast Scenario'!H102+'Midwest Scenario'!H101</f>
        <v>0</v>
      </c>
      <c r="G79" s="234">
        <f>'Northeast Scenario'!I102+'Midwest Scenario'!I101</f>
        <v>0</v>
      </c>
      <c r="H79" s="234">
        <f>'Northeast Scenario'!J102+'Midwest Scenario'!J101</f>
        <v>0</v>
      </c>
      <c r="I79" s="234">
        <f>'Northeast Scenario'!K102+'Midwest Scenario'!K101</f>
        <v>0</v>
      </c>
      <c r="J79" s="234">
        <f>'Northeast Scenario'!L102+'Midwest Scenario'!L101</f>
        <v>0</v>
      </c>
      <c r="K79" s="234">
        <f>'Northeast Scenario'!M102+'Midwest Scenario'!M101</f>
        <v>520701.16126937722</v>
      </c>
      <c r="L79" s="234">
        <f>'Northeast Scenario'!N102+'Midwest Scenario'!N101</f>
        <v>0</v>
      </c>
      <c r="M79" s="234">
        <f>'Northeast Scenario'!O102+'Midwest Scenario'!O101</f>
        <v>0</v>
      </c>
      <c r="N79" s="234">
        <f>'Northeast Scenario'!P102+'Midwest Scenario'!P101</f>
        <v>0</v>
      </c>
      <c r="O79" s="234">
        <f>'Northeast Scenario'!Q102+'Midwest Scenario'!Q101</f>
        <v>0</v>
      </c>
      <c r="P79" s="234">
        <f>'Northeast Scenario'!R102+'Midwest Scenario'!R101</f>
        <v>0</v>
      </c>
      <c r="Q79" s="234">
        <f>'Northeast Scenario'!S102+'Midwest Scenario'!S101</f>
        <v>621744.41741901694</v>
      </c>
      <c r="R79" s="234">
        <f>'Northeast Scenario'!T102+'Midwest Scenario'!T101</f>
        <v>0</v>
      </c>
      <c r="S79" s="234">
        <f>'Northeast Scenario'!U102+'Midwest Scenario'!U101</f>
        <v>0</v>
      </c>
      <c r="T79" s="234">
        <f>'Northeast Scenario'!V102+'Midwest Scenario'!V101</f>
        <v>0</v>
      </c>
      <c r="U79" s="234">
        <f>'Northeast Scenario'!W102+'Midwest Scenario'!W101</f>
        <v>0</v>
      </c>
      <c r="V79" s="234">
        <f>'Northeast Scenario'!X102+'Midwest Scenario'!X101</f>
        <v>0</v>
      </c>
    </row>
    <row r="80" spans="1:26" ht="14.25" customHeight="1">
      <c r="A80" s="12"/>
      <c r="B80" s="423"/>
      <c r="C80" s="12"/>
      <c r="D80" s="250" t="s">
        <v>62</v>
      </c>
      <c r="E80" s="234">
        <f>'Northeast Scenario'!G103+'Midwest Scenario'!G102</f>
        <v>0</v>
      </c>
      <c r="F80" s="234">
        <f>'Northeast Scenario'!H103+'Midwest Scenario'!H102</f>
        <v>254085.02212499999</v>
      </c>
      <c r="G80" s="234">
        <f>'Northeast Scenario'!I103+'Midwest Scenario'!I102</f>
        <v>0</v>
      </c>
      <c r="H80" s="234">
        <f>'Northeast Scenario'!J103+'Midwest Scenario'!J102</f>
        <v>0</v>
      </c>
      <c r="I80" s="234">
        <f>'Northeast Scenario'!K103+'Midwest Scenario'!K102</f>
        <v>0</v>
      </c>
      <c r="J80" s="234">
        <f>'Northeast Scenario'!L103+'Midwest Scenario'!L102</f>
        <v>0</v>
      </c>
      <c r="K80" s="234">
        <f>'Northeast Scenario'!M103+'Midwest Scenario'!M102</f>
        <v>0</v>
      </c>
      <c r="L80" s="234">
        <f>'Northeast Scenario'!N103+'Midwest Scenario'!N102</f>
        <v>303390.80418197799</v>
      </c>
      <c r="M80" s="234">
        <f>'Northeast Scenario'!O103+'Midwest Scenario'!O102</f>
        <v>0</v>
      </c>
      <c r="N80" s="234">
        <f>'Northeast Scenario'!P103+'Midwest Scenario'!P102</f>
        <v>0</v>
      </c>
      <c r="O80" s="234">
        <f>'Northeast Scenario'!Q103+'Midwest Scenario'!Q102</f>
        <v>0</v>
      </c>
      <c r="P80" s="234">
        <f>'Northeast Scenario'!R103+'Midwest Scenario'!R102</f>
        <v>0</v>
      </c>
      <c r="Q80" s="234">
        <f>'Northeast Scenario'!S103+'Midwest Scenario'!S102</f>
        <v>0</v>
      </c>
      <c r="R80" s="234">
        <f>'Northeast Scenario'!T103+'Midwest Scenario'!T102</f>
        <v>362264.48647927091</v>
      </c>
      <c r="S80" s="234">
        <f>'Northeast Scenario'!U103+'Midwest Scenario'!U102</f>
        <v>0</v>
      </c>
      <c r="T80" s="234">
        <f>'Northeast Scenario'!V103+'Midwest Scenario'!V102</f>
        <v>0</v>
      </c>
      <c r="U80" s="234">
        <f>'Northeast Scenario'!W103+'Midwest Scenario'!W102</f>
        <v>0</v>
      </c>
      <c r="V80" s="234">
        <f>'Northeast Scenario'!X103+'Midwest Scenario'!X102</f>
        <v>0</v>
      </c>
      <c r="W80" s="12"/>
      <c r="X80" s="12"/>
      <c r="Y80" s="12"/>
      <c r="Z80" s="12"/>
    </row>
    <row r="81" spans="1:26" ht="14.25" customHeight="1">
      <c r="A81" s="12"/>
      <c r="B81" s="423"/>
      <c r="C81" s="12"/>
      <c r="D81" s="233" t="s">
        <v>125</v>
      </c>
      <c r="E81" s="234">
        <f>'Northeast Scenario'!G104+'Midwest Scenario'!G103</f>
        <v>0</v>
      </c>
      <c r="F81" s="234">
        <f>'Northeast Scenario'!H104+'Midwest Scenario'!H103</f>
        <v>0</v>
      </c>
      <c r="G81" s="234">
        <f>'Northeast Scenario'!I104+'Midwest Scenario'!I103</f>
        <v>220592.22089250002</v>
      </c>
      <c r="H81" s="234">
        <f>'Northeast Scenario'!J104+'Midwest Scenario'!J103</f>
        <v>0</v>
      </c>
      <c r="I81" s="234">
        <f>'Northeast Scenario'!K104+'Midwest Scenario'!K103</f>
        <v>0</v>
      </c>
      <c r="J81" s="234">
        <f>'Northeast Scenario'!L104+'Midwest Scenario'!L103</f>
        <v>0</v>
      </c>
      <c r="K81" s="234">
        <f>'Northeast Scenario'!M104+'Midwest Scenario'!M103</f>
        <v>0</v>
      </c>
      <c r="L81" s="234">
        <f>'Northeast Scenario'!N104+'Midwest Scenario'!N103</f>
        <v>0</v>
      </c>
      <c r="M81" s="234">
        <f>'Northeast Scenario'!O104+'Midwest Scenario'!O103</f>
        <v>263398.64795312204</v>
      </c>
      <c r="N81" s="234">
        <f>'Northeast Scenario'!P104+'Midwest Scenario'!P103</f>
        <v>0</v>
      </c>
      <c r="O81" s="234">
        <f>'Northeast Scenario'!Q104+'Midwest Scenario'!Q103</f>
        <v>0</v>
      </c>
      <c r="P81" s="234">
        <f>'Northeast Scenario'!R104+'Midwest Scenario'!R103</f>
        <v>0</v>
      </c>
      <c r="Q81" s="234">
        <f>'Northeast Scenario'!S104+'Midwest Scenario'!S103</f>
        <v>0</v>
      </c>
      <c r="R81" s="234">
        <f>'Northeast Scenario'!T104+'Midwest Scenario'!T103</f>
        <v>0</v>
      </c>
      <c r="S81" s="234">
        <f>'Northeast Scenario'!U104+'Midwest Scenario'!U103</f>
        <v>314511.76049105899</v>
      </c>
      <c r="T81" s="234">
        <f>'Northeast Scenario'!V104+'Midwest Scenario'!V103</f>
        <v>0</v>
      </c>
      <c r="U81" s="234">
        <f>'Northeast Scenario'!W104+'Midwest Scenario'!W103</f>
        <v>0</v>
      </c>
      <c r="V81" s="234">
        <f>'Northeast Scenario'!X104+'Midwest Scenario'!X103</f>
        <v>0</v>
      </c>
      <c r="W81" s="12"/>
      <c r="X81" s="12"/>
      <c r="Y81" s="12"/>
      <c r="Z81" s="12"/>
    </row>
    <row r="82" spans="1:26" ht="14.25" customHeight="1">
      <c r="B82" s="423"/>
      <c r="D82" s="233" t="s">
        <v>126</v>
      </c>
      <c r="E82" s="234">
        <f>'Northeast Scenario'!G105</f>
        <v>0</v>
      </c>
      <c r="F82" s="234">
        <f>'Northeast Scenario'!H105</f>
        <v>0</v>
      </c>
      <c r="G82" s="234">
        <f>'Northeast Scenario'!I105</f>
        <v>0</v>
      </c>
      <c r="H82" s="234">
        <f>'Northeast Scenario'!J105</f>
        <v>0</v>
      </c>
      <c r="I82" s="234">
        <f>'Northeast Scenario'!K105</f>
        <v>0</v>
      </c>
      <c r="J82" s="234">
        <f>'Northeast Scenario'!L105</f>
        <v>0</v>
      </c>
      <c r="K82" s="234">
        <f>'Northeast Scenario'!M105</f>
        <v>0</v>
      </c>
      <c r="L82" s="234">
        <f>'Northeast Scenario'!N105</f>
        <v>0</v>
      </c>
      <c r="M82" s="234">
        <f>'Northeast Scenario'!O105</f>
        <v>0</v>
      </c>
      <c r="N82" s="234">
        <f>'Northeast Scenario'!P105</f>
        <v>0</v>
      </c>
      <c r="O82" s="234">
        <f>'Northeast Scenario'!Q105</f>
        <v>0</v>
      </c>
      <c r="P82" s="234">
        <f>'Northeast Scenario'!R105</f>
        <v>0</v>
      </c>
      <c r="Q82" s="234">
        <f>'Northeast Scenario'!S105</f>
        <v>0</v>
      </c>
      <c r="R82" s="234">
        <f>'Northeast Scenario'!T105</f>
        <v>0</v>
      </c>
      <c r="S82" s="234">
        <f>'Northeast Scenario'!U105</f>
        <v>0</v>
      </c>
      <c r="T82" s="234">
        <f>'Northeast Scenario'!V105</f>
        <v>0</v>
      </c>
      <c r="U82" s="234">
        <f>'Northeast Scenario'!W105</f>
        <v>0</v>
      </c>
      <c r="V82" s="234">
        <f>'Northeast Scenario'!X105</f>
        <v>0</v>
      </c>
    </row>
    <row r="83" spans="1:26" ht="14.25" customHeight="1">
      <c r="A83" s="12"/>
      <c r="B83" s="423"/>
      <c r="C83" s="12"/>
      <c r="D83" s="233" t="s">
        <v>129</v>
      </c>
      <c r="E83" s="234">
        <f>'Northeast Scenario'!G106</f>
        <v>0</v>
      </c>
      <c r="F83" s="234">
        <f>'Northeast Scenario'!H106</f>
        <v>0</v>
      </c>
      <c r="G83" s="234">
        <f>'Northeast Scenario'!I106</f>
        <v>0</v>
      </c>
      <c r="H83" s="234">
        <f>'Northeast Scenario'!J106</f>
        <v>0</v>
      </c>
      <c r="I83" s="234">
        <f>'Northeast Scenario'!K106</f>
        <v>0</v>
      </c>
      <c r="J83" s="234">
        <f>'Northeast Scenario'!L106</f>
        <v>0</v>
      </c>
      <c r="K83" s="234">
        <f>'Northeast Scenario'!M106</f>
        <v>0</v>
      </c>
      <c r="L83" s="234">
        <f>'Northeast Scenario'!N106</f>
        <v>0</v>
      </c>
      <c r="M83" s="234">
        <f>'Northeast Scenario'!O106</f>
        <v>0</v>
      </c>
      <c r="N83" s="234">
        <f>'Northeast Scenario'!P106</f>
        <v>0</v>
      </c>
      <c r="O83" s="234">
        <f>'Northeast Scenario'!Q106</f>
        <v>0</v>
      </c>
      <c r="P83" s="234">
        <f>'Northeast Scenario'!R106</f>
        <v>0</v>
      </c>
      <c r="Q83" s="234">
        <f>'Northeast Scenario'!S106</f>
        <v>0</v>
      </c>
      <c r="R83" s="234">
        <f>'Northeast Scenario'!T106</f>
        <v>0</v>
      </c>
      <c r="S83" s="234">
        <f>'Northeast Scenario'!U106</f>
        <v>0</v>
      </c>
      <c r="T83" s="234">
        <f>'Northeast Scenario'!V106</f>
        <v>0</v>
      </c>
      <c r="U83" s="234">
        <f>'Northeast Scenario'!W106</f>
        <v>0</v>
      </c>
      <c r="V83" s="234">
        <f>'Northeast Scenario'!X106</f>
        <v>0</v>
      </c>
      <c r="W83" s="12"/>
      <c r="X83" s="12"/>
      <c r="Y83" s="12"/>
      <c r="Z83" s="12"/>
    </row>
    <row r="84" spans="1:26" ht="14.25" hidden="1" customHeight="1">
      <c r="B84" s="423"/>
      <c r="D84" s="233" t="s">
        <v>164</v>
      </c>
      <c r="E84" s="234">
        <f>'Southern Scenario'!G61+'Western Scenario'!G85</f>
        <v>0</v>
      </c>
      <c r="F84" s="234">
        <f>'Southern Scenario'!H61+'Western Scenario'!H85</f>
        <v>0</v>
      </c>
      <c r="G84" s="234">
        <f>'Southern Scenario'!I61+'Western Scenario'!I85</f>
        <v>0</v>
      </c>
      <c r="H84" s="234">
        <f>'Southern Scenario'!J61+'Western Scenario'!J85</f>
        <v>0</v>
      </c>
      <c r="I84" s="234">
        <f>'Southern Scenario'!K61+'Western Scenario'!K85</f>
        <v>0</v>
      </c>
      <c r="J84" s="234">
        <f>'Southern Scenario'!L61+'Western Scenario'!L85</f>
        <v>0</v>
      </c>
      <c r="K84" s="234">
        <f>'Southern Scenario'!M61+'Western Scenario'!M85</f>
        <v>0</v>
      </c>
      <c r="L84" s="234">
        <f>'Southern Scenario'!N61+'Western Scenario'!N85</f>
        <v>0</v>
      </c>
      <c r="M84" s="234">
        <f>'Southern Scenario'!O61+'Western Scenario'!O85</f>
        <v>0</v>
      </c>
      <c r="N84" s="234">
        <f>'Southern Scenario'!P61+'Western Scenario'!P85</f>
        <v>0</v>
      </c>
      <c r="O84" s="234">
        <f>'Southern Scenario'!Q61+'Western Scenario'!Q85</f>
        <v>0</v>
      </c>
      <c r="P84" s="234">
        <f>'Southern Scenario'!R61+'Western Scenario'!R85</f>
        <v>0</v>
      </c>
      <c r="Q84" s="234">
        <f>'Southern Scenario'!S61+'Western Scenario'!S85</f>
        <v>0</v>
      </c>
      <c r="R84" s="234">
        <f>'Southern Scenario'!T61+'Western Scenario'!T85</f>
        <v>0</v>
      </c>
      <c r="S84" s="234">
        <f>'Southern Scenario'!U61+'Western Scenario'!U85</f>
        <v>0</v>
      </c>
      <c r="T84" s="234">
        <f>'Southern Scenario'!V61+'Western Scenario'!V85</f>
        <v>0</v>
      </c>
      <c r="U84" s="234">
        <f>'Southern Scenario'!W61+'Western Scenario'!W85</f>
        <v>0</v>
      </c>
      <c r="V84" s="234">
        <f>'Southern Scenario'!X61+'Western Scenario'!X85</f>
        <v>0</v>
      </c>
    </row>
    <row r="85" spans="1:26" ht="14.25" customHeight="1">
      <c r="A85" s="91"/>
      <c r="B85" s="423"/>
      <c r="C85" s="91"/>
      <c r="D85" s="251" t="s">
        <v>127</v>
      </c>
      <c r="E85" s="252">
        <f>'Midwest Scenario'!G104</f>
        <v>0</v>
      </c>
      <c r="F85" s="252">
        <f>'Midwest Scenario'!H104</f>
        <v>0</v>
      </c>
      <c r="G85" s="252">
        <f>'Midwest Scenario'!I104</f>
        <v>0</v>
      </c>
      <c r="H85" s="252">
        <f>'Midwest Scenario'!J104</f>
        <v>239818.7321677875</v>
      </c>
      <c r="I85" s="252">
        <f>'Midwest Scenario'!K104</f>
        <v>247013.29413282109</v>
      </c>
      <c r="J85" s="252">
        <f>'Midwest Scenario'!L104</f>
        <v>203538.9543654446</v>
      </c>
      <c r="K85" s="252">
        <f>'Midwest Scenario'!M104</f>
        <v>0</v>
      </c>
      <c r="L85" s="252">
        <f>'Midwest Scenario'!N104</f>
        <v>0</v>
      </c>
      <c r="M85" s="252">
        <f>'Midwest Scenario'!O104</f>
        <v>0</v>
      </c>
      <c r="N85" s="252">
        <f>'Midwest Scenario'!P104</f>
        <v>286356.10789561976</v>
      </c>
      <c r="O85" s="252">
        <f>'Midwest Scenario'!Q104</f>
        <v>294946.7911324884</v>
      </c>
      <c r="P85" s="252">
        <f>'Midwest Scenario'!R104</f>
        <v>303795.19486646302</v>
      </c>
      <c r="Q85" s="252">
        <f>'Midwest Scenario'!S104</f>
        <v>0</v>
      </c>
      <c r="R85" s="252">
        <f>'Midwest Scenario'!T104</f>
        <v>0</v>
      </c>
      <c r="S85" s="252">
        <f>'Midwest Scenario'!U104</f>
        <v>0</v>
      </c>
      <c r="T85" s="252">
        <f>'Midwest Scenario'!V104</f>
        <v>341924.16825787094</v>
      </c>
      <c r="U85" s="252">
        <f>'Midwest Scenario'!W104</f>
        <v>352181.89330560697</v>
      </c>
      <c r="V85" s="252">
        <f>'Midwest Scenario'!X104</f>
        <v>362747.35010477516</v>
      </c>
      <c r="W85" s="91"/>
      <c r="X85" s="91"/>
      <c r="Y85" s="91"/>
      <c r="Z85" s="91"/>
    </row>
    <row r="86" spans="1:26" ht="14.25" customHeight="1">
      <c r="B86" s="423"/>
      <c r="D86" s="229" t="s">
        <v>165</v>
      </c>
      <c r="E86" s="234">
        <f t="shared" ref="E86:V86" si="9">SUM(E79:E85)</f>
        <v>436079.02500000002</v>
      </c>
      <c r="F86" s="234">
        <f t="shared" si="9"/>
        <v>254085.02212499999</v>
      </c>
      <c r="G86" s="234">
        <f t="shared" si="9"/>
        <v>220592.22089250002</v>
      </c>
      <c r="H86" s="234">
        <f t="shared" si="9"/>
        <v>239818.7321677875</v>
      </c>
      <c r="I86" s="234">
        <f t="shared" si="9"/>
        <v>247013.29413282109</v>
      </c>
      <c r="J86" s="234">
        <f t="shared" si="9"/>
        <v>203538.9543654446</v>
      </c>
      <c r="K86" s="234">
        <f t="shared" si="9"/>
        <v>520701.16126937722</v>
      </c>
      <c r="L86" s="234">
        <f t="shared" si="9"/>
        <v>303390.80418197799</v>
      </c>
      <c r="M86" s="234">
        <f t="shared" si="9"/>
        <v>263398.64795312204</v>
      </c>
      <c r="N86" s="234">
        <f t="shared" si="9"/>
        <v>286356.10789561976</v>
      </c>
      <c r="O86" s="234">
        <f t="shared" si="9"/>
        <v>294946.7911324884</v>
      </c>
      <c r="P86" s="234">
        <f t="shared" si="9"/>
        <v>303795.19486646302</v>
      </c>
      <c r="Q86" s="234">
        <f t="shared" si="9"/>
        <v>621744.41741901694</v>
      </c>
      <c r="R86" s="234">
        <f t="shared" si="9"/>
        <v>362264.48647927091</v>
      </c>
      <c r="S86" s="234">
        <f t="shared" si="9"/>
        <v>314511.76049105899</v>
      </c>
      <c r="T86" s="234">
        <f t="shared" si="9"/>
        <v>341924.16825787094</v>
      </c>
      <c r="U86" s="234">
        <f t="shared" si="9"/>
        <v>352181.89330560697</v>
      </c>
      <c r="V86" s="234">
        <f t="shared" si="9"/>
        <v>362747.35010477516</v>
      </c>
    </row>
    <row r="87" spans="1:26" ht="14.25" customHeight="1">
      <c r="B87" s="423"/>
      <c r="D87" s="233"/>
      <c r="Q87" s="12"/>
      <c r="R87" s="12"/>
    </row>
    <row r="88" spans="1:26" ht="14.25" customHeight="1">
      <c r="B88" s="423"/>
      <c r="D88" s="231"/>
      <c r="Q88" s="12"/>
      <c r="R88" s="12"/>
    </row>
    <row r="89" spans="1:26" ht="14.25" customHeight="1">
      <c r="B89" s="423"/>
      <c r="D89" s="229" t="s">
        <v>166</v>
      </c>
      <c r="Q89" s="12"/>
      <c r="R89" s="12"/>
    </row>
    <row r="90" spans="1:26" ht="14.25" customHeight="1">
      <c r="B90" s="423"/>
      <c r="D90" s="238" t="s">
        <v>61</v>
      </c>
      <c r="Q90" s="12"/>
      <c r="R90" s="12"/>
    </row>
    <row r="91" spans="1:26" ht="14.25" customHeight="1">
      <c r="B91" s="423"/>
      <c r="D91" s="125" t="s">
        <v>167</v>
      </c>
      <c r="E91" s="234">
        <f>SUM('Northeast Scenario'!G111:G113,'Midwest Scenario'!G109:G111)</f>
        <v>80730</v>
      </c>
      <c r="F91" s="234">
        <f>SUM('Northeast Scenario'!H111:H113,'Midwest Scenario'!H109:H111)</f>
        <v>0</v>
      </c>
      <c r="G91" s="234">
        <f>SUM('Northeast Scenario'!I111:I113,'Midwest Scenario'!I109:I111)</f>
        <v>0</v>
      </c>
      <c r="H91" s="234">
        <f>SUM('Northeast Scenario'!J111:J113,'Midwest Scenario'!J109:J111)</f>
        <v>0</v>
      </c>
      <c r="I91" s="234">
        <f>SUM('Northeast Scenario'!K111:K113,'Midwest Scenario'!K109:K111)</f>
        <v>0</v>
      </c>
      <c r="J91" s="234">
        <f>SUM('Northeast Scenario'!L111:L113,'Midwest Scenario'!L109:L111)</f>
        <v>0</v>
      </c>
      <c r="K91" s="234">
        <f>SUM('Northeast Scenario'!M111:M113,'Midwest Scenario'!M109:M111)</f>
        <v>96395.841898786166</v>
      </c>
      <c r="L91" s="234">
        <f>SUM('Northeast Scenario'!N111:N113,'Midwest Scenario'!N109:N111)</f>
        <v>0</v>
      </c>
      <c r="M91" s="234">
        <f>SUM('Northeast Scenario'!O111:O113,'Midwest Scenario'!O109:O111)</f>
        <v>0</v>
      </c>
      <c r="N91" s="234">
        <f>SUM('Northeast Scenario'!P111:P113,'Midwest Scenario'!P109:P111)</f>
        <v>0</v>
      </c>
      <c r="O91" s="234">
        <f>SUM('Northeast Scenario'!Q111:Q113,'Midwest Scenario'!Q109:Q111)</f>
        <v>0</v>
      </c>
      <c r="P91" s="234">
        <f>SUM('Northeast Scenario'!R111:R113,'Midwest Scenario'!R109:R111)</f>
        <v>0</v>
      </c>
      <c r="Q91" s="234">
        <f>SUM('Northeast Scenario'!S111:S113,'Midwest Scenario'!S109:S111)</f>
        <v>115101.676395092</v>
      </c>
      <c r="R91" s="234">
        <f>SUM('Northeast Scenario'!T111:T113,'Midwest Scenario'!T109:T111)</f>
        <v>0</v>
      </c>
      <c r="S91" s="234">
        <f>SUM('Northeast Scenario'!U111:U113,'Midwest Scenario'!U109:U111)</f>
        <v>0</v>
      </c>
      <c r="T91" s="234">
        <f>SUM('Northeast Scenario'!V111:V113,'Midwest Scenario'!V109:V111)</f>
        <v>0</v>
      </c>
      <c r="U91" s="234">
        <f>SUM('Northeast Scenario'!W111:W113,'Midwest Scenario'!W109:W111)</f>
        <v>0</v>
      </c>
      <c r="V91" s="234">
        <f>SUM('Northeast Scenario'!X111:X113,'Midwest Scenario'!X109:X111)</f>
        <v>0</v>
      </c>
    </row>
    <row r="92" spans="1:26" ht="14.25" customHeight="1">
      <c r="B92" s="423"/>
      <c r="D92" s="125" t="s">
        <v>168</v>
      </c>
      <c r="E92" s="234">
        <f>'Northeast Scenario'!G114+'Midwest Scenario'!G112</f>
        <v>8647.5</v>
      </c>
      <c r="F92" s="234">
        <f>'Northeast Scenario'!H114+'Midwest Scenario'!H112</f>
        <v>0</v>
      </c>
      <c r="G92" s="234">
        <f>'Northeast Scenario'!I114+'Midwest Scenario'!I112</f>
        <v>0</v>
      </c>
      <c r="H92" s="234">
        <f>'Northeast Scenario'!J114+'Midwest Scenario'!J112</f>
        <v>0</v>
      </c>
      <c r="I92" s="234">
        <f>'Northeast Scenario'!K114+'Midwest Scenario'!K112</f>
        <v>0</v>
      </c>
      <c r="J92" s="234">
        <f>'Northeast Scenario'!L114+'Midwest Scenario'!L112</f>
        <v>0</v>
      </c>
      <c r="K92" s="234">
        <f>'Northeast Scenario'!M114+'Midwest Scenario'!M112</f>
        <v>10325.567234234526</v>
      </c>
      <c r="L92" s="234">
        <f>'Northeast Scenario'!N114+'Midwest Scenario'!N112</f>
        <v>0</v>
      </c>
      <c r="M92" s="234">
        <f>'Northeast Scenario'!O114+'Midwest Scenario'!O112</f>
        <v>0</v>
      </c>
      <c r="N92" s="234">
        <f>'Northeast Scenario'!P114+'Midwest Scenario'!P112</f>
        <v>0</v>
      </c>
      <c r="O92" s="234">
        <f>'Northeast Scenario'!Q114+'Midwest Scenario'!Q112</f>
        <v>0</v>
      </c>
      <c r="P92" s="234">
        <f>'Northeast Scenario'!R114+'Midwest Scenario'!R112</f>
        <v>0</v>
      </c>
      <c r="Q92" s="234">
        <f>'Northeast Scenario'!S114+'Midwest Scenario'!S112</f>
        <v>12329.26726900233</v>
      </c>
      <c r="R92" s="234">
        <f>'Northeast Scenario'!T114+'Midwest Scenario'!T112</f>
        <v>0</v>
      </c>
      <c r="S92" s="234">
        <f>'Northeast Scenario'!U114+'Midwest Scenario'!U112</f>
        <v>0</v>
      </c>
      <c r="T92" s="234">
        <f>'Northeast Scenario'!V114+'Midwest Scenario'!V112</f>
        <v>0</v>
      </c>
      <c r="U92" s="234">
        <f>'Northeast Scenario'!W114+'Midwest Scenario'!W112</f>
        <v>0</v>
      </c>
      <c r="V92" s="234">
        <f>'Northeast Scenario'!X114+'Midwest Scenario'!X112</f>
        <v>0</v>
      </c>
    </row>
    <row r="93" spans="1:26" ht="14.25" customHeight="1">
      <c r="B93" s="423"/>
      <c r="D93" s="125" t="s">
        <v>169</v>
      </c>
      <c r="E93" s="234">
        <f>SUM('Northeast Scenario'!G115:G116,'Northeast Scenario'!G118:G120,'Midwest Scenario'!G113:G114,'Midwest Scenario'!G116:G118)</f>
        <v>38167.5</v>
      </c>
      <c r="F93" s="234">
        <f>SUM('Northeast Scenario'!H115:H116,'Northeast Scenario'!H118:H120,'Midwest Scenario'!H113:H114,'Midwest Scenario'!H116:H118)</f>
        <v>0</v>
      </c>
      <c r="G93" s="234">
        <f>SUM('Northeast Scenario'!I115:I116,'Northeast Scenario'!I118:I120,'Midwest Scenario'!I113:I114,'Midwest Scenario'!I116:I118)</f>
        <v>0</v>
      </c>
      <c r="H93" s="234">
        <f>SUM('Northeast Scenario'!J115:J116,'Northeast Scenario'!J118:J120,'Midwest Scenario'!J113:J114,'Midwest Scenario'!J116:J118)</f>
        <v>0</v>
      </c>
      <c r="I93" s="234">
        <f>SUM('Northeast Scenario'!K115:K116,'Northeast Scenario'!K118:K120,'Midwest Scenario'!K113:K114,'Midwest Scenario'!K116:K118)</f>
        <v>0</v>
      </c>
      <c r="J93" s="234">
        <f>SUM('Northeast Scenario'!L115:L116,'Northeast Scenario'!L118:L120,'Midwest Scenario'!L113:L114,'Midwest Scenario'!L116:L118)</f>
        <v>0</v>
      </c>
      <c r="K93" s="234">
        <f>SUM('Northeast Scenario'!M115:M116,'Northeast Scenario'!M118:M120,'Midwest Scenario'!M113:M114,'Midwest Scenario'!M116:M118)</f>
        <v>45573.991027770608</v>
      </c>
      <c r="L93" s="234">
        <f>SUM('Northeast Scenario'!N115:N116,'Northeast Scenario'!N118:N120,'Midwest Scenario'!N113:N114,'Midwest Scenario'!N116:N118)</f>
        <v>0</v>
      </c>
      <c r="M93" s="234">
        <f>SUM('Northeast Scenario'!O115:O116,'Northeast Scenario'!O118:O120,'Midwest Scenario'!O113:O114,'Midwest Scenario'!O116:O118)</f>
        <v>0</v>
      </c>
      <c r="N93" s="234">
        <f>SUM('Northeast Scenario'!P115:P116,'Northeast Scenario'!P118:P120,'Midwest Scenario'!P113:P114,'Midwest Scenario'!P116:P118)</f>
        <v>0</v>
      </c>
      <c r="O93" s="234">
        <f>SUM('Northeast Scenario'!Q115:Q116,'Northeast Scenario'!Q118:Q120,'Midwest Scenario'!Q113:Q114,'Midwest Scenario'!Q116:Q118)</f>
        <v>0</v>
      </c>
      <c r="P93" s="234">
        <f>SUM('Northeast Scenario'!R115:R116,'Northeast Scenario'!R118:R120,'Midwest Scenario'!R113:R114,'Midwest Scenario'!R116:R118)</f>
        <v>0</v>
      </c>
      <c r="Q93" s="234">
        <f>SUM('Northeast Scenario'!S115:S116,'Northeast Scenario'!S118:S120,'Midwest Scenario'!S113:S114,'Midwest Scenario'!S116:S118)</f>
        <v>54417.728648701515</v>
      </c>
      <c r="R93" s="234">
        <f>SUM('Northeast Scenario'!T115:T116,'Northeast Scenario'!T118:T120,'Midwest Scenario'!T113:T114,'Midwest Scenario'!T116:T118)</f>
        <v>0</v>
      </c>
      <c r="S93" s="234">
        <f>SUM('Northeast Scenario'!U115:U116,'Northeast Scenario'!U118:U120,'Midwest Scenario'!U113:U114,'Midwest Scenario'!U116:U118)</f>
        <v>0</v>
      </c>
      <c r="T93" s="234">
        <f>SUM('Northeast Scenario'!V115:V116,'Northeast Scenario'!V118:V120,'Midwest Scenario'!V113:V114,'Midwest Scenario'!V116:V118)</f>
        <v>0</v>
      </c>
      <c r="U93" s="234">
        <f>SUM('Northeast Scenario'!W115:W116,'Northeast Scenario'!W118:W120,'Midwest Scenario'!W113:W114,'Midwest Scenario'!W116:W118)</f>
        <v>0</v>
      </c>
      <c r="V93" s="234">
        <f>SUM('Northeast Scenario'!X115:X116,'Northeast Scenario'!X118:X120,'Midwest Scenario'!X113:X114,'Midwest Scenario'!X116:X118)</f>
        <v>0</v>
      </c>
    </row>
    <row r="94" spans="1:26" ht="14.25" customHeight="1">
      <c r="B94" s="423"/>
      <c r="D94" s="125" t="s">
        <v>170</v>
      </c>
      <c r="E94" s="234">
        <f>'Northeast Scenario'!G117+'Northeast Scenario'!G123+'Midwest Scenario'!G115+'Midwest Scenario'!G121</f>
        <v>16005</v>
      </c>
      <c r="F94" s="234">
        <f>'Northeast Scenario'!H117+'Northeast Scenario'!H123+'Midwest Scenario'!H115+'Midwest Scenario'!H121</f>
        <v>0</v>
      </c>
      <c r="G94" s="234">
        <f>'Northeast Scenario'!I117+'Northeast Scenario'!I123+'Midwest Scenario'!I115+'Midwest Scenario'!I121</f>
        <v>0</v>
      </c>
      <c r="H94" s="234">
        <f>'Northeast Scenario'!J117+'Northeast Scenario'!J123+'Midwest Scenario'!J115+'Midwest Scenario'!J121</f>
        <v>0</v>
      </c>
      <c r="I94" s="234">
        <f>'Northeast Scenario'!K117+'Northeast Scenario'!K123+'Midwest Scenario'!K115+'Midwest Scenario'!K121</f>
        <v>0</v>
      </c>
      <c r="J94" s="234">
        <f>'Northeast Scenario'!L117+'Northeast Scenario'!L123+'Midwest Scenario'!L115+'Midwest Scenario'!L121</f>
        <v>0</v>
      </c>
      <c r="K94" s="234">
        <f>'Northeast Scenario'!M117+'Northeast Scenario'!M123+'Midwest Scenario'!M115+'Midwest Scenario'!M121</f>
        <v>19110.807005946644</v>
      </c>
      <c r="L94" s="234">
        <f>'Northeast Scenario'!N117+'Northeast Scenario'!N123+'Midwest Scenario'!N115+'Midwest Scenario'!N121</f>
        <v>0</v>
      </c>
      <c r="M94" s="234">
        <f>'Northeast Scenario'!O117+'Northeast Scenario'!O123+'Midwest Scenario'!O115+'Midwest Scenario'!O121</f>
        <v>0</v>
      </c>
      <c r="N94" s="234">
        <f>'Northeast Scenario'!P117+'Northeast Scenario'!P123+'Midwest Scenario'!P115+'Midwest Scenario'!P121</f>
        <v>0</v>
      </c>
      <c r="O94" s="234">
        <f>'Northeast Scenario'!Q117+'Northeast Scenario'!Q123+'Midwest Scenario'!Q115+'Midwest Scenario'!Q121</f>
        <v>0</v>
      </c>
      <c r="P94" s="234">
        <f>'Northeast Scenario'!R117+'Northeast Scenario'!R123+'Midwest Scenario'!R115+'Midwest Scenario'!R121</f>
        <v>0</v>
      </c>
      <c r="Q94" s="234">
        <f>'Northeast Scenario'!S117+'Northeast Scenario'!S123+'Midwest Scenario'!S115+'Midwest Scenario'!S121</f>
        <v>22819.302993973088</v>
      </c>
      <c r="R94" s="234">
        <f>'Northeast Scenario'!T117+'Northeast Scenario'!T123+'Midwest Scenario'!T115+'Midwest Scenario'!T121</f>
        <v>0</v>
      </c>
      <c r="S94" s="234">
        <f>'Northeast Scenario'!U117+'Northeast Scenario'!U123+'Midwest Scenario'!U115+'Midwest Scenario'!U121</f>
        <v>0</v>
      </c>
      <c r="T94" s="234">
        <f>'Northeast Scenario'!V117+'Northeast Scenario'!V123+'Midwest Scenario'!V115+'Midwest Scenario'!V121</f>
        <v>0</v>
      </c>
      <c r="U94" s="234">
        <f>'Northeast Scenario'!W117+'Northeast Scenario'!W123+'Midwest Scenario'!W115+'Midwest Scenario'!W121</f>
        <v>0</v>
      </c>
      <c r="V94" s="234">
        <f>'Northeast Scenario'!X117+'Northeast Scenario'!X123+'Midwest Scenario'!X115+'Midwest Scenario'!X121</f>
        <v>0</v>
      </c>
    </row>
    <row r="95" spans="1:26" ht="14.25" customHeight="1">
      <c r="B95" s="423"/>
      <c r="D95" s="125" t="s">
        <v>87</v>
      </c>
      <c r="E95" s="234">
        <f>'Northeast Scenario'!G121+'Midwest Scenario'!G119</f>
        <v>0</v>
      </c>
      <c r="F95" s="234">
        <f>'Northeast Scenario'!H121+'Midwest Scenario'!H119</f>
        <v>0</v>
      </c>
      <c r="G95" s="234">
        <f>'Northeast Scenario'!I121+'Midwest Scenario'!I119</f>
        <v>0</v>
      </c>
      <c r="H95" s="234">
        <f>'Northeast Scenario'!J121+'Midwest Scenario'!J119</f>
        <v>0</v>
      </c>
      <c r="I95" s="234">
        <f>'Northeast Scenario'!K121+'Midwest Scenario'!K119</f>
        <v>0</v>
      </c>
      <c r="J95" s="234">
        <f>'Northeast Scenario'!L121+'Midwest Scenario'!L119</f>
        <v>0</v>
      </c>
      <c r="K95" s="234">
        <f>'Northeast Scenario'!M121+'Midwest Scenario'!M119</f>
        <v>0</v>
      </c>
      <c r="L95" s="234">
        <f>'Northeast Scenario'!N121+'Midwest Scenario'!N119</f>
        <v>0</v>
      </c>
      <c r="M95" s="234">
        <f>'Northeast Scenario'!O121+'Midwest Scenario'!O119</f>
        <v>0</v>
      </c>
      <c r="N95" s="234">
        <f>'Northeast Scenario'!P121+'Midwest Scenario'!P119</f>
        <v>0</v>
      </c>
      <c r="O95" s="234">
        <f>'Northeast Scenario'!Q121+'Midwest Scenario'!Q119</f>
        <v>0</v>
      </c>
      <c r="P95" s="234">
        <f>'Northeast Scenario'!R121+'Midwest Scenario'!R119</f>
        <v>0</v>
      </c>
      <c r="Q95" s="234">
        <f>'Northeast Scenario'!S121+'Midwest Scenario'!S119</f>
        <v>0</v>
      </c>
      <c r="R95" s="234">
        <f>'Northeast Scenario'!T121+'Midwest Scenario'!T119</f>
        <v>0</v>
      </c>
      <c r="S95" s="234">
        <f>'Northeast Scenario'!U121+'Midwest Scenario'!U119</f>
        <v>0</v>
      </c>
      <c r="T95" s="234">
        <f>'Northeast Scenario'!V121+'Midwest Scenario'!V119</f>
        <v>0</v>
      </c>
      <c r="U95" s="234">
        <f>'Northeast Scenario'!W121+'Midwest Scenario'!W119</f>
        <v>0</v>
      </c>
      <c r="V95" s="234">
        <f>'Northeast Scenario'!X121+'Midwest Scenario'!X119</f>
        <v>0</v>
      </c>
    </row>
    <row r="96" spans="1:26" ht="14.25" customHeight="1">
      <c r="B96" s="423"/>
      <c r="D96" s="125" t="s">
        <v>89</v>
      </c>
      <c r="E96" s="234">
        <f>'Northeast Scenario'!G122+'Midwest Scenario'!G120</f>
        <v>0</v>
      </c>
      <c r="F96" s="234">
        <f>'Northeast Scenario'!H122+'Midwest Scenario'!H120</f>
        <v>0</v>
      </c>
      <c r="G96" s="234">
        <f>'Northeast Scenario'!I122+'Midwest Scenario'!I120</f>
        <v>0</v>
      </c>
      <c r="H96" s="234">
        <f>'Northeast Scenario'!J122+'Midwest Scenario'!J120</f>
        <v>0</v>
      </c>
      <c r="I96" s="234">
        <f>'Northeast Scenario'!K122+'Midwest Scenario'!K120</f>
        <v>0</v>
      </c>
      <c r="J96" s="234">
        <f>'Northeast Scenario'!L122+'Midwest Scenario'!L120</f>
        <v>0</v>
      </c>
      <c r="K96" s="234">
        <f>'Northeast Scenario'!M122+'Midwest Scenario'!M120</f>
        <v>0</v>
      </c>
      <c r="L96" s="234">
        <f>'Northeast Scenario'!N122+'Midwest Scenario'!N120</f>
        <v>0</v>
      </c>
      <c r="M96" s="234">
        <f>'Northeast Scenario'!O122+'Midwest Scenario'!O120</f>
        <v>0</v>
      </c>
      <c r="N96" s="234">
        <f>'Northeast Scenario'!P122+'Midwest Scenario'!P120</f>
        <v>0</v>
      </c>
      <c r="O96" s="234">
        <f>'Northeast Scenario'!Q122+'Midwest Scenario'!Q120</f>
        <v>0</v>
      </c>
      <c r="P96" s="234">
        <f>'Northeast Scenario'!R122+'Midwest Scenario'!R120</f>
        <v>0</v>
      </c>
      <c r="Q96" s="234">
        <f>'Northeast Scenario'!S122+'Midwest Scenario'!S120</f>
        <v>0</v>
      </c>
      <c r="R96" s="234">
        <f>'Northeast Scenario'!T122+'Midwest Scenario'!T120</f>
        <v>0</v>
      </c>
      <c r="S96" s="234">
        <f>'Northeast Scenario'!U122+'Midwest Scenario'!U120</f>
        <v>0</v>
      </c>
      <c r="T96" s="234">
        <f>'Northeast Scenario'!V122+'Midwest Scenario'!V120</f>
        <v>0</v>
      </c>
      <c r="U96" s="234">
        <f>'Northeast Scenario'!W122+'Midwest Scenario'!W120</f>
        <v>0</v>
      </c>
      <c r="V96" s="234">
        <f>'Northeast Scenario'!X122+'Midwest Scenario'!X120</f>
        <v>0</v>
      </c>
    </row>
    <row r="97" spans="2:22" ht="14.25" customHeight="1">
      <c r="B97" s="423"/>
      <c r="D97" s="125" t="s">
        <v>171</v>
      </c>
      <c r="E97" s="234">
        <f>'Northeast Scenario'!G124+'Midwest Scenario'!G122</f>
        <v>382.5</v>
      </c>
      <c r="F97" s="234">
        <f>'Northeast Scenario'!H124+'Midwest Scenario'!H122</f>
        <v>0</v>
      </c>
      <c r="G97" s="234">
        <f>'Northeast Scenario'!I124+'Midwest Scenario'!I122</f>
        <v>0</v>
      </c>
      <c r="H97" s="234">
        <f>'Northeast Scenario'!J124+'Midwest Scenario'!J122</f>
        <v>0</v>
      </c>
      <c r="I97" s="234">
        <f>'Northeast Scenario'!K124+'Midwest Scenario'!K122</f>
        <v>0</v>
      </c>
      <c r="J97" s="234">
        <f>'Northeast Scenario'!L124+'Midwest Scenario'!L122</f>
        <v>0</v>
      </c>
      <c r="K97" s="234">
        <f>'Northeast Scenario'!M124+'Midwest Scenario'!M122</f>
        <v>456.72500342234247</v>
      </c>
      <c r="L97" s="234">
        <f>'Northeast Scenario'!N124+'Midwest Scenario'!N122</f>
        <v>0</v>
      </c>
      <c r="M97" s="234">
        <f>'Northeast Scenario'!O124+'Midwest Scenario'!O122</f>
        <v>0</v>
      </c>
      <c r="N97" s="234">
        <f>'Northeast Scenario'!P124+'Midwest Scenario'!P122</f>
        <v>0</v>
      </c>
      <c r="O97" s="234">
        <f>'Northeast Scenario'!Q124+'Midwest Scenario'!Q122</f>
        <v>0</v>
      </c>
      <c r="P97" s="234">
        <f>'Northeast Scenario'!R124+'Midwest Scenario'!R122</f>
        <v>0</v>
      </c>
      <c r="Q97" s="234">
        <f>'Northeast Scenario'!S124+'Midwest Scenario'!S122</f>
        <v>545.35353921866329</v>
      </c>
      <c r="R97" s="234">
        <f>'Northeast Scenario'!T124+'Midwest Scenario'!T122</f>
        <v>0</v>
      </c>
      <c r="S97" s="234">
        <f>'Northeast Scenario'!U124+'Midwest Scenario'!U122</f>
        <v>0</v>
      </c>
      <c r="T97" s="234">
        <f>'Northeast Scenario'!V124+'Midwest Scenario'!V122</f>
        <v>0</v>
      </c>
      <c r="U97" s="234">
        <f>'Northeast Scenario'!W124+'Midwest Scenario'!W122</f>
        <v>0</v>
      </c>
      <c r="V97" s="234">
        <f>'Northeast Scenario'!X124+'Midwest Scenario'!X122</f>
        <v>0</v>
      </c>
    </row>
    <row r="98" spans="2:22" ht="14.25" customHeight="1">
      <c r="B98" s="423"/>
      <c r="D98" s="125" t="s">
        <v>182</v>
      </c>
      <c r="E98" s="234">
        <f>'Northeast Scenario'!G125+'Northeast Scenario'!G128+'Midwest Scenario'!G123+'Midwest Scenario'!G126</f>
        <v>4049.9999999999995</v>
      </c>
      <c r="F98" s="234">
        <f>'Northeast Scenario'!H125+'Northeast Scenario'!H128+'Midwest Scenario'!H123+'Midwest Scenario'!H126</f>
        <v>0</v>
      </c>
      <c r="G98" s="234">
        <f>'Northeast Scenario'!I125+'Northeast Scenario'!I128+'Midwest Scenario'!I123+'Midwest Scenario'!I126</f>
        <v>0</v>
      </c>
      <c r="H98" s="234">
        <f>'Northeast Scenario'!J125+'Northeast Scenario'!J128+'Midwest Scenario'!J123+'Midwest Scenario'!J126</f>
        <v>0</v>
      </c>
      <c r="I98" s="234">
        <f>'Northeast Scenario'!K125+'Northeast Scenario'!K128+'Midwest Scenario'!K123+'Midwest Scenario'!K126</f>
        <v>0</v>
      </c>
      <c r="J98" s="234">
        <f>'Northeast Scenario'!L125+'Northeast Scenario'!L128+'Midwest Scenario'!L123+'Midwest Scenario'!L126</f>
        <v>0</v>
      </c>
      <c r="K98" s="234">
        <f>'Northeast Scenario'!M125+'Northeast Scenario'!M128+'Midwest Scenario'!M123+'Midwest Scenario'!M126</f>
        <v>4835.9118009424492</v>
      </c>
      <c r="L98" s="234">
        <f>'Northeast Scenario'!N125+'Northeast Scenario'!N128+'Midwest Scenario'!N123+'Midwest Scenario'!N126</f>
        <v>0</v>
      </c>
      <c r="M98" s="234">
        <f>'Northeast Scenario'!O125+'Northeast Scenario'!O128+'Midwest Scenario'!O123+'Midwest Scenario'!O126</f>
        <v>0</v>
      </c>
      <c r="N98" s="234">
        <f>'Northeast Scenario'!P125+'Northeast Scenario'!P128+'Midwest Scenario'!P123+'Midwest Scenario'!P126</f>
        <v>0</v>
      </c>
      <c r="O98" s="234">
        <f>'Northeast Scenario'!Q125+'Northeast Scenario'!Q128+'Midwest Scenario'!Q123+'Midwest Scenario'!Q126</f>
        <v>0</v>
      </c>
      <c r="P98" s="234">
        <f>'Northeast Scenario'!R125+'Northeast Scenario'!R128+'Midwest Scenario'!R123+'Midwest Scenario'!R126</f>
        <v>0</v>
      </c>
      <c r="Q98" s="234">
        <f>'Northeast Scenario'!S125+'Northeast Scenario'!S128+'Midwest Scenario'!S123+'Midwest Scenario'!S126</f>
        <v>5774.3315917270229</v>
      </c>
      <c r="R98" s="234">
        <f>'Northeast Scenario'!T125+'Northeast Scenario'!T128+'Midwest Scenario'!T123+'Midwest Scenario'!T126</f>
        <v>0</v>
      </c>
      <c r="S98" s="234">
        <f>'Northeast Scenario'!U125+'Northeast Scenario'!U128+'Midwest Scenario'!U123+'Midwest Scenario'!U126</f>
        <v>0</v>
      </c>
      <c r="T98" s="234">
        <f>'Northeast Scenario'!V125+'Northeast Scenario'!V128+'Midwest Scenario'!V123+'Midwest Scenario'!V126</f>
        <v>0</v>
      </c>
      <c r="U98" s="234">
        <f>'Northeast Scenario'!W125+'Northeast Scenario'!W128+'Midwest Scenario'!W123+'Midwest Scenario'!W126</f>
        <v>0</v>
      </c>
      <c r="V98" s="234">
        <f>'Northeast Scenario'!X125+'Northeast Scenario'!X128+'Midwest Scenario'!X123+'Midwest Scenario'!X126</f>
        <v>0</v>
      </c>
    </row>
    <row r="99" spans="2:22" ht="14.25" customHeight="1">
      <c r="B99" s="423"/>
      <c r="D99" s="125" t="s">
        <v>93</v>
      </c>
      <c r="E99" s="234">
        <f>'Northeast Scenario'!G126+'Midwest Scenario'!G124</f>
        <v>2437.5</v>
      </c>
      <c r="F99" s="234">
        <f>'Northeast Scenario'!H126+'Midwest Scenario'!H124</f>
        <v>0</v>
      </c>
      <c r="G99" s="234">
        <f>'Northeast Scenario'!I126+'Midwest Scenario'!I124</f>
        <v>0</v>
      </c>
      <c r="H99" s="234">
        <f>'Northeast Scenario'!J126+'Midwest Scenario'!J124</f>
        <v>0</v>
      </c>
      <c r="I99" s="234">
        <f>'Northeast Scenario'!K126+'Midwest Scenario'!K124</f>
        <v>0</v>
      </c>
      <c r="J99" s="234">
        <f>'Northeast Scenario'!L126+'Midwest Scenario'!L124</f>
        <v>0</v>
      </c>
      <c r="K99" s="234">
        <f>'Northeast Scenario'!M126+'Midwest Scenario'!M124</f>
        <v>2910.5024727894374</v>
      </c>
      <c r="L99" s="234">
        <f>'Northeast Scenario'!N126+'Midwest Scenario'!N124</f>
        <v>0</v>
      </c>
      <c r="M99" s="234">
        <f>'Northeast Scenario'!O126+'Midwest Scenario'!O124</f>
        <v>0</v>
      </c>
      <c r="N99" s="234">
        <f>'Northeast Scenario'!P126+'Midwest Scenario'!P124</f>
        <v>0</v>
      </c>
      <c r="O99" s="234">
        <f>'Northeast Scenario'!Q126+'Midwest Scenario'!Q124</f>
        <v>0</v>
      </c>
      <c r="P99" s="234">
        <f>'Northeast Scenario'!R126+'Midwest Scenario'!R124</f>
        <v>0</v>
      </c>
      <c r="Q99" s="234">
        <f>'Northeast Scenario'!S126+'Midwest Scenario'!S124</f>
        <v>3475.2921616875606</v>
      </c>
      <c r="R99" s="234">
        <f>'Northeast Scenario'!T126+'Midwest Scenario'!T124</f>
        <v>0</v>
      </c>
      <c r="S99" s="234">
        <f>'Northeast Scenario'!U126+'Midwest Scenario'!U124</f>
        <v>0</v>
      </c>
      <c r="T99" s="234">
        <f>'Northeast Scenario'!V126+'Midwest Scenario'!V124</f>
        <v>0</v>
      </c>
      <c r="U99" s="234">
        <f>'Northeast Scenario'!W126+'Midwest Scenario'!W124</f>
        <v>0</v>
      </c>
      <c r="V99" s="234">
        <f>'Northeast Scenario'!X126+'Midwest Scenario'!X124</f>
        <v>0</v>
      </c>
    </row>
    <row r="100" spans="2:22" ht="14.25" customHeight="1">
      <c r="B100" s="423"/>
      <c r="D100" s="239" t="s">
        <v>94</v>
      </c>
      <c r="E100" s="240">
        <f>'Northeast Scenario'!G127+'Northeast Scenario'!G129+'Midwest Scenario'!G125+'Midwest Scenario'!G127</f>
        <v>1650.0000000000002</v>
      </c>
      <c r="F100" s="240">
        <f>'Northeast Scenario'!H127+'Northeast Scenario'!H129+'Midwest Scenario'!H125+'Midwest Scenario'!H127</f>
        <v>0</v>
      </c>
      <c r="G100" s="240">
        <f>'Northeast Scenario'!I127+'Northeast Scenario'!I129+'Midwest Scenario'!I125+'Midwest Scenario'!I127</f>
        <v>0</v>
      </c>
      <c r="H100" s="240">
        <f>'Northeast Scenario'!J127+'Northeast Scenario'!J129+'Midwest Scenario'!J125+'Midwest Scenario'!J127</f>
        <v>0</v>
      </c>
      <c r="I100" s="240">
        <f>'Northeast Scenario'!K127+'Northeast Scenario'!K129+'Midwest Scenario'!K125+'Midwest Scenario'!K127</f>
        <v>0</v>
      </c>
      <c r="J100" s="240">
        <f>'Northeast Scenario'!L127+'Northeast Scenario'!L129+'Midwest Scenario'!L125+'Midwest Scenario'!L127</f>
        <v>0</v>
      </c>
      <c r="K100" s="240">
        <f>'Northeast Scenario'!M127+'Northeast Scenario'!M129+'Midwest Scenario'!M125+'Midwest Scenario'!M127</f>
        <v>1970.1862892728502</v>
      </c>
      <c r="L100" s="240">
        <f>'Northeast Scenario'!N127+'Northeast Scenario'!N129+'Midwest Scenario'!N125+'Midwest Scenario'!N127</f>
        <v>0</v>
      </c>
      <c r="M100" s="240">
        <f>'Northeast Scenario'!O127+'Northeast Scenario'!O129+'Midwest Scenario'!O125+'Midwest Scenario'!O127</f>
        <v>0</v>
      </c>
      <c r="N100" s="240">
        <f>'Northeast Scenario'!P127+'Northeast Scenario'!P129+'Midwest Scenario'!P125+'Midwest Scenario'!P127</f>
        <v>0</v>
      </c>
      <c r="O100" s="240">
        <f>'Northeast Scenario'!Q127+'Northeast Scenario'!Q129+'Midwest Scenario'!Q125+'Midwest Scenario'!Q127</f>
        <v>0</v>
      </c>
      <c r="P100" s="240">
        <f>'Northeast Scenario'!R127+'Northeast Scenario'!R129+'Midwest Scenario'!R125+'Midwest Scenario'!R127</f>
        <v>0</v>
      </c>
      <c r="Q100" s="240">
        <f>'Northeast Scenario'!S127+'Northeast Scenario'!S129+'Midwest Scenario'!S125+'Midwest Scenario'!S127</f>
        <v>2352.5054632961951</v>
      </c>
      <c r="R100" s="240">
        <f>'Northeast Scenario'!T127+'Northeast Scenario'!T129+'Midwest Scenario'!T125+'Midwest Scenario'!T127</f>
        <v>0</v>
      </c>
      <c r="S100" s="240">
        <f>'Northeast Scenario'!U127+'Northeast Scenario'!U129+'Midwest Scenario'!U125+'Midwest Scenario'!U127</f>
        <v>0</v>
      </c>
      <c r="T100" s="240">
        <f>'Northeast Scenario'!V127+'Northeast Scenario'!V129+'Midwest Scenario'!V125+'Midwest Scenario'!V127</f>
        <v>0</v>
      </c>
      <c r="U100" s="240">
        <f>'Northeast Scenario'!W127+'Northeast Scenario'!W129+'Midwest Scenario'!W125+'Midwest Scenario'!W127</f>
        <v>0</v>
      </c>
      <c r="V100" s="240">
        <f>'Northeast Scenario'!X127+'Northeast Scenario'!X129+'Midwest Scenario'!X125+'Midwest Scenario'!X127</f>
        <v>0</v>
      </c>
    </row>
    <row r="101" spans="2:22" ht="14.25" customHeight="1">
      <c r="B101" s="423"/>
      <c r="D101" s="125" t="s">
        <v>172</v>
      </c>
      <c r="E101" s="234">
        <f t="shared" ref="E101:V101" si="10">SUM(E91:E100)</f>
        <v>152070</v>
      </c>
      <c r="F101" s="234">
        <f t="shared" si="10"/>
        <v>0</v>
      </c>
      <c r="G101" s="234">
        <f t="shared" si="10"/>
        <v>0</v>
      </c>
      <c r="H101" s="234">
        <f t="shared" si="10"/>
        <v>0</v>
      </c>
      <c r="I101" s="234">
        <f t="shared" si="10"/>
        <v>0</v>
      </c>
      <c r="J101" s="234">
        <f t="shared" si="10"/>
        <v>0</v>
      </c>
      <c r="K101" s="234">
        <f t="shared" si="10"/>
        <v>181579.53273316502</v>
      </c>
      <c r="L101" s="234">
        <f t="shared" si="10"/>
        <v>0</v>
      </c>
      <c r="M101" s="234">
        <f t="shared" si="10"/>
        <v>0</v>
      </c>
      <c r="N101" s="234">
        <f t="shared" si="10"/>
        <v>0</v>
      </c>
      <c r="O101" s="234">
        <f t="shared" si="10"/>
        <v>0</v>
      </c>
      <c r="P101" s="234">
        <f t="shared" si="10"/>
        <v>0</v>
      </c>
      <c r="Q101" s="234">
        <f t="shared" si="10"/>
        <v>216815.45806269837</v>
      </c>
      <c r="R101" s="234">
        <f t="shared" si="10"/>
        <v>0</v>
      </c>
      <c r="S101" s="234">
        <f t="shared" si="10"/>
        <v>0</v>
      </c>
      <c r="T101" s="234">
        <f t="shared" si="10"/>
        <v>0</v>
      </c>
      <c r="U101" s="234">
        <f t="shared" si="10"/>
        <v>0</v>
      </c>
      <c r="V101" s="234">
        <f t="shared" si="10"/>
        <v>0</v>
      </c>
    </row>
    <row r="102" spans="2:22" ht="14.25" customHeight="1">
      <c r="B102" s="423"/>
      <c r="D102" s="125"/>
      <c r="Q102" s="12"/>
      <c r="R102" s="12"/>
    </row>
    <row r="103" spans="2:22" ht="14.25" customHeight="1">
      <c r="B103" s="423"/>
      <c r="D103" s="238" t="s">
        <v>62</v>
      </c>
      <c r="Q103" s="12"/>
      <c r="R103" s="12"/>
    </row>
    <row r="104" spans="2:22" ht="14.25" customHeight="1">
      <c r="B104" s="423"/>
      <c r="D104" s="125" t="s">
        <v>167</v>
      </c>
      <c r="E104" s="234">
        <f>SUM('Northeast Scenario'!G133:G135,'Midwest Scenario'!G131:G133)</f>
        <v>0</v>
      </c>
      <c r="F104" s="234">
        <f>SUM('Northeast Scenario'!H133:H135,'Midwest Scenario'!H131:H133)</f>
        <v>40853.662500000006</v>
      </c>
      <c r="G104" s="234">
        <f>SUM('Northeast Scenario'!I133:I135,'Midwest Scenario'!I131:I133)</f>
        <v>0</v>
      </c>
      <c r="H104" s="234">
        <f>SUM('Northeast Scenario'!J133:J135,'Midwest Scenario'!J131:J133)</f>
        <v>0</v>
      </c>
      <c r="I104" s="234">
        <f>SUM('Northeast Scenario'!K133:K135,'Midwest Scenario'!K131:K133)</f>
        <v>0</v>
      </c>
      <c r="J104" s="234">
        <f>SUM('Northeast Scenario'!L133:L135,'Midwest Scenario'!L131:L133)</f>
        <v>0</v>
      </c>
      <c r="K104" s="234">
        <f>SUM('Northeast Scenario'!M133:M135,'Midwest Scenario'!M131:M133)</f>
        <v>0</v>
      </c>
      <c r="L104" s="234">
        <f>SUM('Northeast Scenario'!N133:N135,'Midwest Scenario'!N131:N133)</f>
        <v>48781.409529745688</v>
      </c>
      <c r="M104" s="234">
        <f>SUM('Northeast Scenario'!O133:O135,'Midwest Scenario'!O131:O133)</f>
        <v>0</v>
      </c>
      <c r="N104" s="234">
        <f>SUM('Northeast Scenario'!P133:P135,'Midwest Scenario'!P131:P133)</f>
        <v>0</v>
      </c>
      <c r="O104" s="234">
        <f>SUM('Northeast Scenario'!Q133:Q135,'Midwest Scenario'!Q131:Q133)</f>
        <v>0</v>
      </c>
      <c r="P104" s="234">
        <f>SUM('Northeast Scenario'!R133:R135,'Midwest Scenario'!R131:R133)</f>
        <v>0</v>
      </c>
      <c r="Q104" s="234">
        <f>SUM('Northeast Scenario'!S133:S135,'Midwest Scenario'!S131:S133)</f>
        <v>0</v>
      </c>
      <c r="R104" s="234">
        <f>SUM('Northeast Scenario'!T133:T135,'Midwest Scenario'!T131:T133)</f>
        <v>58247.554076914472</v>
      </c>
      <c r="S104" s="234">
        <f>SUM('Northeast Scenario'!U133:U135,'Midwest Scenario'!U131:U133)</f>
        <v>0</v>
      </c>
      <c r="T104" s="234">
        <f>SUM('Northeast Scenario'!V133:V135,'Midwest Scenario'!V131:V133)</f>
        <v>0</v>
      </c>
      <c r="U104" s="234">
        <f>SUM('Northeast Scenario'!W133:W135,'Midwest Scenario'!W131:W133)</f>
        <v>0</v>
      </c>
      <c r="V104" s="234">
        <f>SUM('Northeast Scenario'!X133:X135,'Midwest Scenario'!X131:X133)</f>
        <v>0</v>
      </c>
    </row>
    <row r="105" spans="2:22" ht="14.25" customHeight="1">
      <c r="B105" s="423"/>
      <c r="D105" s="125" t="s">
        <v>168</v>
      </c>
      <c r="E105" s="234">
        <f>'Northeast Scenario'!G136+'Midwest Scenario'!G134</f>
        <v>0</v>
      </c>
      <c r="F105" s="234">
        <f>'Northeast Scenario'!H136+'Midwest Scenario'!H134</f>
        <v>8536.125</v>
      </c>
      <c r="G105" s="234">
        <f>'Northeast Scenario'!I136+'Midwest Scenario'!I134</f>
        <v>0</v>
      </c>
      <c r="H105" s="234">
        <f>'Northeast Scenario'!J136+'Midwest Scenario'!J134</f>
        <v>0</v>
      </c>
      <c r="I105" s="234">
        <f>'Northeast Scenario'!K136+'Midwest Scenario'!K134</f>
        <v>0</v>
      </c>
      <c r="J105" s="234">
        <f>'Northeast Scenario'!L136+'Midwest Scenario'!L134</f>
        <v>0</v>
      </c>
      <c r="K105" s="234">
        <f>'Northeast Scenario'!M136+'Midwest Scenario'!M134</f>
        <v>0</v>
      </c>
      <c r="L105" s="234">
        <f>'Northeast Scenario'!N136+'Midwest Scenario'!N134</f>
        <v>10192.57965970861</v>
      </c>
      <c r="M105" s="234">
        <f>'Northeast Scenario'!O136+'Midwest Scenario'!O134</f>
        <v>0</v>
      </c>
      <c r="N105" s="234">
        <f>'Northeast Scenario'!P136+'Midwest Scenario'!P134</f>
        <v>0</v>
      </c>
      <c r="O105" s="234">
        <f>'Northeast Scenario'!Q136+'Midwest Scenario'!Q134</f>
        <v>0</v>
      </c>
      <c r="P105" s="234">
        <f>'Northeast Scenario'!R136+'Midwest Scenario'!R134</f>
        <v>0</v>
      </c>
      <c r="Q105" s="234">
        <f>'Northeast Scenario'!S136+'Midwest Scenario'!S134</f>
        <v>0</v>
      </c>
      <c r="R105" s="234">
        <f>'Northeast Scenario'!T136+'Midwest Scenario'!T134</f>
        <v>12170.473150229836</v>
      </c>
      <c r="S105" s="234">
        <f>'Northeast Scenario'!U136+'Midwest Scenario'!U134</f>
        <v>0</v>
      </c>
      <c r="T105" s="234">
        <f>'Northeast Scenario'!V136+'Midwest Scenario'!V134</f>
        <v>0</v>
      </c>
      <c r="U105" s="234">
        <f>'Northeast Scenario'!W136+'Midwest Scenario'!W134</f>
        <v>0</v>
      </c>
      <c r="V105" s="234">
        <f>'Northeast Scenario'!X136+'Midwest Scenario'!X134</f>
        <v>0</v>
      </c>
    </row>
    <row r="106" spans="2:22" ht="14.25" customHeight="1">
      <c r="B106" s="423"/>
      <c r="D106" s="125" t="s">
        <v>169</v>
      </c>
      <c r="E106" s="234">
        <f>SUM('Northeast Scenario'!G137:G138,'Northeast Scenario'!G140:G142,'Midwest Scenario'!G135:G136,'Midwest Scenario'!G138:G140)</f>
        <v>0</v>
      </c>
      <c r="F106" s="234">
        <f>SUM('Northeast Scenario'!H137:H138,'Northeast Scenario'!H140:H142,'Midwest Scenario'!H135:H136,'Midwest Scenario'!H138:H140)</f>
        <v>43545.825000000004</v>
      </c>
      <c r="G106" s="234">
        <f>SUM('Northeast Scenario'!I137:I138,'Northeast Scenario'!I140:I142,'Midwest Scenario'!I135:I136,'Midwest Scenario'!I138:I140)</f>
        <v>0</v>
      </c>
      <c r="H106" s="234">
        <f>SUM('Northeast Scenario'!J137:J138,'Northeast Scenario'!J140:J142,'Midwest Scenario'!J135:J136,'Midwest Scenario'!J138:J140)</f>
        <v>0</v>
      </c>
      <c r="I106" s="234">
        <f>SUM('Northeast Scenario'!K137:K138,'Northeast Scenario'!K140:K142,'Midwest Scenario'!K135:K136,'Midwest Scenario'!K138:K140)</f>
        <v>0</v>
      </c>
      <c r="J106" s="234">
        <f>SUM('Northeast Scenario'!L137:L138,'Northeast Scenario'!L140:L142,'Midwest Scenario'!L135:L136,'Midwest Scenario'!L138:L140)</f>
        <v>0</v>
      </c>
      <c r="K106" s="234">
        <f>SUM('Northeast Scenario'!M137:M138,'Northeast Scenario'!M140:M142,'Midwest Scenario'!M135:M136,'Midwest Scenario'!M138:M140)</f>
        <v>0</v>
      </c>
      <c r="L106" s="234">
        <f>SUM('Northeast Scenario'!N137:N138,'Northeast Scenario'!N140:N142,'Midwest Scenario'!N135:N136,'Midwest Scenario'!N138:N140)</f>
        <v>51995.992345499937</v>
      </c>
      <c r="M106" s="234">
        <f>SUM('Northeast Scenario'!O137:O138,'Northeast Scenario'!O140:O142,'Midwest Scenario'!O135:O136,'Midwest Scenario'!O138:O140)</f>
        <v>0</v>
      </c>
      <c r="N106" s="234">
        <f>SUM('Northeast Scenario'!P137:P138,'Northeast Scenario'!P140:P142,'Midwest Scenario'!P135:P136,'Midwest Scenario'!P138:P140)</f>
        <v>0</v>
      </c>
      <c r="O106" s="234">
        <f>SUM('Northeast Scenario'!Q137:Q138,'Northeast Scenario'!Q140:Q142,'Midwest Scenario'!Q135:Q136,'Midwest Scenario'!Q138:Q140)</f>
        <v>0</v>
      </c>
      <c r="P106" s="234">
        <f>SUM('Northeast Scenario'!R137:R138,'Northeast Scenario'!R140:R142,'Midwest Scenario'!R135:R136,'Midwest Scenario'!R138:R140)</f>
        <v>0</v>
      </c>
      <c r="Q106" s="234">
        <f>SUM('Northeast Scenario'!S137:S138,'Northeast Scenario'!S140:S142,'Midwest Scenario'!S135:S136,'Midwest Scenario'!S138:S140)</f>
        <v>0</v>
      </c>
      <c r="R106" s="234">
        <f>SUM('Northeast Scenario'!T137:T138,'Northeast Scenario'!T140:T142,'Midwest Scenario'!T135:T136,'Midwest Scenario'!T138:T140)</f>
        <v>62085.934070448493</v>
      </c>
      <c r="S106" s="234">
        <f>SUM('Northeast Scenario'!U137:U138,'Northeast Scenario'!U140:U142,'Midwest Scenario'!U135:U136,'Midwest Scenario'!U138:U140)</f>
        <v>0</v>
      </c>
      <c r="T106" s="234">
        <f>SUM('Northeast Scenario'!V137:V138,'Northeast Scenario'!V140:V142,'Midwest Scenario'!V135:V136,'Midwest Scenario'!V138:V140)</f>
        <v>0</v>
      </c>
      <c r="U106" s="234">
        <f>SUM('Northeast Scenario'!W137:W138,'Northeast Scenario'!W140:W142,'Midwest Scenario'!W135:W136,'Midwest Scenario'!W138:W140)</f>
        <v>0</v>
      </c>
      <c r="V106" s="234">
        <f>SUM('Northeast Scenario'!X137:X138,'Northeast Scenario'!X140:X142,'Midwest Scenario'!X135:X136,'Midwest Scenario'!X138:X140)</f>
        <v>0</v>
      </c>
    </row>
    <row r="107" spans="2:22" ht="14.25" customHeight="1">
      <c r="B107" s="423"/>
      <c r="D107" s="125" t="s">
        <v>170</v>
      </c>
      <c r="E107" s="234">
        <f>'Northeast Scenario'!G139+'Northeast Scenario'!G145+'Midwest Scenario'!G137+'Midwest Scenario'!G143</f>
        <v>0</v>
      </c>
      <c r="F107" s="234">
        <f>'Northeast Scenario'!H139+'Northeast Scenario'!H145+'Midwest Scenario'!H137+'Midwest Scenario'!H143</f>
        <v>11714.9625</v>
      </c>
      <c r="G107" s="234">
        <f>'Northeast Scenario'!I139+'Northeast Scenario'!I145+'Midwest Scenario'!I137+'Midwest Scenario'!I143</f>
        <v>0</v>
      </c>
      <c r="H107" s="234">
        <f>'Northeast Scenario'!J139+'Northeast Scenario'!J145+'Midwest Scenario'!J137+'Midwest Scenario'!J143</f>
        <v>0</v>
      </c>
      <c r="I107" s="234">
        <f>'Northeast Scenario'!K139+'Northeast Scenario'!K145+'Midwest Scenario'!K137+'Midwest Scenario'!K143</f>
        <v>0</v>
      </c>
      <c r="J107" s="234">
        <f>'Northeast Scenario'!L139+'Northeast Scenario'!L145+'Midwest Scenario'!L137+'Midwest Scenario'!L143</f>
        <v>0</v>
      </c>
      <c r="K107" s="234">
        <f>'Northeast Scenario'!M139+'Northeast Scenario'!M145+'Midwest Scenario'!M137+'Midwest Scenario'!M143</f>
        <v>0</v>
      </c>
      <c r="L107" s="234">
        <f>'Northeast Scenario'!N139+'Northeast Scenario'!N145+'Midwest Scenario'!N137+'Midwest Scenario'!N143</f>
        <v>13988.277876876115</v>
      </c>
      <c r="M107" s="234">
        <f>'Northeast Scenario'!O139+'Northeast Scenario'!O145+'Midwest Scenario'!O137+'Midwest Scenario'!O143</f>
        <v>0</v>
      </c>
      <c r="N107" s="234">
        <f>'Northeast Scenario'!P139+'Northeast Scenario'!P145+'Midwest Scenario'!P137+'Midwest Scenario'!P143</f>
        <v>0</v>
      </c>
      <c r="O107" s="234">
        <f>'Northeast Scenario'!Q139+'Northeast Scenario'!Q145+'Midwest Scenario'!Q137+'Midwest Scenario'!Q143</f>
        <v>0</v>
      </c>
      <c r="P107" s="234">
        <f>'Northeast Scenario'!R139+'Northeast Scenario'!R145+'Midwest Scenario'!R137+'Midwest Scenario'!R143</f>
        <v>0</v>
      </c>
      <c r="Q107" s="234">
        <f>'Northeast Scenario'!S139+'Northeast Scenario'!S145+'Midwest Scenario'!S137+'Midwest Scenario'!S143</f>
        <v>0</v>
      </c>
      <c r="R107" s="234">
        <f>'Northeast Scenario'!T139+'Northeast Scenario'!T145+'Midwest Scenario'!T137+'Midwest Scenario'!T143</f>
        <v>16702.735323369725</v>
      </c>
      <c r="S107" s="234">
        <f>'Northeast Scenario'!U139+'Northeast Scenario'!U145+'Midwest Scenario'!U137+'Midwest Scenario'!U143</f>
        <v>0</v>
      </c>
      <c r="T107" s="234">
        <f>'Northeast Scenario'!V139+'Northeast Scenario'!V145+'Midwest Scenario'!V137+'Midwest Scenario'!V143</f>
        <v>0</v>
      </c>
      <c r="U107" s="234">
        <f>'Northeast Scenario'!W139+'Northeast Scenario'!W145+'Midwest Scenario'!W137+'Midwest Scenario'!W143</f>
        <v>0</v>
      </c>
      <c r="V107" s="234">
        <f>'Northeast Scenario'!X139+'Northeast Scenario'!X145+'Midwest Scenario'!X137+'Midwest Scenario'!X143</f>
        <v>0</v>
      </c>
    </row>
    <row r="108" spans="2:22" ht="14.25" customHeight="1">
      <c r="B108" s="423"/>
      <c r="D108" s="125" t="s">
        <v>87</v>
      </c>
      <c r="E108" s="234">
        <f>'Northeast Scenario'!G143+'Midwest Scenario'!G141</f>
        <v>0</v>
      </c>
      <c r="F108" s="234">
        <f>'Northeast Scenario'!H143+'Midwest Scenario'!H141</f>
        <v>0</v>
      </c>
      <c r="G108" s="234">
        <f>'Northeast Scenario'!I143+'Midwest Scenario'!I141</f>
        <v>0</v>
      </c>
      <c r="H108" s="234">
        <f>'Northeast Scenario'!J143+'Midwest Scenario'!J141</f>
        <v>0</v>
      </c>
      <c r="I108" s="234">
        <f>'Northeast Scenario'!K143+'Midwest Scenario'!K141</f>
        <v>0</v>
      </c>
      <c r="J108" s="234">
        <f>'Northeast Scenario'!L143+'Midwest Scenario'!L141</f>
        <v>0</v>
      </c>
      <c r="K108" s="234">
        <f>'Northeast Scenario'!M143+'Midwest Scenario'!M141</f>
        <v>0</v>
      </c>
      <c r="L108" s="234">
        <f>'Northeast Scenario'!N143+'Midwest Scenario'!N141</f>
        <v>0</v>
      </c>
      <c r="M108" s="234">
        <f>'Northeast Scenario'!O143+'Midwest Scenario'!O141</f>
        <v>0</v>
      </c>
      <c r="N108" s="234">
        <f>'Northeast Scenario'!P143+'Midwest Scenario'!P141</f>
        <v>0</v>
      </c>
      <c r="O108" s="234">
        <f>'Northeast Scenario'!Q143+'Midwest Scenario'!Q141</f>
        <v>0</v>
      </c>
      <c r="P108" s="234">
        <f>'Northeast Scenario'!R143+'Midwest Scenario'!R141</f>
        <v>0</v>
      </c>
      <c r="Q108" s="234">
        <f>'Northeast Scenario'!S143+'Midwest Scenario'!S141</f>
        <v>0</v>
      </c>
      <c r="R108" s="234">
        <f>'Northeast Scenario'!T143+'Midwest Scenario'!T141</f>
        <v>0</v>
      </c>
      <c r="S108" s="234">
        <f>'Northeast Scenario'!U143+'Midwest Scenario'!U141</f>
        <v>0</v>
      </c>
      <c r="T108" s="234">
        <f>'Northeast Scenario'!V143+'Midwest Scenario'!V141</f>
        <v>0</v>
      </c>
      <c r="U108" s="234">
        <f>'Northeast Scenario'!W143+'Midwest Scenario'!W141</f>
        <v>0</v>
      </c>
      <c r="V108" s="234">
        <f>'Northeast Scenario'!X143+'Midwest Scenario'!X141</f>
        <v>0</v>
      </c>
    </row>
    <row r="109" spans="2:22" ht="14.25" customHeight="1">
      <c r="B109" s="423"/>
      <c r="D109" s="125" t="s">
        <v>89</v>
      </c>
      <c r="E109" s="234">
        <f>'Northeast Scenario'!G144+'Midwest Scenario'!G142</f>
        <v>0</v>
      </c>
      <c r="F109" s="234">
        <f>'Northeast Scenario'!H144+'Midwest Scenario'!H142</f>
        <v>0</v>
      </c>
      <c r="G109" s="234">
        <f>'Northeast Scenario'!I144+'Midwest Scenario'!I142</f>
        <v>0</v>
      </c>
      <c r="H109" s="234">
        <f>'Northeast Scenario'!J144+'Midwest Scenario'!J142</f>
        <v>0</v>
      </c>
      <c r="I109" s="234">
        <f>'Northeast Scenario'!K144+'Midwest Scenario'!K142</f>
        <v>0</v>
      </c>
      <c r="J109" s="234">
        <f>'Northeast Scenario'!L144+'Midwest Scenario'!L142</f>
        <v>0</v>
      </c>
      <c r="K109" s="234">
        <f>'Northeast Scenario'!M144+'Midwest Scenario'!M142</f>
        <v>0</v>
      </c>
      <c r="L109" s="234">
        <f>'Northeast Scenario'!N144+'Midwest Scenario'!N142</f>
        <v>0</v>
      </c>
      <c r="M109" s="234">
        <f>'Northeast Scenario'!O144+'Midwest Scenario'!O142</f>
        <v>0</v>
      </c>
      <c r="N109" s="234">
        <f>'Northeast Scenario'!P144+'Midwest Scenario'!P142</f>
        <v>0</v>
      </c>
      <c r="O109" s="234">
        <f>'Northeast Scenario'!Q144+'Midwest Scenario'!Q142</f>
        <v>0</v>
      </c>
      <c r="P109" s="234">
        <f>'Northeast Scenario'!R144+'Midwest Scenario'!R142</f>
        <v>0</v>
      </c>
      <c r="Q109" s="234">
        <f>'Northeast Scenario'!S144+'Midwest Scenario'!S142</f>
        <v>0</v>
      </c>
      <c r="R109" s="234">
        <f>'Northeast Scenario'!T144+'Midwest Scenario'!T142</f>
        <v>0</v>
      </c>
      <c r="S109" s="234">
        <f>'Northeast Scenario'!U144+'Midwest Scenario'!U142</f>
        <v>0</v>
      </c>
      <c r="T109" s="234">
        <f>'Northeast Scenario'!V144+'Midwest Scenario'!V142</f>
        <v>0</v>
      </c>
      <c r="U109" s="234">
        <f>'Northeast Scenario'!W144+'Midwest Scenario'!W142</f>
        <v>0</v>
      </c>
      <c r="V109" s="234">
        <f>'Northeast Scenario'!X144+'Midwest Scenario'!X142</f>
        <v>0</v>
      </c>
    </row>
    <row r="110" spans="2:22" ht="14.25" customHeight="1">
      <c r="B110" s="423"/>
      <c r="D110" s="125" t="s">
        <v>171</v>
      </c>
      <c r="E110" s="234">
        <f>'Northeast Scenario'!G146+'Midwest Scenario'!G144</f>
        <v>0</v>
      </c>
      <c r="F110" s="234">
        <f>'Northeast Scenario'!H146+'Midwest Scenario'!H144</f>
        <v>455.77500000000003</v>
      </c>
      <c r="G110" s="234">
        <f>'Northeast Scenario'!I146+'Midwest Scenario'!I144</f>
        <v>0</v>
      </c>
      <c r="H110" s="234">
        <f>'Northeast Scenario'!J146+'Midwest Scenario'!J144</f>
        <v>0</v>
      </c>
      <c r="I110" s="234">
        <f>'Northeast Scenario'!K146+'Midwest Scenario'!K144</f>
        <v>0</v>
      </c>
      <c r="J110" s="234">
        <f>'Northeast Scenario'!L146+'Midwest Scenario'!L144</f>
        <v>0</v>
      </c>
      <c r="K110" s="234">
        <f>'Northeast Scenario'!M146+'Midwest Scenario'!M144</f>
        <v>0</v>
      </c>
      <c r="L110" s="234">
        <f>'Northeast Scenario'!N146+'Midwest Scenario'!N144</f>
        <v>544.21918545050494</v>
      </c>
      <c r="M110" s="234">
        <f>'Northeast Scenario'!O146+'Midwest Scenario'!O144</f>
        <v>0</v>
      </c>
      <c r="N110" s="234">
        <f>'Northeast Scenario'!P146+'Midwest Scenario'!P144</f>
        <v>0</v>
      </c>
      <c r="O110" s="234">
        <f>'Northeast Scenario'!Q146+'Midwest Scenario'!Q144</f>
        <v>0</v>
      </c>
      <c r="P110" s="234">
        <f>'Northeast Scenario'!R146+'Midwest Scenario'!R144</f>
        <v>0</v>
      </c>
      <c r="Q110" s="234">
        <f>'Northeast Scenario'!S146+'Midwest Scenario'!S144</f>
        <v>0</v>
      </c>
      <c r="R110" s="234">
        <f>'Northeast Scenario'!T146+'Midwest Scenario'!T144</f>
        <v>649.82616820231704</v>
      </c>
      <c r="S110" s="234">
        <f>'Northeast Scenario'!U146+'Midwest Scenario'!U144</f>
        <v>0</v>
      </c>
      <c r="T110" s="234">
        <f>'Northeast Scenario'!V146+'Midwest Scenario'!V144</f>
        <v>0</v>
      </c>
      <c r="U110" s="234">
        <f>'Northeast Scenario'!W146+'Midwest Scenario'!W144</f>
        <v>0</v>
      </c>
      <c r="V110" s="234">
        <f>'Northeast Scenario'!X146+'Midwest Scenario'!X144</f>
        <v>0</v>
      </c>
    </row>
    <row r="111" spans="2:22" ht="14.25" customHeight="1">
      <c r="B111" s="423"/>
      <c r="D111" s="125" t="s">
        <v>92</v>
      </c>
      <c r="E111" s="234">
        <f>'Northeast Scenario'!G147+'Northeast Scenario'!G150+'Midwest Scenario'!G145+'Midwest Scenario'!G148</f>
        <v>0</v>
      </c>
      <c r="F111" s="234">
        <f>'Northeast Scenario'!H147+'Northeast Scenario'!H150+'Midwest Scenario'!H145+'Midwest Scenario'!H148</f>
        <v>4974.8999999999996</v>
      </c>
      <c r="G111" s="234">
        <f>'Northeast Scenario'!I147+'Northeast Scenario'!I150+'Midwest Scenario'!I145+'Midwest Scenario'!I148</f>
        <v>0</v>
      </c>
      <c r="H111" s="234">
        <f>'Northeast Scenario'!J147+'Northeast Scenario'!J150+'Midwest Scenario'!J145+'Midwest Scenario'!J148</f>
        <v>0</v>
      </c>
      <c r="I111" s="234">
        <f>'Northeast Scenario'!K147+'Northeast Scenario'!K150+'Midwest Scenario'!K145+'Midwest Scenario'!K148</f>
        <v>0</v>
      </c>
      <c r="J111" s="234">
        <f>'Northeast Scenario'!L147+'Northeast Scenario'!L150+'Midwest Scenario'!L145+'Midwest Scenario'!L148</f>
        <v>0</v>
      </c>
      <c r="K111" s="234">
        <f>'Northeast Scenario'!M147+'Northeast Scenario'!M150+'Midwest Scenario'!M145+'Midwest Scenario'!M148</f>
        <v>0</v>
      </c>
      <c r="L111" s="234">
        <f>'Northeast Scenario'!N147+'Northeast Scenario'!N150+'Midwest Scenario'!N145+'Midwest Scenario'!N148</f>
        <v>5940.2907700021224</v>
      </c>
      <c r="M111" s="234">
        <f>'Northeast Scenario'!O147+'Northeast Scenario'!O150+'Midwest Scenario'!O145+'Midwest Scenario'!O148</f>
        <v>0</v>
      </c>
      <c r="N111" s="234">
        <f>'Northeast Scenario'!P147+'Northeast Scenario'!P150+'Midwest Scenario'!P145+'Midwest Scenario'!P148</f>
        <v>0</v>
      </c>
      <c r="O111" s="234">
        <f>'Northeast Scenario'!Q147+'Northeast Scenario'!Q150+'Midwest Scenario'!Q145+'Midwest Scenario'!Q148</f>
        <v>0</v>
      </c>
      <c r="P111" s="234">
        <f>'Northeast Scenario'!R147+'Northeast Scenario'!R150+'Midwest Scenario'!R145+'Midwest Scenario'!R148</f>
        <v>0</v>
      </c>
      <c r="Q111" s="234">
        <f>'Northeast Scenario'!S147+'Northeast Scenario'!S150+'Midwest Scenario'!S145+'Midwest Scenario'!S148</f>
        <v>0</v>
      </c>
      <c r="R111" s="234">
        <f>'Northeast Scenario'!T147+'Northeast Scenario'!T150+'Midwest Scenario'!T145+'Midwest Scenario'!T148</f>
        <v>7093.0178359710535</v>
      </c>
      <c r="S111" s="234">
        <f>'Northeast Scenario'!U147+'Northeast Scenario'!U150+'Midwest Scenario'!U145+'Midwest Scenario'!U148</f>
        <v>0</v>
      </c>
      <c r="T111" s="234">
        <f>'Northeast Scenario'!V147+'Northeast Scenario'!V150+'Midwest Scenario'!V145+'Midwest Scenario'!V148</f>
        <v>0</v>
      </c>
      <c r="U111" s="234">
        <f>'Northeast Scenario'!W147+'Northeast Scenario'!W150+'Midwest Scenario'!W145+'Midwest Scenario'!W148</f>
        <v>0</v>
      </c>
      <c r="V111" s="234">
        <f>'Northeast Scenario'!X147+'Northeast Scenario'!X150+'Midwest Scenario'!X145+'Midwest Scenario'!X148</f>
        <v>0</v>
      </c>
    </row>
    <row r="112" spans="2:22" ht="14.25" customHeight="1">
      <c r="B112" s="423"/>
      <c r="D112" s="125" t="s">
        <v>93</v>
      </c>
      <c r="E112" s="234">
        <f>'Northeast Scenario'!G148+'Midwest Scenario'!G146</f>
        <v>0</v>
      </c>
      <c r="F112" s="234">
        <f>'Northeast Scenario'!H148+'Midwest Scenario'!H146</f>
        <v>2510.625</v>
      </c>
      <c r="G112" s="234">
        <f>'Northeast Scenario'!I148+'Midwest Scenario'!I146</f>
        <v>0</v>
      </c>
      <c r="H112" s="234">
        <f>'Northeast Scenario'!J148+'Midwest Scenario'!J146</f>
        <v>0</v>
      </c>
      <c r="I112" s="234">
        <f>'Northeast Scenario'!K148+'Midwest Scenario'!K146</f>
        <v>0</v>
      </c>
      <c r="J112" s="234">
        <f>'Northeast Scenario'!L148+'Midwest Scenario'!L146</f>
        <v>0</v>
      </c>
      <c r="K112" s="234">
        <f>'Northeast Scenario'!M148+'Midwest Scenario'!M146</f>
        <v>0</v>
      </c>
      <c r="L112" s="234">
        <f>'Northeast Scenario'!N148+'Midwest Scenario'!N146</f>
        <v>2997.8175469731204</v>
      </c>
      <c r="M112" s="234">
        <f>'Northeast Scenario'!O148+'Midwest Scenario'!O146</f>
        <v>0</v>
      </c>
      <c r="N112" s="234">
        <f>'Northeast Scenario'!P148+'Midwest Scenario'!P146</f>
        <v>0</v>
      </c>
      <c r="O112" s="234">
        <f>'Northeast Scenario'!Q148+'Midwest Scenario'!Q146</f>
        <v>0</v>
      </c>
      <c r="P112" s="234">
        <f>'Northeast Scenario'!R148+'Midwest Scenario'!R146</f>
        <v>0</v>
      </c>
      <c r="Q112" s="234">
        <f>'Northeast Scenario'!S148+'Midwest Scenario'!S146</f>
        <v>0</v>
      </c>
      <c r="R112" s="234">
        <f>'Northeast Scenario'!T148+'Midwest Scenario'!T146</f>
        <v>3579.550926538187</v>
      </c>
      <c r="S112" s="234">
        <f>'Northeast Scenario'!U148+'Midwest Scenario'!U146</f>
        <v>0</v>
      </c>
      <c r="T112" s="234">
        <f>'Northeast Scenario'!V148+'Midwest Scenario'!V146</f>
        <v>0</v>
      </c>
      <c r="U112" s="234">
        <f>'Northeast Scenario'!W148+'Midwest Scenario'!W146</f>
        <v>0</v>
      </c>
      <c r="V112" s="234">
        <f>'Northeast Scenario'!X148+'Midwest Scenario'!X146</f>
        <v>0</v>
      </c>
    </row>
    <row r="113" spans="2:22" ht="14.25" customHeight="1">
      <c r="B113" s="423"/>
      <c r="D113" s="239" t="s">
        <v>94</v>
      </c>
      <c r="E113" s="240">
        <f>'Northeast Scenario'!G149+'Northeast Scenario'!G151+'Midwest Scenario'!G147+'Midwest Scenario'!G149</f>
        <v>0</v>
      </c>
      <c r="F113" s="240">
        <f>'Northeast Scenario'!H149+'Northeast Scenario'!H151+'Midwest Scenario'!H147+'Midwest Scenario'!H149</f>
        <v>1498.65</v>
      </c>
      <c r="G113" s="240">
        <f>'Northeast Scenario'!I149+'Northeast Scenario'!I151+'Midwest Scenario'!I147+'Midwest Scenario'!I149</f>
        <v>0</v>
      </c>
      <c r="H113" s="240">
        <f>'Northeast Scenario'!J149+'Northeast Scenario'!J151+'Midwest Scenario'!J147+'Midwest Scenario'!J149</f>
        <v>0</v>
      </c>
      <c r="I113" s="240">
        <f>'Northeast Scenario'!K149+'Northeast Scenario'!K151+'Midwest Scenario'!K147+'Midwest Scenario'!K149</f>
        <v>0</v>
      </c>
      <c r="J113" s="240">
        <f>'Northeast Scenario'!L149+'Northeast Scenario'!L151+'Midwest Scenario'!L147+'Midwest Scenario'!L149</f>
        <v>0</v>
      </c>
      <c r="K113" s="240">
        <f>'Northeast Scenario'!M149+'Northeast Scenario'!M151+'Midwest Scenario'!M147+'Midwest Scenario'!M149</f>
        <v>0</v>
      </c>
      <c r="L113" s="240">
        <f>'Northeast Scenario'!N149+'Northeast Scenario'!N151+'Midwest Scenario'!N147+'Midwest Scenario'!N149</f>
        <v>1789.4664741931858</v>
      </c>
      <c r="M113" s="240">
        <f>'Northeast Scenario'!O149+'Northeast Scenario'!O151+'Midwest Scenario'!O147+'Midwest Scenario'!O149</f>
        <v>0</v>
      </c>
      <c r="N113" s="240">
        <f>'Northeast Scenario'!P149+'Northeast Scenario'!P151+'Midwest Scenario'!P147+'Midwest Scenario'!P149</f>
        <v>0</v>
      </c>
      <c r="O113" s="240">
        <f>'Northeast Scenario'!Q149+'Northeast Scenario'!Q151+'Midwest Scenario'!Q147+'Midwest Scenario'!Q149</f>
        <v>0</v>
      </c>
      <c r="P113" s="240">
        <f>'Northeast Scenario'!R149+'Northeast Scenario'!R151+'Midwest Scenario'!R147+'Midwest Scenario'!R149</f>
        <v>0</v>
      </c>
      <c r="Q113" s="240">
        <f>'Northeast Scenario'!S149+'Northeast Scenario'!S151+'Midwest Scenario'!S147+'Midwest Scenario'!S149</f>
        <v>0</v>
      </c>
      <c r="R113" s="240">
        <f>'Northeast Scenario'!T149+'Northeast Scenario'!T151+'Midwest Scenario'!T147+'Midwest Scenario'!T149</f>
        <v>2136.7165530720254</v>
      </c>
      <c r="S113" s="240">
        <f>'Northeast Scenario'!U149+'Northeast Scenario'!U151+'Midwest Scenario'!U147+'Midwest Scenario'!U149</f>
        <v>0</v>
      </c>
      <c r="T113" s="240">
        <f>'Northeast Scenario'!V149+'Northeast Scenario'!V151+'Midwest Scenario'!V147+'Midwest Scenario'!V149</f>
        <v>0</v>
      </c>
      <c r="U113" s="240">
        <f>'Northeast Scenario'!W149+'Northeast Scenario'!W151+'Midwest Scenario'!W147+'Midwest Scenario'!W149</f>
        <v>0</v>
      </c>
      <c r="V113" s="240">
        <f>'Northeast Scenario'!X149+'Northeast Scenario'!X151+'Midwest Scenario'!X147+'Midwest Scenario'!X149</f>
        <v>0</v>
      </c>
    </row>
    <row r="114" spans="2:22" ht="14.25" customHeight="1">
      <c r="B114" s="423"/>
      <c r="D114" s="125" t="s">
        <v>173</v>
      </c>
      <c r="E114" s="234">
        <f t="shared" ref="E114:V114" si="11">SUM(E104:E113)</f>
        <v>0</v>
      </c>
      <c r="F114" s="234">
        <f t="shared" si="11"/>
        <v>114090.52499999999</v>
      </c>
      <c r="G114" s="234">
        <f t="shared" si="11"/>
        <v>0</v>
      </c>
      <c r="H114" s="234">
        <f t="shared" si="11"/>
        <v>0</v>
      </c>
      <c r="I114" s="234">
        <f t="shared" si="11"/>
        <v>0</v>
      </c>
      <c r="J114" s="234">
        <f t="shared" si="11"/>
        <v>0</v>
      </c>
      <c r="K114" s="234">
        <f t="shared" si="11"/>
        <v>0</v>
      </c>
      <c r="L114" s="234">
        <f t="shared" si="11"/>
        <v>136230.05338844928</v>
      </c>
      <c r="M114" s="234">
        <f t="shared" si="11"/>
        <v>0</v>
      </c>
      <c r="N114" s="234">
        <f t="shared" si="11"/>
        <v>0</v>
      </c>
      <c r="O114" s="234">
        <f t="shared" si="11"/>
        <v>0</v>
      </c>
      <c r="P114" s="234">
        <f t="shared" si="11"/>
        <v>0</v>
      </c>
      <c r="Q114" s="234">
        <f t="shared" si="11"/>
        <v>0</v>
      </c>
      <c r="R114" s="234">
        <f t="shared" si="11"/>
        <v>162665.80810474613</v>
      </c>
      <c r="S114" s="234">
        <f t="shared" si="11"/>
        <v>0</v>
      </c>
      <c r="T114" s="234">
        <f t="shared" si="11"/>
        <v>0</v>
      </c>
      <c r="U114" s="234">
        <f t="shared" si="11"/>
        <v>0</v>
      </c>
      <c r="V114" s="234">
        <f t="shared" si="11"/>
        <v>0</v>
      </c>
    </row>
    <row r="115" spans="2:22" ht="14.25" customHeight="1">
      <c r="B115" s="423"/>
      <c r="D115" s="125"/>
      <c r="Q115" s="12"/>
      <c r="R115" s="12"/>
    </row>
    <row r="116" spans="2:22" ht="14.25" customHeight="1">
      <c r="B116" s="423"/>
      <c r="D116" s="238" t="s">
        <v>125</v>
      </c>
      <c r="Q116" s="12"/>
      <c r="R116" s="12"/>
    </row>
    <row r="117" spans="2:22" ht="14.25" customHeight="1">
      <c r="B117" s="423"/>
      <c r="D117" s="125" t="s">
        <v>167</v>
      </c>
      <c r="E117" s="234">
        <f>SUM('Northeast Scenario'!G155:G157,'Midwest Scenario'!G153:G155)</f>
        <v>0</v>
      </c>
      <c r="F117" s="234">
        <f>SUM('Northeast Scenario'!H155:H157,'Midwest Scenario'!H153:H155)</f>
        <v>0</v>
      </c>
      <c r="G117" s="234">
        <f>SUM('Northeast Scenario'!I155:I157,'Midwest Scenario'!I153:I155)</f>
        <v>42548.720624999994</v>
      </c>
      <c r="H117" s="234">
        <f>SUM('Northeast Scenario'!J155:J157,'Midwest Scenario'!J153:J155)</f>
        <v>0</v>
      </c>
      <c r="I117" s="234">
        <f>SUM('Northeast Scenario'!K155:K157,'Midwest Scenario'!K153:K155)</f>
        <v>0</v>
      </c>
      <c r="J117" s="234">
        <f>SUM('Northeast Scenario'!L155:L157,'Midwest Scenario'!L153:L155)</f>
        <v>0</v>
      </c>
      <c r="K117" s="234">
        <f>SUM('Northeast Scenario'!M155:M157,'Midwest Scenario'!M153:M155)</f>
        <v>0</v>
      </c>
      <c r="L117" s="234">
        <f>SUM('Northeast Scenario'!N155:N157,'Midwest Scenario'!N153:N155)</f>
        <v>0</v>
      </c>
      <c r="M117" s="234">
        <f>SUM('Northeast Scenario'!O155:O157,'Midwest Scenario'!O153:O155)</f>
        <v>50805.397576652074</v>
      </c>
      <c r="N117" s="234">
        <f>SUM('Northeast Scenario'!P155:P157,'Midwest Scenario'!P153:P155)</f>
        <v>0</v>
      </c>
      <c r="O117" s="234">
        <f>SUM('Northeast Scenario'!Q155:Q157,'Midwest Scenario'!Q153:Q155)</f>
        <v>0</v>
      </c>
      <c r="P117" s="234">
        <f>SUM('Northeast Scenario'!R155:R157,'Midwest Scenario'!R153:R155)</f>
        <v>0</v>
      </c>
      <c r="Q117" s="234">
        <f>SUM('Northeast Scenario'!S155:S157,'Midwest Scenario'!S153:S155)</f>
        <v>0</v>
      </c>
      <c r="R117" s="234">
        <f>SUM('Northeast Scenario'!T155:T157,'Midwest Scenario'!T153:T155)</f>
        <v>0</v>
      </c>
      <c r="S117" s="234">
        <f>SUM('Northeast Scenario'!U155:U157,'Midwest Scenario'!U153:U155)</f>
        <v>60664.301652470291</v>
      </c>
      <c r="T117" s="234">
        <f>SUM('Northeast Scenario'!V155:V157,'Midwest Scenario'!V153:V155)</f>
        <v>0</v>
      </c>
      <c r="U117" s="234">
        <f>SUM('Northeast Scenario'!W155:W157,'Midwest Scenario'!W153:W155)</f>
        <v>0</v>
      </c>
      <c r="V117" s="234">
        <f>SUM('Northeast Scenario'!X155:X157,'Midwest Scenario'!X153:X155)</f>
        <v>0</v>
      </c>
    </row>
    <row r="118" spans="2:22" ht="14.25" customHeight="1">
      <c r="B118" s="423"/>
      <c r="D118" s="125" t="s">
        <v>168</v>
      </c>
      <c r="E118" s="234">
        <f>'Northeast Scenario'!G158+'Midwest Scenario'!G156</f>
        <v>0</v>
      </c>
      <c r="F118" s="234">
        <f>'Northeast Scenario'!H158+'Midwest Scenario'!H156</f>
        <v>0</v>
      </c>
      <c r="G118" s="234">
        <f>'Northeast Scenario'!I158+'Midwest Scenario'!I156</f>
        <v>5004.7957500000002</v>
      </c>
      <c r="H118" s="234">
        <f>'Northeast Scenario'!J158+'Midwest Scenario'!J156</f>
        <v>0</v>
      </c>
      <c r="I118" s="234">
        <f>'Northeast Scenario'!K158+'Midwest Scenario'!K156</f>
        <v>0</v>
      </c>
      <c r="J118" s="234">
        <f>'Northeast Scenario'!L158+'Midwest Scenario'!L156</f>
        <v>0</v>
      </c>
      <c r="K118" s="234">
        <f>'Northeast Scenario'!M158+'Midwest Scenario'!M156</f>
        <v>0</v>
      </c>
      <c r="L118" s="234">
        <f>'Northeast Scenario'!N158+'Midwest Scenario'!N156</f>
        <v>0</v>
      </c>
      <c r="M118" s="234">
        <f>'Northeast Scenario'!O158+'Midwest Scenario'!O156</f>
        <v>5975.9878589460777</v>
      </c>
      <c r="N118" s="234">
        <f>'Northeast Scenario'!P158+'Midwest Scenario'!P156</f>
        <v>0</v>
      </c>
      <c r="O118" s="234">
        <f>'Northeast Scenario'!Q158+'Midwest Scenario'!Q156</f>
        <v>0</v>
      </c>
      <c r="P118" s="234">
        <f>'Northeast Scenario'!R158+'Midwest Scenario'!R156</f>
        <v>0</v>
      </c>
      <c r="Q118" s="234">
        <f>'Northeast Scenario'!S158+'Midwest Scenario'!S156</f>
        <v>0</v>
      </c>
      <c r="R118" s="234">
        <f>'Northeast Scenario'!T158+'Midwest Scenario'!T156</f>
        <v>0</v>
      </c>
      <c r="S118" s="234">
        <f>'Northeast Scenario'!U158+'Midwest Scenario'!U156</f>
        <v>7135.6420270039862</v>
      </c>
      <c r="T118" s="234">
        <f>'Northeast Scenario'!V158+'Midwest Scenario'!V156</f>
        <v>0</v>
      </c>
      <c r="U118" s="234">
        <f>'Northeast Scenario'!W158+'Midwest Scenario'!W156</f>
        <v>0</v>
      </c>
      <c r="V118" s="234">
        <f>'Northeast Scenario'!X158+'Midwest Scenario'!X156</f>
        <v>0</v>
      </c>
    </row>
    <row r="119" spans="2:22" ht="14.25" customHeight="1">
      <c r="B119" s="423"/>
      <c r="D119" s="125" t="s">
        <v>169</v>
      </c>
      <c r="E119" s="234">
        <f>SUM('Northeast Scenario'!G159:G160,'Northeast Scenario'!G162:G164,'Midwest Scenario'!G157:G158,'Midwest Scenario'!G160:G162)</f>
        <v>0</v>
      </c>
      <c r="F119" s="234">
        <f>SUM('Northeast Scenario'!H159:H160,'Northeast Scenario'!H162:H164,'Midwest Scenario'!H157:H158,'Midwest Scenario'!H160:H162)</f>
        <v>0</v>
      </c>
      <c r="G119" s="234">
        <f>SUM('Northeast Scenario'!I159:I160,'Northeast Scenario'!I162:I164,'Midwest Scenario'!I157:I158,'Midwest Scenario'!I160:I162)</f>
        <v>38852.810250000002</v>
      </c>
      <c r="H119" s="234">
        <f>SUM('Northeast Scenario'!J159:J160,'Northeast Scenario'!J162:J164,'Midwest Scenario'!J157:J158,'Midwest Scenario'!J160:J162)</f>
        <v>0</v>
      </c>
      <c r="I119" s="234">
        <f>SUM('Northeast Scenario'!K159:K160,'Northeast Scenario'!K162:K164,'Midwest Scenario'!K157:K158,'Midwest Scenario'!K160:K162)</f>
        <v>0</v>
      </c>
      <c r="J119" s="234">
        <f>SUM('Northeast Scenario'!L159:L160,'Northeast Scenario'!L162:L164,'Midwest Scenario'!L157:L158,'Midwest Scenario'!L160:L162)</f>
        <v>0</v>
      </c>
      <c r="K119" s="234">
        <f>SUM('Northeast Scenario'!M159:M160,'Northeast Scenario'!M162:M164,'Midwest Scenario'!M157:M158,'Midwest Scenario'!M160:M162)</f>
        <v>0</v>
      </c>
      <c r="L119" s="234">
        <f>SUM('Northeast Scenario'!N159:N160,'Northeast Scenario'!N162:N164,'Midwest Scenario'!N157:N158,'Midwest Scenario'!N160:N162)</f>
        <v>0</v>
      </c>
      <c r="M119" s="234">
        <f>SUM('Northeast Scenario'!O159:O160,'Northeast Scenario'!O162:O164,'Midwest Scenario'!O157:O158,'Midwest Scenario'!O160:O162)</f>
        <v>46392.287305617967</v>
      </c>
      <c r="N119" s="234">
        <f>SUM('Northeast Scenario'!P159:P160,'Northeast Scenario'!P162:P164,'Midwest Scenario'!P157:P158,'Midwest Scenario'!P160:P162)</f>
        <v>0</v>
      </c>
      <c r="O119" s="234">
        <f>SUM('Northeast Scenario'!Q159:Q160,'Northeast Scenario'!Q162:Q164,'Midwest Scenario'!Q157:Q158,'Midwest Scenario'!Q160:Q162)</f>
        <v>0</v>
      </c>
      <c r="P119" s="234">
        <f>SUM('Northeast Scenario'!R159:R160,'Northeast Scenario'!R162:R164,'Midwest Scenario'!R157:R158,'Midwest Scenario'!R160:R162)</f>
        <v>0</v>
      </c>
      <c r="Q119" s="234">
        <f>SUM('Northeast Scenario'!S159:S160,'Northeast Scenario'!S162:S164,'Midwest Scenario'!S157:S158,'Midwest Scenario'!S160:S162)</f>
        <v>0</v>
      </c>
      <c r="R119" s="234">
        <f>SUM('Northeast Scenario'!T159:T160,'Northeast Scenario'!T162:T164,'Midwest Scenario'!T157:T158,'Midwest Scenario'!T160:T162)</f>
        <v>0</v>
      </c>
      <c r="S119" s="234">
        <f>SUM('Northeast Scenario'!U159:U160,'Northeast Scenario'!U162:U164,'Midwest Scenario'!U157:U158,'Midwest Scenario'!U160:U162)</f>
        <v>55394.817198506302</v>
      </c>
      <c r="T119" s="234">
        <f>SUM('Northeast Scenario'!V159:V160,'Northeast Scenario'!V162:V164,'Midwest Scenario'!V157:V158,'Midwest Scenario'!V160:V162)</f>
        <v>0</v>
      </c>
      <c r="U119" s="234">
        <f>SUM('Northeast Scenario'!W159:W160,'Northeast Scenario'!W162:W164,'Midwest Scenario'!W157:W158,'Midwest Scenario'!W160:W162)</f>
        <v>0</v>
      </c>
      <c r="V119" s="234">
        <f>SUM('Northeast Scenario'!X159:X160,'Northeast Scenario'!X162:X164,'Midwest Scenario'!X157:X158,'Midwest Scenario'!X160:X162)</f>
        <v>0</v>
      </c>
    </row>
    <row r="120" spans="2:22" ht="14.25" customHeight="1">
      <c r="B120" s="423"/>
      <c r="D120" s="125" t="s">
        <v>170</v>
      </c>
      <c r="E120" s="234">
        <f>'Northeast Scenario'!G161+'Northeast Scenario'!G167+'Midwest Scenario'!G159+'Midwest Scenario'!G165</f>
        <v>0</v>
      </c>
      <c r="F120" s="234">
        <f>'Northeast Scenario'!H161+'Northeast Scenario'!H167+'Midwest Scenario'!H159+'Midwest Scenario'!H165</f>
        <v>0</v>
      </c>
      <c r="G120" s="234">
        <f>'Northeast Scenario'!I161+'Northeast Scenario'!I167+'Midwest Scenario'!I159+'Midwest Scenario'!I165</f>
        <v>9038.8680000000004</v>
      </c>
      <c r="H120" s="234">
        <f>'Northeast Scenario'!J161+'Northeast Scenario'!J167+'Midwest Scenario'!J159+'Midwest Scenario'!J165</f>
        <v>0</v>
      </c>
      <c r="I120" s="234">
        <f>'Northeast Scenario'!K161+'Northeast Scenario'!K167+'Midwest Scenario'!K159+'Midwest Scenario'!K165</f>
        <v>0</v>
      </c>
      <c r="J120" s="234">
        <f>'Northeast Scenario'!L161+'Northeast Scenario'!L167+'Midwest Scenario'!L159+'Midwest Scenario'!L165</f>
        <v>0</v>
      </c>
      <c r="K120" s="234">
        <f>'Northeast Scenario'!M161+'Northeast Scenario'!M167+'Midwest Scenario'!M159+'Midwest Scenario'!M165</f>
        <v>0</v>
      </c>
      <c r="L120" s="234">
        <f>'Northeast Scenario'!N161+'Northeast Scenario'!N167+'Midwest Scenario'!N159+'Midwest Scenario'!N165</f>
        <v>0</v>
      </c>
      <c r="M120" s="234">
        <f>'Northeast Scenario'!O161+'Northeast Scenario'!O167+'Midwest Scenario'!O159+'Midwest Scenario'!O165</f>
        <v>10792.881093422488</v>
      </c>
      <c r="N120" s="234">
        <f>'Northeast Scenario'!P161+'Northeast Scenario'!P167+'Midwest Scenario'!P159+'Midwest Scenario'!P165</f>
        <v>0</v>
      </c>
      <c r="O120" s="234">
        <f>'Northeast Scenario'!Q161+'Northeast Scenario'!Q167+'Midwest Scenario'!Q159+'Midwest Scenario'!Q165</f>
        <v>0</v>
      </c>
      <c r="P120" s="234">
        <f>'Northeast Scenario'!R161+'Northeast Scenario'!R167+'Midwest Scenario'!R159+'Midwest Scenario'!R165</f>
        <v>0</v>
      </c>
      <c r="Q120" s="234">
        <f>'Northeast Scenario'!S161+'Northeast Scenario'!S167+'Midwest Scenario'!S159+'Midwest Scenario'!S165</f>
        <v>0</v>
      </c>
      <c r="R120" s="234">
        <f>'Northeast Scenario'!T161+'Northeast Scenario'!T167+'Midwest Scenario'!T159+'Midwest Scenario'!T165</f>
        <v>0</v>
      </c>
      <c r="S120" s="234">
        <f>'Northeast Scenario'!U161+'Northeast Scenario'!U167+'Midwest Scenario'!U159+'Midwest Scenario'!U165</f>
        <v>12887.264455765546</v>
      </c>
      <c r="T120" s="234">
        <f>'Northeast Scenario'!V161+'Northeast Scenario'!V167+'Midwest Scenario'!V159+'Midwest Scenario'!V165</f>
        <v>0</v>
      </c>
      <c r="U120" s="234">
        <f>'Northeast Scenario'!W161+'Northeast Scenario'!W167+'Midwest Scenario'!W159+'Midwest Scenario'!W165</f>
        <v>0</v>
      </c>
      <c r="V120" s="234">
        <f>'Northeast Scenario'!X161+'Northeast Scenario'!X167+'Midwest Scenario'!X159+'Midwest Scenario'!X165</f>
        <v>0</v>
      </c>
    </row>
    <row r="121" spans="2:22" ht="14.25" customHeight="1">
      <c r="B121" s="423"/>
      <c r="D121" s="125" t="s">
        <v>87</v>
      </c>
      <c r="E121" s="234">
        <f>'Northeast Scenario'!G165+'Midwest Scenario'!G163</f>
        <v>0</v>
      </c>
      <c r="F121" s="234">
        <f>'Northeast Scenario'!H165+'Midwest Scenario'!H163</f>
        <v>0</v>
      </c>
      <c r="G121" s="234">
        <f>'Northeast Scenario'!I165+'Midwest Scenario'!I163</f>
        <v>0</v>
      </c>
      <c r="H121" s="234">
        <f>'Northeast Scenario'!J165+'Midwest Scenario'!J163</f>
        <v>0</v>
      </c>
      <c r="I121" s="234">
        <f>'Northeast Scenario'!K165+'Midwest Scenario'!K163</f>
        <v>0</v>
      </c>
      <c r="J121" s="234">
        <f>'Northeast Scenario'!L165+'Midwest Scenario'!L163</f>
        <v>0</v>
      </c>
      <c r="K121" s="234">
        <f>'Northeast Scenario'!M165+'Midwest Scenario'!M163</f>
        <v>0</v>
      </c>
      <c r="L121" s="234">
        <f>'Northeast Scenario'!N165+'Midwest Scenario'!N163</f>
        <v>0</v>
      </c>
      <c r="M121" s="234">
        <f>'Northeast Scenario'!O165+'Midwest Scenario'!O163</f>
        <v>0</v>
      </c>
      <c r="N121" s="234">
        <f>'Northeast Scenario'!P165+'Midwest Scenario'!P163</f>
        <v>0</v>
      </c>
      <c r="O121" s="234">
        <f>'Northeast Scenario'!Q165+'Midwest Scenario'!Q163</f>
        <v>0</v>
      </c>
      <c r="P121" s="234">
        <f>'Northeast Scenario'!R165+'Midwest Scenario'!R163</f>
        <v>0</v>
      </c>
      <c r="Q121" s="234">
        <f>'Northeast Scenario'!S165+'Midwest Scenario'!S163</f>
        <v>0</v>
      </c>
      <c r="R121" s="234">
        <f>'Northeast Scenario'!T165+'Midwest Scenario'!T163</f>
        <v>0</v>
      </c>
      <c r="S121" s="234">
        <f>'Northeast Scenario'!U165+'Midwest Scenario'!U163</f>
        <v>0</v>
      </c>
      <c r="T121" s="234">
        <f>'Northeast Scenario'!V165+'Midwest Scenario'!V163</f>
        <v>0</v>
      </c>
      <c r="U121" s="234">
        <f>'Northeast Scenario'!W165+'Midwest Scenario'!W163</f>
        <v>0</v>
      </c>
      <c r="V121" s="234">
        <f>'Northeast Scenario'!X165+'Midwest Scenario'!X163</f>
        <v>0</v>
      </c>
    </row>
    <row r="122" spans="2:22" ht="14.25" customHeight="1">
      <c r="B122" s="423"/>
      <c r="D122" s="125" t="s">
        <v>89</v>
      </c>
      <c r="E122" s="234">
        <f>'Northeast Scenario'!G166+'Midwest Scenario'!G164</f>
        <v>0</v>
      </c>
      <c r="F122" s="234">
        <f>'Northeast Scenario'!H166+'Midwest Scenario'!H164</f>
        <v>0</v>
      </c>
      <c r="G122" s="234">
        <f>'Northeast Scenario'!I166+'Midwest Scenario'!I164</f>
        <v>0</v>
      </c>
      <c r="H122" s="234">
        <f>'Northeast Scenario'!J166+'Midwest Scenario'!J164</f>
        <v>0</v>
      </c>
      <c r="I122" s="234">
        <f>'Northeast Scenario'!K166+'Midwest Scenario'!K164</f>
        <v>0</v>
      </c>
      <c r="J122" s="234">
        <f>'Northeast Scenario'!L166+'Midwest Scenario'!L164</f>
        <v>0</v>
      </c>
      <c r="K122" s="234">
        <f>'Northeast Scenario'!M166+'Midwest Scenario'!M164</f>
        <v>0</v>
      </c>
      <c r="L122" s="234">
        <f>'Northeast Scenario'!N166+'Midwest Scenario'!N164</f>
        <v>0</v>
      </c>
      <c r="M122" s="234">
        <f>'Northeast Scenario'!O166+'Midwest Scenario'!O164</f>
        <v>0</v>
      </c>
      <c r="N122" s="234">
        <f>'Northeast Scenario'!P166+'Midwest Scenario'!P164</f>
        <v>0</v>
      </c>
      <c r="O122" s="234">
        <f>'Northeast Scenario'!Q166+'Midwest Scenario'!Q164</f>
        <v>0</v>
      </c>
      <c r="P122" s="234">
        <f>'Northeast Scenario'!R166+'Midwest Scenario'!R164</f>
        <v>0</v>
      </c>
      <c r="Q122" s="234">
        <f>'Northeast Scenario'!S166+'Midwest Scenario'!S164</f>
        <v>0</v>
      </c>
      <c r="R122" s="234">
        <f>'Northeast Scenario'!T166+'Midwest Scenario'!T164</f>
        <v>0</v>
      </c>
      <c r="S122" s="234">
        <f>'Northeast Scenario'!U166+'Midwest Scenario'!U164</f>
        <v>0</v>
      </c>
      <c r="T122" s="234">
        <f>'Northeast Scenario'!V166+'Midwest Scenario'!V164</f>
        <v>0</v>
      </c>
      <c r="U122" s="234">
        <f>'Northeast Scenario'!W166+'Midwest Scenario'!W164</f>
        <v>0</v>
      </c>
      <c r="V122" s="234">
        <f>'Northeast Scenario'!X166+'Midwest Scenario'!X164</f>
        <v>0</v>
      </c>
    </row>
    <row r="123" spans="2:22" ht="14.25" customHeight="1">
      <c r="B123" s="423"/>
      <c r="D123" s="125" t="s">
        <v>171</v>
      </c>
      <c r="E123" s="234">
        <f>'Northeast Scenario'!G168+'Midwest Scenario'!G166</f>
        <v>0</v>
      </c>
      <c r="F123" s="234">
        <f>'Northeast Scenario'!H168+'Midwest Scenario'!H166</f>
        <v>0</v>
      </c>
      <c r="G123" s="234">
        <f>'Northeast Scenario'!I168+'Midwest Scenario'!I166</f>
        <v>473.426625</v>
      </c>
      <c r="H123" s="234">
        <f>'Northeast Scenario'!J168+'Midwest Scenario'!J166</f>
        <v>0</v>
      </c>
      <c r="I123" s="234">
        <f>'Northeast Scenario'!K168+'Midwest Scenario'!K166</f>
        <v>0</v>
      </c>
      <c r="J123" s="234">
        <f>'Northeast Scenario'!L168+'Midwest Scenario'!L166</f>
        <v>0</v>
      </c>
      <c r="K123" s="234">
        <f>'Northeast Scenario'!M168+'Midwest Scenario'!M166</f>
        <v>0</v>
      </c>
      <c r="L123" s="234">
        <f>'Northeast Scenario'!N168+'Midwest Scenario'!N166</f>
        <v>0</v>
      </c>
      <c r="M123" s="234">
        <f>'Northeast Scenario'!O168+'Midwest Scenario'!O166</f>
        <v>565.29614881922362</v>
      </c>
      <c r="N123" s="234">
        <f>'Northeast Scenario'!P168+'Midwest Scenario'!P166</f>
        <v>0</v>
      </c>
      <c r="O123" s="234">
        <f>'Northeast Scenario'!Q168+'Midwest Scenario'!Q166</f>
        <v>0</v>
      </c>
      <c r="P123" s="234">
        <f>'Northeast Scenario'!R168+'Midwest Scenario'!R166</f>
        <v>0</v>
      </c>
      <c r="Q123" s="234">
        <f>'Northeast Scenario'!S168+'Midwest Scenario'!S166</f>
        <v>0</v>
      </c>
      <c r="R123" s="234">
        <f>'Northeast Scenario'!T168+'Midwest Scenario'!T166</f>
        <v>0</v>
      </c>
      <c r="S123" s="234">
        <f>'Northeast Scenario'!U168+'Midwest Scenario'!U166</f>
        <v>674.99316471659324</v>
      </c>
      <c r="T123" s="234">
        <f>'Northeast Scenario'!V168+'Midwest Scenario'!V166</f>
        <v>0</v>
      </c>
      <c r="U123" s="234">
        <f>'Northeast Scenario'!W168+'Midwest Scenario'!W166</f>
        <v>0</v>
      </c>
      <c r="V123" s="234">
        <f>'Northeast Scenario'!X168+'Midwest Scenario'!X166</f>
        <v>0</v>
      </c>
    </row>
    <row r="124" spans="2:22" ht="14.25" customHeight="1">
      <c r="B124" s="423"/>
      <c r="D124" s="125" t="s">
        <v>92</v>
      </c>
      <c r="E124" s="234">
        <f>'Northeast Scenario'!G169+'Northeast Scenario'!G172+'Midwest Scenario'!G167+'Midwest Scenario'!G170</f>
        <v>0</v>
      </c>
      <c r="F124" s="234">
        <f>'Northeast Scenario'!H169+'Northeast Scenario'!H172+'Midwest Scenario'!H167+'Midwest Scenario'!H170</f>
        <v>0</v>
      </c>
      <c r="G124" s="234">
        <f>'Northeast Scenario'!I169+'Northeast Scenario'!I172+'Midwest Scenario'!I167+'Midwest Scenario'!I170</f>
        <v>4758.1365000000005</v>
      </c>
      <c r="H124" s="234">
        <f>'Northeast Scenario'!J169+'Northeast Scenario'!J172+'Midwest Scenario'!J167+'Midwest Scenario'!J170</f>
        <v>0</v>
      </c>
      <c r="I124" s="234">
        <f>'Northeast Scenario'!K169+'Northeast Scenario'!K172+'Midwest Scenario'!K167+'Midwest Scenario'!K170</f>
        <v>0</v>
      </c>
      <c r="J124" s="234">
        <f>'Northeast Scenario'!L169+'Northeast Scenario'!L172+'Midwest Scenario'!L167+'Midwest Scenario'!L170</f>
        <v>0</v>
      </c>
      <c r="K124" s="234">
        <f>'Northeast Scenario'!M169+'Northeast Scenario'!M172+'Midwest Scenario'!M167+'Midwest Scenario'!M170</f>
        <v>0</v>
      </c>
      <c r="L124" s="234">
        <f>'Northeast Scenario'!N169+'Northeast Scenario'!N172+'Midwest Scenario'!N167+'Midwest Scenario'!N170</f>
        <v>0</v>
      </c>
      <c r="M124" s="234">
        <f>'Northeast Scenario'!O169+'Northeast Scenario'!O172+'Midwest Scenario'!O167+'Midwest Scenario'!O170</f>
        <v>5681.4638150234578</v>
      </c>
      <c r="N124" s="234">
        <f>'Northeast Scenario'!P169+'Northeast Scenario'!P172+'Midwest Scenario'!P167+'Midwest Scenario'!P170</f>
        <v>0</v>
      </c>
      <c r="O124" s="234">
        <f>'Northeast Scenario'!Q169+'Northeast Scenario'!Q172+'Midwest Scenario'!Q167+'Midwest Scenario'!Q170</f>
        <v>0</v>
      </c>
      <c r="P124" s="234">
        <f>'Northeast Scenario'!R169+'Northeast Scenario'!R172+'Midwest Scenario'!R167+'Midwest Scenario'!R170</f>
        <v>0</v>
      </c>
      <c r="Q124" s="234">
        <f>'Northeast Scenario'!S169+'Northeast Scenario'!S172+'Midwest Scenario'!S167+'Midwest Scenario'!S170</f>
        <v>0</v>
      </c>
      <c r="R124" s="234">
        <f>'Northeast Scenario'!T169+'Northeast Scenario'!T172+'Midwest Scenario'!T167+'Midwest Scenario'!T170</f>
        <v>0</v>
      </c>
      <c r="S124" s="234">
        <f>'Northeast Scenario'!U169+'Northeast Scenario'!U172+'Midwest Scenario'!U167+'Midwest Scenario'!U170</f>
        <v>6783.9649159751734</v>
      </c>
      <c r="T124" s="234">
        <f>'Northeast Scenario'!V169+'Northeast Scenario'!V172+'Midwest Scenario'!V167+'Midwest Scenario'!V170</f>
        <v>0</v>
      </c>
      <c r="U124" s="234">
        <f>'Northeast Scenario'!W169+'Northeast Scenario'!W172+'Midwest Scenario'!W167+'Midwest Scenario'!W170</f>
        <v>0</v>
      </c>
      <c r="V124" s="234">
        <f>'Northeast Scenario'!X169+'Northeast Scenario'!X172+'Midwest Scenario'!X167+'Midwest Scenario'!X170</f>
        <v>0</v>
      </c>
    </row>
    <row r="125" spans="2:22" ht="14.25" customHeight="1">
      <c r="B125" s="423"/>
      <c r="D125" s="125" t="s">
        <v>93</v>
      </c>
      <c r="E125" s="234">
        <f>'Northeast Scenario'!G170+'Midwest Scenario'!G168</f>
        <v>0</v>
      </c>
      <c r="F125" s="234">
        <f>'Northeast Scenario'!H170+'Midwest Scenario'!H168</f>
        <v>0</v>
      </c>
      <c r="G125" s="234">
        <f>'Northeast Scenario'!I170+'Midwest Scenario'!I168</f>
        <v>2585.9437499999999</v>
      </c>
      <c r="H125" s="234">
        <f>'Northeast Scenario'!J170+'Midwest Scenario'!J168</f>
        <v>0</v>
      </c>
      <c r="I125" s="234">
        <f>'Northeast Scenario'!K170+'Midwest Scenario'!K168</f>
        <v>0</v>
      </c>
      <c r="J125" s="234">
        <f>'Northeast Scenario'!L170+'Midwest Scenario'!L168</f>
        <v>0</v>
      </c>
      <c r="K125" s="234">
        <f>'Northeast Scenario'!M170+'Midwest Scenario'!M168</f>
        <v>0</v>
      </c>
      <c r="L125" s="234">
        <f>'Northeast Scenario'!N170+'Midwest Scenario'!N168</f>
        <v>0</v>
      </c>
      <c r="M125" s="234">
        <f>'Northeast Scenario'!O170+'Midwest Scenario'!O168</f>
        <v>3087.7520733823139</v>
      </c>
      <c r="N125" s="234">
        <f>'Northeast Scenario'!P170+'Midwest Scenario'!P168</f>
        <v>0</v>
      </c>
      <c r="O125" s="234">
        <f>'Northeast Scenario'!Q170+'Midwest Scenario'!Q168</f>
        <v>0</v>
      </c>
      <c r="P125" s="234">
        <f>'Northeast Scenario'!R170+'Midwest Scenario'!R168</f>
        <v>0</v>
      </c>
      <c r="Q125" s="234">
        <f>'Northeast Scenario'!S170+'Midwest Scenario'!S168</f>
        <v>0</v>
      </c>
      <c r="R125" s="234">
        <f>'Northeast Scenario'!T170+'Midwest Scenario'!T168</f>
        <v>0</v>
      </c>
      <c r="S125" s="234">
        <f>'Northeast Scenario'!U170+'Midwest Scenario'!U168</f>
        <v>3686.9374543343329</v>
      </c>
      <c r="T125" s="234">
        <f>'Northeast Scenario'!V170+'Midwest Scenario'!V168</f>
        <v>0</v>
      </c>
      <c r="U125" s="234">
        <f>'Northeast Scenario'!W170+'Midwest Scenario'!W168</f>
        <v>0</v>
      </c>
      <c r="V125" s="234">
        <f>'Northeast Scenario'!X170+'Midwest Scenario'!X168</f>
        <v>0</v>
      </c>
    </row>
    <row r="126" spans="2:22" ht="14.25" customHeight="1">
      <c r="B126" s="423"/>
      <c r="D126" s="239" t="s">
        <v>94</v>
      </c>
      <c r="E126" s="240">
        <f>'Northeast Scenario'!G171+'Northeast Scenario'!G173+'Midwest Scenario'!G169+'Midwest Scenario'!G171</f>
        <v>0</v>
      </c>
      <c r="F126" s="240">
        <f>'Northeast Scenario'!H171+'Northeast Scenario'!H173+'Midwest Scenario'!H169+'Midwest Scenario'!H171</f>
        <v>0</v>
      </c>
      <c r="G126" s="240">
        <f>'Northeast Scenario'!I171+'Northeast Scenario'!I173+'Midwest Scenario'!I169+'Midwest Scenario'!I171</f>
        <v>950.83162499999992</v>
      </c>
      <c r="H126" s="240">
        <f>'Northeast Scenario'!J171+'Northeast Scenario'!J173+'Midwest Scenario'!J169+'Midwest Scenario'!J171</f>
        <v>0</v>
      </c>
      <c r="I126" s="240">
        <f>'Northeast Scenario'!K171+'Northeast Scenario'!K173+'Midwest Scenario'!K169+'Midwest Scenario'!K171</f>
        <v>0</v>
      </c>
      <c r="J126" s="240">
        <f>'Northeast Scenario'!L171+'Northeast Scenario'!L173+'Midwest Scenario'!L169+'Midwest Scenario'!L171</f>
        <v>0</v>
      </c>
      <c r="K126" s="240">
        <f>'Northeast Scenario'!M171+'Northeast Scenario'!M173+'Midwest Scenario'!M169+'Midwest Scenario'!M171</f>
        <v>0</v>
      </c>
      <c r="L126" s="240">
        <f>'Northeast Scenario'!N171+'Northeast Scenario'!N173+'Midwest Scenario'!N169+'Midwest Scenario'!N171</f>
        <v>0</v>
      </c>
      <c r="M126" s="240">
        <f>'Northeast Scenario'!O171+'Northeast Scenario'!O173+'Midwest Scenario'!O169+'Midwest Scenario'!O171</f>
        <v>1135.3426854436507</v>
      </c>
      <c r="N126" s="240">
        <f>'Northeast Scenario'!P171+'Northeast Scenario'!P173+'Midwest Scenario'!P169+'Midwest Scenario'!P171</f>
        <v>0</v>
      </c>
      <c r="O126" s="240">
        <f>'Northeast Scenario'!Q171+'Northeast Scenario'!Q173+'Midwest Scenario'!Q169+'Midwest Scenario'!Q171</f>
        <v>0</v>
      </c>
      <c r="P126" s="240">
        <f>'Northeast Scenario'!R171+'Northeast Scenario'!R173+'Midwest Scenario'!R169+'Midwest Scenario'!R171</f>
        <v>0</v>
      </c>
      <c r="Q126" s="240">
        <f>'Northeast Scenario'!S171+'Northeast Scenario'!S173+'Midwest Scenario'!S169+'Midwest Scenario'!S171</f>
        <v>0</v>
      </c>
      <c r="R126" s="240">
        <f>'Northeast Scenario'!T171+'Northeast Scenario'!T173+'Midwest Scenario'!T169+'Midwest Scenario'!T171</f>
        <v>0</v>
      </c>
      <c r="S126" s="240">
        <f>'Northeast Scenario'!U171+'Northeast Scenario'!U173+'Midwest Scenario'!U169+'Midwest Scenario'!U171</f>
        <v>1355.6585409013933</v>
      </c>
      <c r="T126" s="240">
        <f>'Northeast Scenario'!V171+'Northeast Scenario'!V173+'Midwest Scenario'!V169+'Midwest Scenario'!V171</f>
        <v>0</v>
      </c>
      <c r="U126" s="240">
        <f>'Northeast Scenario'!W171+'Northeast Scenario'!W173+'Midwest Scenario'!W169+'Midwest Scenario'!W171</f>
        <v>0</v>
      </c>
      <c r="V126" s="240">
        <f>'Northeast Scenario'!X171+'Northeast Scenario'!X173+'Midwest Scenario'!X169+'Midwest Scenario'!X171</f>
        <v>0</v>
      </c>
    </row>
    <row r="127" spans="2:22" ht="14.25" customHeight="1">
      <c r="B127" s="423"/>
      <c r="D127" s="125" t="s">
        <v>183</v>
      </c>
      <c r="E127" s="234">
        <f t="shared" ref="E127:V127" si="12">SUM(E117:E126)</f>
        <v>0</v>
      </c>
      <c r="F127" s="234">
        <f t="shared" si="12"/>
        <v>0</v>
      </c>
      <c r="G127" s="234">
        <f t="shared" si="12"/>
        <v>104213.533125</v>
      </c>
      <c r="H127" s="234">
        <f t="shared" si="12"/>
        <v>0</v>
      </c>
      <c r="I127" s="234">
        <f t="shared" si="12"/>
        <v>0</v>
      </c>
      <c r="J127" s="234">
        <f t="shared" si="12"/>
        <v>0</v>
      </c>
      <c r="K127" s="234">
        <f t="shared" si="12"/>
        <v>0</v>
      </c>
      <c r="L127" s="234">
        <f t="shared" si="12"/>
        <v>0</v>
      </c>
      <c r="M127" s="234">
        <f t="shared" si="12"/>
        <v>124436.40855730725</v>
      </c>
      <c r="N127" s="234">
        <f t="shared" si="12"/>
        <v>0</v>
      </c>
      <c r="O127" s="234">
        <f t="shared" si="12"/>
        <v>0</v>
      </c>
      <c r="P127" s="234">
        <f t="shared" si="12"/>
        <v>0</v>
      </c>
      <c r="Q127" s="234">
        <f t="shared" si="12"/>
        <v>0</v>
      </c>
      <c r="R127" s="234">
        <f t="shared" si="12"/>
        <v>0</v>
      </c>
      <c r="S127" s="234">
        <f t="shared" si="12"/>
        <v>148583.57940967364</v>
      </c>
      <c r="T127" s="234">
        <f t="shared" si="12"/>
        <v>0</v>
      </c>
      <c r="U127" s="234">
        <f t="shared" si="12"/>
        <v>0</v>
      </c>
      <c r="V127" s="234">
        <f t="shared" si="12"/>
        <v>0</v>
      </c>
    </row>
    <row r="128" spans="2:22" ht="14.25" customHeight="1">
      <c r="B128" s="423"/>
      <c r="D128" s="125"/>
      <c r="Q128" s="12"/>
      <c r="R128" s="12"/>
    </row>
    <row r="129" spans="1:26" ht="14.25" customHeight="1">
      <c r="B129" s="423"/>
      <c r="D129" s="238" t="s">
        <v>126</v>
      </c>
      <c r="Q129" s="12"/>
      <c r="R129" s="12"/>
    </row>
    <row r="130" spans="1:26" ht="14.25" customHeight="1">
      <c r="B130" s="423"/>
      <c r="D130" s="125" t="s">
        <v>167</v>
      </c>
      <c r="E130" s="234">
        <f>SUM('Northeast Scenario'!G177:G179)</f>
        <v>0</v>
      </c>
      <c r="F130" s="234">
        <f>SUM('Northeast Scenario'!H177:H179)</f>
        <v>0</v>
      </c>
      <c r="G130" s="234">
        <f>SUM('Northeast Scenario'!I177:I179)</f>
        <v>0</v>
      </c>
      <c r="H130" s="234">
        <f>SUM('Northeast Scenario'!J177:J179)</f>
        <v>0</v>
      </c>
      <c r="I130" s="234">
        <f>SUM('Northeast Scenario'!K177:K179)</f>
        <v>0</v>
      </c>
      <c r="J130" s="234">
        <f>SUM('Northeast Scenario'!L177:L179)</f>
        <v>0</v>
      </c>
      <c r="K130" s="234">
        <f>SUM('Northeast Scenario'!M177:M179)</f>
        <v>0</v>
      </c>
      <c r="L130" s="234">
        <f>SUM('Northeast Scenario'!N177:N179)</f>
        <v>0</v>
      </c>
      <c r="M130" s="234">
        <f>SUM('Northeast Scenario'!O177:O179)</f>
        <v>0</v>
      </c>
      <c r="N130" s="234">
        <f>SUM('Northeast Scenario'!P177:P179)</f>
        <v>0</v>
      </c>
      <c r="O130" s="234">
        <f>SUM('Northeast Scenario'!Q177:Q179)</f>
        <v>0</v>
      </c>
      <c r="P130" s="234">
        <f>SUM('Northeast Scenario'!R177:R179)</f>
        <v>0</v>
      </c>
      <c r="Q130" s="234">
        <f>SUM('Northeast Scenario'!S177:S179)</f>
        <v>0</v>
      </c>
      <c r="R130" s="234">
        <f>SUM('Northeast Scenario'!T177:T179)</f>
        <v>0</v>
      </c>
      <c r="S130" s="234">
        <f>SUM('Northeast Scenario'!U177:U179)</f>
        <v>0</v>
      </c>
      <c r="T130" s="234">
        <f>SUM('Northeast Scenario'!V177:V179)</f>
        <v>0</v>
      </c>
      <c r="U130" s="234">
        <f>SUM('Northeast Scenario'!W177:W179)</f>
        <v>0</v>
      </c>
      <c r="V130" s="234">
        <f>SUM('Northeast Scenario'!X177:X179)</f>
        <v>0</v>
      </c>
    </row>
    <row r="131" spans="1:26" ht="14.25" customHeight="1">
      <c r="B131" s="423"/>
      <c r="D131" s="125" t="s">
        <v>168</v>
      </c>
      <c r="E131" s="234">
        <f>'Northeast Scenario'!G180</f>
        <v>0</v>
      </c>
      <c r="F131" s="234">
        <f>'Northeast Scenario'!H180</f>
        <v>0</v>
      </c>
      <c r="G131" s="234">
        <f>'Northeast Scenario'!I180</f>
        <v>0</v>
      </c>
      <c r="H131" s="234">
        <f>'Northeast Scenario'!J180</f>
        <v>0</v>
      </c>
      <c r="I131" s="234">
        <f>'Northeast Scenario'!K180</f>
        <v>0</v>
      </c>
      <c r="J131" s="234">
        <f>'Northeast Scenario'!L180</f>
        <v>0</v>
      </c>
      <c r="K131" s="234">
        <f>'Northeast Scenario'!M180</f>
        <v>0</v>
      </c>
      <c r="L131" s="234">
        <f>'Northeast Scenario'!N180</f>
        <v>0</v>
      </c>
      <c r="M131" s="234">
        <f>'Northeast Scenario'!O180</f>
        <v>0</v>
      </c>
      <c r="N131" s="234">
        <f>'Northeast Scenario'!P180</f>
        <v>0</v>
      </c>
      <c r="O131" s="234">
        <f>'Northeast Scenario'!Q180</f>
        <v>0</v>
      </c>
      <c r="P131" s="234">
        <f>'Northeast Scenario'!R180</f>
        <v>0</v>
      </c>
      <c r="Q131" s="234">
        <f>'Northeast Scenario'!S180</f>
        <v>0</v>
      </c>
      <c r="R131" s="234">
        <f>'Northeast Scenario'!T180</f>
        <v>0</v>
      </c>
      <c r="S131" s="234">
        <f>'Northeast Scenario'!U180</f>
        <v>0</v>
      </c>
      <c r="T131" s="234">
        <f>'Northeast Scenario'!V180</f>
        <v>0</v>
      </c>
      <c r="U131" s="234">
        <f>'Northeast Scenario'!W180</f>
        <v>0</v>
      </c>
      <c r="V131" s="234">
        <f>'Northeast Scenario'!X180</f>
        <v>0</v>
      </c>
    </row>
    <row r="132" spans="1:26" ht="14.25" customHeight="1">
      <c r="A132" s="12"/>
      <c r="B132" s="423"/>
      <c r="C132" s="12"/>
      <c r="D132" s="125" t="s">
        <v>169</v>
      </c>
      <c r="E132" s="234">
        <f>SUM('Northeast Scenario'!G181:G182,'Northeast Scenario'!G184:G186)</f>
        <v>0</v>
      </c>
      <c r="F132" s="234">
        <f>SUM('Northeast Scenario'!H181:H182,'Northeast Scenario'!H184:H186)</f>
        <v>0</v>
      </c>
      <c r="G132" s="234">
        <f>SUM('Northeast Scenario'!I181:I182,'Northeast Scenario'!I184:I186)</f>
        <v>0</v>
      </c>
      <c r="H132" s="234">
        <f>SUM('Northeast Scenario'!J181:J182,'Northeast Scenario'!J184:J186)</f>
        <v>0</v>
      </c>
      <c r="I132" s="234">
        <f>SUM('Northeast Scenario'!K181:K182,'Northeast Scenario'!K184:K186)</f>
        <v>0</v>
      </c>
      <c r="J132" s="234">
        <f>SUM('Northeast Scenario'!L181:L182,'Northeast Scenario'!L184:L186)</f>
        <v>0</v>
      </c>
      <c r="K132" s="234">
        <f>SUM('Northeast Scenario'!M181:M182,'Northeast Scenario'!M184:M186)</f>
        <v>0</v>
      </c>
      <c r="L132" s="234">
        <f>SUM('Northeast Scenario'!N181:N182,'Northeast Scenario'!N184:N186)</f>
        <v>0</v>
      </c>
      <c r="M132" s="234">
        <f>SUM('Northeast Scenario'!O181:O182,'Northeast Scenario'!O184:O186)</f>
        <v>0</v>
      </c>
      <c r="N132" s="234">
        <f>SUM('Northeast Scenario'!P181:P182,'Northeast Scenario'!P184:P186)</f>
        <v>0</v>
      </c>
      <c r="O132" s="234">
        <f>SUM('Northeast Scenario'!Q181:Q182,'Northeast Scenario'!Q184:Q186)</f>
        <v>0</v>
      </c>
      <c r="P132" s="234">
        <f>SUM('Northeast Scenario'!R181:R182,'Northeast Scenario'!R184:R186)</f>
        <v>0</v>
      </c>
      <c r="Q132" s="234">
        <f>SUM('Northeast Scenario'!S181:S182,'Northeast Scenario'!S184:S186)</f>
        <v>0</v>
      </c>
      <c r="R132" s="234">
        <f>SUM('Northeast Scenario'!T181:T182,'Northeast Scenario'!T184:T186)</f>
        <v>0</v>
      </c>
      <c r="S132" s="234">
        <f>SUM('Northeast Scenario'!U181:U182,'Northeast Scenario'!U184:U186)</f>
        <v>0</v>
      </c>
      <c r="T132" s="234">
        <f>SUM('Northeast Scenario'!V181:V182,'Northeast Scenario'!V184:V186)</f>
        <v>0</v>
      </c>
      <c r="U132" s="234">
        <f>SUM('Northeast Scenario'!W181:W182,'Northeast Scenario'!W184:W186)</f>
        <v>0</v>
      </c>
      <c r="V132" s="234">
        <f>SUM('Northeast Scenario'!X181:X182,'Northeast Scenario'!X184:X186)</f>
        <v>0</v>
      </c>
      <c r="W132" s="12"/>
      <c r="X132" s="12"/>
      <c r="Y132" s="12"/>
      <c r="Z132" s="12"/>
    </row>
    <row r="133" spans="1:26" ht="14.25" customHeight="1">
      <c r="A133" s="12"/>
      <c r="B133" s="423"/>
      <c r="C133" s="12"/>
      <c r="D133" s="125" t="s">
        <v>170</v>
      </c>
      <c r="E133" s="234">
        <f>'Northeast Scenario'!G183+'Northeast Scenario'!G189</f>
        <v>0</v>
      </c>
      <c r="F133" s="234">
        <f>'Northeast Scenario'!H183+'Northeast Scenario'!H189</f>
        <v>0</v>
      </c>
      <c r="G133" s="234">
        <f>'Northeast Scenario'!I183+'Northeast Scenario'!I189</f>
        <v>0</v>
      </c>
      <c r="H133" s="234">
        <f>'Northeast Scenario'!J183+'Northeast Scenario'!J189</f>
        <v>0</v>
      </c>
      <c r="I133" s="234">
        <f>'Northeast Scenario'!K183+'Northeast Scenario'!K189</f>
        <v>0</v>
      </c>
      <c r="J133" s="234">
        <f>'Northeast Scenario'!L183+'Northeast Scenario'!L189</f>
        <v>0</v>
      </c>
      <c r="K133" s="234">
        <f>'Northeast Scenario'!M183+'Northeast Scenario'!M189</f>
        <v>0</v>
      </c>
      <c r="L133" s="234">
        <f>'Northeast Scenario'!N183+'Northeast Scenario'!N189</f>
        <v>0</v>
      </c>
      <c r="M133" s="234">
        <f>'Northeast Scenario'!O183+'Northeast Scenario'!O189</f>
        <v>0</v>
      </c>
      <c r="N133" s="234">
        <f>'Northeast Scenario'!P183+'Northeast Scenario'!P189</f>
        <v>0</v>
      </c>
      <c r="O133" s="234">
        <f>'Northeast Scenario'!Q183+'Northeast Scenario'!Q189</f>
        <v>0</v>
      </c>
      <c r="P133" s="234">
        <f>'Northeast Scenario'!R183+'Northeast Scenario'!R189</f>
        <v>0</v>
      </c>
      <c r="Q133" s="234">
        <f>'Northeast Scenario'!S183+'Northeast Scenario'!S189</f>
        <v>0</v>
      </c>
      <c r="R133" s="234">
        <f>'Northeast Scenario'!T183+'Northeast Scenario'!T189</f>
        <v>0</v>
      </c>
      <c r="S133" s="234">
        <f>'Northeast Scenario'!U183+'Northeast Scenario'!U189</f>
        <v>0</v>
      </c>
      <c r="T133" s="234">
        <f>'Northeast Scenario'!V183+'Northeast Scenario'!V189</f>
        <v>0</v>
      </c>
      <c r="U133" s="234">
        <f>'Northeast Scenario'!W183+'Northeast Scenario'!W189</f>
        <v>0</v>
      </c>
      <c r="V133" s="234">
        <f>'Northeast Scenario'!X183+'Northeast Scenario'!X189</f>
        <v>0</v>
      </c>
      <c r="W133" s="12"/>
      <c r="X133" s="12"/>
      <c r="Y133" s="12"/>
      <c r="Z133" s="12"/>
    </row>
    <row r="134" spans="1:26" ht="14.25" customHeight="1">
      <c r="A134" s="12"/>
      <c r="B134" s="423"/>
      <c r="C134" s="12"/>
      <c r="D134" s="125" t="s">
        <v>87</v>
      </c>
      <c r="E134" s="234">
        <f>'Northeast Scenario'!G187</f>
        <v>0</v>
      </c>
      <c r="F134" s="234">
        <f>'Northeast Scenario'!H187</f>
        <v>0</v>
      </c>
      <c r="G134" s="234">
        <f>'Northeast Scenario'!I187</f>
        <v>0</v>
      </c>
      <c r="H134" s="234">
        <f>'Northeast Scenario'!J187</f>
        <v>0</v>
      </c>
      <c r="I134" s="234">
        <f>'Northeast Scenario'!K187</f>
        <v>0</v>
      </c>
      <c r="J134" s="234">
        <f>'Northeast Scenario'!L187</f>
        <v>0</v>
      </c>
      <c r="K134" s="234">
        <f>'Northeast Scenario'!M187</f>
        <v>0</v>
      </c>
      <c r="L134" s="234">
        <f>'Northeast Scenario'!N187</f>
        <v>0</v>
      </c>
      <c r="M134" s="234">
        <f>'Northeast Scenario'!O187</f>
        <v>0</v>
      </c>
      <c r="N134" s="234">
        <f>'Northeast Scenario'!P187</f>
        <v>0</v>
      </c>
      <c r="O134" s="234">
        <f>'Northeast Scenario'!Q187</f>
        <v>0</v>
      </c>
      <c r="P134" s="234">
        <f>'Northeast Scenario'!R187</f>
        <v>0</v>
      </c>
      <c r="Q134" s="234">
        <f>'Northeast Scenario'!S187</f>
        <v>0</v>
      </c>
      <c r="R134" s="234">
        <f>'Northeast Scenario'!T187</f>
        <v>0</v>
      </c>
      <c r="S134" s="234">
        <f>'Northeast Scenario'!U187</f>
        <v>0</v>
      </c>
      <c r="T134" s="234">
        <f>'Northeast Scenario'!V187</f>
        <v>0</v>
      </c>
      <c r="U134" s="234">
        <f>'Northeast Scenario'!W187</f>
        <v>0</v>
      </c>
      <c r="V134" s="234">
        <f>'Northeast Scenario'!X187</f>
        <v>0</v>
      </c>
      <c r="W134" s="12"/>
      <c r="X134" s="12"/>
      <c r="Y134" s="12"/>
      <c r="Z134" s="12"/>
    </row>
    <row r="135" spans="1:26" ht="14.25" customHeight="1">
      <c r="A135" s="12"/>
      <c r="B135" s="423"/>
      <c r="C135" s="12"/>
      <c r="D135" s="125" t="s">
        <v>89</v>
      </c>
      <c r="E135" s="234">
        <f>'Northeast Scenario'!G188</f>
        <v>0</v>
      </c>
      <c r="F135" s="234">
        <f>'Northeast Scenario'!H188</f>
        <v>0</v>
      </c>
      <c r="G135" s="234">
        <f>'Northeast Scenario'!I188</f>
        <v>0</v>
      </c>
      <c r="H135" s="234">
        <f>'Northeast Scenario'!J188</f>
        <v>0</v>
      </c>
      <c r="I135" s="234">
        <f>'Northeast Scenario'!K188</f>
        <v>0</v>
      </c>
      <c r="J135" s="234">
        <f>'Northeast Scenario'!L188</f>
        <v>0</v>
      </c>
      <c r="K135" s="234">
        <f>'Northeast Scenario'!M188</f>
        <v>0</v>
      </c>
      <c r="L135" s="234">
        <f>'Northeast Scenario'!N188</f>
        <v>0</v>
      </c>
      <c r="M135" s="234">
        <f>'Northeast Scenario'!O188</f>
        <v>0</v>
      </c>
      <c r="N135" s="234">
        <f>'Northeast Scenario'!P188</f>
        <v>0</v>
      </c>
      <c r="O135" s="234">
        <f>'Northeast Scenario'!Q188</f>
        <v>0</v>
      </c>
      <c r="P135" s="234">
        <f>'Northeast Scenario'!R188</f>
        <v>0</v>
      </c>
      <c r="Q135" s="234">
        <f>'Northeast Scenario'!S188</f>
        <v>0</v>
      </c>
      <c r="R135" s="234">
        <f>'Northeast Scenario'!T188</f>
        <v>0</v>
      </c>
      <c r="S135" s="234">
        <f>'Northeast Scenario'!U188</f>
        <v>0</v>
      </c>
      <c r="T135" s="234">
        <f>'Northeast Scenario'!V188</f>
        <v>0</v>
      </c>
      <c r="U135" s="234">
        <f>'Northeast Scenario'!W188</f>
        <v>0</v>
      </c>
      <c r="V135" s="234">
        <f>'Northeast Scenario'!X188</f>
        <v>0</v>
      </c>
      <c r="W135" s="12"/>
      <c r="X135" s="12"/>
      <c r="Y135" s="12"/>
      <c r="Z135" s="12"/>
    </row>
    <row r="136" spans="1:26" ht="14.25" customHeight="1">
      <c r="A136" s="12"/>
      <c r="B136" s="423"/>
      <c r="C136" s="12"/>
      <c r="D136" s="125" t="s">
        <v>171</v>
      </c>
      <c r="E136" s="234">
        <f>'Northeast Scenario'!G190</f>
        <v>0</v>
      </c>
      <c r="F136" s="234">
        <f>'Northeast Scenario'!H190</f>
        <v>0</v>
      </c>
      <c r="G136" s="234">
        <f>'Northeast Scenario'!I190</f>
        <v>0</v>
      </c>
      <c r="H136" s="234">
        <f>'Northeast Scenario'!J190</f>
        <v>0</v>
      </c>
      <c r="I136" s="234">
        <f>'Northeast Scenario'!K190</f>
        <v>0</v>
      </c>
      <c r="J136" s="234">
        <f>'Northeast Scenario'!L190</f>
        <v>0</v>
      </c>
      <c r="K136" s="234">
        <f>'Northeast Scenario'!M190</f>
        <v>0</v>
      </c>
      <c r="L136" s="234">
        <f>'Northeast Scenario'!N190</f>
        <v>0</v>
      </c>
      <c r="M136" s="234">
        <f>'Northeast Scenario'!O190</f>
        <v>0</v>
      </c>
      <c r="N136" s="234">
        <f>'Northeast Scenario'!P190</f>
        <v>0</v>
      </c>
      <c r="O136" s="234">
        <f>'Northeast Scenario'!Q190</f>
        <v>0</v>
      </c>
      <c r="P136" s="234">
        <f>'Northeast Scenario'!R190</f>
        <v>0</v>
      </c>
      <c r="Q136" s="234">
        <f>'Northeast Scenario'!S190</f>
        <v>0</v>
      </c>
      <c r="R136" s="234">
        <f>'Northeast Scenario'!T190</f>
        <v>0</v>
      </c>
      <c r="S136" s="234">
        <f>'Northeast Scenario'!U190</f>
        <v>0</v>
      </c>
      <c r="T136" s="234">
        <f>'Northeast Scenario'!V190</f>
        <v>0</v>
      </c>
      <c r="U136" s="234">
        <f>'Northeast Scenario'!W190</f>
        <v>0</v>
      </c>
      <c r="V136" s="234">
        <f>'Northeast Scenario'!X190</f>
        <v>0</v>
      </c>
      <c r="W136" s="12"/>
      <c r="X136" s="12"/>
      <c r="Y136" s="12"/>
      <c r="Z136" s="12"/>
    </row>
    <row r="137" spans="1:26" ht="14.25" customHeight="1">
      <c r="A137" s="12"/>
      <c r="B137" s="423"/>
      <c r="C137" s="12"/>
      <c r="D137" s="125" t="s">
        <v>92</v>
      </c>
      <c r="E137" s="234">
        <f>'Northeast Scenario'!G191+'Northeast Scenario'!G194</f>
        <v>0</v>
      </c>
      <c r="F137" s="234">
        <f>'Northeast Scenario'!H191+'Northeast Scenario'!H194</f>
        <v>0</v>
      </c>
      <c r="G137" s="234">
        <f>'Northeast Scenario'!I191+'Northeast Scenario'!I194</f>
        <v>0</v>
      </c>
      <c r="H137" s="234">
        <f>'Northeast Scenario'!J191+'Northeast Scenario'!J194</f>
        <v>0</v>
      </c>
      <c r="I137" s="234">
        <f>'Northeast Scenario'!K191+'Northeast Scenario'!K194</f>
        <v>0</v>
      </c>
      <c r="J137" s="234">
        <f>'Northeast Scenario'!L191+'Northeast Scenario'!L194</f>
        <v>0</v>
      </c>
      <c r="K137" s="234">
        <f>'Northeast Scenario'!M191+'Northeast Scenario'!M194</f>
        <v>0</v>
      </c>
      <c r="L137" s="234">
        <f>'Northeast Scenario'!N191+'Northeast Scenario'!N194</f>
        <v>0</v>
      </c>
      <c r="M137" s="234">
        <f>'Northeast Scenario'!O191+'Northeast Scenario'!O194</f>
        <v>0</v>
      </c>
      <c r="N137" s="234">
        <f>'Northeast Scenario'!P191+'Northeast Scenario'!P194</f>
        <v>0</v>
      </c>
      <c r="O137" s="234">
        <f>'Northeast Scenario'!Q191+'Northeast Scenario'!Q194</f>
        <v>0</v>
      </c>
      <c r="P137" s="234">
        <f>'Northeast Scenario'!R191+'Northeast Scenario'!R194</f>
        <v>0</v>
      </c>
      <c r="Q137" s="234">
        <f>'Northeast Scenario'!S191+'Northeast Scenario'!S194</f>
        <v>0</v>
      </c>
      <c r="R137" s="234">
        <f>'Northeast Scenario'!T191+'Northeast Scenario'!T194</f>
        <v>0</v>
      </c>
      <c r="S137" s="234">
        <f>'Northeast Scenario'!U191+'Northeast Scenario'!U194</f>
        <v>0</v>
      </c>
      <c r="T137" s="234">
        <f>'Northeast Scenario'!V191+'Northeast Scenario'!V194</f>
        <v>0</v>
      </c>
      <c r="U137" s="234">
        <f>'Northeast Scenario'!W191+'Northeast Scenario'!W194</f>
        <v>0</v>
      </c>
      <c r="V137" s="234">
        <f>'Northeast Scenario'!X191+'Northeast Scenario'!X194</f>
        <v>0</v>
      </c>
      <c r="W137" s="12"/>
      <c r="X137" s="12"/>
      <c r="Y137" s="12"/>
      <c r="Z137" s="12"/>
    </row>
    <row r="138" spans="1:26" ht="14.25" customHeight="1">
      <c r="A138" s="12"/>
      <c r="B138" s="423"/>
      <c r="C138" s="12"/>
      <c r="D138" s="125" t="s">
        <v>93</v>
      </c>
      <c r="E138" s="234">
        <f>'Northeast Scenario'!G192</f>
        <v>0</v>
      </c>
      <c r="F138" s="234">
        <f>'Northeast Scenario'!H192</f>
        <v>0</v>
      </c>
      <c r="G138" s="234">
        <f>'Northeast Scenario'!I192</f>
        <v>0</v>
      </c>
      <c r="H138" s="234">
        <f>'Northeast Scenario'!J192</f>
        <v>0</v>
      </c>
      <c r="I138" s="234">
        <f>'Northeast Scenario'!K192</f>
        <v>0</v>
      </c>
      <c r="J138" s="234">
        <f>'Northeast Scenario'!L192</f>
        <v>0</v>
      </c>
      <c r="K138" s="234">
        <f>'Northeast Scenario'!M192</f>
        <v>0</v>
      </c>
      <c r="L138" s="234">
        <f>'Northeast Scenario'!N192</f>
        <v>0</v>
      </c>
      <c r="M138" s="234">
        <f>'Northeast Scenario'!O192</f>
        <v>0</v>
      </c>
      <c r="N138" s="234">
        <f>'Northeast Scenario'!P192</f>
        <v>0</v>
      </c>
      <c r="O138" s="234">
        <f>'Northeast Scenario'!Q192</f>
        <v>0</v>
      </c>
      <c r="P138" s="234">
        <f>'Northeast Scenario'!R192</f>
        <v>0</v>
      </c>
      <c r="Q138" s="234">
        <f>'Northeast Scenario'!S192</f>
        <v>0</v>
      </c>
      <c r="R138" s="234">
        <f>'Northeast Scenario'!T192</f>
        <v>0</v>
      </c>
      <c r="S138" s="234">
        <f>'Northeast Scenario'!U192</f>
        <v>0</v>
      </c>
      <c r="T138" s="234">
        <f>'Northeast Scenario'!V192</f>
        <v>0</v>
      </c>
      <c r="U138" s="234">
        <f>'Northeast Scenario'!W192</f>
        <v>0</v>
      </c>
      <c r="V138" s="234">
        <f>'Northeast Scenario'!X192</f>
        <v>0</v>
      </c>
      <c r="W138" s="12"/>
      <c r="X138" s="12"/>
      <c r="Y138" s="12"/>
      <c r="Z138" s="12"/>
    </row>
    <row r="139" spans="1:26" ht="14.25" customHeight="1">
      <c r="A139" s="12"/>
      <c r="B139" s="423"/>
      <c r="C139" s="12"/>
      <c r="D139" s="239" t="s">
        <v>94</v>
      </c>
      <c r="E139" s="240">
        <f>'Northeast Scenario'!G193+'Northeast Scenario'!G195</f>
        <v>0</v>
      </c>
      <c r="F139" s="240">
        <f>'Northeast Scenario'!H193+'Northeast Scenario'!H195</f>
        <v>0</v>
      </c>
      <c r="G139" s="240">
        <f>'Northeast Scenario'!I193+'Northeast Scenario'!I195</f>
        <v>0</v>
      </c>
      <c r="H139" s="240">
        <f>'Northeast Scenario'!J193+'Northeast Scenario'!J195</f>
        <v>0</v>
      </c>
      <c r="I139" s="240">
        <f>'Northeast Scenario'!K193+'Northeast Scenario'!K195</f>
        <v>0</v>
      </c>
      <c r="J139" s="240">
        <f>'Northeast Scenario'!L193+'Northeast Scenario'!L195</f>
        <v>0</v>
      </c>
      <c r="K139" s="240">
        <f>'Northeast Scenario'!M193+'Northeast Scenario'!M195</f>
        <v>0</v>
      </c>
      <c r="L139" s="240">
        <f>'Northeast Scenario'!N193+'Northeast Scenario'!N195</f>
        <v>0</v>
      </c>
      <c r="M139" s="240">
        <f>'Northeast Scenario'!O193+'Northeast Scenario'!O195</f>
        <v>0</v>
      </c>
      <c r="N139" s="240">
        <f>'Northeast Scenario'!P193+'Northeast Scenario'!P195</f>
        <v>0</v>
      </c>
      <c r="O139" s="240">
        <f>'Northeast Scenario'!Q193+'Northeast Scenario'!Q195</f>
        <v>0</v>
      </c>
      <c r="P139" s="240">
        <f>'Northeast Scenario'!R193+'Northeast Scenario'!R195</f>
        <v>0</v>
      </c>
      <c r="Q139" s="240">
        <f>'Northeast Scenario'!S193+'Northeast Scenario'!S195</f>
        <v>0</v>
      </c>
      <c r="R139" s="240">
        <f>'Northeast Scenario'!T193+'Northeast Scenario'!T195</f>
        <v>0</v>
      </c>
      <c r="S139" s="240">
        <f>'Northeast Scenario'!U193+'Northeast Scenario'!U195</f>
        <v>0</v>
      </c>
      <c r="T139" s="240">
        <f>'Northeast Scenario'!V193+'Northeast Scenario'!V195</f>
        <v>0</v>
      </c>
      <c r="U139" s="240">
        <f>'Northeast Scenario'!W193+'Northeast Scenario'!W195</f>
        <v>0</v>
      </c>
      <c r="V139" s="240">
        <f>'Northeast Scenario'!X193+'Northeast Scenario'!X195</f>
        <v>0</v>
      </c>
      <c r="W139" s="12"/>
      <c r="X139" s="12"/>
      <c r="Y139" s="12"/>
      <c r="Z139" s="12"/>
    </row>
    <row r="140" spans="1:26" ht="14.25" customHeight="1">
      <c r="A140" s="12"/>
      <c r="B140" s="423"/>
      <c r="C140" s="12"/>
      <c r="D140" s="125" t="s">
        <v>184</v>
      </c>
      <c r="E140" s="234">
        <f t="shared" ref="E140:V140" si="13">SUM(E130:E139)</f>
        <v>0</v>
      </c>
      <c r="F140" s="234">
        <f t="shared" si="13"/>
        <v>0</v>
      </c>
      <c r="G140" s="234">
        <f t="shared" si="13"/>
        <v>0</v>
      </c>
      <c r="H140" s="234">
        <f t="shared" si="13"/>
        <v>0</v>
      </c>
      <c r="I140" s="234">
        <f t="shared" si="13"/>
        <v>0</v>
      </c>
      <c r="J140" s="234">
        <f t="shared" si="13"/>
        <v>0</v>
      </c>
      <c r="K140" s="234">
        <f t="shared" si="13"/>
        <v>0</v>
      </c>
      <c r="L140" s="234">
        <f t="shared" si="13"/>
        <v>0</v>
      </c>
      <c r="M140" s="234">
        <f t="shared" si="13"/>
        <v>0</v>
      </c>
      <c r="N140" s="234">
        <f t="shared" si="13"/>
        <v>0</v>
      </c>
      <c r="O140" s="234">
        <f t="shared" si="13"/>
        <v>0</v>
      </c>
      <c r="P140" s="234">
        <f t="shared" si="13"/>
        <v>0</v>
      </c>
      <c r="Q140" s="234">
        <f t="shared" si="13"/>
        <v>0</v>
      </c>
      <c r="R140" s="234">
        <f t="shared" si="13"/>
        <v>0</v>
      </c>
      <c r="S140" s="234">
        <f t="shared" si="13"/>
        <v>0</v>
      </c>
      <c r="T140" s="234">
        <f t="shared" si="13"/>
        <v>0</v>
      </c>
      <c r="U140" s="234">
        <f t="shared" si="13"/>
        <v>0</v>
      </c>
      <c r="V140" s="234">
        <f t="shared" si="13"/>
        <v>0</v>
      </c>
      <c r="W140" s="12"/>
      <c r="X140" s="12"/>
      <c r="Y140" s="12"/>
      <c r="Z140" s="12"/>
    </row>
    <row r="141" spans="1:26" ht="14.25" customHeight="1">
      <c r="A141" s="12"/>
      <c r="B141" s="423"/>
      <c r="C141" s="12"/>
      <c r="D141" s="125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423"/>
      <c r="C142" s="12"/>
      <c r="D142" s="238" t="s">
        <v>129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423"/>
      <c r="C143" s="12"/>
      <c r="D143" s="125" t="s">
        <v>167</v>
      </c>
      <c r="E143" s="234">
        <f>SUM('Northeast Scenario'!G199:G201)</f>
        <v>0</v>
      </c>
      <c r="F143" s="234">
        <f>SUM('Northeast Scenario'!H199:H201)</f>
        <v>0</v>
      </c>
      <c r="G143" s="234">
        <f>SUM('Northeast Scenario'!I199:I201)</f>
        <v>0</v>
      </c>
      <c r="H143" s="234">
        <f>SUM('Northeast Scenario'!J199:J201)</f>
        <v>0</v>
      </c>
      <c r="I143" s="234">
        <f>SUM('Northeast Scenario'!K199:K201)</f>
        <v>0</v>
      </c>
      <c r="J143" s="234">
        <f>SUM('Northeast Scenario'!L199:L201)</f>
        <v>0</v>
      </c>
      <c r="K143" s="234">
        <f>SUM('Northeast Scenario'!M199:M201)</f>
        <v>0</v>
      </c>
      <c r="L143" s="234">
        <f>SUM('Northeast Scenario'!N199:N201)</f>
        <v>0</v>
      </c>
      <c r="M143" s="234">
        <f>SUM('Northeast Scenario'!O199:O201)</f>
        <v>0</v>
      </c>
      <c r="N143" s="234">
        <f>SUM('Northeast Scenario'!P199:P201)</f>
        <v>0</v>
      </c>
      <c r="O143" s="234">
        <f>SUM('Northeast Scenario'!Q199:Q201)</f>
        <v>0</v>
      </c>
      <c r="P143" s="234">
        <f>SUM('Northeast Scenario'!R199:R201)</f>
        <v>0</v>
      </c>
      <c r="Q143" s="234">
        <f>SUM('Northeast Scenario'!S199:S201)</f>
        <v>0</v>
      </c>
      <c r="R143" s="234">
        <f>SUM('Northeast Scenario'!T199:T201)</f>
        <v>0</v>
      </c>
      <c r="S143" s="234">
        <f>SUM('Northeast Scenario'!U199:U201)</f>
        <v>0</v>
      </c>
      <c r="T143" s="234">
        <f>SUM('Northeast Scenario'!V199:V201)</f>
        <v>0</v>
      </c>
      <c r="U143" s="234">
        <f>SUM('Northeast Scenario'!W199:W201)</f>
        <v>0</v>
      </c>
      <c r="V143" s="234">
        <f>SUM('Northeast Scenario'!X199:X201)</f>
        <v>0</v>
      </c>
      <c r="W143" s="12"/>
      <c r="X143" s="12"/>
      <c r="Y143" s="12"/>
      <c r="Z143" s="12"/>
    </row>
    <row r="144" spans="1:26" ht="14.25" customHeight="1">
      <c r="A144" s="12"/>
      <c r="B144" s="423"/>
      <c r="C144" s="12"/>
      <c r="D144" s="125" t="s">
        <v>168</v>
      </c>
      <c r="E144" s="234">
        <f>'Northeast Scenario'!G202</f>
        <v>0</v>
      </c>
      <c r="F144" s="234">
        <f>'Northeast Scenario'!H202</f>
        <v>0</v>
      </c>
      <c r="G144" s="234">
        <f>'Northeast Scenario'!I202</f>
        <v>0</v>
      </c>
      <c r="H144" s="234">
        <f>'Northeast Scenario'!J202</f>
        <v>0</v>
      </c>
      <c r="I144" s="234">
        <f>'Northeast Scenario'!K202</f>
        <v>0</v>
      </c>
      <c r="J144" s="234">
        <f>'Northeast Scenario'!L202</f>
        <v>0</v>
      </c>
      <c r="K144" s="234">
        <f>'Northeast Scenario'!M202</f>
        <v>0</v>
      </c>
      <c r="L144" s="234">
        <f>'Northeast Scenario'!N202</f>
        <v>0</v>
      </c>
      <c r="M144" s="234">
        <f>'Northeast Scenario'!O202</f>
        <v>0</v>
      </c>
      <c r="N144" s="234">
        <f>'Northeast Scenario'!P202</f>
        <v>0</v>
      </c>
      <c r="O144" s="234">
        <f>'Northeast Scenario'!Q202</f>
        <v>0</v>
      </c>
      <c r="P144" s="234">
        <f>'Northeast Scenario'!R202</f>
        <v>0</v>
      </c>
      <c r="Q144" s="234">
        <f>'Northeast Scenario'!S202</f>
        <v>0</v>
      </c>
      <c r="R144" s="234">
        <f>'Northeast Scenario'!T202</f>
        <v>0</v>
      </c>
      <c r="S144" s="234">
        <f>'Northeast Scenario'!U202</f>
        <v>0</v>
      </c>
      <c r="T144" s="234">
        <f>'Northeast Scenario'!V202</f>
        <v>0</v>
      </c>
      <c r="U144" s="234">
        <f>'Northeast Scenario'!W202</f>
        <v>0</v>
      </c>
      <c r="V144" s="234">
        <f>'Northeast Scenario'!X202</f>
        <v>0</v>
      </c>
      <c r="W144" s="12"/>
      <c r="X144" s="12"/>
      <c r="Y144" s="12"/>
      <c r="Z144" s="12"/>
    </row>
    <row r="145" spans="1:26" ht="14.25" customHeight="1">
      <c r="A145" s="12"/>
      <c r="B145" s="423"/>
      <c r="C145" s="12"/>
      <c r="D145" s="125" t="s">
        <v>169</v>
      </c>
      <c r="E145" s="234">
        <f>SUM('Northeast Scenario'!G203:G204,'Northeast Scenario'!G206:G208)</f>
        <v>0</v>
      </c>
      <c r="F145" s="234">
        <f>SUM('Northeast Scenario'!H203:H204,'Northeast Scenario'!H206:H208)</f>
        <v>0</v>
      </c>
      <c r="G145" s="234">
        <f>SUM('Northeast Scenario'!I203:I204,'Northeast Scenario'!I206:I208)</f>
        <v>0</v>
      </c>
      <c r="H145" s="234">
        <f>SUM('Northeast Scenario'!J203:J204,'Northeast Scenario'!J206:J208)</f>
        <v>0</v>
      </c>
      <c r="I145" s="234">
        <f>SUM('Northeast Scenario'!K203:K204,'Northeast Scenario'!K206:K208)</f>
        <v>0</v>
      </c>
      <c r="J145" s="234">
        <f>SUM('Northeast Scenario'!L203:L204,'Northeast Scenario'!L206:L208)</f>
        <v>0</v>
      </c>
      <c r="K145" s="234">
        <f>SUM('Northeast Scenario'!M203:M204,'Northeast Scenario'!M206:M208)</f>
        <v>0</v>
      </c>
      <c r="L145" s="234">
        <f>SUM('Northeast Scenario'!N203:N204,'Northeast Scenario'!N206:N208)</f>
        <v>0</v>
      </c>
      <c r="M145" s="234">
        <f>SUM('Northeast Scenario'!O203:O204,'Northeast Scenario'!O206:O208)</f>
        <v>0</v>
      </c>
      <c r="N145" s="234">
        <f>SUM('Northeast Scenario'!P203:P204,'Northeast Scenario'!P206:P208)</f>
        <v>0</v>
      </c>
      <c r="O145" s="234">
        <f>SUM('Northeast Scenario'!Q203:Q204,'Northeast Scenario'!Q206:Q208)</f>
        <v>0</v>
      </c>
      <c r="P145" s="234">
        <f>SUM('Northeast Scenario'!R203:R204,'Northeast Scenario'!R206:R208)</f>
        <v>0</v>
      </c>
      <c r="Q145" s="234">
        <f>SUM('Northeast Scenario'!S203:S204,'Northeast Scenario'!S206:S208)</f>
        <v>0</v>
      </c>
      <c r="R145" s="234">
        <f>SUM('Northeast Scenario'!T203:T204,'Northeast Scenario'!T206:T208)</f>
        <v>0</v>
      </c>
      <c r="S145" s="234">
        <f>SUM('Northeast Scenario'!U203:U204,'Northeast Scenario'!U206:U208)</f>
        <v>0</v>
      </c>
      <c r="T145" s="234">
        <f>SUM('Northeast Scenario'!V203:V204,'Northeast Scenario'!V206:V208)</f>
        <v>0</v>
      </c>
      <c r="U145" s="234">
        <f>SUM('Northeast Scenario'!W203:W204,'Northeast Scenario'!W206:W208)</f>
        <v>0</v>
      </c>
      <c r="V145" s="234">
        <f>SUM('Northeast Scenario'!X203:X204,'Northeast Scenario'!X206:X208)</f>
        <v>0</v>
      </c>
      <c r="W145" s="12"/>
      <c r="X145" s="12"/>
      <c r="Y145" s="12"/>
      <c r="Z145" s="12"/>
    </row>
    <row r="146" spans="1:26" ht="14.25" customHeight="1">
      <c r="A146" s="12"/>
      <c r="B146" s="423"/>
      <c r="C146" s="12"/>
      <c r="D146" s="125" t="s">
        <v>170</v>
      </c>
      <c r="E146" s="234">
        <f>'Northeast Scenario'!G205+'Northeast Scenario'!G211</f>
        <v>0</v>
      </c>
      <c r="F146" s="234">
        <f>'Northeast Scenario'!H205+'Northeast Scenario'!H211</f>
        <v>0</v>
      </c>
      <c r="G146" s="234">
        <f>'Northeast Scenario'!I205+'Northeast Scenario'!I211</f>
        <v>0</v>
      </c>
      <c r="H146" s="234">
        <f>'Northeast Scenario'!J205+'Northeast Scenario'!J211</f>
        <v>0</v>
      </c>
      <c r="I146" s="234">
        <f>'Northeast Scenario'!K205+'Northeast Scenario'!K211</f>
        <v>0</v>
      </c>
      <c r="J146" s="234">
        <f>'Northeast Scenario'!L205+'Northeast Scenario'!L211</f>
        <v>0</v>
      </c>
      <c r="K146" s="234">
        <f>'Northeast Scenario'!M205+'Northeast Scenario'!M211</f>
        <v>0</v>
      </c>
      <c r="L146" s="234">
        <f>'Northeast Scenario'!N205+'Northeast Scenario'!N211</f>
        <v>0</v>
      </c>
      <c r="M146" s="234">
        <f>'Northeast Scenario'!O205+'Northeast Scenario'!O211</f>
        <v>0</v>
      </c>
      <c r="N146" s="234">
        <f>'Northeast Scenario'!P205+'Northeast Scenario'!P211</f>
        <v>0</v>
      </c>
      <c r="O146" s="234">
        <f>'Northeast Scenario'!Q205+'Northeast Scenario'!Q211</f>
        <v>0</v>
      </c>
      <c r="P146" s="234">
        <f>'Northeast Scenario'!R205+'Northeast Scenario'!R211</f>
        <v>0</v>
      </c>
      <c r="Q146" s="234">
        <f>'Northeast Scenario'!S205+'Northeast Scenario'!S211</f>
        <v>0</v>
      </c>
      <c r="R146" s="234">
        <f>'Northeast Scenario'!T205+'Northeast Scenario'!T211</f>
        <v>0</v>
      </c>
      <c r="S146" s="234">
        <f>'Northeast Scenario'!U205+'Northeast Scenario'!U211</f>
        <v>0</v>
      </c>
      <c r="T146" s="234">
        <f>'Northeast Scenario'!V205+'Northeast Scenario'!V211</f>
        <v>0</v>
      </c>
      <c r="U146" s="234">
        <f>'Northeast Scenario'!W205+'Northeast Scenario'!W211</f>
        <v>0</v>
      </c>
      <c r="V146" s="234">
        <f>'Northeast Scenario'!X205+'Northeast Scenario'!X211</f>
        <v>0</v>
      </c>
      <c r="W146" s="12"/>
      <c r="X146" s="12"/>
      <c r="Y146" s="12"/>
      <c r="Z146" s="12"/>
    </row>
    <row r="147" spans="1:26" ht="14.25" customHeight="1">
      <c r="A147" s="12"/>
      <c r="B147" s="423"/>
      <c r="C147" s="12"/>
      <c r="D147" s="125" t="s">
        <v>87</v>
      </c>
      <c r="E147" s="234">
        <f>'Northeast Scenario'!G209</f>
        <v>0</v>
      </c>
      <c r="F147" s="234">
        <f>'Northeast Scenario'!H209</f>
        <v>0</v>
      </c>
      <c r="G147" s="234">
        <f>'Northeast Scenario'!I209</f>
        <v>0</v>
      </c>
      <c r="H147" s="234">
        <f>'Northeast Scenario'!J209</f>
        <v>0</v>
      </c>
      <c r="I147" s="234">
        <f>'Northeast Scenario'!K209</f>
        <v>0</v>
      </c>
      <c r="J147" s="234">
        <f>'Northeast Scenario'!L209</f>
        <v>0</v>
      </c>
      <c r="K147" s="234">
        <f>'Northeast Scenario'!M209</f>
        <v>0</v>
      </c>
      <c r="L147" s="234">
        <f>'Northeast Scenario'!N209</f>
        <v>0</v>
      </c>
      <c r="M147" s="234">
        <f>'Northeast Scenario'!O209</f>
        <v>0</v>
      </c>
      <c r="N147" s="234">
        <f>'Northeast Scenario'!P209</f>
        <v>0</v>
      </c>
      <c r="O147" s="234">
        <f>'Northeast Scenario'!Q209</f>
        <v>0</v>
      </c>
      <c r="P147" s="234">
        <f>'Northeast Scenario'!R209</f>
        <v>0</v>
      </c>
      <c r="Q147" s="234">
        <f>'Northeast Scenario'!S209</f>
        <v>0</v>
      </c>
      <c r="R147" s="234">
        <f>'Northeast Scenario'!T209</f>
        <v>0</v>
      </c>
      <c r="S147" s="234">
        <f>'Northeast Scenario'!U209</f>
        <v>0</v>
      </c>
      <c r="T147" s="234">
        <f>'Northeast Scenario'!V209</f>
        <v>0</v>
      </c>
      <c r="U147" s="234">
        <f>'Northeast Scenario'!W209</f>
        <v>0</v>
      </c>
      <c r="V147" s="234">
        <f>'Northeast Scenario'!X209</f>
        <v>0</v>
      </c>
      <c r="W147" s="12"/>
      <c r="X147" s="12"/>
      <c r="Y147" s="12"/>
      <c r="Z147" s="12"/>
    </row>
    <row r="148" spans="1:26" ht="14.25" customHeight="1">
      <c r="A148" s="12"/>
      <c r="B148" s="423"/>
      <c r="C148" s="12"/>
      <c r="D148" s="125" t="s">
        <v>89</v>
      </c>
      <c r="E148" s="234">
        <f>'Northeast Scenario'!G210</f>
        <v>0</v>
      </c>
      <c r="F148" s="234">
        <f>'Northeast Scenario'!H210</f>
        <v>0</v>
      </c>
      <c r="G148" s="234">
        <f>'Northeast Scenario'!I210</f>
        <v>0</v>
      </c>
      <c r="H148" s="234">
        <f>'Northeast Scenario'!J210</f>
        <v>0</v>
      </c>
      <c r="I148" s="234">
        <f>'Northeast Scenario'!K210</f>
        <v>0</v>
      </c>
      <c r="J148" s="234">
        <f>'Northeast Scenario'!L210</f>
        <v>0</v>
      </c>
      <c r="K148" s="234">
        <f>'Northeast Scenario'!M210</f>
        <v>0</v>
      </c>
      <c r="L148" s="234">
        <f>'Northeast Scenario'!N210</f>
        <v>0</v>
      </c>
      <c r="M148" s="234">
        <f>'Northeast Scenario'!O210</f>
        <v>0</v>
      </c>
      <c r="N148" s="234">
        <f>'Northeast Scenario'!P210</f>
        <v>0</v>
      </c>
      <c r="O148" s="234">
        <f>'Northeast Scenario'!Q210</f>
        <v>0</v>
      </c>
      <c r="P148" s="234">
        <f>'Northeast Scenario'!R210</f>
        <v>0</v>
      </c>
      <c r="Q148" s="234">
        <f>'Northeast Scenario'!S210</f>
        <v>0</v>
      </c>
      <c r="R148" s="234">
        <f>'Northeast Scenario'!T210</f>
        <v>0</v>
      </c>
      <c r="S148" s="234">
        <f>'Northeast Scenario'!U210</f>
        <v>0</v>
      </c>
      <c r="T148" s="234">
        <f>'Northeast Scenario'!V210</f>
        <v>0</v>
      </c>
      <c r="U148" s="234">
        <f>'Northeast Scenario'!W210</f>
        <v>0</v>
      </c>
      <c r="V148" s="234">
        <f>'Northeast Scenario'!X210</f>
        <v>0</v>
      </c>
      <c r="W148" s="12"/>
      <c r="X148" s="12"/>
      <c r="Y148" s="12"/>
      <c r="Z148" s="12"/>
    </row>
    <row r="149" spans="1:26" ht="14.25" customHeight="1">
      <c r="A149" s="12"/>
      <c r="B149" s="423"/>
      <c r="C149" s="12"/>
      <c r="D149" s="125" t="s">
        <v>171</v>
      </c>
      <c r="E149" s="234">
        <f>'Northeast Scenario'!G212</f>
        <v>0</v>
      </c>
      <c r="F149" s="234">
        <f>'Northeast Scenario'!H212</f>
        <v>0</v>
      </c>
      <c r="G149" s="234">
        <f>'Northeast Scenario'!I212</f>
        <v>0</v>
      </c>
      <c r="H149" s="234">
        <f>'Northeast Scenario'!J212</f>
        <v>0</v>
      </c>
      <c r="I149" s="234">
        <f>'Northeast Scenario'!K212</f>
        <v>0</v>
      </c>
      <c r="J149" s="234">
        <f>'Northeast Scenario'!L212</f>
        <v>0</v>
      </c>
      <c r="K149" s="234">
        <f>'Northeast Scenario'!M212</f>
        <v>0</v>
      </c>
      <c r="L149" s="234">
        <f>'Northeast Scenario'!N212</f>
        <v>0</v>
      </c>
      <c r="M149" s="234">
        <f>'Northeast Scenario'!O212</f>
        <v>0</v>
      </c>
      <c r="N149" s="234">
        <f>'Northeast Scenario'!P212</f>
        <v>0</v>
      </c>
      <c r="O149" s="234">
        <f>'Northeast Scenario'!Q212</f>
        <v>0</v>
      </c>
      <c r="P149" s="234">
        <f>'Northeast Scenario'!R212</f>
        <v>0</v>
      </c>
      <c r="Q149" s="234">
        <f>'Northeast Scenario'!S212</f>
        <v>0</v>
      </c>
      <c r="R149" s="234">
        <f>'Northeast Scenario'!T212</f>
        <v>0</v>
      </c>
      <c r="S149" s="234">
        <f>'Northeast Scenario'!U212</f>
        <v>0</v>
      </c>
      <c r="T149" s="234">
        <f>'Northeast Scenario'!V212</f>
        <v>0</v>
      </c>
      <c r="U149" s="234">
        <f>'Northeast Scenario'!W212</f>
        <v>0</v>
      </c>
      <c r="V149" s="234">
        <f>'Northeast Scenario'!X212</f>
        <v>0</v>
      </c>
      <c r="W149" s="12"/>
      <c r="X149" s="12"/>
      <c r="Y149" s="12"/>
      <c r="Z149" s="12"/>
    </row>
    <row r="150" spans="1:26" ht="14.25" customHeight="1">
      <c r="A150" s="12"/>
      <c r="B150" s="423"/>
      <c r="C150" s="12"/>
      <c r="D150" s="125" t="s">
        <v>92</v>
      </c>
      <c r="E150" s="234">
        <f>'Northeast Scenario'!G213+'Northeast Scenario'!G216</f>
        <v>0</v>
      </c>
      <c r="F150" s="234">
        <f>'Northeast Scenario'!H213+'Northeast Scenario'!H216</f>
        <v>0</v>
      </c>
      <c r="G150" s="234">
        <f>'Northeast Scenario'!I213+'Northeast Scenario'!I216</f>
        <v>0</v>
      </c>
      <c r="H150" s="234">
        <f>'Northeast Scenario'!J213+'Northeast Scenario'!J216</f>
        <v>0</v>
      </c>
      <c r="I150" s="234">
        <f>'Northeast Scenario'!K213+'Northeast Scenario'!K216</f>
        <v>0</v>
      </c>
      <c r="J150" s="234">
        <f>'Northeast Scenario'!L213+'Northeast Scenario'!L216</f>
        <v>0</v>
      </c>
      <c r="K150" s="234">
        <f>'Northeast Scenario'!M213+'Northeast Scenario'!M216</f>
        <v>0</v>
      </c>
      <c r="L150" s="234">
        <f>'Northeast Scenario'!N213+'Northeast Scenario'!N216</f>
        <v>0</v>
      </c>
      <c r="M150" s="234">
        <f>'Northeast Scenario'!O213+'Northeast Scenario'!O216</f>
        <v>0</v>
      </c>
      <c r="N150" s="234">
        <f>'Northeast Scenario'!P213+'Northeast Scenario'!P216</f>
        <v>0</v>
      </c>
      <c r="O150" s="234">
        <f>'Northeast Scenario'!Q213+'Northeast Scenario'!Q216</f>
        <v>0</v>
      </c>
      <c r="P150" s="234">
        <f>'Northeast Scenario'!R213+'Northeast Scenario'!R216</f>
        <v>0</v>
      </c>
      <c r="Q150" s="234">
        <f>'Northeast Scenario'!S213+'Northeast Scenario'!S216</f>
        <v>0</v>
      </c>
      <c r="R150" s="234">
        <f>'Northeast Scenario'!T213+'Northeast Scenario'!T216</f>
        <v>0</v>
      </c>
      <c r="S150" s="234">
        <f>'Northeast Scenario'!U213+'Northeast Scenario'!U216</f>
        <v>0</v>
      </c>
      <c r="T150" s="234">
        <f>'Northeast Scenario'!V213+'Northeast Scenario'!V216</f>
        <v>0</v>
      </c>
      <c r="U150" s="234">
        <f>'Northeast Scenario'!W213+'Northeast Scenario'!W216</f>
        <v>0</v>
      </c>
      <c r="V150" s="234">
        <f>'Northeast Scenario'!X213+'Northeast Scenario'!X216</f>
        <v>0</v>
      </c>
      <c r="W150" s="12"/>
      <c r="X150" s="12"/>
      <c r="Y150" s="12"/>
      <c r="Z150" s="12"/>
    </row>
    <row r="151" spans="1:26" ht="14.25" customHeight="1">
      <c r="A151" s="12"/>
      <c r="B151" s="423"/>
      <c r="C151" s="12"/>
      <c r="D151" s="125" t="s">
        <v>93</v>
      </c>
      <c r="E151" s="234">
        <f>'Northeast Scenario'!G214</f>
        <v>0</v>
      </c>
      <c r="F151" s="234">
        <f>'Northeast Scenario'!H214</f>
        <v>0</v>
      </c>
      <c r="G151" s="234">
        <f>'Northeast Scenario'!I214</f>
        <v>0</v>
      </c>
      <c r="H151" s="234">
        <f>'Northeast Scenario'!J214</f>
        <v>0</v>
      </c>
      <c r="I151" s="234">
        <f>'Northeast Scenario'!K214</f>
        <v>0</v>
      </c>
      <c r="J151" s="234">
        <f>'Northeast Scenario'!L214</f>
        <v>0</v>
      </c>
      <c r="K151" s="234">
        <f>'Northeast Scenario'!M214</f>
        <v>0</v>
      </c>
      <c r="L151" s="234">
        <f>'Northeast Scenario'!N214</f>
        <v>0</v>
      </c>
      <c r="M151" s="234">
        <f>'Northeast Scenario'!O214</f>
        <v>0</v>
      </c>
      <c r="N151" s="234">
        <f>'Northeast Scenario'!P214</f>
        <v>0</v>
      </c>
      <c r="O151" s="234">
        <f>'Northeast Scenario'!Q214</f>
        <v>0</v>
      </c>
      <c r="P151" s="234">
        <f>'Northeast Scenario'!R214</f>
        <v>0</v>
      </c>
      <c r="Q151" s="234">
        <f>'Northeast Scenario'!S214</f>
        <v>0</v>
      </c>
      <c r="R151" s="234">
        <f>'Northeast Scenario'!T214</f>
        <v>0</v>
      </c>
      <c r="S151" s="234">
        <f>'Northeast Scenario'!U214</f>
        <v>0</v>
      </c>
      <c r="T151" s="234">
        <f>'Northeast Scenario'!V214</f>
        <v>0</v>
      </c>
      <c r="U151" s="234">
        <f>'Northeast Scenario'!W214</f>
        <v>0</v>
      </c>
      <c r="V151" s="234">
        <f>'Northeast Scenario'!X214</f>
        <v>0</v>
      </c>
      <c r="W151" s="12"/>
      <c r="X151" s="12"/>
      <c r="Y151" s="12"/>
      <c r="Z151" s="12"/>
    </row>
    <row r="152" spans="1:26" ht="14.25" customHeight="1">
      <c r="A152" s="12"/>
      <c r="B152" s="423"/>
      <c r="C152" s="12"/>
      <c r="D152" s="239" t="s">
        <v>94</v>
      </c>
      <c r="E152" s="240">
        <f>'Northeast Scenario'!G215+'Northeast Scenario'!G217</f>
        <v>0</v>
      </c>
      <c r="F152" s="240">
        <f>'Northeast Scenario'!H215+'Northeast Scenario'!H217</f>
        <v>0</v>
      </c>
      <c r="G152" s="240">
        <f>'Northeast Scenario'!I215+'Northeast Scenario'!I217</f>
        <v>0</v>
      </c>
      <c r="H152" s="240">
        <f>'Northeast Scenario'!J215+'Northeast Scenario'!J217</f>
        <v>0</v>
      </c>
      <c r="I152" s="240">
        <f>'Northeast Scenario'!K215+'Northeast Scenario'!K217</f>
        <v>0</v>
      </c>
      <c r="J152" s="240">
        <f>'Northeast Scenario'!L215+'Northeast Scenario'!L217</f>
        <v>0</v>
      </c>
      <c r="K152" s="240">
        <f>'Northeast Scenario'!M215+'Northeast Scenario'!M217</f>
        <v>0</v>
      </c>
      <c r="L152" s="240">
        <f>'Northeast Scenario'!N215+'Northeast Scenario'!N217</f>
        <v>0</v>
      </c>
      <c r="M152" s="240">
        <f>'Northeast Scenario'!O215+'Northeast Scenario'!O217</f>
        <v>0</v>
      </c>
      <c r="N152" s="240">
        <f>'Northeast Scenario'!P215+'Northeast Scenario'!P217</f>
        <v>0</v>
      </c>
      <c r="O152" s="240">
        <f>'Northeast Scenario'!Q215+'Northeast Scenario'!Q217</f>
        <v>0</v>
      </c>
      <c r="P152" s="240">
        <f>'Northeast Scenario'!R215+'Northeast Scenario'!R217</f>
        <v>0</v>
      </c>
      <c r="Q152" s="240">
        <f>'Northeast Scenario'!S215+'Northeast Scenario'!S217</f>
        <v>0</v>
      </c>
      <c r="R152" s="240">
        <f>'Northeast Scenario'!T215+'Northeast Scenario'!T217</f>
        <v>0</v>
      </c>
      <c r="S152" s="240">
        <f>'Northeast Scenario'!U215+'Northeast Scenario'!U217</f>
        <v>0</v>
      </c>
      <c r="T152" s="240">
        <f>'Northeast Scenario'!V215+'Northeast Scenario'!V217</f>
        <v>0</v>
      </c>
      <c r="U152" s="240">
        <f>'Northeast Scenario'!W215+'Northeast Scenario'!W217</f>
        <v>0</v>
      </c>
      <c r="V152" s="240">
        <f>'Northeast Scenario'!X215+'Northeast Scenario'!X217</f>
        <v>0</v>
      </c>
      <c r="W152" s="12"/>
      <c r="X152" s="12"/>
      <c r="Y152" s="12"/>
      <c r="Z152" s="12"/>
    </row>
    <row r="153" spans="1:26" ht="14.25" customHeight="1">
      <c r="A153" s="12"/>
      <c r="B153" s="423"/>
      <c r="C153" s="12"/>
      <c r="D153" s="125" t="s">
        <v>185</v>
      </c>
      <c r="E153" s="234">
        <f t="shared" ref="E153:V153" si="14">SUM(E143:E152)</f>
        <v>0</v>
      </c>
      <c r="F153" s="234">
        <f t="shared" si="14"/>
        <v>0</v>
      </c>
      <c r="G153" s="234">
        <f t="shared" si="14"/>
        <v>0</v>
      </c>
      <c r="H153" s="234">
        <f t="shared" si="14"/>
        <v>0</v>
      </c>
      <c r="I153" s="234">
        <f t="shared" si="14"/>
        <v>0</v>
      </c>
      <c r="J153" s="234">
        <f t="shared" si="14"/>
        <v>0</v>
      </c>
      <c r="K153" s="234">
        <f t="shared" si="14"/>
        <v>0</v>
      </c>
      <c r="L153" s="234">
        <f t="shared" si="14"/>
        <v>0</v>
      </c>
      <c r="M153" s="234">
        <f t="shared" si="14"/>
        <v>0</v>
      </c>
      <c r="N153" s="234">
        <f t="shared" si="14"/>
        <v>0</v>
      </c>
      <c r="O153" s="234">
        <f t="shared" si="14"/>
        <v>0</v>
      </c>
      <c r="P153" s="234">
        <f t="shared" si="14"/>
        <v>0</v>
      </c>
      <c r="Q153" s="234">
        <f t="shared" si="14"/>
        <v>0</v>
      </c>
      <c r="R153" s="234">
        <f t="shared" si="14"/>
        <v>0</v>
      </c>
      <c r="S153" s="234">
        <f t="shared" si="14"/>
        <v>0</v>
      </c>
      <c r="T153" s="234">
        <f t="shared" si="14"/>
        <v>0</v>
      </c>
      <c r="U153" s="234">
        <f t="shared" si="14"/>
        <v>0</v>
      </c>
      <c r="V153" s="234">
        <f t="shared" si="14"/>
        <v>0</v>
      </c>
      <c r="W153" s="12"/>
      <c r="X153" s="12"/>
      <c r="Y153" s="12"/>
      <c r="Z153" s="12"/>
    </row>
    <row r="154" spans="1:26" ht="14.25" customHeight="1">
      <c r="A154" s="12"/>
      <c r="B154" s="423"/>
      <c r="C154" s="12"/>
      <c r="D154" s="125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hidden="1" customHeight="1">
      <c r="B155" s="423"/>
      <c r="D155" s="238" t="s">
        <v>137</v>
      </c>
      <c r="Q155" s="12"/>
      <c r="R155" s="12"/>
    </row>
    <row r="156" spans="1:26" ht="14.25" hidden="1" customHeight="1">
      <c r="B156" s="423"/>
      <c r="D156" s="125" t="str">
        <f t="shared" ref="D156:D170" si="15">D40</f>
        <v>Purchased Feed</v>
      </c>
      <c r="E156" s="234">
        <f>'Southern Scenario'!G66+'Western Scenario'!G66</f>
        <v>0</v>
      </c>
      <c r="F156" s="234">
        <f>'Southern Scenario'!H66+'Western Scenario'!H66</f>
        <v>0</v>
      </c>
      <c r="G156" s="234">
        <f>'Southern Scenario'!I66+'Western Scenario'!I66</f>
        <v>0</v>
      </c>
      <c r="H156" s="234">
        <f>'Southern Scenario'!J66+'Western Scenario'!J66</f>
        <v>0</v>
      </c>
      <c r="I156" s="234">
        <f>'Southern Scenario'!K66+'Western Scenario'!K66</f>
        <v>0</v>
      </c>
      <c r="J156" s="234">
        <f>'Southern Scenario'!L66+'Western Scenario'!L66</f>
        <v>0</v>
      </c>
      <c r="K156" s="234">
        <f>'Southern Scenario'!M66+'Western Scenario'!M66</f>
        <v>0</v>
      </c>
      <c r="L156" s="234">
        <f>'Southern Scenario'!N66+'Western Scenario'!N66</f>
        <v>0</v>
      </c>
      <c r="M156" s="234">
        <f>'Southern Scenario'!O66+'Western Scenario'!O66</f>
        <v>0</v>
      </c>
      <c r="N156" s="234">
        <f>'Southern Scenario'!P66+'Western Scenario'!P66</f>
        <v>0</v>
      </c>
      <c r="O156" s="234">
        <f>'Southern Scenario'!Q66+'Western Scenario'!Q66</f>
        <v>0</v>
      </c>
      <c r="P156" s="234">
        <f>'Southern Scenario'!R66+'Western Scenario'!R66</f>
        <v>0</v>
      </c>
      <c r="Q156" s="234">
        <f>'Southern Scenario'!S66+'Western Scenario'!S66</f>
        <v>0</v>
      </c>
      <c r="R156" s="234">
        <f>'Southern Scenario'!T66+'Western Scenario'!T66</f>
        <v>0</v>
      </c>
      <c r="S156" s="234">
        <f>'Southern Scenario'!U66+'Western Scenario'!U66</f>
        <v>0</v>
      </c>
      <c r="T156" s="234">
        <f>'Southern Scenario'!V66+'Western Scenario'!V66</f>
        <v>0</v>
      </c>
      <c r="U156" s="234">
        <f>'Southern Scenario'!W66+'Western Scenario'!W66</f>
        <v>0</v>
      </c>
      <c r="V156" s="234">
        <f>'Southern Scenario'!X66+'Western Scenario'!X66</f>
        <v>0</v>
      </c>
    </row>
    <row r="157" spans="1:26" ht="14.25" hidden="1" customHeight="1">
      <c r="B157" s="423"/>
      <c r="D157" s="125" t="str">
        <f t="shared" si="15"/>
        <v>Hired Labor</v>
      </c>
      <c r="E157" s="234">
        <f>'Southern Scenario'!G67+'Western Scenario'!G67</f>
        <v>0</v>
      </c>
      <c r="F157" s="234">
        <f>'Southern Scenario'!H67+'Western Scenario'!H67</f>
        <v>0</v>
      </c>
      <c r="G157" s="234">
        <f>'Southern Scenario'!I67+'Western Scenario'!I67</f>
        <v>0</v>
      </c>
      <c r="H157" s="234">
        <f>'Southern Scenario'!J67+'Western Scenario'!J67</f>
        <v>0</v>
      </c>
      <c r="I157" s="234">
        <f>'Southern Scenario'!K67+'Western Scenario'!K67</f>
        <v>0</v>
      </c>
      <c r="J157" s="234">
        <f>'Southern Scenario'!L67+'Western Scenario'!L67</f>
        <v>0</v>
      </c>
      <c r="K157" s="234">
        <f>'Southern Scenario'!M67+'Western Scenario'!M67</f>
        <v>0</v>
      </c>
      <c r="L157" s="234">
        <f>'Southern Scenario'!N67+'Western Scenario'!N67</f>
        <v>0</v>
      </c>
      <c r="M157" s="234">
        <f>'Southern Scenario'!O67+'Western Scenario'!O67</f>
        <v>0</v>
      </c>
      <c r="N157" s="234">
        <f>'Southern Scenario'!P67+'Western Scenario'!P67</f>
        <v>0</v>
      </c>
      <c r="O157" s="234">
        <f>'Southern Scenario'!Q67+'Western Scenario'!Q67</f>
        <v>0</v>
      </c>
      <c r="P157" s="234">
        <f>'Southern Scenario'!R67+'Western Scenario'!R67</f>
        <v>0</v>
      </c>
      <c r="Q157" s="234">
        <f>'Southern Scenario'!S67+'Western Scenario'!S67</f>
        <v>0</v>
      </c>
      <c r="R157" s="234">
        <f>'Southern Scenario'!T67+'Western Scenario'!T67</f>
        <v>0</v>
      </c>
      <c r="S157" s="234">
        <f>'Southern Scenario'!U67+'Western Scenario'!U67</f>
        <v>0</v>
      </c>
      <c r="T157" s="234">
        <f>'Southern Scenario'!V67+'Western Scenario'!V67</f>
        <v>0</v>
      </c>
      <c r="U157" s="234">
        <f>'Southern Scenario'!W67+'Western Scenario'!W67</f>
        <v>0</v>
      </c>
      <c r="V157" s="234">
        <f>'Southern Scenario'!X67+'Western Scenario'!X67</f>
        <v>0</v>
      </c>
    </row>
    <row r="158" spans="1:26" ht="14.25" hidden="1" customHeight="1">
      <c r="B158" s="423"/>
      <c r="D158" s="125" t="str">
        <f t="shared" si="15"/>
        <v>(Effective Rent)</v>
      </c>
      <c r="E158" s="234">
        <f>'Southern Scenario'!G68+'Western Scenario'!G68</f>
        <v>0</v>
      </c>
      <c r="F158" s="234">
        <f>'Southern Scenario'!H68+'Western Scenario'!H68</f>
        <v>0</v>
      </c>
      <c r="G158" s="234">
        <f>'Southern Scenario'!I68+'Western Scenario'!I68</f>
        <v>0</v>
      </c>
      <c r="H158" s="234">
        <f>'Southern Scenario'!J68+'Western Scenario'!J68</f>
        <v>0</v>
      </c>
      <c r="I158" s="234">
        <f>'Southern Scenario'!K68+'Western Scenario'!K68</f>
        <v>0</v>
      </c>
      <c r="J158" s="234">
        <f>'Southern Scenario'!L68+'Western Scenario'!L68</f>
        <v>0</v>
      </c>
      <c r="K158" s="234">
        <f>'Southern Scenario'!M68+'Western Scenario'!M68</f>
        <v>0</v>
      </c>
      <c r="L158" s="234">
        <f>'Southern Scenario'!N68+'Western Scenario'!N68</f>
        <v>0</v>
      </c>
      <c r="M158" s="234">
        <f>'Southern Scenario'!O68+'Western Scenario'!O68</f>
        <v>0</v>
      </c>
      <c r="N158" s="234">
        <f>'Southern Scenario'!P68+'Western Scenario'!P68</f>
        <v>0</v>
      </c>
      <c r="O158" s="234">
        <f>'Southern Scenario'!Q68+'Western Scenario'!Q68</f>
        <v>0</v>
      </c>
      <c r="P158" s="234">
        <f>'Southern Scenario'!R68+'Western Scenario'!R68</f>
        <v>0</v>
      </c>
      <c r="Q158" s="234">
        <f>'Southern Scenario'!S68+'Western Scenario'!S68</f>
        <v>0</v>
      </c>
      <c r="R158" s="234">
        <f>'Southern Scenario'!T68+'Western Scenario'!T68</f>
        <v>0</v>
      </c>
      <c r="S158" s="234">
        <f>'Southern Scenario'!U68+'Western Scenario'!U68</f>
        <v>0</v>
      </c>
      <c r="T158" s="234">
        <f>'Southern Scenario'!V68+'Western Scenario'!V68</f>
        <v>0</v>
      </c>
      <c r="U158" s="234">
        <f>'Southern Scenario'!W68+'Western Scenario'!W68</f>
        <v>0</v>
      </c>
      <c r="V158" s="234">
        <f>'Southern Scenario'!X68+'Western Scenario'!X68</f>
        <v>0</v>
      </c>
    </row>
    <row r="159" spans="1:26" ht="14.25" hidden="1" customHeight="1">
      <c r="B159" s="423"/>
      <c r="D159" s="125" t="str">
        <f t="shared" si="15"/>
        <v>Crop Insurance</v>
      </c>
      <c r="E159" s="234">
        <f>'Southern Scenario'!G69+'Western Scenario'!G69</f>
        <v>0</v>
      </c>
      <c r="F159" s="234">
        <f>'Southern Scenario'!H69+'Western Scenario'!H69</f>
        <v>0</v>
      </c>
      <c r="G159" s="234">
        <f>'Southern Scenario'!I69+'Western Scenario'!I69</f>
        <v>0</v>
      </c>
      <c r="H159" s="234">
        <f>'Southern Scenario'!J69+'Western Scenario'!J69</f>
        <v>0</v>
      </c>
      <c r="I159" s="234">
        <f>'Southern Scenario'!K69+'Western Scenario'!K69</f>
        <v>0</v>
      </c>
      <c r="J159" s="234">
        <f>'Southern Scenario'!L69+'Western Scenario'!L69</f>
        <v>0</v>
      </c>
      <c r="K159" s="234">
        <f>'Southern Scenario'!M69+'Western Scenario'!M69</f>
        <v>0</v>
      </c>
      <c r="L159" s="234">
        <f>'Southern Scenario'!N69+'Western Scenario'!N69</f>
        <v>0</v>
      </c>
      <c r="M159" s="234">
        <f>'Southern Scenario'!O69+'Western Scenario'!O69</f>
        <v>0</v>
      </c>
      <c r="N159" s="234">
        <f>'Southern Scenario'!P69+'Western Scenario'!P69</f>
        <v>0</v>
      </c>
      <c r="O159" s="234">
        <f>'Southern Scenario'!Q69+'Western Scenario'!Q69</f>
        <v>0</v>
      </c>
      <c r="P159" s="234">
        <f>'Southern Scenario'!R69+'Western Scenario'!R69</f>
        <v>0</v>
      </c>
      <c r="Q159" s="234">
        <f>'Southern Scenario'!S69+'Western Scenario'!S69</f>
        <v>0</v>
      </c>
      <c r="R159" s="234">
        <f>'Southern Scenario'!T69+'Western Scenario'!T69</f>
        <v>0</v>
      </c>
      <c r="S159" s="234">
        <f>'Southern Scenario'!U69+'Western Scenario'!U69</f>
        <v>0</v>
      </c>
      <c r="T159" s="234">
        <f>'Southern Scenario'!V69+'Western Scenario'!V69</f>
        <v>0</v>
      </c>
      <c r="U159" s="234">
        <f>'Southern Scenario'!W69+'Western Scenario'!W69</f>
        <v>0</v>
      </c>
      <c r="V159" s="234">
        <f>'Southern Scenario'!X69+'Western Scenario'!X69</f>
        <v>0</v>
      </c>
    </row>
    <row r="160" spans="1:26" ht="14.25" hidden="1" customHeight="1">
      <c r="B160" s="423"/>
      <c r="D160" s="125" t="str">
        <f t="shared" si="15"/>
        <v>Drying</v>
      </c>
      <c r="E160" s="234">
        <f>'Southern Scenario'!G70+'Western Scenario'!G70</f>
        <v>0</v>
      </c>
      <c r="F160" s="234">
        <f>'Southern Scenario'!H70+'Western Scenario'!H70</f>
        <v>0</v>
      </c>
      <c r="G160" s="234">
        <f>'Southern Scenario'!I70+'Western Scenario'!I70</f>
        <v>0</v>
      </c>
      <c r="H160" s="234">
        <f>'Southern Scenario'!J70+'Western Scenario'!J70</f>
        <v>0</v>
      </c>
      <c r="I160" s="234">
        <f>'Southern Scenario'!K70+'Western Scenario'!K70</f>
        <v>0</v>
      </c>
      <c r="J160" s="234">
        <f>'Southern Scenario'!L70+'Western Scenario'!L70</f>
        <v>0</v>
      </c>
      <c r="K160" s="234">
        <f>'Southern Scenario'!M70+'Western Scenario'!M70</f>
        <v>0</v>
      </c>
      <c r="L160" s="234">
        <f>'Southern Scenario'!N70+'Western Scenario'!N70</f>
        <v>0</v>
      </c>
      <c r="M160" s="234">
        <f>'Southern Scenario'!O70+'Western Scenario'!O70</f>
        <v>0</v>
      </c>
      <c r="N160" s="234">
        <f>'Southern Scenario'!P70+'Western Scenario'!P70</f>
        <v>0</v>
      </c>
      <c r="O160" s="234">
        <f>'Southern Scenario'!Q70+'Western Scenario'!Q70</f>
        <v>0</v>
      </c>
      <c r="P160" s="234">
        <f>'Southern Scenario'!R70+'Western Scenario'!R70</f>
        <v>0</v>
      </c>
      <c r="Q160" s="234">
        <f>'Southern Scenario'!S70+'Western Scenario'!S70</f>
        <v>0</v>
      </c>
      <c r="R160" s="234">
        <f>'Southern Scenario'!T70+'Western Scenario'!T70</f>
        <v>0</v>
      </c>
      <c r="S160" s="234">
        <f>'Southern Scenario'!U70+'Western Scenario'!U70</f>
        <v>0</v>
      </c>
      <c r="T160" s="234">
        <f>'Southern Scenario'!V70+'Western Scenario'!V70</f>
        <v>0</v>
      </c>
      <c r="U160" s="234">
        <f>'Southern Scenario'!W70+'Western Scenario'!W70</f>
        <v>0</v>
      </c>
      <c r="V160" s="234">
        <f>'Southern Scenario'!X70+'Western Scenario'!X70</f>
        <v>0</v>
      </c>
    </row>
    <row r="161" spans="1:26" ht="14.25" hidden="1" customHeight="1">
      <c r="B161" s="423"/>
      <c r="D161" s="125" t="str">
        <f t="shared" si="15"/>
        <v>Storage</v>
      </c>
      <c r="E161" s="234">
        <f>'Southern Scenario'!G71+'Western Scenario'!G71</f>
        <v>0</v>
      </c>
      <c r="F161" s="234">
        <f>'Southern Scenario'!H71+'Western Scenario'!H71</f>
        <v>0</v>
      </c>
      <c r="G161" s="234">
        <f>'Southern Scenario'!I71+'Western Scenario'!I71</f>
        <v>0</v>
      </c>
      <c r="H161" s="234">
        <f>'Southern Scenario'!J71+'Western Scenario'!J71</f>
        <v>0</v>
      </c>
      <c r="I161" s="234">
        <f>'Southern Scenario'!K71+'Western Scenario'!K71</f>
        <v>0</v>
      </c>
      <c r="J161" s="234">
        <f>'Southern Scenario'!L71+'Western Scenario'!L71</f>
        <v>0</v>
      </c>
      <c r="K161" s="234">
        <f>'Southern Scenario'!M71+'Western Scenario'!M71</f>
        <v>0</v>
      </c>
      <c r="L161" s="234">
        <f>'Southern Scenario'!N71+'Western Scenario'!N71</f>
        <v>0</v>
      </c>
      <c r="M161" s="234">
        <f>'Southern Scenario'!O71+'Western Scenario'!O71</f>
        <v>0</v>
      </c>
      <c r="N161" s="234">
        <f>'Southern Scenario'!P71+'Western Scenario'!P71</f>
        <v>0</v>
      </c>
      <c r="O161" s="234">
        <f>'Southern Scenario'!Q71+'Western Scenario'!Q71</f>
        <v>0</v>
      </c>
      <c r="P161" s="234">
        <f>'Southern Scenario'!R71+'Western Scenario'!R71</f>
        <v>0</v>
      </c>
      <c r="Q161" s="234">
        <f>'Southern Scenario'!S71+'Western Scenario'!S71</f>
        <v>0</v>
      </c>
      <c r="R161" s="234">
        <f>'Southern Scenario'!T71+'Western Scenario'!T71</f>
        <v>0</v>
      </c>
      <c r="S161" s="234">
        <f>'Southern Scenario'!U71+'Western Scenario'!U71</f>
        <v>0</v>
      </c>
      <c r="T161" s="234">
        <f>'Southern Scenario'!V71+'Western Scenario'!V71</f>
        <v>0</v>
      </c>
      <c r="U161" s="234">
        <f>'Southern Scenario'!W71+'Western Scenario'!W71</f>
        <v>0</v>
      </c>
      <c r="V161" s="234">
        <f>'Southern Scenario'!X71+'Western Scenario'!X71</f>
        <v>0</v>
      </c>
    </row>
    <row r="162" spans="1:26" ht="14.25" hidden="1" customHeight="1">
      <c r="B162" s="423"/>
      <c r="D162" s="125" t="str">
        <f t="shared" si="15"/>
        <v>Fuel &amp; Oil</v>
      </c>
      <c r="E162" s="234">
        <f>'Southern Scenario'!G72+'Western Scenario'!G72</f>
        <v>0</v>
      </c>
      <c r="F162" s="234">
        <f>'Southern Scenario'!H72+'Western Scenario'!H72</f>
        <v>0</v>
      </c>
      <c r="G162" s="234">
        <f>'Southern Scenario'!I72+'Western Scenario'!I72</f>
        <v>0</v>
      </c>
      <c r="H162" s="234">
        <f>'Southern Scenario'!J72+'Western Scenario'!J72</f>
        <v>0</v>
      </c>
      <c r="I162" s="234">
        <f>'Southern Scenario'!K72+'Western Scenario'!K72</f>
        <v>0</v>
      </c>
      <c r="J162" s="234">
        <f>'Southern Scenario'!L72+'Western Scenario'!L72</f>
        <v>0</v>
      </c>
      <c r="K162" s="234">
        <f>'Southern Scenario'!M72+'Western Scenario'!M72</f>
        <v>0</v>
      </c>
      <c r="L162" s="234">
        <f>'Southern Scenario'!N72+'Western Scenario'!N72</f>
        <v>0</v>
      </c>
      <c r="M162" s="234">
        <f>'Southern Scenario'!O72+'Western Scenario'!O72</f>
        <v>0</v>
      </c>
      <c r="N162" s="234">
        <f>'Southern Scenario'!P72+'Western Scenario'!P72</f>
        <v>0</v>
      </c>
      <c r="O162" s="234">
        <f>'Southern Scenario'!Q72+'Western Scenario'!Q72</f>
        <v>0</v>
      </c>
      <c r="P162" s="234">
        <f>'Southern Scenario'!R72+'Western Scenario'!R72</f>
        <v>0</v>
      </c>
      <c r="Q162" s="234">
        <f>'Southern Scenario'!S72+'Western Scenario'!S72</f>
        <v>0</v>
      </c>
      <c r="R162" s="234">
        <f>'Southern Scenario'!T72+'Western Scenario'!T72</f>
        <v>0</v>
      </c>
      <c r="S162" s="234">
        <f>'Southern Scenario'!U72+'Western Scenario'!U72</f>
        <v>0</v>
      </c>
      <c r="T162" s="234">
        <f>'Southern Scenario'!V72+'Western Scenario'!V72</f>
        <v>0</v>
      </c>
      <c r="U162" s="234">
        <f>'Southern Scenario'!W72+'Western Scenario'!W72</f>
        <v>0</v>
      </c>
      <c r="V162" s="234">
        <f>'Southern Scenario'!X72+'Western Scenario'!X72</f>
        <v>0</v>
      </c>
    </row>
    <row r="163" spans="1:26" ht="14.25" hidden="1" customHeight="1">
      <c r="B163" s="423"/>
      <c r="D163" s="125" t="str">
        <f t="shared" si="15"/>
        <v>Repairs</v>
      </c>
      <c r="E163" s="234">
        <f>'Southern Scenario'!G73+'Western Scenario'!G73</f>
        <v>0</v>
      </c>
      <c r="F163" s="234">
        <f>'Southern Scenario'!H73+'Western Scenario'!H73</f>
        <v>0</v>
      </c>
      <c r="G163" s="234">
        <f>'Southern Scenario'!I73+'Western Scenario'!I73</f>
        <v>0</v>
      </c>
      <c r="H163" s="234">
        <f>'Southern Scenario'!J73+'Western Scenario'!J73</f>
        <v>0</v>
      </c>
      <c r="I163" s="234">
        <f>'Southern Scenario'!K73+'Western Scenario'!K73</f>
        <v>0</v>
      </c>
      <c r="J163" s="234">
        <f>'Southern Scenario'!L73+'Western Scenario'!L73</f>
        <v>0</v>
      </c>
      <c r="K163" s="234">
        <f>'Southern Scenario'!M73+'Western Scenario'!M73</f>
        <v>0</v>
      </c>
      <c r="L163" s="234">
        <f>'Southern Scenario'!N73+'Western Scenario'!N73</f>
        <v>0</v>
      </c>
      <c r="M163" s="234">
        <f>'Southern Scenario'!O73+'Western Scenario'!O73</f>
        <v>0</v>
      </c>
      <c r="N163" s="234">
        <f>'Southern Scenario'!P73+'Western Scenario'!P73</f>
        <v>0</v>
      </c>
      <c r="O163" s="234">
        <f>'Southern Scenario'!Q73+'Western Scenario'!Q73</f>
        <v>0</v>
      </c>
      <c r="P163" s="234">
        <f>'Southern Scenario'!R73+'Western Scenario'!R73</f>
        <v>0</v>
      </c>
      <c r="Q163" s="234">
        <f>'Southern Scenario'!S73+'Western Scenario'!S73</f>
        <v>0</v>
      </c>
      <c r="R163" s="234">
        <f>'Southern Scenario'!T73+'Western Scenario'!T73</f>
        <v>0</v>
      </c>
      <c r="S163" s="234">
        <f>'Southern Scenario'!U73+'Western Scenario'!U73</f>
        <v>0</v>
      </c>
      <c r="T163" s="234">
        <f>'Southern Scenario'!V73+'Western Scenario'!V73</f>
        <v>0</v>
      </c>
      <c r="U163" s="234">
        <f>'Southern Scenario'!W73+'Western Scenario'!W73</f>
        <v>0</v>
      </c>
      <c r="V163" s="234">
        <f>'Southern Scenario'!X73+'Western Scenario'!X73</f>
        <v>0</v>
      </c>
    </row>
    <row r="164" spans="1:26" ht="14.25" hidden="1" customHeight="1">
      <c r="B164" s="423"/>
      <c r="D164" s="125" t="str">
        <f t="shared" si="15"/>
        <v>Machinery Lease</v>
      </c>
      <c r="E164" s="234">
        <f>'Southern Scenario'!G74+'Western Scenario'!G74</f>
        <v>0</v>
      </c>
      <c r="F164" s="234">
        <f>'Southern Scenario'!H74+'Western Scenario'!H74</f>
        <v>0</v>
      </c>
      <c r="G164" s="234">
        <f>'Southern Scenario'!I74+'Western Scenario'!I74</f>
        <v>0</v>
      </c>
      <c r="H164" s="234">
        <f>'Southern Scenario'!J74+'Western Scenario'!J74</f>
        <v>0</v>
      </c>
      <c r="I164" s="234">
        <f>'Southern Scenario'!K74+'Western Scenario'!K74</f>
        <v>0</v>
      </c>
      <c r="J164" s="234">
        <f>'Southern Scenario'!L74+'Western Scenario'!L74</f>
        <v>0</v>
      </c>
      <c r="K164" s="234">
        <f>'Southern Scenario'!M74+'Western Scenario'!M74</f>
        <v>0</v>
      </c>
      <c r="L164" s="234">
        <f>'Southern Scenario'!N74+'Western Scenario'!N74</f>
        <v>0</v>
      </c>
      <c r="M164" s="234">
        <f>'Southern Scenario'!O74+'Western Scenario'!O74</f>
        <v>0</v>
      </c>
      <c r="N164" s="234">
        <f>'Southern Scenario'!P74+'Western Scenario'!P74</f>
        <v>0</v>
      </c>
      <c r="O164" s="234">
        <f>'Southern Scenario'!Q74+'Western Scenario'!Q74</f>
        <v>0</v>
      </c>
      <c r="P164" s="234">
        <f>'Southern Scenario'!R74+'Western Scenario'!R74</f>
        <v>0</v>
      </c>
      <c r="Q164" s="234">
        <f>'Southern Scenario'!S74+'Western Scenario'!S74</f>
        <v>0</v>
      </c>
      <c r="R164" s="234">
        <f>'Southern Scenario'!T74+'Western Scenario'!T74</f>
        <v>0</v>
      </c>
      <c r="S164" s="234">
        <f>'Southern Scenario'!U74+'Western Scenario'!U74</f>
        <v>0</v>
      </c>
      <c r="T164" s="234">
        <f>'Southern Scenario'!V74+'Western Scenario'!V74</f>
        <v>0</v>
      </c>
      <c r="U164" s="234">
        <f>'Southern Scenario'!W74+'Western Scenario'!W74</f>
        <v>0</v>
      </c>
      <c r="V164" s="234">
        <f>'Southern Scenario'!X74+'Western Scenario'!X74</f>
        <v>0</v>
      </c>
    </row>
    <row r="165" spans="1:26" ht="14.25" hidden="1" customHeight="1">
      <c r="B165" s="423"/>
      <c r="D165" s="125" t="str">
        <f t="shared" si="15"/>
        <v>Utilities</v>
      </c>
      <c r="E165" s="234">
        <f>'Southern Scenario'!G75+'Western Scenario'!G75</f>
        <v>0</v>
      </c>
      <c r="F165" s="234">
        <f>'Southern Scenario'!H75+'Western Scenario'!H75</f>
        <v>0</v>
      </c>
      <c r="G165" s="234">
        <f>'Southern Scenario'!I75+'Western Scenario'!I75</f>
        <v>0</v>
      </c>
      <c r="H165" s="234">
        <f>'Southern Scenario'!J75+'Western Scenario'!J75</f>
        <v>0</v>
      </c>
      <c r="I165" s="234">
        <f>'Southern Scenario'!K75+'Western Scenario'!K75</f>
        <v>0</v>
      </c>
      <c r="J165" s="234">
        <f>'Southern Scenario'!L75+'Western Scenario'!L75</f>
        <v>0</v>
      </c>
      <c r="K165" s="234">
        <f>'Southern Scenario'!M75+'Western Scenario'!M75</f>
        <v>0</v>
      </c>
      <c r="L165" s="234">
        <f>'Southern Scenario'!N75+'Western Scenario'!N75</f>
        <v>0</v>
      </c>
      <c r="M165" s="234">
        <f>'Southern Scenario'!O75+'Western Scenario'!O75</f>
        <v>0</v>
      </c>
      <c r="N165" s="234">
        <f>'Southern Scenario'!P75+'Western Scenario'!P75</f>
        <v>0</v>
      </c>
      <c r="O165" s="234">
        <f>'Southern Scenario'!Q75+'Western Scenario'!Q75</f>
        <v>0</v>
      </c>
      <c r="P165" s="234">
        <f>'Southern Scenario'!R75+'Western Scenario'!R75</f>
        <v>0</v>
      </c>
      <c r="Q165" s="234">
        <f>'Southern Scenario'!S75+'Western Scenario'!S75</f>
        <v>0</v>
      </c>
      <c r="R165" s="234">
        <f>'Southern Scenario'!T75+'Western Scenario'!T75</f>
        <v>0</v>
      </c>
      <c r="S165" s="234">
        <f>'Southern Scenario'!U75+'Western Scenario'!U75</f>
        <v>0</v>
      </c>
      <c r="T165" s="234">
        <f>'Southern Scenario'!V75+'Western Scenario'!V75</f>
        <v>0</v>
      </c>
      <c r="U165" s="234">
        <f>'Southern Scenario'!W75+'Western Scenario'!W75</f>
        <v>0</v>
      </c>
      <c r="V165" s="234">
        <f>'Southern Scenario'!X75+'Western Scenario'!X75</f>
        <v>0</v>
      </c>
    </row>
    <row r="166" spans="1:26" ht="14.25" hidden="1" customHeight="1">
      <c r="B166" s="423"/>
      <c r="D166" s="125" t="str">
        <f t="shared" si="15"/>
        <v>Haul/Trucking</v>
      </c>
      <c r="E166" s="234">
        <f>'Southern Scenario'!G76+'Western Scenario'!G76</f>
        <v>0</v>
      </c>
      <c r="F166" s="234">
        <f>'Southern Scenario'!H76+'Western Scenario'!H76</f>
        <v>0</v>
      </c>
      <c r="G166" s="234">
        <f>'Southern Scenario'!I76+'Western Scenario'!I76</f>
        <v>0</v>
      </c>
      <c r="H166" s="234">
        <f>'Southern Scenario'!J76+'Western Scenario'!J76</f>
        <v>0</v>
      </c>
      <c r="I166" s="234">
        <f>'Southern Scenario'!K76+'Western Scenario'!K76</f>
        <v>0</v>
      </c>
      <c r="J166" s="234">
        <f>'Southern Scenario'!L76+'Western Scenario'!L76</f>
        <v>0</v>
      </c>
      <c r="K166" s="234">
        <f>'Southern Scenario'!M76+'Western Scenario'!M76</f>
        <v>0</v>
      </c>
      <c r="L166" s="234">
        <f>'Southern Scenario'!N76+'Western Scenario'!N76</f>
        <v>0</v>
      </c>
      <c r="M166" s="234">
        <f>'Southern Scenario'!O76+'Western Scenario'!O76</f>
        <v>0</v>
      </c>
      <c r="N166" s="234">
        <f>'Southern Scenario'!P76+'Western Scenario'!P76</f>
        <v>0</v>
      </c>
      <c r="O166" s="234">
        <f>'Southern Scenario'!Q76+'Western Scenario'!Q76</f>
        <v>0</v>
      </c>
      <c r="P166" s="234">
        <f>'Southern Scenario'!R76+'Western Scenario'!R76</f>
        <v>0</v>
      </c>
      <c r="Q166" s="234">
        <f>'Southern Scenario'!S76+'Western Scenario'!S76</f>
        <v>0</v>
      </c>
      <c r="R166" s="234">
        <f>'Southern Scenario'!T76+'Western Scenario'!T76</f>
        <v>0</v>
      </c>
      <c r="S166" s="234">
        <f>'Southern Scenario'!U76+'Western Scenario'!U76</f>
        <v>0</v>
      </c>
      <c r="T166" s="234">
        <f>'Southern Scenario'!V76+'Western Scenario'!V76</f>
        <v>0</v>
      </c>
      <c r="U166" s="234">
        <f>'Southern Scenario'!W76+'Western Scenario'!W76</f>
        <v>0</v>
      </c>
      <c r="V166" s="234">
        <f>'Southern Scenario'!X76+'Western Scenario'!X76</f>
        <v>0</v>
      </c>
    </row>
    <row r="167" spans="1:26" ht="14.25" hidden="1" customHeight="1">
      <c r="A167" s="12"/>
      <c r="B167" s="423"/>
      <c r="C167" s="12"/>
      <c r="D167" s="125" t="str">
        <f t="shared" si="15"/>
        <v>Marketing</v>
      </c>
      <c r="E167" s="234">
        <f>'Southern Scenario'!G77+'Western Scenario'!G77</f>
        <v>0</v>
      </c>
      <c r="F167" s="234">
        <f>'Southern Scenario'!H77+'Western Scenario'!H77</f>
        <v>0</v>
      </c>
      <c r="G167" s="234">
        <f>'Southern Scenario'!I77+'Western Scenario'!I77</f>
        <v>0</v>
      </c>
      <c r="H167" s="234">
        <f>'Southern Scenario'!J77+'Western Scenario'!J77</f>
        <v>0</v>
      </c>
      <c r="I167" s="234">
        <f>'Southern Scenario'!K77+'Western Scenario'!K77</f>
        <v>0</v>
      </c>
      <c r="J167" s="234">
        <f>'Southern Scenario'!L77+'Western Scenario'!L77</f>
        <v>0</v>
      </c>
      <c r="K167" s="234">
        <f>'Southern Scenario'!M77+'Western Scenario'!M77</f>
        <v>0</v>
      </c>
      <c r="L167" s="234">
        <f>'Southern Scenario'!N77+'Western Scenario'!N77</f>
        <v>0</v>
      </c>
      <c r="M167" s="234">
        <f>'Southern Scenario'!O77+'Western Scenario'!O77</f>
        <v>0</v>
      </c>
      <c r="N167" s="234">
        <f>'Southern Scenario'!P77+'Western Scenario'!P77</f>
        <v>0</v>
      </c>
      <c r="O167" s="234">
        <f>'Southern Scenario'!Q77+'Western Scenario'!Q77</f>
        <v>0</v>
      </c>
      <c r="P167" s="234">
        <f>'Southern Scenario'!R77+'Western Scenario'!R77</f>
        <v>0</v>
      </c>
      <c r="Q167" s="234">
        <f>'Southern Scenario'!S77+'Western Scenario'!S77</f>
        <v>0</v>
      </c>
      <c r="R167" s="234">
        <f>'Southern Scenario'!T77+'Western Scenario'!T77</f>
        <v>0</v>
      </c>
      <c r="S167" s="234">
        <f>'Southern Scenario'!U77+'Western Scenario'!U77</f>
        <v>0</v>
      </c>
      <c r="T167" s="234">
        <f>'Southern Scenario'!V77+'Western Scenario'!V77</f>
        <v>0</v>
      </c>
      <c r="U167" s="234">
        <f>'Southern Scenario'!W77+'Western Scenario'!W77</f>
        <v>0</v>
      </c>
      <c r="V167" s="234">
        <f>'Southern Scenario'!X77+'Western Scenario'!X77</f>
        <v>0</v>
      </c>
      <c r="W167" s="12"/>
      <c r="X167" s="12"/>
      <c r="Y167" s="12"/>
      <c r="Z167" s="12"/>
    </row>
    <row r="168" spans="1:26" ht="14.25" hidden="1" customHeight="1">
      <c r="A168" s="12"/>
      <c r="B168" s="423"/>
      <c r="C168" s="12"/>
      <c r="D168" s="125" t="str">
        <f t="shared" si="15"/>
        <v>Operating Interest</v>
      </c>
      <c r="E168" s="234">
        <f>'Southern Scenario'!G78+'Western Scenario'!G78</f>
        <v>0</v>
      </c>
      <c r="F168" s="234">
        <f>'Southern Scenario'!H78+'Western Scenario'!H78</f>
        <v>0</v>
      </c>
      <c r="G168" s="234">
        <f>'Southern Scenario'!I78+'Western Scenario'!I78</f>
        <v>0</v>
      </c>
      <c r="H168" s="234">
        <f>'Southern Scenario'!J78+'Western Scenario'!J78</f>
        <v>0</v>
      </c>
      <c r="I168" s="234">
        <f>'Southern Scenario'!K78+'Western Scenario'!K78</f>
        <v>0</v>
      </c>
      <c r="J168" s="234">
        <f>'Southern Scenario'!L78+'Western Scenario'!L78</f>
        <v>0</v>
      </c>
      <c r="K168" s="234">
        <f>'Southern Scenario'!M78+'Western Scenario'!M78</f>
        <v>0</v>
      </c>
      <c r="L168" s="234">
        <f>'Southern Scenario'!N78+'Western Scenario'!N78</f>
        <v>0</v>
      </c>
      <c r="M168" s="234">
        <f>'Southern Scenario'!O78+'Western Scenario'!O78</f>
        <v>0</v>
      </c>
      <c r="N168" s="234">
        <f>'Southern Scenario'!P78+'Western Scenario'!P78</f>
        <v>0</v>
      </c>
      <c r="O168" s="234">
        <f>'Southern Scenario'!Q78+'Western Scenario'!Q78</f>
        <v>0</v>
      </c>
      <c r="P168" s="234">
        <f>'Southern Scenario'!R78+'Western Scenario'!R78</f>
        <v>0</v>
      </c>
      <c r="Q168" s="234">
        <f>'Southern Scenario'!S78+'Western Scenario'!S78</f>
        <v>0</v>
      </c>
      <c r="R168" s="234">
        <f>'Southern Scenario'!T78+'Western Scenario'!T78</f>
        <v>0</v>
      </c>
      <c r="S168" s="234">
        <f>'Southern Scenario'!U78+'Western Scenario'!U78</f>
        <v>0</v>
      </c>
      <c r="T168" s="234">
        <f>'Southern Scenario'!V78+'Western Scenario'!V78</f>
        <v>0</v>
      </c>
      <c r="U168" s="234">
        <f>'Southern Scenario'!W78+'Western Scenario'!W78</f>
        <v>0</v>
      </c>
      <c r="V168" s="234">
        <f>'Southern Scenario'!X78+'Western Scenario'!X78</f>
        <v>0</v>
      </c>
      <c r="W168" s="12"/>
      <c r="X168" s="12"/>
      <c r="Y168" s="12"/>
      <c r="Z168" s="12"/>
    </row>
    <row r="169" spans="1:26" ht="14.25" hidden="1" customHeight="1">
      <c r="A169" s="12"/>
      <c r="B169" s="423"/>
      <c r="C169" s="12"/>
      <c r="D169" s="125" t="str">
        <f t="shared" si="15"/>
        <v>Misc</v>
      </c>
      <c r="E169" s="234">
        <f>'Southern Scenario'!G79+'Western Scenario'!G79</f>
        <v>0</v>
      </c>
      <c r="F169" s="234">
        <f>'Southern Scenario'!H79+'Western Scenario'!H79</f>
        <v>0</v>
      </c>
      <c r="G169" s="234">
        <f>'Southern Scenario'!I79+'Western Scenario'!I79</f>
        <v>0</v>
      </c>
      <c r="H169" s="234">
        <f>'Southern Scenario'!J79+'Western Scenario'!J79</f>
        <v>0</v>
      </c>
      <c r="I169" s="234">
        <f>'Southern Scenario'!K79+'Western Scenario'!K79</f>
        <v>0</v>
      </c>
      <c r="J169" s="234">
        <f>'Southern Scenario'!L79+'Western Scenario'!L79</f>
        <v>0</v>
      </c>
      <c r="K169" s="234">
        <f>'Southern Scenario'!M79+'Western Scenario'!M79</f>
        <v>0</v>
      </c>
      <c r="L169" s="234">
        <f>'Southern Scenario'!N79+'Western Scenario'!N79</f>
        <v>0</v>
      </c>
      <c r="M169" s="234">
        <f>'Southern Scenario'!O79+'Western Scenario'!O79</f>
        <v>0</v>
      </c>
      <c r="N169" s="234">
        <f>'Southern Scenario'!P79+'Western Scenario'!P79</f>
        <v>0</v>
      </c>
      <c r="O169" s="234">
        <f>'Southern Scenario'!Q79+'Western Scenario'!Q79</f>
        <v>0</v>
      </c>
      <c r="P169" s="234">
        <f>'Southern Scenario'!R79+'Western Scenario'!R79</f>
        <v>0</v>
      </c>
      <c r="Q169" s="234">
        <f>'Southern Scenario'!S79+'Western Scenario'!S79</f>
        <v>0</v>
      </c>
      <c r="R169" s="234">
        <f>'Southern Scenario'!T79+'Western Scenario'!T79</f>
        <v>0</v>
      </c>
      <c r="S169" s="234">
        <f>'Southern Scenario'!U79+'Western Scenario'!U79</f>
        <v>0</v>
      </c>
      <c r="T169" s="234">
        <f>'Southern Scenario'!V79+'Western Scenario'!V79</f>
        <v>0</v>
      </c>
      <c r="U169" s="234">
        <f>'Southern Scenario'!W79+'Western Scenario'!W79</f>
        <v>0</v>
      </c>
      <c r="V169" s="234">
        <f>'Southern Scenario'!X79+'Western Scenario'!X79</f>
        <v>0</v>
      </c>
      <c r="W169" s="12"/>
      <c r="X169" s="12"/>
      <c r="Y169" s="12"/>
      <c r="Z169" s="12"/>
    </row>
    <row r="170" spans="1:26" ht="14.25" hidden="1" customHeight="1">
      <c r="A170" s="12"/>
      <c r="B170" s="423"/>
      <c r="C170" s="12"/>
      <c r="D170" s="239" t="str">
        <f t="shared" si="15"/>
        <v>Organic Cert.</v>
      </c>
      <c r="E170" s="240">
        <f>'Southern Scenario'!G80+'Western Scenario'!G80</f>
        <v>0</v>
      </c>
      <c r="F170" s="240">
        <f>'Southern Scenario'!H80+'Western Scenario'!H80</f>
        <v>0</v>
      </c>
      <c r="G170" s="240">
        <f>'Southern Scenario'!I80+'Western Scenario'!I80</f>
        <v>0</v>
      </c>
      <c r="H170" s="240">
        <f>'Southern Scenario'!J80+'Western Scenario'!J80</f>
        <v>0</v>
      </c>
      <c r="I170" s="240">
        <f>'Southern Scenario'!K80+'Western Scenario'!K80</f>
        <v>0</v>
      </c>
      <c r="J170" s="240">
        <f>'Southern Scenario'!L80+'Western Scenario'!L80</f>
        <v>0</v>
      </c>
      <c r="K170" s="240">
        <f>'Southern Scenario'!M80+'Western Scenario'!M80</f>
        <v>0</v>
      </c>
      <c r="L170" s="240">
        <f>'Southern Scenario'!N80+'Western Scenario'!N80</f>
        <v>0</v>
      </c>
      <c r="M170" s="240">
        <f>'Southern Scenario'!O80+'Western Scenario'!O80</f>
        <v>0</v>
      </c>
      <c r="N170" s="240">
        <f>'Southern Scenario'!P80+'Western Scenario'!P80</f>
        <v>0</v>
      </c>
      <c r="O170" s="240">
        <f>'Southern Scenario'!Q80+'Western Scenario'!Q80</f>
        <v>0</v>
      </c>
      <c r="P170" s="240">
        <f>'Southern Scenario'!R80+'Western Scenario'!R80</f>
        <v>0</v>
      </c>
      <c r="Q170" s="240">
        <f>'Southern Scenario'!S80+'Western Scenario'!S80</f>
        <v>0</v>
      </c>
      <c r="R170" s="240">
        <f>'Southern Scenario'!T80+'Western Scenario'!T80</f>
        <v>0</v>
      </c>
      <c r="S170" s="240">
        <f>'Southern Scenario'!U80+'Western Scenario'!U80</f>
        <v>0</v>
      </c>
      <c r="T170" s="240">
        <f>'Southern Scenario'!V80+'Western Scenario'!V80</f>
        <v>0</v>
      </c>
      <c r="U170" s="240">
        <f>'Southern Scenario'!W80+'Western Scenario'!W80</f>
        <v>0</v>
      </c>
      <c r="V170" s="240">
        <f>'Southern Scenario'!X80+'Western Scenario'!X80</f>
        <v>0</v>
      </c>
      <c r="W170" s="12"/>
      <c r="X170" s="12"/>
      <c r="Y170" s="12"/>
      <c r="Z170" s="12"/>
    </row>
    <row r="171" spans="1:26" ht="14.25" hidden="1" customHeight="1">
      <c r="B171" s="423"/>
      <c r="D171" s="125" t="s">
        <v>186</v>
      </c>
      <c r="E171" s="234">
        <f t="shared" ref="E171:V171" si="16">SUM(E156:E170)</f>
        <v>0</v>
      </c>
      <c r="F171" s="234">
        <f t="shared" si="16"/>
        <v>0</v>
      </c>
      <c r="G171" s="234">
        <f t="shared" si="16"/>
        <v>0</v>
      </c>
      <c r="H171" s="234">
        <f t="shared" si="16"/>
        <v>0</v>
      </c>
      <c r="I171" s="234">
        <f t="shared" si="16"/>
        <v>0</v>
      </c>
      <c r="J171" s="234">
        <f t="shared" si="16"/>
        <v>0</v>
      </c>
      <c r="K171" s="234">
        <f t="shared" si="16"/>
        <v>0</v>
      </c>
      <c r="L171" s="234">
        <f t="shared" si="16"/>
        <v>0</v>
      </c>
      <c r="M171" s="234">
        <f t="shared" si="16"/>
        <v>0</v>
      </c>
      <c r="N171" s="234">
        <f t="shared" si="16"/>
        <v>0</v>
      </c>
      <c r="O171" s="234">
        <f t="shared" si="16"/>
        <v>0</v>
      </c>
      <c r="P171" s="234">
        <f t="shared" si="16"/>
        <v>0</v>
      </c>
      <c r="Q171" s="234">
        <f t="shared" si="16"/>
        <v>0</v>
      </c>
      <c r="R171" s="234">
        <f t="shared" si="16"/>
        <v>0</v>
      </c>
      <c r="S171" s="234">
        <f t="shared" si="16"/>
        <v>0</v>
      </c>
      <c r="T171" s="234">
        <f t="shared" si="16"/>
        <v>0</v>
      </c>
      <c r="U171" s="234">
        <f t="shared" si="16"/>
        <v>0</v>
      </c>
      <c r="V171" s="234">
        <f t="shared" si="16"/>
        <v>0</v>
      </c>
    </row>
    <row r="172" spans="1:26" ht="14.25" hidden="1" customHeight="1">
      <c r="B172" s="423"/>
    </row>
    <row r="173" spans="1:26" ht="14.25" customHeight="1">
      <c r="B173" s="423"/>
      <c r="D173" s="125"/>
      <c r="Q173" s="12"/>
      <c r="R173" s="12"/>
      <c r="S173" s="12"/>
      <c r="T173" s="12"/>
      <c r="U173" s="12"/>
      <c r="V173" s="12"/>
    </row>
    <row r="174" spans="1:26" ht="14.25" customHeight="1">
      <c r="B174" s="423"/>
      <c r="D174" s="253" t="s">
        <v>127</v>
      </c>
      <c r="Q174" s="12"/>
      <c r="R174" s="12"/>
      <c r="S174" s="12"/>
      <c r="T174" s="12"/>
      <c r="U174" s="12"/>
      <c r="V174" s="12"/>
    </row>
    <row r="175" spans="1:26" ht="14.25" customHeight="1">
      <c r="B175" s="423"/>
      <c r="D175" s="125" t="s">
        <v>167</v>
      </c>
      <c r="E175" s="234">
        <f>SUM('Midwest Scenario'!G175:G177)</f>
        <v>0</v>
      </c>
      <c r="F175" s="234">
        <f>SUM('Midwest Scenario'!H175:H177)</f>
        <v>0</v>
      </c>
      <c r="G175" s="234">
        <f>SUM('Midwest Scenario'!I175:I177)</f>
        <v>0</v>
      </c>
      <c r="H175" s="234">
        <f>SUM('Midwest Scenario'!J175:J177)</f>
        <v>22283.435347499999</v>
      </c>
      <c r="I175" s="234">
        <f>SUM('Midwest Scenario'!K175:K177)</f>
        <v>22951.938407924998</v>
      </c>
      <c r="J175" s="234">
        <f>SUM('Midwest Scenario'!L175:L177)</f>
        <v>23640.496560162748</v>
      </c>
      <c r="K175" s="234">
        <f>SUM('Midwest Scenario'!M175:M177)</f>
        <v>0</v>
      </c>
      <c r="L175" s="234">
        <f>SUM('Midwest Scenario'!N175:N177)</f>
        <v>0</v>
      </c>
      <c r="M175" s="234">
        <f>SUM('Midwest Scenario'!O175:O177)</f>
        <v>0</v>
      </c>
      <c r="N175" s="234">
        <f>SUM('Midwest Scenario'!P175:P177)</f>
        <v>26607.587151237865</v>
      </c>
      <c r="O175" s="234">
        <f>SUM('Midwest Scenario'!Q175:Q177)</f>
        <v>27405.814765775005</v>
      </c>
      <c r="P175" s="234">
        <f>SUM('Midwest Scenario'!R175:R177)</f>
        <v>28227.989208748255</v>
      </c>
      <c r="Q175" s="234">
        <f>SUM('Midwest Scenario'!S175:S177)</f>
        <v>0</v>
      </c>
      <c r="R175" s="234">
        <f>SUM('Midwest Scenario'!T175:T177)</f>
        <v>0</v>
      </c>
      <c r="S175" s="234">
        <f>SUM('Midwest Scenario'!U175:U177)</f>
        <v>0</v>
      </c>
      <c r="T175" s="234">
        <f>SUM('Midwest Scenario'!V175:V177)</f>
        <v>31770.850543031087</v>
      </c>
      <c r="U175" s="234">
        <f>SUM('Midwest Scenario'!W175:W177)</f>
        <v>32723.976059322016</v>
      </c>
      <c r="V175" s="234">
        <f>SUM('Midwest Scenario'!X175:X177)</f>
        <v>33705.695341101673</v>
      </c>
    </row>
    <row r="176" spans="1:26" ht="14.25" customHeight="1">
      <c r="B176" s="423"/>
      <c r="D176" s="125" t="s">
        <v>168</v>
      </c>
      <c r="E176" s="234">
        <f>'Midwest Scenario'!G178</f>
        <v>0</v>
      </c>
      <c r="F176" s="234">
        <f>'Midwest Scenario'!H178</f>
        <v>0</v>
      </c>
      <c r="G176" s="234">
        <f>'Midwest Scenario'!I178</f>
        <v>0</v>
      </c>
      <c r="H176" s="234">
        <f>'Midwest Scenario'!J178</f>
        <v>774.47026125000002</v>
      </c>
      <c r="I176" s="234">
        <f>'Midwest Scenario'!K178</f>
        <v>797.70436908749991</v>
      </c>
      <c r="J176" s="234">
        <f>'Midwest Scenario'!L178</f>
        <v>821.63550016012493</v>
      </c>
      <c r="K176" s="234">
        <f>'Midwest Scenario'!M178</f>
        <v>0</v>
      </c>
      <c r="L176" s="234">
        <f>'Midwest Scenario'!N178</f>
        <v>0</v>
      </c>
      <c r="M176" s="234">
        <f>'Midwest Scenario'!O178</f>
        <v>0</v>
      </c>
      <c r="N176" s="234">
        <f>'Midwest Scenario'!P178</f>
        <v>924.75799403897702</v>
      </c>
      <c r="O176" s="234">
        <f>'Midwest Scenario'!Q178</f>
        <v>952.50073386014628</v>
      </c>
      <c r="P176" s="234">
        <f>'Midwest Scenario'!R178</f>
        <v>981.07575587595079</v>
      </c>
      <c r="Q176" s="234">
        <f>'Midwest Scenario'!S178</f>
        <v>0</v>
      </c>
      <c r="R176" s="234">
        <f>'Midwest Scenario'!T178</f>
        <v>0</v>
      </c>
      <c r="S176" s="234">
        <f>'Midwest Scenario'!U178</f>
        <v>0</v>
      </c>
      <c r="T176" s="234">
        <f>'Midwest Scenario'!V178</f>
        <v>1104.2094065157919</v>
      </c>
      <c r="U176" s="234">
        <f>'Midwest Scenario'!W178</f>
        <v>1137.3356887112654</v>
      </c>
      <c r="V176" s="234">
        <f>'Midwest Scenario'!X178</f>
        <v>1171.4557593726033</v>
      </c>
    </row>
    <row r="177" spans="2:22" ht="14.25" customHeight="1">
      <c r="B177" s="423"/>
      <c r="D177" s="125" t="s">
        <v>169</v>
      </c>
      <c r="E177" s="234">
        <f>SUM('Midwest Scenario'!G179:G180)</f>
        <v>0</v>
      </c>
      <c r="F177" s="234">
        <f>SUM('Midwest Scenario'!H179:H180)</f>
        <v>0</v>
      </c>
      <c r="G177" s="234">
        <f>SUM('Midwest Scenario'!I179:I180)</f>
        <v>0</v>
      </c>
      <c r="H177" s="234">
        <f>SUM('Midwest Scenario'!J179:J180)</f>
        <v>467.14079249999992</v>
      </c>
      <c r="I177" s="234">
        <f>SUM('Midwest Scenario'!K179:K180)</f>
        <v>481.15501627499992</v>
      </c>
      <c r="J177" s="234">
        <f>SUM('Midwest Scenario'!L179:L180)</f>
        <v>495.58966676324985</v>
      </c>
      <c r="K177" s="234">
        <f>SUM('Midwest Scenario'!M179:M180)</f>
        <v>0</v>
      </c>
      <c r="L177" s="234">
        <f>SUM('Midwest Scenario'!N179:N180)</f>
        <v>0</v>
      </c>
      <c r="M177" s="234">
        <f>SUM('Midwest Scenario'!O179:O180)</f>
        <v>0</v>
      </c>
      <c r="N177" s="234">
        <f>SUM('Midwest Scenario'!P179:P180)</f>
        <v>557.7905360870019</v>
      </c>
      <c r="O177" s="234">
        <f>SUM('Midwest Scenario'!Q179:Q180)</f>
        <v>574.52425216961194</v>
      </c>
      <c r="P177" s="234">
        <f>SUM('Midwest Scenario'!R179:R180)</f>
        <v>591.75997973470032</v>
      </c>
      <c r="Q177" s="234">
        <f>SUM('Midwest Scenario'!S179:S180)</f>
        <v>0</v>
      </c>
      <c r="R177" s="234">
        <f>SUM('Midwest Scenario'!T179:T180)</f>
        <v>0</v>
      </c>
      <c r="S177" s="234">
        <f>SUM('Midwest Scenario'!U179:U180)</f>
        <v>0</v>
      </c>
      <c r="T177" s="234">
        <f>SUM('Midwest Scenario'!V179:V180)</f>
        <v>666.03107059682668</v>
      </c>
      <c r="U177" s="234">
        <f>SUM('Midwest Scenario'!W179:W180)</f>
        <v>686.01200271473135</v>
      </c>
      <c r="V177" s="234">
        <f>SUM('Midwest Scenario'!X179:X180)</f>
        <v>706.59236279617335</v>
      </c>
    </row>
    <row r="178" spans="2:22" ht="14.25" customHeight="1">
      <c r="B178" s="423"/>
      <c r="D178" s="125" t="s">
        <v>170</v>
      </c>
      <c r="E178" s="234">
        <f>SUM('Midwest Scenario'!G181 + 'Midwest Scenario'!G187)</f>
        <v>0</v>
      </c>
      <c r="F178" s="234">
        <f>SUM('Midwest Scenario'!H181 + 'Midwest Scenario'!H187)</f>
        <v>0</v>
      </c>
      <c r="G178" s="234">
        <f>SUM('Midwest Scenario'!I181 + 'Midwest Scenario'!I187)</f>
        <v>0</v>
      </c>
      <c r="H178" s="234">
        <f>SUM('Midwest Scenario'!J181 + 'Midwest Scenario'!J187)</f>
        <v>15436.134783750002</v>
      </c>
      <c r="I178" s="234">
        <f>SUM('Midwest Scenario'!K181 + 'Midwest Scenario'!K187)</f>
        <v>15899.218827262499</v>
      </c>
      <c r="J178" s="234">
        <f>SUM('Midwest Scenario'!L181 + 'Midwest Scenario'!L187)</f>
        <v>16376.195392080372</v>
      </c>
      <c r="K178" s="234">
        <f>SUM('Midwest Scenario'!M181 + 'Midwest Scenario'!M187)</f>
        <v>0</v>
      </c>
      <c r="L178" s="234">
        <f>SUM('Midwest Scenario'!N181 + 'Midwest Scenario'!N187)</f>
        <v>0</v>
      </c>
      <c r="M178" s="234">
        <f>SUM('Midwest Scenario'!O181 + 'Midwest Scenario'!O187)</f>
        <v>0</v>
      </c>
      <c r="N178" s="234">
        <f>SUM('Midwest Scenario'!P181 + 'Midwest Scenario'!P187)</f>
        <v>18431.552188067864</v>
      </c>
      <c r="O178" s="234">
        <f>SUM('Midwest Scenario'!Q181 + 'Midwest Scenario'!Q187)</f>
        <v>18984.4987537099</v>
      </c>
      <c r="P178" s="234">
        <f>SUM('Midwest Scenario'!R181 + 'Midwest Scenario'!R187)</f>
        <v>19554.033716321199</v>
      </c>
      <c r="Q178" s="234">
        <f>SUM('Midwest Scenario'!S181 + 'Midwest Scenario'!S187)</f>
        <v>0</v>
      </c>
      <c r="R178" s="234">
        <f>SUM('Midwest Scenario'!T181 + 'Midwest Scenario'!T187)</f>
        <v>0</v>
      </c>
      <c r="S178" s="234">
        <f>SUM('Midwest Scenario'!U181 + 'Midwest Scenario'!U187)</f>
        <v>0</v>
      </c>
      <c r="T178" s="234">
        <f>SUM('Midwest Scenario'!V181 + 'Midwest Scenario'!V187)</f>
        <v>22008.237218756549</v>
      </c>
      <c r="U178" s="234">
        <f>SUM('Midwest Scenario'!W181 + 'Midwest Scenario'!W187)</f>
        <v>22668.484335319241</v>
      </c>
      <c r="V178" s="234">
        <f>SUM('Midwest Scenario'!X181 + 'Midwest Scenario'!X187)</f>
        <v>23348.538865378818</v>
      </c>
    </row>
    <row r="179" spans="2:22" ht="14.25" customHeight="1">
      <c r="B179" s="423"/>
      <c r="D179" s="125" t="s">
        <v>87</v>
      </c>
      <c r="E179" s="254">
        <f>'Midwest Scenario'!G185</f>
        <v>0</v>
      </c>
      <c r="F179" s="254">
        <f>'Midwest Scenario'!H185</f>
        <v>0</v>
      </c>
      <c r="G179" s="254">
        <f>'Midwest Scenario'!I185</f>
        <v>0</v>
      </c>
      <c r="H179" s="254">
        <f>'Midwest Scenario'!J185</f>
        <v>0</v>
      </c>
      <c r="I179" s="254">
        <f>'Midwest Scenario'!K185</f>
        <v>0</v>
      </c>
      <c r="J179" s="254">
        <f>'Midwest Scenario'!L185</f>
        <v>0</v>
      </c>
      <c r="K179" s="254">
        <f>'Midwest Scenario'!M185</f>
        <v>0</v>
      </c>
      <c r="L179" s="254">
        <f>'Midwest Scenario'!N185</f>
        <v>0</v>
      </c>
      <c r="M179" s="254">
        <f>'Midwest Scenario'!O185</f>
        <v>0</v>
      </c>
      <c r="N179" s="254">
        <f>'Midwest Scenario'!P185</f>
        <v>0</v>
      </c>
      <c r="O179" s="254">
        <f>'Midwest Scenario'!Q185</f>
        <v>0</v>
      </c>
      <c r="P179" s="254">
        <f>'Midwest Scenario'!R185</f>
        <v>0</v>
      </c>
      <c r="Q179" s="254">
        <f>'Midwest Scenario'!S185</f>
        <v>0</v>
      </c>
      <c r="R179" s="254">
        <f>'Midwest Scenario'!T185</f>
        <v>0</v>
      </c>
      <c r="S179" s="254">
        <f>'Midwest Scenario'!U185</f>
        <v>0</v>
      </c>
      <c r="T179" s="254">
        <f>'Midwest Scenario'!V185</f>
        <v>0</v>
      </c>
      <c r="U179" s="254">
        <f>'Midwest Scenario'!W185</f>
        <v>0</v>
      </c>
      <c r="V179" s="254">
        <f>'Midwest Scenario'!X185</f>
        <v>0</v>
      </c>
    </row>
    <row r="180" spans="2:22" ht="14.25" customHeight="1">
      <c r="B180" s="423"/>
      <c r="D180" s="125" t="s">
        <v>89</v>
      </c>
      <c r="E180" s="254">
        <f>'Midwest Scenario'!G186</f>
        <v>0</v>
      </c>
      <c r="F180" s="254">
        <f>'Midwest Scenario'!H186</f>
        <v>0</v>
      </c>
      <c r="G180" s="254">
        <f>'Midwest Scenario'!I186</f>
        <v>0</v>
      </c>
      <c r="H180" s="254">
        <f>'Midwest Scenario'!J186</f>
        <v>0</v>
      </c>
      <c r="I180" s="254">
        <f>'Midwest Scenario'!K186</f>
        <v>0</v>
      </c>
      <c r="J180" s="254">
        <f>'Midwest Scenario'!L186</f>
        <v>0</v>
      </c>
      <c r="K180" s="254">
        <f>'Midwest Scenario'!M186</f>
        <v>0</v>
      </c>
      <c r="L180" s="254">
        <f>'Midwest Scenario'!N186</f>
        <v>0</v>
      </c>
      <c r="M180" s="254">
        <f>'Midwest Scenario'!O186</f>
        <v>0</v>
      </c>
      <c r="N180" s="254">
        <f>'Midwest Scenario'!P186</f>
        <v>0</v>
      </c>
      <c r="O180" s="254">
        <f>'Midwest Scenario'!Q186</f>
        <v>0</v>
      </c>
      <c r="P180" s="254">
        <f>'Midwest Scenario'!R186</f>
        <v>0</v>
      </c>
      <c r="Q180" s="254">
        <f>'Midwest Scenario'!S186</f>
        <v>0</v>
      </c>
      <c r="R180" s="254">
        <f>'Midwest Scenario'!T186</f>
        <v>0</v>
      </c>
      <c r="S180" s="254">
        <f>'Midwest Scenario'!U186</f>
        <v>0</v>
      </c>
      <c r="T180" s="254">
        <f>'Midwest Scenario'!V186</f>
        <v>0</v>
      </c>
      <c r="U180" s="254">
        <f>'Midwest Scenario'!W186</f>
        <v>0</v>
      </c>
      <c r="V180" s="254">
        <f>'Midwest Scenario'!X186</f>
        <v>0</v>
      </c>
    </row>
    <row r="181" spans="2:22" ht="14.25" customHeight="1">
      <c r="B181" s="423"/>
      <c r="D181" s="125" t="s">
        <v>171</v>
      </c>
      <c r="E181" s="254">
        <f>'Midwest Scenario'!G188</f>
        <v>0</v>
      </c>
      <c r="F181" s="254">
        <f>'Midwest Scenario'!H188</f>
        <v>0</v>
      </c>
      <c r="G181" s="254">
        <f>'Midwest Scenario'!I188</f>
        <v>0</v>
      </c>
      <c r="H181" s="254">
        <f>'Midwest Scenario'!J188</f>
        <v>430.26125624999997</v>
      </c>
      <c r="I181" s="254">
        <f>'Midwest Scenario'!K188</f>
        <v>443.16909393749995</v>
      </c>
      <c r="J181" s="254">
        <f>'Midwest Scenario'!L188</f>
        <v>456.46416675562494</v>
      </c>
      <c r="K181" s="254">
        <f>'Midwest Scenario'!M188</f>
        <v>0</v>
      </c>
      <c r="L181" s="254">
        <f>'Midwest Scenario'!N188</f>
        <v>0</v>
      </c>
      <c r="M181" s="254">
        <f>'Midwest Scenario'!O188</f>
        <v>0</v>
      </c>
      <c r="N181" s="254">
        <f>'Midwest Scenario'!P188</f>
        <v>513.75444113276501</v>
      </c>
      <c r="O181" s="254">
        <f>'Midwest Scenario'!Q188</f>
        <v>529.1670743667479</v>
      </c>
      <c r="P181" s="254">
        <f>'Midwest Scenario'!R188</f>
        <v>545.04208659775043</v>
      </c>
      <c r="Q181" s="254">
        <f>'Midwest Scenario'!S188</f>
        <v>0</v>
      </c>
      <c r="R181" s="254">
        <f>'Midwest Scenario'!T188</f>
        <v>0</v>
      </c>
      <c r="S181" s="254">
        <f>'Midwest Scenario'!U188</f>
        <v>0</v>
      </c>
      <c r="T181" s="254">
        <f>'Midwest Scenario'!V188</f>
        <v>613.44967028655094</v>
      </c>
      <c r="U181" s="254">
        <f>'Midwest Scenario'!W188</f>
        <v>631.85316039514737</v>
      </c>
      <c r="V181" s="254">
        <f>'Midwest Scenario'!X188</f>
        <v>650.80875520700181</v>
      </c>
    </row>
    <row r="182" spans="2:22" ht="14.25" customHeight="1">
      <c r="B182" s="423"/>
      <c r="D182" s="125" t="s">
        <v>92</v>
      </c>
      <c r="E182" s="254">
        <f>'Midwest Scenario'!G189</f>
        <v>0</v>
      </c>
      <c r="F182" s="254">
        <f>'Midwest Scenario'!H189</f>
        <v>0</v>
      </c>
      <c r="G182" s="254">
        <f>'Midwest Scenario'!I189</f>
        <v>0</v>
      </c>
      <c r="H182" s="254">
        <f>'Midwest Scenario'!J189</f>
        <v>0</v>
      </c>
      <c r="I182" s="254">
        <f>'Midwest Scenario'!K189</f>
        <v>0</v>
      </c>
      <c r="J182" s="254">
        <f>'Midwest Scenario'!L189</f>
        <v>0</v>
      </c>
      <c r="K182" s="254">
        <f>'Midwest Scenario'!M189</f>
        <v>0</v>
      </c>
      <c r="L182" s="254">
        <f>'Midwest Scenario'!N189</f>
        <v>0</v>
      </c>
      <c r="M182" s="254">
        <f>'Midwest Scenario'!O189</f>
        <v>0</v>
      </c>
      <c r="N182" s="254">
        <f>'Midwest Scenario'!P189</f>
        <v>0</v>
      </c>
      <c r="O182" s="254">
        <f>'Midwest Scenario'!Q189</f>
        <v>0</v>
      </c>
      <c r="P182" s="254">
        <f>'Midwest Scenario'!R189</f>
        <v>0</v>
      </c>
      <c r="Q182" s="254">
        <f>'Midwest Scenario'!S189</f>
        <v>0</v>
      </c>
      <c r="R182" s="254">
        <f>'Midwest Scenario'!T189</f>
        <v>0</v>
      </c>
      <c r="S182" s="254">
        <f>'Midwest Scenario'!U189</f>
        <v>0</v>
      </c>
      <c r="T182" s="254">
        <f>'Midwest Scenario'!V189</f>
        <v>0</v>
      </c>
      <c r="U182" s="254">
        <f>'Midwest Scenario'!W189</f>
        <v>0</v>
      </c>
      <c r="V182" s="254">
        <f>'Midwest Scenario'!X189</f>
        <v>0</v>
      </c>
    </row>
    <row r="183" spans="2:22" ht="14.25" customHeight="1">
      <c r="B183" s="423"/>
      <c r="D183" s="125" t="s">
        <v>93</v>
      </c>
      <c r="E183" s="254">
        <f>'Midwest Scenario'!G190</f>
        <v>0</v>
      </c>
      <c r="F183" s="254">
        <f>'Midwest Scenario'!H190</f>
        <v>0</v>
      </c>
      <c r="G183" s="254">
        <f>'Midwest Scenario'!I190</f>
        <v>0</v>
      </c>
      <c r="H183" s="254">
        <f>'Midwest Scenario'!J190</f>
        <v>2663.5220625000002</v>
      </c>
      <c r="I183" s="254">
        <f>'Midwest Scenario'!K190</f>
        <v>2743.4277243749998</v>
      </c>
      <c r="J183" s="254">
        <f>'Midwest Scenario'!L190</f>
        <v>2825.7305561062494</v>
      </c>
      <c r="K183" s="254">
        <f>'Midwest Scenario'!M190</f>
        <v>0</v>
      </c>
      <c r="L183" s="254">
        <f>'Midwest Scenario'!N190</f>
        <v>0</v>
      </c>
      <c r="M183" s="254">
        <f>'Midwest Scenario'!O190</f>
        <v>0</v>
      </c>
      <c r="N183" s="254">
        <f>'Midwest Scenario'!P190</f>
        <v>3180.3846355837832</v>
      </c>
      <c r="O183" s="254">
        <f>'Midwest Scenario'!Q190</f>
        <v>3275.796174651297</v>
      </c>
      <c r="P183" s="254">
        <f>'Midwest Scenario'!R190</f>
        <v>3374.0700598908356</v>
      </c>
      <c r="Q183" s="254">
        <f>'Midwest Scenario'!S190</f>
        <v>0</v>
      </c>
      <c r="R183" s="254">
        <f>'Midwest Scenario'!T190</f>
        <v>0</v>
      </c>
      <c r="S183" s="254">
        <f>'Midwest Scenario'!U190</f>
        <v>0</v>
      </c>
      <c r="T183" s="254">
        <f>'Midwest Scenario'!V190</f>
        <v>3797.5455779643635</v>
      </c>
      <c r="U183" s="254">
        <f>'Midwest Scenario'!W190</f>
        <v>3911.4719453032935</v>
      </c>
      <c r="V183" s="254">
        <f>'Midwest Scenario'!X190</f>
        <v>4028.8161036623924</v>
      </c>
    </row>
    <row r="184" spans="2:22" ht="14.25" customHeight="1">
      <c r="B184" s="423"/>
      <c r="D184" s="239" t="s">
        <v>94</v>
      </c>
      <c r="E184" s="254">
        <f>'Midwest Scenario'!G191</f>
        <v>0</v>
      </c>
      <c r="F184" s="254">
        <f>'Midwest Scenario'!H191</f>
        <v>0</v>
      </c>
      <c r="G184" s="254">
        <f>'Midwest Scenario'!I191</f>
        <v>0</v>
      </c>
      <c r="H184" s="254">
        <f>'Midwest Scenario'!J191</f>
        <v>2360.2903200000001</v>
      </c>
      <c r="I184" s="254">
        <f>'Midwest Scenario'!K191</f>
        <v>2431.0990296</v>
      </c>
      <c r="J184" s="254">
        <f>'Midwest Scenario'!L191</f>
        <v>2504.0320004879995</v>
      </c>
      <c r="K184" s="254">
        <f>'Midwest Scenario'!M191</f>
        <v>0</v>
      </c>
      <c r="L184" s="254">
        <f>'Midwest Scenario'!N191</f>
        <v>0</v>
      </c>
      <c r="M184" s="254">
        <f>'Midwest Scenario'!O191</f>
        <v>0</v>
      </c>
      <c r="N184" s="254">
        <f>'Midwest Scenario'!P191</f>
        <v>2818.3100770711681</v>
      </c>
      <c r="O184" s="254">
        <f>'Midwest Scenario'!Q191</f>
        <v>2902.8593793833029</v>
      </c>
      <c r="P184" s="254">
        <f>'Midwest Scenario'!R191</f>
        <v>2989.945160764802</v>
      </c>
      <c r="Q184" s="254">
        <f>'Midwest Scenario'!S191</f>
        <v>0</v>
      </c>
      <c r="R184" s="254">
        <f>'Midwest Scenario'!T191</f>
        <v>0</v>
      </c>
      <c r="S184" s="254">
        <f>'Midwest Scenario'!U191</f>
        <v>0</v>
      </c>
      <c r="T184" s="254">
        <f>'Midwest Scenario'!V191</f>
        <v>3365.209619857651</v>
      </c>
      <c r="U184" s="254">
        <f>'Midwest Scenario'!W191</f>
        <v>3466.1659084533799</v>
      </c>
      <c r="V184" s="254">
        <f>'Midwest Scenario'!X191</f>
        <v>3570.1508857069816</v>
      </c>
    </row>
    <row r="185" spans="2:22" ht="14.25" customHeight="1">
      <c r="B185" s="423"/>
      <c r="D185" s="255" t="s">
        <v>187</v>
      </c>
      <c r="E185" s="234">
        <f t="shared" ref="E185:V185" si="17">SUM(E175:E184)</f>
        <v>0</v>
      </c>
      <c r="F185" s="234">
        <f t="shared" si="17"/>
        <v>0</v>
      </c>
      <c r="G185" s="234">
        <f t="shared" si="17"/>
        <v>0</v>
      </c>
      <c r="H185" s="234">
        <f t="shared" si="17"/>
        <v>44415.254823750001</v>
      </c>
      <c r="I185" s="234">
        <f t="shared" si="17"/>
        <v>45747.712468462494</v>
      </c>
      <c r="J185" s="234">
        <f t="shared" si="17"/>
        <v>47120.143842516372</v>
      </c>
      <c r="K185" s="234">
        <f t="shared" si="17"/>
        <v>0</v>
      </c>
      <c r="L185" s="234">
        <f t="shared" si="17"/>
        <v>0</v>
      </c>
      <c r="M185" s="234">
        <f t="shared" si="17"/>
        <v>0</v>
      </c>
      <c r="N185" s="234">
        <f t="shared" si="17"/>
        <v>53034.137023219424</v>
      </c>
      <c r="O185" s="234">
        <f t="shared" si="17"/>
        <v>54625.161133916015</v>
      </c>
      <c r="P185" s="234">
        <f t="shared" si="17"/>
        <v>56263.915967933492</v>
      </c>
      <c r="Q185" s="234">
        <f t="shared" si="17"/>
        <v>0</v>
      </c>
      <c r="R185" s="234">
        <f t="shared" si="17"/>
        <v>0</v>
      </c>
      <c r="S185" s="234">
        <f t="shared" si="17"/>
        <v>0</v>
      </c>
      <c r="T185" s="234">
        <f t="shared" si="17"/>
        <v>63325.533107008814</v>
      </c>
      <c r="U185" s="234">
        <f t="shared" si="17"/>
        <v>65225.299100219076</v>
      </c>
      <c r="V185" s="234">
        <f t="shared" si="17"/>
        <v>67182.058073225649</v>
      </c>
    </row>
    <row r="186" spans="2:22" ht="14.25" customHeight="1">
      <c r="B186" s="423"/>
      <c r="D186" s="125"/>
      <c r="Q186" s="12"/>
      <c r="R186" s="12"/>
      <c r="S186" s="12"/>
      <c r="T186" s="12"/>
      <c r="U186" s="12"/>
      <c r="V186" s="12"/>
    </row>
    <row r="187" spans="2:22" ht="14.25" customHeight="1">
      <c r="B187" s="423"/>
      <c r="D187" s="125" t="s">
        <v>175</v>
      </c>
      <c r="E187" s="234">
        <f t="shared" ref="E187:V187" si="18">E171+E140+E127+E114+E101+E153+E185</f>
        <v>152070</v>
      </c>
      <c r="F187" s="234">
        <f t="shared" si="18"/>
        <v>114090.52499999999</v>
      </c>
      <c r="G187" s="234">
        <f t="shared" si="18"/>
        <v>104213.533125</v>
      </c>
      <c r="H187" s="234">
        <f t="shared" si="18"/>
        <v>44415.254823750001</v>
      </c>
      <c r="I187" s="234">
        <f t="shared" si="18"/>
        <v>45747.712468462494</v>
      </c>
      <c r="J187" s="234">
        <f t="shared" si="18"/>
        <v>47120.143842516372</v>
      </c>
      <c r="K187" s="234">
        <f t="shared" si="18"/>
        <v>181579.53273316502</v>
      </c>
      <c r="L187" s="234">
        <f t="shared" si="18"/>
        <v>136230.05338844928</v>
      </c>
      <c r="M187" s="234">
        <f t="shared" si="18"/>
        <v>124436.40855730725</v>
      </c>
      <c r="N187" s="234">
        <f t="shared" si="18"/>
        <v>53034.137023219424</v>
      </c>
      <c r="O187" s="234">
        <f t="shared" si="18"/>
        <v>54625.161133916015</v>
      </c>
      <c r="P187" s="234">
        <f t="shared" si="18"/>
        <v>56263.915967933492</v>
      </c>
      <c r="Q187" s="234">
        <f t="shared" si="18"/>
        <v>216815.45806269837</v>
      </c>
      <c r="R187" s="234">
        <f t="shared" si="18"/>
        <v>162665.80810474613</v>
      </c>
      <c r="S187" s="234">
        <f t="shared" si="18"/>
        <v>148583.57940967364</v>
      </c>
      <c r="T187" s="234">
        <f t="shared" si="18"/>
        <v>63325.533107008814</v>
      </c>
      <c r="U187" s="234">
        <f t="shared" si="18"/>
        <v>65225.299100219076</v>
      </c>
      <c r="V187" s="234">
        <f t="shared" si="18"/>
        <v>67182.058073225649</v>
      </c>
    </row>
    <row r="188" spans="2:22" ht="14.25" customHeight="1">
      <c r="B188" s="423"/>
      <c r="D188" s="125"/>
      <c r="Q188" s="12"/>
      <c r="R188" s="12"/>
      <c r="S188" s="12"/>
      <c r="T188" s="12"/>
      <c r="U188" s="12"/>
      <c r="V188" s="12"/>
    </row>
    <row r="189" spans="2:22" ht="14.25" customHeight="1">
      <c r="B189" s="423"/>
      <c r="D189" s="256" t="s">
        <v>188</v>
      </c>
      <c r="E189" s="242">
        <f t="shared" ref="E189:V189" si="19">E86-E187</f>
        <v>284009.02500000002</v>
      </c>
      <c r="F189" s="242">
        <f t="shared" si="19"/>
        <v>139994.49712499999</v>
      </c>
      <c r="G189" s="242">
        <f t="shared" si="19"/>
        <v>116378.68776750001</v>
      </c>
      <c r="H189" s="242">
        <f t="shared" si="19"/>
        <v>195403.4773440375</v>
      </c>
      <c r="I189" s="242">
        <f t="shared" si="19"/>
        <v>201265.58166435859</v>
      </c>
      <c r="J189" s="242">
        <f t="shared" si="19"/>
        <v>156418.81052292822</v>
      </c>
      <c r="K189" s="257">
        <f t="shared" si="19"/>
        <v>339121.6285362122</v>
      </c>
      <c r="L189" s="242">
        <f t="shared" si="19"/>
        <v>167160.75079352871</v>
      </c>
      <c r="M189" s="242">
        <f t="shared" si="19"/>
        <v>138962.23939581477</v>
      </c>
      <c r="N189" s="242">
        <f t="shared" si="19"/>
        <v>233321.97087240033</v>
      </c>
      <c r="O189" s="242">
        <f t="shared" si="19"/>
        <v>240321.6299985724</v>
      </c>
      <c r="P189" s="242">
        <f t="shared" si="19"/>
        <v>247531.27889852953</v>
      </c>
      <c r="Q189" s="242">
        <f t="shared" si="19"/>
        <v>404928.95935631858</v>
      </c>
      <c r="R189" s="242">
        <f t="shared" si="19"/>
        <v>199598.67837452478</v>
      </c>
      <c r="S189" s="242">
        <f t="shared" si="19"/>
        <v>165928.18108138535</v>
      </c>
      <c r="T189" s="242">
        <f t="shared" si="19"/>
        <v>278598.63515086216</v>
      </c>
      <c r="U189" s="242">
        <f t="shared" si="19"/>
        <v>286956.59420538787</v>
      </c>
      <c r="V189" s="243">
        <f t="shared" si="19"/>
        <v>295565.2920315495</v>
      </c>
    </row>
    <row r="190" spans="2:22" ht="14.25" customHeight="1">
      <c r="B190" s="423"/>
      <c r="D190" s="125"/>
      <c r="Q190" s="12"/>
      <c r="R190" s="12"/>
    </row>
    <row r="191" spans="2:22" ht="14.25" customHeight="1">
      <c r="B191" s="423"/>
      <c r="D191" s="229" t="s">
        <v>177</v>
      </c>
      <c r="Q191" s="12"/>
      <c r="R191" s="12"/>
    </row>
    <row r="192" spans="2:22" ht="14.25" customHeight="1">
      <c r="B192" s="423"/>
      <c r="D192" s="238" t="s">
        <v>61</v>
      </c>
      <c r="Q192" s="12"/>
      <c r="R192" s="12"/>
    </row>
    <row r="193" spans="1:26" ht="14.25" customHeight="1">
      <c r="B193" s="423"/>
      <c r="D193" s="125" t="s">
        <v>178</v>
      </c>
      <c r="E193" s="234">
        <f>SUM('Northeast Scenario'!G237-'Northeast Scenario'!G234,'Midwest Scenario'!G213-'Midwest Scenario'!G210)</f>
        <v>28665</v>
      </c>
      <c r="F193" s="234">
        <f>SUM('Northeast Scenario'!H237-'Northeast Scenario'!H234,'Midwest Scenario'!H213-'Midwest Scenario'!H210)</f>
        <v>0</v>
      </c>
      <c r="G193" s="234">
        <f>SUM('Northeast Scenario'!I237-'Northeast Scenario'!I234,'Midwest Scenario'!I213-'Midwest Scenario'!I210)</f>
        <v>0</v>
      </c>
      <c r="H193" s="234">
        <f>SUM('Northeast Scenario'!J237-'Northeast Scenario'!J234,'Midwest Scenario'!J213-'Midwest Scenario'!J210)</f>
        <v>0</v>
      </c>
      <c r="I193" s="234">
        <f>SUM('Northeast Scenario'!K237-'Northeast Scenario'!K234,'Midwest Scenario'!K213-'Midwest Scenario'!K210)</f>
        <v>0</v>
      </c>
      <c r="J193" s="234">
        <f>SUM('Northeast Scenario'!L237-'Northeast Scenario'!L234,'Midwest Scenario'!L213-'Midwest Scenario'!L210)</f>
        <v>0</v>
      </c>
      <c r="K193" s="234">
        <f>SUM('Northeast Scenario'!M237-'Northeast Scenario'!M234,'Midwest Scenario'!M213-'Midwest Scenario'!M210)</f>
        <v>34227.509080003787</v>
      </c>
      <c r="L193" s="234">
        <f>SUM('Northeast Scenario'!N237-'Northeast Scenario'!N234,'Midwest Scenario'!N213-'Midwest Scenario'!N210)</f>
        <v>0</v>
      </c>
      <c r="M193" s="234">
        <f>SUM('Northeast Scenario'!O237-'Northeast Scenario'!O234,'Midwest Scenario'!O213-'Midwest Scenario'!O210)</f>
        <v>0</v>
      </c>
      <c r="N193" s="234">
        <f>SUM('Northeast Scenario'!P237-'Northeast Scenario'!P234,'Midwest Scenario'!P213-'Midwest Scenario'!P210)</f>
        <v>0</v>
      </c>
      <c r="O193" s="234">
        <f>SUM('Northeast Scenario'!Q237-'Northeast Scenario'!Q234,'Midwest Scenario'!Q213-'Midwest Scenario'!Q210)</f>
        <v>0</v>
      </c>
      <c r="P193" s="234">
        <f>SUM('Northeast Scenario'!R237-'Northeast Scenario'!R234,'Midwest Scenario'!R213-'Midwest Scenario'!R210)</f>
        <v>0</v>
      </c>
      <c r="Q193" s="234">
        <f>SUM('Northeast Scenario'!S237-'Northeast Scenario'!S234,'Midwest Scenario'!S213-'Midwest Scenario'!S210)</f>
        <v>40869.435821445702</v>
      </c>
      <c r="R193" s="234">
        <f>SUM('Northeast Scenario'!T237-'Northeast Scenario'!T234,'Midwest Scenario'!T213-'Midwest Scenario'!T210)</f>
        <v>0</v>
      </c>
      <c r="S193" s="234">
        <f>SUM('Northeast Scenario'!U237-'Northeast Scenario'!U234,'Midwest Scenario'!U213-'Midwest Scenario'!U210)</f>
        <v>0</v>
      </c>
      <c r="T193" s="234">
        <f>SUM('Northeast Scenario'!V237-'Northeast Scenario'!V234,'Midwest Scenario'!V213-'Midwest Scenario'!V210)</f>
        <v>0</v>
      </c>
      <c r="U193" s="234">
        <f>SUM('Northeast Scenario'!W237-'Northeast Scenario'!W234,'Midwest Scenario'!W213-'Midwest Scenario'!W210)</f>
        <v>0</v>
      </c>
      <c r="V193" s="234">
        <f>SUM('Northeast Scenario'!X237-'Northeast Scenario'!X234,'Midwest Scenario'!X213-'Midwest Scenario'!X210)</f>
        <v>0</v>
      </c>
    </row>
    <row r="194" spans="1:26" ht="14.25" customHeight="1">
      <c r="B194" s="423"/>
      <c r="D194" s="125" t="s">
        <v>179</v>
      </c>
      <c r="E194" s="234">
        <f>'Northeast Scenario'!G234+'Midwest Scenario'!G210</f>
        <v>19972.5</v>
      </c>
      <c r="F194" s="234">
        <f>'Northeast Scenario'!H234+'Midwest Scenario'!H210</f>
        <v>0</v>
      </c>
      <c r="G194" s="234">
        <f>'Northeast Scenario'!I234+'Midwest Scenario'!I210</f>
        <v>0</v>
      </c>
      <c r="H194" s="234">
        <f>'Northeast Scenario'!J234+'Midwest Scenario'!J210</f>
        <v>0</v>
      </c>
      <c r="I194" s="234">
        <f>'Northeast Scenario'!K234+'Midwest Scenario'!K210</f>
        <v>0</v>
      </c>
      <c r="J194" s="234">
        <f>'Northeast Scenario'!L234+'Midwest Scenario'!L210</f>
        <v>0</v>
      </c>
      <c r="K194" s="234">
        <f>'Northeast Scenario'!M234+'Midwest Scenario'!M210</f>
        <v>23848.209492425452</v>
      </c>
      <c r="L194" s="234">
        <f>'Northeast Scenario'!N234+'Midwest Scenario'!N210</f>
        <v>0</v>
      </c>
      <c r="M194" s="234">
        <f>'Northeast Scenario'!O234+'Midwest Scenario'!O210</f>
        <v>0</v>
      </c>
      <c r="N194" s="234">
        <f>'Northeast Scenario'!P234+'Midwest Scenario'!P210</f>
        <v>0</v>
      </c>
      <c r="O194" s="234">
        <f>'Northeast Scenario'!Q234+'Midwest Scenario'!Q210</f>
        <v>0</v>
      </c>
      <c r="P194" s="234">
        <f>'Northeast Scenario'!R234+'Midwest Scenario'!R210</f>
        <v>0</v>
      </c>
      <c r="Q194" s="234">
        <f>'Northeast Scenario'!S234+'Midwest Scenario'!S210</f>
        <v>28476.009312535301</v>
      </c>
      <c r="R194" s="234">
        <f>'Northeast Scenario'!T234+'Midwest Scenario'!T210</f>
        <v>0</v>
      </c>
      <c r="S194" s="234">
        <f>'Northeast Scenario'!U234+'Midwest Scenario'!U210</f>
        <v>0</v>
      </c>
      <c r="T194" s="234">
        <f>'Northeast Scenario'!V234+'Midwest Scenario'!V210</f>
        <v>0</v>
      </c>
      <c r="U194" s="234">
        <f>'Northeast Scenario'!W234+'Midwest Scenario'!W210</f>
        <v>0</v>
      </c>
      <c r="V194" s="234">
        <f>'Northeast Scenario'!X234+'Midwest Scenario'!X210</f>
        <v>0</v>
      </c>
    </row>
    <row r="195" spans="1:26" ht="14.25" customHeight="1">
      <c r="B195" s="423"/>
      <c r="D195" s="238" t="s">
        <v>62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</row>
    <row r="196" spans="1:26" ht="14.25" customHeight="1">
      <c r="B196" s="423"/>
      <c r="D196" s="125" t="s">
        <v>178</v>
      </c>
      <c r="E196" s="234">
        <f>SUM('Northeast Scenario'!G250-'Northeast Scenario'!G247,'Midwest Scenario'!G226-'Midwest Scenario'!G223)</f>
        <v>0</v>
      </c>
      <c r="F196" s="234">
        <f>SUM('Northeast Scenario'!H250-'Northeast Scenario'!H247,'Midwest Scenario'!H226-'Midwest Scenario'!H223)</f>
        <v>21224.437500000004</v>
      </c>
      <c r="G196" s="234">
        <f>SUM('Northeast Scenario'!I250-'Northeast Scenario'!I247,'Midwest Scenario'!I226-'Midwest Scenario'!I223)</f>
        <v>0</v>
      </c>
      <c r="H196" s="234">
        <f>SUM('Northeast Scenario'!J250-'Northeast Scenario'!J247,'Midwest Scenario'!J226-'Midwest Scenario'!J223)</f>
        <v>0</v>
      </c>
      <c r="I196" s="234">
        <f>SUM('Northeast Scenario'!K250-'Northeast Scenario'!K247,'Midwest Scenario'!K226-'Midwest Scenario'!K223)</f>
        <v>0</v>
      </c>
      <c r="J196" s="234">
        <f>SUM('Northeast Scenario'!L250-'Northeast Scenario'!L247,'Midwest Scenario'!L226-'Midwest Scenario'!L223)</f>
        <v>0</v>
      </c>
      <c r="K196" s="234">
        <f>SUM('Northeast Scenario'!M250-'Northeast Scenario'!M247,'Midwest Scenario'!M226-'Midwest Scenario'!M223)</f>
        <v>0</v>
      </c>
      <c r="L196" s="234">
        <f>SUM('Northeast Scenario'!N250-'Northeast Scenario'!N247,'Midwest Scenario'!N226-'Midwest Scenario'!N223)</f>
        <v>25343.088339411228</v>
      </c>
      <c r="M196" s="234">
        <f>SUM('Northeast Scenario'!O250-'Northeast Scenario'!O247,'Midwest Scenario'!O226-'Midwest Scenario'!O223)</f>
        <v>0</v>
      </c>
      <c r="N196" s="234">
        <f>SUM('Northeast Scenario'!P250-'Northeast Scenario'!P247,'Midwest Scenario'!P226-'Midwest Scenario'!P223)</f>
        <v>0</v>
      </c>
      <c r="O196" s="234">
        <f>SUM('Northeast Scenario'!Q250-'Northeast Scenario'!Q247,'Midwest Scenario'!Q226-'Midwest Scenario'!Q223)</f>
        <v>0</v>
      </c>
      <c r="P196" s="234">
        <f>SUM('Northeast Scenario'!R250-'Northeast Scenario'!R247,'Midwest Scenario'!R226-'Midwest Scenario'!R223)</f>
        <v>0</v>
      </c>
      <c r="Q196" s="234">
        <f>SUM('Northeast Scenario'!S250-'Northeast Scenario'!S247,'Midwest Scenario'!S226-'Midwest Scenario'!S223)</f>
        <v>0</v>
      </c>
      <c r="R196" s="234">
        <f>SUM('Northeast Scenario'!T250-'Northeast Scenario'!T247,'Midwest Scenario'!T226-'Midwest Scenario'!T223)</f>
        <v>30260.972832811287</v>
      </c>
      <c r="S196" s="234">
        <f>SUM('Northeast Scenario'!U250-'Northeast Scenario'!U247,'Midwest Scenario'!U226-'Midwest Scenario'!U223)</f>
        <v>0</v>
      </c>
      <c r="T196" s="234">
        <f>SUM('Northeast Scenario'!V250-'Northeast Scenario'!V247,'Midwest Scenario'!V226-'Midwest Scenario'!V223)</f>
        <v>0</v>
      </c>
      <c r="U196" s="234">
        <f>SUM('Northeast Scenario'!W250-'Northeast Scenario'!W247,'Midwest Scenario'!W226-'Midwest Scenario'!W223)</f>
        <v>0</v>
      </c>
      <c r="V196" s="234">
        <f>SUM('Northeast Scenario'!X250-'Northeast Scenario'!X247,'Midwest Scenario'!X226-'Midwest Scenario'!X223)</f>
        <v>0</v>
      </c>
    </row>
    <row r="197" spans="1:26" ht="14.25" customHeight="1">
      <c r="B197" s="423"/>
      <c r="D197" s="125" t="s">
        <v>179</v>
      </c>
      <c r="E197" s="234">
        <f>'Northeast Scenario'!G247+'Midwest Scenario'!G223</f>
        <v>0</v>
      </c>
      <c r="F197" s="234">
        <f>'Northeast Scenario'!H247+'Midwest Scenario'!H223</f>
        <v>16825.05</v>
      </c>
      <c r="G197" s="234">
        <f>'Northeast Scenario'!I247+'Midwest Scenario'!I223</f>
        <v>0</v>
      </c>
      <c r="H197" s="234">
        <f>'Northeast Scenario'!J247+'Midwest Scenario'!J223</f>
        <v>0</v>
      </c>
      <c r="I197" s="234">
        <f>'Northeast Scenario'!K247+'Midwest Scenario'!K223</f>
        <v>0</v>
      </c>
      <c r="J197" s="234">
        <f>'Northeast Scenario'!L247+'Midwest Scenario'!L223</f>
        <v>0</v>
      </c>
      <c r="K197" s="234">
        <f>'Northeast Scenario'!M247+'Midwest Scenario'!M223</f>
        <v>0</v>
      </c>
      <c r="L197" s="234">
        <f>'Northeast Scenario'!N247+'Midwest Scenario'!N223</f>
        <v>20089.98959171525</v>
      </c>
      <c r="M197" s="234">
        <f>'Northeast Scenario'!O247+'Midwest Scenario'!O223</f>
        <v>0</v>
      </c>
      <c r="N197" s="234">
        <f>'Northeast Scenario'!P247+'Midwest Scenario'!P223</f>
        <v>0</v>
      </c>
      <c r="O197" s="234">
        <f>'Northeast Scenario'!Q247+'Midwest Scenario'!Q223</f>
        <v>0</v>
      </c>
      <c r="P197" s="234">
        <f>'Northeast Scenario'!R247+'Midwest Scenario'!R223</f>
        <v>0</v>
      </c>
      <c r="Q197" s="234">
        <f>'Northeast Scenario'!S247+'Midwest Scenario'!S223</f>
        <v>0</v>
      </c>
      <c r="R197" s="234">
        <f>'Northeast Scenario'!T247+'Midwest Scenario'!T223</f>
        <v>23988.498209231297</v>
      </c>
      <c r="S197" s="234">
        <f>'Northeast Scenario'!U247+'Midwest Scenario'!U223</f>
        <v>0</v>
      </c>
      <c r="T197" s="234">
        <f>'Northeast Scenario'!V247+'Midwest Scenario'!V223</f>
        <v>0</v>
      </c>
      <c r="U197" s="234">
        <f>'Northeast Scenario'!W247+'Midwest Scenario'!W223</f>
        <v>0</v>
      </c>
      <c r="V197" s="234">
        <f>'Northeast Scenario'!X247+'Midwest Scenario'!X223</f>
        <v>0</v>
      </c>
    </row>
    <row r="198" spans="1:26" ht="14.25" customHeight="1">
      <c r="A198" s="12"/>
      <c r="B198" s="423"/>
      <c r="C198" s="12"/>
      <c r="D198" s="238" t="s">
        <v>125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423"/>
      <c r="C199" s="12"/>
      <c r="D199" s="125" t="s">
        <v>178</v>
      </c>
      <c r="E199" s="234">
        <f>SUM('Northeast Scenario'!G263-'Northeast Scenario'!G260,'Midwest Scenario'!G239-'Midwest Scenario'!G236)</f>
        <v>0</v>
      </c>
      <c r="F199" s="234">
        <f>SUM('Northeast Scenario'!H263-'Northeast Scenario'!H260,'Midwest Scenario'!H239-'Midwest Scenario'!H236)</f>
        <v>0</v>
      </c>
      <c r="G199" s="234">
        <f>SUM('Northeast Scenario'!I263-'Northeast Scenario'!I260,'Midwest Scenario'!I239-'Midwest Scenario'!I236)</f>
        <v>9762.932249999998</v>
      </c>
      <c r="H199" s="234">
        <f>SUM('Northeast Scenario'!J263-'Northeast Scenario'!J260,'Midwest Scenario'!J239-'Midwest Scenario'!J236)</f>
        <v>0</v>
      </c>
      <c r="I199" s="234">
        <f>SUM('Northeast Scenario'!K263-'Northeast Scenario'!K260,'Midwest Scenario'!K239-'Midwest Scenario'!K236)</f>
        <v>0</v>
      </c>
      <c r="J199" s="234">
        <f>SUM('Northeast Scenario'!L263-'Northeast Scenario'!L260,'Midwest Scenario'!L239-'Midwest Scenario'!L236)</f>
        <v>0</v>
      </c>
      <c r="K199" s="234">
        <f>SUM('Northeast Scenario'!M263-'Northeast Scenario'!M260,'Midwest Scenario'!M239-'Midwest Scenario'!M236)</f>
        <v>0</v>
      </c>
      <c r="L199" s="234">
        <f>SUM('Northeast Scenario'!N263-'Northeast Scenario'!N260,'Midwest Scenario'!N239-'Midwest Scenario'!N236)</f>
        <v>0</v>
      </c>
      <c r="M199" s="234">
        <f>SUM('Northeast Scenario'!O263-'Northeast Scenario'!O260,'Midwest Scenario'!O239-'Midwest Scenario'!O236)</f>
        <v>11657.451673969532</v>
      </c>
      <c r="N199" s="234">
        <f>SUM('Northeast Scenario'!P263-'Northeast Scenario'!P260,'Midwest Scenario'!P239-'Midwest Scenario'!P236)</f>
        <v>0</v>
      </c>
      <c r="O199" s="234">
        <f>SUM('Northeast Scenario'!Q263-'Northeast Scenario'!Q260,'Midwest Scenario'!Q239-'Midwest Scenario'!Q236)</f>
        <v>0</v>
      </c>
      <c r="P199" s="234">
        <f>SUM('Northeast Scenario'!R263-'Northeast Scenario'!R260,'Midwest Scenario'!R239-'Midwest Scenario'!R236)</f>
        <v>0</v>
      </c>
      <c r="Q199" s="234">
        <f>SUM('Northeast Scenario'!S263-'Northeast Scenario'!S260,'Midwest Scenario'!S239-'Midwest Scenario'!S236)</f>
        <v>0</v>
      </c>
      <c r="R199" s="234">
        <f>SUM('Northeast Scenario'!T263-'Northeast Scenario'!T260,'Midwest Scenario'!T239-'Midwest Scenario'!T236)</f>
        <v>0</v>
      </c>
      <c r="S199" s="234">
        <f>SUM('Northeast Scenario'!U263-'Northeast Scenario'!U260,'Midwest Scenario'!U239-'Midwest Scenario'!U236)</f>
        <v>13919.606942979157</v>
      </c>
      <c r="T199" s="234">
        <f>SUM('Northeast Scenario'!V263-'Northeast Scenario'!V260,'Midwest Scenario'!V239-'Midwest Scenario'!V236)</f>
        <v>0</v>
      </c>
      <c r="U199" s="234">
        <f>SUM('Northeast Scenario'!W263-'Northeast Scenario'!W260,'Midwest Scenario'!W239-'Midwest Scenario'!W236)</f>
        <v>0</v>
      </c>
      <c r="V199" s="234">
        <f>SUM('Northeast Scenario'!X263-'Northeast Scenario'!X260,'Midwest Scenario'!X239-'Midwest Scenario'!X236)</f>
        <v>0</v>
      </c>
      <c r="W199" s="12"/>
      <c r="X199" s="12"/>
      <c r="Y199" s="12"/>
      <c r="Z199" s="12"/>
    </row>
    <row r="200" spans="1:26" ht="14.25" customHeight="1">
      <c r="A200" s="12"/>
      <c r="B200" s="423"/>
      <c r="C200" s="12"/>
      <c r="D200" s="125" t="s">
        <v>179</v>
      </c>
      <c r="E200" s="234">
        <f>'Northeast Scenario'!G260+'Midwest Scenario'!G236</f>
        <v>0</v>
      </c>
      <c r="F200" s="234">
        <f>'Northeast Scenario'!H260+'Midwest Scenario'!H236</f>
        <v>0</v>
      </c>
      <c r="G200" s="234">
        <f>'Northeast Scenario'!I260+'Midwest Scenario'!I236</f>
        <v>19625.323874999998</v>
      </c>
      <c r="H200" s="234">
        <f>'Northeast Scenario'!J260+'Midwest Scenario'!J236</f>
        <v>0</v>
      </c>
      <c r="I200" s="234">
        <f>'Northeast Scenario'!K260+'Midwest Scenario'!K236</f>
        <v>0</v>
      </c>
      <c r="J200" s="234">
        <f>'Northeast Scenario'!L260+'Midwest Scenario'!L236</f>
        <v>0</v>
      </c>
      <c r="K200" s="234">
        <f>'Northeast Scenario'!M260+'Midwest Scenario'!M236</f>
        <v>0</v>
      </c>
      <c r="L200" s="234">
        <f>'Northeast Scenario'!N260+'Midwest Scenario'!N236</f>
        <v>0</v>
      </c>
      <c r="M200" s="234">
        <f>'Northeast Scenario'!O260+'Midwest Scenario'!O236</f>
        <v>23433.663043069158</v>
      </c>
      <c r="N200" s="234">
        <f>'Northeast Scenario'!P260+'Midwest Scenario'!P236</f>
        <v>0</v>
      </c>
      <c r="O200" s="234">
        <f>'Northeast Scenario'!Q260+'Midwest Scenario'!Q236</f>
        <v>0</v>
      </c>
      <c r="P200" s="234">
        <f>'Northeast Scenario'!R260+'Midwest Scenario'!R236</f>
        <v>0</v>
      </c>
      <c r="Q200" s="234">
        <f>'Northeast Scenario'!S260+'Midwest Scenario'!S236</f>
        <v>0</v>
      </c>
      <c r="R200" s="234">
        <f>'Northeast Scenario'!T260+'Midwest Scenario'!T236</f>
        <v>0</v>
      </c>
      <c r="S200" s="234">
        <f>'Northeast Scenario'!U260+'Midwest Scenario'!U236</f>
        <v>27981.019172663484</v>
      </c>
      <c r="T200" s="234">
        <f>'Northeast Scenario'!V260+'Midwest Scenario'!V236</f>
        <v>0</v>
      </c>
      <c r="U200" s="234">
        <f>'Northeast Scenario'!W260+'Midwest Scenario'!W236</f>
        <v>0</v>
      </c>
      <c r="V200" s="234">
        <f>'Northeast Scenario'!X260+'Midwest Scenario'!X236</f>
        <v>0</v>
      </c>
      <c r="W200" s="12"/>
      <c r="X200" s="12"/>
      <c r="Y200" s="12"/>
      <c r="Z200" s="12"/>
    </row>
    <row r="201" spans="1:26" ht="14.25" customHeight="1">
      <c r="A201" s="12"/>
      <c r="B201" s="423"/>
      <c r="C201" s="12"/>
      <c r="D201" s="238" t="s">
        <v>126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423"/>
      <c r="C202" s="12"/>
      <c r="D202" s="125" t="s">
        <v>178</v>
      </c>
      <c r="E202" s="234">
        <f>SUM('Northeast Scenario'!G276-'Northeast Scenario'!G273)</f>
        <v>0</v>
      </c>
      <c r="F202" s="234">
        <f>SUM('Northeast Scenario'!H276-'Northeast Scenario'!H273)</f>
        <v>0</v>
      </c>
      <c r="G202" s="234">
        <f>SUM('Northeast Scenario'!I276-'Northeast Scenario'!I273)</f>
        <v>0</v>
      </c>
      <c r="H202" s="234">
        <f>SUM('Northeast Scenario'!J276-'Northeast Scenario'!J273)</f>
        <v>0</v>
      </c>
      <c r="I202" s="234">
        <f>SUM('Northeast Scenario'!K276-'Northeast Scenario'!K273)</f>
        <v>0</v>
      </c>
      <c r="J202" s="234">
        <f>SUM('Northeast Scenario'!L276-'Northeast Scenario'!L273)</f>
        <v>0</v>
      </c>
      <c r="K202" s="234">
        <f>SUM('Northeast Scenario'!M276-'Northeast Scenario'!M273)</f>
        <v>0</v>
      </c>
      <c r="L202" s="234">
        <f>SUM('Northeast Scenario'!N276-'Northeast Scenario'!N273)</f>
        <v>0</v>
      </c>
      <c r="M202" s="234">
        <f>SUM('Northeast Scenario'!O276-'Northeast Scenario'!O273)</f>
        <v>0</v>
      </c>
      <c r="N202" s="234">
        <f>SUM('Northeast Scenario'!P276-'Northeast Scenario'!P273)</f>
        <v>0</v>
      </c>
      <c r="O202" s="234">
        <f>SUM('Northeast Scenario'!Q276-'Northeast Scenario'!Q273)</f>
        <v>0</v>
      </c>
      <c r="P202" s="234">
        <f>SUM('Northeast Scenario'!R276-'Northeast Scenario'!R273)</f>
        <v>0</v>
      </c>
      <c r="Q202" s="234">
        <f>SUM('Northeast Scenario'!S276-'Northeast Scenario'!S273)</f>
        <v>0</v>
      </c>
      <c r="R202" s="234">
        <f>SUM('Northeast Scenario'!T276-'Northeast Scenario'!T273)</f>
        <v>0</v>
      </c>
      <c r="S202" s="234">
        <f>SUM('Northeast Scenario'!U276-'Northeast Scenario'!U273)</f>
        <v>0</v>
      </c>
      <c r="T202" s="234">
        <f>SUM('Northeast Scenario'!V276-'Northeast Scenario'!V273)</f>
        <v>0</v>
      </c>
      <c r="U202" s="234">
        <f>SUM('Northeast Scenario'!W276-'Northeast Scenario'!W273)</f>
        <v>0</v>
      </c>
      <c r="V202" s="234">
        <f>SUM('Northeast Scenario'!X276-'Northeast Scenario'!X273)</f>
        <v>0</v>
      </c>
      <c r="W202" s="12"/>
      <c r="X202" s="12"/>
      <c r="Y202" s="12"/>
      <c r="Z202" s="12"/>
    </row>
    <row r="203" spans="1:26" ht="14.25" customHeight="1">
      <c r="A203" s="12"/>
      <c r="B203" s="423"/>
      <c r="C203" s="12"/>
      <c r="D203" s="125" t="s">
        <v>179</v>
      </c>
      <c r="E203" s="234">
        <f>'Northeast Scenario'!G273</f>
        <v>0</v>
      </c>
      <c r="F203" s="234">
        <f>'Northeast Scenario'!H273</f>
        <v>0</v>
      </c>
      <c r="G203" s="234">
        <f>'Northeast Scenario'!I273</f>
        <v>0</v>
      </c>
      <c r="H203" s="234">
        <f>'Northeast Scenario'!J273</f>
        <v>0</v>
      </c>
      <c r="I203" s="234">
        <f>'Northeast Scenario'!K273</f>
        <v>0</v>
      </c>
      <c r="J203" s="234">
        <f>'Northeast Scenario'!L273</f>
        <v>0</v>
      </c>
      <c r="K203" s="234">
        <f>'Northeast Scenario'!M273</f>
        <v>0</v>
      </c>
      <c r="L203" s="234">
        <f>'Northeast Scenario'!N273</f>
        <v>0</v>
      </c>
      <c r="M203" s="234">
        <f>'Northeast Scenario'!O273</f>
        <v>0</v>
      </c>
      <c r="N203" s="234">
        <f>'Northeast Scenario'!P273</f>
        <v>0</v>
      </c>
      <c r="O203" s="234">
        <f>'Northeast Scenario'!Q273</f>
        <v>0</v>
      </c>
      <c r="P203" s="234">
        <f>'Northeast Scenario'!R273</f>
        <v>0</v>
      </c>
      <c r="Q203" s="234">
        <f>'Northeast Scenario'!S273</f>
        <v>0</v>
      </c>
      <c r="R203" s="234">
        <f>'Northeast Scenario'!T273</f>
        <v>0</v>
      </c>
      <c r="S203" s="234">
        <f>'Northeast Scenario'!U273</f>
        <v>0</v>
      </c>
      <c r="T203" s="234">
        <f>'Northeast Scenario'!V273</f>
        <v>0</v>
      </c>
      <c r="U203" s="234">
        <f>'Northeast Scenario'!W273</f>
        <v>0</v>
      </c>
      <c r="V203" s="234">
        <f>'Northeast Scenario'!X273</f>
        <v>0</v>
      </c>
      <c r="W203" s="12"/>
      <c r="X203" s="12"/>
      <c r="Y203" s="12"/>
      <c r="Z203" s="12"/>
    </row>
    <row r="204" spans="1:26" ht="14.25" customHeight="1">
      <c r="A204" s="12"/>
      <c r="B204" s="423"/>
      <c r="C204" s="12"/>
      <c r="D204" s="238" t="s">
        <v>129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423"/>
      <c r="C205" s="12"/>
      <c r="D205" s="125" t="s">
        <v>178</v>
      </c>
      <c r="E205" s="234">
        <f>SUM('Northeast Scenario'!G289-'Northeast Scenario'!G286)</f>
        <v>0</v>
      </c>
      <c r="F205" s="234">
        <f>SUM('Northeast Scenario'!H289-'Northeast Scenario'!H286)</f>
        <v>0</v>
      </c>
      <c r="G205" s="234">
        <f>SUM('Northeast Scenario'!I289-'Northeast Scenario'!I286)</f>
        <v>0</v>
      </c>
      <c r="H205" s="234">
        <f>SUM('Northeast Scenario'!J289-'Northeast Scenario'!J286)</f>
        <v>0</v>
      </c>
      <c r="I205" s="234">
        <f>SUM('Northeast Scenario'!K289-'Northeast Scenario'!K286)</f>
        <v>0</v>
      </c>
      <c r="J205" s="234">
        <f>SUM('Northeast Scenario'!L289-'Northeast Scenario'!L286)</f>
        <v>0</v>
      </c>
      <c r="K205" s="234">
        <f>SUM('Northeast Scenario'!M289-'Northeast Scenario'!M286)</f>
        <v>0</v>
      </c>
      <c r="L205" s="234">
        <f>SUM('Northeast Scenario'!N289-'Northeast Scenario'!N286)</f>
        <v>0</v>
      </c>
      <c r="M205" s="234">
        <f>SUM('Northeast Scenario'!O289-'Northeast Scenario'!O286)</f>
        <v>0</v>
      </c>
      <c r="N205" s="234">
        <f>SUM('Northeast Scenario'!P289-'Northeast Scenario'!P286)</f>
        <v>0</v>
      </c>
      <c r="O205" s="234">
        <f>SUM('Northeast Scenario'!Q289-'Northeast Scenario'!Q286)</f>
        <v>0</v>
      </c>
      <c r="P205" s="234">
        <f>SUM('Northeast Scenario'!R289-'Northeast Scenario'!R286)</f>
        <v>0</v>
      </c>
      <c r="Q205" s="234">
        <f>SUM('Northeast Scenario'!S289-'Northeast Scenario'!S286)</f>
        <v>0</v>
      </c>
      <c r="R205" s="234">
        <f>SUM('Northeast Scenario'!T289-'Northeast Scenario'!T286)</f>
        <v>0</v>
      </c>
      <c r="S205" s="234">
        <f>SUM('Northeast Scenario'!U289-'Northeast Scenario'!U286)</f>
        <v>0</v>
      </c>
      <c r="T205" s="234">
        <f>SUM('Northeast Scenario'!V289-'Northeast Scenario'!V286)</f>
        <v>0</v>
      </c>
      <c r="U205" s="234">
        <f>SUM('Northeast Scenario'!W289-'Northeast Scenario'!W286)</f>
        <v>0</v>
      </c>
      <c r="V205" s="234">
        <f>SUM('Northeast Scenario'!X289-'Northeast Scenario'!X286)</f>
        <v>0</v>
      </c>
      <c r="W205" s="12"/>
      <c r="X205" s="12"/>
      <c r="Y205" s="12"/>
      <c r="Z205" s="12"/>
    </row>
    <row r="206" spans="1:26" ht="14.25" customHeight="1">
      <c r="A206" s="12"/>
      <c r="B206" s="423"/>
      <c r="C206" s="12"/>
      <c r="D206" s="125" t="s">
        <v>179</v>
      </c>
      <c r="E206" s="234">
        <f>'Northeast Scenario'!G286</f>
        <v>0</v>
      </c>
      <c r="F206" s="234">
        <f>'Northeast Scenario'!H286</f>
        <v>0</v>
      </c>
      <c r="G206" s="234">
        <f>'Northeast Scenario'!I286</f>
        <v>0</v>
      </c>
      <c r="H206" s="234">
        <f>'Northeast Scenario'!J286</f>
        <v>0</v>
      </c>
      <c r="I206" s="234">
        <f>'Northeast Scenario'!K286</f>
        <v>0</v>
      </c>
      <c r="J206" s="234">
        <f>'Northeast Scenario'!L286</f>
        <v>0</v>
      </c>
      <c r="K206" s="234">
        <f>'Northeast Scenario'!M286</f>
        <v>0</v>
      </c>
      <c r="L206" s="234">
        <f>'Northeast Scenario'!N286</f>
        <v>0</v>
      </c>
      <c r="M206" s="234">
        <f>'Northeast Scenario'!O286</f>
        <v>0</v>
      </c>
      <c r="N206" s="234">
        <f>'Northeast Scenario'!P286</f>
        <v>0</v>
      </c>
      <c r="O206" s="234">
        <f>'Northeast Scenario'!Q286</f>
        <v>0</v>
      </c>
      <c r="P206" s="234">
        <f>'Northeast Scenario'!R286</f>
        <v>0</v>
      </c>
      <c r="Q206" s="234">
        <f>'Northeast Scenario'!S286</f>
        <v>0</v>
      </c>
      <c r="R206" s="234">
        <f>'Northeast Scenario'!T286</f>
        <v>0</v>
      </c>
      <c r="S206" s="234">
        <f>'Northeast Scenario'!U286</f>
        <v>0</v>
      </c>
      <c r="T206" s="234">
        <f>'Northeast Scenario'!V286</f>
        <v>0</v>
      </c>
      <c r="U206" s="234">
        <f>'Northeast Scenario'!W286</f>
        <v>0</v>
      </c>
      <c r="V206" s="234">
        <f>'Northeast Scenario'!X286</f>
        <v>0</v>
      </c>
      <c r="W206" s="12"/>
      <c r="X206" s="12"/>
      <c r="Y206" s="12"/>
      <c r="Z206" s="12"/>
    </row>
    <row r="207" spans="1:26" ht="14.25" hidden="1" customHeight="1">
      <c r="B207" s="423"/>
      <c r="D207" s="238" t="s">
        <v>164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</row>
    <row r="208" spans="1:26" ht="14.25" hidden="1" customHeight="1">
      <c r="B208" s="423"/>
      <c r="D208" s="125" t="s">
        <v>178</v>
      </c>
      <c r="E208" s="234">
        <f>SUM('Southern Scenario'!G97-'Southern Scenario'!G94,'Western Scenario'!G96-'Western Scenario'!G93)</f>
        <v>0</v>
      </c>
      <c r="F208" s="234">
        <f>SUM('Southern Scenario'!H97-'Southern Scenario'!H94,'Western Scenario'!H96-'Western Scenario'!H93)</f>
        <v>0</v>
      </c>
      <c r="G208" s="234">
        <f>SUM('Southern Scenario'!I97-'Southern Scenario'!I94,'Western Scenario'!I96-'Western Scenario'!I93)</f>
        <v>0</v>
      </c>
      <c r="H208" s="234">
        <f>SUM('Southern Scenario'!J97-'Southern Scenario'!J94,'Western Scenario'!J96-'Western Scenario'!J93)</f>
        <v>0</v>
      </c>
      <c r="I208" s="234">
        <f>SUM('Southern Scenario'!K97-'Southern Scenario'!K94,'Western Scenario'!K96-'Western Scenario'!K93)</f>
        <v>0</v>
      </c>
      <c r="J208" s="234">
        <f>SUM('Southern Scenario'!L97-'Southern Scenario'!L94,'Western Scenario'!L96-'Western Scenario'!L93)</f>
        <v>0</v>
      </c>
      <c r="K208" s="234">
        <f>SUM('Southern Scenario'!M97-'Southern Scenario'!M94,'Western Scenario'!M96-'Western Scenario'!M93)</f>
        <v>0</v>
      </c>
      <c r="L208" s="234">
        <f>SUM('Southern Scenario'!N97-'Southern Scenario'!N94,'Western Scenario'!N96-'Western Scenario'!N93)</f>
        <v>0</v>
      </c>
      <c r="M208" s="234">
        <f>SUM('Southern Scenario'!O97-'Southern Scenario'!O94,'Western Scenario'!O96-'Western Scenario'!O93)</f>
        <v>0</v>
      </c>
      <c r="N208" s="234">
        <f>SUM('Southern Scenario'!P97-'Southern Scenario'!P94,'Western Scenario'!P96-'Western Scenario'!P93)</f>
        <v>0</v>
      </c>
      <c r="O208" s="234">
        <f>SUM('Southern Scenario'!Q97-'Southern Scenario'!Q94,'Western Scenario'!Q96-'Western Scenario'!Q93)</f>
        <v>0</v>
      </c>
      <c r="P208" s="234">
        <f>SUM('Southern Scenario'!R97-'Southern Scenario'!R94,'Western Scenario'!R96-'Western Scenario'!R93)</f>
        <v>0</v>
      </c>
      <c r="Q208" s="234">
        <f>SUM('Southern Scenario'!S97-'Southern Scenario'!S94,'Western Scenario'!S96-'Western Scenario'!S93)</f>
        <v>0</v>
      </c>
      <c r="R208" s="234">
        <f>SUM('Southern Scenario'!T97-'Southern Scenario'!T94,'Western Scenario'!T96-'Western Scenario'!T93)</f>
        <v>0</v>
      </c>
      <c r="S208" s="234">
        <f>SUM('Southern Scenario'!U97-'Southern Scenario'!U94,'Western Scenario'!U96-'Western Scenario'!U93)</f>
        <v>0</v>
      </c>
      <c r="T208" s="234">
        <f>SUM('Southern Scenario'!V97-'Southern Scenario'!V94,'Western Scenario'!V96-'Western Scenario'!V93)</f>
        <v>0</v>
      </c>
      <c r="U208" s="234">
        <f>SUM('Southern Scenario'!W97-'Southern Scenario'!W94,'Western Scenario'!W96-'Western Scenario'!W93)</f>
        <v>0</v>
      </c>
      <c r="V208" s="234">
        <f>SUM('Southern Scenario'!X97-'Southern Scenario'!X94,'Western Scenario'!X96-'Western Scenario'!X93)</f>
        <v>0</v>
      </c>
    </row>
    <row r="209" spans="1:23" ht="14.25" hidden="1" customHeight="1">
      <c r="B209" s="423"/>
      <c r="D209" s="125" t="s">
        <v>179</v>
      </c>
      <c r="E209" s="234">
        <f>'Southern Scenario'!G94+'Western Scenario'!G93</f>
        <v>0</v>
      </c>
      <c r="F209" s="234">
        <f>'Southern Scenario'!H94+'Western Scenario'!H93</f>
        <v>0</v>
      </c>
      <c r="G209" s="234">
        <f>'Southern Scenario'!I94+'Western Scenario'!I93</f>
        <v>0</v>
      </c>
      <c r="H209" s="234">
        <f>'Southern Scenario'!J94+'Western Scenario'!J93</f>
        <v>0</v>
      </c>
      <c r="I209" s="234">
        <f>'Southern Scenario'!K94+'Western Scenario'!K93</f>
        <v>0</v>
      </c>
      <c r="J209" s="234">
        <f>'Southern Scenario'!L94+'Western Scenario'!L93</f>
        <v>0</v>
      </c>
      <c r="K209" s="234">
        <f>'Southern Scenario'!M94+'Western Scenario'!M93</f>
        <v>0</v>
      </c>
      <c r="L209" s="234">
        <f>'Southern Scenario'!N94+'Western Scenario'!N93</f>
        <v>0</v>
      </c>
      <c r="M209" s="234">
        <f>'Southern Scenario'!O94+'Western Scenario'!O93</f>
        <v>0</v>
      </c>
      <c r="N209" s="234">
        <f>'Southern Scenario'!P94+'Western Scenario'!P93</f>
        <v>0</v>
      </c>
      <c r="O209" s="234">
        <f>'Southern Scenario'!Q94+'Western Scenario'!Q93</f>
        <v>0</v>
      </c>
      <c r="P209" s="234">
        <f>'Southern Scenario'!R94+'Western Scenario'!R93</f>
        <v>0</v>
      </c>
      <c r="Q209" s="234">
        <f>'Southern Scenario'!S94+'Western Scenario'!S93</f>
        <v>0</v>
      </c>
      <c r="R209" s="234">
        <f>'Southern Scenario'!T94+'Western Scenario'!T93</f>
        <v>0</v>
      </c>
      <c r="S209" s="234">
        <f>'Southern Scenario'!U94+'Western Scenario'!U93</f>
        <v>0</v>
      </c>
      <c r="T209" s="234">
        <f>'Southern Scenario'!V94+'Western Scenario'!V93</f>
        <v>0</v>
      </c>
      <c r="U209" s="234">
        <f>'Southern Scenario'!W94+'Western Scenario'!W93</f>
        <v>0</v>
      </c>
      <c r="V209" s="234">
        <f>'Southern Scenario'!X94+'Western Scenario'!X93</f>
        <v>0</v>
      </c>
    </row>
    <row r="210" spans="1:23" ht="14.25" customHeight="1">
      <c r="B210" s="423"/>
      <c r="D210" s="258" t="s">
        <v>127</v>
      </c>
      <c r="E210" s="234"/>
      <c r="F210" s="234"/>
      <c r="G210" s="234"/>
      <c r="H210" s="234"/>
      <c r="I210" s="234"/>
      <c r="J210" s="234"/>
      <c r="K210" s="234"/>
      <c r="L210" s="234"/>
      <c r="M210" s="234"/>
      <c r="N210" s="234"/>
      <c r="O210" s="234"/>
      <c r="P210" s="234"/>
      <c r="Q210" s="234"/>
      <c r="R210" s="234"/>
      <c r="S210" s="234"/>
      <c r="T210" s="234"/>
      <c r="U210" s="234"/>
      <c r="V210" s="234"/>
    </row>
    <row r="211" spans="1:23" ht="14.25" customHeight="1">
      <c r="B211" s="423"/>
      <c r="D211" s="125" t="s">
        <v>178</v>
      </c>
      <c r="E211" s="254">
        <f>SUM('Midwest Scenario'!G252 - 'Midwest Scenario'!G249)</f>
        <v>0</v>
      </c>
      <c r="F211" s="254">
        <f>SUM('Midwest Scenario'!H252 - 'Midwest Scenario'!H249)</f>
        <v>0</v>
      </c>
      <c r="G211" s="254">
        <f>SUM('Midwest Scenario'!I252 - 'Midwest Scenario'!I249)</f>
        <v>0</v>
      </c>
      <c r="H211" s="254">
        <f>SUM('Midwest Scenario'!J252 - 'Midwest Scenario'!J249)</f>
        <v>48926.851425000001</v>
      </c>
      <c r="I211" s="254">
        <f>SUM('Midwest Scenario'!K252 - 'Midwest Scenario'!K249)</f>
        <v>50394.656967749994</v>
      </c>
      <c r="J211" s="254">
        <f>SUM('Midwest Scenario'!L252 - 'Midwest Scenario'!L249)</f>
        <v>51906.496676782495</v>
      </c>
      <c r="K211" s="254">
        <f>SUM('Midwest Scenario'!M252 - 'Midwest Scenario'!M249)</f>
        <v>0</v>
      </c>
      <c r="L211" s="254">
        <f>SUM('Midwest Scenario'!N252 - 'Midwest Scenario'!N249)</f>
        <v>0</v>
      </c>
      <c r="M211" s="254">
        <f>SUM('Midwest Scenario'!O252 - 'Midwest Scenario'!O249)</f>
        <v>0</v>
      </c>
      <c r="N211" s="254">
        <f>SUM('Midwest Scenario'!P252 - 'Midwest Scenario'!P249)</f>
        <v>58421.219305954422</v>
      </c>
      <c r="O211" s="254">
        <f>SUM('Midwest Scenario'!Q252 - 'Midwest Scenario'!Q249)</f>
        <v>60173.855885133053</v>
      </c>
      <c r="P211" s="254">
        <f>SUM('Midwest Scenario'!R252 - 'Midwest Scenario'!R249)</f>
        <v>61979.071561687058</v>
      </c>
      <c r="Q211" s="254">
        <f>SUM('Midwest Scenario'!S252 - 'Midwest Scenario'!S249)</f>
        <v>0</v>
      </c>
      <c r="R211" s="254">
        <f>SUM('Midwest Scenario'!T252 - 'Midwest Scenario'!T249)</f>
        <v>0</v>
      </c>
      <c r="S211" s="254">
        <f>SUM('Midwest Scenario'!U252 - 'Midwest Scenario'!U249)</f>
        <v>0</v>
      </c>
      <c r="T211" s="254">
        <f>SUM('Midwest Scenario'!V252 - 'Midwest Scenario'!V249)</f>
        <v>69757.991078299223</v>
      </c>
      <c r="U211" s="254">
        <f>SUM('Midwest Scenario'!W252 - 'Midwest Scenario'!W249)</f>
        <v>71850.730810648194</v>
      </c>
      <c r="V211" s="254">
        <f>SUM('Midwest Scenario'!X252 - 'Midwest Scenario'!X249)</f>
        <v>74006.252734967653</v>
      </c>
    </row>
    <row r="212" spans="1:23" ht="14.25" customHeight="1">
      <c r="B212" s="423"/>
      <c r="D212" s="125" t="s">
        <v>179</v>
      </c>
      <c r="E212" s="234">
        <f>'Midwest Scenario'!G249</f>
        <v>0</v>
      </c>
      <c r="F212" s="234">
        <f>'Midwest Scenario'!H249</f>
        <v>0</v>
      </c>
      <c r="G212" s="234">
        <f>'Midwest Scenario'!I249</f>
        <v>0</v>
      </c>
      <c r="H212" s="234">
        <f>'Midwest Scenario'!J249</f>
        <v>23639.782736249999</v>
      </c>
      <c r="I212" s="234">
        <f>'Midwest Scenario'!K249</f>
        <v>24348.976218337499</v>
      </c>
      <c r="J212" s="234">
        <f>'Midwest Scenario'!L249</f>
        <v>25079.445504887623</v>
      </c>
      <c r="K212" s="234">
        <f>'Midwest Scenario'!M249</f>
        <v>0</v>
      </c>
      <c r="L212" s="234">
        <f>'Midwest Scenario'!N249</f>
        <v>0</v>
      </c>
      <c r="M212" s="234">
        <f>'Midwest Scenario'!O249</f>
        <v>0</v>
      </c>
      <c r="N212" s="234">
        <f>'Midwest Scenario'!P249</f>
        <v>28227.136865665918</v>
      </c>
      <c r="O212" s="234">
        <f>'Midwest Scenario'!Q249</f>
        <v>29073.950971635895</v>
      </c>
      <c r="P212" s="234">
        <f>'Midwest Scenario'!R249</f>
        <v>29946.169500784974</v>
      </c>
      <c r="Q212" s="234">
        <f>'Midwest Scenario'!S249</f>
        <v>0</v>
      </c>
      <c r="R212" s="234">
        <f>'Midwest Scenario'!T249</f>
        <v>0</v>
      </c>
      <c r="S212" s="234">
        <f>'Midwest Scenario'!U249</f>
        <v>0</v>
      </c>
      <c r="T212" s="234">
        <f>'Midwest Scenario'!V249</f>
        <v>33704.677598886788</v>
      </c>
      <c r="U212" s="234">
        <f>'Midwest Scenario'!W249</f>
        <v>34715.817926853386</v>
      </c>
      <c r="V212" s="234">
        <f>'Midwest Scenario'!X249</f>
        <v>35757.292464658989</v>
      </c>
    </row>
    <row r="213" spans="1:23" ht="14.25" customHeight="1">
      <c r="B213" s="423"/>
      <c r="D213" s="125"/>
      <c r="Q213" s="12"/>
      <c r="R213" s="12"/>
      <c r="S213" s="12"/>
      <c r="T213" s="12"/>
      <c r="U213" s="12"/>
      <c r="V213" s="12"/>
    </row>
    <row r="214" spans="1:23" ht="14.25" customHeight="1">
      <c r="B214" s="423"/>
      <c r="D214" s="125" t="s">
        <v>175</v>
      </c>
      <c r="E214" s="234">
        <f t="shared" ref="E214:V214" si="20">SUM(E193:E212)</f>
        <v>48637.5</v>
      </c>
      <c r="F214" s="234">
        <f t="shared" si="20"/>
        <v>38049.487500000003</v>
      </c>
      <c r="G214" s="234">
        <f t="shared" si="20"/>
        <v>29388.256124999996</v>
      </c>
      <c r="H214" s="234">
        <f t="shared" si="20"/>
        <v>72566.634161249996</v>
      </c>
      <c r="I214" s="234">
        <f t="shared" si="20"/>
        <v>74743.633186087493</v>
      </c>
      <c r="J214" s="234">
        <f t="shared" si="20"/>
        <v>76985.942181670121</v>
      </c>
      <c r="K214" s="234">
        <f t="shared" si="20"/>
        <v>58075.718572429236</v>
      </c>
      <c r="L214" s="234">
        <f t="shared" si="20"/>
        <v>45433.077931126478</v>
      </c>
      <c r="M214" s="234">
        <f t="shared" si="20"/>
        <v>35091.11471703869</v>
      </c>
      <c r="N214" s="234">
        <f t="shared" si="20"/>
        <v>86648.35617162034</v>
      </c>
      <c r="O214" s="234">
        <f t="shared" si="20"/>
        <v>89247.806856768948</v>
      </c>
      <c r="P214" s="234">
        <f t="shared" si="20"/>
        <v>91925.241062472036</v>
      </c>
      <c r="Q214" s="234">
        <f t="shared" si="20"/>
        <v>69345.445133981004</v>
      </c>
      <c r="R214" s="234">
        <f t="shared" si="20"/>
        <v>54249.471042042584</v>
      </c>
      <c r="S214" s="234">
        <f t="shared" si="20"/>
        <v>41900.626115642641</v>
      </c>
      <c r="T214" s="234">
        <f t="shared" si="20"/>
        <v>103462.66867718601</v>
      </c>
      <c r="U214" s="234">
        <f t="shared" si="20"/>
        <v>106566.54873750158</v>
      </c>
      <c r="V214" s="234">
        <f t="shared" si="20"/>
        <v>109763.54519962665</v>
      </c>
    </row>
    <row r="215" spans="1:23" ht="14.25" customHeight="1">
      <c r="B215" s="423"/>
      <c r="D215" s="125"/>
      <c r="Q215" s="12"/>
      <c r="R215" s="12"/>
    </row>
    <row r="216" spans="1:23" ht="14.25" customHeight="1">
      <c r="A216" s="2"/>
      <c r="B216" s="2"/>
      <c r="D216" s="259" t="s">
        <v>189</v>
      </c>
      <c r="E216" s="245">
        <f t="shared" ref="E216:V216" si="21">E189-E214</f>
        <v>235371.52500000002</v>
      </c>
      <c r="F216" s="245">
        <f t="shared" si="21"/>
        <v>101945.00962499999</v>
      </c>
      <c r="G216" s="245">
        <f t="shared" si="21"/>
        <v>86990.431642500014</v>
      </c>
      <c r="H216" s="245">
        <f t="shared" si="21"/>
        <v>122836.8431827875</v>
      </c>
      <c r="I216" s="245">
        <f t="shared" si="21"/>
        <v>126521.94847827109</v>
      </c>
      <c r="J216" s="245">
        <f t="shared" si="21"/>
        <v>79432.868341258101</v>
      </c>
      <c r="K216" s="245">
        <f t="shared" si="21"/>
        <v>281045.90996378299</v>
      </c>
      <c r="L216" s="245">
        <f t="shared" si="21"/>
        <v>121727.67286240224</v>
      </c>
      <c r="M216" s="245">
        <f t="shared" si="21"/>
        <v>103871.12467877608</v>
      </c>
      <c r="N216" s="245">
        <f t="shared" si="21"/>
        <v>146673.61470077999</v>
      </c>
      <c r="O216" s="245">
        <f t="shared" si="21"/>
        <v>151073.82314180344</v>
      </c>
      <c r="P216" s="245">
        <f t="shared" si="21"/>
        <v>155606.03783605748</v>
      </c>
      <c r="Q216" s="245">
        <f t="shared" si="21"/>
        <v>335583.51422233757</v>
      </c>
      <c r="R216" s="245">
        <f t="shared" si="21"/>
        <v>145349.20733248221</v>
      </c>
      <c r="S216" s="245">
        <f t="shared" si="21"/>
        <v>124027.55496574272</v>
      </c>
      <c r="T216" s="245">
        <f t="shared" si="21"/>
        <v>175135.96647367615</v>
      </c>
      <c r="U216" s="245">
        <f t="shared" si="21"/>
        <v>180390.04546788629</v>
      </c>
      <c r="V216" s="260">
        <f t="shared" si="21"/>
        <v>185801.74683192285</v>
      </c>
    </row>
    <row r="217" spans="1:23" ht="14.25" customHeight="1">
      <c r="Q217" s="12"/>
      <c r="R217" s="12"/>
    </row>
    <row r="218" spans="1:23" ht="14.25" customHeight="1">
      <c r="B218" s="261" t="s">
        <v>9</v>
      </c>
      <c r="C218" s="247"/>
      <c r="D218" s="247"/>
      <c r="E218" s="262" t="str">
        <f>Assumptions!F9</f>
        <v>Soybeans</v>
      </c>
      <c r="F218" s="262" t="str">
        <f>Assumptions!G9</f>
        <v>Corn</v>
      </c>
      <c r="G218" s="262" t="str">
        <f>Assumptions!H9</f>
        <v>Soybeans</v>
      </c>
      <c r="H218" s="262" t="str">
        <f>Assumptions!I9</f>
        <v>Wheat</v>
      </c>
      <c r="I218" s="262" t="str">
        <f>Assumptions!J9</f>
        <v>Alfalfa</v>
      </c>
      <c r="J218" s="262" t="str">
        <f>Assumptions!K9</f>
        <v>Alfalfa</v>
      </c>
      <c r="K218" s="262" t="str">
        <f>Assumptions!L9</f>
        <v>Alfalfa</v>
      </c>
      <c r="L218" s="262" t="str">
        <f>Assumptions!M9</f>
        <v>Corn</v>
      </c>
      <c r="M218" s="262" t="str">
        <f>Assumptions!N9</f>
        <v>Soybeans</v>
      </c>
      <c r="N218" s="262" t="str">
        <f>Assumptions!O9</f>
        <v>Wheat</v>
      </c>
      <c r="O218" s="262" t="str">
        <f>Assumptions!P9</f>
        <v>Alfalfa</v>
      </c>
      <c r="P218" s="262" t="str">
        <f>Assumptions!Q9</f>
        <v>Alfalfa</v>
      </c>
      <c r="Q218" s="262" t="str">
        <f>Assumptions!R9</f>
        <v>Alfalfa</v>
      </c>
      <c r="R218" s="262" t="str">
        <f>Assumptions!S9</f>
        <v>Corn</v>
      </c>
      <c r="S218" s="262" t="str">
        <f>Assumptions!T9</f>
        <v>Soybeans</v>
      </c>
      <c r="T218" s="262" t="str">
        <f>Assumptions!U9</f>
        <v>Wheat</v>
      </c>
      <c r="U218" s="262" t="str">
        <f>Assumptions!V9</f>
        <v>Alfalfa</v>
      </c>
      <c r="V218" s="262" t="str">
        <f>Assumptions!W9</f>
        <v>Alfalfa</v>
      </c>
      <c r="W218" s="249">
        <f>Assumptions!X9</f>
        <v>0</v>
      </c>
    </row>
    <row r="219" spans="1:23" ht="14.25" customHeight="1">
      <c r="B219" s="437" t="s">
        <v>190</v>
      </c>
      <c r="C219" s="12"/>
      <c r="D219" s="229" t="s">
        <v>162</v>
      </c>
      <c r="E219" s="237"/>
      <c r="F219" s="231"/>
      <c r="G219" s="234"/>
      <c r="H219" s="234"/>
      <c r="I219" s="234"/>
      <c r="J219" s="234"/>
      <c r="K219" s="234"/>
      <c r="L219" s="234"/>
      <c r="M219" s="12"/>
      <c r="N219" s="12"/>
      <c r="O219" s="12"/>
      <c r="P219" s="12"/>
      <c r="Q219" s="12"/>
      <c r="R219" s="12"/>
    </row>
    <row r="220" spans="1:23" ht="14.25" customHeight="1">
      <c r="B220" s="423"/>
      <c r="C220" s="12"/>
      <c r="D220" s="233" t="s">
        <v>61</v>
      </c>
      <c r="E220" s="234">
        <f>'Northeast Scenario'!G304+'Midwest Scenario'!G266</f>
        <v>0</v>
      </c>
      <c r="F220" s="234">
        <f>'Northeast Scenario'!H304+'Midwest Scenario'!H266</f>
        <v>170773.09875</v>
      </c>
      <c r="G220" s="234">
        <f>'Northeast Scenario'!I304+'Midwest Scenario'!I266</f>
        <v>0</v>
      </c>
      <c r="H220" s="234">
        <f>'Northeast Scenario'!J304+'Midwest Scenario'!J266</f>
        <v>0</v>
      </c>
      <c r="I220" s="234">
        <f>'Northeast Scenario'!K304+'Midwest Scenario'!K266</f>
        <v>0</v>
      </c>
      <c r="J220" s="234">
        <f>'Northeast Scenario'!L304+'Midwest Scenario'!L266</f>
        <v>0</v>
      </c>
      <c r="K220" s="234">
        <f>'Northeast Scenario'!M304+'Midwest Scenario'!M266</f>
        <v>0</v>
      </c>
      <c r="L220" s="234">
        <f>'Northeast Scenario'!N304+'Midwest Scenario'!N266</f>
        <v>536322.19610745856</v>
      </c>
      <c r="M220" s="234">
        <f>'Northeast Scenario'!O304+'Midwest Scenario'!O266</f>
        <v>0</v>
      </c>
      <c r="N220" s="234">
        <f>'Northeast Scenario'!P304+'Midwest Scenario'!P266</f>
        <v>0</v>
      </c>
      <c r="O220" s="234">
        <f>'Northeast Scenario'!Q304+'Midwest Scenario'!Q266</f>
        <v>0</v>
      </c>
      <c r="P220" s="234">
        <f>'Northeast Scenario'!R304+'Midwest Scenario'!R266</f>
        <v>0</v>
      </c>
      <c r="Q220" s="234">
        <f>'Northeast Scenario'!S304+'Midwest Scenario'!S266</f>
        <v>0</v>
      </c>
      <c r="R220" s="234">
        <f>'Northeast Scenario'!T304+'Midwest Scenario'!T266</f>
        <v>640396.74994158745</v>
      </c>
      <c r="S220" s="234">
        <f>'Northeast Scenario'!U304+'Midwest Scenario'!U266</f>
        <v>0</v>
      </c>
      <c r="T220" s="234">
        <f>'Northeast Scenario'!V304+'Midwest Scenario'!V266</f>
        <v>0</v>
      </c>
      <c r="U220" s="234">
        <f>'Northeast Scenario'!W304+'Midwest Scenario'!W266</f>
        <v>0</v>
      </c>
      <c r="V220" s="234">
        <f>'Northeast Scenario'!X304+'Midwest Scenario'!X266</f>
        <v>0</v>
      </c>
    </row>
    <row r="221" spans="1:23" ht="14.25" customHeight="1">
      <c r="B221" s="423"/>
      <c r="C221" s="12"/>
      <c r="D221" s="233" t="s">
        <v>163</v>
      </c>
      <c r="E221" s="234">
        <f>'Northeast Scenario'!G305+'Midwest Scenario'!G267</f>
        <v>177304.875</v>
      </c>
      <c r="F221" s="234">
        <f>'Northeast Scenario'!H305+'Midwest Scenario'!H267</f>
        <v>0</v>
      </c>
      <c r="G221" s="234">
        <f>'Northeast Scenario'!I305+'Midwest Scenario'!I267</f>
        <v>124561.52881875</v>
      </c>
      <c r="H221" s="234">
        <f>'Northeast Scenario'!J305+'Midwest Scenario'!J267</f>
        <v>0</v>
      </c>
      <c r="I221" s="234">
        <f>'Northeast Scenario'!K305+'Midwest Scenario'!K267</f>
        <v>0</v>
      </c>
      <c r="J221" s="234">
        <f>'Northeast Scenario'!L305+'Midwest Scenario'!L267</f>
        <v>0</v>
      </c>
      <c r="K221" s="234">
        <f>'Northeast Scenario'!M305+'Midwest Scenario'!M267</f>
        <v>0</v>
      </c>
      <c r="L221" s="234">
        <f>'Northeast Scenario'!N305+'Midwest Scenario'!N267</f>
        <v>0</v>
      </c>
      <c r="M221" s="234">
        <f>'Northeast Scenario'!O305+'Midwest Scenario'!O267</f>
        <v>312492.52830743731</v>
      </c>
      <c r="N221" s="234">
        <f>'Northeast Scenario'!P305+'Midwest Scenario'!P267</f>
        <v>0</v>
      </c>
      <c r="O221" s="234">
        <f>'Northeast Scenario'!Q305+'Midwest Scenario'!Q267</f>
        <v>0</v>
      </c>
      <c r="P221" s="234">
        <f>'Northeast Scenario'!R305+'Midwest Scenario'!R267</f>
        <v>0</v>
      </c>
      <c r="Q221" s="234">
        <f>'Northeast Scenario'!S305+'Midwest Scenario'!S267</f>
        <v>0</v>
      </c>
      <c r="R221" s="234">
        <f>'Northeast Scenario'!T305+'Midwest Scenario'!T267</f>
        <v>0</v>
      </c>
      <c r="S221" s="234">
        <f>'Northeast Scenario'!U305+'Midwest Scenario'!U267</f>
        <v>373132.42107364908</v>
      </c>
      <c r="T221" s="234">
        <f>'Northeast Scenario'!V305+'Midwest Scenario'!V267</f>
        <v>0</v>
      </c>
      <c r="U221" s="234">
        <f>'Northeast Scenario'!W305+'Midwest Scenario'!W267</f>
        <v>0</v>
      </c>
      <c r="V221" s="234">
        <f>'Northeast Scenario'!X305+'Midwest Scenario'!X267</f>
        <v>0</v>
      </c>
    </row>
    <row r="222" spans="1:23" ht="14.25" customHeight="1">
      <c r="B222" s="423"/>
      <c r="C222" s="12"/>
      <c r="D222" s="233" t="s">
        <v>125</v>
      </c>
      <c r="E222" s="234">
        <f>'Northeast Scenario'!G306+'Midwest Scenario'!G268</f>
        <v>0</v>
      </c>
      <c r="F222" s="234">
        <f>'Northeast Scenario'!H306+'Midwest Scenario'!H268</f>
        <v>0</v>
      </c>
      <c r="G222" s="234">
        <f>'Northeast Scenario'!I306+'Midwest Scenario'!I268</f>
        <v>0</v>
      </c>
      <c r="H222" s="234">
        <f>'Northeast Scenario'!J306+'Midwest Scenario'!J268</f>
        <v>89831.051465962504</v>
      </c>
      <c r="I222" s="234">
        <f>'Northeast Scenario'!K306+'Midwest Scenario'!K268</f>
        <v>0</v>
      </c>
      <c r="J222" s="234">
        <f>'Northeast Scenario'!L306+'Midwest Scenario'!L268</f>
        <v>0</v>
      </c>
      <c r="K222" s="234">
        <f>'Northeast Scenario'!M306+'Midwest Scenario'!M268</f>
        <v>0</v>
      </c>
      <c r="L222" s="234">
        <f>'Northeast Scenario'!N306+'Midwest Scenario'!N268</f>
        <v>0</v>
      </c>
      <c r="M222" s="234">
        <f>'Northeast Scenario'!O306+'Midwest Scenario'!O268</f>
        <v>0</v>
      </c>
      <c r="N222" s="234">
        <f>'Northeast Scenario'!P306+'Midwest Scenario'!P268</f>
        <v>271300.60739171575</v>
      </c>
      <c r="O222" s="234">
        <f>'Northeast Scenario'!Q306+'Midwest Scenario'!Q268</f>
        <v>0</v>
      </c>
      <c r="P222" s="234">
        <f>'Northeast Scenario'!R306+'Midwest Scenario'!R268</f>
        <v>0</v>
      </c>
      <c r="Q222" s="234">
        <f>'Northeast Scenario'!S306+'Midwest Scenario'!S268</f>
        <v>0</v>
      </c>
      <c r="R222" s="234">
        <f>'Northeast Scenario'!T306+'Midwest Scenario'!T268</f>
        <v>0</v>
      </c>
      <c r="S222" s="234">
        <f>'Northeast Scenario'!U306+'Midwest Scenario'!U268</f>
        <v>0</v>
      </c>
      <c r="T222" s="234">
        <f>'Northeast Scenario'!V306+'Midwest Scenario'!V268</f>
        <v>323947.11330579076</v>
      </c>
      <c r="U222" s="234">
        <f>'Northeast Scenario'!W306+'Midwest Scenario'!W268</f>
        <v>0</v>
      </c>
      <c r="V222" s="234">
        <f>'Northeast Scenario'!X306+'Midwest Scenario'!X268</f>
        <v>0</v>
      </c>
    </row>
    <row r="223" spans="1:23" ht="14.25" customHeight="1">
      <c r="B223" s="423"/>
      <c r="C223" s="12"/>
      <c r="D223" s="233" t="s">
        <v>126</v>
      </c>
      <c r="E223" s="234">
        <f>'Northeast Scenario'!G307</f>
        <v>0</v>
      </c>
      <c r="F223" s="234">
        <f>'Northeast Scenario'!H307</f>
        <v>0</v>
      </c>
      <c r="G223" s="234">
        <f>'Northeast Scenario'!I307</f>
        <v>0</v>
      </c>
      <c r="H223" s="234">
        <f>'Northeast Scenario'!J307</f>
        <v>0</v>
      </c>
      <c r="I223" s="234">
        <f>'Northeast Scenario'!K307</f>
        <v>0</v>
      </c>
      <c r="J223" s="234">
        <f>'Northeast Scenario'!L307</f>
        <v>0</v>
      </c>
      <c r="K223" s="234">
        <f>'Northeast Scenario'!M307</f>
        <v>0</v>
      </c>
      <c r="L223" s="234">
        <f>'Northeast Scenario'!N307</f>
        <v>0</v>
      </c>
      <c r="M223" s="234">
        <f>'Northeast Scenario'!O307</f>
        <v>0</v>
      </c>
      <c r="N223" s="234">
        <f>'Northeast Scenario'!P307</f>
        <v>0</v>
      </c>
      <c r="O223" s="234">
        <f>'Northeast Scenario'!Q307</f>
        <v>0</v>
      </c>
      <c r="P223" s="234">
        <f>'Northeast Scenario'!R307</f>
        <v>0</v>
      </c>
      <c r="Q223" s="234">
        <f>'Northeast Scenario'!S307</f>
        <v>0</v>
      </c>
      <c r="R223" s="234">
        <f>'Northeast Scenario'!T307</f>
        <v>0</v>
      </c>
      <c r="S223" s="234">
        <f>'Northeast Scenario'!U307</f>
        <v>0</v>
      </c>
      <c r="T223" s="234">
        <f>'Northeast Scenario'!V307</f>
        <v>0</v>
      </c>
      <c r="U223" s="234">
        <f>'Northeast Scenario'!W307</f>
        <v>0</v>
      </c>
      <c r="V223" s="234">
        <f>'Northeast Scenario'!X307</f>
        <v>0</v>
      </c>
    </row>
    <row r="224" spans="1:23" ht="14.25" customHeight="1">
      <c r="B224" s="423"/>
      <c r="C224" s="12"/>
      <c r="D224" s="233" t="s">
        <v>129</v>
      </c>
      <c r="E224" s="234">
        <f>'Northeast Scenario'!G308</f>
        <v>0</v>
      </c>
      <c r="F224" s="234">
        <f>'Northeast Scenario'!H308</f>
        <v>0</v>
      </c>
      <c r="G224" s="234">
        <f>'Northeast Scenario'!I308</f>
        <v>0</v>
      </c>
      <c r="H224" s="234">
        <f>'Northeast Scenario'!J308</f>
        <v>0</v>
      </c>
      <c r="I224" s="234">
        <f>'Northeast Scenario'!K308</f>
        <v>0</v>
      </c>
      <c r="J224" s="234">
        <f>'Northeast Scenario'!L308</f>
        <v>0</v>
      </c>
      <c r="K224" s="234">
        <f>'Northeast Scenario'!M308</f>
        <v>0</v>
      </c>
      <c r="L224" s="234">
        <f>'Northeast Scenario'!N308</f>
        <v>0</v>
      </c>
      <c r="M224" s="234">
        <f>'Northeast Scenario'!O308</f>
        <v>0</v>
      </c>
      <c r="N224" s="234">
        <f>'Northeast Scenario'!P308</f>
        <v>0</v>
      </c>
      <c r="O224" s="234">
        <f>'Northeast Scenario'!Q308</f>
        <v>0</v>
      </c>
      <c r="P224" s="234">
        <f>'Northeast Scenario'!R308</f>
        <v>0</v>
      </c>
      <c r="Q224" s="234">
        <f>'Northeast Scenario'!S308</f>
        <v>0</v>
      </c>
      <c r="R224" s="234">
        <f>'Northeast Scenario'!T308</f>
        <v>0</v>
      </c>
      <c r="S224" s="234">
        <f>'Northeast Scenario'!U308</f>
        <v>0</v>
      </c>
      <c r="T224" s="234">
        <f>'Northeast Scenario'!V308</f>
        <v>0</v>
      </c>
      <c r="U224" s="234">
        <f>'Northeast Scenario'!W308</f>
        <v>0</v>
      </c>
      <c r="V224" s="234">
        <f>'Northeast Scenario'!X308</f>
        <v>0</v>
      </c>
    </row>
    <row r="225" spans="2:22" ht="14.25" hidden="1" customHeight="1">
      <c r="B225" s="423"/>
      <c r="C225" s="12"/>
      <c r="D225" s="233" t="s">
        <v>164</v>
      </c>
      <c r="E225" s="234">
        <f>'Southern Scenario'!G61+'Western Scenario'!G85</f>
        <v>0</v>
      </c>
      <c r="F225" s="234">
        <f>'Southern Scenario'!H61+'Western Scenario'!H85</f>
        <v>0</v>
      </c>
      <c r="G225" s="234">
        <f>'Southern Scenario'!I61+'Western Scenario'!I85</f>
        <v>0</v>
      </c>
      <c r="H225" s="234">
        <f>'Southern Scenario'!J61+'Western Scenario'!J85</f>
        <v>0</v>
      </c>
      <c r="I225" s="234">
        <f>'Southern Scenario'!K61+'Western Scenario'!K85</f>
        <v>0</v>
      </c>
      <c r="J225" s="234">
        <f>'Southern Scenario'!L61+'Western Scenario'!L85</f>
        <v>0</v>
      </c>
      <c r="K225" s="234">
        <f>'Southern Scenario'!M61+'Western Scenario'!M85</f>
        <v>0</v>
      </c>
      <c r="L225" s="234">
        <f>'Southern Scenario'!N61+'Western Scenario'!N85</f>
        <v>0</v>
      </c>
      <c r="M225" s="234">
        <f>'Southern Scenario'!O61+'Western Scenario'!O85</f>
        <v>0</v>
      </c>
      <c r="N225" s="234">
        <f>'Southern Scenario'!P61+'Western Scenario'!P85</f>
        <v>0</v>
      </c>
      <c r="O225" s="234">
        <f>'Southern Scenario'!Q61+'Western Scenario'!Q85</f>
        <v>0</v>
      </c>
      <c r="P225" s="234">
        <f>'Southern Scenario'!R61+'Western Scenario'!R85</f>
        <v>0</v>
      </c>
      <c r="Q225" s="234">
        <f>'Southern Scenario'!S61+'Western Scenario'!S85</f>
        <v>0</v>
      </c>
      <c r="R225" s="234">
        <f>'Southern Scenario'!T61+'Western Scenario'!T85</f>
        <v>0</v>
      </c>
      <c r="S225" s="234">
        <f>'Southern Scenario'!U61+'Western Scenario'!U85</f>
        <v>0</v>
      </c>
      <c r="T225" s="234">
        <f>'Southern Scenario'!V61+'Western Scenario'!V85</f>
        <v>0</v>
      </c>
      <c r="U225" s="234">
        <f>'Southern Scenario'!W61+'Western Scenario'!W85</f>
        <v>0</v>
      </c>
      <c r="V225" s="234">
        <f>'Southern Scenario'!X61+'Western Scenario'!X85</f>
        <v>0</v>
      </c>
    </row>
    <row r="226" spans="2:22" ht="14.25" customHeight="1">
      <c r="B226" s="423"/>
      <c r="C226" s="12"/>
      <c r="D226" s="250" t="s">
        <v>127</v>
      </c>
      <c r="E226" s="234">
        <f>'Midwest Scenario'!G269</f>
        <v>0</v>
      </c>
      <c r="F226" s="234">
        <f>'Midwest Scenario'!H269</f>
        <v>0</v>
      </c>
      <c r="G226" s="234">
        <f>'Midwest Scenario'!I269</f>
        <v>0</v>
      </c>
      <c r="H226" s="234">
        <f>'Midwest Scenario'!J269</f>
        <v>0</v>
      </c>
      <c r="I226" s="234">
        <f>'Midwest Scenario'!K269</f>
        <v>247013.29413282109</v>
      </c>
      <c r="J226" s="234">
        <f>'Midwest Scenario'!L269</f>
        <v>203538.9543654446</v>
      </c>
      <c r="K226" s="234">
        <f>'Midwest Scenario'!M269</f>
        <v>262056.40374550989</v>
      </c>
      <c r="L226" s="234">
        <f>'Midwest Scenario'!N269</f>
        <v>0</v>
      </c>
      <c r="M226" s="234">
        <f>'Midwest Scenario'!O269</f>
        <v>0</v>
      </c>
      <c r="N226" s="234">
        <f>'Midwest Scenario'!P269</f>
        <v>0</v>
      </c>
      <c r="O226" s="234">
        <f>'Midwest Scenario'!Q269</f>
        <v>294946.7911324884</v>
      </c>
      <c r="P226" s="234">
        <f>'Midwest Scenario'!R269</f>
        <v>303795.19486646302</v>
      </c>
      <c r="Q226" s="234">
        <f>'Midwest Scenario'!S269</f>
        <v>312909.05071245687</v>
      </c>
      <c r="R226" s="234">
        <f>'Midwest Scenario'!T269</f>
        <v>0</v>
      </c>
      <c r="S226" s="234">
        <f>'Midwest Scenario'!U269</f>
        <v>0</v>
      </c>
      <c r="T226" s="234">
        <f>'Midwest Scenario'!V269</f>
        <v>0</v>
      </c>
      <c r="U226" s="234">
        <f>'Midwest Scenario'!W269</f>
        <v>352181.89330560697</v>
      </c>
      <c r="V226" s="234">
        <f>'Midwest Scenario'!X269</f>
        <v>362747.35010477516</v>
      </c>
    </row>
    <row r="227" spans="2:22" ht="14.25" customHeight="1">
      <c r="B227" s="423"/>
      <c r="C227" s="12"/>
      <c r="D227" s="229" t="s">
        <v>165</v>
      </c>
      <c r="E227" s="234">
        <f t="shared" ref="E227:V227" si="22">SUM(E220:E226)</f>
        <v>177304.875</v>
      </c>
      <c r="F227" s="234">
        <f t="shared" si="22"/>
        <v>170773.09875</v>
      </c>
      <c r="G227" s="234">
        <f t="shared" si="22"/>
        <v>124561.52881875</v>
      </c>
      <c r="H227" s="234">
        <f t="shared" si="22"/>
        <v>89831.051465962504</v>
      </c>
      <c r="I227" s="234">
        <f t="shared" si="22"/>
        <v>247013.29413282109</v>
      </c>
      <c r="J227" s="234">
        <f t="shared" si="22"/>
        <v>203538.9543654446</v>
      </c>
      <c r="K227" s="234">
        <f t="shared" si="22"/>
        <v>262056.40374550989</v>
      </c>
      <c r="L227" s="234">
        <f t="shared" si="22"/>
        <v>536322.19610745856</v>
      </c>
      <c r="M227" s="234">
        <f t="shared" si="22"/>
        <v>312492.52830743731</v>
      </c>
      <c r="N227" s="234">
        <f t="shared" si="22"/>
        <v>271300.60739171575</v>
      </c>
      <c r="O227" s="234">
        <f t="shared" si="22"/>
        <v>294946.7911324884</v>
      </c>
      <c r="P227" s="234">
        <f t="shared" si="22"/>
        <v>303795.19486646302</v>
      </c>
      <c r="Q227" s="234">
        <f t="shared" si="22"/>
        <v>312909.05071245687</v>
      </c>
      <c r="R227" s="234">
        <f t="shared" si="22"/>
        <v>640396.74994158745</v>
      </c>
      <c r="S227" s="234">
        <f t="shared" si="22"/>
        <v>373132.42107364908</v>
      </c>
      <c r="T227" s="234">
        <f t="shared" si="22"/>
        <v>323947.11330579076</v>
      </c>
      <c r="U227" s="234">
        <f t="shared" si="22"/>
        <v>352181.89330560697</v>
      </c>
      <c r="V227" s="234">
        <f t="shared" si="22"/>
        <v>362747.35010477516</v>
      </c>
    </row>
    <row r="228" spans="2:22" ht="14.25" customHeight="1">
      <c r="B228" s="423"/>
      <c r="C228" s="12"/>
      <c r="D228" s="233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</row>
    <row r="229" spans="2:22" ht="14.25" customHeight="1">
      <c r="B229" s="423"/>
      <c r="C229" s="12"/>
      <c r="D229" s="23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</row>
    <row r="230" spans="2:22" ht="14.25" customHeight="1">
      <c r="B230" s="423"/>
      <c r="C230" s="12"/>
      <c r="D230" s="229" t="s">
        <v>166</v>
      </c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</row>
    <row r="231" spans="2:22" ht="14.25" customHeight="1">
      <c r="B231" s="423"/>
      <c r="C231" s="12"/>
      <c r="D231" s="238" t="s">
        <v>61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</row>
    <row r="232" spans="2:22" ht="14.25" customHeight="1">
      <c r="B232" s="423"/>
      <c r="C232" s="12"/>
      <c r="D232" s="125" t="s">
        <v>167</v>
      </c>
      <c r="E232" s="234">
        <f>SUM('Northeast Scenario'!G313:G315,'Midwest Scenario'!G274:G276)</f>
        <v>0</v>
      </c>
      <c r="F232" s="234">
        <f>SUM('Northeast Scenario'!H313:H315,'Midwest Scenario'!H274:H276)</f>
        <v>83151.899999999994</v>
      </c>
      <c r="G232" s="234">
        <f>SUM('Northeast Scenario'!I313:I315,'Midwest Scenario'!I274:I276)</f>
        <v>0</v>
      </c>
      <c r="H232" s="234">
        <f>SUM('Northeast Scenario'!J313:J315,'Midwest Scenario'!J274:J276)</f>
        <v>0</v>
      </c>
      <c r="I232" s="234">
        <f>SUM('Northeast Scenario'!K313:K315,'Midwest Scenario'!K274:K276)</f>
        <v>0</v>
      </c>
      <c r="J232" s="234">
        <f>SUM('Northeast Scenario'!L313:L315,'Midwest Scenario'!L274:L276)</f>
        <v>0</v>
      </c>
      <c r="K232" s="234">
        <f>SUM('Northeast Scenario'!M313:M315,'Midwest Scenario'!M274:M276)</f>
        <v>0</v>
      </c>
      <c r="L232" s="234">
        <f>SUM('Northeast Scenario'!N313:N315,'Midwest Scenario'!N274:N276)</f>
        <v>99287.71715574975</v>
      </c>
      <c r="M232" s="234">
        <f>SUM('Northeast Scenario'!O313:O315,'Midwest Scenario'!O274:O276)</f>
        <v>0</v>
      </c>
      <c r="N232" s="234">
        <f>SUM('Northeast Scenario'!P313:P315,'Midwest Scenario'!P274:P276)</f>
        <v>0</v>
      </c>
      <c r="O232" s="234">
        <f>SUM('Northeast Scenario'!Q313:Q315,'Midwest Scenario'!Q274:Q276)</f>
        <v>0</v>
      </c>
      <c r="P232" s="234">
        <f>SUM('Northeast Scenario'!R313:R315,'Midwest Scenario'!R274:R276)</f>
        <v>0</v>
      </c>
      <c r="Q232" s="234">
        <f>SUM('Northeast Scenario'!S313:S315,'Midwest Scenario'!S274:S276)</f>
        <v>0</v>
      </c>
      <c r="R232" s="234">
        <f>SUM('Northeast Scenario'!T313:T315,'Midwest Scenario'!T274:T276)</f>
        <v>118554.72668694475</v>
      </c>
      <c r="S232" s="234">
        <f>SUM('Northeast Scenario'!U313:U315,'Midwest Scenario'!U274:U276)</f>
        <v>0</v>
      </c>
      <c r="T232" s="234">
        <f>SUM('Northeast Scenario'!V313:V315,'Midwest Scenario'!V274:V276)</f>
        <v>0</v>
      </c>
      <c r="U232" s="234">
        <f>SUM('Northeast Scenario'!W313:W315,'Midwest Scenario'!W274:W276)</f>
        <v>0</v>
      </c>
      <c r="V232" s="234">
        <f>SUM('Northeast Scenario'!X313:X315,'Midwest Scenario'!X274:X276)</f>
        <v>0</v>
      </c>
    </row>
    <row r="233" spans="2:22" ht="14.25" customHeight="1">
      <c r="B233" s="423"/>
      <c r="C233" s="12"/>
      <c r="D233" s="125" t="s">
        <v>168</v>
      </c>
      <c r="E233" s="234">
        <f>'Northeast Scenario'!G316+'Midwest Scenario'!G277</f>
        <v>0</v>
      </c>
      <c r="F233" s="234">
        <f>'Northeast Scenario'!H316+'Midwest Scenario'!H277</f>
        <v>8906.9250000000011</v>
      </c>
      <c r="G233" s="234">
        <f>'Northeast Scenario'!I316+'Midwest Scenario'!I277</f>
        <v>0</v>
      </c>
      <c r="H233" s="234">
        <f>'Northeast Scenario'!J316+'Midwest Scenario'!J277</f>
        <v>0</v>
      </c>
      <c r="I233" s="234">
        <f>'Northeast Scenario'!K316+'Midwest Scenario'!K277</f>
        <v>0</v>
      </c>
      <c r="J233" s="234">
        <f>'Northeast Scenario'!L316+'Midwest Scenario'!L277</f>
        <v>0</v>
      </c>
      <c r="K233" s="234">
        <f>'Northeast Scenario'!M316+'Midwest Scenario'!M277</f>
        <v>0</v>
      </c>
      <c r="L233" s="234">
        <f>'Northeast Scenario'!N316+'Midwest Scenario'!N277</f>
        <v>10635.334251261564</v>
      </c>
      <c r="M233" s="234">
        <f>'Northeast Scenario'!O316+'Midwest Scenario'!O277</f>
        <v>0</v>
      </c>
      <c r="N233" s="234">
        <f>'Northeast Scenario'!P316+'Midwest Scenario'!P277</f>
        <v>0</v>
      </c>
      <c r="O233" s="234">
        <f>'Northeast Scenario'!Q316+'Midwest Scenario'!Q277</f>
        <v>0</v>
      </c>
      <c r="P233" s="234">
        <f>'Northeast Scenario'!R316+'Midwest Scenario'!R277</f>
        <v>0</v>
      </c>
      <c r="Q233" s="234">
        <f>'Northeast Scenario'!S316+'Midwest Scenario'!S277</f>
        <v>0</v>
      </c>
      <c r="R233" s="234">
        <f>'Northeast Scenario'!T316+'Midwest Scenario'!T277</f>
        <v>12699.145287072399</v>
      </c>
      <c r="S233" s="234">
        <f>'Northeast Scenario'!U316+'Midwest Scenario'!U277</f>
        <v>0</v>
      </c>
      <c r="T233" s="234">
        <f>'Northeast Scenario'!V316+'Midwest Scenario'!V277</f>
        <v>0</v>
      </c>
      <c r="U233" s="234">
        <f>'Northeast Scenario'!W316+'Midwest Scenario'!W277</f>
        <v>0</v>
      </c>
      <c r="V233" s="234">
        <f>'Northeast Scenario'!X316+'Midwest Scenario'!X277</f>
        <v>0</v>
      </c>
    </row>
    <row r="234" spans="2:22" ht="14.25" customHeight="1">
      <c r="B234" s="423"/>
      <c r="C234" s="12"/>
      <c r="D234" s="125" t="s">
        <v>169</v>
      </c>
      <c r="E234" s="234">
        <f>SUM('Northeast Scenario'!G317:G318,'Northeast Scenario'!G320:G322,'Midwest Scenario'!G278:G279,'Midwest Scenario'!G281:G283)</f>
        <v>0</v>
      </c>
      <c r="F234" s="234">
        <f>SUM('Northeast Scenario'!H317:H318,'Northeast Scenario'!H320:H322,'Midwest Scenario'!H278:H279,'Midwest Scenario'!H281:H283)</f>
        <v>39312.525000000001</v>
      </c>
      <c r="G234" s="234">
        <f>SUM('Northeast Scenario'!I317:I318,'Northeast Scenario'!I320:I322,'Midwest Scenario'!I278:I279,'Midwest Scenario'!I281:I283)</f>
        <v>0</v>
      </c>
      <c r="H234" s="234">
        <f>SUM('Northeast Scenario'!J317:J318,'Northeast Scenario'!J320:J322,'Midwest Scenario'!J278:J279,'Midwest Scenario'!J281:J283)</f>
        <v>0</v>
      </c>
      <c r="I234" s="234">
        <f>SUM('Northeast Scenario'!K317:K318,'Northeast Scenario'!K320:K322,'Midwest Scenario'!K278:K279,'Midwest Scenario'!K281:K283)</f>
        <v>0</v>
      </c>
      <c r="J234" s="234">
        <f>SUM('Northeast Scenario'!L317:L318,'Northeast Scenario'!L320:L322,'Midwest Scenario'!L278:L279,'Midwest Scenario'!L281:L283)</f>
        <v>0</v>
      </c>
      <c r="K234" s="234">
        <f>SUM('Northeast Scenario'!M317:M318,'Northeast Scenario'!M320:M322,'Midwest Scenario'!M278:M279,'Midwest Scenario'!M281:M283)</f>
        <v>0</v>
      </c>
      <c r="L234" s="234">
        <f>SUM('Northeast Scenario'!N317:N318,'Northeast Scenario'!N320:N322,'Midwest Scenario'!N278:N279,'Midwest Scenario'!N281:N283)</f>
        <v>46941.210758603724</v>
      </c>
      <c r="M234" s="234">
        <f>SUM('Northeast Scenario'!O317:O318,'Northeast Scenario'!O320:O322,'Midwest Scenario'!O278:O279,'Midwest Scenario'!O281:O283)</f>
        <v>0</v>
      </c>
      <c r="N234" s="234">
        <f>SUM('Northeast Scenario'!P317:P318,'Northeast Scenario'!P320:P322,'Midwest Scenario'!P278:P279,'Midwest Scenario'!P281:P283)</f>
        <v>0</v>
      </c>
      <c r="O234" s="234">
        <f>SUM('Northeast Scenario'!Q317:Q318,'Northeast Scenario'!Q320:Q322,'Midwest Scenario'!Q278:Q279,'Midwest Scenario'!Q281:Q283)</f>
        <v>0</v>
      </c>
      <c r="P234" s="234">
        <f>SUM('Northeast Scenario'!R317:R318,'Northeast Scenario'!R320:R322,'Midwest Scenario'!R278:R279,'Midwest Scenario'!R281:R283)</f>
        <v>0</v>
      </c>
      <c r="Q234" s="234">
        <f>SUM('Northeast Scenario'!S317:S318,'Northeast Scenario'!S320:S322,'Midwest Scenario'!S278:S279,'Midwest Scenario'!S281:S283)</f>
        <v>0</v>
      </c>
      <c r="R234" s="234">
        <f>SUM('Northeast Scenario'!T317:T318,'Northeast Scenario'!T320:T322,'Midwest Scenario'!T278:T279,'Midwest Scenario'!T281:T283)</f>
        <v>56050.260508162566</v>
      </c>
      <c r="S234" s="234">
        <f>SUM('Northeast Scenario'!U317:U318,'Northeast Scenario'!U320:U322,'Midwest Scenario'!U278:U279,'Midwest Scenario'!U281:U283)</f>
        <v>0</v>
      </c>
      <c r="T234" s="234">
        <f>SUM('Northeast Scenario'!V317:V318,'Northeast Scenario'!V320:V322,'Midwest Scenario'!V278:V279,'Midwest Scenario'!V281:V283)</f>
        <v>0</v>
      </c>
      <c r="U234" s="234">
        <f>SUM('Northeast Scenario'!W317:W318,'Northeast Scenario'!W320:W322,'Midwest Scenario'!W278:W279,'Midwest Scenario'!W281:W283)</f>
        <v>0</v>
      </c>
      <c r="V234" s="234">
        <f>SUM('Northeast Scenario'!X317:X318,'Northeast Scenario'!X320:X322,'Midwest Scenario'!X278:X279,'Midwest Scenario'!X281:X283)</f>
        <v>0</v>
      </c>
    </row>
    <row r="235" spans="2:22" ht="14.25" customHeight="1">
      <c r="B235" s="423"/>
      <c r="C235" s="12"/>
      <c r="D235" s="125" t="s">
        <v>170</v>
      </c>
      <c r="E235" s="234">
        <f>'Northeast Scenario'!G319+'Northeast Scenario'!G325+'Midwest Scenario'!G280+'Midwest Scenario'!G286</f>
        <v>0</v>
      </c>
      <c r="F235" s="234">
        <f>'Northeast Scenario'!H319+'Northeast Scenario'!H325+'Midwest Scenario'!H280+'Midwest Scenario'!H286</f>
        <v>16485.150000000001</v>
      </c>
      <c r="G235" s="234">
        <f>'Northeast Scenario'!I319+'Northeast Scenario'!I325+'Midwest Scenario'!I280+'Midwest Scenario'!I286</f>
        <v>0</v>
      </c>
      <c r="H235" s="234">
        <f>'Northeast Scenario'!J319+'Northeast Scenario'!J325+'Midwest Scenario'!J280+'Midwest Scenario'!J286</f>
        <v>0</v>
      </c>
      <c r="I235" s="234">
        <f>'Northeast Scenario'!K319+'Northeast Scenario'!K325+'Midwest Scenario'!K280+'Midwest Scenario'!K286</f>
        <v>0</v>
      </c>
      <c r="J235" s="234">
        <f>'Northeast Scenario'!L319+'Northeast Scenario'!L325+'Midwest Scenario'!L280+'Midwest Scenario'!L286</f>
        <v>0</v>
      </c>
      <c r="K235" s="234">
        <f>'Northeast Scenario'!M319+'Northeast Scenario'!M325+'Midwest Scenario'!M280+'Midwest Scenario'!M286</f>
        <v>0</v>
      </c>
      <c r="L235" s="234">
        <f>'Northeast Scenario'!N319+'Northeast Scenario'!N325+'Midwest Scenario'!N280+'Midwest Scenario'!N286</f>
        <v>19684.131216125046</v>
      </c>
      <c r="M235" s="234">
        <f>'Northeast Scenario'!O319+'Northeast Scenario'!O325+'Midwest Scenario'!O280+'Midwest Scenario'!O286</f>
        <v>0</v>
      </c>
      <c r="N235" s="234">
        <f>'Northeast Scenario'!P319+'Northeast Scenario'!P325+'Midwest Scenario'!P280+'Midwest Scenario'!P286</f>
        <v>0</v>
      </c>
      <c r="O235" s="234">
        <f>'Northeast Scenario'!Q319+'Northeast Scenario'!Q325+'Midwest Scenario'!Q280+'Midwest Scenario'!Q286</f>
        <v>0</v>
      </c>
      <c r="P235" s="234">
        <f>'Northeast Scenario'!R319+'Northeast Scenario'!R325+'Midwest Scenario'!R280+'Midwest Scenario'!R286</f>
        <v>0</v>
      </c>
      <c r="Q235" s="234">
        <f>'Northeast Scenario'!S319+'Northeast Scenario'!S325+'Midwest Scenario'!S280+'Midwest Scenario'!S286</f>
        <v>0</v>
      </c>
      <c r="R235" s="234">
        <f>'Northeast Scenario'!T319+'Northeast Scenario'!T325+'Midwest Scenario'!T280+'Midwest Scenario'!T286</f>
        <v>23503.882083792279</v>
      </c>
      <c r="S235" s="234">
        <f>'Northeast Scenario'!U319+'Northeast Scenario'!U325+'Midwest Scenario'!U280+'Midwest Scenario'!U286</f>
        <v>0</v>
      </c>
      <c r="T235" s="234">
        <f>'Northeast Scenario'!V319+'Northeast Scenario'!V325+'Midwest Scenario'!V280+'Midwest Scenario'!V286</f>
        <v>0</v>
      </c>
      <c r="U235" s="234">
        <f>'Northeast Scenario'!W319+'Northeast Scenario'!W325+'Midwest Scenario'!W280+'Midwest Scenario'!W286</f>
        <v>0</v>
      </c>
      <c r="V235" s="234">
        <f>'Northeast Scenario'!X319+'Northeast Scenario'!X325+'Midwest Scenario'!X280+'Midwest Scenario'!X286</f>
        <v>0</v>
      </c>
    </row>
    <row r="236" spans="2:22" ht="14.25" customHeight="1">
      <c r="B236" s="423"/>
      <c r="C236" s="12"/>
      <c r="D236" s="125" t="s">
        <v>87</v>
      </c>
      <c r="E236" s="234">
        <f>'Northeast Scenario'!G323+'Midwest Scenario'!G284</f>
        <v>0</v>
      </c>
      <c r="F236" s="234">
        <f>'Northeast Scenario'!H323+'Midwest Scenario'!H284</f>
        <v>0</v>
      </c>
      <c r="G236" s="234">
        <f>'Northeast Scenario'!I323+'Midwest Scenario'!I284</f>
        <v>0</v>
      </c>
      <c r="H236" s="234">
        <f>'Northeast Scenario'!J323+'Midwest Scenario'!J284</f>
        <v>0</v>
      </c>
      <c r="I236" s="234">
        <f>'Northeast Scenario'!K323+'Midwest Scenario'!K284</f>
        <v>0</v>
      </c>
      <c r="J236" s="234">
        <f>'Northeast Scenario'!L323+'Midwest Scenario'!L284</f>
        <v>0</v>
      </c>
      <c r="K236" s="234">
        <f>'Northeast Scenario'!M323+'Midwest Scenario'!M284</f>
        <v>0</v>
      </c>
      <c r="L236" s="234">
        <f>'Northeast Scenario'!N323+'Midwest Scenario'!N284</f>
        <v>0</v>
      </c>
      <c r="M236" s="234">
        <f>'Northeast Scenario'!O323+'Midwest Scenario'!O284</f>
        <v>0</v>
      </c>
      <c r="N236" s="234">
        <f>'Northeast Scenario'!P323+'Midwest Scenario'!P284</f>
        <v>0</v>
      </c>
      <c r="O236" s="234">
        <f>'Northeast Scenario'!Q323+'Midwest Scenario'!Q284</f>
        <v>0</v>
      </c>
      <c r="P236" s="234">
        <f>'Northeast Scenario'!R323+'Midwest Scenario'!R284</f>
        <v>0</v>
      </c>
      <c r="Q236" s="234">
        <f>'Northeast Scenario'!S323+'Midwest Scenario'!S284</f>
        <v>0</v>
      </c>
      <c r="R236" s="234">
        <f>'Northeast Scenario'!T323+'Midwest Scenario'!T284</f>
        <v>0</v>
      </c>
      <c r="S236" s="234">
        <f>'Northeast Scenario'!U323+'Midwest Scenario'!U284</f>
        <v>0</v>
      </c>
      <c r="T236" s="234">
        <f>'Northeast Scenario'!V323+'Midwest Scenario'!V284</f>
        <v>0</v>
      </c>
      <c r="U236" s="234">
        <f>'Northeast Scenario'!W323+'Midwest Scenario'!W284</f>
        <v>0</v>
      </c>
      <c r="V236" s="234">
        <f>'Northeast Scenario'!X323+'Midwest Scenario'!X284</f>
        <v>0</v>
      </c>
    </row>
    <row r="237" spans="2:22" ht="14.25" customHeight="1">
      <c r="B237" s="423"/>
      <c r="C237" s="12"/>
      <c r="D237" s="125" t="s">
        <v>89</v>
      </c>
      <c r="E237" s="234">
        <f>'Northeast Scenario'!G324+'Midwest Scenario'!G285</f>
        <v>0</v>
      </c>
      <c r="F237" s="234">
        <f>'Northeast Scenario'!H324+'Midwest Scenario'!H285</f>
        <v>0</v>
      </c>
      <c r="G237" s="234">
        <f>'Northeast Scenario'!I324+'Midwest Scenario'!I285</f>
        <v>0</v>
      </c>
      <c r="H237" s="234">
        <f>'Northeast Scenario'!J324+'Midwest Scenario'!J285</f>
        <v>0</v>
      </c>
      <c r="I237" s="234">
        <f>'Northeast Scenario'!K324+'Midwest Scenario'!K285</f>
        <v>0</v>
      </c>
      <c r="J237" s="234">
        <f>'Northeast Scenario'!L324+'Midwest Scenario'!L285</f>
        <v>0</v>
      </c>
      <c r="K237" s="234">
        <f>'Northeast Scenario'!M324+'Midwest Scenario'!M285</f>
        <v>0</v>
      </c>
      <c r="L237" s="234">
        <f>'Northeast Scenario'!N324+'Midwest Scenario'!N285</f>
        <v>0</v>
      </c>
      <c r="M237" s="234">
        <f>'Northeast Scenario'!O324+'Midwest Scenario'!O285</f>
        <v>0</v>
      </c>
      <c r="N237" s="234">
        <f>'Northeast Scenario'!P324+'Midwest Scenario'!P285</f>
        <v>0</v>
      </c>
      <c r="O237" s="234">
        <f>'Northeast Scenario'!Q324+'Midwest Scenario'!Q285</f>
        <v>0</v>
      </c>
      <c r="P237" s="234">
        <f>'Northeast Scenario'!R324+'Midwest Scenario'!R285</f>
        <v>0</v>
      </c>
      <c r="Q237" s="234">
        <f>'Northeast Scenario'!S324+'Midwest Scenario'!S285</f>
        <v>0</v>
      </c>
      <c r="R237" s="234">
        <f>'Northeast Scenario'!T324+'Midwest Scenario'!T285</f>
        <v>0</v>
      </c>
      <c r="S237" s="234">
        <f>'Northeast Scenario'!U324+'Midwest Scenario'!U285</f>
        <v>0</v>
      </c>
      <c r="T237" s="234">
        <f>'Northeast Scenario'!V324+'Midwest Scenario'!V285</f>
        <v>0</v>
      </c>
      <c r="U237" s="234">
        <f>'Northeast Scenario'!W324+'Midwest Scenario'!W285</f>
        <v>0</v>
      </c>
      <c r="V237" s="234">
        <f>'Northeast Scenario'!X324+'Midwest Scenario'!X285</f>
        <v>0</v>
      </c>
    </row>
    <row r="238" spans="2:22" ht="14.25" customHeight="1">
      <c r="B238" s="423"/>
      <c r="C238" s="12"/>
      <c r="D238" s="125" t="s">
        <v>171</v>
      </c>
      <c r="E238" s="234">
        <f>'Northeast Scenario'!G326+'Midwest Scenario'!G287</f>
        <v>0</v>
      </c>
      <c r="F238" s="234">
        <f>'Northeast Scenario'!H326+'Midwest Scenario'!H287</f>
        <v>393.97500000000002</v>
      </c>
      <c r="G238" s="234">
        <f>'Northeast Scenario'!I326+'Midwest Scenario'!I287</f>
        <v>0</v>
      </c>
      <c r="H238" s="234">
        <f>'Northeast Scenario'!J326+'Midwest Scenario'!J287</f>
        <v>0</v>
      </c>
      <c r="I238" s="234">
        <f>'Northeast Scenario'!K326+'Midwest Scenario'!K287</f>
        <v>0</v>
      </c>
      <c r="J238" s="234">
        <f>'Northeast Scenario'!L326+'Midwest Scenario'!L287</f>
        <v>0</v>
      </c>
      <c r="K238" s="234">
        <f>'Northeast Scenario'!M326+'Midwest Scenario'!M287</f>
        <v>0</v>
      </c>
      <c r="L238" s="234">
        <f>'Northeast Scenario'!N326+'Midwest Scenario'!N287</f>
        <v>470.42675352501277</v>
      </c>
      <c r="M238" s="234">
        <f>'Northeast Scenario'!O326+'Midwest Scenario'!O287</f>
        <v>0</v>
      </c>
      <c r="N238" s="234">
        <f>'Northeast Scenario'!P326+'Midwest Scenario'!P287</f>
        <v>0</v>
      </c>
      <c r="O238" s="234">
        <f>'Northeast Scenario'!Q326+'Midwest Scenario'!Q287</f>
        <v>0</v>
      </c>
      <c r="P238" s="234">
        <f>'Northeast Scenario'!R326+'Midwest Scenario'!R287</f>
        <v>0</v>
      </c>
      <c r="Q238" s="234">
        <f>'Northeast Scenario'!S326+'Midwest Scenario'!S287</f>
        <v>0</v>
      </c>
      <c r="R238" s="234">
        <f>'Northeast Scenario'!T326+'Midwest Scenario'!T287</f>
        <v>561.71414539522323</v>
      </c>
      <c r="S238" s="234">
        <f>'Northeast Scenario'!U326+'Midwest Scenario'!U287</f>
        <v>0</v>
      </c>
      <c r="T238" s="234">
        <f>'Northeast Scenario'!V326+'Midwest Scenario'!V287</f>
        <v>0</v>
      </c>
      <c r="U238" s="234">
        <f>'Northeast Scenario'!W326+'Midwest Scenario'!W287</f>
        <v>0</v>
      </c>
      <c r="V238" s="234">
        <f>'Northeast Scenario'!X326+'Midwest Scenario'!X287</f>
        <v>0</v>
      </c>
    </row>
    <row r="239" spans="2:22" ht="14.25" customHeight="1">
      <c r="B239" s="423"/>
      <c r="C239" s="12"/>
      <c r="D239" s="125" t="s">
        <v>182</v>
      </c>
      <c r="E239" s="234">
        <f>'Northeast Scenario'!G327+'Northeast Scenario'!G330+'Midwest Scenario'!G288+'Midwest Scenario'!G291</f>
        <v>0</v>
      </c>
      <c r="F239" s="234">
        <f>'Northeast Scenario'!H327+'Northeast Scenario'!H330+'Midwest Scenario'!H288+'Midwest Scenario'!H291</f>
        <v>4171.5</v>
      </c>
      <c r="G239" s="234">
        <f>'Northeast Scenario'!I327+'Northeast Scenario'!I330+'Midwest Scenario'!I288+'Midwest Scenario'!I291</f>
        <v>0</v>
      </c>
      <c r="H239" s="234">
        <f>'Northeast Scenario'!J327+'Northeast Scenario'!J330+'Midwest Scenario'!J288+'Midwest Scenario'!J291</f>
        <v>0</v>
      </c>
      <c r="I239" s="234">
        <f>'Northeast Scenario'!K327+'Northeast Scenario'!K330+'Midwest Scenario'!K288+'Midwest Scenario'!K291</f>
        <v>0</v>
      </c>
      <c r="J239" s="234">
        <f>'Northeast Scenario'!L327+'Northeast Scenario'!L330+'Midwest Scenario'!L288+'Midwest Scenario'!L291</f>
        <v>0</v>
      </c>
      <c r="K239" s="234">
        <f>'Northeast Scenario'!M327+'Northeast Scenario'!M330+'Midwest Scenario'!M288+'Midwest Scenario'!M291</f>
        <v>0</v>
      </c>
      <c r="L239" s="234">
        <f>'Northeast Scenario'!N327+'Northeast Scenario'!N330+'Midwest Scenario'!N288+'Midwest Scenario'!N291</f>
        <v>4980.9891549707227</v>
      </c>
      <c r="M239" s="234">
        <f>'Northeast Scenario'!O327+'Northeast Scenario'!O330+'Midwest Scenario'!O288+'Midwest Scenario'!O291</f>
        <v>0</v>
      </c>
      <c r="N239" s="234">
        <f>'Northeast Scenario'!P327+'Northeast Scenario'!P330+'Midwest Scenario'!P288+'Midwest Scenario'!P291</f>
        <v>0</v>
      </c>
      <c r="O239" s="234">
        <f>'Northeast Scenario'!Q327+'Northeast Scenario'!Q330+'Midwest Scenario'!Q288+'Midwest Scenario'!Q291</f>
        <v>0</v>
      </c>
      <c r="P239" s="234">
        <f>'Northeast Scenario'!R327+'Northeast Scenario'!R330+'Midwest Scenario'!R288+'Midwest Scenario'!R291</f>
        <v>0</v>
      </c>
      <c r="Q239" s="234">
        <f>'Northeast Scenario'!S327+'Northeast Scenario'!S330+'Midwest Scenario'!S288+'Midwest Scenario'!S291</f>
        <v>0</v>
      </c>
      <c r="R239" s="234">
        <f>'Northeast Scenario'!T327+'Northeast Scenario'!T330+'Midwest Scenario'!T288+'Midwest Scenario'!T291</f>
        <v>5947.5615394788329</v>
      </c>
      <c r="S239" s="234">
        <f>'Northeast Scenario'!U327+'Northeast Scenario'!U330+'Midwest Scenario'!U288+'Midwest Scenario'!U291</f>
        <v>0</v>
      </c>
      <c r="T239" s="234">
        <f>'Northeast Scenario'!V327+'Northeast Scenario'!V330+'Midwest Scenario'!V288+'Midwest Scenario'!V291</f>
        <v>0</v>
      </c>
      <c r="U239" s="234">
        <f>'Northeast Scenario'!W327+'Northeast Scenario'!W330+'Midwest Scenario'!W288+'Midwest Scenario'!W291</f>
        <v>0</v>
      </c>
      <c r="V239" s="234">
        <f>'Northeast Scenario'!X327+'Northeast Scenario'!X330+'Midwest Scenario'!X288+'Midwest Scenario'!X291</f>
        <v>0</v>
      </c>
    </row>
    <row r="240" spans="2:22" ht="14.25" customHeight="1">
      <c r="B240" s="423"/>
      <c r="C240" s="12"/>
      <c r="D240" s="125" t="s">
        <v>93</v>
      </c>
      <c r="E240" s="234">
        <f>'Northeast Scenario'!G328+'Midwest Scenario'!G289</f>
        <v>0</v>
      </c>
      <c r="F240" s="234">
        <f>'Northeast Scenario'!H328+'Midwest Scenario'!H289</f>
        <v>2510.625</v>
      </c>
      <c r="G240" s="234">
        <f>'Northeast Scenario'!I328+'Midwest Scenario'!I289</f>
        <v>0</v>
      </c>
      <c r="H240" s="234">
        <f>'Northeast Scenario'!J328+'Midwest Scenario'!J289</f>
        <v>0</v>
      </c>
      <c r="I240" s="234">
        <f>'Northeast Scenario'!K328+'Midwest Scenario'!K289</f>
        <v>0</v>
      </c>
      <c r="J240" s="234">
        <f>'Northeast Scenario'!L328+'Midwest Scenario'!L289</f>
        <v>0</v>
      </c>
      <c r="K240" s="234">
        <f>'Northeast Scenario'!M328+'Midwest Scenario'!M289</f>
        <v>0</v>
      </c>
      <c r="L240" s="234">
        <f>'Northeast Scenario'!N328+'Midwest Scenario'!N289</f>
        <v>2997.8175469731204</v>
      </c>
      <c r="M240" s="234">
        <f>'Northeast Scenario'!O328+'Midwest Scenario'!O289</f>
        <v>0</v>
      </c>
      <c r="N240" s="234">
        <f>'Northeast Scenario'!P328+'Midwest Scenario'!P289</f>
        <v>0</v>
      </c>
      <c r="O240" s="234">
        <f>'Northeast Scenario'!Q328+'Midwest Scenario'!Q289</f>
        <v>0</v>
      </c>
      <c r="P240" s="234">
        <f>'Northeast Scenario'!R328+'Midwest Scenario'!R289</f>
        <v>0</v>
      </c>
      <c r="Q240" s="234">
        <f>'Northeast Scenario'!S328+'Midwest Scenario'!S289</f>
        <v>0</v>
      </c>
      <c r="R240" s="234">
        <f>'Northeast Scenario'!T328+'Midwest Scenario'!T289</f>
        <v>3579.550926538187</v>
      </c>
      <c r="S240" s="234">
        <f>'Northeast Scenario'!U328+'Midwest Scenario'!U289</f>
        <v>0</v>
      </c>
      <c r="T240" s="234">
        <f>'Northeast Scenario'!V328+'Midwest Scenario'!V289</f>
        <v>0</v>
      </c>
      <c r="U240" s="234">
        <f>'Northeast Scenario'!W328+'Midwest Scenario'!W289</f>
        <v>0</v>
      </c>
      <c r="V240" s="234">
        <f>'Northeast Scenario'!X328+'Midwest Scenario'!X289</f>
        <v>0</v>
      </c>
    </row>
    <row r="241" spans="2:22" ht="14.25" customHeight="1">
      <c r="B241" s="423"/>
      <c r="C241" s="12"/>
      <c r="D241" s="239" t="s">
        <v>94</v>
      </c>
      <c r="E241" s="240">
        <f>'Northeast Scenario'!G329+'Northeast Scenario'!G331+'Midwest Scenario'!G290+'Midwest Scenario'!G292</f>
        <v>0</v>
      </c>
      <c r="F241" s="240">
        <f>'Northeast Scenario'!H329+'Northeast Scenario'!H331+'Midwest Scenario'!H290+'Midwest Scenario'!H292</f>
        <v>1699.5000000000002</v>
      </c>
      <c r="G241" s="240">
        <f>'Northeast Scenario'!I329+'Northeast Scenario'!I331+'Midwest Scenario'!I290+'Midwest Scenario'!I292</f>
        <v>0</v>
      </c>
      <c r="H241" s="240">
        <f>'Northeast Scenario'!J329+'Northeast Scenario'!J331+'Midwest Scenario'!J290+'Midwest Scenario'!J292</f>
        <v>0</v>
      </c>
      <c r="I241" s="240">
        <f>'Northeast Scenario'!K329+'Northeast Scenario'!K331+'Midwest Scenario'!K290+'Midwest Scenario'!K292</f>
        <v>0</v>
      </c>
      <c r="J241" s="240">
        <f>'Northeast Scenario'!L329+'Northeast Scenario'!L331+'Midwest Scenario'!L290+'Midwest Scenario'!L292</f>
        <v>0</v>
      </c>
      <c r="K241" s="240">
        <f>'Northeast Scenario'!M329+'Northeast Scenario'!M331+'Midwest Scenario'!M290+'Midwest Scenario'!M292</f>
        <v>0</v>
      </c>
      <c r="L241" s="240">
        <f>'Northeast Scenario'!N329+'Northeast Scenario'!N331+'Midwest Scenario'!N290+'Midwest Scenario'!N292</f>
        <v>2029.2918779510358</v>
      </c>
      <c r="M241" s="240">
        <f>'Northeast Scenario'!O329+'Northeast Scenario'!O331+'Midwest Scenario'!O290+'Midwest Scenario'!O292</f>
        <v>0</v>
      </c>
      <c r="N241" s="240">
        <f>'Northeast Scenario'!P329+'Northeast Scenario'!P331+'Midwest Scenario'!P290+'Midwest Scenario'!P292</f>
        <v>0</v>
      </c>
      <c r="O241" s="240">
        <f>'Northeast Scenario'!Q329+'Northeast Scenario'!Q331+'Midwest Scenario'!Q290+'Midwest Scenario'!Q292</f>
        <v>0</v>
      </c>
      <c r="P241" s="240">
        <f>'Northeast Scenario'!R329+'Northeast Scenario'!R331+'Midwest Scenario'!R290+'Midwest Scenario'!R292</f>
        <v>0</v>
      </c>
      <c r="Q241" s="240">
        <f>'Northeast Scenario'!S329+'Northeast Scenario'!S331+'Midwest Scenario'!S290+'Midwest Scenario'!S292</f>
        <v>0</v>
      </c>
      <c r="R241" s="240">
        <f>'Northeast Scenario'!T329+'Northeast Scenario'!T331+'Midwest Scenario'!T290+'Midwest Scenario'!T292</f>
        <v>2423.080627195081</v>
      </c>
      <c r="S241" s="240">
        <f>'Northeast Scenario'!U329+'Northeast Scenario'!U331+'Midwest Scenario'!U290+'Midwest Scenario'!U292</f>
        <v>0</v>
      </c>
      <c r="T241" s="240">
        <f>'Northeast Scenario'!V329+'Northeast Scenario'!V331+'Midwest Scenario'!V290+'Midwest Scenario'!V292</f>
        <v>0</v>
      </c>
      <c r="U241" s="240">
        <f>'Northeast Scenario'!W329+'Northeast Scenario'!W331+'Midwest Scenario'!W290+'Midwest Scenario'!W292</f>
        <v>0</v>
      </c>
      <c r="V241" s="240">
        <f>'Northeast Scenario'!X329+'Northeast Scenario'!X331+'Midwest Scenario'!X290+'Midwest Scenario'!X292</f>
        <v>0</v>
      </c>
    </row>
    <row r="242" spans="2:22" ht="14.25" customHeight="1">
      <c r="B242" s="423"/>
      <c r="C242" s="12"/>
      <c r="D242" s="125" t="s">
        <v>172</v>
      </c>
      <c r="E242" s="234">
        <f t="shared" ref="E242:V242" si="23">SUM(E232:E241)</f>
        <v>0</v>
      </c>
      <c r="F242" s="234">
        <f t="shared" si="23"/>
        <v>156632.1</v>
      </c>
      <c r="G242" s="234">
        <f t="shared" si="23"/>
        <v>0</v>
      </c>
      <c r="H242" s="234">
        <f t="shared" si="23"/>
        <v>0</v>
      </c>
      <c r="I242" s="234">
        <f t="shared" si="23"/>
        <v>0</v>
      </c>
      <c r="J242" s="234">
        <f t="shared" si="23"/>
        <v>0</v>
      </c>
      <c r="K242" s="234">
        <f t="shared" si="23"/>
        <v>0</v>
      </c>
      <c r="L242" s="234">
        <f t="shared" si="23"/>
        <v>187026.91871515996</v>
      </c>
      <c r="M242" s="234">
        <f t="shared" si="23"/>
        <v>0</v>
      </c>
      <c r="N242" s="234">
        <f t="shared" si="23"/>
        <v>0</v>
      </c>
      <c r="O242" s="234">
        <f t="shared" si="23"/>
        <v>0</v>
      </c>
      <c r="P242" s="234">
        <f t="shared" si="23"/>
        <v>0</v>
      </c>
      <c r="Q242" s="234">
        <f t="shared" si="23"/>
        <v>0</v>
      </c>
      <c r="R242" s="234">
        <f t="shared" si="23"/>
        <v>223319.92180457932</v>
      </c>
      <c r="S242" s="234">
        <f t="shared" si="23"/>
        <v>0</v>
      </c>
      <c r="T242" s="234">
        <f t="shared" si="23"/>
        <v>0</v>
      </c>
      <c r="U242" s="234">
        <f t="shared" si="23"/>
        <v>0</v>
      </c>
      <c r="V242" s="234">
        <f t="shared" si="23"/>
        <v>0</v>
      </c>
    </row>
    <row r="243" spans="2:22" ht="14.25" customHeight="1">
      <c r="B243" s="423"/>
      <c r="C243" s="12"/>
      <c r="D243" s="125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</row>
    <row r="244" spans="2:22" ht="14.25" customHeight="1">
      <c r="B244" s="423"/>
      <c r="C244" s="12"/>
      <c r="D244" s="238" t="s">
        <v>62</v>
      </c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</row>
    <row r="245" spans="2:22" ht="14.25" customHeight="1">
      <c r="B245" s="423"/>
      <c r="C245" s="12"/>
      <c r="D245" s="125" t="s">
        <v>167</v>
      </c>
      <c r="E245" s="234">
        <f>SUM('Northeast Scenario'!G335:G337,'Midwest Scenario'!G296:G298)</f>
        <v>44857.5</v>
      </c>
      <c r="F245" s="234">
        <f>SUM('Northeast Scenario'!H335:H337,'Midwest Scenario'!H296:H298)</f>
        <v>0</v>
      </c>
      <c r="G245" s="234">
        <f>SUM('Northeast Scenario'!I335:I337,'Midwest Scenario'!I296:I298)</f>
        <v>42079.272375</v>
      </c>
      <c r="H245" s="234">
        <f>SUM('Northeast Scenario'!J335:J337,'Midwest Scenario'!J296:J298)</f>
        <v>0</v>
      </c>
      <c r="I245" s="234">
        <f>SUM('Northeast Scenario'!K335:K337,'Midwest Scenario'!K296:K298)</f>
        <v>0</v>
      </c>
      <c r="J245" s="234">
        <f>SUM('Northeast Scenario'!L335:L337,'Midwest Scenario'!L296:L298)</f>
        <v>0</v>
      </c>
      <c r="K245" s="234">
        <f>SUM('Northeast Scenario'!M335:M337,'Midwest Scenario'!M296:M298)</f>
        <v>0</v>
      </c>
      <c r="L245" s="234">
        <f>SUM('Northeast Scenario'!N335:N337,'Midwest Scenario'!N296:N298)</f>
        <v>0</v>
      </c>
      <c r="M245" s="234">
        <f>SUM('Northeast Scenario'!O335:O337,'Midwest Scenario'!O296:O298)</f>
        <v>50244.851815638052</v>
      </c>
      <c r="N245" s="234">
        <f>SUM('Northeast Scenario'!P335:P337,'Midwest Scenario'!P296:P298)</f>
        <v>0</v>
      </c>
      <c r="O245" s="234">
        <f>SUM('Northeast Scenario'!Q335:Q337,'Midwest Scenario'!Q296:Q298)</f>
        <v>0</v>
      </c>
      <c r="P245" s="234">
        <f>SUM('Northeast Scenario'!R335:R337,'Midwest Scenario'!R296:R298)</f>
        <v>0</v>
      </c>
      <c r="Q245" s="234">
        <f>SUM('Northeast Scenario'!S335:S337,'Midwest Scenario'!S296:S298)</f>
        <v>0</v>
      </c>
      <c r="R245" s="234">
        <f>SUM('Northeast Scenario'!T335:T337,'Midwest Scenario'!T296:T298)</f>
        <v>0</v>
      </c>
      <c r="S245" s="234">
        <f>SUM('Northeast Scenario'!U335:U337,'Midwest Scenario'!U296:U298)</f>
        <v>59994.980699221909</v>
      </c>
      <c r="T245" s="234">
        <f>SUM('Northeast Scenario'!V335:V337,'Midwest Scenario'!V296:V298)</f>
        <v>0</v>
      </c>
      <c r="U245" s="234">
        <f>SUM('Northeast Scenario'!W335:W337,'Midwest Scenario'!W296:W298)</f>
        <v>0</v>
      </c>
      <c r="V245" s="234">
        <f>SUM('Northeast Scenario'!X335:X337,'Midwest Scenario'!X296:X298)</f>
        <v>0</v>
      </c>
    </row>
    <row r="246" spans="2:22" ht="14.25" customHeight="1">
      <c r="B246" s="423"/>
      <c r="C246" s="12"/>
      <c r="D246" s="125" t="s">
        <v>168</v>
      </c>
      <c r="E246" s="234">
        <f>'Northeast Scenario'!G338+'Midwest Scenario'!G299</f>
        <v>6667.5</v>
      </c>
      <c r="F246" s="234">
        <f>'Northeast Scenario'!H338+'Midwest Scenario'!H299</f>
        <v>0</v>
      </c>
      <c r="G246" s="234">
        <f>'Northeast Scenario'!I338+'Midwest Scenario'!I299</f>
        <v>8792.2087499999998</v>
      </c>
      <c r="H246" s="234">
        <f>'Northeast Scenario'!J338+'Midwest Scenario'!J299</f>
        <v>0</v>
      </c>
      <c r="I246" s="234">
        <f>'Northeast Scenario'!K338+'Midwest Scenario'!K299</f>
        <v>0</v>
      </c>
      <c r="J246" s="234">
        <f>'Northeast Scenario'!L338+'Midwest Scenario'!L299</f>
        <v>0</v>
      </c>
      <c r="K246" s="234">
        <f>'Northeast Scenario'!M338+'Midwest Scenario'!M299</f>
        <v>0</v>
      </c>
      <c r="L246" s="234">
        <f>'Northeast Scenario'!N338+'Midwest Scenario'!N299</f>
        <v>0</v>
      </c>
      <c r="M246" s="234">
        <f>'Northeast Scenario'!O338+'Midwest Scenario'!O299</f>
        <v>10498.357049499868</v>
      </c>
      <c r="N246" s="234">
        <f>'Northeast Scenario'!P338+'Midwest Scenario'!P299</f>
        <v>0</v>
      </c>
      <c r="O246" s="234">
        <f>'Northeast Scenario'!Q338+'Midwest Scenario'!Q299</f>
        <v>0</v>
      </c>
      <c r="P246" s="234">
        <f>'Northeast Scenario'!R338+'Midwest Scenario'!R299</f>
        <v>0</v>
      </c>
      <c r="Q246" s="234">
        <f>'Northeast Scenario'!S338+'Midwest Scenario'!S299</f>
        <v>0</v>
      </c>
      <c r="R246" s="234">
        <f>'Northeast Scenario'!T338+'Midwest Scenario'!T299</f>
        <v>0</v>
      </c>
      <c r="S246" s="234">
        <f>'Northeast Scenario'!U338+'Midwest Scenario'!U299</f>
        <v>12535.587344736732</v>
      </c>
      <c r="T246" s="234">
        <f>'Northeast Scenario'!V338+'Midwest Scenario'!V299</f>
        <v>0</v>
      </c>
      <c r="U246" s="234">
        <f>'Northeast Scenario'!W338+'Midwest Scenario'!W299</f>
        <v>0</v>
      </c>
      <c r="V246" s="234">
        <f>'Northeast Scenario'!X338+'Midwest Scenario'!X299</f>
        <v>0</v>
      </c>
    </row>
    <row r="247" spans="2:22" ht="14.25" customHeight="1">
      <c r="B247" s="423"/>
      <c r="C247" s="12"/>
      <c r="D247" s="125" t="s">
        <v>169</v>
      </c>
      <c r="E247" s="234">
        <f>SUM('Northeast Scenario'!G339:G340,'Northeast Scenario'!G342:G344,'Midwest Scenario'!G300:G301,'Midwest Scenario'!G303:G305)</f>
        <v>13935</v>
      </c>
      <c r="F247" s="234">
        <f>SUM('Northeast Scenario'!H339:H340,'Northeast Scenario'!H342:H344,'Midwest Scenario'!H300:H301,'Midwest Scenario'!H303:H305)</f>
        <v>0</v>
      </c>
      <c r="G247" s="234">
        <f>SUM('Northeast Scenario'!I339:I340,'Northeast Scenario'!I342:I344,'Midwest Scenario'!I300:I301,'Midwest Scenario'!I303:I305)</f>
        <v>44852.19975</v>
      </c>
      <c r="H247" s="234">
        <f>SUM('Northeast Scenario'!J339:J340,'Northeast Scenario'!J342:J344,'Midwest Scenario'!J300:J301,'Midwest Scenario'!J303:J305)</f>
        <v>0</v>
      </c>
      <c r="I247" s="234">
        <f>SUM('Northeast Scenario'!K339:K340,'Northeast Scenario'!K342:K344,'Midwest Scenario'!K300:K301,'Midwest Scenario'!K303:K305)</f>
        <v>0</v>
      </c>
      <c r="J247" s="234">
        <f>SUM('Northeast Scenario'!L339:L340,'Northeast Scenario'!L342:L344,'Midwest Scenario'!L300:L301,'Midwest Scenario'!L303:L305)</f>
        <v>0</v>
      </c>
      <c r="K247" s="234">
        <f>SUM('Northeast Scenario'!M339:M340,'Northeast Scenario'!M342:M344,'Midwest Scenario'!M300:M301,'Midwest Scenario'!M303:M305)</f>
        <v>0</v>
      </c>
      <c r="L247" s="234">
        <f>SUM('Northeast Scenario'!N339:N340,'Northeast Scenario'!N342:N344,'Midwest Scenario'!N300:N301,'Midwest Scenario'!N303:N305)</f>
        <v>0</v>
      </c>
      <c r="M247" s="234">
        <f>SUM('Northeast Scenario'!O339:O340,'Northeast Scenario'!O342:O344,'Midwest Scenario'!O300:O301,'Midwest Scenario'!O303:O305)</f>
        <v>53555.872115864928</v>
      </c>
      <c r="N247" s="234">
        <f>SUM('Northeast Scenario'!P339:P340,'Northeast Scenario'!P342:P344,'Midwest Scenario'!P300:P301,'Midwest Scenario'!P303:P305)</f>
        <v>0</v>
      </c>
      <c r="O247" s="234">
        <f>SUM('Northeast Scenario'!Q339:Q340,'Northeast Scenario'!Q342:Q344,'Midwest Scenario'!Q300:Q301,'Midwest Scenario'!Q303:Q305)</f>
        <v>0</v>
      </c>
      <c r="P247" s="234">
        <f>SUM('Northeast Scenario'!R339:R340,'Northeast Scenario'!R342:R344,'Midwest Scenario'!R300:R301,'Midwest Scenario'!R303:R305)</f>
        <v>0</v>
      </c>
      <c r="Q247" s="234">
        <f>SUM('Northeast Scenario'!S339:S340,'Northeast Scenario'!S342:S344,'Midwest Scenario'!S300:S301,'Midwest Scenario'!S303:S305)</f>
        <v>0</v>
      </c>
      <c r="R247" s="234">
        <f>SUM('Northeast Scenario'!T339:T340,'Northeast Scenario'!T342:T344,'Midwest Scenario'!T300:T301,'Midwest Scenario'!T303:T305)</f>
        <v>0</v>
      </c>
      <c r="S247" s="234">
        <f>SUM('Northeast Scenario'!U339:U340,'Northeast Scenario'!U342:U344,'Midwest Scenario'!U300:U301,'Midwest Scenario'!U303:U305)</f>
        <v>63948.512092561956</v>
      </c>
      <c r="T247" s="234">
        <f>SUM('Northeast Scenario'!V339:V340,'Northeast Scenario'!V342:V344,'Midwest Scenario'!V300:V301,'Midwest Scenario'!V303:V305)</f>
        <v>0</v>
      </c>
      <c r="U247" s="234">
        <f>SUM('Northeast Scenario'!W339:W340,'Northeast Scenario'!W342:W344,'Midwest Scenario'!W300:W301,'Midwest Scenario'!W303:W305)</f>
        <v>0</v>
      </c>
      <c r="V247" s="234">
        <f>SUM('Northeast Scenario'!X339:X340,'Northeast Scenario'!X342:X344,'Midwest Scenario'!X300:X301,'Midwest Scenario'!X303:X305)</f>
        <v>0</v>
      </c>
    </row>
    <row r="248" spans="2:22" ht="14.25" customHeight="1">
      <c r="B248" s="423"/>
      <c r="C248" s="12"/>
      <c r="D248" s="125" t="s">
        <v>170</v>
      </c>
      <c r="E248" s="234">
        <f>'Northeast Scenario'!G341+'Northeast Scenario'!G347+'Midwest Scenario'!G302+'Midwest Scenario'!G308</f>
        <v>5831.25</v>
      </c>
      <c r="F248" s="234">
        <f>'Northeast Scenario'!H341+'Northeast Scenario'!H347+'Midwest Scenario'!H302+'Midwest Scenario'!H308</f>
        <v>0</v>
      </c>
      <c r="G248" s="234">
        <f>'Northeast Scenario'!I341+'Northeast Scenario'!I347+'Midwest Scenario'!I302+'Midwest Scenario'!I308</f>
        <v>9910.1321249999983</v>
      </c>
      <c r="H248" s="234">
        <f>'Northeast Scenario'!J341+'Northeast Scenario'!J347+'Midwest Scenario'!J302+'Midwest Scenario'!J308</f>
        <v>0</v>
      </c>
      <c r="I248" s="234">
        <f>'Northeast Scenario'!K341+'Northeast Scenario'!K347+'Midwest Scenario'!K302+'Midwest Scenario'!K308</f>
        <v>0</v>
      </c>
      <c r="J248" s="234">
        <f>'Northeast Scenario'!L341+'Northeast Scenario'!L347+'Midwest Scenario'!L302+'Midwest Scenario'!L308</f>
        <v>0</v>
      </c>
      <c r="K248" s="234">
        <f>'Northeast Scenario'!M341+'Northeast Scenario'!M347+'Midwest Scenario'!M302+'Midwest Scenario'!M308</f>
        <v>0</v>
      </c>
      <c r="L248" s="234">
        <f>'Northeast Scenario'!N341+'Northeast Scenario'!N347+'Midwest Scenario'!N302+'Midwest Scenario'!N308</f>
        <v>0</v>
      </c>
      <c r="M248" s="234">
        <f>'Northeast Scenario'!O341+'Northeast Scenario'!O347+'Midwest Scenario'!O302+'Midwest Scenario'!O308</f>
        <v>11833.216022762068</v>
      </c>
      <c r="N248" s="234">
        <f>'Northeast Scenario'!P341+'Northeast Scenario'!P347+'Midwest Scenario'!P302+'Midwest Scenario'!P308</f>
        <v>0</v>
      </c>
      <c r="O248" s="234">
        <f>'Northeast Scenario'!Q341+'Northeast Scenario'!Q347+'Midwest Scenario'!Q302+'Midwest Scenario'!Q308</f>
        <v>0</v>
      </c>
      <c r="P248" s="234">
        <f>'Northeast Scenario'!R341+'Northeast Scenario'!R347+'Midwest Scenario'!R302+'Midwest Scenario'!R308</f>
        <v>0</v>
      </c>
      <c r="Q248" s="234">
        <f>'Northeast Scenario'!S341+'Northeast Scenario'!S347+'Midwest Scenario'!S302+'Midwest Scenario'!S308</f>
        <v>0</v>
      </c>
      <c r="R248" s="234">
        <f>'Northeast Scenario'!T341+'Northeast Scenario'!T347+'Midwest Scenario'!T302+'Midwest Scenario'!T308</f>
        <v>0</v>
      </c>
      <c r="S248" s="234">
        <f>'Northeast Scenario'!U341+'Northeast Scenario'!U347+'Midwest Scenario'!U302+'Midwest Scenario'!U308</f>
        <v>14129.478767302806</v>
      </c>
      <c r="T248" s="234">
        <f>'Northeast Scenario'!V341+'Northeast Scenario'!V347+'Midwest Scenario'!V302+'Midwest Scenario'!V308</f>
        <v>0</v>
      </c>
      <c r="U248" s="234">
        <f>'Northeast Scenario'!W341+'Northeast Scenario'!W347+'Midwest Scenario'!W302+'Midwest Scenario'!W308</f>
        <v>0</v>
      </c>
      <c r="V248" s="234">
        <f>'Northeast Scenario'!X341+'Northeast Scenario'!X347+'Midwest Scenario'!X302+'Midwest Scenario'!X308</f>
        <v>0</v>
      </c>
    </row>
    <row r="249" spans="2:22" ht="14.25" customHeight="1">
      <c r="B249" s="423"/>
      <c r="C249" s="12"/>
      <c r="D249" s="125" t="s">
        <v>87</v>
      </c>
      <c r="E249" s="234">
        <f>'Northeast Scenario'!G345+'Midwest Scenario'!G306</f>
        <v>0</v>
      </c>
      <c r="F249" s="234">
        <f>'Northeast Scenario'!H345+'Midwest Scenario'!H306</f>
        <v>0</v>
      </c>
      <c r="G249" s="234">
        <f>'Northeast Scenario'!I345+'Midwest Scenario'!I306</f>
        <v>0</v>
      </c>
      <c r="H249" s="234">
        <f>'Northeast Scenario'!J345+'Midwest Scenario'!J306</f>
        <v>0</v>
      </c>
      <c r="I249" s="234">
        <f>'Northeast Scenario'!K345+'Midwest Scenario'!K306</f>
        <v>0</v>
      </c>
      <c r="J249" s="234">
        <f>'Northeast Scenario'!L345+'Midwest Scenario'!L306</f>
        <v>0</v>
      </c>
      <c r="K249" s="234">
        <f>'Northeast Scenario'!M345+'Midwest Scenario'!M306</f>
        <v>0</v>
      </c>
      <c r="L249" s="234">
        <f>'Northeast Scenario'!N345+'Midwest Scenario'!N306</f>
        <v>0</v>
      </c>
      <c r="M249" s="234">
        <f>'Northeast Scenario'!O345+'Midwest Scenario'!O306</f>
        <v>0</v>
      </c>
      <c r="N249" s="234">
        <f>'Northeast Scenario'!P345+'Midwest Scenario'!P306</f>
        <v>0</v>
      </c>
      <c r="O249" s="234">
        <f>'Northeast Scenario'!Q345+'Midwest Scenario'!Q306</f>
        <v>0</v>
      </c>
      <c r="P249" s="234">
        <f>'Northeast Scenario'!R345+'Midwest Scenario'!R306</f>
        <v>0</v>
      </c>
      <c r="Q249" s="234">
        <f>'Northeast Scenario'!S345+'Midwest Scenario'!S306</f>
        <v>0</v>
      </c>
      <c r="R249" s="234">
        <f>'Northeast Scenario'!T345+'Midwest Scenario'!T306</f>
        <v>0</v>
      </c>
      <c r="S249" s="234">
        <f>'Northeast Scenario'!U345+'Midwest Scenario'!U306</f>
        <v>0</v>
      </c>
      <c r="T249" s="234">
        <f>'Northeast Scenario'!V345+'Midwest Scenario'!V306</f>
        <v>0</v>
      </c>
      <c r="U249" s="234">
        <f>'Northeast Scenario'!W345+'Midwest Scenario'!W306</f>
        <v>0</v>
      </c>
      <c r="V249" s="234">
        <f>'Northeast Scenario'!X345+'Midwest Scenario'!X306</f>
        <v>0</v>
      </c>
    </row>
    <row r="250" spans="2:22" ht="14.25" customHeight="1">
      <c r="B250" s="423"/>
      <c r="C250" s="12"/>
      <c r="D250" s="125" t="s">
        <v>89</v>
      </c>
      <c r="E250" s="234">
        <f>'Northeast Scenario'!G346+'Midwest Scenario'!G308</f>
        <v>288.75</v>
      </c>
      <c r="F250" s="234">
        <f>'Northeast Scenario'!H346+'Midwest Scenario'!H308</f>
        <v>0</v>
      </c>
      <c r="G250" s="234">
        <f>'Northeast Scenario'!I346+'Midwest Scenario'!I308</f>
        <v>469.44824999999997</v>
      </c>
      <c r="H250" s="234">
        <f>'Northeast Scenario'!J346+'Midwest Scenario'!J308</f>
        <v>0</v>
      </c>
      <c r="I250" s="234">
        <f>'Northeast Scenario'!K346+'Midwest Scenario'!K308</f>
        <v>0</v>
      </c>
      <c r="J250" s="234">
        <f>'Northeast Scenario'!L346+'Midwest Scenario'!L308</f>
        <v>0</v>
      </c>
      <c r="K250" s="234">
        <f>'Northeast Scenario'!M346+'Midwest Scenario'!M308</f>
        <v>0</v>
      </c>
      <c r="L250" s="234">
        <f>'Northeast Scenario'!N346+'Midwest Scenario'!N308</f>
        <v>0</v>
      </c>
      <c r="M250" s="234">
        <f>'Northeast Scenario'!O346+'Midwest Scenario'!O308</f>
        <v>560.54576101402006</v>
      </c>
      <c r="N250" s="234">
        <f>'Northeast Scenario'!P346+'Midwest Scenario'!P308</f>
        <v>0</v>
      </c>
      <c r="O250" s="234">
        <f>'Northeast Scenario'!Q346+'Midwest Scenario'!Q308</f>
        <v>0</v>
      </c>
      <c r="P250" s="234">
        <f>'Northeast Scenario'!R346+'Midwest Scenario'!R308</f>
        <v>0</v>
      </c>
      <c r="Q250" s="234">
        <f>'Northeast Scenario'!S346+'Midwest Scenario'!S308</f>
        <v>0</v>
      </c>
      <c r="R250" s="234">
        <f>'Northeast Scenario'!T346+'Midwest Scenario'!T308</f>
        <v>0</v>
      </c>
      <c r="S250" s="234">
        <f>'Northeast Scenario'!U346+'Midwest Scenario'!U308</f>
        <v>669.32095324838667</v>
      </c>
      <c r="T250" s="234">
        <f>'Northeast Scenario'!V346+'Midwest Scenario'!V308</f>
        <v>0</v>
      </c>
      <c r="U250" s="234">
        <f>'Northeast Scenario'!W346+'Midwest Scenario'!W308</f>
        <v>0</v>
      </c>
      <c r="V250" s="234">
        <f>'Northeast Scenario'!X346+'Midwest Scenario'!X308</f>
        <v>0</v>
      </c>
    </row>
    <row r="251" spans="2:22" ht="14.25" customHeight="1">
      <c r="B251" s="423"/>
      <c r="C251" s="12"/>
      <c r="D251" s="125" t="s">
        <v>171</v>
      </c>
      <c r="E251" s="234">
        <f>'Northeast Scenario'!G348+'Midwest Scenario'!G309</f>
        <v>300</v>
      </c>
      <c r="F251" s="234">
        <f>'Northeast Scenario'!H348+'Midwest Scenario'!H309</f>
        <v>0</v>
      </c>
      <c r="G251" s="234">
        <f>'Northeast Scenario'!I348+'Midwest Scenario'!I309</f>
        <v>1352.6475</v>
      </c>
      <c r="H251" s="234">
        <f>'Northeast Scenario'!J348+'Midwest Scenario'!J309</f>
        <v>0</v>
      </c>
      <c r="I251" s="234">
        <f>'Northeast Scenario'!K348+'Midwest Scenario'!K309</f>
        <v>0</v>
      </c>
      <c r="J251" s="234">
        <f>'Northeast Scenario'!L348+'Midwest Scenario'!L309</f>
        <v>0</v>
      </c>
      <c r="K251" s="234">
        <f>'Northeast Scenario'!M348+'Midwest Scenario'!M309</f>
        <v>0</v>
      </c>
      <c r="L251" s="234">
        <f>'Northeast Scenario'!N348+'Midwest Scenario'!N309</f>
        <v>0</v>
      </c>
      <c r="M251" s="234">
        <f>'Northeast Scenario'!O348+'Midwest Scenario'!O309</f>
        <v>1615.1318537692102</v>
      </c>
      <c r="N251" s="234">
        <f>'Northeast Scenario'!P348+'Midwest Scenario'!P309</f>
        <v>0</v>
      </c>
      <c r="O251" s="234">
        <f>'Northeast Scenario'!Q348+'Midwest Scenario'!Q309</f>
        <v>0</v>
      </c>
      <c r="P251" s="234">
        <f>'Northeast Scenario'!R348+'Midwest Scenario'!R309</f>
        <v>0</v>
      </c>
      <c r="Q251" s="234">
        <f>'Northeast Scenario'!S348+'Midwest Scenario'!S309</f>
        <v>0</v>
      </c>
      <c r="R251" s="234">
        <f>'Northeast Scenario'!T348+'Midwest Scenario'!T309</f>
        <v>0</v>
      </c>
      <c r="S251" s="234">
        <f>'Northeast Scenario'!U348+'Midwest Scenario'!U309</f>
        <v>1928.5518991902666</v>
      </c>
      <c r="T251" s="234">
        <f>'Northeast Scenario'!V348+'Midwest Scenario'!V309</f>
        <v>0</v>
      </c>
      <c r="U251" s="234">
        <f>'Northeast Scenario'!W348+'Midwest Scenario'!W309</f>
        <v>0</v>
      </c>
      <c r="V251" s="234">
        <f>'Northeast Scenario'!X348+'Midwest Scenario'!X309</f>
        <v>0</v>
      </c>
    </row>
    <row r="252" spans="2:22" ht="14.25" customHeight="1">
      <c r="B252" s="423"/>
      <c r="C252" s="12"/>
      <c r="D252" s="125" t="s">
        <v>92</v>
      </c>
      <c r="E252" s="234">
        <f>'Northeast Scenario'!G349+'Northeast Scenario'!G352+'Midwest Scenario'!G310+'Midwest Scenario'!G313</f>
        <v>2437.5</v>
      </c>
      <c r="F252" s="234">
        <f>'Northeast Scenario'!H349+'Northeast Scenario'!H352+'Midwest Scenario'!H310+'Midwest Scenario'!H313</f>
        <v>0</v>
      </c>
      <c r="G252" s="234">
        <f>'Northeast Scenario'!I349+'Northeast Scenario'!I352+'Midwest Scenario'!I310+'Midwest Scenario'!I313</f>
        <v>4129.5532499999999</v>
      </c>
      <c r="H252" s="234">
        <f>'Northeast Scenario'!J349+'Northeast Scenario'!J352+'Midwest Scenario'!J310+'Midwest Scenario'!J313</f>
        <v>0</v>
      </c>
      <c r="I252" s="234">
        <f>'Northeast Scenario'!K349+'Northeast Scenario'!K352+'Midwest Scenario'!K310+'Midwest Scenario'!K313</f>
        <v>0</v>
      </c>
      <c r="J252" s="234">
        <f>'Northeast Scenario'!L349+'Northeast Scenario'!L352+'Midwest Scenario'!L310+'Midwest Scenario'!L313</f>
        <v>0</v>
      </c>
      <c r="K252" s="234">
        <f>'Northeast Scenario'!M349+'Northeast Scenario'!M352+'Midwest Scenario'!M310+'Midwest Scenario'!M313</f>
        <v>0</v>
      </c>
      <c r="L252" s="234">
        <f>'Northeast Scenario'!N349+'Northeast Scenario'!N352+'Midwest Scenario'!N310+'Midwest Scenario'!N313</f>
        <v>0</v>
      </c>
      <c r="M252" s="234">
        <f>'Northeast Scenario'!O349+'Northeast Scenario'!O352+'Midwest Scenario'!O310+'Midwest Scenario'!O313</f>
        <v>4930.9025418012952</v>
      </c>
      <c r="N252" s="234">
        <f>'Northeast Scenario'!P349+'Northeast Scenario'!P352+'Midwest Scenario'!P310+'Midwest Scenario'!P313</f>
        <v>0</v>
      </c>
      <c r="O252" s="234">
        <f>'Northeast Scenario'!Q349+'Northeast Scenario'!Q352+'Midwest Scenario'!Q310+'Midwest Scenario'!Q313</f>
        <v>0</v>
      </c>
      <c r="P252" s="234">
        <f>'Northeast Scenario'!R349+'Northeast Scenario'!R352+'Midwest Scenario'!R310+'Midwest Scenario'!R313</f>
        <v>0</v>
      </c>
      <c r="Q252" s="234">
        <f>'Northeast Scenario'!S349+'Northeast Scenario'!S352+'Midwest Scenario'!S310+'Midwest Scenario'!S313</f>
        <v>0</v>
      </c>
      <c r="R252" s="234">
        <f>'Northeast Scenario'!T349+'Northeast Scenario'!T352+'Midwest Scenario'!T310+'Midwest Scenario'!T313</f>
        <v>0</v>
      </c>
      <c r="S252" s="234">
        <f>'Northeast Scenario'!U349+'Northeast Scenario'!U352+'Midwest Scenario'!U310+'Midwest Scenario'!U313</f>
        <v>5887.75550399852</v>
      </c>
      <c r="T252" s="234">
        <f>'Northeast Scenario'!V349+'Northeast Scenario'!V352+'Midwest Scenario'!V310+'Midwest Scenario'!V313</f>
        <v>0</v>
      </c>
      <c r="U252" s="234">
        <f>'Northeast Scenario'!W349+'Northeast Scenario'!W352+'Midwest Scenario'!W310+'Midwest Scenario'!W313</f>
        <v>0</v>
      </c>
      <c r="V252" s="234">
        <f>'Northeast Scenario'!X349+'Northeast Scenario'!X352+'Midwest Scenario'!X310+'Midwest Scenario'!X313</f>
        <v>0</v>
      </c>
    </row>
    <row r="253" spans="2:22" ht="14.25" customHeight="1">
      <c r="B253" s="423"/>
      <c r="C253" s="12"/>
      <c r="D253" s="125" t="s">
        <v>93</v>
      </c>
      <c r="E253" s="234">
        <f>'Northeast Scenario'!G350+'Midwest Scenario'!G311</f>
        <v>0</v>
      </c>
      <c r="F253" s="234">
        <f>'Northeast Scenario'!H350+'Midwest Scenario'!H311</f>
        <v>0</v>
      </c>
      <c r="G253" s="234">
        <f>'Northeast Scenario'!I350+'Midwest Scenario'!I311</f>
        <v>0</v>
      </c>
      <c r="H253" s="234">
        <f>'Northeast Scenario'!J350+'Midwest Scenario'!J311</f>
        <v>0</v>
      </c>
      <c r="I253" s="234">
        <f>'Northeast Scenario'!K350+'Midwest Scenario'!K311</f>
        <v>0</v>
      </c>
      <c r="J253" s="234">
        <f>'Northeast Scenario'!L350+'Midwest Scenario'!L311</f>
        <v>0</v>
      </c>
      <c r="K253" s="234">
        <f>'Northeast Scenario'!M350+'Midwest Scenario'!M311</f>
        <v>0</v>
      </c>
      <c r="L253" s="234">
        <f>'Northeast Scenario'!N350+'Midwest Scenario'!N311</f>
        <v>0</v>
      </c>
      <c r="M253" s="234">
        <f>'Northeast Scenario'!O350+'Midwest Scenario'!O311</f>
        <v>0</v>
      </c>
      <c r="N253" s="234">
        <f>'Northeast Scenario'!P350+'Midwest Scenario'!P311</f>
        <v>0</v>
      </c>
      <c r="O253" s="234">
        <f>'Northeast Scenario'!Q350+'Midwest Scenario'!Q311</f>
        <v>0</v>
      </c>
      <c r="P253" s="234">
        <f>'Northeast Scenario'!R350+'Midwest Scenario'!R311</f>
        <v>0</v>
      </c>
      <c r="Q253" s="234">
        <f>'Northeast Scenario'!S350+'Midwest Scenario'!S311</f>
        <v>0</v>
      </c>
      <c r="R253" s="234">
        <f>'Northeast Scenario'!T350+'Midwest Scenario'!T311</f>
        <v>0</v>
      </c>
      <c r="S253" s="234">
        <f>'Northeast Scenario'!U350+'Midwest Scenario'!U311</f>
        <v>0</v>
      </c>
      <c r="T253" s="234">
        <f>'Northeast Scenario'!V350+'Midwest Scenario'!V311</f>
        <v>0</v>
      </c>
      <c r="U253" s="234">
        <f>'Northeast Scenario'!W350+'Midwest Scenario'!W311</f>
        <v>0</v>
      </c>
      <c r="V253" s="234">
        <f>'Northeast Scenario'!X350+'Midwest Scenario'!X311</f>
        <v>0</v>
      </c>
    </row>
    <row r="254" spans="2:22" ht="14.25" customHeight="1">
      <c r="B254" s="423"/>
      <c r="C254" s="12"/>
      <c r="D254" s="239" t="s">
        <v>94</v>
      </c>
      <c r="E254" s="240">
        <f>'Northeast Scenario'!G351+'Northeast Scenario'!G353+'Midwest Scenario'!G312+'Midwest Scenario'!G314</f>
        <v>911.25000000000011</v>
      </c>
      <c r="F254" s="240">
        <f>'Northeast Scenario'!H351+'Northeast Scenario'!H353+'Midwest Scenario'!H312+'Midwest Scenario'!H314</f>
        <v>0</v>
      </c>
      <c r="G254" s="240">
        <f>'Northeast Scenario'!I351+'Northeast Scenario'!I353+'Midwest Scenario'!I312+'Midwest Scenario'!I314</f>
        <v>4169.3369999999995</v>
      </c>
      <c r="H254" s="240">
        <f>'Northeast Scenario'!J351+'Northeast Scenario'!J353+'Midwest Scenario'!J312+'Midwest Scenario'!J314</f>
        <v>0</v>
      </c>
      <c r="I254" s="240">
        <f>'Northeast Scenario'!K351+'Northeast Scenario'!K353+'Midwest Scenario'!K312+'Midwest Scenario'!K314</f>
        <v>0</v>
      </c>
      <c r="J254" s="240">
        <f>'Northeast Scenario'!L351+'Northeast Scenario'!L353+'Midwest Scenario'!L312+'Midwest Scenario'!L314</f>
        <v>0</v>
      </c>
      <c r="K254" s="240">
        <f>'Northeast Scenario'!M351+'Northeast Scenario'!M353+'Midwest Scenario'!M312+'Midwest Scenario'!M314</f>
        <v>0</v>
      </c>
      <c r="L254" s="240">
        <f>'Northeast Scenario'!N351+'Northeast Scenario'!N353+'Midwest Scenario'!N312+'Midwest Scenario'!N314</f>
        <v>0</v>
      </c>
      <c r="M254" s="240">
        <f>'Northeast Scenario'!O351+'Northeast Scenario'!O353+'Midwest Scenario'!O312+'Midwest Scenario'!O314</f>
        <v>4978.4064198533306</v>
      </c>
      <c r="N254" s="240">
        <f>'Northeast Scenario'!P351+'Northeast Scenario'!P353+'Midwest Scenario'!P312+'Midwest Scenario'!P314</f>
        <v>0</v>
      </c>
      <c r="O254" s="240">
        <f>'Northeast Scenario'!Q351+'Northeast Scenario'!Q353+'Midwest Scenario'!Q312+'Midwest Scenario'!Q314</f>
        <v>0</v>
      </c>
      <c r="P254" s="240">
        <f>'Northeast Scenario'!R351+'Northeast Scenario'!R353+'Midwest Scenario'!R312+'Midwest Scenario'!R314</f>
        <v>0</v>
      </c>
      <c r="Q254" s="240">
        <f>'Northeast Scenario'!S351+'Northeast Scenario'!S353+'Midwest Scenario'!S312+'Midwest Scenario'!S314</f>
        <v>0</v>
      </c>
      <c r="R254" s="240">
        <f>'Northeast Scenario'!T351+'Northeast Scenario'!T353+'Midwest Scenario'!T312+'Midwest Scenario'!T314</f>
        <v>0</v>
      </c>
      <c r="S254" s="240">
        <f>'Northeast Scenario'!U351+'Northeast Scenario'!U353+'Midwest Scenario'!U312+'Midwest Scenario'!U314</f>
        <v>5944.4776186805866</v>
      </c>
      <c r="T254" s="240">
        <f>'Northeast Scenario'!V351+'Northeast Scenario'!V353+'Midwest Scenario'!V312+'Midwest Scenario'!V314</f>
        <v>0</v>
      </c>
      <c r="U254" s="240">
        <f>'Northeast Scenario'!W351+'Northeast Scenario'!W353+'Midwest Scenario'!W312+'Midwest Scenario'!W314</f>
        <v>0</v>
      </c>
      <c r="V254" s="240">
        <f>'Northeast Scenario'!X351+'Northeast Scenario'!X353+'Midwest Scenario'!X312+'Midwest Scenario'!X314</f>
        <v>0</v>
      </c>
    </row>
    <row r="255" spans="2:22" ht="14.25" customHeight="1">
      <c r="B255" s="423"/>
      <c r="C255" s="12"/>
      <c r="D255" s="125" t="s">
        <v>173</v>
      </c>
      <c r="E255" s="234">
        <f t="shared" ref="E255:V255" si="24">SUM(E245:E254)</f>
        <v>75228.75</v>
      </c>
      <c r="F255" s="234">
        <f t="shared" si="24"/>
        <v>0</v>
      </c>
      <c r="G255" s="234">
        <f t="shared" si="24"/>
        <v>115754.799</v>
      </c>
      <c r="H255" s="234">
        <f t="shared" si="24"/>
        <v>0</v>
      </c>
      <c r="I255" s="234">
        <f t="shared" si="24"/>
        <v>0</v>
      </c>
      <c r="J255" s="234">
        <f t="shared" si="24"/>
        <v>0</v>
      </c>
      <c r="K255" s="234">
        <f t="shared" si="24"/>
        <v>0</v>
      </c>
      <c r="L255" s="234">
        <f t="shared" si="24"/>
        <v>0</v>
      </c>
      <c r="M255" s="234">
        <f t="shared" si="24"/>
        <v>138217.28358020275</v>
      </c>
      <c r="N255" s="234">
        <f t="shared" si="24"/>
        <v>0</v>
      </c>
      <c r="O255" s="234">
        <f t="shared" si="24"/>
        <v>0</v>
      </c>
      <c r="P255" s="234">
        <f t="shared" si="24"/>
        <v>0</v>
      </c>
      <c r="Q255" s="234">
        <f t="shared" si="24"/>
        <v>0</v>
      </c>
      <c r="R255" s="234">
        <f t="shared" si="24"/>
        <v>0</v>
      </c>
      <c r="S255" s="234">
        <f t="shared" si="24"/>
        <v>165038.6648789412</v>
      </c>
      <c r="T255" s="234">
        <f t="shared" si="24"/>
        <v>0</v>
      </c>
      <c r="U255" s="234">
        <f t="shared" si="24"/>
        <v>0</v>
      </c>
      <c r="V255" s="234">
        <f t="shared" si="24"/>
        <v>0</v>
      </c>
    </row>
    <row r="256" spans="2:22" ht="14.25" customHeight="1">
      <c r="B256" s="423"/>
      <c r="C256" s="12"/>
      <c r="D256" s="125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</row>
    <row r="257" spans="2:22" ht="14.25" customHeight="1">
      <c r="B257" s="423"/>
      <c r="C257" s="12"/>
      <c r="D257" s="238" t="s">
        <v>125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</row>
    <row r="258" spans="2:22" ht="14.25" customHeight="1">
      <c r="B258" s="423"/>
      <c r="C258" s="12"/>
      <c r="D258" s="125" t="s">
        <v>167</v>
      </c>
      <c r="E258" s="234">
        <f>SUM('Northeast Scenario'!G357:G359,'Midwest Scenario'!G318:G320)</f>
        <v>0</v>
      </c>
      <c r="F258" s="234">
        <f>SUM('Northeast Scenario'!H357:H359,'Midwest Scenario'!H318:H320)</f>
        <v>0</v>
      </c>
      <c r="G258" s="234">
        <f>SUM('Northeast Scenario'!I357:I359,'Midwest Scenario'!I318:I320)</f>
        <v>0</v>
      </c>
      <c r="H258" s="234">
        <f>SUM('Northeast Scenario'!J357:J359,'Midwest Scenario'!J318:J320)</f>
        <v>43825.182243750009</v>
      </c>
      <c r="I258" s="234">
        <f>SUM('Northeast Scenario'!K357:K359,'Midwest Scenario'!K318:K320)</f>
        <v>0</v>
      </c>
      <c r="J258" s="234">
        <f>SUM('Northeast Scenario'!L357:L359,'Midwest Scenario'!L318:L320)</f>
        <v>0</v>
      </c>
      <c r="K258" s="234">
        <f>SUM('Northeast Scenario'!M357:M359,'Midwest Scenario'!M318:M320)</f>
        <v>0</v>
      </c>
      <c r="L258" s="234">
        <f>SUM('Northeast Scenario'!N357:N359,'Midwest Scenario'!N318:N320)</f>
        <v>0</v>
      </c>
      <c r="M258" s="234">
        <f>SUM('Northeast Scenario'!O357:O359,'Midwest Scenario'!O318:O320)</f>
        <v>0</v>
      </c>
      <c r="N258" s="234">
        <f>SUM('Northeast Scenario'!P357:P359,'Midwest Scenario'!P318:P320)</f>
        <v>52329.559503951641</v>
      </c>
      <c r="O258" s="234">
        <f>SUM('Northeast Scenario'!Q357:Q359,'Midwest Scenario'!Q318:Q320)</f>
        <v>0</v>
      </c>
      <c r="P258" s="234">
        <f>SUM('Northeast Scenario'!R357:R359,'Midwest Scenario'!R318:R320)</f>
        <v>0</v>
      </c>
      <c r="Q258" s="234">
        <f>SUM('Northeast Scenario'!S357:S359,'Midwest Scenario'!S318:S320)</f>
        <v>0</v>
      </c>
      <c r="R258" s="234">
        <f>SUM('Northeast Scenario'!T357:T359,'Midwest Scenario'!T318:T320)</f>
        <v>0</v>
      </c>
      <c r="S258" s="234">
        <f>SUM('Northeast Scenario'!U357:U359,'Midwest Scenario'!U318:U320)</f>
        <v>0</v>
      </c>
      <c r="T258" s="234">
        <f>SUM('Northeast Scenario'!V357:V359,'Midwest Scenario'!V318:V320)</f>
        <v>62484.230702044399</v>
      </c>
      <c r="U258" s="234">
        <f>SUM('Northeast Scenario'!W357:W359,'Midwest Scenario'!W318:W320)</f>
        <v>0</v>
      </c>
      <c r="V258" s="234">
        <f>SUM('Northeast Scenario'!X357:X359,'Midwest Scenario'!X318:X320)</f>
        <v>0</v>
      </c>
    </row>
    <row r="259" spans="2:22" ht="14.25" customHeight="1">
      <c r="B259" s="423"/>
      <c r="C259" s="12"/>
      <c r="D259" s="125" t="s">
        <v>168</v>
      </c>
      <c r="E259" s="234">
        <f>SUM('Northeast Scenario'!G360+'Midwest Scenario'!G321)</f>
        <v>0</v>
      </c>
      <c r="F259" s="234">
        <f>SUM('Northeast Scenario'!H360+'Midwest Scenario'!H321)</f>
        <v>0</v>
      </c>
      <c r="G259" s="234">
        <f>SUM('Northeast Scenario'!I360+'Midwest Scenario'!I321)</f>
        <v>0</v>
      </c>
      <c r="H259" s="234">
        <f>SUM('Northeast Scenario'!J360+'Midwest Scenario'!J321)</f>
        <v>5154.9396225</v>
      </c>
      <c r="I259" s="234">
        <f>SUM('Northeast Scenario'!K360+'Midwest Scenario'!K321)</f>
        <v>0</v>
      </c>
      <c r="J259" s="234">
        <f>SUM('Northeast Scenario'!L360+'Midwest Scenario'!L321)</f>
        <v>0</v>
      </c>
      <c r="K259" s="234">
        <f>SUM('Northeast Scenario'!M360+'Midwest Scenario'!M321)</f>
        <v>0</v>
      </c>
      <c r="L259" s="234">
        <f>SUM('Northeast Scenario'!N360+'Midwest Scenario'!N321)</f>
        <v>0</v>
      </c>
      <c r="M259" s="234">
        <f>SUM('Northeast Scenario'!O360+'Midwest Scenario'!O321)</f>
        <v>0</v>
      </c>
      <c r="N259" s="234">
        <f>SUM('Northeast Scenario'!P360+'Midwest Scenario'!P321)</f>
        <v>6155.2674947144606</v>
      </c>
      <c r="O259" s="234">
        <f>SUM('Northeast Scenario'!Q360+'Midwest Scenario'!Q321)</f>
        <v>0</v>
      </c>
      <c r="P259" s="234">
        <f>SUM('Northeast Scenario'!R360+'Midwest Scenario'!R321)</f>
        <v>0</v>
      </c>
      <c r="Q259" s="234">
        <f>SUM('Northeast Scenario'!S360+'Midwest Scenario'!S321)</f>
        <v>0</v>
      </c>
      <c r="R259" s="234">
        <f>SUM('Northeast Scenario'!T360+'Midwest Scenario'!T321)</f>
        <v>0</v>
      </c>
      <c r="S259" s="234">
        <f>SUM('Northeast Scenario'!U360+'Midwest Scenario'!U321)</f>
        <v>0</v>
      </c>
      <c r="T259" s="234">
        <f>SUM('Northeast Scenario'!V360+'Midwest Scenario'!V321)</f>
        <v>7349.7112878141061</v>
      </c>
      <c r="U259" s="234">
        <f>SUM('Northeast Scenario'!W360+'Midwest Scenario'!W321)</f>
        <v>0</v>
      </c>
      <c r="V259" s="234">
        <f>SUM('Northeast Scenario'!X360+'Midwest Scenario'!X321)</f>
        <v>0</v>
      </c>
    </row>
    <row r="260" spans="2:22" ht="14.25" customHeight="1">
      <c r="B260" s="423"/>
      <c r="C260" s="12"/>
      <c r="D260" s="125" t="s">
        <v>169</v>
      </c>
      <c r="E260" s="234">
        <f>SUM('Northeast Scenario'!G361:G362,'Northeast Scenario'!G364:G366,'Midwest Scenario'!G322:G323,'Midwest Scenario'!G325:G327)</f>
        <v>0</v>
      </c>
      <c r="F260" s="234">
        <f>SUM('Northeast Scenario'!H361:H362,'Northeast Scenario'!H364:H366,'Midwest Scenario'!H322:H323,'Midwest Scenario'!H325:H327)</f>
        <v>0</v>
      </c>
      <c r="G260" s="234">
        <f>SUM('Northeast Scenario'!I361:I362,'Northeast Scenario'!I364:I366,'Midwest Scenario'!I322:I323,'Midwest Scenario'!I325:I327)</f>
        <v>0</v>
      </c>
      <c r="H260" s="234">
        <f>SUM('Northeast Scenario'!J361:J362,'Northeast Scenario'!J364:J366,'Midwest Scenario'!J322:J323,'Midwest Scenario'!J325:J327)</f>
        <v>40018.394557499996</v>
      </c>
      <c r="I260" s="234">
        <f>SUM('Northeast Scenario'!K361:K362,'Northeast Scenario'!K364:K366,'Midwest Scenario'!K322:K323,'Midwest Scenario'!K325:K327)</f>
        <v>0</v>
      </c>
      <c r="J260" s="234">
        <f>SUM('Northeast Scenario'!L361:L362,'Northeast Scenario'!L364:L366,'Midwest Scenario'!L322:L323,'Midwest Scenario'!L325:L327)</f>
        <v>0</v>
      </c>
      <c r="K260" s="234">
        <f>SUM('Northeast Scenario'!M361:M362,'Northeast Scenario'!M364:M366,'Midwest Scenario'!M322:M323,'Midwest Scenario'!M325:M327)</f>
        <v>0</v>
      </c>
      <c r="L260" s="234">
        <f>SUM('Northeast Scenario'!N361:N362,'Northeast Scenario'!N364:N366,'Midwest Scenario'!N322:N323,'Midwest Scenario'!N325:N327)</f>
        <v>0</v>
      </c>
      <c r="M260" s="234">
        <f>SUM('Northeast Scenario'!O361:O362,'Northeast Scenario'!O364:O366,'Midwest Scenario'!O322:O323,'Midwest Scenario'!O325:O327)</f>
        <v>0</v>
      </c>
      <c r="N260" s="234">
        <f>SUM('Northeast Scenario'!P361:P362,'Northeast Scenario'!P364:P366,'Midwest Scenario'!P322:P323,'Midwest Scenario'!P325:P327)</f>
        <v>47784.055924786502</v>
      </c>
      <c r="O260" s="234">
        <f>SUM('Northeast Scenario'!Q361:Q362,'Northeast Scenario'!Q364:Q366,'Midwest Scenario'!Q322:Q323,'Midwest Scenario'!Q325:Q327)</f>
        <v>0</v>
      </c>
      <c r="P260" s="234">
        <f>SUM('Northeast Scenario'!R361:R362,'Northeast Scenario'!R364:R366,'Midwest Scenario'!R322:R323,'Midwest Scenario'!R325:R327)</f>
        <v>0</v>
      </c>
      <c r="Q260" s="234">
        <f>SUM('Northeast Scenario'!S361:S362,'Northeast Scenario'!S364:S366,'Midwest Scenario'!S322:S323,'Midwest Scenario'!S325:S327)</f>
        <v>0</v>
      </c>
      <c r="R260" s="234">
        <f>SUM('Northeast Scenario'!T361:T362,'Northeast Scenario'!T364:T366,'Midwest Scenario'!T322:T323,'Midwest Scenario'!T325:T327)</f>
        <v>0</v>
      </c>
      <c r="S260" s="234">
        <f>SUM('Northeast Scenario'!U361:U362,'Northeast Scenario'!U364:U366,'Midwest Scenario'!U322:U323,'Midwest Scenario'!U325:U327)</f>
        <v>0</v>
      </c>
      <c r="T260" s="234">
        <f>SUM('Northeast Scenario'!V361:V362,'Northeast Scenario'!V364:V366,'Midwest Scenario'!V322:V323,'Midwest Scenario'!V325:V327)</f>
        <v>57056.661714461501</v>
      </c>
      <c r="U260" s="234">
        <f>SUM('Northeast Scenario'!W361:W362,'Northeast Scenario'!W364:W366,'Midwest Scenario'!W322:W323,'Midwest Scenario'!W325:W327)</f>
        <v>0</v>
      </c>
      <c r="V260" s="234">
        <f>SUM('Northeast Scenario'!X361:X362,'Northeast Scenario'!X364:X366,'Midwest Scenario'!X322:X323,'Midwest Scenario'!X325:X327)</f>
        <v>0</v>
      </c>
    </row>
    <row r="261" spans="2:22" ht="14.25" customHeight="1">
      <c r="B261" s="423"/>
      <c r="C261" s="12"/>
      <c r="D261" s="125" t="s">
        <v>170</v>
      </c>
      <c r="E261" s="234">
        <f>'Northeast Scenario'!G363+'Northeast Scenario'!G369+'Midwest Scenario'!G324+'Midwest Scenario'!G330</f>
        <v>0</v>
      </c>
      <c r="F261" s="234">
        <f>'Northeast Scenario'!H363+'Northeast Scenario'!H369+'Midwest Scenario'!H324+'Midwest Scenario'!H330</f>
        <v>0</v>
      </c>
      <c r="G261" s="234">
        <f>'Northeast Scenario'!I363+'Northeast Scenario'!I369+'Midwest Scenario'!I324+'Midwest Scenario'!I330</f>
        <v>0</v>
      </c>
      <c r="H261" s="234">
        <f>'Northeast Scenario'!J363+'Northeast Scenario'!J369+'Midwest Scenario'!J324+'Midwest Scenario'!J330</f>
        <v>8732.2546387500006</v>
      </c>
      <c r="I261" s="234">
        <f>'Northeast Scenario'!K363+'Northeast Scenario'!K369+'Midwest Scenario'!K324+'Midwest Scenario'!K330</f>
        <v>0</v>
      </c>
      <c r="J261" s="234">
        <f>'Northeast Scenario'!L363+'Northeast Scenario'!L369+'Midwest Scenario'!L324+'Midwest Scenario'!L330</f>
        <v>0</v>
      </c>
      <c r="K261" s="234">
        <f>'Northeast Scenario'!M363+'Northeast Scenario'!M369+'Midwest Scenario'!M324+'Midwest Scenario'!M330</f>
        <v>0</v>
      </c>
      <c r="L261" s="234">
        <f>'Northeast Scenario'!N363+'Northeast Scenario'!N369+'Midwest Scenario'!N324+'Midwest Scenario'!N330</f>
        <v>0</v>
      </c>
      <c r="M261" s="234">
        <f>'Northeast Scenario'!O363+'Northeast Scenario'!O369+'Midwest Scenario'!O324+'Midwest Scenario'!O330</f>
        <v>0</v>
      </c>
      <c r="N261" s="234">
        <f>'Northeast Scenario'!P363+'Northeast Scenario'!P369+'Midwest Scenario'!P324+'Midwest Scenario'!P330</f>
        <v>10426.76870527545</v>
      </c>
      <c r="O261" s="234">
        <f>'Northeast Scenario'!Q363+'Northeast Scenario'!Q369+'Midwest Scenario'!Q324+'Midwest Scenario'!Q330</f>
        <v>0</v>
      </c>
      <c r="P261" s="234">
        <f>'Northeast Scenario'!R363+'Northeast Scenario'!R369+'Midwest Scenario'!R324+'Midwest Scenario'!R330</f>
        <v>0</v>
      </c>
      <c r="Q261" s="234">
        <f>'Northeast Scenario'!S363+'Northeast Scenario'!S369+'Midwest Scenario'!S324+'Midwest Scenario'!S330</f>
        <v>0</v>
      </c>
      <c r="R261" s="234">
        <f>'Northeast Scenario'!T363+'Northeast Scenario'!T369+'Midwest Scenario'!T324+'Midwest Scenario'!T330</f>
        <v>0</v>
      </c>
      <c r="S261" s="234">
        <f>'Northeast Scenario'!U363+'Northeast Scenario'!U369+'Midwest Scenario'!U324+'Midwest Scenario'!U330</f>
        <v>0</v>
      </c>
      <c r="T261" s="234">
        <f>'Northeast Scenario'!V363+'Northeast Scenario'!V369+'Midwest Scenario'!V324+'Midwest Scenario'!V330</f>
        <v>12450.107117910859</v>
      </c>
      <c r="U261" s="234">
        <f>'Northeast Scenario'!W363+'Northeast Scenario'!W369+'Midwest Scenario'!W324+'Midwest Scenario'!W330</f>
        <v>0</v>
      </c>
      <c r="V261" s="234">
        <f>'Northeast Scenario'!X363+'Northeast Scenario'!X369+'Midwest Scenario'!X324+'Midwest Scenario'!X330</f>
        <v>0</v>
      </c>
    </row>
    <row r="262" spans="2:22" ht="14.25" customHeight="1">
      <c r="B262" s="423"/>
      <c r="C262" s="12"/>
      <c r="D262" s="125" t="s">
        <v>87</v>
      </c>
      <c r="E262" s="234">
        <f>'Northeast Scenario'!G367+'Midwest Scenario'!G328</f>
        <v>0</v>
      </c>
      <c r="F262" s="234">
        <f>'Northeast Scenario'!H367+'Midwest Scenario'!H328</f>
        <v>0</v>
      </c>
      <c r="G262" s="234">
        <f>'Northeast Scenario'!I367+'Midwest Scenario'!I328</f>
        <v>0</v>
      </c>
      <c r="H262" s="234">
        <f>'Northeast Scenario'!J367+'Midwest Scenario'!J328</f>
        <v>0</v>
      </c>
      <c r="I262" s="234">
        <f>'Northeast Scenario'!K367+'Midwest Scenario'!K328</f>
        <v>0</v>
      </c>
      <c r="J262" s="234">
        <f>'Northeast Scenario'!L367+'Midwest Scenario'!L328</f>
        <v>0</v>
      </c>
      <c r="K262" s="234">
        <f>'Northeast Scenario'!M367+'Midwest Scenario'!M328</f>
        <v>0</v>
      </c>
      <c r="L262" s="234">
        <f>'Northeast Scenario'!N367+'Midwest Scenario'!N328</f>
        <v>0</v>
      </c>
      <c r="M262" s="234">
        <f>'Northeast Scenario'!O367+'Midwest Scenario'!O328</f>
        <v>0</v>
      </c>
      <c r="N262" s="234">
        <f>'Northeast Scenario'!P367+'Midwest Scenario'!P328</f>
        <v>0</v>
      </c>
      <c r="O262" s="234">
        <f>'Northeast Scenario'!Q367+'Midwest Scenario'!Q328</f>
        <v>0</v>
      </c>
      <c r="P262" s="234">
        <f>'Northeast Scenario'!R367+'Midwest Scenario'!R328</f>
        <v>0</v>
      </c>
      <c r="Q262" s="234">
        <f>'Northeast Scenario'!S367+'Midwest Scenario'!S328</f>
        <v>0</v>
      </c>
      <c r="R262" s="234">
        <f>'Northeast Scenario'!T367+'Midwest Scenario'!T328</f>
        <v>0</v>
      </c>
      <c r="S262" s="234">
        <f>'Northeast Scenario'!U367+'Midwest Scenario'!U328</f>
        <v>0</v>
      </c>
      <c r="T262" s="234">
        <f>'Northeast Scenario'!V367+'Midwest Scenario'!V328</f>
        <v>0</v>
      </c>
      <c r="U262" s="234">
        <f>'Northeast Scenario'!W367+'Midwest Scenario'!W328</f>
        <v>0</v>
      </c>
      <c r="V262" s="234">
        <f>'Northeast Scenario'!X367+'Midwest Scenario'!X328</f>
        <v>0</v>
      </c>
    </row>
    <row r="263" spans="2:22" ht="14.25" customHeight="1">
      <c r="B263" s="423"/>
      <c r="C263" s="12"/>
      <c r="D263" s="125" t="s">
        <v>89</v>
      </c>
      <c r="E263" s="234">
        <f>'Northeast Scenario'!G368+'Midwest Scenario'!G329</f>
        <v>0</v>
      </c>
      <c r="F263" s="234">
        <f>'Northeast Scenario'!H368+'Midwest Scenario'!H329</f>
        <v>0</v>
      </c>
      <c r="G263" s="234">
        <f>'Northeast Scenario'!I368+'Midwest Scenario'!I329</f>
        <v>0</v>
      </c>
      <c r="H263" s="234">
        <f>'Northeast Scenario'!J368+'Midwest Scenario'!J329</f>
        <v>1065.408825</v>
      </c>
      <c r="I263" s="234">
        <f>'Northeast Scenario'!K368+'Midwest Scenario'!K329</f>
        <v>0</v>
      </c>
      <c r="J263" s="234">
        <f>'Northeast Scenario'!L368+'Midwest Scenario'!L329</f>
        <v>0</v>
      </c>
      <c r="K263" s="234">
        <f>'Northeast Scenario'!M368+'Midwest Scenario'!M329</f>
        <v>0</v>
      </c>
      <c r="L263" s="234">
        <f>'Northeast Scenario'!N368+'Midwest Scenario'!N329</f>
        <v>0</v>
      </c>
      <c r="M263" s="234">
        <f>'Northeast Scenario'!O368+'Midwest Scenario'!O329</f>
        <v>0</v>
      </c>
      <c r="N263" s="234">
        <f>'Northeast Scenario'!P368+'Midwest Scenario'!P329</f>
        <v>1272.1538542335134</v>
      </c>
      <c r="O263" s="234">
        <f>'Northeast Scenario'!Q368+'Midwest Scenario'!Q329</f>
        <v>0</v>
      </c>
      <c r="P263" s="234">
        <f>'Northeast Scenario'!R368+'Midwest Scenario'!R329</f>
        <v>0</v>
      </c>
      <c r="Q263" s="234">
        <f>'Northeast Scenario'!S368+'Midwest Scenario'!S329</f>
        <v>0</v>
      </c>
      <c r="R263" s="234">
        <f>'Northeast Scenario'!T368+'Midwest Scenario'!T329</f>
        <v>0</v>
      </c>
      <c r="S263" s="234">
        <f>'Northeast Scenario'!U368+'Midwest Scenario'!U329</f>
        <v>0</v>
      </c>
      <c r="T263" s="234">
        <f>'Northeast Scenario'!V368+'Midwest Scenario'!V329</f>
        <v>1519.0182311857452</v>
      </c>
      <c r="U263" s="234">
        <f>'Northeast Scenario'!W368+'Midwest Scenario'!W329</f>
        <v>0</v>
      </c>
      <c r="V263" s="234">
        <f>'Northeast Scenario'!X368+'Midwest Scenario'!X329</f>
        <v>0</v>
      </c>
    </row>
    <row r="264" spans="2:22" ht="14.25" customHeight="1">
      <c r="B264" s="423"/>
      <c r="C264" s="12"/>
      <c r="D264" s="125" t="s">
        <v>171</v>
      </c>
      <c r="E264" s="234">
        <f>'Northeast Scenario'!G370+'Midwest Scenario'!G331</f>
        <v>0</v>
      </c>
      <c r="F264" s="234">
        <f>'Northeast Scenario'!H370+'Midwest Scenario'!H331</f>
        <v>0</v>
      </c>
      <c r="G264" s="234">
        <f>'Northeast Scenario'!I370+'Midwest Scenario'!I331</f>
        <v>0</v>
      </c>
      <c r="H264" s="234">
        <f>'Northeast Scenario'!J370+'Midwest Scenario'!J331</f>
        <v>1192.43833875</v>
      </c>
      <c r="I264" s="234">
        <f>'Northeast Scenario'!K370+'Midwest Scenario'!K331</f>
        <v>0</v>
      </c>
      <c r="J264" s="234">
        <f>'Northeast Scenario'!L370+'Midwest Scenario'!L331</f>
        <v>0</v>
      </c>
      <c r="K264" s="234">
        <f>'Northeast Scenario'!M370+'Midwest Scenario'!M331</f>
        <v>0</v>
      </c>
      <c r="L264" s="234">
        <f>'Northeast Scenario'!N370+'Midwest Scenario'!N331</f>
        <v>0</v>
      </c>
      <c r="M264" s="234">
        <f>'Northeast Scenario'!O370+'Midwest Scenario'!O331</f>
        <v>0</v>
      </c>
      <c r="N264" s="234">
        <f>'Northeast Scenario'!P370+'Midwest Scenario'!P331</f>
        <v>1423.8337368536629</v>
      </c>
      <c r="O264" s="234">
        <f>'Northeast Scenario'!Q370+'Midwest Scenario'!Q331</f>
        <v>0</v>
      </c>
      <c r="P264" s="234">
        <f>'Northeast Scenario'!R370+'Midwest Scenario'!R331</f>
        <v>0</v>
      </c>
      <c r="Q264" s="234">
        <f>'Northeast Scenario'!S370+'Midwest Scenario'!S331</f>
        <v>0</v>
      </c>
      <c r="R264" s="234">
        <f>'Northeast Scenario'!T370+'Midwest Scenario'!T331</f>
        <v>0</v>
      </c>
      <c r="S264" s="234">
        <f>'Northeast Scenario'!U370+'Midwest Scenario'!U331</f>
        <v>0</v>
      </c>
      <c r="T264" s="234">
        <f>'Northeast Scenario'!V370+'Midwest Scenario'!V331</f>
        <v>1700.1319433655842</v>
      </c>
      <c r="U264" s="234">
        <f>'Northeast Scenario'!W370+'Midwest Scenario'!W331</f>
        <v>0</v>
      </c>
      <c r="V264" s="234">
        <f>'Northeast Scenario'!X370+'Midwest Scenario'!X331</f>
        <v>0</v>
      </c>
    </row>
    <row r="265" spans="2:22" ht="14.25" customHeight="1">
      <c r="B265" s="423"/>
      <c r="C265" s="12"/>
      <c r="D265" s="125" t="s">
        <v>92</v>
      </c>
      <c r="E265" s="234">
        <f>'Northeast Scenario'!G371+'Northeast Scenario'!G374+'Midwest Scenario'!G332+'Midwest Scenario'!G335</f>
        <v>0</v>
      </c>
      <c r="F265" s="234">
        <f>'Northeast Scenario'!H371+'Northeast Scenario'!H374+'Midwest Scenario'!H332+'Midwest Scenario'!H335</f>
        <v>0</v>
      </c>
      <c r="G265" s="234">
        <f>'Northeast Scenario'!I371+'Northeast Scenario'!I374+'Midwest Scenario'!I332+'Midwest Scenario'!I335</f>
        <v>0</v>
      </c>
      <c r="H265" s="234">
        <f>'Northeast Scenario'!J371+'Northeast Scenario'!J374+'Midwest Scenario'!J332+'Midwest Scenario'!J335</f>
        <v>3642.8786362500005</v>
      </c>
      <c r="I265" s="234">
        <f>'Northeast Scenario'!K371+'Northeast Scenario'!K374+'Midwest Scenario'!K332+'Midwest Scenario'!K335</f>
        <v>0</v>
      </c>
      <c r="J265" s="234">
        <f>'Northeast Scenario'!L371+'Northeast Scenario'!L374+'Midwest Scenario'!L332+'Midwest Scenario'!L335</f>
        <v>0</v>
      </c>
      <c r="K265" s="234">
        <f>'Northeast Scenario'!M371+'Northeast Scenario'!M374+'Midwest Scenario'!M332+'Midwest Scenario'!M335</f>
        <v>0</v>
      </c>
      <c r="L265" s="234">
        <f>'Northeast Scenario'!N371+'Northeast Scenario'!N374+'Midwest Scenario'!N332+'Midwest Scenario'!N335</f>
        <v>0</v>
      </c>
      <c r="M265" s="234">
        <f>'Northeast Scenario'!O371+'Northeast Scenario'!O374+'Midwest Scenario'!O332+'Midwest Scenario'!O335</f>
        <v>0</v>
      </c>
      <c r="N265" s="234">
        <f>'Northeast Scenario'!P371+'Northeast Scenario'!P374+'Midwest Scenario'!P332+'Midwest Scenario'!P335</f>
        <v>4349.7876015907432</v>
      </c>
      <c r="O265" s="234">
        <f>'Northeast Scenario'!Q371+'Northeast Scenario'!Q374+'Midwest Scenario'!Q332+'Midwest Scenario'!Q335</f>
        <v>0</v>
      </c>
      <c r="P265" s="234">
        <f>'Northeast Scenario'!R371+'Northeast Scenario'!R374+'Midwest Scenario'!R332+'Midwest Scenario'!R335</f>
        <v>0</v>
      </c>
      <c r="Q265" s="234">
        <f>'Northeast Scenario'!S371+'Northeast Scenario'!S374+'Midwest Scenario'!S332+'Midwest Scenario'!S335</f>
        <v>0</v>
      </c>
      <c r="R265" s="234">
        <f>'Northeast Scenario'!T371+'Northeast Scenario'!T374+'Midwest Scenario'!T332+'Midwest Scenario'!T335</f>
        <v>0</v>
      </c>
      <c r="S265" s="234">
        <f>'Northeast Scenario'!U371+'Northeast Scenario'!U374+'Midwest Scenario'!U332+'Midwest Scenario'!U335</f>
        <v>0</v>
      </c>
      <c r="T265" s="234">
        <f>'Northeast Scenario'!V371+'Northeast Scenario'!V374+'Midwest Scenario'!V332+'Midwest Scenario'!V335</f>
        <v>5193.8738750927987</v>
      </c>
      <c r="U265" s="234">
        <f>'Northeast Scenario'!W371+'Northeast Scenario'!W374+'Midwest Scenario'!W332+'Midwest Scenario'!W335</f>
        <v>0</v>
      </c>
      <c r="V265" s="234">
        <f>'Northeast Scenario'!X371+'Northeast Scenario'!X374+'Midwest Scenario'!X332+'Midwest Scenario'!X335</f>
        <v>0</v>
      </c>
    </row>
    <row r="266" spans="2:22" ht="14.25" customHeight="1">
      <c r="B266" s="423"/>
      <c r="C266" s="12"/>
      <c r="D266" s="125" t="s">
        <v>93</v>
      </c>
      <c r="E266" s="234">
        <f>'Northeast Scenario'!G372+'Midwest Scenario'!G333</f>
        <v>0</v>
      </c>
      <c r="F266" s="234">
        <f>'Northeast Scenario'!H372+'Midwest Scenario'!H333</f>
        <v>0</v>
      </c>
      <c r="G266" s="234">
        <f>'Northeast Scenario'!I372+'Midwest Scenario'!I333</f>
        <v>0</v>
      </c>
      <c r="H266" s="234">
        <f>'Northeast Scenario'!J372+'Midwest Scenario'!J333</f>
        <v>0</v>
      </c>
      <c r="I266" s="234">
        <f>'Northeast Scenario'!K372+'Midwest Scenario'!K333</f>
        <v>0</v>
      </c>
      <c r="J266" s="234">
        <f>'Northeast Scenario'!L372+'Midwest Scenario'!L333</f>
        <v>0</v>
      </c>
      <c r="K266" s="234">
        <f>'Northeast Scenario'!M372+'Midwest Scenario'!M333</f>
        <v>0</v>
      </c>
      <c r="L266" s="234">
        <f>'Northeast Scenario'!N372+'Midwest Scenario'!N333</f>
        <v>0</v>
      </c>
      <c r="M266" s="234">
        <f>'Northeast Scenario'!O372+'Midwest Scenario'!O333</f>
        <v>0</v>
      </c>
      <c r="N266" s="234">
        <f>'Northeast Scenario'!P372+'Midwest Scenario'!P333</f>
        <v>0</v>
      </c>
      <c r="O266" s="234">
        <f>'Northeast Scenario'!Q372+'Midwest Scenario'!Q333</f>
        <v>0</v>
      </c>
      <c r="P266" s="234">
        <f>'Northeast Scenario'!R372+'Midwest Scenario'!R333</f>
        <v>0</v>
      </c>
      <c r="Q266" s="234">
        <f>'Northeast Scenario'!S372+'Midwest Scenario'!S333</f>
        <v>0</v>
      </c>
      <c r="R266" s="234">
        <f>'Northeast Scenario'!T372+'Midwest Scenario'!T333</f>
        <v>0</v>
      </c>
      <c r="S266" s="234">
        <f>'Northeast Scenario'!U372+'Midwest Scenario'!U333</f>
        <v>0</v>
      </c>
      <c r="T266" s="234">
        <f>'Northeast Scenario'!V372+'Midwest Scenario'!V333</f>
        <v>0</v>
      </c>
      <c r="U266" s="234">
        <f>'Northeast Scenario'!W372+'Midwest Scenario'!W333</f>
        <v>0</v>
      </c>
      <c r="V266" s="234">
        <f>'Northeast Scenario'!X372+'Midwest Scenario'!X333</f>
        <v>0</v>
      </c>
    </row>
    <row r="267" spans="2:22" ht="14.25" customHeight="1">
      <c r="B267" s="423"/>
      <c r="C267" s="12"/>
      <c r="D267" s="239" t="s">
        <v>94</v>
      </c>
      <c r="E267" s="240">
        <f>'Northeast Scenario'!G373+'Northeast Scenario'!G375+'Midwest Scenario'!G334+'Midwest Scenario'!G336</f>
        <v>0</v>
      </c>
      <c r="F267" s="240">
        <f>'Northeast Scenario'!H373+'Northeast Scenario'!H375+'Midwest Scenario'!H334+'Midwest Scenario'!H336</f>
        <v>0</v>
      </c>
      <c r="G267" s="240">
        <f>'Northeast Scenario'!I373+'Northeast Scenario'!I375+'Midwest Scenario'!I334+'Midwest Scenario'!I336</f>
        <v>0</v>
      </c>
      <c r="H267" s="240">
        <f>'Northeast Scenario'!J373+'Northeast Scenario'!J375+'Midwest Scenario'!J334+'Midwest Scenario'!J336</f>
        <v>4741.0692712500004</v>
      </c>
      <c r="I267" s="240">
        <f>'Northeast Scenario'!K373+'Northeast Scenario'!K375+'Midwest Scenario'!K334+'Midwest Scenario'!K336</f>
        <v>0</v>
      </c>
      <c r="J267" s="240">
        <f>'Northeast Scenario'!L373+'Northeast Scenario'!L375+'Midwest Scenario'!L334+'Midwest Scenario'!L336</f>
        <v>0</v>
      </c>
      <c r="K267" s="240">
        <f>'Northeast Scenario'!M373+'Northeast Scenario'!M375+'Midwest Scenario'!M334+'Midwest Scenario'!M336</f>
        <v>0</v>
      </c>
      <c r="L267" s="240">
        <f>'Northeast Scenario'!N373+'Northeast Scenario'!N375+'Midwest Scenario'!N334+'Midwest Scenario'!N336</f>
        <v>0</v>
      </c>
      <c r="M267" s="240">
        <f>'Northeast Scenario'!O373+'Northeast Scenario'!O375+'Midwest Scenario'!O334+'Midwest Scenario'!O336</f>
        <v>0</v>
      </c>
      <c r="N267" s="240">
        <f>'Northeast Scenario'!P373+'Northeast Scenario'!P375+'Midwest Scenario'!P334+'Midwest Scenario'!P336</f>
        <v>5661.0846513391352</v>
      </c>
      <c r="O267" s="240">
        <f>'Northeast Scenario'!Q373+'Northeast Scenario'!Q375+'Midwest Scenario'!Q334+'Midwest Scenario'!Q336</f>
        <v>0</v>
      </c>
      <c r="P267" s="240">
        <f>'Northeast Scenario'!R373+'Northeast Scenario'!R375+'Midwest Scenario'!R334+'Midwest Scenario'!R336</f>
        <v>0</v>
      </c>
      <c r="Q267" s="240">
        <f>'Northeast Scenario'!S373+'Northeast Scenario'!S375+'Midwest Scenario'!S334+'Midwest Scenario'!S336</f>
        <v>0</v>
      </c>
      <c r="R267" s="240">
        <f>'Northeast Scenario'!T373+'Northeast Scenario'!T375+'Midwest Scenario'!T334+'Midwest Scenario'!T336</f>
        <v>0</v>
      </c>
      <c r="S267" s="240">
        <f>'Northeast Scenario'!U373+'Northeast Scenario'!U375+'Midwest Scenario'!U334+'Midwest Scenario'!U336</f>
        <v>0</v>
      </c>
      <c r="T267" s="240">
        <f>'Northeast Scenario'!V373+'Northeast Scenario'!V375+'Midwest Scenario'!V334+'Midwest Scenario'!V336</f>
        <v>6759.6311287765675</v>
      </c>
      <c r="U267" s="240">
        <f>'Northeast Scenario'!W373+'Northeast Scenario'!W375+'Midwest Scenario'!W334+'Midwest Scenario'!W336</f>
        <v>0</v>
      </c>
      <c r="V267" s="240">
        <f>'Northeast Scenario'!X373+'Northeast Scenario'!X375+'Midwest Scenario'!X334+'Midwest Scenario'!X336</f>
        <v>0</v>
      </c>
    </row>
    <row r="268" spans="2:22" ht="14.25" customHeight="1">
      <c r="B268" s="423"/>
      <c r="C268" s="12"/>
      <c r="D268" s="125" t="s">
        <v>183</v>
      </c>
      <c r="E268" s="234">
        <f t="shared" ref="E268:V268" si="25">SUM(E258:E267)</f>
        <v>0</v>
      </c>
      <c r="F268" s="234">
        <f t="shared" si="25"/>
        <v>0</v>
      </c>
      <c r="G268" s="234">
        <f t="shared" si="25"/>
        <v>0</v>
      </c>
      <c r="H268" s="234">
        <f t="shared" si="25"/>
        <v>108372.56613375001</v>
      </c>
      <c r="I268" s="234">
        <f t="shared" si="25"/>
        <v>0</v>
      </c>
      <c r="J268" s="234">
        <f t="shared" si="25"/>
        <v>0</v>
      </c>
      <c r="K268" s="234">
        <f t="shared" si="25"/>
        <v>0</v>
      </c>
      <c r="L268" s="234">
        <f t="shared" si="25"/>
        <v>0</v>
      </c>
      <c r="M268" s="234">
        <f t="shared" si="25"/>
        <v>0</v>
      </c>
      <c r="N268" s="234">
        <f t="shared" si="25"/>
        <v>129402.5114727451</v>
      </c>
      <c r="O268" s="234">
        <f t="shared" si="25"/>
        <v>0</v>
      </c>
      <c r="P268" s="234">
        <f t="shared" si="25"/>
        <v>0</v>
      </c>
      <c r="Q268" s="234">
        <f t="shared" si="25"/>
        <v>0</v>
      </c>
      <c r="R268" s="234">
        <f t="shared" si="25"/>
        <v>0</v>
      </c>
      <c r="S268" s="234">
        <f t="shared" si="25"/>
        <v>0</v>
      </c>
      <c r="T268" s="234">
        <f t="shared" si="25"/>
        <v>154513.36600065156</v>
      </c>
      <c r="U268" s="234">
        <f t="shared" si="25"/>
        <v>0</v>
      </c>
      <c r="V268" s="234">
        <f t="shared" si="25"/>
        <v>0</v>
      </c>
    </row>
    <row r="269" spans="2:22" ht="14.25" customHeight="1">
      <c r="B269" s="423"/>
      <c r="C269" s="12"/>
      <c r="D269" s="125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</row>
    <row r="270" spans="2:22" ht="14.25" customHeight="1">
      <c r="B270" s="423"/>
      <c r="C270" s="12"/>
      <c r="D270" s="238" t="s">
        <v>126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</row>
    <row r="271" spans="2:22" ht="14.25" customHeight="1">
      <c r="B271" s="423"/>
      <c r="C271" s="12"/>
      <c r="D271" s="125" t="s">
        <v>167</v>
      </c>
      <c r="E271" s="234">
        <f>SUM('Northeast Scenario'!G379:G381)</f>
        <v>0</v>
      </c>
      <c r="F271" s="234">
        <f>SUM('Northeast Scenario'!H379:H381)</f>
        <v>0</v>
      </c>
      <c r="G271" s="234">
        <f>SUM('Northeast Scenario'!I379:I381)</f>
        <v>0</v>
      </c>
      <c r="H271" s="234">
        <f>SUM('Northeast Scenario'!J379:J381)</f>
        <v>0</v>
      </c>
      <c r="I271" s="234">
        <f>SUM('Northeast Scenario'!K379:K381)</f>
        <v>0</v>
      </c>
      <c r="J271" s="234">
        <f>SUM('Northeast Scenario'!L379:L381)</f>
        <v>0</v>
      </c>
      <c r="K271" s="234">
        <f>SUM('Northeast Scenario'!M379:M381)</f>
        <v>0</v>
      </c>
      <c r="L271" s="234">
        <f>SUM('Northeast Scenario'!N379:N381)</f>
        <v>0</v>
      </c>
      <c r="M271" s="234">
        <f>SUM('Northeast Scenario'!O379:O381)</f>
        <v>0</v>
      </c>
      <c r="N271" s="234">
        <f>SUM('Northeast Scenario'!P379:P381)</f>
        <v>0</v>
      </c>
      <c r="O271" s="234">
        <f>SUM('Northeast Scenario'!Q379:Q381)</f>
        <v>0</v>
      </c>
      <c r="P271" s="234">
        <f>SUM('Northeast Scenario'!R379:R381)</f>
        <v>0</v>
      </c>
      <c r="Q271" s="234">
        <f>SUM('Northeast Scenario'!S379:S381)</f>
        <v>0</v>
      </c>
      <c r="R271" s="234">
        <f>SUM('Northeast Scenario'!T379:T381)</f>
        <v>0</v>
      </c>
      <c r="S271" s="234">
        <f>SUM('Northeast Scenario'!U379:U381)</f>
        <v>0</v>
      </c>
      <c r="T271" s="234">
        <f>SUM('Northeast Scenario'!V379:V381)</f>
        <v>0</v>
      </c>
      <c r="U271" s="234">
        <f>SUM('Northeast Scenario'!W379:W381)</f>
        <v>0</v>
      </c>
      <c r="V271" s="234">
        <f>SUM('Northeast Scenario'!X379:X381)</f>
        <v>0</v>
      </c>
    </row>
    <row r="272" spans="2:22" ht="14.25" customHeight="1">
      <c r="B272" s="423"/>
      <c r="C272" s="12"/>
      <c r="D272" s="125" t="s">
        <v>168</v>
      </c>
      <c r="E272" s="234">
        <f>'Northeast Scenario'!G382</f>
        <v>0</v>
      </c>
      <c r="F272" s="234">
        <f>'Northeast Scenario'!H382</f>
        <v>0</v>
      </c>
      <c r="G272" s="234">
        <f>'Northeast Scenario'!I382</f>
        <v>0</v>
      </c>
      <c r="H272" s="234">
        <f>'Northeast Scenario'!J382</f>
        <v>0</v>
      </c>
      <c r="I272" s="234">
        <f>'Northeast Scenario'!K382</f>
        <v>0</v>
      </c>
      <c r="J272" s="234">
        <f>'Northeast Scenario'!L382</f>
        <v>0</v>
      </c>
      <c r="K272" s="234">
        <f>'Northeast Scenario'!M382</f>
        <v>0</v>
      </c>
      <c r="L272" s="234">
        <f>'Northeast Scenario'!N382</f>
        <v>0</v>
      </c>
      <c r="M272" s="234">
        <f>'Northeast Scenario'!O382</f>
        <v>0</v>
      </c>
      <c r="N272" s="234">
        <f>'Northeast Scenario'!P382</f>
        <v>0</v>
      </c>
      <c r="O272" s="234">
        <f>'Northeast Scenario'!Q382</f>
        <v>0</v>
      </c>
      <c r="P272" s="234">
        <f>'Northeast Scenario'!R382</f>
        <v>0</v>
      </c>
      <c r="Q272" s="234">
        <f>'Northeast Scenario'!S382</f>
        <v>0</v>
      </c>
      <c r="R272" s="234">
        <f>'Northeast Scenario'!T382</f>
        <v>0</v>
      </c>
      <c r="S272" s="234">
        <f>'Northeast Scenario'!U382</f>
        <v>0</v>
      </c>
      <c r="T272" s="234">
        <f>'Northeast Scenario'!V382</f>
        <v>0</v>
      </c>
      <c r="U272" s="234">
        <f>'Northeast Scenario'!W382</f>
        <v>0</v>
      </c>
      <c r="V272" s="234">
        <f>'Northeast Scenario'!X382</f>
        <v>0</v>
      </c>
    </row>
    <row r="273" spans="2:22" ht="14.25" customHeight="1">
      <c r="B273" s="423"/>
      <c r="C273" s="12"/>
      <c r="D273" s="125" t="s">
        <v>169</v>
      </c>
      <c r="E273" s="234">
        <f>SUM('Northeast Scenario'!G383:G384,'Northeast Scenario'!G386:G388)</f>
        <v>0</v>
      </c>
      <c r="F273" s="234">
        <f>SUM('Northeast Scenario'!H383:H384,'Northeast Scenario'!H386:H388)</f>
        <v>0</v>
      </c>
      <c r="G273" s="234">
        <f>SUM('Northeast Scenario'!I383:I384,'Northeast Scenario'!I386:I388)</f>
        <v>0</v>
      </c>
      <c r="H273" s="234">
        <f>SUM('Northeast Scenario'!J383:J384,'Northeast Scenario'!J386:J388)</f>
        <v>0</v>
      </c>
      <c r="I273" s="234">
        <f>SUM('Northeast Scenario'!K383:K384,'Northeast Scenario'!K386:K388)</f>
        <v>0</v>
      </c>
      <c r="J273" s="234">
        <f>SUM('Northeast Scenario'!L383:L384,'Northeast Scenario'!L386:L388)</f>
        <v>0</v>
      </c>
      <c r="K273" s="234">
        <f>SUM('Northeast Scenario'!M383:M384,'Northeast Scenario'!M386:M388)</f>
        <v>0</v>
      </c>
      <c r="L273" s="234">
        <f>SUM('Northeast Scenario'!N383:N384,'Northeast Scenario'!N386:N388)</f>
        <v>0</v>
      </c>
      <c r="M273" s="234">
        <f>SUM('Northeast Scenario'!O383:O384,'Northeast Scenario'!O386:O388)</f>
        <v>0</v>
      </c>
      <c r="N273" s="234">
        <f>SUM('Northeast Scenario'!P383:P384,'Northeast Scenario'!P386:P388)</f>
        <v>0</v>
      </c>
      <c r="O273" s="234">
        <f>SUM('Northeast Scenario'!Q383:Q384,'Northeast Scenario'!Q386:Q388)</f>
        <v>0</v>
      </c>
      <c r="P273" s="234">
        <f>SUM('Northeast Scenario'!R383:R384,'Northeast Scenario'!R386:R388)</f>
        <v>0</v>
      </c>
      <c r="Q273" s="234">
        <f>SUM('Northeast Scenario'!S383:S384,'Northeast Scenario'!S386:S388)</f>
        <v>0</v>
      </c>
      <c r="R273" s="234">
        <f>SUM('Northeast Scenario'!T383:T384,'Northeast Scenario'!T386:T388)</f>
        <v>0</v>
      </c>
      <c r="S273" s="234">
        <f>SUM('Northeast Scenario'!U383:U384,'Northeast Scenario'!U386:U388)</f>
        <v>0</v>
      </c>
      <c r="T273" s="234">
        <f>SUM('Northeast Scenario'!V383:V384,'Northeast Scenario'!V386:V388)</f>
        <v>0</v>
      </c>
      <c r="U273" s="234">
        <f>SUM('Northeast Scenario'!W383:W384,'Northeast Scenario'!W386:W388)</f>
        <v>0</v>
      </c>
      <c r="V273" s="234">
        <f>SUM('Northeast Scenario'!X383:X384,'Northeast Scenario'!X386:X388)</f>
        <v>0</v>
      </c>
    </row>
    <row r="274" spans="2:22" ht="14.25" customHeight="1">
      <c r="B274" s="423"/>
      <c r="C274" s="12"/>
      <c r="D274" s="125" t="s">
        <v>170</v>
      </c>
      <c r="E274" s="234">
        <f>'Northeast Scenario'!G385+'Northeast Scenario'!G391</f>
        <v>0</v>
      </c>
      <c r="F274" s="234">
        <f>'Northeast Scenario'!H385+'Northeast Scenario'!H391</f>
        <v>0</v>
      </c>
      <c r="G274" s="234">
        <f>'Northeast Scenario'!I385+'Northeast Scenario'!I391</f>
        <v>0</v>
      </c>
      <c r="H274" s="234">
        <f>'Northeast Scenario'!J385+'Northeast Scenario'!J391</f>
        <v>0</v>
      </c>
      <c r="I274" s="234">
        <f>'Northeast Scenario'!K385+'Northeast Scenario'!K391</f>
        <v>0</v>
      </c>
      <c r="J274" s="234">
        <f>'Northeast Scenario'!L385+'Northeast Scenario'!L391</f>
        <v>0</v>
      </c>
      <c r="K274" s="234">
        <f>'Northeast Scenario'!M385+'Northeast Scenario'!M391</f>
        <v>0</v>
      </c>
      <c r="L274" s="234">
        <f>'Northeast Scenario'!N385+'Northeast Scenario'!N391</f>
        <v>0</v>
      </c>
      <c r="M274" s="234">
        <f>'Northeast Scenario'!O385+'Northeast Scenario'!O391</f>
        <v>0</v>
      </c>
      <c r="N274" s="234">
        <f>'Northeast Scenario'!P385+'Northeast Scenario'!P391</f>
        <v>0</v>
      </c>
      <c r="O274" s="234">
        <f>'Northeast Scenario'!Q385+'Northeast Scenario'!Q391</f>
        <v>0</v>
      </c>
      <c r="P274" s="234">
        <f>'Northeast Scenario'!R385+'Northeast Scenario'!R391</f>
        <v>0</v>
      </c>
      <c r="Q274" s="234">
        <f>'Northeast Scenario'!S385+'Northeast Scenario'!S391</f>
        <v>0</v>
      </c>
      <c r="R274" s="234">
        <f>'Northeast Scenario'!T385+'Northeast Scenario'!T391</f>
        <v>0</v>
      </c>
      <c r="S274" s="234">
        <f>'Northeast Scenario'!U385+'Northeast Scenario'!U391</f>
        <v>0</v>
      </c>
      <c r="T274" s="234">
        <f>'Northeast Scenario'!V385+'Northeast Scenario'!V391</f>
        <v>0</v>
      </c>
      <c r="U274" s="234">
        <f>'Northeast Scenario'!W385+'Northeast Scenario'!W391</f>
        <v>0</v>
      </c>
      <c r="V274" s="234">
        <f>'Northeast Scenario'!X385+'Northeast Scenario'!X391</f>
        <v>0</v>
      </c>
    </row>
    <row r="275" spans="2:22" ht="14.25" customHeight="1">
      <c r="B275" s="423"/>
      <c r="C275" s="12"/>
      <c r="D275" s="125" t="s">
        <v>87</v>
      </c>
      <c r="E275" s="234">
        <f>'Northeast Scenario'!G389</f>
        <v>0</v>
      </c>
      <c r="F275" s="234">
        <f>'Northeast Scenario'!H389</f>
        <v>0</v>
      </c>
      <c r="G275" s="234">
        <f>'Northeast Scenario'!I389</f>
        <v>0</v>
      </c>
      <c r="H275" s="234">
        <f>'Northeast Scenario'!J389</f>
        <v>0</v>
      </c>
      <c r="I275" s="234">
        <f>'Northeast Scenario'!K389</f>
        <v>0</v>
      </c>
      <c r="J275" s="234">
        <f>'Northeast Scenario'!L389</f>
        <v>0</v>
      </c>
      <c r="K275" s="234">
        <f>'Northeast Scenario'!M389</f>
        <v>0</v>
      </c>
      <c r="L275" s="234">
        <f>'Northeast Scenario'!N389</f>
        <v>0</v>
      </c>
      <c r="M275" s="234">
        <f>'Northeast Scenario'!O389</f>
        <v>0</v>
      </c>
      <c r="N275" s="234">
        <f>'Northeast Scenario'!P389</f>
        <v>0</v>
      </c>
      <c r="O275" s="234">
        <f>'Northeast Scenario'!Q389</f>
        <v>0</v>
      </c>
      <c r="P275" s="234">
        <f>'Northeast Scenario'!R389</f>
        <v>0</v>
      </c>
      <c r="Q275" s="234">
        <f>'Northeast Scenario'!S389</f>
        <v>0</v>
      </c>
      <c r="R275" s="234">
        <f>'Northeast Scenario'!T389</f>
        <v>0</v>
      </c>
      <c r="S275" s="234">
        <f>'Northeast Scenario'!U389</f>
        <v>0</v>
      </c>
      <c r="T275" s="234">
        <f>'Northeast Scenario'!V389</f>
        <v>0</v>
      </c>
      <c r="U275" s="234">
        <f>'Northeast Scenario'!W389</f>
        <v>0</v>
      </c>
      <c r="V275" s="234">
        <f>'Northeast Scenario'!X389</f>
        <v>0</v>
      </c>
    </row>
    <row r="276" spans="2:22" ht="14.25" customHeight="1">
      <c r="B276" s="423"/>
      <c r="C276" s="12"/>
      <c r="D276" s="125" t="s">
        <v>89</v>
      </c>
      <c r="E276" s="234">
        <f>'Northeast Scenario'!G390</f>
        <v>0</v>
      </c>
      <c r="F276" s="234">
        <f>'Northeast Scenario'!H390</f>
        <v>0</v>
      </c>
      <c r="G276" s="234">
        <f>'Northeast Scenario'!I390</f>
        <v>0</v>
      </c>
      <c r="H276" s="234">
        <f>'Northeast Scenario'!J390</f>
        <v>0</v>
      </c>
      <c r="I276" s="234">
        <f>'Northeast Scenario'!K390</f>
        <v>0</v>
      </c>
      <c r="J276" s="234">
        <f>'Northeast Scenario'!L390</f>
        <v>0</v>
      </c>
      <c r="K276" s="234">
        <f>'Northeast Scenario'!M390</f>
        <v>0</v>
      </c>
      <c r="L276" s="234">
        <f>'Northeast Scenario'!N390</f>
        <v>0</v>
      </c>
      <c r="M276" s="234">
        <f>'Northeast Scenario'!O390</f>
        <v>0</v>
      </c>
      <c r="N276" s="234">
        <f>'Northeast Scenario'!P390</f>
        <v>0</v>
      </c>
      <c r="O276" s="234">
        <f>'Northeast Scenario'!Q390</f>
        <v>0</v>
      </c>
      <c r="P276" s="234">
        <f>'Northeast Scenario'!R390</f>
        <v>0</v>
      </c>
      <c r="Q276" s="234">
        <f>'Northeast Scenario'!S390</f>
        <v>0</v>
      </c>
      <c r="R276" s="234">
        <f>'Northeast Scenario'!T390</f>
        <v>0</v>
      </c>
      <c r="S276" s="234">
        <f>'Northeast Scenario'!U390</f>
        <v>0</v>
      </c>
      <c r="T276" s="234">
        <f>'Northeast Scenario'!V390</f>
        <v>0</v>
      </c>
      <c r="U276" s="234">
        <f>'Northeast Scenario'!W390</f>
        <v>0</v>
      </c>
      <c r="V276" s="234">
        <f>'Northeast Scenario'!X390</f>
        <v>0</v>
      </c>
    </row>
    <row r="277" spans="2:22" ht="14.25" customHeight="1">
      <c r="B277" s="423"/>
      <c r="C277" s="12"/>
      <c r="D277" s="125" t="s">
        <v>171</v>
      </c>
      <c r="E277" s="234">
        <f>'Northeast Scenario'!G392</f>
        <v>0</v>
      </c>
      <c r="F277" s="234">
        <f>'Northeast Scenario'!H392</f>
        <v>0</v>
      </c>
      <c r="G277" s="234">
        <f>'Northeast Scenario'!I392</f>
        <v>0</v>
      </c>
      <c r="H277" s="234">
        <f>'Northeast Scenario'!J392</f>
        <v>0</v>
      </c>
      <c r="I277" s="234">
        <f>'Northeast Scenario'!K392</f>
        <v>0</v>
      </c>
      <c r="J277" s="234">
        <f>'Northeast Scenario'!L392</f>
        <v>0</v>
      </c>
      <c r="K277" s="234">
        <f>'Northeast Scenario'!M392</f>
        <v>0</v>
      </c>
      <c r="L277" s="234">
        <f>'Northeast Scenario'!N392</f>
        <v>0</v>
      </c>
      <c r="M277" s="234">
        <f>'Northeast Scenario'!O392</f>
        <v>0</v>
      </c>
      <c r="N277" s="234">
        <f>'Northeast Scenario'!P392</f>
        <v>0</v>
      </c>
      <c r="O277" s="234">
        <f>'Northeast Scenario'!Q392</f>
        <v>0</v>
      </c>
      <c r="P277" s="234">
        <f>'Northeast Scenario'!R392</f>
        <v>0</v>
      </c>
      <c r="Q277" s="234">
        <f>'Northeast Scenario'!S392</f>
        <v>0</v>
      </c>
      <c r="R277" s="234">
        <f>'Northeast Scenario'!T392</f>
        <v>0</v>
      </c>
      <c r="S277" s="234">
        <f>'Northeast Scenario'!U392</f>
        <v>0</v>
      </c>
      <c r="T277" s="234">
        <f>'Northeast Scenario'!V392</f>
        <v>0</v>
      </c>
      <c r="U277" s="234">
        <f>'Northeast Scenario'!W392</f>
        <v>0</v>
      </c>
      <c r="V277" s="234">
        <f>'Northeast Scenario'!X392</f>
        <v>0</v>
      </c>
    </row>
    <row r="278" spans="2:22" ht="14.25" customHeight="1">
      <c r="B278" s="423"/>
      <c r="C278" s="12"/>
      <c r="D278" s="125" t="s">
        <v>92</v>
      </c>
      <c r="E278" s="234">
        <f>'Northeast Scenario'!G393+'Northeast Scenario'!G396</f>
        <v>0</v>
      </c>
      <c r="F278" s="234">
        <f>'Northeast Scenario'!H393+'Northeast Scenario'!H396</f>
        <v>0</v>
      </c>
      <c r="G278" s="234">
        <f>'Northeast Scenario'!I393+'Northeast Scenario'!I396</f>
        <v>0</v>
      </c>
      <c r="H278" s="234">
        <f>'Northeast Scenario'!J393+'Northeast Scenario'!J396</f>
        <v>0</v>
      </c>
      <c r="I278" s="234">
        <f>'Northeast Scenario'!K393+'Northeast Scenario'!K396</f>
        <v>0</v>
      </c>
      <c r="J278" s="234">
        <f>'Northeast Scenario'!L393+'Northeast Scenario'!L396</f>
        <v>0</v>
      </c>
      <c r="K278" s="234">
        <f>'Northeast Scenario'!M393+'Northeast Scenario'!M396</f>
        <v>0</v>
      </c>
      <c r="L278" s="234">
        <f>'Northeast Scenario'!N393+'Northeast Scenario'!N396</f>
        <v>0</v>
      </c>
      <c r="M278" s="234">
        <f>'Northeast Scenario'!O393+'Northeast Scenario'!O396</f>
        <v>0</v>
      </c>
      <c r="N278" s="234">
        <f>'Northeast Scenario'!P393+'Northeast Scenario'!P396</f>
        <v>0</v>
      </c>
      <c r="O278" s="234">
        <f>'Northeast Scenario'!Q393+'Northeast Scenario'!Q396</f>
        <v>0</v>
      </c>
      <c r="P278" s="234">
        <f>'Northeast Scenario'!R393+'Northeast Scenario'!R396</f>
        <v>0</v>
      </c>
      <c r="Q278" s="234">
        <f>'Northeast Scenario'!S393+'Northeast Scenario'!S396</f>
        <v>0</v>
      </c>
      <c r="R278" s="234">
        <f>'Northeast Scenario'!T393+'Northeast Scenario'!T396</f>
        <v>0</v>
      </c>
      <c r="S278" s="234">
        <f>'Northeast Scenario'!U393+'Northeast Scenario'!U396</f>
        <v>0</v>
      </c>
      <c r="T278" s="234">
        <f>'Northeast Scenario'!V393+'Northeast Scenario'!V396</f>
        <v>0</v>
      </c>
      <c r="U278" s="234">
        <f>'Northeast Scenario'!W393+'Northeast Scenario'!W396</f>
        <v>0</v>
      </c>
      <c r="V278" s="234">
        <f>'Northeast Scenario'!X393+'Northeast Scenario'!X396</f>
        <v>0</v>
      </c>
    </row>
    <row r="279" spans="2:22" ht="14.25" customHeight="1">
      <c r="B279" s="423"/>
      <c r="C279" s="12"/>
      <c r="D279" s="125" t="s">
        <v>93</v>
      </c>
      <c r="E279" s="234">
        <f>'Northeast Scenario'!G394</f>
        <v>0</v>
      </c>
      <c r="F279" s="234">
        <f>'Northeast Scenario'!H394</f>
        <v>0</v>
      </c>
      <c r="G279" s="234">
        <f>'Northeast Scenario'!I394</f>
        <v>0</v>
      </c>
      <c r="H279" s="234">
        <f>'Northeast Scenario'!J394</f>
        <v>0</v>
      </c>
      <c r="I279" s="234">
        <f>'Northeast Scenario'!K394</f>
        <v>0</v>
      </c>
      <c r="J279" s="234">
        <f>'Northeast Scenario'!L394</f>
        <v>0</v>
      </c>
      <c r="K279" s="234">
        <f>'Northeast Scenario'!M394</f>
        <v>0</v>
      </c>
      <c r="L279" s="234">
        <f>'Northeast Scenario'!N394</f>
        <v>0</v>
      </c>
      <c r="M279" s="234">
        <f>'Northeast Scenario'!O394</f>
        <v>0</v>
      </c>
      <c r="N279" s="234">
        <f>'Northeast Scenario'!P394</f>
        <v>0</v>
      </c>
      <c r="O279" s="234">
        <f>'Northeast Scenario'!Q394</f>
        <v>0</v>
      </c>
      <c r="P279" s="234">
        <f>'Northeast Scenario'!R394</f>
        <v>0</v>
      </c>
      <c r="Q279" s="234">
        <f>'Northeast Scenario'!S394</f>
        <v>0</v>
      </c>
      <c r="R279" s="234">
        <f>'Northeast Scenario'!T394</f>
        <v>0</v>
      </c>
      <c r="S279" s="234">
        <f>'Northeast Scenario'!U394</f>
        <v>0</v>
      </c>
      <c r="T279" s="234">
        <f>'Northeast Scenario'!V394</f>
        <v>0</v>
      </c>
      <c r="U279" s="234">
        <f>'Northeast Scenario'!W394</f>
        <v>0</v>
      </c>
      <c r="V279" s="234">
        <f>'Northeast Scenario'!X394</f>
        <v>0</v>
      </c>
    </row>
    <row r="280" spans="2:22" ht="14.25" customHeight="1">
      <c r="B280" s="423"/>
      <c r="C280" s="12"/>
      <c r="D280" s="239" t="s">
        <v>94</v>
      </c>
      <c r="E280" s="240">
        <f>'Northeast Scenario'!G395+'Northeast Scenario'!G397</f>
        <v>0</v>
      </c>
      <c r="F280" s="240">
        <f>'Northeast Scenario'!H395+'Northeast Scenario'!H397</f>
        <v>0</v>
      </c>
      <c r="G280" s="240">
        <f>'Northeast Scenario'!I395+'Northeast Scenario'!I397</f>
        <v>0</v>
      </c>
      <c r="H280" s="240">
        <f>'Northeast Scenario'!J395+'Northeast Scenario'!J397</f>
        <v>0</v>
      </c>
      <c r="I280" s="240">
        <f>'Northeast Scenario'!K395+'Northeast Scenario'!K397</f>
        <v>0</v>
      </c>
      <c r="J280" s="240">
        <f>'Northeast Scenario'!L395+'Northeast Scenario'!L397</f>
        <v>0</v>
      </c>
      <c r="K280" s="240">
        <f>'Northeast Scenario'!M395+'Northeast Scenario'!M397</f>
        <v>0</v>
      </c>
      <c r="L280" s="240">
        <f>'Northeast Scenario'!N395+'Northeast Scenario'!N397</f>
        <v>0</v>
      </c>
      <c r="M280" s="240">
        <f>'Northeast Scenario'!O395+'Northeast Scenario'!O397</f>
        <v>0</v>
      </c>
      <c r="N280" s="240">
        <f>'Northeast Scenario'!P395+'Northeast Scenario'!P397</f>
        <v>0</v>
      </c>
      <c r="O280" s="240">
        <f>'Northeast Scenario'!Q395+'Northeast Scenario'!Q397</f>
        <v>0</v>
      </c>
      <c r="P280" s="240">
        <f>'Northeast Scenario'!R395+'Northeast Scenario'!R397</f>
        <v>0</v>
      </c>
      <c r="Q280" s="240">
        <f>'Northeast Scenario'!S395+'Northeast Scenario'!S397</f>
        <v>0</v>
      </c>
      <c r="R280" s="240">
        <f>'Northeast Scenario'!T395+'Northeast Scenario'!T397</f>
        <v>0</v>
      </c>
      <c r="S280" s="240">
        <f>'Northeast Scenario'!U395+'Northeast Scenario'!U397</f>
        <v>0</v>
      </c>
      <c r="T280" s="240">
        <f>'Northeast Scenario'!V395+'Northeast Scenario'!V397</f>
        <v>0</v>
      </c>
      <c r="U280" s="240">
        <f>'Northeast Scenario'!W395+'Northeast Scenario'!W397</f>
        <v>0</v>
      </c>
      <c r="V280" s="240">
        <f>'Northeast Scenario'!X395+'Northeast Scenario'!X397</f>
        <v>0</v>
      </c>
    </row>
    <row r="281" spans="2:22" ht="14.25" customHeight="1">
      <c r="B281" s="423"/>
      <c r="C281" s="12"/>
      <c r="D281" s="125" t="s">
        <v>184</v>
      </c>
      <c r="E281" s="234">
        <f t="shared" ref="E281:V281" si="26">SUM(E271:E280)</f>
        <v>0</v>
      </c>
      <c r="F281" s="234">
        <f t="shared" si="26"/>
        <v>0</v>
      </c>
      <c r="G281" s="234">
        <f t="shared" si="26"/>
        <v>0</v>
      </c>
      <c r="H281" s="234">
        <f t="shared" si="26"/>
        <v>0</v>
      </c>
      <c r="I281" s="234">
        <f t="shared" si="26"/>
        <v>0</v>
      </c>
      <c r="J281" s="234">
        <f t="shared" si="26"/>
        <v>0</v>
      </c>
      <c r="K281" s="234">
        <f t="shared" si="26"/>
        <v>0</v>
      </c>
      <c r="L281" s="234">
        <f t="shared" si="26"/>
        <v>0</v>
      </c>
      <c r="M281" s="234">
        <f t="shared" si="26"/>
        <v>0</v>
      </c>
      <c r="N281" s="234">
        <f t="shared" si="26"/>
        <v>0</v>
      </c>
      <c r="O281" s="234">
        <f t="shared" si="26"/>
        <v>0</v>
      </c>
      <c r="P281" s="234">
        <f t="shared" si="26"/>
        <v>0</v>
      </c>
      <c r="Q281" s="234">
        <f t="shared" si="26"/>
        <v>0</v>
      </c>
      <c r="R281" s="234">
        <f t="shared" si="26"/>
        <v>0</v>
      </c>
      <c r="S281" s="234">
        <f t="shared" si="26"/>
        <v>0</v>
      </c>
      <c r="T281" s="234">
        <f t="shared" si="26"/>
        <v>0</v>
      </c>
      <c r="U281" s="234">
        <f t="shared" si="26"/>
        <v>0</v>
      </c>
      <c r="V281" s="234">
        <f t="shared" si="26"/>
        <v>0</v>
      </c>
    </row>
    <row r="282" spans="2:22" ht="14.25" customHeight="1">
      <c r="B282" s="423"/>
      <c r="C282" s="12"/>
      <c r="D282" s="125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</row>
    <row r="283" spans="2:22" ht="14.25" customHeight="1">
      <c r="B283" s="423"/>
      <c r="C283" s="12"/>
      <c r="D283" s="238" t="s">
        <v>129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</row>
    <row r="284" spans="2:22" ht="14.25" customHeight="1">
      <c r="B284" s="423"/>
      <c r="C284" s="12"/>
      <c r="D284" s="125" t="s">
        <v>167</v>
      </c>
      <c r="E284" s="234">
        <f>SUM('Northeast Scenario'!G401:G403)</f>
        <v>0</v>
      </c>
      <c r="F284" s="234">
        <f>SUM('Northeast Scenario'!H401:H403)</f>
        <v>0</v>
      </c>
      <c r="G284" s="234">
        <f>SUM('Northeast Scenario'!I401:I403)</f>
        <v>0</v>
      </c>
      <c r="H284" s="234">
        <f>SUM('Northeast Scenario'!J401:J403)</f>
        <v>0</v>
      </c>
      <c r="I284" s="234">
        <f>SUM('Northeast Scenario'!K401:K403)</f>
        <v>0</v>
      </c>
      <c r="J284" s="234">
        <f>SUM('Northeast Scenario'!L401:L403)</f>
        <v>0</v>
      </c>
      <c r="K284" s="234">
        <f>SUM('Northeast Scenario'!M401:M403)</f>
        <v>0</v>
      </c>
      <c r="L284" s="234">
        <f>SUM('Northeast Scenario'!N401:N403)</f>
        <v>0</v>
      </c>
      <c r="M284" s="234">
        <f>SUM('Northeast Scenario'!O401:O403)</f>
        <v>0</v>
      </c>
      <c r="N284" s="234">
        <f>SUM('Northeast Scenario'!P401:P403)</f>
        <v>0</v>
      </c>
      <c r="O284" s="234">
        <f>SUM('Northeast Scenario'!Q401:Q403)</f>
        <v>0</v>
      </c>
      <c r="P284" s="234">
        <f>SUM('Northeast Scenario'!R401:R403)</f>
        <v>0</v>
      </c>
      <c r="Q284" s="234">
        <f>SUM('Northeast Scenario'!S401:S403)</f>
        <v>0</v>
      </c>
      <c r="R284" s="234">
        <f>SUM('Northeast Scenario'!T401:T403)</f>
        <v>0</v>
      </c>
      <c r="S284" s="234">
        <f>SUM('Northeast Scenario'!U401:U403)</f>
        <v>0</v>
      </c>
      <c r="T284" s="234">
        <f>SUM('Northeast Scenario'!V401:V403)</f>
        <v>0</v>
      </c>
      <c r="U284" s="234">
        <f>SUM('Northeast Scenario'!W401:W403)</f>
        <v>0</v>
      </c>
      <c r="V284" s="234">
        <f>SUM('Northeast Scenario'!X401:X403)</f>
        <v>0</v>
      </c>
    </row>
    <row r="285" spans="2:22" ht="14.25" customHeight="1">
      <c r="B285" s="423"/>
      <c r="C285" s="12"/>
      <c r="D285" s="125" t="s">
        <v>168</v>
      </c>
      <c r="E285" s="263">
        <f>'Northeast Scenario'!G404</f>
        <v>0</v>
      </c>
      <c r="F285" s="263">
        <f>'Northeast Scenario'!H404</f>
        <v>0</v>
      </c>
      <c r="G285" s="263">
        <f>'Northeast Scenario'!I404</f>
        <v>0</v>
      </c>
      <c r="H285" s="263">
        <f>'Northeast Scenario'!J404</f>
        <v>0</v>
      </c>
      <c r="I285" s="263">
        <f>'Northeast Scenario'!K404</f>
        <v>0</v>
      </c>
      <c r="J285" s="263">
        <f>'Northeast Scenario'!L404</f>
        <v>0</v>
      </c>
      <c r="K285" s="263">
        <f>'Northeast Scenario'!M404</f>
        <v>0</v>
      </c>
      <c r="L285" s="263">
        <f>'Northeast Scenario'!N404</f>
        <v>0</v>
      </c>
      <c r="M285" s="263">
        <f>'Northeast Scenario'!O404</f>
        <v>0</v>
      </c>
      <c r="N285" s="263">
        <f>'Northeast Scenario'!P404</f>
        <v>0</v>
      </c>
      <c r="O285" s="263">
        <f>'Northeast Scenario'!Q404</f>
        <v>0</v>
      </c>
      <c r="P285" s="263">
        <f>'Northeast Scenario'!R404</f>
        <v>0</v>
      </c>
      <c r="Q285" s="263">
        <f>'Northeast Scenario'!S404</f>
        <v>0</v>
      </c>
      <c r="R285" s="263">
        <f>'Northeast Scenario'!T404</f>
        <v>0</v>
      </c>
      <c r="S285" s="263">
        <f>'Northeast Scenario'!U404</f>
        <v>0</v>
      </c>
      <c r="T285" s="263">
        <f>'Northeast Scenario'!V404</f>
        <v>0</v>
      </c>
      <c r="U285" s="263">
        <f>'Northeast Scenario'!W404</f>
        <v>0</v>
      </c>
      <c r="V285" s="263">
        <f>'Northeast Scenario'!X404</f>
        <v>0</v>
      </c>
    </row>
    <row r="286" spans="2:22" ht="14.25" customHeight="1">
      <c r="B286" s="423"/>
      <c r="C286" s="12"/>
      <c r="D286" s="125" t="s">
        <v>169</v>
      </c>
      <c r="E286" s="234">
        <f>SUM('Northeast Scenario'!G405:G406,'Northeast Scenario'!G408:G410)</f>
        <v>0</v>
      </c>
      <c r="F286" s="234">
        <f>SUM('Northeast Scenario'!H405:H406,'Northeast Scenario'!H408:H410)</f>
        <v>0</v>
      </c>
      <c r="G286" s="234">
        <f>SUM('Northeast Scenario'!I405:I406,'Northeast Scenario'!I408:I410)</f>
        <v>0</v>
      </c>
      <c r="H286" s="234">
        <f>SUM('Northeast Scenario'!J405:J406,'Northeast Scenario'!J408:J410)</f>
        <v>0</v>
      </c>
      <c r="I286" s="234">
        <f>SUM('Northeast Scenario'!K405:K406,'Northeast Scenario'!K408:K410)</f>
        <v>0</v>
      </c>
      <c r="J286" s="234">
        <f>SUM('Northeast Scenario'!L405:L406,'Northeast Scenario'!L408:L410)</f>
        <v>0</v>
      </c>
      <c r="K286" s="234">
        <f>SUM('Northeast Scenario'!M405:M406,'Northeast Scenario'!M408:M410)</f>
        <v>0</v>
      </c>
      <c r="L286" s="234">
        <f>SUM('Northeast Scenario'!N405:N406,'Northeast Scenario'!N408:N410)</f>
        <v>0</v>
      </c>
      <c r="M286" s="234">
        <f>SUM('Northeast Scenario'!O405:O406,'Northeast Scenario'!O408:O410)</f>
        <v>0</v>
      </c>
      <c r="N286" s="234">
        <f>SUM('Northeast Scenario'!P405:P406,'Northeast Scenario'!P408:P410)</f>
        <v>0</v>
      </c>
      <c r="O286" s="234">
        <f>SUM('Northeast Scenario'!Q405:Q406,'Northeast Scenario'!Q408:Q410)</f>
        <v>0</v>
      </c>
      <c r="P286" s="234">
        <f>SUM('Northeast Scenario'!R405:R406,'Northeast Scenario'!R408:R410)</f>
        <v>0</v>
      </c>
      <c r="Q286" s="234">
        <f>SUM('Northeast Scenario'!S405:S406,'Northeast Scenario'!S408:S410)</f>
        <v>0</v>
      </c>
      <c r="R286" s="234">
        <f>SUM('Northeast Scenario'!T405:T406,'Northeast Scenario'!T408:T410)</f>
        <v>0</v>
      </c>
      <c r="S286" s="234">
        <f>SUM('Northeast Scenario'!U405:U406,'Northeast Scenario'!U408:U410)</f>
        <v>0</v>
      </c>
      <c r="T286" s="234">
        <f>SUM('Northeast Scenario'!V405:V406,'Northeast Scenario'!V408:V410)</f>
        <v>0</v>
      </c>
      <c r="U286" s="234">
        <f>SUM('Northeast Scenario'!W405:W406,'Northeast Scenario'!W408:W410)</f>
        <v>0</v>
      </c>
      <c r="V286" s="234">
        <f>SUM('Northeast Scenario'!X405:X406,'Northeast Scenario'!X408:X410)</f>
        <v>0</v>
      </c>
    </row>
    <row r="287" spans="2:22" ht="14.25" customHeight="1">
      <c r="B287" s="423"/>
      <c r="C287" s="12"/>
      <c r="D287" s="125" t="s">
        <v>170</v>
      </c>
      <c r="E287" s="234">
        <f>'Northeast Scenario'!G407+'Northeast Scenario'!G413</f>
        <v>0</v>
      </c>
      <c r="F287" s="234">
        <f>'Northeast Scenario'!H407+'Northeast Scenario'!H413</f>
        <v>0</v>
      </c>
      <c r="G287" s="234">
        <f>'Northeast Scenario'!I407+'Northeast Scenario'!I413</f>
        <v>0</v>
      </c>
      <c r="H287" s="234">
        <f>'Northeast Scenario'!J407+'Northeast Scenario'!J413</f>
        <v>0</v>
      </c>
      <c r="I287" s="234">
        <f>'Northeast Scenario'!K407+'Northeast Scenario'!K413</f>
        <v>0</v>
      </c>
      <c r="J287" s="234">
        <f>'Northeast Scenario'!L407+'Northeast Scenario'!L413</f>
        <v>0</v>
      </c>
      <c r="K287" s="234">
        <f>'Northeast Scenario'!M407+'Northeast Scenario'!M413</f>
        <v>0</v>
      </c>
      <c r="L287" s="234">
        <f>'Northeast Scenario'!N407+'Northeast Scenario'!N413</f>
        <v>0</v>
      </c>
      <c r="M287" s="234">
        <f>'Northeast Scenario'!O407+'Northeast Scenario'!O413</f>
        <v>0</v>
      </c>
      <c r="N287" s="234">
        <f>'Northeast Scenario'!P407+'Northeast Scenario'!P413</f>
        <v>0</v>
      </c>
      <c r="O287" s="234">
        <f>'Northeast Scenario'!Q407+'Northeast Scenario'!Q413</f>
        <v>0</v>
      </c>
      <c r="P287" s="234">
        <f>'Northeast Scenario'!R407+'Northeast Scenario'!R413</f>
        <v>0</v>
      </c>
      <c r="Q287" s="234">
        <f>'Northeast Scenario'!S407+'Northeast Scenario'!S413</f>
        <v>0</v>
      </c>
      <c r="R287" s="234">
        <f>'Northeast Scenario'!T407+'Northeast Scenario'!T413</f>
        <v>0</v>
      </c>
      <c r="S287" s="234">
        <f>'Northeast Scenario'!U407+'Northeast Scenario'!U413</f>
        <v>0</v>
      </c>
      <c r="T287" s="234">
        <f>'Northeast Scenario'!V407+'Northeast Scenario'!V413</f>
        <v>0</v>
      </c>
      <c r="U287" s="234">
        <f>'Northeast Scenario'!W407+'Northeast Scenario'!W413</f>
        <v>0</v>
      </c>
      <c r="V287" s="234">
        <f>'Northeast Scenario'!X407+'Northeast Scenario'!X413</f>
        <v>0</v>
      </c>
    </row>
    <row r="288" spans="2:22" ht="14.25" customHeight="1">
      <c r="B288" s="423"/>
      <c r="C288" s="12"/>
      <c r="D288" s="125" t="s">
        <v>87</v>
      </c>
      <c r="E288" s="234">
        <f>'Northeast Scenario'!G411</f>
        <v>0</v>
      </c>
      <c r="F288" s="234">
        <f>'Northeast Scenario'!H411</f>
        <v>0</v>
      </c>
      <c r="G288" s="234">
        <f>'Northeast Scenario'!I411</f>
        <v>0</v>
      </c>
      <c r="H288" s="234">
        <f>'Northeast Scenario'!J411</f>
        <v>0</v>
      </c>
      <c r="I288" s="234">
        <f>'Northeast Scenario'!K411</f>
        <v>0</v>
      </c>
      <c r="J288" s="234">
        <f>'Northeast Scenario'!L411</f>
        <v>0</v>
      </c>
      <c r="K288" s="234">
        <f>'Northeast Scenario'!M411</f>
        <v>0</v>
      </c>
      <c r="L288" s="234">
        <f>'Northeast Scenario'!N411</f>
        <v>0</v>
      </c>
      <c r="M288" s="234">
        <f>'Northeast Scenario'!O411</f>
        <v>0</v>
      </c>
      <c r="N288" s="234">
        <f>'Northeast Scenario'!P411</f>
        <v>0</v>
      </c>
      <c r="O288" s="234">
        <f>'Northeast Scenario'!Q411</f>
        <v>0</v>
      </c>
      <c r="P288" s="234">
        <f>'Northeast Scenario'!R411</f>
        <v>0</v>
      </c>
      <c r="Q288" s="234">
        <f>'Northeast Scenario'!S411</f>
        <v>0</v>
      </c>
      <c r="R288" s="234">
        <f>'Northeast Scenario'!T411</f>
        <v>0</v>
      </c>
      <c r="S288" s="234">
        <f>'Northeast Scenario'!U411</f>
        <v>0</v>
      </c>
      <c r="T288" s="234">
        <f>'Northeast Scenario'!V411</f>
        <v>0</v>
      </c>
      <c r="U288" s="234">
        <f>'Northeast Scenario'!W411</f>
        <v>0</v>
      </c>
      <c r="V288" s="234">
        <f>'Northeast Scenario'!X411</f>
        <v>0</v>
      </c>
    </row>
    <row r="289" spans="1:26" ht="14.25" customHeight="1">
      <c r="B289" s="423"/>
      <c r="C289" s="12"/>
      <c r="D289" s="125" t="s">
        <v>89</v>
      </c>
      <c r="E289" s="234">
        <f>'Northeast Scenario'!G412</f>
        <v>0</v>
      </c>
      <c r="F289" s="234">
        <f>'Northeast Scenario'!H412</f>
        <v>0</v>
      </c>
      <c r="G289" s="234">
        <f>'Northeast Scenario'!I412</f>
        <v>0</v>
      </c>
      <c r="H289" s="234">
        <f>'Northeast Scenario'!J412</f>
        <v>0</v>
      </c>
      <c r="I289" s="234">
        <f>'Northeast Scenario'!K412</f>
        <v>0</v>
      </c>
      <c r="J289" s="234">
        <f>'Northeast Scenario'!L412</f>
        <v>0</v>
      </c>
      <c r="K289" s="234">
        <f>'Northeast Scenario'!M412</f>
        <v>0</v>
      </c>
      <c r="L289" s="234">
        <f>'Northeast Scenario'!N412</f>
        <v>0</v>
      </c>
      <c r="M289" s="234">
        <f>'Northeast Scenario'!O412</f>
        <v>0</v>
      </c>
      <c r="N289" s="234">
        <f>'Northeast Scenario'!P412</f>
        <v>0</v>
      </c>
      <c r="O289" s="234">
        <f>'Northeast Scenario'!Q412</f>
        <v>0</v>
      </c>
      <c r="P289" s="234">
        <f>'Northeast Scenario'!R412</f>
        <v>0</v>
      </c>
      <c r="Q289" s="234">
        <f>'Northeast Scenario'!S412</f>
        <v>0</v>
      </c>
      <c r="R289" s="234">
        <f>'Northeast Scenario'!T412</f>
        <v>0</v>
      </c>
      <c r="S289" s="234">
        <f>'Northeast Scenario'!U412</f>
        <v>0</v>
      </c>
      <c r="T289" s="234">
        <f>'Northeast Scenario'!V412</f>
        <v>0</v>
      </c>
      <c r="U289" s="234">
        <f>'Northeast Scenario'!W412</f>
        <v>0</v>
      </c>
      <c r="V289" s="234">
        <f>'Northeast Scenario'!X412</f>
        <v>0</v>
      </c>
    </row>
    <row r="290" spans="1:26" ht="14.25" customHeight="1">
      <c r="B290" s="423"/>
      <c r="C290" s="12"/>
      <c r="D290" s="125" t="s">
        <v>171</v>
      </c>
      <c r="E290" s="234">
        <f>'Northeast Scenario'!G414</f>
        <v>0</v>
      </c>
      <c r="F290" s="234">
        <f>'Northeast Scenario'!H414</f>
        <v>0</v>
      </c>
      <c r="G290" s="234">
        <f>'Northeast Scenario'!I414</f>
        <v>0</v>
      </c>
      <c r="H290" s="234">
        <f>'Northeast Scenario'!J414</f>
        <v>0</v>
      </c>
      <c r="I290" s="234">
        <f>'Northeast Scenario'!K414</f>
        <v>0</v>
      </c>
      <c r="J290" s="234">
        <f>'Northeast Scenario'!L414</f>
        <v>0</v>
      </c>
      <c r="K290" s="234">
        <f>'Northeast Scenario'!M414</f>
        <v>0</v>
      </c>
      <c r="L290" s="234">
        <f>'Northeast Scenario'!N414</f>
        <v>0</v>
      </c>
      <c r="M290" s="234">
        <f>'Northeast Scenario'!O414</f>
        <v>0</v>
      </c>
      <c r="N290" s="234">
        <f>'Northeast Scenario'!P414</f>
        <v>0</v>
      </c>
      <c r="O290" s="234">
        <f>'Northeast Scenario'!Q414</f>
        <v>0</v>
      </c>
      <c r="P290" s="234">
        <f>'Northeast Scenario'!R414</f>
        <v>0</v>
      </c>
      <c r="Q290" s="234">
        <f>'Northeast Scenario'!S414</f>
        <v>0</v>
      </c>
      <c r="R290" s="234">
        <f>'Northeast Scenario'!T414</f>
        <v>0</v>
      </c>
      <c r="S290" s="234">
        <f>'Northeast Scenario'!U414</f>
        <v>0</v>
      </c>
      <c r="T290" s="234">
        <f>'Northeast Scenario'!V414</f>
        <v>0</v>
      </c>
      <c r="U290" s="234">
        <f>'Northeast Scenario'!W414</f>
        <v>0</v>
      </c>
      <c r="V290" s="234">
        <f>'Northeast Scenario'!X414</f>
        <v>0</v>
      </c>
    </row>
    <row r="291" spans="1:26" ht="14.25" customHeight="1">
      <c r="B291" s="423"/>
      <c r="C291" s="12"/>
      <c r="D291" s="125" t="s">
        <v>92</v>
      </c>
      <c r="E291" s="234">
        <f>'Northeast Scenario'!G415+'Northeast Scenario'!G418</f>
        <v>0</v>
      </c>
      <c r="F291" s="234">
        <f>'Northeast Scenario'!H415+'Northeast Scenario'!H418</f>
        <v>0</v>
      </c>
      <c r="G291" s="234">
        <f>'Northeast Scenario'!I415+'Northeast Scenario'!I418</f>
        <v>0</v>
      </c>
      <c r="H291" s="234">
        <f>'Northeast Scenario'!J415+'Northeast Scenario'!J418</f>
        <v>0</v>
      </c>
      <c r="I291" s="234">
        <f>'Northeast Scenario'!K415+'Northeast Scenario'!K418</f>
        <v>0</v>
      </c>
      <c r="J291" s="234">
        <f>'Northeast Scenario'!L415+'Northeast Scenario'!L418</f>
        <v>0</v>
      </c>
      <c r="K291" s="234">
        <f>'Northeast Scenario'!M415+'Northeast Scenario'!M418</f>
        <v>0</v>
      </c>
      <c r="L291" s="234">
        <f>'Northeast Scenario'!N415+'Northeast Scenario'!N418</f>
        <v>0</v>
      </c>
      <c r="M291" s="234">
        <f>'Northeast Scenario'!O415+'Northeast Scenario'!O418</f>
        <v>0</v>
      </c>
      <c r="N291" s="234">
        <f>'Northeast Scenario'!P415+'Northeast Scenario'!P418</f>
        <v>0</v>
      </c>
      <c r="O291" s="234">
        <f>'Northeast Scenario'!Q415+'Northeast Scenario'!Q418</f>
        <v>0</v>
      </c>
      <c r="P291" s="234">
        <f>'Northeast Scenario'!R415+'Northeast Scenario'!R418</f>
        <v>0</v>
      </c>
      <c r="Q291" s="234">
        <f>'Northeast Scenario'!S415+'Northeast Scenario'!S418</f>
        <v>0</v>
      </c>
      <c r="R291" s="234">
        <f>'Northeast Scenario'!T415+'Northeast Scenario'!T418</f>
        <v>0</v>
      </c>
      <c r="S291" s="234">
        <f>'Northeast Scenario'!U415+'Northeast Scenario'!U418</f>
        <v>0</v>
      </c>
      <c r="T291" s="234">
        <f>'Northeast Scenario'!V415+'Northeast Scenario'!V418</f>
        <v>0</v>
      </c>
      <c r="U291" s="234">
        <f>'Northeast Scenario'!W415+'Northeast Scenario'!W418</f>
        <v>0</v>
      </c>
      <c r="V291" s="234">
        <f>'Northeast Scenario'!X415+'Northeast Scenario'!X418</f>
        <v>0</v>
      </c>
    </row>
    <row r="292" spans="1:26" ht="14.25" customHeight="1">
      <c r="B292" s="423"/>
      <c r="C292" s="12"/>
      <c r="D292" s="125" t="s">
        <v>93</v>
      </c>
      <c r="E292" s="234">
        <f>'Northeast Scenario'!G416</f>
        <v>0</v>
      </c>
      <c r="F292" s="234">
        <f>'Northeast Scenario'!H416</f>
        <v>0</v>
      </c>
      <c r="G292" s="234">
        <f>'Northeast Scenario'!I416</f>
        <v>0</v>
      </c>
      <c r="H292" s="234">
        <f>'Northeast Scenario'!J416</f>
        <v>0</v>
      </c>
      <c r="I292" s="234">
        <f>'Northeast Scenario'!K416</f>
        <v>0</v>
      </c>
      <c r="J292" s="234">
        <f>'Northeast Scenario'!L416</f>
        <v>0</v>
      </c>
      <c r="K292" s="234">
        <f>'Northeast Scenario'!M416</f>
        <v>0</v>
      </c>
      <c r="L292" s="234">
        <f>'Northeast Scenario'!N416</f>
        <v>0</v>
      </c>
      <c r="M292" s="234">
        <f>'Northeast Scenario'!O416</f>
        <v>0</v>
      </c>
      <c r="N292" s="234">
        <f>'Northeast Scenario'!P416</f>
        <v>0</v>
      </c>
      <c r="O292" s="234">
        <f>'Northeast Scenario'!Q416</f>
        <v>0</v>
      </c>
      <c r="P292" s="234">
        <f>'Northeast Scenario'!R416</f>
        <v>0</v>
      </c>
      <c r="Q292" s="234">
        <f>'Northeast Scenario'!S416</f>
        <v>0</v>
      </c>
      <c r="R292" s="234">
        <f>'Northeast Scenario'!T416</f>
        <v>0</v>
      </c>
      <c r="S292" s="234">
        <f>'Northeast Scenario'!U416</f>
        <v>0</v>
      </c>
      <c r="T292" s="234">
        <f>'Northeast Scenario'!V416</f>
        <v>0</v>
      </c>
      <c r="U292" s="234">
        <f>'Northeast Scenario'!W416</f>
        <v>0</v>
      </c>
      <c r="V292" s="234">
        <f>'Northeast Scenario'!X416</f>
        <v>0</v>
      </c>
    </row>
    <row r="293" spans="1:26" ht="14.25" customHeight="1">
      <c r="B293" s="423"/>
      <c r="C293" s="12"/>
      <c r="D293" s="239" t="s">
        <v>94</v>
      </c>
      <c r="E293" s="240">
        <f>'Northeast Scenario'!G417+'Northeast Scenario'!G419</f>
        <v>0</v>
      </c>
      <c r="F293" s="240">
        <f>'Northeast Scenario'!H417+'Northeast Scenario'!H419</f>
        <v>0</v>
      </c>
      <c r="G293" s="240">
        <f>'Northeast Scenario'!I417+'Northeast Scenario'!I419</f>
        <v>0</v>
      </c>
      <c r="H293" s="240">
        <f>'Northeast Scenario'!J417+'Northeast Scenario'!J419</f>
        <v>0</v>
      </c>
      <c r="I293" s="240">
        <f>'Northeast Scenario'!K417+'Northeast Scenario'!K419</f>
        <v>0</v>
      </c>
      <c r="J293" s="240">
        <f>'Northeast Scenario'!L417+'Northeast Scenario'!L419</f>
        <v>0</v>
      </c>
      <c r="K293" s="240">
        <f>'Northeast Scenario'!M417+'Northeast Scenario'!M419</f>
        <v>0</v>
      </c>
      <c r="L293" s="240">
        <f>'Northeast Scenario'!N417+'Northeast Scenario'!N419</f>
        <v>0</v>
      </c>
      <c r="M293" s="240">
        <f>'Northeast Scenario'!O417+'Northeast Scenario'!O419</f>
        <v>0</v>
      </c>
      <c r="N293" s="240">
        <f>'Northeast Scenario'!P417+'Northeast Scenario'!P419</f>
        <v>0</v>
      </c>
      <c r="O293" s="240">
        <f>'Northeast Scenario'!Q417+'Northeast Scenario'!Q419</f>
        <v>0</v>
      </c>
      <c r="P293" s="240">
        <f>'Northeast Scenario'!R417+'Northeast Scenario'!R419</f>
        <v>0</v>
      </c>
      <c r="Q293" s="240">
        <f>'Northeast Scenario'!S417+'Northeast Scenario'!S419</f>
        <v>0</v>
      </c>
      <c r="R293" s="240">
        <f>'Northeast Scenario'!T417+'Northeast Scenario'!T419</f>
        <v>0</v>
      </c>
      <c r="S293" s="240">
        <f>'Northeast Scenario'!U417+'Northeast Scenario'!U419</f>
        <v>0</v>
      </c>
      <c r="T293" s="240">
        <f>'Northeast Scenario'!V417+'Northeast Scenario'!V419</f>
        <v>0</v>
      </c>
      <c r="U293" s="240">
        <f>'Northeast Scenario'!W417+'Northeast Scenario'!W419</f>
        <v>0</v>
      </c>
      <c r="V293" s="240">
        <f>'Northeast Scenario'!X417+'Northeast Scenario'!X419</f>
        <v>0</v>
      </c>
    </row>
    <row r="294" spans="1:26" ht="14.25" customHeight="1">
      <c r="B294" s="423"/>
      <c r="C294" s="12"/>
      <c r="D294" s="125" t="s">
        <v>185</v>
      </c>
      <c r="E294" s="234">
        <f t="shared" ref="E294:V294" si="27">SUM(E284:E293)</f>
        <v>0</v>
      </c>
      <c r="F294" s="234">
        <f t="shared" si="27"/>
        <v>0</v>
      </c>
      <c r="G294" s="234">
        <f t="shared" si="27"/>
        <v>0</v>
      </c>
      <c r="H294" s="234">
        <f t="shared" si="27"/>
        <v>0</v>
      </c>
      <c r="I294" s="234">
        <f t="shared" si="27"/>
        <v>0</v>
      </c>
      <c r="J294" s="234">
        <f t="shared" si="27"/>
        <v>0</v>
      </c>
      <c r="K294" s="234">
        <f t="shared" si="27"/>
        <v>0</v>
      </c>
      <c r="L294" s="234">
        <f t="shared" si="27"/>
        <v>0</v>
      </c>
      <c r="M294" s="234">
        <f t="shared" si="27"/>
        <v>0</v>
      </c>
      <c r="N294" s="234">
        <f t="shared" si="27"/>
        <v>0</v>
      </c>
      <c r="O294" s="234">
        <f t="shared" si="27"/>
        <v>0</v>
      </c>
      <c r="P294" s="234">
        <f t="shared" si="27"/>
        <v>0</v>
      </c>
      <c r="Q294" s="234">
        <f t="shared" si="27"/>
        <v>0</v>
      </c>
      <c r="R294" s="234">
        <f t="shared" si="27"/>
        <v>0</v>
      </c>
      <c r="S294" s="234">
        <f t="shared" si="27"/>
        <v>0</v>
      </c>
      <c r="T294" s="234">
        <f t="shared" si="27"/>
        <v>0</v>
      </c>
      <c r="U294" s="234">
        <f t="shared" si="27"/>
        <v>0</v>
      </c>
      <c r="V294" s="234">
        <f t="shared" si="27"/>
        <v>0</v>
      </c>
    </row>
    <row r="295" spans="1:26" ht="14.25" customHeight="1">
      <c r="B295" s="423"/>
      <c r="C295" s="12"/>
      <c r="D295" s="125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</row>
    <row r="296" spans="1:26" ht="14.25" hidden="1" customHeight="1">
      <c r="A296" s="85"/>
      <c r="B296" s="423"/>
      <c r="C296" s="85"/>
      <c r="D296" s="264" t="s">
        <v>137</v>
      </c>
      <c r="E296" s="85"/>
      <c r="F296" s="85"/>
      <c r="G296" s="85"/>
      <c r="H296" s="85"/>
      <c r="I296" s="85"/>
      <c r="J296" s="85"/>
      <c r="K296" s="85"/>
      <c r="L296" s="85"/>
      <c r="M296" s="85"/>
      <c r="N296" s="85"/>
      <c r="O296" s="85"/>
      <c r="P296" s="85"/>
      <c r="Q296" s="85"/>
      <c r="R296" s="85"/>
      <c r="S296" s="85"/>
      <c r="T296" s="85"/>
      <c r="U296" s="85"/>
      <c r="V296" s="85"/>
      <c r="W296" s="85"/>
      <c r="X296" s="85"/>
      <c r="Y296" s="85"/>
      <c r="Z296" s="85"/>
    </row>
    <row r="297" spans="1:26" ht="14.25" hidden="1" customHeight="1">
      <c r="B297" s="423"/>
      <c r="C297" s="12"/>
      <c r="D297" s="125" t="str">
        <f t="shared" ref="D297:D304" si="28">D164</f>
        <v>Machinery Lease</v>
      </c>
      <c r="E297" s="234">
        <f>'Southern Scenario'!G189+'Western Scenario'!G189</f>
        <v>0</v>
      </c>
      <c r="F297" s="234">
        <f>'Southern Scenario'!H189+'Western Scenario'!H189</f>
        <v>0</v>
      </c>
      <c r="G297" s="234">
        <f>'Southern Scenario'!I189+'Western Scenario'!I189</f>
        <v>0</v>
      </c>
      <c r="H297" s="234">
        <f>'Southern Scenario'!J189+'Western Scenario'!J189</f>
        <v>0</v>
      </c>
      <c r="I297" s="234">
        <f>'Southern Scenario'!K189+'Western Scenario'!K189</f>
        <v>0</v>
      </c>
      <c r="J297" s="234">
        <f>'Southern Scenario'!L189+'Western Scenario'!L189</f>
        <v>0</v>
      </c>
      <c r="K297" s="234">
        <f>'Southern Scenario'!M189+'Western Scenario'!M189</f>
        <v>0</v>
      </c>
      <c r="L297" s="234">
        <f>'Southern Scenario'!N189+'Western Scenario'!N189</f>
        <v>0</v>
      </c>
      <c r="M297" s="234">
        <f>'Southern Scenario'!O189+'Western Scenario'!O189</f>
        <v>0</v>
      </c>
      <c r="N297" s="234">
        <f>'Southern Scenario'!P189+'Western Scenario'!P189</f>
        <v>0</v>
      </c>
      <c r="O297" s="234">
        <f>'Southern Scenario'!Q189+'Western Scenario'!Q189</f>
        <v>0</v>
      </c>
      <c r="P297" s="234">
        <f>'Southern Scenario'!R189+'Western Scenario'!R189</f>
        <v>0</v>
      </c>
      <c r="Q297" s="234">
        <f>'Southern Scenario'!S189+'Western Scenario'!S189</f>
        <v>0</v>
      </c>
      <c r="R297" s="234">
        <f>'Southern Scenario'!T189+'Western Scenario'!T189</f>
        <v>0</v>
      </c>
      <c r="S297" s="234">
        <f>'Southern Scenario'!U189+'Western Scenario'!U189</f>
        <v>0</v>
      </c>
      <c r="T297" s="234">
        <f>'Southern Scenario'!V189+'Western Scenario'!V189</f>
        <v>0</v>
      </c>
      <c r="U297" s="234">
        <f>'Southern Scenario'!W189+'Western Scenario'!W189</f>
        <v>0</v>
      </c>
      <c r="V297" s="234">
        <f>'Southern Scenario'!X189+'Western Scenario'!X189</f>
        <v>0</v>
      </c>
    </row>
    <row r="298" spans="1:26" ht="14.25" hidden="1" customHeight="1">
      <c r="B298" s="423"/>
      <c r="C298" s="12"/>
      <c r="D298" s="125" t="str">
        <f t="shared" si="28"/>
        <v>Utilities</v>
      </c>
      <c r="E298" s="234">
        <f>'Southern Scenario'!G190+'Western Scenario'!G190</f>
        <v>0</v>
      </c>
      <c r="F298" s="234">
        <f>'Southern Scenario'!H190+'Western Scenario'!H190</f>
        <v>0</v>
      </c>
      <c r="G298" s="234">
        <f>'Southern Scenario'!I190+'Western Scenario'!I190</f>
        <v>0</v>
      </c>
      <c r="H298" s="234">
        <f>'Southern Scenario'!J190+'Western Scenario'!J190</f>
        <v>0</v>
      </c>
      <c r="I298" s="234">
        <f>'Southern Scenario'!K190+'Western Scenario'!K190</f>
        <v>0</v>
      </c>
      <c r="J298" s="234">
        <f>'Southern Scenario'!L190+'Western Scenario'!L190</f>
        <v>0</v>
      </c>
      <c r="K298" s="234">
        <f>'Southern Scenario'!M190+'Western Scenario'!M190</f>
        <v>0</v>
      </c>
      <c r="L298" s="234">
        <f>'Southern Scenario'!N190+'Western Scenario'!N190</f>
        <v>0</v>
      </c>
      <c r="M298" s="234">
        <f>'Southern Scenario'!O190+'Western Scenario'!O190</f>
        <v>0</v>
      </c>
      <c r="N298" s="234">
        <f>'Southern Scenario'!P190+'Western Scenario'!P190</f>
        <v>0</v>
      </c>
      <c r="O298" s="234">
        <f>'Southern Scenario'!Q190+'Western Scenario'!Q190</f>
        <v>0</v>
      </c>
      <c r="P298" s="234">
        <f>'Southern Scenario'!R190+'Western Scenario'!R190</f>
        <v>0</v>
      </c>
      <c r="Q298" s="234">
        <f>'Southern Scenario'!S190+'Western Scenario'!S190</f>
        <v>0</v>
      </c>
      <c r="R298" s="234">
        <f>'Southern Scenario'!T190+'Western Scenario'!T190</f>
        <v>0</v>
      </c>
      <c r="S298" s="234">
        <f>'Southern Scenario'!U190+'Western Scenario'!U190</f>
        <v>0</v>
      </c>
      <c r="T298" s="234">
        <f>'Southern Scenario'!V190+'Western Scenario'!V190</f>
        <v>0</v>
      </c>
      <c r="U298" s="234">
        <f>'Southern Scenario'!W190+'Western Scenario'!W190</f>
        <v>0</v>
      </c>
      <c r="V298" s="234">
        <f>'Southern Scenario'!X190+'Western Scenario'!X190</f>
        <v>0</v>
      </c>
    </row>
    <row r="299" spans="1:26" ht="14.25" hidden="1" customHeight="1">
      <c r="B299" s="423"/>
      <c r="C299" s="12"/>
      <c r="D299" s="125" t="str">
        <f t="shared" si="28"/>
        <v>Haul/Trucking</v>
      </c>
      <c r="E299" s="234">
        <f>'Southern Scenario'!G191+'Western Scenario'!G191</f>
        <v>0</v>
      </c>
      <c r="F299" s="234">
        <f>'Southern Scenario'!H191+'Western Scenario'!H191</f>
        <v>0</v>
      </c>
      <c r="G299" s="234">
        <f>'Southern Scenario'!I191+'Western Scenario'!I191</f>
        <v>0</v>
      </c>
      <c r="H299" s="234">
        <f>'Southern Scenario'!J191+'Western Scenario'!J191</f>
        <v>0</v>
      </c>
      <c r="I299" s="234">
        <f>'Southern Scenario'!K191+'Western Scenario'!K191</f>
        <v>0</v>
      </c>
      <c r="J299" s="234">
        <f>'Southern Scenario'!L191+'Western Scenario'!L191</f>
        <v>0</v>
      </c>
      <c r="K299" s="234">
        <f>'Southern Scenario'!M191+'Western Scenario'!M191</f>
        <v>0</v>
      </c>
      <c r="L299" s="234">
        <f>'Southern Scenario'!N191+'Western Scenario'!N191</f>
        <v>0</v>
      </c>
      <c r="M299" s="234">
        <f>'Southern Scenario'!O191+'Western Scenario'!O191</f>
        <v>0</v>
      </c>
      <c r="N299" s="234">
        <f>'Southern Scenario'!P191+'Western Scenario'!P191</f>
        <v>0</v>
      </c>
      <c r="O299" s="234">
        <f>'Southern Scenario'!Q191+'Western Scenario'!Q191</f>
        <v>0</v>
      </c>
      <c r="P299" s="234">
        <f>'Southern Scenario'!R191+'Western Scenario'!R191</f>
        <v>0</v>
      </c>
      <c r="Q299" s="234">
        <f>'Southern Scenario'!S191+'Western Scenario'!S191</f>
        <v>0</v>
      </c>
      <c r="R299" s="234">
        <f>'Southern Scenario'!T191+'Western Scenario'!T191</f>
        <v>0</v>
      </c>
      <c r="S299" s="234">
        <f>'Southern Scenario'!U191+'Western Scenario'!U191</f>
        <v>0</v>
      </c>
      <c r="T299" s="234">
        <f>'Southern Scenario'!V191+'Western Scenario'!V191</f>
        <v>0</v>
      </c>
      <c r="U299" s="234">
        <f>'Southern Scenario'!W191+'Western Scenario'!W191</f>
        <v>0</v>
      </c>
      <c r="V299" s="234">
        <f>'Southern Scenario'!X191+'Western Scenario'!X191</f>
        <v>0</v>
      </c>
    </row>
    <row r="300" spans="1:26" ht="14.25" hidden="1" customHeight="1">
      <c r="B300" s="423"/>
      <c r="C300" s="12"/>
      <c r="D300" s="125" t="str">
        <f t="shared" si="28"/>
        <v>Marketing</v>
      </c>
      <c r="E300" s="234">
        <f>'Southern Scenario'!G192+'Western Scenario'!G192</f>
        <v>0</v>
      </c>
      <c r="F300" s="234">
        <f>'Southern Scenario'!H192+'Western Scenario'!H192</f>
        <v>0</v>
      </c>
      <c r="G300" s="234">
        <f>'Southern Scenario'!I192+'Western Scenario'!I192</f>
        <v>0</v>
      </c>
      <c r="H300" s="234">
        <f>'Southern Scenario'!J192+'Western Scenario'!J192</f>
        <v>0</v>
      </c>
      <c r="I300" s="234">
        <f>'Southern Scenario'!K192+'Western Scenario'!K192</f>
        <v>0</v>
      </c>
      <c r="J300" s="234">
        <f>'Southern Scenario'!L192+'Western Scenario'!L192</f>
        <v>0</v>
      </c>
      <c r="K300" s="234">
        <f>'Southern Scenario'!M192+'Western Scenario'!M192</f>
        <v>0</v>
      </c>
      <c r="L300" s="234">
        <f>'Southern Scenario'!N192+'Western Scenario'!N192</f>
        <v>0</v>
      </c>
      <c r="M300" s="234">
        <f>'Southern Scenario'!O192+'Western Scenario'!O192</f>
        <v>0</v>
      </c>
      <c r="N300" s="234">
        <f>'Southern Scenario'!P192+'Western Scenario'!P192</f>
        <v>0</v>
      </c>
      <c r="O300" s="234">
        <f>'Southern Scenario'!Q192+'Western Scenario'!Q192</f>
        <v>0</v>
      </c>
      <c r="P300" s="234">
        <f>'Southern Scenario'!R192+'Western Scenario'!R192</f>
        <v>0</v>
      </c>
      <c r="Q300" s="234">
        <f>'Southern Scenario'!S192+'Western Scenario'!S192</f>
        <v>0</v>
      </c>
      <c r="R300" s="234">
        <f>'Southern Scenario'!T192+'Western Scenario'!T192</f>
        <v>0</v>
      </c>
      <c r="S300" s="234">
        <f>'Southern Scenario'!U192+'Western Scenario'!U192</f>
        <v>0</v>
      </c>
      <c r="T300" s="234">
        <f>'Southern Scenario'!V192+'Western Scenario'!V192</f>
        <v>0</v>
      </c>
      <c r="U300" s="234">
        <f>'Southern Scenario'!W192+'Western Scenario'!W192</f>
        <v>0</v>
      </c>
      <c r="V300" s="234">
        <f>'Southern Scenario'!X192+'Western Scenario'!X192</f>
        <v>0</v>
      </c>
    </row>
    <row r="301" spans="1:26" ht="14.25" hidden="1" customHeight="1">
      <c r="B301" s="423"/>
      <c r="C301" s="12"/>
      <c r="D301" s="125" t="str">
        <f t="shared" si="28"/>
        <v>Operating Interest</v>
      </c>
      <c r="E301" s="234">
        <f>'Southern Scenario'!G193+'Western Scenario'!G193</f>
        <v>0</v>
      </c>
      <c r="F301" s="234">
        <f>'Southern Scenario'!H193+'Western Scenario'!H193</f>
        <v>0</v>
      </c>
      <c r="G301" s="234">
        <f>'Southern Scenario'!I193+'Western Scenario'!I193</f>
        <v>0</v>
      </c>
      <c r="H301" s="234">
        <f>'Southern Scenario'!J193+'Western Scenario'!J193</f>
        <v>0</v>
      </c>
      <c r="I301" s="234">
        <f>'Southern Scenario'!K193+'Western Scenario'!K193</f>
        <v>0</v>
      </c>
      <c r="J301" s="234">
        <f>'Southern Scenario'!L193+'Western Scenario'!L193</f>
        <v>0</v>
      </c>
      <c r="K301" s="234">
        <f>'Southern Scenario'!M193+'Western Scenario'!M193</f>
        <v>0</v>
      </c>
      <c r="L301" s="234">
        <f>'Southern Scenario'!N193+'Western Scenario'!N193</f>
        <v>0</v>
      </c>
      <c r="M301" s="234">
        <f>'Southern Scenario'!O193+'Western Scenario'!O193</f>
        <v>0</v>
      </c>
      <c r="N301" s="234">
        <f>'Southern Scenario'!P193+'Western Scenario'!P193</f>
        <v>0</v>
      </c>
      <c r="O301" s="234">
        <f>'Southern Scenario'!Q193+'Western Scenario'!Q193</f>
        <v>0</v>
      </c>
      <c r="P301" s="234">
        <f>'Southern Scenario'!R193+'Western Scenario'!R193</f>
        <v>0</v>
      </c>
      <c r="Q301" s="234">
        <f>'Southern Scenario'!S193+'Western Scenario'!S193</f>
        <v>0</v>
      </c>
      <c r="R301" s="234">
        <f>'Southern Scenario'!T193+'Western Scenario'!T193</f>
        <v>0</v>
      </c>
      <c r="S301" s="234">
        <f>'Southern Scenario'!U193+'Western Scenario'!U193</f>
        <v>0</v>
      </c>
      <c r="T301" s="234">
        <f>'Southern Scenario'!V193+'Western Scenario'!V193</f>
        <v>0</v>
      </c>
      <c r="U301" s="234">
        <f>'Southern Scenario'!W193+'Western Scenario'!W193</f>
        <v>0</v>
      </c>
      <c r="V301" s="234">
        <f>'Southern Scenario'!X193+'Western Scenario'!X193</f>
        <v>0</v>
      </c>
    </row>
    <row r="302" spans="1:26" ht="14.25" hidden="1" customHeight="1">
      <c r="B302" s="423"/>
      <c r="C302" s="12"/>
      <c r="D302" s="125" t="str">
        <f t="shared" si="28"/>
        <v>Misc</v>
      </c>
      <c r="E302" s="234">
        <f>'Southern Scenario'!G194+'Western Scenario'!G194</f>
        <v>0</v>
      </c>
      <c r="F302" s="234">
        <f>'Southern Scenario'!H194+'Western Scenario'!H194</f>
        <v>0</v>
      </c>
      <c r="G302" s="234">
        <f>'Southern Scenario'!I194+'Western Scenario'!I194</f>
        <v>0</v>
      </c>
      <c r="H302" s="234">
        <f>'Southern Scenario'!J194+'Western Scenario'!J194</f>
        <v>0</v>
      </c>
      <c r="I302" s="234">
        <f>'Southern Scenario'!K194+'Western Scenario'!K194</f>
        <v>0</v>
      </c>
      <c r="J302" s="234">
        <f>'Southern Scenario'!L194+'Western Scenario'!L194</f>
        <v>0</v>
      </c>
      <c r="K302" s="234">
        <f>'Southern Scenario'!M194+'Western Scenario'!M194</f>
        <v>0</v>
      </c>
      <c r="L302" s="234">
        <f>'Southern Scenario'!N194+'Western Scenario'!N194</f>
        <v>0</v>
      </c>
      <c r="M302" s="234">
        <f>'Southern Scenario'!O194+'Western Scenario'!O194</f>
        <v>0</v>
      </c>
      <c r="N302" s="234">
        <f>'Southern Scenario'!P194+'Western Scenario'!P194</f>
        <v>0</v>
      </c>
      <c r="O302" s="234">
        <f>'Southern Scenario'!Q194+'Western Scenario'!Q194</f>
        <v>0</v>
      </c>
      <c r="P302" s="234">
        <f>'Southern Scenario'!R194+'Western Scenario'!R194</f>
        <v>0</v>
      </c>
      <c r="Q302" s="234">
        <f>'Southern Scenario'!S194+'Western Scenario'!S194</f>
        <v>0</v>
      </c>
      <c r="R302" s="234">
        <f>'Southern Scenario'!T194+'Western Scenario'!T194</f>
        <v>0</v>
      </c>
      <c r="S302" s="234">
        <f>'Southern Scenario'!U194+'Western Scenario'!U194</f>
        <v>0</v>
      </c>
      <c r="T302" s="234">
        <f>'Southern Scenario'!V194+'Western Scenario'!V194</f>
        <v>0</v>
      </c>
      <c r="U302" s="234">
        <f>'Southern Scenario'!W194+'Western Scenario'!W194</f>
        <v>0</v>
      </c>
      <c r="V302" s="234">
        <f>'Southern Scenario'!X194+'Western Scenario'!X194</f>
        <v>0</v>
      </c>
    </row>
    <row r="303" spans="1:26" ht="14.25" hidden="1" customHeight="1">
      <c r="B303" s="423"/>
      <c r="C303" s="12"/>
      <c r="D303" s="125" t="str">
        <f t="shared" si="28"/>
        <v>Organic Cert.</v>
      </c>
      <c r="E303" s="234">
        <f>'Southern Scenario'!G195+'Western Scenario'!G195</f>
        <v>0</v>
      </c>
      <c r="F303" s="234">
        <f>'Southern Scenario'!H195+'Western Scenario'!H195</f>
        <v>0</v>
      </c>
      <c r="G303" s="234">
        <f>'Southern Scenario'!I195+'Western Scenario'!I195</f>
        <v>0</v>
      </c>
      <c r="H303" s="234">
        <f>'Southern Scenario'!J195+'Western Scenario'!J195</f>
        <v>0</v>
      </c>
      <c r="I303" s="234">
        <f>'Southern Scenario'!K195+'Western Scenario'!K195</f>
        <v>0</v>
      </c>
      <c r="J303" s="234">
        <f>'Southern Scenario'!L195+'Western Scenario'!L195</f>
        <v>0</v>
      </c>
      <c r="K303" s="234">
        <f>'Southern Scenario'!M195+'Western Scenario'!M195</f>
        <v>0</v>
      </c>
      <c r="L303" s="234">
        <f>'Southern Scenario'!N195+'Western Scenario'!N195</f>
        <v>0</v>
      </c>
      <c r="M303" s="234">
        <f>'Southern Scenario'!O195+'Western Scenario'!O195</f>
        <v>0</v>
      </c>
      <c r="N303" s="234">
        <f>'Southern Scenario'!P195+'Western Scenario'!P195</f>
        <v>0</v>
      </c>
      <c r="O303" s="234">
        <f>'Southern Scenario'!Q195+'Western Scenario'!Q195</f>
        <v>0</v>
      </c>
      <c r="P303" s="234">
        <f>'Southern Scenario'!R195+'Western Scenario'!R195</f>
        <v>0</v>
      </c>
      <c r="Q303" s="234">
        <f>'Southern Scenario'!S195+'Western Scenario'!S195</f>
        <v>0</v>
      </c>
      <c r="R303" s="234">
        <f>'Southern Scenario'!T195+'Western Scenario'!T195</f>
        <v>0</v>
      </c>
      <c r="S303" s="234">
        <f>'Southern Scenario'!U195+'Western Scenario'!U195</f>
        <v>0</v>
      </c>
      <c r="T303" s="234">
        <f>'Southern Scenario'!V195+'Western Scenario'!V195</f>
        <v>0</v>
      </c>
      <c r="U303" s="234">
        <f>'Southern Scenario'!W195+'Western Scenario'!W195</f>
        <v>0</v>
      </c>
      <c r="V303" s="234">
        <f>'Southern Scenario'!X195+'Western Scenario'!X195</f>
        <v>0</v>
      </c>
    </row>
    <row r="304" spans="1:26" ht="14.25" hidden="1" customHeight="1">
      <c r="B304" s="423"/>
      <c r="C304" s="12"/>
      <c r="D304" s="125" t="str">
        <f t="shared" si="28"/>
        <v>Total Direct Managed Grazing Costs</v>
      </c>
      <c r="E304" s="234">
        <f>'Southern Scenario'!G196+'Western Scenario'!G196</f>
        <v>0</v>
      </c>
      <c r="F304" s="234">
        <f>'Southern Scenario'!H196+'Western Scenario'!H196</f>
        <v>0</v>
      </c>
      <c r="G304" s="234">
        <f>'Southern Scenario'!I196+'Western Scenario'!I196</f>
        <v>0</v>
      </c>
      <c r="H304" s="234">
        <f>'Southern Scenario'!J196+'Western Scenario'!J196</f>
        <v>0</v>
      </c>
      <c r="I304" s="234">
        <f>'Southern Scenario'!K196+'Western Scenario'!K196</f>
        <v>0</v>
      </c>
      <c r="J304" s="234">
        <f>'Southern Scenario'!L196+'Western Scenario'!L196</f>
        <v>0</v>
      </c>
      <c r="K304" s="234">
        <f>'Southern Scenario'!M196+'Western Scenario'!M196</f>
        <v>0</v>
      </c>
      <c r="L304" s="234">
        <f>'Southern Scenario'!N196+'Western Scenario'!N196</f>
        <v>0</v>
      </c>
      <c r="M304" s="234">
        <f>'Southern Scenario'!O196+'Western Scenario'!O196</f>
        <v>0</v>
      </c>
      <c r="N304" s="234">
        <f>'Southern Scenario'!P196+'Western Scenario'!P196</f>
        <v>0</v>
      </c>
      <c r="O304" s="234">
        <f>'Southern Scenario'!Q196+'Western Scenario'!Q196</f>
        <v>0</v>
      </c>
      <c r="P304" s="234">
        <f>'Southern Scenario'!R196+'Western Scenario'!R196</f>
        <v>0</v>
      </c>
      <c r="Q304" s="234">
        <f>'Southern Scenario'!S196+'Western Scenario'!S196</f>
        <v>0</v>
      </c>
      <c r="R304" s="234">
        <f>'Southern Scenario'!T196+'Western Scenario'!T196</f>
        <v>0</v>
      </c>
      <c r="S304" s="234">
        <f>'Southern Scenario'!U196+'Western Scenario'!U196</f>
        <v>0</v>
      </c>
      <c r="T304" s="234">
        <f>'Southern Scenario'!V196+'Western Scenario'!V196</f>
        <v>0</v>
      </c>
      <c r="U304" s="234">
        <f>'Southern Scenario'!W196+'Western Scenario'!W196</f>
        <v>0</v>
      </c>
      <c r="V304" s="234">
        <f>'Southern Scenario'!X196+'Western Scenario'!X196</f>
        <v>0</v>
      </c>
    </row>
    <row r="305" spans="1:26" ht="14.25" hidden="1" customHeight="1">
      <c r="B305" s="423"/>
      <c r="C305" s="12"/>
      <c r="D305" s="125" t="e">
        <f>#REF!</f>
        <v>#REF!</v>
      </c>
      <c r="E305" s="234">
        <f>'Southern Scenario'!G197+'Western Scenario'!G197</f>
        <v>0</v>
      </c>
      <c r="F305" s="234">
        <f>'Southern Scenario'!H197+'Western Scenario'!H197</f>
        <v>0</v>
      </c>
      <c r="G305" s="234">
        <f>'Southern Scenario'!I197+'Western Scenario'!I197</f>
        <v>0</v>
      </c>
      <c r="H305" s="234">
        <f>'Southern Scenario'!J197+'Western Scenario'!J197</f>
        <v>0</v>
      </c>
      <c r="I305" s="234">
        <f>'Southern Scenario'!K197+'Western Scenario'!K197</f>
        <v>0</v>
      </c>
      <c r="J305" s="234">
        <f>'Southern Scenario'!L197+'Western Scenario'!L197</f>
        <v>0</v>
      </c>
      <c r="K305" s="234">
        <f>'Southern Scenario'!M197+'Western Scenario'!M197</f>
        <v>0</v>
      </c>
      <c r="L305" s="234">
        <f>'Southern Scenario'!N197+'Western Scenario'!N197</f>
        <v>0</v>
      </c>
      <c r="M305" s="234">
        <f>'Southern Scenario'!O197+'Western Scenario'!O197</f>
        <v>0</v>
      </c>
      <c r="N305" s="234">
        <f>'Southern Scenario'!P197+'Western Scenario'!P197</f>
        <v>0</v>
      </c>
      <c r="O305" s="234">
        <f>'Southern Scenario'!Q197+'Western Scenario'!Q197</f>
        <v>0</v>
      </c>
      <c r="P305" s="234">
        <f>'Southern Scenario'!R197+'Western Scenario'!R197</f>
        <v>0</v>
      </c>
      <c r="Q305" s="234">
        <f>'Southern Scenario'!S197+'Western Scenario'!S197</f>
        <v>0</v>
      </c>
      <c r="R305" s="234">
        <f>'Southern Scenario'!T197+'Western Scenario'!T197</f>
        <v>0</v>
      </c>
      <c r="S305" s="234">
        <f>'Southern Scenario'!U197+'Western Scenario'!U197</f>
        <v>0</v>
      </c>
      <c r="T305" s="234">
        <f>'Southern Scenario'!V197+'Western Scenario'!V197</f>
        <v>0</v>
      </c>
      <c r="U305" s="234">
        <f>'Southern Scenario'!W197+'Western Scenario'!W197</f>
        <v>0</v>
      </c>
      <c r="V305" s="234">
        <f>'Southern Scenario'!X197+'Western Scenario'!X197</f>
        <v>0</v>
      </c>
    </row>
    <row r="306" spans="1:26" ht="14.25" hidden="1" customHeight="1">
      <c r="B306" s="423"/>
      <c r="C306" s="12"/>
      <c r="D306" s="125" t="str">
        <f t="shared" ref="D306:D311" si="29">D187</f>
        <v>Total Operating Costs</v>
      </c>
      <c r="E306" s="234">
        <f>'Southern Scenario'!G198+'Western Scenario'!G198</f>
        <v>0</v>
      </c>
      <c r="F306" s="234">
        <f>'Southern Scenario'!H198+'Western Scenario'!H198</f>
        <v>0</v>
      </c>
      <c r="G306" s="234">
        <f>'Southern Scenario'!I198+'Western Scenario'!I198</f>
        <v>0</v>
      </c>
      <c r="H306" s="234">
        <f>'Southern Scenario'!J198+'Western Scenario'!J198</f>
        <v>0</v>
      </c>
      <c r="I306" s="234">
        <f>'Southern Scenario'!K198+'Western Scenario'!K198</f>
        <v>0</v>
      </c>
      <c r="J306" s="234">
        <f>'Southern Scenario'!L198+'Western Scenario'!L198</f>
        <v>0</v>
      </c>
      <c r="K306" s="234">
        <f>'Southern Scenario'!M198+'Western Scenario'!M198</f>
        <v>0</v>
      </c>
      <c r="L306" s="234">
        <f>'Southern Scenario'!N198+'Western Scenario'!N198</f>
        <v>0</v>
      </c>
      <c r="M306" s="234">
        <f>'Southern Scenario'!O198+'Western Scenario'!O198</f>
        <v>0</v>
      </c>
      <c r="N306" s="234">
        <f>'Southern Scenario'!P198+'Western Scenario'!P198</f>
        <v>0</v>
      </c>
      <c r="O306" s="234">
        <f>'Southern Scenario'!Q198+'Western Scenario'!Q198</f>
        <v>0</v>
      </c>
      <c r="P306" s="234">
        <f>'Southern Scenario'!R198+'Western Scenario'!R198</f>
        <v>0</v>
      </c>
      <c r="Q306" s="234">
        <f>'Southern Scenario'!S198+'Western Scenario'!S198</f>
        <v>0</v>
      </c>
      <c r="R306" s="234">
        <f>'Southern Scenario'!T198+'Western Scenario'!T198</f>
        <v>0</v>
      </c>
      <c r="S306" s="234">
        <f>'Southern Scenario'!U198+'Western Scenario'!U198</f>
        <v>0</v>
      </c>
      <c r="T306" s="234">
        <f>'Southern Scenario'!V198+'Western Scenario'!V198</f>
        <v>0</v>
      </c>
      <c r="U306" s="234">
        <f>'Southern Scenario'!W198+'Western Scenario'!W198</f>
        <v>0</v>
      </c>
      <c r="V306" s="234">
        <f>'Southern Scenario'!X198+'Western Scenario'!X198</f>
        <v>0</v>
      </c>
    </row>
    <row r="307" spans="1:26" ht="14.25" customHeight="1">
      <c r="B307" s="423"/>
      <c r="C307" s="12"/>
      <c r="D307" s="125">
        <f t="shared" si="29"/>
        <v>0</v>
      </c>
      <c r="E307" s="234">
        <f>'Southern Scenario'!G199+'Western Scenario'!G199</f>
        <v>0</v>
      </c>
      <c r="F307" s="234">
        <f>'Southern Scenario'!H199+'Western Scenario'!H199</f>
        <v>0</v>
      </c>
      <c r="G307" s="234">
        <f>'Southern Scenario'!I199+'Western Scenario'!I199</f>
        <v>0</v>
      </c>
      <c r="H307" s="234">
        <f>'Southern Scenario'!J199+'Western Scenario'!J199</f>
        <v>0</v>
      </c>
      <c r="I307" s="234">
        <f>'Southern Scenario'!K199+'Western Scenario'!K199</f>
        <v>0</v>
      </c>
      <c r="J307" s="234">
        <f>'Southern Scenario'!L199+'Western Scenario'!L199</f>
        <v>0</v>
      </c>
      <c r="K307" s="234">
        <f>'Southern Scenario'!M199+'Western Scenario'!M199</f>
        <v>0</v>
      </c>
      <c r="L307" s="234">
        <f>'Southern Scenario'!N199+'Western Scenario'!N199</f>
        <v>0</v>
      </c>
      <c r="M307" s="234">
        <f>'Southern Scenario'!O199+'Western Scenario'!O199</f>
        <v>0</v>
      </c>
      <c r="N307" s="234">
        <f>'Southern Scenario'!P199+'Western Scenario'!P199</f>
        <v>0</v>
      </c>
      <c r="O307" s="234">
        <f>'Southern Scenario'!Q199+'Western Scenario'!Q199</f>
        <v>0</v>
      </c>
      <c r="P307" s="234">
        <f>'Southern Scenario'!R199+'Western Scenario'!R199</f>
        <v>0</v>
      </c>
      <c r="Q307" s="234">
        <f>'Southern Scenario'!S199+'Western Scenario'!S199</f>
        <v>0</v>
      </c>
      <c r="R307" s="234">
        <f>'Southern Scenario'!T199+'Western Scenario'!T199</f>
        <v>0</v>
      </c>
      <c r="S307" s="234">
        <f>'Southern Scenario'!U199+'Western Scenario'!U199</f>
        <v>0</v>
      </c>
      <c r="T307" s="234">
        <f>'Southern Scenario'!V199+'Western Scenario'!V199</f>
        <v>0</v>
      </c>
      <c r="U307" s="234">
        <f>'Southern Scenario'!W199+'Western Scenario'!W199</f>
        <v>0</v>
      </c>
      <c r="V307" s="234">
        <f>'Southern Scenario'!X199+'Western Scenario'!X199</f>
        <v>0</v>
      </c>
    </row>
    <row r="308" spans="1:26" ht="14.25" hidden="1" customHeight="1">
      <c r="B308" s="423"/>
      <c r="C308" s="12"/>
      <c r="D308" s="125" t="str">
        <f t="shared" si="29"/>
        <v>Regenerative Gross Operating Profit</v>
      </c>
      <c r="E308" s="234">
        <f>'Southern Scenario'!G200+'Western Scenario'!G200</f>
        <v>0</v>
      </c>
      <c r="F308" s="234">
        <f>'Southern Scenario'!H200+'Western Scenario'!H200</f>
        <v>0</v>
      </c>
      <c r="G308" s="234">
        <f>'Southern Scenario'!I200+'Western Scenario'!I200</f>
        <v>0</v>
      </c>
      <c r="H308" s="234">
        <f>'Southern Scenario'!J200+'Western Scenario'!J200</f>
        <v>0</v>
      </c>
      <c r="I308" s="234">
        <f>'Southern Scenario'!K200+'Western Scenario'!K200</f>
        <v>0</v>
      </c>
      <c r="J308" s="234">
        <f>'Southern Scenario'!L200+'Western Scenario'!L200</f>
        <v>0</v>
      </c>
      <c r="K308" s="234">
        <f>'Southern Scenario'!M200+'Western Scenario'!M200</f>
        <v>0</v>
      </c>
      <c r="L308" s="234">
        <f>'Southern Scenario'!N200+'Western Scenario'!N200</f>
        <v>0</v>
      </c>
      <c r="M308" s="234">
        <f>'Southern Scenario'!O200+'Western Scenario'!O200</f>
        <v>0</v>
      </c>
      <c r="N308" s="234">
        <f>'Southern Scenario'!P200+'Western Scenario'!P200</f>
        <v>0</v>
      </c>
      <c r="O308" s="234">
        <f>'Southern Scenario'!Q200+'Western Scenario'!Q200</f>
        <v>0</v>
      </c>
      <c r="P308" s="234">
        <f>'Southern Scenario'!R200+'Western Scenario'!R200</f>
        <v>0</v>
      </c>
      <c r="Q308" s="234">
        <f>'Southern Scenario'!S200+'Western Scenario'!S200</f>
        <v>0</v>
      </c>
      <c r="R308" s="234">
        <f>'Southern Scenario'!T200+'Western Scenario'!T200</f>
        <v>0</v>
      </c>
      <c r="S308" s="234">
        <f>'Southern Scenario'!U200+'Western Scenario'!U200</f>
        <v>0</v>
      </c>
      <c r="T308" s="234">
        <f>'Southern Scenario'!V200+'Western Scenario'!V200</f>
        <v>0</v>
      </c>
      <c r="U308" s="234">
        <f>'Southern Scenario'!W200+'Western Scenario'!W200</f>
        <v>0</v>
      </c>
      <c r="V308" s="234">
        <f>'Southern Scenario'!X200+'Western Scenario'!X200</f>
        <v>0</v>
      </c>
    </row>
    <row r="309" spans="1:26" ht="14.25" hidden="1" customHeight="1">
      <c r="B309" s="423"/>
      <c r="C309" s="12"/>
      <c r="D309" s="125">
        <f t="shared" si="29"/>
        <v>0</v>
      </c>
      <c r="E309" s="234">
        <f>'Southern Scenario'!G201+'Western Scenario'!G201</f>
        <v>0</v>
      </c>
      <c r="F309" s="234">
        <f>'Southern Scenario'!H201+'Western Scenario'!H201</f>
        <v>0</v>
      </c>
      <c r="G309" s="234">
        <f>'Southern Scenario'!I201+'Western Scenario'!I201</f>
        <v>0</v>
      </c>
      <c r="H309" s="234">
        <f>'Southern Scenario'!J201+'Western Scenario'!J201</f>
        <v>0</v>
      </c>
      <c r="I309" s="234">
        <f>'Southern Scenario'!K201+'Western Scenario'!K201</f>
        <v>0</v>
      </c>
      <c r="J309" s="234">
        <f>'Southern Scenario'!L201+'Western Scenario'!L201</f>
        <v>0</v>
      </c>
      <c r="K309" s="234">
        <f>'Southern Scenario'!M201+'Western Scenario'!M201</f>
        <v>0</v>
      </c>
      <c r="L309" s="234">
        <f>'Southern Scenario'!N201+'Western Scenario'!N201</f>
        <v>0</v>
      </c>
      <c r="M309" s="234">
        <f>'Southern Scenario'!O201+'Western Scenario'!O201</f>
        <v>0</v>
      </c>
      <c r="N309" s="234">
        <f>'Southern Scenario'!P201+'Western Scenario'!P201</f>
        <v>0</v>
      </c>
      <c r="O309" s="234">
        <f>'Southern Scenario'!Q201+'Western Scenario'!Q201</f>
        <v>0</v>
      </c>
      <c r="P309" s="234">
        <f>'Southern Scenario'!R201+'Western Scenario'!R201</f>
        <v>0</v>
      </c>
      <c r="Q309" s="234">
        <f>'Southern Scenario'!S201+'Western Scenario'!S201</f>
        <v>0</v>
      </c>
      <c r="R309" s="234">
        <f>'Southern Scenario'!T201+'Western Scenario'!T201</f>
        <v>0</v>
      </c>
      <c r="S309" s="234">
        <f>'Southern Scenario'!U201+'Western Scenario'!U201</f>
        <v>0</v>
      </c>
      <c r="T309" s="234">
        <f>'Southern Scenario'!V201+'Western Scenario'!V201</f>
        <v>0</v>
      </c>
      <c r="U309" s="234">
        <f>'Southern Scenario'!W201+'Western Scenario'!W201</f>
        <v>0</v>
      </c>
      <c r="V309" s="234">
        <f>'Southern Scenario'!X201+'Western Scenario'!X201</f>
        <v>0</v>
      </c>
    </row>
    <row r="310" spans="1:26" ht="14.25" hidden="1" customHeight="1">
      <c r="B310" s="423"/>
      <c r="C310" s="12"/>
      <c r="D310" s="233" t="str">
        <f t="shared" si="29"/>
        <v>Overhead Costs</v>
      </c>
      <c r="E310" s="234">
        <f>'Southern Scenario'!G202+'Western Scenario'!G202</f>
        <v>0</v>
      </c>
      <c r="F310" s="234">
        <f>'Southern Scenario'!H202+'Western Scenario'!H202</f>
        <v>0</v>
      </c>
      <c r="G310" s="234">
        <f>'Southern Scenario'!I202+'Western Scenario'!I202</f>
        <v>0</v>
      </c>
      <c r="H310" s="234">
        <f>'Southern Scenario'!J202+'Western Scenario'!J202</f>
        <v>0</v>
      </c>
      <c r="I310" s="234">
        <f>'Southern Scenario'!K202+'Western Scenario'!K202</f>
        <v>0</v>
      </c>
      <c r="J310" s="234">
        <f>'Southern Scenario'!L202+'Western Scenario'!L202</f>
        <v>0</v>
      </c>
      <c r="K310" s="234">
        <f>'Southern Scenario'!M202+'Western Scenario'!M202</f>
        <v>0</v>
      </c>
      <c r="L310" s="234">
        <f>'Southern Scenario'!N202+'Western Scenario'!N202</f>
        <v>0</v>
      </c>
      <c r="M310" s="234">
        <f>'Southern Scenario'!O202+'Western Scenario'!O202</f>
        <v>0</v>
      </c>
      <c r="N310" s="234">
        <f>'Southern Scenario'!P202+'Western Scenario'!P202</f>
        <v>0</v>
      </c>
      <c r="O310" s="234">
        <f>'Southern Scenario'!Q202+'Western Scenario'!Q202</f>
        <v>0</v>
      </c>
      <c r="P310" s="234">
        <f>'Southern Scenario'!R202+'Western Scenario'!R202</f>
        <v>0</v>
      </c>
      <c r="Q310" s="234">
        <f>'Southern Scenario'!S202+'Western Scenario'!S202</f>
        <v>0</v>
      </c>
      <c r="R310" s="234">
        <f>'Southern Scenario'!T202+'Western Scenario'!T202</f>
        <v>0</v>
      </c>
      <c r="S310" s="234">
        <f>'Southern Scenario'!U202+'Western Scenario'!U202</f>
        <v>0</v>
      </c>
      <c r="T310" s="234">
        <f>'Southern Scenario'!V202+'Western Scenario'!V202</f>
        <v>0</v>
      </c>
      <c r="U310" s="234">
        <f>'Southern Scenario'!W202+'Western Scenario'!W202</f>
        <v>0</v>
      </c>
      <c r="V310" s="234">
        <f>'Southern Scenario'!X202+'Western Scenario'!X202</f>
        <v>0</v>
      </c>
    </row>
    <row r="311" spans="1:26" ht="14.25" hidden="1" customHeight="1">
      <c r="B311" s="423"/>
      <c r="C311" s="12"/>
      <c r="D311" s="239" t="str">
        <f t="shared" si="29"/>
        <v>Corn</v>
      </c>
      <c r="E311" s="240">
        <f>'Southern Scenario'!G203+'Western Scenario'!G203</f>
        <v>0</v>
      </c>
      <c r="F311" s="240">
        <f>'Southern Scenario'!H203+'Western Scenario'!H203</f>
        <v>0</v>
      </c>
      <c r="G311" s="240">
        <f>'Southern Scenario'!I203+'Western Scenario'!I203</f>
        <v>0</v>
      </c>
      <c r="H311" s="240">
        <f>'Southern Scenario'!J203+'Western Scenario'!J203</f>
        <v>0</v>
      </c>
      <c r="I311" s="240">
        <f>'Southern Scenario'!K203+'Western Scenario'!K203</f>
        <v>0</v>
      </c>
      <c r="J311" s="240">
        <f>'Southern Scenario'!L203+'Western Scenario'!L203</f>
        <v>0</v>
      </c>
      <c r="K311" s="240">
        <f>'Southern Scenario'!M203+'Western Scenario'!M203</f>
        <v>0</v>
      </c>
      <c r="L311" s="240">
        <f>'Southern Scenario'!N203+'Western Scenario'!N203</f>
        <v>0</v>
      </c>
      <c r="M311" s="240">
        <f>'Southern Scenario'!O203+'Western Scenario'!O203</f>
        <v>0</v>
      </c>
      <c r="N311" s="240">
        <f>'Southern Scenario'!P203+'Western Scenario'!P203</f>
        <v>0</v>
      </c>
      <c r="O311" s="240">
        <f>'Southern Scenario'!Q203+'Western Scenario'!Q203</f>
        <v>0</v>
      </c>
      <c r="P311" s="240">
        <f>'Southern Scenario'!R203+'Western Scenario'!R203</f>
        <v>0</v>
      </c>
      <c r="Q311" s="240">
        <f>'Southern Scenario'!S203+'Western Scenario'!S203</f>
        <v>0</v>
      </c>
      <c r="R311" s="240">
        <f>'Southern Scenario'!T203+'Western Scenario'!T203</f>
        <v>0</v>
      </c>
      <c r="S311" s="240">
        <f>'Southern Scenario'!U203+'Western Scenario'!U203</f>
        <v>0</v>
      </c>
      <c r="T311" s="240">
        <f>'Southern Scenario'!V203+'Western Scenario'!V203</f>
        <v>0</v>
      </c>
      <c r="U311" s="240">
        <f>'Southern Scenario'!W203+'Western Scenario'!W203</f>
        <v>0</v>
      </c>
      <c r="V311" s="240">
        <f>'Southern Scenario'!X203+'Western Scenario'!X203</f>
        <v>0</v>
      </c>
    </row>
    <row r="312" spans="1:26" ht="14.25" hidden="1" customHeight="1">
      <c r="B312" s="423"/>
      <c r="C312" s="12"/>
      <c r="D312" s="125" t="s">
        <v>186</v>
      </c>
      <c r="E312" s="234">
        <f t="shared" ref="E312:V312" si="30">SUM(E297:E311)</f>
        <v>0</v>
      </c>
      <c r="F312" s="234">
        <f t="shared" si="30"/>
        <v>0</v>
      </c>
      <c r="G312" s="234">
        <f t="shared" si="30"/>
        <v>0</v>
      </c>
      <c r="H312" s="234">
        <f t="shared" si="30"/>
        <v>0</v>
      </c>
      <c r="I312" s="234">
        <f t="shared" si="30"/>
        <v>0</v>
      </c>
      <c r="J312" s="234">
        <f t="shared" si="30"/>
        <v>0</v>
      </c>
      <c r="K312" s="234">
        <f t="shared" si="30"/>
        <v>0</v>
      </c>
      <c r="L312" s="234">
        <f t="shared" si="30"/>
        <v>0</v>
      </c>
      <c r="M312" s="234">
        <f t="shared" si="30"/>
        <v>0</v>
      </c>
      <c r="N312" s="234">
        <f t="shared" si="30"/>
        <v>0</v>
      </c>
      <c r="O312" s="234">
        <f t="shared" si="30"/>
        <v>0</v>
      </c>
      <c r="P312" s="234">
        <f t="shared" si="30"/>
        <v>0</v>
      </c>
      <c r="Q312" s="234">
        <f t="shared" si="30"/>
        <v>0</v>
      </c>
      <c r="R312" s="234">
        <f t="shared" si="30"/>
        <v>0</v>
      </c>
      <c r="S312" s="234">
        <f t="shared" si="30"/>
        <v>0</v>
      </c>
      <c r="T312" s="234">
        <f t="shared" si="30"/>
        <v>0</v>
      </c>
      <c r="U312" s="234">
        <f t="shared" si="30"/>
        <v>0</v>
      </c>
      <c r="V312" s="234">
        <f t="shared" si="30"/>
        <v>0</v>
      </c>
    </row>
    <row r="313" spans="1:26" ht="14.25" customHeight="1">
      <c r="B313" s="423"/>
      <c r="C313" s="12"/>
      <c r="D313" s="125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</row>
    <row r="314" spans="1:26" ht="14.25" customHeight="1">
      <c r="B314" s="423"/>
      <c r="C314" s="12"/>
      <c r="D314" s="253" t="s">
        <v>127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</row>
    <row r="315" spans="1:26" ht="14.25" customHeight="1">
      <c r="B315" s="423"/>
      <c r="C315" s="12"/>
      <c r="D315" s="125" t="s">
        <v>167</v>
      </c>
      <c r="E315" s="234">
        <f>SUM('Midwest Scenario'!G340:G342)</f>
        <v>0</v>
      </c>
      <c r="F315" s="234">
        <f>SUM('Midwest Scenario'!H340:H342)</f>
        <v>0</v>
      </c>
      <c r="G315" s="234">
        <f>SUM('Midwest Scenario'!I340:I342)</f>
        <v>0</v>
      </c>
      <c r="H315" s="234">
        <f>SUM('Midwest Scenario'!J340:J342)</f>
        <v>0</v>
      </c>
      <c r="I315" s="234">
        <f>SUM('Midwest Scenario'!K340:K342)</f>
        <v>22951.938407924998</v>
      </c>
      <c r="J315" s="234">
        <f>SUM('Midwest Scenario'!L340:L342)</f>
        <v>23640.496560162748</v>
      </c>
      <c r="K315" s="234">
        <f>SUM('Midwest Scenario'!M340:M342)</f>
        <v>24349.711456967631</v>
      </c>
      <c r="L315" s="234">
        <f>SUM('Midwest Scenario'!N340:N342)</f>
        <v>0</v>
      </c>
      <c r="M315" s="234">
        <f>SUM('Midwest Scenario'!O340:O342)</f>
        <v>0</v>
      </c>
      <c r="N315" s="234">
        <f>SUM('Midwest Scenario'!P340:P342)</f>
        <v>0</v>
      </c>
      <c r="O315" s="234">
        <f>SUM('Midwest Scenario'!Q340:Q342)</f>
        <v>27405.814765775005</v>
      </c>
      <c r="P315" s="234">
        <f>SUM('Midwest Scenario'!R340:R342)</f>
        <v>28227.989208748255</v>
      </c>
      <c r="Q315" s="234">
        <f>SUM('Midwest Scenario'!S340:S342)</f>
        <v>29074.828885010698</v>
      </c>
      <c r="R315" s="234">
        <f>SUM('Midwest Scenario'!T340:T342)</f>
        <v>0</v>
      </c>
      <c r="S315" s="234">
        <f>SUM('Midwest Scenario'!U340:U342)</f>
        <v>0</v>
      </c>
      <c r="T315" s="234">
        <f>SUM('Midwest Scenario'!V340:V342)</f>
        <v>0</v>
      </c>
      <c r="U315" s="234">
        <f>SUM('Midwest Scenario'!W340:W342)</f>
        <v>32723.976059322016</v>
      </c>
      <c r="V315" s="234">
        <f>SUM('Midwest Scenario'!X340:X342)</f>
        <v>33705.695341101673</v>
      </c>
    </row>
    <row r="316" spans="1:26" ht="14.25" customHeight="1">
      <c r="B316" s="423"/>
      <c r="C316" s="12"/>
      <c r="D316" s="125" t="s">
        <v>168</v>
      </c>
      <c r="E316" s="234">
        <f>'Midwest Scenario'!G343</f>
        <v>0</v>
      </c>
      <c r="F316" s="234">
        <f>'Midwest Scenario'!H343</f>
        <v>0</v>
      </c>
      <c r="G316" s="234">
        <f>'Midwest Scenario'!I343</f>
        <v>0</v>
      </c>
      <c r="H316" s="234">
        <f>'Midwest Scenario'!J343</f>
        <v>0</v>
      </c>
      <c r="I316" s="234">
        <f>'Midwest Scenario'!K343</f>
        <v>797.70436908749991</v>
      </c>
      <c r="J316" s="234">
        <f>'Midwest Scenario'!L343</f>
        <v>821.63550016012493</v>
      </c>
      <c r="K316" s="234">
        <f>'Midwest Scenario'!M343</f>
        <v>846.28456516492872</v>
      </c>
      <c r="L316" s="234">
        <f>'Midwest Scenario'!N343</f>
        <v>0</v>
      </c>
      <c r="M316" s="234">
        <f>'Midwest Scenario'!O343</f>
        <v>0</v>
      </c>
      <c r="N316" s="234">
        <f>'Midwest Scenario'!P343</f>
        <v>0</v>
      </c>
      <c r="O316" s="234">
        <f>'Midwest Scenario'!Q343</f>
        <v>952.50073386014628</v>
      </c>
      <c r="P316" s="234">
        <f>'Midwest Scenario'!R343</f>
        <v>981.07575587595079</v>
      </c>
      <c r="Q316" s="234">
        <f>'Midwest Scenario'!S343</f>
        <v>1010.5080285522291</v>
      </c>
      <c r="R316" s="234">
        <f>'Midwest Scenario'!T343</f>
        <v>0</v>
      </c>
      <c r="S316" s="234">
        <f>'Midwest Scenario'!U343</f>
        <v>0</v>
      </c>
      <c r="T316" s="234">
        <f>'Midwest Scenario'!V343</f>
        <v>0</v>
      </c>
      <c r="U316" s="234">
        <f>'Midwest Scenario'!W343</f>
        <v>1137.3356887112654</v>
      </c>
      <c r="V316" s="234">
        <f>'Midwest Scenario'!X343</f>
        <v>1171.4557593726033</v>
      </c>
    </row>
    <row r="317" spans="1:26" ht="14.25" customHeight="1">
      <c r="B317" s="423"/>
      <c r="C317" s="12"/>
      <c r="D317" s="125" t="s">
        <v>169</v>
      </c>
      <c r="E317" s="234">
        <f>SUM('Midwest Scenario'!G344:G345,'Midwest Scenario'!G347:G349)</f>
        <v>0</v>
      </c>
      <c r="F317" s="234">
        <f>SUM('Midwest Scenario'!H344:H345,'Midwest Scenario'!H347:H349)</f>
        <v>0</v>
      </c>
      <c r="G317" s="234">
        <f>SUM('Midwest Scenario'!I344:I345,'Midwest Scenario'!I347:I349)</f>
        <v>0</v>
      </c>
      <c r="H317" s="234">
        <f>SUM('Midwest Scenario'!J344:J345,'Midwest Scenario'!J347:J349)</f>
        <v>0</v>
      </c>
      <c r="I317" s="234">
        <f>SUM('Midwest Scenario'!K344:K345,'Midwest Scenario'!K347:K349)</f>
        <v>40936.162305712489</v>
      </c>
      <c r="J317" s="234">
        <f>SUM('Midwest Scenario'!L344:L345,'Midwest Scenario'!L347:L349)</f>
        <v>42164.247174883873</v>
      </c>
      <c r="K317" s="234">
        <f>SUM('Midwest Scenario'!M344:M345,'Midwest Scenario'!M347:M349)</f>
        <v>43429.174590130388</v>
      </c>
      <c r="L317" s="234">
        <f>SUM('Midwest Scenario'!N344:N345,'Midwest Scenario'!N347:N349)</f>
        <v>0</v>
      </c>
      <c r="M317" s="234">
        <f>SUM('Midwest Scenario'!O344:O345,'Midwest Scenario'!O347:O349)</f>
        <v>0</v>
      </c>
      <c r="N317" s="234">
        <f>SUM('Midwest Scenario'!P344:P345,'Midwest Scenario'!P347:P349)</f>
        <v>0</v>
      </c>
      <c r="O317" s="234">
        <f>SUM('Midwest Scenario'!Q344:Q345,'Midwest Scenario'!Q347:Q349)</f>
        <v>48879.918612219888</v>
      </c>
      <c r="P317" s="234">
        <f>SUM('Midwest Scenario'!R344:R345,'Midwest Scenario'!R347:R349)</f>
        <v>50346.316170586484</v>
      </c>
      <c r="Q317" s="234">
        <f>SUM('Midwest Scenario'!S344:S345,'Midwest Scenario'!S347:S349)</f>
        <v>51856.705655704078</v>
      </c>
      <c r="R317" s="234">
        <f>SUM('Midwest Scenario'!T344:T345,'Midwest Scenario'!T347:T349)</f>
        <v>0</v>
      </c>
      <c r="S317" s="234">
        <f>SUM('Midwest Scenario'!U344:U345,'Midwest Scenario'!U347:U349)</f>
        <v>0</v>
      </c>
      <c r="T317" s="234">
        <f>SUM('Midwest Scenario'!V344:V345,'Midwest Scenario'!V347:V349)</f>
        <v>0</v>
      </c>
      <c r="U317" s="234">
        <f>SUM('Midwest Scenario'!W344:W345,'Midwest Scenario'!W347:W349)</f>
        <v>58365.179073071762</v>
      </c>
      <c r="V317" s="234">
        <f>SUM('Midwest Scenario'!X344:X345,'Midwest Scenario'!X347:X349)</f>
        <v>60116.134445263917</v>
      </c>
    </row>
    <row r="318" spans="1:26" ht="14.25" customHeight="1">
      <c r="B318" s="423"/>
      <c r="C318" s="12"/>
      <c r="D318" s="125" t="s">
        <v>170</v>
      </c>
      <c r="E318" s="234">
        <f>SUM('Midwest Scenario'!G346 + 'Midwest Scenario'!G352)</f>
        <v>0</v>
      </c>
      <c r="F318" s="234">
        <f>SUM('Midwest Scenario'!H346 + 'Midwest Scenario'!H352)</f>
        <v>0</v>
      </c>
      <c r="G318" s="234">
        <f>SUM('Midwest Scenario'!I346 + 'Midwest Scenario'!I352)</f>
        <v>0</v>
      </c>
      <c r="H318" s="234">
        <f>SUM('Midwest Scenario'!J346 + 'Midwest Scenario'!J352)</f>
        <v>0</v>
      </c>
      <c r="I318" s="234">
        <f>SUM('Midwest Scenario'!K346 + 'Midwest Scenario'!K352)</f>
        <v>12767.490563437499</v>
      </c>
      <c r="J318" s="234">
        <f>SUM('Midwest Scenario'!L346 + 'Midwest Scenario'!L352)</f>
        <v>13150.515280340622</v>
      </c>
      <c r="K318" s="234">
        <f>SUM('Midwest Scenario'!M346 + 'Midwest Scenario'!M352)</f>
        <v>13545.030738750844</v>
      </c>
      <c r="L318" s="234">
        <f>SUM('Midwest Scenario'!N346 + 'Midwest Scenario'!N352)</f>
        <v>0</v>
      </c>
      <c r="M318" s="234">
        <f>SUM('Midwest Scenario'!O346 + 'Midwest Scenario'!O352)</f>
        <v>0</v>
      </c>
      <c r="N318" s="234">
        <f>SUM('Midwest Scenario'!P346 + 'Midwest Scenario'!P352)</f>
        <v>0</v>
      </c>
      <c r="O318" s="234">
        <f>SUM('Midwest Scenario'!Q346 + 'Midwest Scenario'!Q352)</f>
        <v>15245.051428184881</v>
      </c>
      <c r="P318" s="234">
        <f>SUM('Midwest Scenario'!R346 + 'Midwest Scenario'!R352)</f>
        <v>15702.402971030428</v>
      </c>
      <c r="Q318" s="234">
        <f>SUM('Midwest Scenario'!S346 + 'Midwest Scenario'!S352)</f>
        <v>16173.47506016134</v>
      </c>
      <c r="R318" s="234">
        <f>SUM('Midwest Scenario'!T346 + 'Midwest Scenario'!T352)</f>
        <v>0</v>
      </c>
      <c r="S318" s="234">
        <f>SUM('Midwest Scenario'!U346 + 'Midwest Scenario'!U352)</f>
        <v>0</v>
      </c>
      <c r="T318" s="234">
        <f>SUM('Midwest Scenario'!V346 + 'Midwest Scenario'!V352)</f>
        <v>0</v>
      </c>
      <c r="U318" s="234">
        <f>SUM('Midwest Scenario'!W346 + 'Midwest Scenario'!W352)</f>
        <v>18203.388668526866</v>
      </c>
      <c r="V318" s="234">
        <f>SUM('Midwest Scenario'!X346 + 'Midwest Scenario'!X352)</f>
        <v>18749.490328582673</v>
      </c>
    </row>
    <row r="319" spans="1:26" ht="14.25" customHeight="1">
      <c r="A319" s="265"/>
      <c r="B319" s="423"/>
      <c r="C319" s="266"/>
      <c r="D319" s="267" t="s">
        <v>87</v>
      </c>
      <c r="E319" s="268">
        <f>'Midwest Scenario'!G350</f>
        <v>0</v>
      </c>
      <c r="F319" s="268">
        <f>'Midwest Scenario'!H350</f>
        <v>0</v>
      </c>
      <c r="G319" s="268">
        <f>'Midwest Scenario'!I350</f>
        <v>0</v>
      </c>
      <c r="H319" s="268">
        <f>'Midwest Scenario'!J350</f>
        <v>0</v>
      </c>
      <c r="I319" s="268">
        <f>'Midwest Scenario'!K350</f>
        <v>0</v>
      </c>
      <c r="J319" s="268">
        <f>'Midwest Scenario'!L350</f>
        <v>0</v>
      </c>
      <c r="K319" s="268">
        <f>'Midwest Scenario'!M350</f>
        <v>0</v>
      </c>
      <c r="L319" s="268">
        <f>'Midwest Scenario'!N350</f>
        <v>0</v>
      </c>
      <c r="M319" s="268">
        <f>'Midwest Scenario'!O350</f>
        <v>0</v>
      </c>
      <c r="N319" s="268">
        <f>'Midwest Scenario'!P350</f>
        <v>0</v>
      </c>
      <c r="O319" s="268">
        <f>'Midwest Scenario'!Q350</f>
        <v>0</v>
      </c>
      <c r="P319" s="268">
        <f>'Midwest Scenario'!R350</f>
        <v>0</v>
      </c>
      <c r="Q319" s="268">
        <f>'Midwest Scenario'!S350</f>
        <v>0</v>
      </c>
      <c r="R319" s="268">
        <f>'Midwest Scenario'!T350</f>
        <v>0</v>
      </c>
      <c r="S319" s="268">
        <f>'Midwest Scenario'!U350</f>
        <v>0</v>
      </c>
      <c r="T319" s="268">
        <f>'Midwest Scenario'!V350</f>
        <v>0</v>
      </c>
      <c r="U319" s="268">
        <f>'Midwest Scenario'!W350</f>
        <v>0</v>
      </c>
      <c r="V319" s="268">
        <f>'Midwest Scenario'!X350</f>
        <v>0</v>
      </c>
      <c r="W319" s="265"/>
      <c r="X319" s="265"/>
      <c r="Y319" s="265"/>
      <c r="Z319" s="265"/>
    </row>
    <row r="320" spans="1:26" ht="14.25" customHeight="1">
      <c r="A320" s="265"/>
      <c r="B320" s="423"/>
      <c r="C320" s="266"/>
      <c r="D320" s="267" t="s">
        <v>89</v>
      </c>
      <c r="E320" s="268">
        <f>'Midwest Scenario'!G351</f>
        <v>0</v>
      </c>
      <c r="F320" s="268">
        <f>'Midwest Scenario'!H351</f>
        <v>0</v>
      </c>
      <c r="G320" s="268">
        <f>'Midwest Scenario'!I351</f>
        <v>0</v>
      </c>
      <c r="H320" s="268">
        <f>'Midwest Scenario'!J351</f>
        <v>0</v>
      </c>
      <c r="I320" s="268">
        <f>'Midwest Scenario'!K351</f>
        <v>3574.8973577625002</v>
      </c>
      <c r="J320" s="268">
        <f>'Midwest Scenario'!L351</f>
        <v>3682.1442784953751</v>
      </c>
      <c r="K320" s="268">
        <f>'Midwest Scenario'!M351</f>
        <v>3792.6086068502364</v>
      </c>
      <c r="L320" s="268">
        <f>'Midwest Scenario'!N351</f>
        <v>0</v>
      </c>
      <c r="M320" s="268">
        <f>'Midwest Scenario'!O351</f>
        <v>0</v>
      </c>
      <c r="N320" s="268">
        <f>'Midwest Scenario'!P351</f>
        <v>0</v>
      </c>
      <c r="O320" s="268">
        <f>'Midwest Scenario'!Q351</f>
        <v>4268.6143998917678</v>
      </c>
      <c r="P320" s="268">
        <f>'Midwest Scenario'!R351</f>
        <v>4396.6728318885207</v>
      </c>
      <c r="Q320" s="268">
        <f>'Midwest Scenario'!S351</f>
        <v>4528.5730168451755</v>
      </c>
      <c r="R320" s="268">
        <f>'Midwest Scenario'!T351</f>
        <v>0</v>
      </c>
      <c r="S320" s="268">
        <f>'Midwest Scenario'!U351</f>
        <v>0</v>
      </c>
      <c r="T320" s="268">
        <f>'Midwest Scenario'!V351</f>
        <v>0</v>
      </c>
      <c r="U320" s="268">
        <f>'Midwest Scenario'!W351</f>
        <v>5096.9488271875234</v>
      </c>
      <c r="V320" s="268">
        <f>'Midwest Scenario'!X351</f>
        <v>5249.8572920031493</v>
      </c>
      <c r="W320" s="265"/>
      <c r="X320" s="265"/>
      <c r="Y320" s="265"/>
      <c r="Z320" s="265"/>
    </row>
    <row r="321" spans="1:26" ht="14.25" customHeight="1">
      <c r="A321" s="265"/>
      <c r="B321" s="423"/>
      <c r="C321" s="266"/>
      <c r="D321" s="267" t="s">
        <v>171</v>
      </c>
      <c r="E321" s="268">
        <f>'Midwest Scenario'!G353</f>
        <v>0</v>
      </c>
      <c r="F321" s="268">
        <f>'Midwest Scenario'!H353</f>
        <v>0</v>
      </c>
      <c r="G321" s="268">
        <f>'Midwest Scenario'!I353</f>
        <v>0</v>
      </c>
      <c r="H321" s="268">
        <f>'Midwest Scenario'!J353</f>
        <v>0</v>
      </c>
      <c r="I321" s="268">
        <f>'Midwest Scenario'!K353</f>
        <v>0</v>
      </c>
      <c r="J321" s="268">
        <f>'Midwest Scenario'!L353</f>
        <v>0</v>
      </c>
      <c r="K321" s="268">
        <f>'Midwest Scenario'!M353</f>
        <v>0</v>
      </c>
      <c r="L321" s="268">
        <f>'Midwest Scenario'!N353</f>
        <v>0</v>
      </c>
      <c r="M321" s="268">
        <f>'Midwest Scenario'!O353</f>
        <v>0</v>
      </c>
      <c r="N321" s="268">
        <f>'Midwest Scenario'!P353</f>
        <v>0</v>
      </c>
      <c r="O321" s="268">
        <f>'Midwest Scenario'!Q353</f>
        <v>0</v>
      </c>
      <c r="P321" s="268">
        <f>'Midwest Scenario'!R353</f>
        <v>0</v>
      </c>
      <c r="Q321" s="268">
        <f>'Midwest Scenario'!S353</f>
        <v>0</v>
      </c>
      <c r="R321" s="268">
        <f>'Midwest Scenario'!T353</f>
        <v>0</v>
      </c>
      <c r="S321" s="268">
        <f>'Midwest Scenario'!U353</f>
        <v>0</v>
      </c>
      <c r="T321" s="268">
        <f>'Midwest Scenario'!V353</f>
        <v>0</v>
      </c>
      <c r="U321" s="268">
        <f>'Midwest Scenario'!W353</f>
        <v>0</v>
      </c>
      <c r="V321" s="268">
        <f>'Midwest Scenario'!X353</f>
        <v>0</v>
      </c>
      <c r="W321" s="265"/>
      <c r="X321" s="265"/>
      <c r="Y321" s="265"/>
      <c r="Z321" s="265"/>
    </row>
    <row r="322" spans="1:26" ht="14.25" customHeight="1">
      <c r="A322" s="265"/>
      <c r="B322" s="423"/>
      <c r="C322" s="266"/>
      <c r="D322" s="267" t="s">
        <v>92</v>
      </c>
      <c r="E322" s="268">
        <f>'Midwest Scenario'!G354 + 'Midwest Scenario'!G357</f>
        <v>0</v>
      </c>
      <c r="F322" s="268">
        <f>'Midwest Scenario'!H354 + 'Midwest Scenario'!H357</f>
        <v>0</v>
      </c>
      <c r="G322" s="268">
        <f>'Midwest Scenario'!I354 + 'Midwest Scenario'!I357</f>
        <v>0</v>
      </c>
      <c r="H322" s="268">
        <f>'Midwest Scenario'!J354 + 'Midwest Scenario'!J357</f>
        <v>0</v>
      </c>
      <c r="I322" s="268">
        <f>'Midwest Scenario'!K354 + 'Midwest Scenario'!K357</f>
        <v>3574.8973577624997</v>
      </c>
      <c r="J322" s="268">
        <f>'Midwest Scenario'!L354 + 'Midwest Scenario'!L357</f>
        <v>3682.1442784953742</v>
      </c>
      <c r="K322" s="268">
        <f>'Midwest Scenario'!M354 + 'Midwest Scenario'!M357</f>
        <v>3792.6086068502364</v>
      </c>
      <c r="L322" s="268">
        <f>'Midwest Scenario'!N354 + 'Midwest Scenario'!N357</f>
        <v>0</v>
      </c>
      <c r="M322" s="268">
        <f>'Midwest Scenario'!O354 + 'Midwest Scenario'!O357</f>
        <v>0</v>
      </c>
      <c r="N322" s="268">
        <f>'Midwest Scenario'!P354 + 'Midwest Scenario'!P357</f>
        <v>0</v>
      </c>
      <c r="O322" s="268">
        <f>'Midwest Scenario'!Q354 + 'Midwest Scenario'!Q357</f>
        <v>4268.6143998917669</v>
      </c>
      <c r="P322" s="268">
        <f>'Midwest Scenario'!R354 + 'Midwest Scenario'!R357</f>
        <v>4396.6728318885198</v>
      </c>
      <c r="Q322" s="268">
        <f>'Midwest Scenario'!S354 + 'Midwest Scenario'!S357</f>
        <v>4528.5730168451755</v>
      </c>
      <c r="R322" s="268">
        <f>'Midwest Scenario'!T354 + 'Midwest Scenario'!T357</f>
        <v>0</v>
      </c>
      <c r="S322" s="268">
        <f>'Midwest Scenario'!U354 + 'Midwest Scenario'!U357</f>
        <v>0</v>
      </c>
      <c r="T322" s="268">
        <f>'Midwest Scenario'!V354 + 'Midwest Scenario'!V357</f>
        <v>0</v>
      </c>
      <c r="U322" s="268">
        <f>'Midwest Scenario'!W354 + 'Midwest Scenario'!W357</f>
        <v>5096.9488271875225</v>
      </c>
      <c r="V322" s="268">
        <f>'Midwest Scenario'!X354 + 'Midwest Scenario'!X357</f>
        <v>5249.8572920031484</v>
      </c>
      <c r="W322" s="265"/>
      <c r="X322" s="265"/>
      <c r="Y322" s="265"/>
      <c r="Z322" s="265"/>
    </row>
    <row r="323" spans="1:26" ht="14.25" customHeight="1">
      <c r="A323" s="265"/>
      <c r="B323" s="423"/>
      <c r="C323" s="266"/>
      <c r="D323" s="267" t="s">
        <v>93</v>
      </c>
      <c r="E323" s="268">
        <f>'Midwest Scenario'!G355</f>
        <v>0</v>
      </c>
      <c r="F323" s="268">
        <f>'Midwest Scenario'!H355</f>
        <v>0</v>
      </c>
      <c r="G323" s="268">
        <f>'Midwest Scenario'!I355</f>
        <v>0</v>
      </c>
      <c r="H323" s="268">
        <f>'Midwest Scenario'!J355</f>
        <v>0</v>
      </c>
      <c r="I323" s="268">
        <f>'Midwest Scenario'!K355</f>
        <v>2431.0990296</v>
      </c>
      <c r="J323" s="268">
        <f>'Midwest Scenario'!L355</f>
        <v>2504.0320004879995</v>
      </c>
      <c r="K323" s="268">
        <f>'Midwest Scenario'!M355</f>
        <v>2579.1529605026399</v>
      </c>
      <c r="L323" s="268">
        <f>'Midwest Scenario'!N355</f>
        <v>0</v>
      </c>
      <c r="M323" s="268">
        <f>'Midwest Scenario'!O355</f>
        <v>0</v>
      </c>
      <c r="N323" s="268">
        <f>'Midwest Scenario'!P355</f>
        <v>0</v>
      </c>
      <c r="O323" s="268">
        <f>'Midwest Scenario'!Q355</f>
        <v>2902.8593793833029</v>
      </c>
      <c r="P323" s="268">
        <f>'Midwest Scenario'!R355</f>
        <v>2989.945160764802</v>
      </c>
      <c r="Q323" s="268">
        <f>'Midwest Scenario'!S355</f>
        <v>3079.6435155877457</v>
      </c>
      <c r="R323" s="268">
        <f>'Midwest Scenario'!T355</f>
        <v>0</v>
      </c>
      <c r="S323" s="268">
        <f>'Midwest Scenario'!U355</f>
        <v>0</v>
      </c>
      <c r="T323" s="268">
        <f>'Midwest Scenario'!V355</f>
        <v>0</v>
      </c>
      <c r="U323" s="268">
        <f>'Midwest Scenario'!W355</f>
        <v>3466.1659084533799</v>
      </c>
      <c r="V323" s="268">
        <f>'Midwest Scenario'!X355</f>
        <v>3570.1508857069816</v>
      </c>
      <c r="W323" s="265"/>
      <c r="X323" s="265"/>
      <c r="Y323" s="265"/>
      <c r="Z323" s="265"/>
    </row>
    <row r="324" spans="1:26" ht="14.25" customHeight="1">
      <c r="A324" s="265"/>
      <c r="B324" s="423"/>
      <c r="C324" s="266"/>
      <c r="D324" s="269" t="s">
        <v>94</v>
      </c>
      <c r="E324" s="268">
        <f>'Midwest Scenario'!G356 + 'Midwest Scenario'!G358</f>
        <v>0</v>
      </c>
      <c r="F324" s="268">
        <f>'Midwest Scenario'!H356 + 'Midwest Scenario'!H358</f>
        <v>0</v>
      </c>
      <c r="G324" s="268">
        <f>'Midwest Scenario'!I356 + 'Midwest Scenario'!I358</f>
        <v>0</v>
      </c>
      <c r="H324" s="268">
        <f>'Midwest Scenario'!J356 + 'Midwest Scenario'!J358</f>
        <v>0</v>
      </c>
      <c r="I324" s="268">
        <f>'Midwest Scenario'!K356 + 'Midwest Scenario'!K358</f>
        <v>4402.1463331124996</v>
      </c>
      <c r="J324" s="268">
        <f>'Midwest Scenario'!L356 + 'Midwest Scenario'!L358</f>
        <v>4534.2107231058744</v>
      </c>
      <c r="K324" s="268">
        <f>'Midwest Scenario'!M356 + 'Midwest Scenario'!M358</f>
        <v>4670.2370447990506</v>
      </c>
      <c r="L324" s="268">
        <f>'Midwest Scenario'!N356 + 'Midwest Scenario'!N358</f>
        <v>0</v>
      </c>
      <c r="M324" s="268">
        <f>'Midwest Scenario'!O356 + 'Midwest Scenario'!O358</f>
        <v>0</v>
      </c>
      <c r="N324" s="268">
        <f>'Midwest Scenario'!P356 + 'Midwest Scenario'!P358</f>
        <v>0</v>
      </c>
      <c r="O324" s="268">
        <f>'Midwest Scenario'!Q356 + 'Midwest Scenario'!Q358</f>
        <v>5256.392938709696</v>
      </c>
      <c r="P324" s="268">
        <f>'Midwest Scenario'!R356 + 'Midwest Scenario'!R358</f>
        <v>5414.0847268709877</v>
      </c>
      <c r="Q324" s="268">
        <f>'Midwest Scenario'!S356 + 'Midwest Scenario'!S358</f>
        <v>5576.5072686771164</v>
      </c>
      <c r="R324" s="268">
        <f>'Midwest Scenario'!T356 + 'Midwest Scenario'!T358</f>
        <v>0</v>
      </c>
      <c r="S324" s="268">
        <f>'Midwest Scenario'!U356 + 'Midwest Scenario'!U358</f>
        <v>0</v>
      </c>
      <c r="T324" s="268">
        <f>'Midwest Scenario'!V356 + 'Midwest Scenario'!V358</f>
        <v>0</v>
      </c>
      <c r="U324" s="268">
        <f>'Midwest Scenario'!W356 + 'Midwest Scenario'!W358</f>
        <v>6276.4080599251311</v>
      </c>
      <c r="V324" s="268">
        <f>'Midwest Scenario'!X356 + 'Midwest Scenario'!X358</f>
        <v>6464.7003017228853</v>
      </c>
      <c r="W324" s="265"/>
      <c r="X324" s="265"/>
      <c r="Y324" s="265"/>
      <c r="Z324" s="265"/>
    </row>
    <row r="325" spans="1:26" ht="14.25" customHeight="1">
      <c r="B325" s="423"/>
      <c r="C325" s="12"/>
      <c r="D325" s="255" t="s">
        <v>187</v>
      </c>
      <c r="E325" s="234">
        <f t="shared" ref="E325:V325" si="31">SUM(E315:E324)</f>
        <v>0</v>
      </c>
      <c r="F325" s="234">
        <f t="shared" si="31"/>
        <v>0</v>
      </c>
      <c r="G325" s="234">
        <f t="shared" si="31"/>
        <v>0</v>
      </c>
      <c r="H325" s="234">
        <f t="shared" si="31"/>
        <v>0</v>
      </c>
      <c r="I325" s="234">
        <f t="shared" si="31"/>
        <v>91436.335724399978</v>
      </c>
      <c r="J325" s="234">
        <f t="shared" si="31"/>
        <v>94179.425796131996</v>
      </c>
      <c r="K325" s="234">
        <f t="shared" si="31"/>
        <v>97004.808570015957</v>
      </c>
      <c r="L325" s="234">
        <f t="shared" si="31"/>
        <v>0</v>
      </c>
      <c r="M325" s="234">
        <f t="shared" si="31"/>
        <v>0</v>
      </c>
      <c r="N325" s="234">
        <f t="shared" si="31"/>
        <v>0</v>
      </c>
      <c r="O325" s="234">
        <f t="shared" si="31"/>
        <v>109179.76665791645</v>
      </c>
      <c r="P325" s="234">
        <f t="shared" si="31"/>
        <v>112455.15965765395</v>
      </c>
      <c r="Q325" s="234">
        <f t="shared" si="31"/>
        <v>115828.81444738354</v>
      </c>
      <c r="R325" s="234">
        <f t="shared" si="31"/>
        <v>0</v>
      </c>
      <c r="S325" s="234">
        <f t="shared" si="31"/>
        <v>0</v>
      </c>
      <c r="T325" s="234">
        <f t="shared" si="31"/>
        <v>0</v>
      </c>
      <c r="U325" s="234">
        <f t="shared" si="31"/>
        <v>130366.35111238547</v>
      </c>
      <c r="V325" s="234">
        <f t="shared" si="31"/>
        <v>134277.34164575703</v>
      </c>
    </row>
    <row r="326" spans="1:26" ht="14.25" customHeight="1">
      <c r="B326" s="423"/>
      <c r="C326" s="12"/>
      <c r="D326" s="125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</row>
    <row r="327" spans="1:26" ht="14.25" customHeight="1">
      <c r="B327" s="423"/>
      <c r="C327" s="12"/>
      <c r="D327" s="125" t="s">
        <v>175</v>
      </c>
      <c r="E327" s="234">
        <f t="shared" ref="E327:V327" si="32">E312+E281+E268+E255+E242+E294+E325</f>
        <v>75228.75</v>
      </c>
      <c r="F327" s="234">
        <f t="shared" si="32"/>
        <v>156632.1</v>
      </c>
      <c r="G327" s="234">
        <f t="shared" si="32"/>
        <v>115754.799</v>
      </c>
      <c r="H327" s="234">
        <f t="shared" si="32"/>
        <v>108372.56613375001</v>
      </c>
      <c r="I327" s="234">
        <f t="shared" si="32"/>
        <v>91436.335724399978</v>
      </c>
      <c r="J327" s="234">
        <f t="shared" si="32"/>
        <v>94179.425796131996</v>
      </c>
      <c r="K327" s="234">
        <f t="shared" si="32"/>
        <v>97004.808570015957</v>
      </c>
      <c r="L327" s="234">
        <f t="shared" si="32"/>
        <v>187026.91871515996</v>
      </c>
      <c r="M327" s="234">
        <f t="shared" si="32"/>
        <v>138217.28358020275</v>
      </c>
      <c r="N327" s="234">
        <f t="shared" si="32"/>
        <v>129402.5114727451</v>
      </c>
      <c r="O327" s="234">
        <f t="shared" si="32"/>
        <v>109179.76665791645</v>
      </c>
      <c r="P327" s="234">
        <f t="shared" si="32"/>
        <v>112455.15965765395</v>
      </c>
      <c r="Q327" s="234">
        <f t="shared" si="32"/>
        <v>115828.81444738354</v>
      </c>
      <c r="R327" s="234">
        <f t="shared" si="32"/>
        <v>223319.92180457932</v>
      </c>
      <c r="S327" s="234">
        <f t="shared" si="32"/>
        <v>165038.6648789412</v>
      </c>
      <c r="T327" s="234">
        <f t="shared" si="32"/>
        <v>154513.36600065156</v>
      </c>
      <c r="U327" s="234">
        <f t="shared" si="32"/>
        <v>130366.35111238547</v>
      </c>
      <c r="V327" s="234">
        <f t="shared" si="32"/>
        <v>134277.34164575703</v>
      </c>
    </row>
    <row r="328" spans="1:26" ht="14.25" customHeight="1">
      <c r="B328" s="423"/>
      <c r="C328" s="12"/>
      <c r="D328" s="125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</row>
    <row r="329" spans="1:26" ht="14.25" customHeight="1">
      <c r="B329" s="423"/>
      <c r="C329" s="12"/>
      <c r="D329" s="241" t="s">
        <v>191</v>
      </c>
      <c r="E329" s="242">
        <f t="shared" ref="E329:V329" si="33">E227-E327</f>
        <v>102076.125</v>
      </c>
      <c r="F329" s="242">
        <f t="shared" si="33"/>
        <v>14140.998749999999</v>
      </c>
      <c r="G329" s="242">
        <f t="shared" si="33"/>
        <v>8806.7298187499982</v>
      </c>
      <c r="H329" s="242">
        <f t="shared" si="33"/>
        <v>-18541.514667787502</v>
      </c>
      <c r="I329" s="242">
        <f t="shared" si="33"/>
        <v>155576.95840842111</v>
      </c>
      <c r="J329" s="242">
        <f t="shared" si="33"/>
        <v>109359.52856931261</v>
      </c>
      <c r="K329" s="257">
        <f t="shared" si="33"/>
        <v>165051.59517549392</v>
      </c>
      <c r="L329" s="242">
        <f t="shared" si="33"/>
        <v>349295.27739229857</v>
      </c>
      <c r="M329" s="242">
        <f t="shared" si="33"/>
        <v>174275.24472723456</v>
      </c>
      <c r="N329" s="242">
        <f t="shared" si="33"/>
        <v>141898.09591897065</v>
      </c>
      <c r="O329" s="242">
        <f t="shared" si="33"/>
        <v>185767.02447457195</v>
      </c>
      <c r="P329" s="242">
        <f t="shared" si="33"/>
        <v>191340.03520880907</v>
      </c>
      <c r="Q329" s="242">
        <f t="shared" si="33"/>
        <v>197080.23626507333</v>
      </c>
      <c r="R329" s="242">
        <f t="shared" si="33"/>
        <v>417076.82813700812</v>
      </c>
      <c r="S329" s="242">
        <f t="shared" si="33"/>
        <v>208093.75619470788</v>
      </c>
      <c r="T329" s="242">
        <f t="shared" si="33"/>
        <v>169433.7473051392</v>
      </c>
      <c r="U329" s="242">
        <f t="shared" si="33"/>
        <v>221815.54219322151</v>
      </c>
      <c r="V329" s="243">
        <f t="shared" si="33"/>
        <v>228470.00845901814</v>
      </c>
    </row>
    <row r="330" spans="1:26" ht="14.25" customHeight="1">
      <c r="B330" s="423"/>
      <c r="C330" s="12"/>
      <c r="D330" s="125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</row>
    <row r="331" spans="1:26" ht="14.25" customHeight="1">
      <c r="B331" s="423"/>
      <c r="C331" s="12"/>
      <c r="D331" s="229" t="s">
        <v>177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</row>
    <row r="332" spans="1:26" ht="14.25" customHeight="1">
      <c r="B332" s="423"/>
      <c r="C332" s="12"/>
      <c r="D332" s="238" t="s">
        <v>61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</row>
    <row r="333" spans="1:26" ht="14.25" customHeight="1">
      <c r="B333" s="423"/>
      <c r="C333" s="12"/>
      <c r="D333" s="125" t="s">
        <v>178</v>
      </c>
      <c r="E333" s="234">
        <f>SUM('Northeast Scenario'!G439-'Northeast Scenario'!G436,'Midwest Scenario'!G377-'Midwest Scenario'!G374)</f>
        <v>0</v>
      </c>
      <c r="F333" s="234">
        <f>SUM('Northeast Scenario'!H439-'Northeast Scenario'!H436,'Midwest Scenario'!H377-'Midwest Scenario'!H374)</f>
        <v>29524.950000000008</v>
      </c>
      <c r="G333" s="234">
        <f>SUM('Northeast Scenario'!I439-'Northeast Scenario'!I436,'Midwest Scenario'!I377-'Midwest Scenario'!I374)</f>
        <v>0</v>
      </c>
      <c r="H333" s="234">
        <f>SUM('Northeast Scenario'!J439-'Northeast Scenario'!J436,'Midwest Scenario'!J377-'Midwest Scenario'!J374)</f>
        <v>0</v>
      </c>
      <c r="I333" s="234">
        <f>SUM('Northeast Scenario'!K439-'Northeast Scenario'!K436,'Midwest Scenario'!K377-'Midwest Scenario'!K374)</f>
        <v>0</v>
      </c>
      <c r="J333" s="234">
        <f>SUM('Northeast Scenario'!L439-'Northeast Scenario'!L436,'Midwest Scenario'!L377-'Midwest Scenario'!L374)</f>
        <v>0</v>
      </c>
      <c r="K333" s="234">
        <f>SUM('Northeast Scenario'!M439-'Northeast Scenario'!M436,'Midwest Scenario'!M377-'Midwest Scenario'!M374)</f>
        <v>0</v>
      </c>
      <c r="L333" s="234">
        <f>SUM('Northeast Scenario'!N439-'Northeast Scenario'!N436,'Midwest Scenario'!N377-'Midwest Scenario'!N374)</f>
        <v>35254.334352403894</v>
      </c>
      <c r="M333" s="234">
        <f>SUM('Northeast Scenario'!O439-'Northeast Scenario'!O436,'Midwest Scenario'!O377-'Midwest Scenario'!O374)</f>
        <v>0</v>
      </c>
      <c r="N333" s="234">
        <f>SUM('Northeast Scenario'!P439-'Northeast Scenario'!P436,'Midwest Scenario'!P377-'Midwest Scenario'!P374)</f>
        <v>0</v>
      </c>
      <c r="O333" s="234">
        <f>SUM('Northeast Scenario'!Q439-'Northeast Scenario'!Q436,'Midwest Scenario'!Q377-'Midwest Scenario'!Q374)</f>
        <v>0</v>
      </c>
      <c r="P333" s="234">
        <f>SUM('Northeast Scenario'!R439-'Northeast Scenario'!R436,'Midwest Scenario'!R377-'Midwest Scenario'!R374)</f>
        <v>0</v>
      </c>
      <c r="Q333" s="234">
        <f>SUM('Northeast Scenario'!S439-'Northeast Scenario'!S436,'Midwest Scenario'!S377-'Midwest Scenario'!S374)</f>
        <v>0</v>
      </c>
      <c r="R333" s="234">
        <f>SUM('Northeast Scenario'!T439-'Northeast Scenario'!T436,'Midwest Scenario'!T377-'Midwest Scenario'!T374)</f>
        <v>42095.518896089066</v>
      </c>
      <c r="S333" s="234">
        <f>SUM('Northeast Scenario'!U439-'Northeast Scenario'!U436,'Midwest Scenario'!U377-'Midwest Scenario'!U374)</f>
        <v>0</v>
      </c>
      <c r="T333" s="234">
        <f>SUM('Northeast Scenario'!V439-'Northeast Scenario'!V436,'Midwest Scenario'!V377-'Midwest Scenario'!V374)</f>
        <v>0</v>
      </c>
      <c r="U333" s="234">
        <f>SUM('Northeast Scenario'!W439-'Northeast Scenario'!W436,'Midwest Scenario'!W377-'Midwest Scenario'!W374)</f>
        <v>0</v>
      </c>
      <c r="V333" s="234">
        <f>SUM('Northeast Scenario'!X439-'Northeast Scenario'!X436,'Midwest Scenario'!X377-'Midwest Scenario'!X374)</f>
        <v>0</v>
      </c>
    </row>
    <row r="334" spans="1:26" ht="14.25" customHeight="1">
      <c r="B334" s="423"/>
      <c r="C334" s="12"/>
      <c r="D334" s="125" t="s">
        <v>179</v>
      </c>
      <c r="E334" s="234">
        <f>'Northeast Scenario'!G436+'Midwest Scenario'!G374</f>
        <v>0</v>
      </c>
      <c r="F334" s="234">
        <f>'Northeast Scenario'!H436+'Midwest Scenario'!H374</f>
        <v>20571.674999999999</v>
      </c>
      <c r="G334" s="234">
        <f>'Northeast Scenario'!I436+'Midwest Scenario'!I374</f>
        <v>0</v>
      </c>
      <c r="H334" s="234">
        <f>'Northeast Scenario'!J436+'Midwest Scenario'!J374</f>
        <v>0</v>
      </c>
      <c r="I334" s="234">
        <f>'Northeast Scenario'!K436+'Midwest Scenario'!K374</f>
        <v>0</v>
      </c>
      <c r="J334" s="234">
        <f>'Northeast Scenario'!L436+'Midwest Scenario'!L374</f>
        <v>0</v>
      </c>
      <c r="K334" s="234">
        <f>'Northeast Scenario'!M436+'Midwest Scenario'!M374</f>
        <v>0</v>
      </c>
      <c r="L334" s="234">
        <f>'Northeast Scenario'!N436+'Midwest Scenario'!N374</f>
        <v>24563.655777198215</v>
      </c>
      <c r="M334" s="234">
        <f>'Northeast Scenario'!O436+'Midwest Scenario'!O374</f>
        <v>0</v>
      </c>
      <c r="N334" s="234">
        <f>'Northeast Scenario'!P436+'Midwest Scenario'!P374</f>
        <v>0</v>
      </c>
      <c r="O334" s="234">
        <f>'Northeast Scenario'!Q436+'Midwest Scenario'!Q374</f>
        <v>0</v>
      </c>
      <c r="P334" s="234">
        <f>'Northeast Scenario'!R436+'Midwest Scenario'!R374</f>
        <v>0</v>
      </c>
      <c r="Q334" s="234">
        <f>'Northeast Scenario'!S436+'Midwest Scenario'!S374</f>
        <v>0</v>
      </c>
      <c r="R334" s="234">
        <f>'Northeast Scenario'!T436+'Midwest Scenario'!T374</f>
        <v>29330.289591911362</v>
      </c>
      <c r="S334" s="234">
        <f>'Northeast Scenario'!U436+'Midwest Scenario'!U374</f>
        <v>0</v>
      </c>
      <c r="T334" s="234">
        <f>'Northeast Scenario'!V436+'Midwest Scenario'!V374</f>
        <v>0</v>
      </c>
      <c r="U334" s="234">
        <f>'Northeast Scenario'!W436+'Midwest Scenario'!W374</f>
        <v>0</v>
      </c>
      <c r="V334" s="234">
        <f>'Northeast Scenario'!X436+'Midwest Scenario'!X374</f>
        <v>0</v>
      </c>
    </row>
    <row r="335" spans="1:26" ht="14.25" customHeight="1">
      <c r="B335" s="423"/>
      <c r="C335" s="12"/>
      <c r="D335" s="238" t="s">
        <v>62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6" ht="14.25" customHeight="1">
      <c r="B336" s="423"/>
      <c r="C336" s="12"/>
      <c r="D336" s="125" t="s">
        <v>178</v>
      </c>
      <c r="E336" s="234">
        <f>SUM('Northeast Scenario'!G452-'Northeast Scenario'!G449,'Midwest Scenario'!G390-'Midwest Scenario'!G387)</f>
        <v>10837.500000000002</v>
      </c>
      <c r="F336" s="234">
        <f>SUM('Northeast Scenario'!H452-'Northeast Scenario'!H449,'Midwest Scenario'!H390-'Midwest Scenario'!H387)</f>
        <v>0</v>
      </c>
      <c r="G336" s="234">
        <f>SUM('Northeast Scenario'!I452-'Northeast Scenario'!I449,'Midwest Scenario'!I390-'Midwest Scenario'!I387)</f>
        <v>21861.170624999995</v>
      </c>
      <c r="H336" s="234">
        <f>SUM('Northeast Scenario'!J452-'Northeast Scenario'!J449,'Midwest Scenario'!J390-'Midwest Scenario'!J387)</f>
        <v>0</v>
      </c>
      <c r="I336" s="234">
        <f>SUM('Northeast Scenario'!K452-'Northeast Scenario'!K449,'Midwest Scenario'!K390-'Midwest Scenario'!K387)</f>
        <v>0</v>
      </c>
      <c r="J336" s="234">
        <f>SUM('Northeast Scenario'!L452-'Northeast Scenario'!L449,'Midwest Scenario'!L390-'Midwest Scenario'!L387)</f>
        <v>0</v>
      </c>
      <c r="K336" s="234">
        <f>SUM('Northeast Scenario'!M452-'Northeast Scenario'!M449,'Midwest Scenario'!M390-'Midwest Scenario'!M387)</f>
        <v>0</v>
      </c>
      <c r="L336" s="234">
        <f>SUM('Northeast Scenario'!N452-'Northeast Scenario'!N449,'Midwest Scenario'!N390-'Midwest Scenario'!N387)</f>
        <v>0</v>
      </c>
      <c r="M336" s="234">
        <f>SUM('Northeast Scenario'!O452-'Northeast Scenario'!O449,'Midwest Scenario'!O390-'Midwest Scenario'!O387)</f>
        <v>26103.380989593556</v>
      </c>
      <c r="N336" s="234">
        <f>SUM('Northeast Scenario'!P452-'Northeast Scenario'!P449,'Midwest Scenario'!P390-'Midwest Scenario'!P387)</f>
        <v>0</v>
      </c>
      <c r="O336" s="234">
        <f>SUM('Northeast Scenario'!Q452-'Northeast Scenario'!Q449,'Midwest Scenario'!Q390-'Midwest Scenario'!Q387)</f>
        <v>0</v>
      </c>
      <c r="P336" s="234">
        <f>SUM('Northeast Scenario'!R452-'Northeast Scenario'!R449,'Midwest Scenario'!R390-'Midwest Scenario'!R387)</f>
        <v>0</v>
      </c>
      <c r="Q336" s="234">
        <f>SUM('Northeast Scenario'!S452-'Northeast Scenario'!S449,'Midwest Scenario'!S390-'Midwest Scenario'!S387)</f>
        <v>0</v>
      </c>
      <c r="R336" s="234">
        <f>SUM('Northeast Scenario'!T452-'Northeast Scenario'!T449,'Midwest Scenario'!T390-'Midwest Scenario'!T387)</f>
        <v>0</v>
      </c>
      <c r="S336" s="234">
        <f>SUM('Northeast Scenario'!U452-'Northeast Scenario'!U449,'Midwest Scenario'!U390-'Midwest Scenario'!U387)</f>
        <v>31168.802017795631</v>
      </c>
      <c r="T336" s="234">
        <f>SUM('Northeast Scenario'!V452-'Northeast Scenario'!V449,'Midwest Scenario'!V390-'Midwest Scenario'!V387)</f>
        <v>0</v>
      </c>
      <c r="U336" s="234">
        <f>SUM('Northeast Scenario'!W452-'Northeast Scenario'!W449,'Midwest Scenario'!W390-'Midwest Scenario'!W387)</f>
        <v>0</v>
      </c>
      <c r="V336" s="234">
        <f>SUM('Northeast Scenario'!X452-'Northeast Scenario'!X449,'Midwest Scenario'!X390-'Midwest Scenario'!X387)</f>
        <v>0</v>
      </c>
    </row>
    <row r="337" spans="2:22" ht="14.25" customHeight="1">
      <c r="B337" s="423"/>
      <c r="C337" s="12"/>
      <c r="D337" s="125" t="s">
        <v>179</v>
      </c>
      <c r="E337" s="234">
        <f>'Northeast Scenario'!G449+'Midwest Scenario'!G387</f>
        <v>12461.249999999998</v>
      </c>
      <c r="F337" s="234">
        <f>'Northeast Scenario'!H449+'Midwest Scenario'!H387</f>
        <v>0</v>
      </c>
      <c r="G337" s="234">
        <f>'Northeast Scenario'!I449+'Midwest Scenario'!I387</f>
        <v>17329.801499999998</v>
      </c>
      <c r="H337" s="234">
        <f>'Northeast Scenario'!J449+'Midwest Scenario'!J387</f>
        <v>0</v>
      </c>
      <c r="I337" s="234">
        <f>'Northeast Scenario'!K449+'Midwest Scenario'!K387</f>
        <v>0</v>
      </c>
      <c r="J337" s="234">
        <f>'Northeast Scenario'!L449+'Midwest Scenario'!L387</f>
        <v>0</v>
      </c>
      <c r="K337" s="234">
        <f>'Northeast Scenario'!M449+'Midwest Scenario'!M387</f>
        <v>0</v>
      </c>
      <c r="L337" s="234">
        <f>'Northeast Scenario'!N449+'Midwest Scenario'!N387</f>
        <v>0</v>
      </c>
      <c r="M337" s="234">
        <f>'Northeast Scenario'!O449+'Midwest Scenario'!O387</f>
        <v>20692.689279466707</v>
      </c>
      <c r="N337" s="234">
        <f>'Northeast Scenario'!P449+'Midwest Scenario'!P387</f>
        <v>0</v>
      </c>
      <c r="O337" s="234">
        <f>'Northeast Scenario'!Q449+'Midwest Scenario'!Q387</f>
        <v>0</v>
      </c>
      <c r="P337" s="234">
        <f>'Northeast Scenario'!R449+'Midwest Scenario'!R387</f>
        <v>0</v>
      </c>
      <c r="Q337" s="234">
        <f>'Northeast Scenario'!S449+'Midwest Scenario'!S387</f>
        <v>0</v>
      </c>
      <c r="R337" s="234">
        <f>'Northeast Scenario'!T449+'Midwest Scenario'!T387</f>
        <v>0</v>
      </c>
      <c r="S337" s="234">
        <f>'Northeast Scenario'!U449+'Midwest Scenario'!U387</f>
        <v>24708.153155508237</v>
      </c>
      <c r="T337" s="234">
        <f>'Northeast Scenario'!V449+'Midwest Scenario'!V387</f>
        <v>0</v>
      </c>
      <c r="U337" s="234">
        <f>'Northeast Scenario'!W449+'Midwest Scenario'!W387</f>
        <v>0</v>
      </c>
      <c r="V337" s="234">
        <f>'Northeast Scenario'!X449+'Midwest Scenario'!X387</f>
        <v>0</v>
      </c>
    </row>
    <row r="338" spans="2:22" ht="14.25" customHeight="1">
      <c r="B338" s="423"/>
      <c r="C338" s="12"/>
      <c r="D338" s="238" t="s">
        <v>125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2:22" ht="14.25" customHeight="1">
      <c r="B339" s="423"/>
      <c r="C339" s="12"/>
      <c r="D339" s="125" t="s">
        <v>178</v>
      </c>
      <c r="E339" s="234">
        <f>SUM('Northeast Scenario'!G465-'Northeast Scenario'!G462,'Midwest Scenario'!G403-'Midwest Scenario'!G400)</f>
        <v>0</v>
      </c>
      <c r="F339" s="234">
        <f>SUM('Northeast Scenario'!H465-'Northeast Scenario'!H462,'Midwest Scenario'!H403-'Midwest Scenario'!H400)</f>
        <v>0</v>
      </c>
      <c r="G339" s="234">
        <f>SUM('Northeast Scenario'!I465-'Northeast Scenario'!I462,'Midwest Scenario'!I403-'Midwest Scenario'!I400)</f>
        <v>0</v>
      </c>
      <c r="H339" s="234">
        <f>SUM('Northeast Scenario'!J465-'Northeast Scenario'!J462,'Midwest Scenario'!J403-'Midwest Scenario'!J400)</f>
        <v>10055.820217500001</v>
      </c>
      <c r="I339" s="234">
        <f>SUM('Northeast Scenario'!K465-'Northeast Scenario'!K462,'Midwest Scenario'!K403-'Midwest Scenario'!K400)</f>
        <v>0</v>
      </c>
      <c r="J339" s="234">
        <f>SUM('Northeast Scenario'!L465-'Northeast Scenario'!L462,'Midwest Scenario'!L403-'Midwest Scenario'!L400)</f>
        <v>0</v>
      </c>
      <c r="K339" s="234">
        <f>SUM('Northeast Scenario'!M465-'Northeast Scenario'!M462,'Midwest Scenario'!M403-'Midwest Scenario'!M400)</f>
        <v>0</v>
      </c>
      <c r="L339" s="234">
        <f>SUM('Northeast Scenario'!N465-'Northeast Scenario'!N462,'Midwest Scenario'!N403-'Midwest Scenario'!N400)</f>
        <v>0</v>
      </c>
      <c r="M339" s="234">
        <f>SUM('Northeast Scenario'!O465-'Northeast Scenario'!O462,'Midwest Scenario'!O403-'Midwest Scenario'!O400)</f>
        <v>0</v>
      </c>
      <c r="N339" s="234">
        <f>SUM('Northeast Scenario'!P465-'Northeast Scenario'!P462,'Midwest Scenario'!P403-'Midwest Scenario'!P400)</f>
        <v>12007.175224188617</v>
      </c>
      <c r="O339" s="234">
        <f>SUM('Northeast Scenario'!Q465-'Northeast Scenario'!Q462,'Midwest Scenario'!Q403-'Midwest Scenario'!Q400)</f>
        <v>0</v>
      </c>
      <c r="P339" s="234">
        <f>SUM('Northeast Scenario'!R465-'Northeast Scenario'!R462,'Midwest Scenario'!R403-'Midwest Scenario'!R400)</f>
        <v>0</v>
      </c>
      <c r="Q339" s="234">
        <f>SUM('Northeast Scenario'!S465-'Northeast Scenario'!S462,'Midwest Scenario'!S403-'Midwest Scenario'!S400)</f>
        <v>0</v>
      </c>
      <c r="R339" s="234">
        <f>SUM('Northeast Scenario'!T465-'Northeast Scenario'!T462,'Midwest Scenario'!T403-'Midwest Scenario'!T400)</f>
        <v>0</v>
      </c>
      <c r="S339" s="234">
        <f>SUM('Northeast Scenario'!U465-'Northeast Scenario'!U462,'Midwest Scenario'!U403-'Midwest Scenario'!U400)</f>
        <v>0</v>
      </c>
      <c r="T339" s="234">
        <f>SUM('Northeast Scenario'!V465-'Northeast Scenario'!V462,'Midwest Scenario'!V403-'Midwest Scenario'!V400)</f>
        <v>14337.195151268534</v>
      </c>
      <c r="U339" s="234">
        <f>SUM('Northeast Scenario'!W465-'Northeast Scenario'!W462,'Midwest Scenario'!W403-'Midwest Scenario'!W400)</f>
        <v>0</v>
      </c>
      <c r="V339" s="234">
        <f>SUM('Northeast Scenario'!X465-'Northeast Scenario'!X462,'Midwest Scenario'!X403-'Midwest Scenario'!X400)</f>
        <v>0</v>
      </c>
    </row>
    <row r="340" spans="2:22" ht="14.25" customHeight="1">
      <c r="B340" s="423"/>
      <c r="C340" s="12"/>
      <c r="D340" s="125" t="s">
        <v>179</v>
      </c>
      <c r="E340" s="234">
        <f>'Northeast Scenario'!G462+'Midwest Scenario'!G400</f>
        <v>0</v>
      </c>
      <c r="F340" s="234">
        <f>'Northeast Scenario'!H462+'Midwest Scenario'!H400</f>
        <v>0</v>
      </c>
      <c r="G340" s="234">
        <f>'Northeast Scenario'!I462+'Midwest Scenario'!I400</f>
        <v>0</v>
      </c>
      <c r="H340" s="234">
        <f>'Northeast Scenario'!J462+'Midwest Scenario'!J400</f>
        <v>20214.083591250001</v>
      </c>
      <c r="I340" s="234">
        <f>'Northeast Scenario'!K462+'Midwest Scenario'!K400</f>
        <v>0</v>
      </c>
      <c r="J340" s="234">
        <f>'Northeast Scenario'!L462+'Midwest Scenario'!L400</f>
        <v>0</v>
      </c>
      <c r="K340" s="234">
        <f>'Northeast Scenario'!M462+'Midwest Scenario'!M400</f>
        <v>0</v>
      </c>
      <c r="L340" s="234">
        <f>'Northeast Scenario'!N462+'Midwest Scenario'!N400</f>
        <v>0</v>
      </c>
      <c r="M340" s="234">
        <f>'Northeast Scenario'!O462+'Midwest Scenario'!O400</f>
        <v>0</v>
      </c>
      <c r="N340" s="234">
        <f>'Northeast Scenario'!P462+'Midwest Scenario'!P400</f>
        <v>24136.672934361235</v>
      </c>
      <c r="O340" s="234">
        <f>'Northeast Scenario'!Q462+'Midwest Scenario'!Q400</f>
        <v>0</v>
      </c>
      <c r="P340" s="234">
        <f>'Northeast Scenario'!R462+'Midwest Scenario'!R400</f>
        <v>0</v>
      </c>
      <c r="Q340" s="234">
        <f>'Northeast Scenario'!S462+'Midwest Scenario'!S400</f>
        <v>0</v>
      </c>
      <c r="R340" s="234">
        <f>'Northeast Scenario'!T462+'Midwest Scenario'!T400</f>
        <v>0</v>
      </c>
      <c r="S340" s="234">
        <f>'Northeast Scenario'!U462+'Midwest Scenario'!U400</f>
        <v>0</v>
      </c>
      <c r="T340" s="234">
        <f>'Northeast Scenario'!V462+'Midwest Scenario'!V400</f>
        <v>28820.449747843391</v>
      </c>
      <c r="U340" s="234">
        <f>'Northeast Scenario'!W462+'Midwest Scenario'!W400</f>
        <v>0</v>
      </c>
      <c r="V340" s="234">
        <f>'Northeast Scenario'!X462+'Midwest Scenario'!X400</f>
        <v>0</v>
      </c>
    </row>
    <row r="341" spans="2:22" ht="14.25" customHeight="1">
      <c r="B341" s="423"/>
      <c r="C341" s="12"/>
      <c r="D341" s="238" t="s">
        <v>126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2:22" ht="14.25" customHeight="1">
      <c r="B342" s="423"/>
      <c r="C342" s="12"/>
      <c r="D342" s="125" t="s">
        <v>178</v>
      </c>
      <c r="E342" s="234">
        <f>SUM('Northeast Scenario'!G478-'Northeast Scenario'!G475)</f>
        <v>0</v>
      </c>
      <c r="F342" s="234">
        <f>SUM('Northeast Scenario'!H478-'Northeast Scenario'!H475)</f>
        <v>0</v>
      </c>
      <c r="G342" s="234">
        <f>SUM('Northeast Scenario'!I478-'Northeast Scenario'!I475)</f>
        <v>0</v>
      </c>
      <c r="H342" s="234">
        <f>SUM('Northeast Scenario'!J478-'Northeast Scenario'!J475)</f>
        <v>0</v>
      </c>
      <c r="I342" s="234">
        <f>SUM('Northeast Scenario'!K478-'Northeast Scenario'!K475)</f>
        <v>0</v>
      </c>
      <c r="J342" s="234">
        <f>SUM('Northeast Scenario'!L478-'Northeast Scenario'!L475)</f>
        <v>0</v>
      </c>
      <c r="K342" s="234">
        <f>SUM('Northeast Scenario'!M478-'Northeast Scenario'!M475)</f>
        <v>0</v>
      </c>
      <c r="L342" s="234">
        <f>SUM('Northeast Scenario'!N478-'Northeast Scenario'!N475)</f>
        <v>0</v>
      </c>
      <c r="M342" s="234">
        <f>SUM('Northeast Scenario'!O478-'Northeast Scenario'!O475)</f>
        <v>0</v>
      </c>
      <c r="N342" s="234">
        <f>SUM('Northeast Scenario'!P478-'Northeast Scenario'!P475)</f>
        <v>0</v>
      </c>
      <c r="O342" s="234">
        <f>SUM('Northeast Scenario'!Q478-'Northeast Scenario'!Q475)</f>
        <v>0</v>
      </c>
      <c r="P342" s="234">
        <f>SUM('Northeast Scenario'!R478-'Northeast Scenario'!R475)</f>
        <v>0</v>
      </c>
      <c r="Q342" s="234">
        <f>SUM('Northeast Scenario'!S478-'Northeast Scenario'!S475)</f>
        <v>0</v>
      </c>
      <c r="R342" s="234">
        <f>SUM('Northeast Scenario'!T478-'Northeast Scenario'!T475)</f>
        <v>0</v>
      </c>
      <c r="S342" s="234">
        <f>SUM('Northeast Scenario'!U478-'Northeast Scenario'!U475)</f>
        <v>0</v>
      </c>
      <c r="T342" s="234">
        <f>SUM('Northeast Scenario'!V478-'Northeast Scenario'!V475)</f>
        <v>0</v>
      </c>
      <c r="U342" s="234">
        <f>SUM('Northeast Scenario'!W478-'Northeast Scenario'!W475)</f>
        <v>0</v>
      </c>
      <c r="V342" s="234">
        <f>SUM('Northeast Scenario'!X478-'Northeast Scenario'!X475)</f>
        <v>0</v>
      </c>
    </row>
    <row r="343" spans="2:22" ht="14.25" customHeight="1">
      <c r="B343" s="423"/>
      <c r="C343" s="12"/>
      <c r="D343" s="125" t="s">
        <v>179</v>
      </c>
      <c r="E343" s="234">
        <f>'Northeast Scenario'!G273</f>
        <v>0</v>
      </c>
      <c r="F343" s="234">
        <f>'Northeast Scenario'!H273</f>
        <v>0</v>
      </c>
      <c r="G343" s="234">
        <f>'Northeast Scenario'!I273</f>
        <v>0</v>
      </c>
      <c r="H343" s="234">
        <f>'Northeast Scenario'!J273</f>
        <v>0</v>
      </c>
      <c r="I343" s="234">
        <f>'Northeast Scenario'!K273</f>
        <v>0</v>
      </c>
      <c r="J343" s="234">
        <f>'Northeast Scenario'!L273</f>
        <v>0</v>
      </c>
      <c r="K343" s="234">
        <f>'Northeast Scenario'!M273</f>
        <v>0</v>
      </c>
      <c r="L343" s="234">
        <f>'Northeast Scenario'!N273</f>
        <v>0</v>
      </c>
      <c r="M343" s="234">
        <f>'Northeast Scenario'!O273</f>
        <v>0</v>
      </c>
      <c r="N343" s="234">
        <f>'Northeast Scenario'!P273</f>
        <v>0</v>
      </c>
      <c r="O343" s="234">
        <f>'Northeast Scenario'!Q273</f>
        <v>0</v>
      </c>
      <c r="P343" s="234">
        <f>'Northeast Scenario'!R273</f>
        <v>0</v>
      </c>
      <c r="Q343" s="234">
        <f>'Northeast Scenario'!S273</f>
        <v>0</v>
      </c>
      <c r="R343" s="234">
        <f>'Northeast Scenario'!T273</f>
        <v>0</v>
      </c>
      <c r="S343" s="234">
        <f>'Northeast Scenario'!U273</f>
        <v>0</v>
      </c>
      <c r="T343" s="234">
        <f>'Northeast Scenario'!V273</f>
        <v>0</v>
      </c>
      <c r="U343" s="234">
        <f>'Northeast Scenario'!W273</f>
        <v>0</v>
      </c>
      <c r="V343" s="234">
        <f>'Northeast Scenario'!X273</f>
        <v>0</v>
      </c>
    </row>
    <row r="344" spans="2:22" ht="14.25" customHeight="1">
      <c r="B344" s="423"/>
      <c r="C344" s="12"/>
      <c r="D344" s="238" t="s">
        <v>129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2:22" ht="14.25" customHeight="1">
      <c r="B345" s="423"/>
      <c r="C345" s="12"/>
      <c r="D345" s="125" t="s">
        <v>178</v>
      </c>
      <c r="E345" s="234">
        <f>SUM('Northeast Scenario'!G491-'Northeast Scenario'!G488)</f>
        <v>0</v>
      </c>
      <c r="F345" s="234">
        <f>SUM('Northeast Scenario'!H491-'Northeast Scenario'!H488)</f>
        <v>0</v>
      </c>
      <c r="G345" s="234">
        <f>SUM('Northeast Scenario'!I491-'Northeast Scenario'!I488)</f>
        <v>0</v>
      </c>
      <c r="H345" s="234">
        <f>SUM('Northeast Scenario'!J491-'Northeast Scenario'!J488)</f>
        <v>0</v>
      </c>
      <c r="I345" s="234">
        <f>SUM('Northeast Scenario'!K491-'Northeast Scenario'!K488)</f>
        <v>0</v>
      </c>
      <c r="J345" s="234">
        <f>SUM('Northeast Scenario'!L491-'Northeast Scenario'!L488)</f>
        <v>0</v>
      </c>
      <c r="K345" s="234">
        <f>SUM('Northeast Scenario'!M491-'Northeast Scenario'!M488)</f>
        <v>0</v>
      </c>
      <c r="L345" s="234">
        <f>SUM('Northeast Scenario'!N491-'Northeast Scenario'!N488)</f>
        <v>0</v>
      </c>
      <c r="M345" s="234">
        <f>SUM('Northeast Scenario'!O491-'Northeast Scenario'!O488)</f>
        <v>0</v>
      </c>
      <c r="N345" s="234">
        <f>SUM('Northeast Scenario'!P491-'Northeast Scenario'!P488)</f>
        <v>0</v>
      </c>
      <c r="O345" s="234">
        <f>SUM('Northeast Scenario'!Q491-'Northeast Scenario'!Q488)</f>
        <v>0</v>
      </c>
      <c r="P345" s="234">
        <f>SUM('Northeast Scenario'!R491-'Northeast Scenario'!R488)</f>
        <v>0</v>
      </c>
      <c r="Q345" s="234">
        <f>SUM('Northeast Scenario'!S491-'Northeast Scenario'!S488)</f>
        <v>0</v>
      </c>
      <c r="R345" s="234">
        <f>SUM('Northeast Scenario'!T491-'Northeast Scenario'!T488)</f>
        <v>0</v>
      </c>
      <c r="S345" s="234">
        <f>SUM('Northeast Scenario'!U491-'Northeast Scenario'!U488)</f>
        <v>0</v>
      </c>
      <c r="T345" s="234">
        <f>SUM('Northeast Scenario'!V491-'Northeast Scenario'!V488)</f>
        <v>0</v>
      </c>
      <c r="U345" s="234">
        <f>SUM('Northeast Scenario'!W491-'Northeast Scenario'!W488)</f>
        <v>0</v>
      </c>
      <c r="V345" s="234">
        <f>SUM('Northeast Scenario'!X491-'Northeast Scenario'!X488)</f>
        <v>0</v>
      </c>
    </row>
    <row r="346" spans="2:22" ht="14.25" customHeight="1">
      <c r="B346" s="423"/>
      <c r="C346" s="12"/>
      <c r="D346" s="125" t="s">
        <v>179</v>
      </c>
      <c r="E346" s="234">
        <f>'Northeast Scenario'!G488</f>
        <v>0</v>
      </c>
      <c r="F346" s="234">
        <f>'Northeast Scenario'!H488</f>
        <v>0</v>
      </c>
      <c r="G346" s="234">
        <f>'Northeast Scenario'!I488</f>
        <v>0</v>
      </c>
      <c r="H346" s="234">
        <f>'Northeast Scenario'!J488</f>
        <v>0</v>
      </c>
      <c r="I346" s="234">
        <f>'Northeast Scenario'!K488</f>
        <v>0</v>
      </c>
      <c r="J346" s="234">
        <f>'Northeast Scenario'!L488</f>
        <v>0</v>
      </c>
      <c r="K346" s="234">
        <f>'Northeast Scenario'!M488</f>
        <v>0</v>
      </c>
      <c r="L346" s="234">
        <f>'Northeast Scenario'!N488</f>
        <v>0</v>
      </c>
      <c r="M346" s="234">
        <f>'Northeast Scenario'!O488</f>
        <v>0</v>
      </c>
      <c r="N346" s="234">
        <f>'Northeast Scenario'!P488</f>
        <v>0</v>
      </c>
      <c r="O346" s="234">
        <f>'Northeast Scenario'!Q488</f>
        <v>0</v>
      </c>
      <c r="P346" s="234">
        <f>'Northeast Scenario'!R488</f>
        <v>0</v>
      </c>
      <c r="Q346" s="234">
        <f>'Northeast Scenario'!S488</f>
        <v>0</v>
      </c>
      <c r="R346" s="234">
        <f>'Northeast Scenario'!T488</f>
        <v>0</v>
      </c>
      <c r="S346" s="234">
        <f>'Northeast Scenario'!U488</f>
        <v>0</v>
      </c>
      <c r="T346" s="234">
        <f>'Northeast Scenario'!V488</f>
        <v>0</v>
      </c>
      <c r="U346" s="234">
        <f>'Northeast Scenario'!W488</f>
        <v>0</v>
      </c>
      <c r="V346" s="234">
        <f>'Northeast Scenario'!X488</f>
        <v>0</v>
      </c>
    </row>
    <row r="347" spans="2:22" ht="14.25" hidden="1" customHeight="1">
      <c r="B347" s="423"/>
      <c r="C347" s="12"/>
      <c r="D347" s="238" t="s">
        <v>164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2:22" ht="14.25" hidden="1" customHeight="1">
      <c r="B348" s="423"/>
      <c r="C348" s="12"/>
      <c r="D348" s="125" t="s">
        <v>178</v>
      </c>
      <c r="E348" s="234">
        <f>SUM('Southern Scenario'!G97-'Southern Scenario'!G94,'Western Scenario'!G96-'Western Scenario'!G93)</f>
        <v>0</v>
      </c>
      <c r="F348" s="234">
        <f>SUM('Southern Scenario'!H97-'Southern Scenario'!H94,'Western Scenario'!H96-'Western Scenario'!H93)</f>
        <v>0</v>
      </c>
      <c r="G348" s="234">
        <f>SUM('Southern Scenario'!I97-'Southern Scenario'!I94,'Western Scenario'!I96-'Western Scenario'!I93)</f>
        <v>0</v>
      </c>
      <c r="H348" s="234">
        <f>SUM('Southern Scenario'!J97-'Southern Scenario'!J94,'Western Scenario'!J96-'Western Scenario'!J93)</f>
        <v>0</v>
      </c>
      <c r="I348" s="234">
        <f>SUM('Southern Scenario'!K97-'Southern Scenario'!K94,'Western Scenario'!K96-'Western Scenario'!K93)</f>
        <v>0</v>
      </c>
      <c r="J348" s="234">
        <f>SUM('Southern Scenario'!L97-'Southern Scenario'!L94,'Western Scenario'!L96-'Western Scenario'!L93)</f>
        <v>0</v>
      </c>
      <c r="K348" s="234">
        <f>SUM('Southern Scenario'!M97-'Southern Scenario'!M94,'Western Scenario'!M96-'Western Scenario'!M93)</f>
        <v>0</v>
      </c>
      <c r="L348" s="234">
        <f>SUM('Southern Scenario'!N97-'Southern Scenario'!N94,'Western Scenario'!N96-'Western Scenario'!N93)</f>
        <v>0</v>
      </c>
      <c r="M348" s="234">
        <f>SUM('Southern Scenario'!O97-'Southern Scenario'!O94,'Western Scenario'!O96-'Western Scenario'!O93)</f>
        <v>0</v>
      </c>
      <c r="N348" s="234">
        <f>SUM('Southern Scenario'!P97-'Southern Scenario'!P94,'Western Scenario'!P96-'Western Scenario'!P93)</f>
        <v>0</v>
      </c>
      <c r="O348" s="234">
        <f>SUM('Southern Scenario'!Q97-'Southern Scenario'!Q94,'Western Scenario'!Q96-'Western Scenario'!Q93)</f>
        <v>0</v>
      </c>
      <c r="P348" s="234">
        <f>SUM('Southern Scenario'!R97-'Southern Scenario'!R94,'Western Scenario'!R96-'Western Scenario'!R93)</f>
        <v>0</v>
      </c>
      <c r="Q348" s="234">
        <f>SUM('Southern Scenario'!S97-'Southern Scenario'!S94,'Western Scenario'!S96-'Western Scenario'!S93)</f>
        <v>0</v>
      </c>
      <c r="R348" s="234">
        <f>SUM('Southern Scenario'!T97-'Southern Scenario'!T94,'Western Scenario'!T96-'Western Scenario'!T93)</f>
        <v>0</v>
      </c>
      <c r="S348" s="234">
        <f>SUM('Southern Scenario'!U97-'Southern Scenario'!U94,'Western Scenario'!U96-'Western Scenario'!U93)</f>
        <v>0</v>
      </c>
      <c r="T348" s="234">
        <f>SUM('Southern Scenario'!V97-'Southern Scenario'!V94,'Western Scenario'!V96-'Western Scenario'!V93)</f>
        <v>0</v>
      </c>
      <c r="U348" s="234">
        <f>SUM('Southern Scenario'!W97-'Southern Scenario'!W94,'Western Scenario'!W96-'Western Scenario'!W93)</f>
        <v>0</v>
      </c>
      <c r="V348" s="234">
        <f>SUM('Southern Scenario'!X97-'Southern Scenario'!X94,'Western Scenario'!X96-'Western Scenario'!X93)</f>
        <v>0</v>
      </c>
    </row>
    <row r="349" spans="2:22" ht="14.25" hidden="1" customHeight="1">
      <c r="B349" s="423"/>
      <c r="C349" s="12"/>
      <c r="D349" s="125" t="s">
        <v>179</v>
      </c>
      <c r="E349" s="234">
        <f>'Southern Scenario'!G94+'Western Scenario'!G93</f>
        <v>0</v>
      </c>
      <c r="F349" s="234">
        <f>'Southern Scenario'!H94+'Western Scenario'!H93</f>
        <v>0</v>
      </c>
      <c r="G349" s="234">
        <f>'Southern Scenario'!I94+'Western Scenario'!I93</f>
        <v>0</v>
      </c>
      <c r="H349" s="234">
        <f>'Southern Scenario'!J94+'Western Scenario'!J93</f>
        <v>0</v>
      </c>
      <c r="I349" s="234">
        <f>'Southern Scenario'!K94+'Western Scenario'!K93</f>
        <v>0</v>
      </c>
      <c r="J349" s="234">
        <f>'Southern Scenario'!L94+'Western Scenario'!L93</f>
        <v>0</v>
      </c>
      <c r="K349" s="234">
        <f>'Southern Scenario'!M94+'Western Scenario'!M93</f>
        <v>0</v>
      </c>
      <c r="L349" s="234">
        <f>'Southern Scenario'!N94+'Western Scenario'!N93</f>
        <v>0</v>
      </c>
      <c r="M349" s="234">
        <f>'Southern Scenario'!O94+'Western Scenario'!O93</f>
        <v>0</v>
      </c>
      <c r="N349" s="234">
        <f>'Southern Scenario'!P94+'Western Scenario'!P93</f>
        <v>0</v>
      </c>
      <c r="O349" s="234">
        <f>'Southern Scenario'!Q94+'Western Scenario'!Q93</f>
        <v>0</v>
      </c>
      <c r="P349" s="234">
        <f>'Southern Scenario'!R94+'Western Scenario'!R93</f>
        <v>0</v>
      </c>
      <c r="Q349" s="234">
        <f>'Southern Scenario'!S94+'Western Scenario'!S93</f>
        <v>0</v>
      </c>
      <c r="R349" s="234">
        <f>'Southern Scenario'!T94+'Western Scenario'!T93</f>
        <v>0</v>
      </c>
      <c r="S349" s="234">
        <f>'Southern Scenario'!U94+'Western Scenario'!U93</f>
        <v>0</v>
      </c>
      <c r="T349" s="234">
        <f>'Southern Scenario'!V94+'Western Scenario'!V93</f>
        <v>0</v>
      </c>
      <c r="U349" s="234">
        <f>'Southern Scenario'!W94+'Western Scenario'!W93</f>
        <v>0</v>
      </c>
      <c r="V349" s="234">
        <f>'Southern Scenario'!X94+'Western Scenario'!X93</f>
        <v>0</v>
      </c>
    </row>
    <row r="350" spans="2:22" ht="14.25" customHeight="1">
      <c r="B350" s="423"/>
      <c r="C350" s="12"/>
      <c r="D350" s="253" t="s">
        <v>127</v>
      </c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2:22" ht="14.25" customHeight="1">
      <c r="B351" s="423"/>
      <c r="C351" s="12"/>
      <c r="D351" s="125" t="s">
        <v>178</v>
      </c>
      <c r="E351" s="266">
        <f>'Midwest Scenario'!G416-'Midwest Scenario'!G413</f>
        <v>0</v>
      </c>
      <c r="F351" s="266">
        <f>'Midwest Scenario'!H416-'Midwest Scenario'!H413</f>
        <v>0</v>
      </c>
      <c r="G351" s="266">
        <f>'Midwest Scenario'!I416-'Midwest Scenario'!I413</f>
        <v>0</v>
      </c>
      <c r="H351" s="266">
        <f>'Midwest Scenario'!J416-'Midwest Scenario'!J413</f>
        <v>0</v>
      </c>
      <c r="I351" s="266">
        <f>'Midwest Scenario'!K416-'Midwest Scenario'!K413</f>
        <v>50394.656967749994</v>
      </c>
      <c r="J351" s="266">
        <f>'Midwest Scenario'!L416-'Midwest Scenario'!L413</f>
        <v>51906.496676782495</v>
      </c>
      <c r="K351" s="266">
        <f>'Midwest Scenario'!M416-'Midwest Scenario'!M413</f>
        <v>53463.691577085963</v>
      </c>
      <c r="L351" s="266">
        <f>'Midwest Scenario'!N416-'Midwest Scenario'!N413</f>
        <v>0</v>
      </c>
      <c r="M351" s="266">
        <f>'Midwest Scenario'!O416-'Midwest Scenario'!O413</f>
        <v>0</v>
      </c>
      <c r="N351" s="266">
        <f>'Midwest Scenario'!P416-'Midwest Scenario'!P413</f>
        <v>0</v>
      </c>
      <c r="O351" s="266">
        <f>'Midwest Scenario'!Q416-'Midwest Scenario'!Q413</f>
        <v>60173.855885133053</v>
      </c>
      <c r="P351" s="266">
        <f>'Midwest Scenario'!R416-'Midwest Scenario'!R413</f>
        <v>61979.071561687044</v>
      </c>
      <c r="Q351" s="266">
        <f>'Midwest Scenario'!S416-'Midwest Scenario'!S413</f>
        <v>63838.443708537648</v>
      </c>
      <c r="R351" s="266">
        <f>'Midwest Scenario'!T416-'Midwest Scenario'!T413</f>
        <v>0</v>
      </c>
      <c r="S351" s="266">
        <f>'Midwest Scenario'!U416-'Midwest Scenario'!U413</f>
        <v>0</v>
      </c>
      <c r="T351" s="266">
        <f>'Midwest Scenario'!V416-'Midwest Scenario'!V413</f>
        <v>0</v>
      </c>
      <c r="U351" s="266">
        <f>'Midwest Scenario'!W416-'Midwest Scenario'!W413</f>
        <v>71850.730810648194</v>
      </c>
      <c r="V351" s="266">
        <f>'Midwest Scenario'!X416-'Midwest Scenario'!X413</f>
        <v>74006.252734967624</v>
      </c>
    </row>
    <row r="352" spans="2:22" ht="14.25" customHeight="1">
      <c r="B352" s="423"/>
      <c r="C352" s="12"/>
      <c r="D352" s="125" t="s">
        <v>179</v>
      </c>
      <c r="E352" s="266">
        <f>'Midwest Scenario'!G413</f>
        <v>0</v>
      </c>
      <c r="F352" s="266">
        <f>'Midwest Scenario'!H413</f>
        <v>0</v>
      </c>
      <c r="G352" s="266">
        <f>'Midwest Scenario'!I413</f>
        <v>0</v>
      </c>
      <c r="H352" s="266">
        <f>'Midwest Scenario'!J413</f>
        <v>0</v>
      </c>
      <c r="I352" s="266">
        <f>'Midwest Scenario'!K413</f>
        <v>24348.976218337499</v>
      </c>
      <c r="J352" s="266">
        <f>'Midwest Scenario'!L413</f>
        <v>25079.445504887623</v>
      </c>
      <c r="K352" s="266">
        <f>'Midwest Scenario'!M413</f>
        <v>25831.828870034253</v>
      </c>
      <c r="L352" s="266">
        <f>'Midwest Scenario'!N413</f>
        <v>0</v>
      </c>
      <c r="M352" s="266">
        <f>'Midwest Scenario'!O413</f>
        <v>0</v>
      </c>
      <c r="N352" s="266">
        <f>'Midwest Scenario'!P413</f>
        <v>0</v>
      </c>
      <c r="O352" s="266">
        <f>'Midwest Scenario'!Q413</f>
        <v>29073.950971635895</v>
      </c>
      <c r="P352" s="266">
        <f>'Midwest Scenario'!R413</f>
        <v>29946.169500784974</v>
      </c>
      <c r="Q352" s="266">
        <f>'Midwest Scenario'!S413</f>
        <v>30844.554585808517</v>
      </c>
      <c r="R352" s="266">
        <f>'Midwest Scenario'!T413</f>
        <v>0</v>
      </c>
      <c r="S352" s="266">
        <f>'Midwest Scenario'!U413</f>
        <v>0</v>
      </c>
      <c r="T352" s="266">
        <f>'Midwest Scenario'!V413</f>
        <v>0</v>
      </c>
      <c r="U352" s="266">
        <f>'Midwest Scenario'!W413</f>
        <v>34715.817926853386</v>
      </c>
      <c r="V352" s="266">
        <f>'Midwest Scenario'!X413</f>
        <v>35757.292464658989</v>
      </c>
    </row>
    <row r="353" spans="1:22" ht="14.25" customHeight="1">
      <c r="B353" s="423"/>
      <c r="C353" s="12"/>
      <c r="D353" s="125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</row>
    <row r="354" spans="1:22" ht="14.25" customHeight="1">
      <c r="B354" s="423"/>
      <c r="C354" s="12"/>
      <c r="D354" s="125" t="s">
        <v>175</v>
      </c>
      <c r="E354" s="234">
        <f t="shared" ref="E354:V354" si="34">SUM(E333:E352)</f>
        <v>23298.75</v>
      </c>
      <c r="F354" s="234">
        <f t="shared" si="34"/>
        <v>50096.625000000007</v>
      </c>
      <c r="G354" s="234">
        <f t="shared" si="34"/>
        <v>39190.972124999993</v>
      </c>
      <c r="H354" s="234">
        <f t="shared" si="34"/>
        <v>30269.903808750001</v>
      </c>
      <c r="I354" s="234">
        <f t="shared" si="34"/>
        <v>74743.633186087493</v>
      </c>
      <c r="J354" s="234">
        <f t="shared" si="34"/>
        <v>76985.942181670121</v>
      </c>
      <c r="K354" s="234">
        <f t="shared" si="34"/>
        <v>79295.520447120216</v>
      </c>
      <c r="L354" s="234">
        <f t="shared" si="34"/>
        <v>59817.990129602113</v>
      </c>
      <c r="M354" s="234">
        <f t="shared" si="34"/>
        <v>46796.070269060263</v>
      </c>
      <c r="N354" s="234">
        <f t="shared" si="34"/>
        <v>36143.848158549852</v>
      </c>
      <c r="O354" s="234">
        <f t="shared" si="34"/>
        <v>89247.806856768948</v>
      </c>
      <c r="P354" s="234">
        <f t="shared" si="34"/>
        <v>91925.241062472021</v>
      </c>
      <c r="Q354" s="234">
        <f t="shared" si="34"/>
        <v>94682.998294346165</v>
      </c>
      <c r="R354" s="234">
        <f t="shared" si="34"/>
        <v>71425.808488000432</v>
      </c>
      <c r="S354" s="234">
        <f t="shared" si="34"/>
        <v>55876.955173303868</v>
      </c>
      <c r="T354" s="234">
        <f t="shared" si="34"/>
        <v>43157.644899111925</v>
      </c>
      <c r="U354" s="234">
        <f t="shared" si="34"/>
        <v>106566.54873750158</v>
      </c>
      <c r="V354" s="234">
        <f t="shared" si="34"/>
        <v>109763.54519962662</v>
      </c>
    </row>
    <row r="355" spans="1:22" ht="14.25" customHeight="1">
      <c r="B355" s="423"/>
      <c r="C355" s="12"/>
      <c r="D355" s="125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</row>
    <row r="356" spans="1:22" ht="14.25" customHeight="1">
      <c r="A356" s="2"/>
      <c r="B356" s="423"/>
      <c r="C356" s="12"/>
      <c r="D356" s="244" t="s">
        <v>192</v>
      </c>
      <c r="E356" s="245">
        <f t="shared" ref="E356:V356" si="35">E329-E354</f>
        <v>78777.375</v>
      </c>
      <c r="F356" s="245">
        <f t="shared" si="35"/>
        <v>-35955.626250000008</v>
      </c>
      <c r="G356" s="245">
        <f t="shared" si="35"/>
        <v>-30384.242306249995</v>
      </c>
      <c r="H356" s="245">
        <f t="shared" si="35"/>
        <v>-48811.418476537503</v>
      </c>
      <c r="I356" s="245">
        <f t="shared" si="35"/>
        <v>80833.325222333617</v>
      </c>
      <c r="J356" s="245">
        <f t="shared" si="35"/>
        <v>32373.586387642485</v>
      </c>
      <c r="K356" s="245">
        <f t="shared" si="35"/>
        <v>85756.0747283737</v>
      </c>
      <c r="L356" s="245">
        <f t="shared" si="35"/>
        <v>289477.28726269642</v>
      </c>
      <c r="M356" s="245">
        <f t="shared" si="35"/>
        <v>127479.1744581743</v>
      </c>
      <c r="N356" s="245">
        <f t="shared" si="35"/>
        <v>105754.2477604208</v>
      </c>
      <c r="O356" s="245">
        <f t="shared" si="35"/>
        <v>96519.217617803006</v>
      </c>
      <c r="P356" s="245">
        <f t="shared" si="35"/>
        <v>99414.794146337052</v>
      </c>
      <c r="Q356" s="245">
        <f t="shared" si="35"/>
        <v>102397.23797072716</v>
      </c>
      <c r="R356" s="245">
        <f t="shared" si="35"/>
        <v>345651.01964900771</v>
      </c>
      <c r="S356" s="245">
        <f t="shared" si="35"/>
        <v>152216.80102140401</v>
      </c>
      <c r="T356" s="245">
        <f t="shared" si="35"/>
        <v>126276.10240602728</v>
      </c>
      <c r="U356" s="245">
        <f t="shared" si="35"/>
        <v>115248.99345571993</v>
      </c>
      <c r="V356" s="245">
        <f t="shared" si="35"/>
        <v>118706.46325939152</v>
      </c>
    </row>
    <row r="357" spans="1:22" ht="14.25" customHeight="1">
      <c r="Q357" s="12"/>
      <c r="R357" s="12"/>
    </row>
    <row r="358" spans="1:22" ht="14.25" customHeight="1">
      <c r="Q358" s="12"/>
      <c r="R358" s="12"/>
    </row>
    <row r="359" spans="1:22" ht="14.25" customHeight="1">
      <c r="Q359" s="12"/>
      <c r="R359" s="12"/>
    </row>
    <row r="360" spans="1:22" ht="14.25" customHeight="1">
      <c r="Q360" s="12"/>
      <c r="R360" s="12"/>
    </row>
    <row r="361" spans="1:22" ht="14.25" customHeight="1">
      <c r="Q361" s="12"/>
      <c r="R361" s="12"/>
    </row>
    <row r="362" spans="1:22" ht="14.25" customHeight="1">
      <c r="Q362" s="12"/>
      <c r="R362" s="12"/>
    </row>
    <row r="363" spans="1:22" ht="14.25" customHeight="1">
      <c r="Q363" s="12"/>
      <c r="R363" s="12"/>
    </row>
    <row r="364" spans="1:22" ht="14.25" customHeight="1">
      <c r="Q364" s="12"/>
      <c r="R364" s="12"/>
    </row>
    <row r="365" spans="1:22" ht="14.25" customHeight="1">
      <c r="Q365" s="12"/>
      <c r="R365" s="12"/>
    </row>
    <row r="366" spans="1:22" ht="14.25" customHeight="1">
      <c r="Q366" s="12"/>
      <c r="R366" s="12"/>
    </row>
    <row r="367" spans="1:22" ht="14.25" customHeight="1">
      <c r="Q367" s="12"/>
      <c r="R367" s="12"/>
    </row>
    <row r="368" spans="1:22" ht="14.25" customHeight="1">
      <c r="Q368" s="12"/>
      <c r="R368" s="12"/>
    </row>
    <row r="369" spans="17:18" ht="14.25" customHeight="1">
      <c r="Q369" s="12"/>
      <c r="R369" s="12"/>
    </row>
    <row r="370" spans="17:18" ht="14.25" customHeight="1">
      <c r="Q370" s="12"/>
      <c r="R370" s="12"/>
    </row>
    <row r="371" spans="17:18" ht="14.25" customHeight="1">
      <c r="Q371" s="12"/>
      <c r="R371" s="12"/>
    </row>
    <row r="372" spans="17:18" ht="14.25" customHeight="1">
      <c r="Q372" s="12"/>
      <c r="R372" s="12"/>
    </row>
    <row r="373" spans="17:18" ht="14.25" customHeight="1">
      <c r="Q373" s="12"/>
      <c r="R373" s="12"/>
    </row>
    <row r="374" spans="17:18" ht="14.25" customHeight="1">
      <c r="Q374" s="12"/>
      <c r="R374" s="12"/>
    </row>
    <row r="375" spans="17:18" ht="14.25" customHeight="1">
      <c r="Q375" s="12"/>
      <c r="R375" s="12"/>
    </row>
    <row r="376" spans="17:18" ht="14.25" customHeight="1">
      <c r="Q376" s="12"/>
      <c r="R376" s="12"/>
    </row>
    <row r="377" spans="17:18" ht="14.25" customHeight="1">
      <c r="Q377" s="12"/>
      <c r="R377" s="12"/>
    </row>
    <row r="378" spans="17:18" ht="14.25" customHeight="1">
      <c r="Q378" s="12"/>
      <c r="R378" s="12"/>
    </row>
    <row r="379" spans="17:18" ht="14.25" customHeight="1">
      <c r="Q379" s="12"/>
      <c r="R379" s="12"/>
    </row>
    <row r="380" spans="17:18" ht="14.25" customHeight="1">
      <c r="Q380" s="12"/>
      <c r="R380" s="12"/>
    </row>
    <row r="381" spans="17:18" ht="14.25" customHeight="1">
      <c r="Q381" s="12"/>
      <c r="R381" s="12"/>
    </row>
    <row r="382" spans="17:18" ht="14.25" customHeight="1">
      <c r="Q382" s="12"/>
      <c r="R382" s="12"/>
    </row>
    <row r="383" spans="17:18" ht="14.25" customHeight="1">
      <c r="Q383" s="12"/>
      <c r="R383" s="12"/>
    </row>
    <row r="384" spans="17:18" ht="14.25" customHeight="1">
      <c r="Q384" s="12"/>
      <c r="R384" s="12"/>
    </row>
    <row r="385" spans="17:18" ht="14.25" customHeight="1">
      <c r="Q385" s="12"/>
      <c r="R385" s="12"/>
    </row>
    <row r="386" spans="17:18" ht="14.25" customHeight="1">
      <c r="Q386" s="12"/>
      <c r="R386" s="12"/>
    </row>
    <row r="387" spans="17:18" ht="14.25" customHeight="1">
      <c r="Q387" s="12"/>
      <c r="R387" s="12"/>
    </row>
    <row r="388" spans="17:18" ht="14.25" customHeight="1">
      <c r="Q388" s="12"/>
      <c r="R388" s="12"/>
    </row>
    <row r="389" spans="17:18" ht="14.25" customHeight="1">
      <c r="Q389" s="12"/>
      <c r="R389" s="12"/>
    </row>
    <row r="390" spans="17:18" ht="14.25" customHeight="1">
      <c r="Q390" s="12"/>
      <c r="R390" s="12"/>
    </row>
    <row r="391" spans="17:18" ht="14.25" customHeight="1">
      <c r="Q391" s="12"/>
      <c r="R391" s="12"/>
    </row>
    <row r="392" spans="17:18" ht="14.25" customHeight="1">
      <c r="Q392" s="12"/>
      <c r="R392" s="12"/>
    </row>
    <row r="393" spans="17:18" ht="14.25" customHeight="1">
      <c r="Q393" s="12"/>
      <c r="R393" s="12"/>
    </row>
    <row r="394" spans="17:18" ht="14.25" customHeight="1">
      <c r="Q394" s="12"/>
      <c r="R394" s="12"/>
    </row>
    <row r="395" spans="17:18" ht="14.25" customHeight="1">
      <c r="Q395" s="12"/>
      <c r="R395" s="12"/>
    </row>
    <row r="396" spans="17:18" ht="14.25" customHeight="1">
      <c r="Q396" s="12"/>
      <c r="R396" s="12"/>
    </row>
    <row r="397" spans="17:18" ht="14.25" customHeight="1">
      <c r="Q397" s="12"/>
      <c r="R397" s="12"/>
    </row>
    <row r="398" spans="17:18" ht="14.25" customHeight="1">
      <c r="Q398" s="12"/>
      <c r="R398" s="12"/>
    </row>
    <row r="399" spans="17:18" ht="14.25" customHeight="1">
      <c r="Q399" s="12"/>
      <c r="R399" s="12"/>
    </row>
    <row r="400" spans="17:18" ht="14.25" customHeight="1">
      <c r="Q400" s="12"/>
      <c r="R400" s="12"/>
    </row>
    <row r="401" spans="17:18" ht="14.25" customHeight="1">
      <c r="Q401" s="12"/>
      <c r="R401" s="12"/>
    </row>
    <row r="402" spans="17:18" ht="14.25" customHeight="1">
      <c r="Q402" s="12"/>
      <c r="R402" s="12"/>
    </row>
    <row r="403" spans="17:18" ht="14.25" customHeight="1">
      <c r="Q403" s="12"/>
      <c r="R403" s="12"/>
    </row>
    <row r="404" spans="17:18" ht="14.25" customHeight="1">
      <c r="Q404" s="12"/>
      <c r="R404" s="12"/>
    </row>
    <row r="405" spans="17:18" ht="14.25" customHeight="1">
      <c r="Q405" s="12"/>
      <c r="R405" s="12"/>
    </row>
    <row r="406" spans="17:18" ht="14.25" customHeight="1">
      <c r="Q406" s="12"/>
      <c r="R406" s="12"/>
    </row>
    <row r="407" spans="17:18" ht="14.25" customHeight="1">
      <c r="Q407" s="12"/>
      <c r="R407" s="12"/>
    </row>
    <row r="408" spans="17:18" ht="14.25" customHeight="1">
      <c r="Q408" s="12"/>
      <c r="R408" s="12"/>
    </row>
    <row r="409" spans="17:18" ht="14.25" customHeight="1">
      <c r="Q409" s="12"/>
      <c r="R409" s="12"/>
    </row>
    <row r="410" spans="17:18" ht="14.25" customHeight="1">
      <c r="Q410" s="12"/>
      <c r="R410" s="12"/>
    </row>
    <row r="411" spans="17:18" ht="14.25" customHeight="1">
      <c r="Q411" s="12"/>
      <c r="R411" s="12"/>
    </row>
    <row r="412" spans="17:18" ht="14.25" customHeight="1">
      <c r="Q412" s="12"/>
      <c r="R412" s="12"/>
    </row>
    <row r="413" spans="17:18" ht="14.25" customHeight="1">
      <c r="Q413" s="12"/>
      <c r="R413" s="12"/>
    </row>
    <row r="414" spans="17:18" ht="14.25" customHeight="1">
      <c r="Q414" s="12"/>
      <c r="R414" s="12"/>
    </row>
    <row r="415" spans="17:18" ht="14.25" customHeight="1">
      <c r="Q415" s="12"/>
      <c r="R415" s="12"/>
    </row>
    <row r="416" spans="17:18" ht="14.25" customHeight="1">
      <c r="Q416" s="12"/>
      <c r="R416" s="12"/>
    </row>
    <row r="417" spans="17:18" ht="14.25" customHeight="1">
      <c r="Q417" s="12"/>
      <c r="R417" s="12"/>
    </row>
    <row r="418" spans="17:18" ht="14.25" customHeight="1">
      <c r="Q418" s="12"/>
      <c r="R418" s="12"/>
    </row>
    <row r="419" spans="17:18" ht="14.25" customHeight="1">
      <c r="Q419" s="12"/>
      <c r="R419" s="12"/>
    </row>
    <row r="420" spans="17:18" ht="14.25" customHeight="1">
      <c r="Q420" s="12"/>
      <c r="R420" s="12"/>
    </row>
    <row r="421" spans="17:18" ht="14.25" customHeight="1">
      <c r="Q421" s="12"/>
      <c r="R421" s="12"/>
    </row>
    <row r="422" spans="17:18" ht="14.25" customHeight="1">
      <c r="Q422" s="12"/>
      <c r="R422" s="12"/>
    </row>
    <row r="423" spans="17:18" ht="14.25" customHeight="1">
      <c r="Q423" s="12"/>
      <c r="R423" s="12"/>
    </row>
    <row r="424" spans="17:18" ht="14.25" customHeight="1">
      <c r="Q424" s="12"/>
      <c r="R424" s="12"/>
    </row>
    <row r="425" spans="17:18" ht="14.25" customHeight="1">
      <c r="Q425" s="12"/>
      <c r="R425" s="12"/>
    </row>
    <row r="426" spans="17:18" ht="14.25" customHeight="1">
      <c r="Q426" s="12"/>
      <c r="R426" s="12"/>
    </row>
    <row r="427" spans="17:18" ht="14.25" customHeight="1">
      <c r="Q427" s="12"/>
      <c r="R427" s="12"/>
    </row>
    <row r="428" spans="17:18" ht="14.25" customHeight="1">
      <c r="Q428" s="12"/>
      <c r="R428" s="12"/>
    </row>
    <row r="429" spans="17:18" ht="14.25" customHeight="1">
      <c r="Q429" s="12"/>
      <c r="R429" s="12"/>
    </row>
    <row r="430" spans="17:18" ht="14.25" customHeight="1">
      <c r="Q430" s="12"/>
      <c r="R430" s="12"/>
    </row>
    <row r="431" spans="17:18" ht="14.25" customHeight="1">
      <c r="Q431" s="12"/>
      <c r="R431" s="12"/>
    </row>
    <row r="432" spans="17:18" ht="14.25" customHeight="1">
      <c r="Q432" s="12"/>
      <c r="R432" s="12"/>
    </row>
    <row r="433" spans="17:18" ht="14.25" customHeight="1">
      <c r="Q433" s="12"/>
      <c r="R433" s="12"/>
    </row>
    <row r="434" spans="17:18" ht="14.25" customHeight="1">
      <c r="Q434" s="12"/>
      <c r="R434" s="12"/>
    </row>
    <row r="435" spans="17:18" ht="14.25" customHeight="1">
      <c r="Q435" s="12"/>
      <c r="R435" s="12"/>
    </row>
    <row r="436" spans="17:18" ht="14.25" customHeight="1">
      <c r="Q436" s="12"/>
      <c r="R436" s="12"/>
    </row>
    <row r="437" spans="17:18" ht="14.25" customHeight="1">
      <c r="Q437" s="12"/>
      <c r="R437" s="12"/>
    </row>
    <row r="438" spans="17:18" ht="14.25" customHeight="1">
      <c r="Q438" s="12"/>
      <c r="R438" s="12"/>
    </row>
    <row r="439" spans="17:18" ht="14.25" customHeight="1">
      <c r="Q439" s="12"/>
      <c r="R439" s="12"/>
    </row>
    <row r="440" spans="17:18" ht="14.25" customHeight="1">
      <c r="Q440" s="12"/>
      <c r="R440" s="12"/>
    </row>
    <row r="441" spans="17:18" ht="14.25" customHeight="1">
      <c r="Q441" s="12"/>
      <c r="R441" s="12"/>
    </row>
    <row r="442" spans="17:18" ht="14.25" customHeight="1">
      <c r="Q442" s="12"/>
      <c r="R442" s="12"/>
    </row>
    <row r="443" spans="17:18" ht="14.25" customHeight="1">
      <c r="Q443" s="12"/>
      <c r="R443" s="12"/>
    </row>
    <row r="444" spans="17:18" ht="14.25" customHeight="1">
      <c r="Q444" s="12"/>
      <c r="R444" s="12"/>
    </row>
    <row r="445" spans="17:18" ht="14.25" customHeight="1">
      <c r="Q445" s="12"/>
      <c r="R445" s="12"/>
    </row>
    <row r="446" spans="17:18" ht="14.25" customHeight="1">
      <c r="Q446" s="12"/>
      <c r="R446" s="12"/>
    </row>
    <row r="447" spans="17:18" ht="14.25" customHeight="1">
      <c r="Q447" s="12"/>
      <c r="R447" s="12"/>
    </row>
    <row r="448" spans="17:18" ht="14.25" customHeight="1">
      <c r="Q448" s="12"/>
      <c r="R448" s="12"/>
    </row>
    <row r="449" spans="17:18" ht="14.25" customHeight="1">
      <c r="Q449" s="12"/>
      <c r="R449" s="12"/>
    </row>
    <row r="450" spans="17:18" ht="14.25" customHeight="1">
      <c r="Q450" s="12"/>
      <c r="R450" s="12"/>
    </row>
    <row r="451" spans="17:18" ht="14.25" customHeight="1">
      <c r="Q451" s="12"/>
      <c r="R451" s="12"/>
    </row>
    <row r="452" spans="17:18" ht="14.25" customHeight="1">
      <c r="Q452" s="12"/>
      <c r="R452" s="12"/>
    </row>
    <row r="453" spans="17:18" ht="14.25" customHeight="1">
      <c r="Q453" s="12"/>
      <c r="R453" s="12"/>
    </row>
    <row r="454" spans="17:18" ht="14.25" customHeight="1">
      <c r="Q454" s="12"/>
      <c r="R454" s="12"/>
    </row>
    <row r="455" spans="17:18" ht="14.25" customHeight="1">
      <c r="Q455" s="12"/>
      <c r="R455" s="12"/>
    </row>
    <row r="456" spans="17:18" ht="14.25" customHeight="1">
      <c r="Q456" s="12"/>
      <c r="R456" s="12"/>
    </row>
    <row r="457" spans="17:18" ht="14.25" customHeight="1">
      <c r="Q457" s="12"/>
      <c r="R457" s="12"/>
    </row>
    <row r="458" spans="17:18" ht="14.25" customHeight="1">
      <c r="Q458" s="12"/>
      <c r="R458" s="12"/>
    </row>
    <row r="459" spans="17:18" ht="14.25" customHeight="1">
      <c r="Q459" s="12"/>
      <c r="R459" s="12"/>
    </row>
    <row r="460" spans="17:18" ht="14.25" customHeight="1">
      <c r="Q460" s="12"/>
      <c r="R460" s="12"/>
    </row>
    <row r="461" spans="17:18" ht="14.25" customHeight="1">
      <c r="Q461" s="12"/>
      <c r="R461" s="12"/>
    </row>
    <row r="462" spans="17:18" ht="14.25" customHeight="1">
      <c r="Q462" s="12"/>
      <c r="R462" s="12"/>
    </row>
    <row r="463" spans="17:18" ht="14.25" customHeight="1">
      <c r="Q463" s="12"/>
      <c r="R463" s="12"/>
    </row>
    <row r="464" spans="17:18" ht="14.25" customHeight="1">
      <c r="Q464" s="12"/>
      <c r="R464" s="12"/>
    </row>
    <row r="465" spans="17:18" ht="14.25" customHeight="1">
      <c r="Q465" s="12"/>
      <c r="R465" s="12"/>
    </row>
    <row r="466" spans="17:18" ht="14.25" customHeight="1">
      <c r="Q466" s="12"/>
      <c r="R466" s="12"/>
    </row>
    <row r="467" spans="17:18" ht="14.25" customHeight="1">
      <c r="Q467" s="12"/>
      <c r="R467" s="12"/>
    </row>
    <row r="468" spans="17:18" ht="14.25" customHeight="1">
      <c r="Q468" s="12"/>
      <c r="R468" s="12"/>
    </row>
    <row r="469" spans="17:18" ht="14.25" customHeight="1">
      <c r="Q469" s="12"/>
      <c r="R469" s="12"/>
    </row>
    <row r="470" spans="17:18" ht="14.25" customHeight="1">
      <c r="Q470" s="12"/>
      <c r="R470" s="12"/>
    </row>
    <row r="471" spans="17:18" ht="14.25" customHeight="1">
      <c r="Q471" s="12"/>
      <c r="R471" s="12"/>
    </row>
    <row r="472" spans="17:18" ht="14.25" customHeight="1">
      <c r="Q472" s="12"/>
      <c r="R472" s="12"/>
    </row>
    <row r="473" spans="17:18" ht="14.25" customHeight="1">
      <c r="Q473" s="12"/>
      <c r="R473" s="12"/>
    </row>
    <row r="474" spans="17:18" ht="14.25" customHeight="1">
      <c r="Q474" s="12"/>
      <c r="R474" s="12"/>
    </row>
    <row r="475" spans="17:18" ht="14.25" customHeight="1">
      <c r="Q475" s="12"/>
      <c r="R475" s="12"/>
    </row>
    <row r="476" spans="17:18" ht="14.25" customHeight="1">
      <c r="Q476" s="12"/>
      <c r="R476" s="12"/>
    </row>
    <row r="477" spans="17:18" ht="14.25" customHeight="1">
      <c r="Q477" s="12"/>
      <c r="R477" s="12"/>
    </row>
    <row r="478" spans="17:18" ht="14.25" customHeight="1">
      <c r="Q478" s="12"/>
      <c r="R478" s="12"/>
    </row>
    <row r="479" spans="17:18" ht="14.25" customHeight="1">
      <c r="Q479" s="12"/>
      <c r="R479" s="12"/>
    </row>
    <row r="480" spans="17:18" ht="14.25" customHeight="1">
      <c r="Q480" s="12"/>
      <c r="R480" s="12"/>
    </row>
    <row r="481" spans="17:18" ht="14.25" customHeight="1">
      <c r="Q481" s="12"/>
      <c r="R481" s="12"/>
    </row>
    <row r="482" spans="17:18" ht="14.25" customHeight="1">
      <c r="Q482" s="12"/>
      <c r="R482" s="12"/>
    </row>
    <row r="483" spans="17:18" ht="14.25" customHeight="1">
      <c r="Q483" s="12"/>
      <c r="R483" s="12"/>
    </row>
    <row r="484" spans="17:18" ht="14.25" customHeight="1">
      <c r="Q484" s="12"/>
      <c r="R484" s="12"/>
    </row>
    <row r="485" spans="17:18" ht="14.25" customHeight="1">
      <c r="Q485" s="12"/>
      <c r="R485" s="12"/>
    </row>
    <row r="486" spans="17:18" ht="14.25" customHeight="1">
      <c r="Q486" s="12"/>
      <c r="R486" s="12"/>
    </row>
    <row r="487" spans="17:18" ht="14.25" customHeight="1">
      <c r="Q487" s="12"/>
      <c r="R487" s="12"/>
    </row>
    <row r="488" spans="17:18" ht="14.25" customHeight="1">
      <c r="Q488" s="12"/>
      <c r="R488" s="12"/>
    </row>
    <row r="489" spans="17:18" ht="14.25" customHeight="1">
      <c r="Q489" s="12"/>
      <c r="R489" s="12"/>
    </row>
    <row r="490" spans="17:18" ht="14.25" customHeight="1">
      <c r="Q490" s="12"/>
      <c r="R490" s="12"/>
    </row>
    <row r="491" spans="17:18" ht="14.25" customHeight="1">
      <c r="Q491" s="12"/>
      <c r="R491" s="12"/>
    </row>
    <row r="492" spans="17:18" ht="14.25" customHeight="1">
      <c r="Q492" s="12"/>
      <c r="R492" s="12"/>
    </row>
    <row r="493" spans="17:18" ht="14.25" customHeight="1">
      <c r="Q493" s="12"/>
      <c r="R493" s="12"/>
    </row>
    <row r="494" spans="17:18" ht="14.25" customHeight="1">
      <c r="Q494" s="12"/>
      <c r="R494" s="12"/>
    </row>
    <row r="495" spans="17:18" ht="14.25" customHeight="1">
      <c r="Q495" s="12"/>
      <c r="R495" s="12"/>
    </row>
    <row r="496" spans="17:18" ht="14.25" customHeight="1">
      <c r="Q496" s="12"/>
      <c r="R496" s="12"/>
    </row>
    <row r="497" spans="17:18" ht="14.25" customHeight="1">
      <c r="Q497" s="12"/>
      <c r="R497" s="12"/>
    </row>
    <row r="498" spans="17:18" ht="14.25" customHeight="1">
      <c r="Q498" s="12"/>
      <c r="R498" s="12"/>
    </row>
    <row r="499" spans="17:18" ht="14.25" customHeight="1">
      <c r="Q499" s="12"/>
      <c r="R499" s="12"/>
    </row>
    <row r="500" spans="17:18" ht="14.25" customHeight="1">
      <c r="Q500" s="12"/>
      <c r="R500" s="12"/>
    </row>
    <row r="501" spans="17:18" ht="14.25" customHeight="1">
      <c r="Q501" s="12"/>
      <c r="R501" s="12"/>
    </row>
    <row r="502" spans="17:18" ht="14.25" customHeight="1">
      <c r="Q502" s="12"/>
      <c r="R502" s="12"/>
    </row>
    <row r="503" spans="17:18" ht="14.25" customHeight="1">
      <c r="Q503" s="12"/>
      <c r="R503" s="12"/>
    </row>
    <row r="504" spans="17:18" ht="14.25" customHeight="1">
      <c r="Q504" s="12"/>
      <c r="R504" s="12"/>
    </row>
    <row r="505" spans="17:18" ht="14.25" customHeight="1">
      <c r="Q505" s="12"/>
      <c r="R505" s="12"/>
    </row>
    <row r="506" spans="17:18" ht="14.25" customHeight="1">
      <c r="Q506" s="12"/>
      <c r="R506" s="12"/>
    </row>
    <row r="507" spans="17:18" ht="14.25" customHeight="1">
      <c r="Q507" s="12"/>
      <c r="R507" s="12"/>
    </row>
    <row r="508" spans="17:18" ht="14.25" customHeight="1">
      <c r="Q508" s="12"/>
      <c r="R508" s="12"/>
    </row>
    <row r="509" spans="17:18" ht="14.25" customHeight="1">
      <c r="Q509" s="12"/>
      <c r="R509" s="12"/>
    </row>
    <row r="510" spans="17:18" ht="14.25" customHeight="1">
      <c r="Q510" s="12"/>
      <c r="R510" s="12"/>
    </row>
    <row r="511" spans="17:18" ht="14.25" customHeight="1">
      <c r="Q511" s="12"/>
      <c r="R511" s="12"/>
    </row>
    <row r="512" spans="17:18" ht="14.25" customHeight="1">
      <c r="Q512" s="12"/>
      <c r="R512" s="12"/>
    </row>
    <row r="513" spans="17:18" ht="14.25" customHeight="1">
      <c r="Q513" s="12"/>
      <c r="R513" s="12"/>
    </row>
    <row r="514" spans="17:18" ht="14.25" customHeight="1">
      <c r="Q514" s="12"/>
      <c r="R514" s="12"/>
    </row>
    <row r="515" spans="17:18" ht="14.25" customHeight="1">
      <c r="Q515" s="12"/>
      <c r="R515" s="12"/>
    </row>
    <row r="516" spans="17:18" ht="14.25" customHeight="1">
      <c r="Q516" s="12"/>
      <c r="R516" s="12"/>
    </row>
    <row r="517" spans="17:18" ht="14.25" customHeight="1">
      <c r="Q517" s="12"/>
      <c r="R517" s="12"/>
    </row>
    <row r="518" spans="17:18" ht="14.25" customHeight="1">
      <c r="Q518" s="12"/>
      <c r="R518" s="12"/>
    </row>
    <row r="519" spans="17:18" ht="14.25" customHeight="1">
      <c r="Q519" s="12"/>
      <c r="R519" s="12"/>
    </row>
    <row r="520" spans="17:18" ht="14.25" customHeight="1">
      <c r="Q520" s="12"/>
      <c r="R520" s="12"/>
    </row>
    <row r="521" spans="17:18" ht="14.25" customHeight="1">
      <c r="Q521" s="12"/>
      <c r="R521" s="12"/>
    </row>
    <row r="522" spans="17:18" ht="14.25" customHeight="1">
      <c r="Q522" s="12"/>
      <c r="R522" s="12"/>
    </row>
    <row r="523" spans="17:18" ht="14.25" customHeight="1">
      <c r="Q523" s="12"/>
      <c r="R523" s="12"/>
    </row>
    <row r="524" spans="17:18" ht="14.25" customHeight="1">
      <c r="Q524" s="12"/>
      <c r="R524" s="12"/>
    </row>
    <row r="525" spans="17:18" ht="14.25" customHeight="1">
      <c r="Q525" s="12"/>
      <c r="R525" s="12"/>
    </row>
    <row r="526" spans="17:18" ht="14.25" customHeight="1">
      <c r="Q526" s="12"/>
      <c r="R526" s="12"/>
    </row>
    <row r="527" spans="17:18" ht="14.25" customHeight="1">
      <c r="Q527" s="12"/>
      <c r="R527" s="12"/>
    </row>
    <row r="528" spans="17:18" ht="14.25" customHeight="1">
      <c r="Q528" s="12"/>
      <c r="R528" s="12"/>
    </row>
    <row r="529" spans="17:18" ht="14.25" customHeight="1">
      <c r="Q529" s="12"/>
      <c r="R529" s="12"/>
    </row>
    <row r="530" spans="17:18" ht="14.25" customHeight="1">
      <c r="Q530" s="12"/>
      <c r="R530" s="12"/>
    </row>
    <row r="531" spans="17:18" ht="14.25" customHeight="1">
      <c r="Q531" s="12"/>
      <c r="R531" s="12"/>
    </row>
    <row r="532" spans="17:18" ht="14.25" customHeight="1">
      <c r="Q532" s="12"/>
      <c r="R532" s="12"/>
    </row>
    <row r="533" spans="17:18" ht="14.25" customHeight="1">
      <c r="Q533" s="12"/>
      <c r="R533" s="12"/>
    </row>
    <row r="534" spans="17:18" ht="14.25" customHeight="1">
      <c r="Q534" s="12"/>
      <c r="R534" s="12"/>
    </row>
    <row r="535" spans="17:18" ht="14.25" customHeight="1">
      <c r="Q535" s="12"/>
      <c r="R535" s="12"/>
    </row>
    <row r="536" spans="17:18" ht="14.25" customHeight="1">
      <c r="Q536" s="12"/>
      <c r="R536" s="12"/>
    </row>
    <row r="537" spans="17:18" ht="14.25" customHeight="1">
      <c r="Q537" s="12"/>
      <c r="R537" s="12"/>
    </row>
    <row r="538" spans="17:18" ht="14.25" customHeight="1">
      <c r="Q538" s="12"/>
      <c r="R538" s="12"/>
    </row>
    <row r="539" spans="17:18" ht="14.25" customHeight="1">
      <c r="Q539" s="12"/>
      <c r="R539" s="12"/>
    </row>
    <row r="540" spans="17:18" ht="14.25" customHeight="1">
      <c r="Q540" s="12"/>
      <c r="R540" s="12"/>
    </row>
    <row r="541" spans="17:18" ht="14.25" customHeight="1">
      <c r="Q541" s="12"/>
      <c r="R541" s="12"/>
    </row>
    <row r="542" spans="17:18" ht="14.25" customHeight="1">
      <c r="Q542" s="12"/>
      <c r="R542" s="12"/>
    </row>
    <row r="543" spans="17:18" ht="14.25" customHeight="1">
      <c r="Q543" s="12"/>
      <c r="R543" s="12"/>
    </row>
    <row r="544" spans="17:18" ht="14.25" customHeight="1">
      <c r="Q544" s="12"/>
      <c r="R544" s="12"/>
    </row>
    <row r="545" spans="17:18" ht="14.25" customHeight="1">
      <c r="Q545" s="12"/>
      <c r="R545" s="12"/>
    </row>
    <row r="546" spans="17:18" ht="14.25" customHeight="1">
      <c r="Q546" s="12"/>
      <c r="R546" s="12"/>
    </row>
    <row r="547" spans="17:18" ht="14.25" customHeight="1">
      <c r="Q547" s="12"/>
      <c r="R547" s="12"/>
    </row>
    <row r="548" spans="17:18" ht="14.25" customHeight="1">
      <c r="Q548" s="12"/>
      <c r="R548" s="12"/>
    </row>
    <row r="549" spans="17:18" ht="14.25" customHeight="1">
      <c r="Q549" s="12"/>
      <c r="R549" s="12"/>
    </row>
    <row r="550" spans="17:18" ht="14.25" customHeight="1">
      <c r="Q550" s="12"/>
      <c r="R550" s="12"/>
    </row>
    <row r="551" spans="17:18" ht="14.25" customHeight="1">
      <c r="Q551" s="12"/>
      <c r="R551" s="12"/>
    </row>
    <row r="552" spans="17:18" ht="14.25" customHeight="1">
      <c r="Q552" s="12"/>
      <c r="R552" s="12"/>
    </row>
    <row r="553" spans="17:18" ht="14.25" customHeight="1">
      <c r="Q553" s="12"/>
      <c r="R553" s="12"/>
    </row>
    <row r="554" spans="17:18" ht="14.25" customHeight="1">
      <c r="Q554" s="12"/>
      <c r="R554" s="12"/>
    </row>
    <row r="555" spans="17:18" ht="14.25" customHeight="1">
      <c r="Q555" s="12"/>
      <c r="R555" s="12"/>
    </row>
    <row r="556" spans="17:18" ht="14.25" customHeight="1">
      <c r="Q556" s="12"/>
      <c r="R556" s="12"/>
    </row>
    <row r="557" spans="17:18" ht="14.25" customHeight="1">
      <c r="Q557" s="12"/>
      <c r="R557" s="12"/>
    </row>
    <row r="558" spans="17:18" ht="14.25" customHeight="1">
      <c r="Q558" s="12"/>
      <c r="R558" s="12"/>
    </row>
    <row r="559" spans="17:18" ht="14.25" customHeight="1">
      <c r="Q559" s="12"/>
      <c r="R559" s="12"/>
    </row>
    <row r="560" spans="17:18" ht="14.25" customHeight="1">
      <c r="Q560" s="12"/>
      <c r="R560" s="12"/>
    </row>
    <row r="561" spans="17:18" ht="14.25" customHeight="1">
      <c r="Q561" s="12"/>
      <c r="R561" s="12"/>
    </row>
    <row r="562" spans="17:18" ht="14.25" customHeight="1">
      <c r="Q562" s="12"/>
      <c r="R562" s="12"/>
    </row>
    <row r="563" spans="17:18" ht="14.25" customHeight="1">
      <c r="Q563" s="12"/>
      <c r="R563" s="12"/>
    </row>
    <row r="564" spans="17:18" ht="14.25" customHeight="1">
      <c r="Q564" s="12"/>
      <c r="R564" s="12"/>
    </row>
    <row r="565" spans="17:18" ht="14.25" customHeight="1">
      <c r="Q565" s="12"/>
      <c r="R565" s="12"/>
    </row>
    <row r="566" spans="17:18" ht="14.25" customHeight="1">
      <c r="Q566" s="12"/>
      <c r="R566" s="12"/>
    </row>
    <row r="567" spans="17:18" ht="14.25" customHeight="1">
      <c r="Q567" s="12"/>
      <c r="R567" s="12"/>
    </row>
    <row r="568" spans="17:18" ht="14.25" customHeight="1">
      <c r="Q568" s="12"/>
      <c r="R568" s="12"/>
    </row>
    <row r="569" spans="17:18" ht="14.25" customHeight="1">
      <c r="Q569" s="12"/>
      <c r="R569" s="12"/>
    </row>
    <row r="570" spans="17:18" ht="14.25" customHeight="1">
      <c r="Q570" s="12"/>
      <c r="R570" s="12"/>
    </row>
    <row r="571" spans="17:18" ht="14.25" customHeight="1">
      <c r="Q571" s="12"/>
      <c r="R571" s="12"/>
    </row>
    <row r="572" spans="17:18" ht="14.25" customHeight="1">
      <c r="Q572" s="12"/>
      <c r="R572" s="12"/>
    </row>
    <row r="573" spans="17:18" ht="14.25" customHeight="1">
      <c r="Q573" s="12"/>
      <c r="R573" s="12"/>
    </row>
    <row r="574" spans="17:18" ht="14.25" customHeight="1">
      <c r="Q574" s="12"/>
      <c r="R574" s="12"/>
    </row>
    <row r="575" spans="17:18" ht="14.25" customHeight="1">
      <c r="Q575" s="12"/>
      <c r="R575" s="12"/>
    </row>
    <row r="576" spans="17:18" ht="14.25" customHeight="1">
      <c r="Q576" s="12"/>
      <c r="R576" s="12"/>
    </row>
    <row r="577" spans="17:18" ht="14.25" customHeight="1">
      <c r="Q577" s="12"/>
      <c r="R577" s="12"/>
    </row>
    <row r="578" spans="17:18" ht="14.25" customHeight="1">
      <c r="Q578" s="12"/>
      <c r="R578" s="12"/>
    </row>
    <row r="579" spans="17:18" ht="14.25" customHeight="1">
      <c r="Q579" s="12"/>
      <c r="R579" s="12"/>
    </row>
    <row r="580" spans="17:18" ht="14.25" customHeight="1">
      <c r="Q580" s="12"/>
      <c r="R580" s="12"/>
    </row>
    <row r="581" spans="17:18" ht="14.25" customHeight="1">
      <c r="Q581" s="12"/>
      <c r="R581" s="12"/>
    </row>
    <row r="582" spans="17:18" ht="14.25" customHeight="1">
      <c r="Q582" s="12"/>
      <c r="R582" s="12"/>
    </row>
    <row r="583" spans="17:18" ht="14.25" customHeight="1">
      <c r="Q583" s="12"/>
      <c r="R583" s="12"/>
    </row>
    <row r="584" spans="17:18" ht="14.25" customHeight="1">
      <c r="Q584" s="12"/>
      <c r="R584" s="12"/>
    </row>
    <row r="585" spans="17:18" ht="14.25" customHeight="1">
      <c r="Q585" s="12"/>
      <c r="R585" s="12"/>
    </row>
    <row r="586" spans="17:18" ht="14.25" customHeight="1">
      <c r="Q586" s="12"/>
      <c r="R586" s="12"/>
    </row>
    <row r="587" spans="17:18" ht="14.25" customHeight="1">
      <c r="Q587" s="12"/>
      <c r="R587" s="12"/>
    </row>
    <row r="588" spans="17:18" ht="14.25" customHeight="1">
      <c r="Q588" s="12"/>
      <c r="R588" s="12"/>
    </row>
    <row r="589" spans="17:18" ht="14.25" customHeight="1">
      <c r="Q589" s="12"/>
      <c r="R589" s="12"/>
    </row>
    <row r="590" spans="17:18" ht="14.25" customHeight="1">
      <c r="Q590" s="12"/>
      <c r="R590" s="12"/>
    </row>
    <row r="591" spans="17:18" ht="14.25" customHeight="1">
      <c r="Q591" s="12"/>
      <c r="R591" s="12"/>
    </row>
    <row r="592" spans="17:18" ht="14.25" customHeight="1">
      <c r="Q592" s="12"/>
      <c r="R592" s="12"/>
    </row>
    <row r="593" spans="17:18" ht="14.25" customHeight="1">
      <c r="Q593" s="12"/>
      <c r="R593" s="12"/>
    </row>
    <row r="594" spans="17:18" ht="14.25" customHeight="1">
      <c r="Q594" s="12"/>
      <c r="R594" s="12"/>
    </row>
    <row r="595" spans="17:18" ht="14.25" customHeight="1">
      <c r="Q595" s="12"/>
      <c r="R595" s="12"/>
    </row>
    <row r="596" spans="17:18" ht="14.25" customHeight="1">
      <c r="Q596" s="12"/>
      <c r="R596" s="12"/>
    </row>
    <row r="597" spans="17:18" ht="14.25" customHeight="1">
      <c r="Q597" s="12"/>
      <c r="R597" s="12"/>
    </row>
    <row r="598" spans="17:18" ht="14.25" customHeight="1">
      <c r="Q598" s="12"/>
      <c r="R598" s="12"/>
    </row>
    <row r="599" spans="17:18" ht="14.25" customHeight="1">
      <c r="Q599" s="12"/>
      <c r="R599" s="12"/>
    </row>
    <row r="600" spans="17:18" ht="14.25" customHeight="1">
      <c r="Q600" s="12"/>
      <c r="R600" s="12"/>
    </row>
    <row r="601" spans="17:18" ht="14.25" customHeight="1">
      <c r="Q601" s="12"/>
      <c r="R601" s="12"/>
    </row>
    <row r="602" spans="17:18" ht="14.25" customHeight="1">
      <c r="Q602" s="12"/>
      <c r="R602" s="12"/>
    </row>
    <row r="603" spans="17:18" ht="14.25" customHeight="1">
      <c r="Q603" s="12"/>
      <c r="R603" s="12"/>
    </row>
    <row r="604" spans="17:18" ht="14.25" customHeight="1">
      <c r="Q604" s="12"/>
      <c r="R604" s="12"/>
    </row>
    <row r="605" spans="17:18" ht="14.25" customHeight="1">
      <c r="Q605" s="12"/>
      <c r="R605" s="12"/>
    </row>
    <row r="606" spans="17:18" ht="14.25" customHeight="1">
      <c r="Q606" s="12"/>
      <c r="R606" s="12"/>
    </row>
    <row r="607" spans="17:18" ht="14.25" customHeight="1">
      <c r="Q607" s="12"/>
      <c r="R607" s="12"/>
    </row>
    <row r="608" spans="17:18" ht="14.25" customHeight="1">
      <c r="Q608" s="12"/>
      <c r="R608" s="12"/>
    </row>
    <row r="609" spans="17:18" ht="14.25" customHeight="1">
      <c r="Q609" s="12"/>
      <c r="R609" s="12"/>
    </row>
    <row r="610" spans="17:18" ht="14.25" customHeight="1">
      <c r="Q610" s="12"/>
      <c r="R610" s="12"/>
    </row>
    <row r="611" spans="17:18" ht="14.25" customHeight="1">
      <c r="Q611" s="12"/>
      <c r="R611" s="12"/>
    </row>
    <row r="612" spans="17:18" ht="14.25" customHeight="1">
      <c r="Q612" s="12"/>
      <c r="R612" s="12"/>
    </row>
    <row r="613" spans="17:18" ht="14.25" customHeight="1">
      <c r="Q613" s="12"/>
      <c r="R613" s="12"/>
    </row>
    <row r="614" spans="17:18" ht="14.25" customHeight="1">
      <c r="Q614" s="12"/>
      <c r="R614" s="12"/>
    </row>
    <row r="615" spans="17:18" ht="14.25" customHeight="1">
      <c r="Q615" s="12"/>
      <c r="R615" s="12"/>
    </row>
    <row r="616" spans="17:18" ht="14.25" customHeight="1">
      <c r="Q616" s="12"/>
      <c r="R616" s="12"/>
    </row>
    <row r="617" spans="17:18" ht="14.25" customHeight="1">
      <c r="Q617" s="12"/>
      <c r="R617" s="12"/>
    </row>
    <row r="618" spans="17:18" ht="14.25" customHeight="1">
      <c r="Q618" s="12"/>
      <c r="R618" s="12"/>
    </row>
    <row r="619" spans="17:18" ht="14.25" customHeight="1">
      <c r="Q619" s="12"/>
      <c r="R619" s="12"/>
    </row>
    <row r="620" spans="17:18" ht="14.25" customHeight="1">
      <c r="Q620" s="12"/>
      <c r="R620" s="12"/>
    </row>
    <row r="621" spans="17:18" ht="14.25" customHeight="1">
      <c r="Q621" s="12"/>
      <c r="R621" s="12"/>
    </row>
    <row r="622" spans="17:18" ht="14.25" customHeight="1">
      <c r="Q622" s="12"/>
      <c r="R622" s="12"/>
    </row>
    <row r="623" spans="17:18" ht="14.25" customHeight="1">
      <c r="Q623" s="12"/>
      <c r="R623" s="12"/>
    </row>
    <row r="624" spans="17:18" ht="14.25" customHeight="1">
      <c r="Q624" s="12"/>
      <c r="R624" s="12"/>
    </row>
    <row r="625" spans="17:18" ht="14.25" customHeight="1">
      <c r="Q625" s="12"/>
      <c r="R625" s="12"/>
    </row>
    <row r="626" spans="17:18" ht="14.25" customHeight="1">
      <c r="Q626" s="12"/>
      <c r="R626" s="12"/>
    </row>
    <row r="627" spans="17:18" ht="14.25" customHeight="1">
      <c r="Q627" s="12"/>
      <c r="R627" s="12"/>
    </row>
    <row r="628" spans="17:18" ht="14.25" customHeight="1">
      <c r="Q628" s="12"/>
      <c r="R628" s="12"/>
    </row>
    <row r="629" spans="17:18" ht="14.25" customHeight="1">
      <c r="Q629" s="12"/>
      <c r="R629" s="12"/>
    </row>
    <row r="630" spans="17:18" ht="14.25" customHeight="1">
      <c r="Q630" s="12"/>
      <c r="R630" s="12"/>
    </row>
    <row r="631" spans="17:18" ht="14.25" customHeight="1">
      <c r="Q631" s="12"/>
      <c r="R631" s="12"/>
    </row>
    <row r="632" spans="17:18" ht="14.25" customHeight="1">
      <c r="Q632" s="12"/>
      <c r="R632" s="12"/>
    </row>
    <row r="633" spans="17:18" ht="14.25" customHeight="1">
      <c r="Q633" s="12"/>
      <c r="R633" s="12"/>
    </row>
    <row r="634" spans="17:18" ht="14.25" customHeight="1">
      <c r="Q634" s="12"/>
      <c r="R634" s="12"/>
    </row>
    <row r="635" spans="17:18" ht="14.25" customHeight="1">
      <c r="Q635" s="12"/>
      <c r="R635" s="12"/>
    </row>
    <row r="636" spans="17:18" ht="14.25" customHeight="1">
      <c r="Q636" s="12"/>
      <c r="R636" s="12"/>
    </row>
    <row r="637" spans="17:18" ht="14.25" customHeight="1">
      <c r="Q637" s="12"/>
      <c r="R637" s="12"/>
    </row>
    <row r="638" spans="17:18" ht="14.25" customHeight="1">
      <c r="Q638" s="12"/>
      <c r="R638" s="12"/>
    </row>
    <row r="639" spans="17:18" ht="14.25" customHeight="1">
      <c r="Q639" s="12"/>
      <c r="R639" s="12"/>
    </row>
    <row r="640" spans="17:18" ht="14.25" customHeight="1">
      <c r="Q640" s="12"/>
      <c r="R640" s="12"/>
    </row>
    <row r="641" spans="17:18" ht="14.25" customHeight="1">
      <c r="Q641" s="12"/>
      <c r="R641" s="12"/>
    </row>
    <row r="642" spans="17:18" ht="14.25" customHeight="1">
      <c r="Q642" s="12"/>
      <c r="R642" s="12"/>
    </row>
    <row r="643" spans="17:18" ht="14.25" customHeight="1">
      <c r="Q643" s="12"/>
      <c r="R643" s="12"/>
    </row>
    <row r="644" spans="17:18" ht="14.25" customHeight="1">
      <c r="Q644" s="12"/>
      <c r="R644" s="12"/>
    </row>
    <row r="645" spans="17:18" ht="14.25" customHeight="1">
      <c r="Q645" s="12"/>
      <c r="R645" s="12"/>
    </row>
    <row r="646" spans="17:18" ht="14.25" customHeight="1">
      <c r="Q646" s="12"/>
      <c r="R646" s="12"/>
    </row>
    <row r="647" spans="17:18" ht="14.25" customHeight="1">
      <c r="Q647" s="12"/>
      <c r="R647" s="12"/>
    </row>
    <row r="648" spans="17:18" ht="14.25" customHeight="1">
      <c r="Q648" s="12"/>
      <c r="R648" s="12"/>
    </row>
    <row r="649" spans="17:18" ht="14.25" customHeight="1">
      <c r="Q649" s="12"/>
      <c r="R649" s="12"/>
    </row>
    <row r="650" spans="17:18" ht="14.25" customHeight="1">
      <c r="Q650" s="12"/>
      <c r="R650" s="12"/>
    </row>
    <row r="651" spans="17:18" ht="14.25" customHeight="1">
      <c r="Q651" s="12"/>
      <c r="R651" s="12"/>
    </row>
    <row r="652" spans="17:18" ht="14.25" customHeight="1">
      <c r="Q652" s="12"/>
      <c r="R652" s="12"/>
    </row>
    <row r="653" spans="17:18" ht="14.25" customHeight="1">
      <c r="Q653" s="12"/>
      <c r="R653" s="12"/>
    </row>
    <row r="654" spans="17:18" ht="14.25" customHeight="1">
      <c r="Q654" s="12"/>
      <c r="R654" s="12"/>
    </row>
    <row r="655" spans="17:18" ht="14.25" customHeight="1">
      <c r="Q655" s="12"/>
      <c r="R655" s="12"/>
    </row>
    <row r="656" spans="17:18" ht="14.25" customHeight="1">
      <c r="Q656" s="12"/>
      <c r="R656" s="12"/>
    </row>
    <row r="657" spans="17:18" ht="14.25" customHeight="1">
      <c r="Q657" s="12"/>
      <c r="R657" s="12"/>
    </row>
    <row r="658" spans="17:18" ht="14.25" customHeight="1">
      <c r="Q658" s="12"/>
      <c r="R658" s="12"/>
    </row>
    <row r="659" spans="17:18" ht="14.25" customHeight="1">
      <c r="Q659" s="12"/>
      <c r="R659" s="12"/>
    </row>
    <row r="660" spans="17:18" ht="14.25" customHeight="1">
      <c r="Q660" s="12"/>
      <c r="R660" s="12"/>
    </row>
    <row r="661" spans="17:18" ht="14.25" customHeight="1">
      <c r="Q661" s="12"/>
      <c r="R661" s="12"/>
    </row>
    <row r="662" spans="17:18" ht="14.25" customHeight="1">
      <c r="Q662" s="12"/>
      <c r="R662" s="12"/>
    </row>
    <row r="663" spans="17:18" ht="14.25" customHeight="1">
      <c r="Q663" s="12"/>
      <c r="R663" s="12"/>
    </row>
    <row r="664" spans="17:18" ht="14.25" customHeight="1">
      <c r="Q664" s="12"/>
      <c r="R664" s="12"/>
    </row>
    <row r="665" spans="17:18" ht="14.25" customHeight="1">
      <c r="Q665" s="12"/>
      <c r="R665" s="12"/>
    </row>
    <row r="666" spans="17:18" ht="14.25" customHeight="1">
      <c r="Q666" s="12"/>
      <c r="R666" s="12"/>
    </row>
    <row r="667" spans="17:18" ht="14.25" customHeight="1">
      <c r="Q667" s="12"/>
      <c r="R667" s="12"/>
    </row>
    <row r="668" spans="17:18" ht="14.25" customHeight="1">
      <c r="Q668" s="12"/>
      <c r="R668" s="12"/>
    </row>
    <row r="669" spans="17:18" ht="14.25" customHeight="1">
      <c r="Q669" s="12"/>
      <c r="R669" s="12"/>
    </row>
    <row r="670" spans="17:18" ht="14.25" customHeight="1">
      <c r="Q670" s="12"/>
      <c r="R670" s="12"/>
    </row>
    <row r="671" spans="17:18" ht="14.25" customHeight="1">
      <c r="Q671" s="12"/>
      <c r="R671" s="12"/>
    </row>
    <row r="672" spans="17:18" ht="14.25" customHeight="1">
      <c r="Q672" s="12"/>
      <c r="R672" s="12"/>
    </row>
    <row r="673" spans="17:18" ht="14.25" customHeight="1">
      <c r="Q673" s="12"/>
      <c r="R673" s="12"/>
    </row>
    <row r="674" spans="17:18" ht="14.25" customHeight="1">
      <c r="Q674" s="12"/>
      <c r="R674" s="12"/>
    </row>
    <row r="675" spans="17:18" ht="14.25" customHeight="1">
      <c r="Q675" s="12"/>
      <c r="R675" s="12"/>
    </row>
    <row r="676" spans="17:18" ht="14.25" customHeight="1">
      <c r="Q676" s="12"/>
      <c r="R676" s="12"/>
    </row>
    <row r="677" spans="17:18" ht="14.25" customHeight="1">
      <c r="Q677" s="12"/>
      <c r="R677" s="12"/>
    </row>
    <row r="678" spans="17:18" ht="14.25" customHeight="1">
      <c r="Q678" s="12"/>
      <c r="R678" s="12"/>
    </row>
    <row r="679" spans="17:18" ht="14.25" customHeight="1">
      <c r="Q679" s="12"/>
      <c r="R679" s="12"/>
    </row>
    <row r="680" spans="17:18" ht="14.25" customHeight="1">
      <c r="Q680" s="12"/>
      <c r="R680" s="12"/>
    </row>
    <row r="681" spans="17:18" ht="14.25" customHeight="1">
      <c r="Q681" s="12"/>
      <c r="R681" s="12"/>
    </row>
    <row r="682" spans="17:18" ht="14.25" customHeight="1">
      <c r="Q682" s="12"/>
      <c r="R682" s="12"/>
    </row>
    <row r="683" spans="17:18" ht="14.25" customHeight="1">
      <c r="Q683" s="12"/>
      <c r="R683" s="12"/>
    </row>
    <row r="684" spans="17:18" ht="14.25" customHeight="1">
      <c r="Q684" s="12"/>
      <c r="R684" s="12"/>
    </row>
    <row r="685" spans="17:18" ht="14.25" customHeight="1">
      <c r="Q685" s="12"/>
      <c r="R685" s="12"/>
    </row>
    <row r="686" spans="17:18" ht="14.25" customHeight="1">
      <c r="Q686" s="12"/>
      <c r="R686" s="12"/>
    </row>
    <row r="687" spans="17:18" ht="14.25" customHeight="1">
      <c r="Q687" s="12"/>
      <c r="R687" s="12"/>
    </row>
    <row r="688" spans="17:18" ht="14.25" customHeight="1">
      <c r="Q688" s="12"/>
      <c r="R688" s="12"/>
    </row>
    <row r="689" spans="17:18" ht="14.25" customHeight="1">
      <c r="Q689" s="12"/>
      <c r="R689" s="12"/>
    </row>
    <row r="690" spans="17:18" ht="14.25" customHeight="1">
      <c r="Q690" s="12"/>
      <c r="R690" s="12"/>
    </row>
    <row r="691" spans="17:18" ht="14.25" customHeight="1">
      <c r="Q691" s="12"/>
      <c r="R691" s="12"/>
    </row>
    <row r="692" spans="17:18" ht="14.25" customHeight="1">
      <c r="Q692" s="12"/>
      <c r="R692" s="12"/>
    </row>
    <row r="693" spans="17:18" ht="14.25" customHeight="1">
      <c r="Q693" s="12"/>
      <c r="R693" s="12"/>
    </row>
    <row r="694" spans="17:18" ht="14.25" customHeight="1">
      <c r="Q694" s="12"/>
      <c r="R694" s="12"/>
    </row>
    <row r="695" spans="17:18" ht="14.25" customHeight="1">
      <c r="Q695" s="12"/>
      <c r="R695" s="12"/>
    </row>
    <row r="696" spans="17:18" ht="14.25" customHeight="1">
      <c r="Q696" s="12"/>
      <c r="R696" s="12"/>
    </row>
    <row r="697" spans="17:18" ht="14.25" customHeight="1">
      <c r="Q697" s="12"/>
      <c r="R697" s="12"/>
    </row>
    <row r="698" spans="17:18" ht="14.25" customHeight="1">
      <c r="Q698" s="12"/>
      <c r="R698" s="12"/>
    </row>
    <row r="699" spans="17:18" ht="14.25" customHeight="1">
      <c r="Q699" s="12"/>
      <c r="R699" s="12"/>
    </row>
    <row r="700" spans="17:18" ht="14.25" customHeight="1">
      <c r="Q700" s="12"/>
      <c r="R700" s="12"/>
    </row>
    <row r="701" spans="17:18" ht="14.25" customHeight="1">
      <c r="Q701" s="12"/>
      <c r="R701" s="12"/>
    </row>
    <row r="702" spans="17:18" ht="14.25" customHeight="1">
      <c r="Q702" s="12"/>
      <c r="R702" s="12"/>
    </row>
    <row r="703" spans="17:18" ht="14.25" customHeight="1">
      <c r="Q703" s="12"/>
      <c r="R703" s="12"/>
    </row>
    <row r="704" spans="17:18" ht="14.25" customHeight="1">
      <c r="Q704" s="12"/>
      <c r="R704" s="12"/>
    </row>
    <row r="705" spans="17:18" ht="14.25" customHeight="1">
      <c r="Q705" s="12"/>
      <c r="R705" s="12"/>
    </row>
    <row r="706" spans="17:18" ht="14.25" customHeight="1">
      <c r="Q706" s="12"/>
      <c r="R706" s="12"/>
    </row>
    <row r="707" spans="17:18" ht="14.25" customHeight="1">
      <c r="Q707" s="12"/>
      <c r="R707" s="12"/>
    </row>
    <row r="708" spans="17:18" ht="14.25" customHeight="1">
      <c r="Q708" s="12"/>
      <c r="R708" s="12"/>
    </row>
    <row r="709" spans="17:18" ht="14.25" customHeight="1">
      <c r="Q709" s="12"/>
      <c r="R709" s="12"/>
    </row>
    <row r="710" spans="17:18" ht="14.25" customHeight="1">
      <c r="Q710" s="12"/>
      <c r="R710" s="12"/>
    </row>
    <row r="711" spans="17:18" ht="14.25" customHeight="1">
      <c r="Q711" s="12"/>
      <c r="R711" s="12"/>
    </row>
    <row r="712" spans="17:18" ht="14.25" customHeight="1">
      <c r="Q712" s="12"/>
      <c r="R712" s="12"/>
    </row>
    <row r="713" spans="17:18" ht="14.25" customHeight="1">
      <c r="Q713" s="12"/>
      <c r="R713" s="12"/>
    </row>
    <row r="714" spans="17:18" ht="14.25" customHeight="1">
      <c r="Q714" s="12"/>
      <c r="R714" s="12"/>
    </row>
    <row r="715" spans="17:18" ht="14.25" customHeight="1">
      <c r="Q715" s="12"/>
      <c r="R715" s="12"/>
    </row>
    <row r="716" spans="17:18" ht="14.25" customHeight="1">
      <c r="Q716" s="12"/>
      <c r="R716" s="12"/>
    </row>
    <row r="717" spans="17:18" ht="14.25" customHeight="1">
      <c r="Q717" s="12"/>
      <c r="R717" s="12"/>
    </row>
    <row r="718" spans="17:18" ht="14.25" customHeight="1">
      <c r="Q718" s="12"/>
      <c r="R718" s="12"/>
    </row>
    <row r="719" spans="17:18" ht="14.25" customHeight="1">
      <c r="Q719" s="12"/>
      <c r="R719" s="12"/>
    </row>
    <row r="720" spans="17:18" ht="14.25" customHeight="1">
      <c r="Q720" s="12"/>
      <c r="R720" s="12"/>
    </row>
    <row r="721" spans="17:18" ht="14.25" customHeight="1">
      <c r="Q721" s="12"/>
      <c r="R721" s="12"/>
    </row>
    <row r="722" spans="17:18" ht="14.25" customHeight="1">
      <c r="Q722" s="12"/>
      <c r="R722" s="12"/>
    </row>
    <row r="723" spans="17:18" ht="14.25" customHeight="1">
      <c r="Q723" s="12"/>
      <c r="R723" s="12"/>
    </row>
    <row r="724" spans="17:18" ht="14.25" customHeight="1">
      <c r="Q724" s="12"/>
      <c r="R724" s="12"/>
    </row>
    <row r="725" spans="17:18" ht="14.25" customHeight="1">
      <c r="Q725" s="12"/>
      <c r="R725" s="12"/>
    </row>
    <row r="726" spans="17:18" ht="14.25" customHeight="1">
      <c r="Q726" s="12"/>
      <c r="R726" s="12"/>
    </row>
    <row r="727" spans="17:18" ht="14.25" customHeight="1">
      <c r="Q727" s="12"/>
      <c r="R727" s="12"/>
    </row>
    <row r="728" spans="17:18" ht="14.25" customHeight="1">
      <c r="Q728" s="12"/>
      <c r="R728" s="12"/>
    </row>
    <row r="729" spans="17:18" ht="14.25" customHeight="1">
      <c r="Q729" s="12"/>
      <c r="R729" s="12"/>
    </row>
    <row r="730" spans="17:18" ht="14.25" customHeight="1">
      <c r="Q730" s="12"/>
      <c r="R730" s="12"/>
    </row>
    <row r="731" spans="17:18" ht="14.25" customHeight="1">
      <c r="Q731" s="12"/>
      <c r="R731" s="12"/>
    </row>
    <row r="732" spans="17:18" ht="14.25" customHeight="1">
      <c r="Q732" s="12"/>
      <c r="R732" s="12"/>
    </row>
    <row r="733" spans="17:18" ht="14.25" customHeight="1">
      <c r="Q733" s="12"/>
      <c r="R733" s="12"/>
    </row>
    <row r="734" spans="17:18" ht="14.25" customHeight="1">
      <c r="Q734" s="12"/>
      <c r="R734" s="12"/>
    </row>
    <row r="735" spans="17:18" ht="14.25" customHeight="1">
      <c r="Q735" s="12"/>
      <c r="R735" s="12"/>
    </row>
    <row r="736" spans="17:18" ht="14.25" customHeight="1">
      <c r="Q736" s="12"/>
      <c r="R736" s="12"/>
    </row>
    <row r="737" spans="17:18" ht="14.25" customHeight="1">
      <c r="Q737" s="12"/>
      <c r="R737" s="12"/>
    </row>
    <row r="738" spans="17:18" ht="14.25" customHeight="1">
      <c r="Q738" s="12"/>
      <c r="R738" s="12"/>
    </row>
    <row r="739" spans="17:18" ht="14.25" customHeight="1">
      <c r="Q739" s="12"/>
      <c r="R739" s="12"/>
    </row>
    <row r="740" spans="17:18" ht="14.25" customHeight="1">
      <c r="Q740" s="12"/>
      <c r="R740" s="12"/>
    </row>
    <row r="741" spans="17:18" ht="14.25" customHeight="1">
      <c r="Q741" s="12"/>
      <c r="R741" s="12"/>
    </row>
    <row r="742" spans="17:18" ht="14.25" customHeight="1">
      <c r="Q742" s="12"/>
      <c r="R742" s="12"/>
    </row>
    <row r="743" spans="17:18" ht="14.25" customHeight="1">
      <c r="Q743" s="12"/>
      <c r="R743" s="12"/>
    </row>
    <row r="744" spans="17:18" ht="14.25" customHeight="1">
      <c r="Q744" s="12"/>
      <c r="R744" s="12"/>
    </row>
    <row r="745" spans="17:18" ht="14.25" customHeight="1">
      <c r="Q745" s="12"/>
      <c r="R745" s="12"/>
    </row>
    <row r="746" spans="17:18" ht="14.25" customHeight="1">
      <c r="Q746" s="12"/>
      <c r="R746" s="12"/>
    </row>
    <row r="747" spans="17:18" ht="14.25" customHeight="1">
      <c r="Q747" s="12"/>
      <c r="R747" s="12"/>
    </row>
    <row r="748" spans="17:18" ht="14.25" customHeight="1">
      <c r="Q748" s="12"/>
      <c r="R748" s="12"/>
    </row>
    <row r="749" spans="17:18" ht="14.25" customHeight="1">
      <c r="Q749" s="12"/>
      <c r="R749" s="12"/>
    </row>
    <row r="750" spans="17:18" ht="14.25" customHeight="1">
      <c r="Q750" s="12"/>
      <c r="R750" s="12"/>
    </row>
    <row r="751" spans="17:18" ht="14.25" customHeight="1">
      <c r="Q751" s="12"/>
      <c r="R751" s="12"/>
    </row>
    <row r="752" spans="17:18" ht="14.25" customHeight="1">
      <c r="Q752" s="12"/>
      <c r="R752" s="12"/>
    </row>
    <row r="753" spans="17:18" ht="14.25" customHeight="1">
      <c r="Q753" s="12"/>
      <c r="R753" s="12"/>
    </row>
    <row r="754" spans="17:18" ht="14.25" customHeight="1">
      <c r="Q754" s="12"/>
      <c r="R754" s="12"/>
    </row>
    <row r="755" spans="17:18" ht="14.25" customHeight="1">
      <c r="Q755" s="12"/>
      <c r="R755" s="12"/>
    </row>
    <row r="756" spans="17:18" ht="14.25" customHeight="1">
      <c r="Q756" s="12"/>
      <c r="R756" s="12"/>
    </row>
    <row r="757" spans="17:18" ht="14.25" customHeight="1">
      <c r="Q757" s="12"/>
      <c r="R757" s="12"/>
    </row>
    <row r="758" spans="17:18" ht="14.25" customHeight="1">
      <c r="Q758" s="12"/>
      <c r="R758" s="12"/>
    </row>
    <row r="759" spans="17:18" ht="14.25" customHeight="1">
      <c r="Q759" s="12"/>
      <c r="R759" s="12"/>
    </row>
    <row r="760" spans="17:18" ht="14.25" customHeight="1">
      <c r="Q760" s="12"/>
      <c r="R760" s="12"/>
    </row>
    <row r="761" spans="17:18" ht="14.25" customHeight="1">
      <c r="Q761" s="12"/>
      <c r="R761" s="12"/>
    </row>
    <row r="762" spans="17:18" ht="14.25" customHeight="1">
      <c r="Q762" s="12"/>
      <c r="R762" s="12"/>
    </row>
    <row r="763" spans="17:18" ht="14.25" customHeight="1">
      <c r="Q763" s="12"/>
      <c r="R763" s="12"/>
    </row>
    <row r="764" spans="17:18" ht="14.25" customHeight="1">
      <c r="Q764" s="12"/>
      <c r="R764" s="12"/>
    </row>
    <row r="765" spans="17:18" ht="14.25" customHeight="1">
      <c r="Q765" s="12"/>
      <c r="R765" s="12"/>
    </row>
    <row r="766" spans="17:18" ht="14.25" customHeight="1">
      <c r="Q766" s="12"/>
      <c r="R766" s="12"/>
    </row>
    <row r="767" spans="17:18" ht="14.25" customHeight="1">
      <c r="Q767" s="12"/>
      <c r="R767" s="12"/>
    </row>
    <row r="768" spans="17:18" ht="14.25" customHeight="1">
      <c r="Q768" s="12"/>
      <c r="R768" s="12"/>
    </row>
    <row r="769" spans="17:18" ht="14.25" customHeight="1">
      <c r="Q769" s="12"/>
      <c r="R769" s="12"/>
    </row>
    <row r="770" spans="17:18" ht="14.25" customHeight="1">
      <c r="Q770" s="12"/>
      <c r="R770" s="12"/>
    </row>
    <row r="771" spans="17:18" ht="14.25" customHeight="1">
      <c r="Q771" s="12"/>
      <c r="R771" s="12"/>
    </row>
    <row r="772" spans="17:18" ht="14.25" customHeight="1">
      <c r="Q772" s="12"/>
      <c r="R772" s="12"/>
    </row>
    <row r="773" spans="17:18" ht="14.25" customHeight="1">
      <c r="Q773" s="12"/>
      <c r="R773" s="12"/>
    </row>
    <row r="774" spans="17:18" ht="14.25" customHeight="1">
      <c r="Q774" s="12"/>
      <c r="R774" s="12"/>
    </row>
    <row r="775" spans="17:18" ht="14.25" customHeight="1">
      <c r="Q775" s="12"/>
      <c r="R775" s="12"/>
    </row>
    <row r="776" spans="17:18" ht="14.25" customHeight="1">
      <c r="Q776" s="12"/>
      <c r="R776" s="12"/>
    </row>
    <row r="777" spans="17:18" ht="14.25" customHeight="1">
      <c r="Q777" s="12"/>
      <c r="R777" s="12"/>
    </row>
    <row r="778" spans="17:18" ht="14.25" customHeight="1">
      <c r="Q778" s="12"/>
      <c r="R778" s="12"/>
    </row>
    <row r="779" spans="17:18" ht="14.25" customHeight="1">
      <c r="Q779" s="12"/>
      <c r="R779" s="12"/>
    </row>
    <row r="780" spans="17:18" ht="14.25" customHeight="1">
      <c r="Q780" s="12"/>
      <c r="R780" s="12"/>
    </row>
    <row r="781" spans="17:18" ht="14.25" customHeight="1">
      <c r="Q781" s="12"/>
      <c r="R781" s="12"/>
    </row>
    <row r="782" spans="17:18" ht="14.25" customHeight="1">
      <c r="Q782" s="12"/>
      <c r="R782" s="12"/>
    </row>
    <row r="783" spans="17:18" ht="14.25" customHeight="1">
      <c r="Q783" s="12"/>
      <c r="R783" s="12"/>
    </row>
    <row r="784" spans="17:18" ht="14.25" customHeight="1">
      <c r="Q784" s="12"/>
      <c r="R784" s="12"/>
    </row>
    <row r="785" spans="17:18" ht="14.25" customHeight="1">
      <c r="Q785" s="12"/>
      <c r="R785" s="12"/>
    </row>
    <row r="786" spans="17:18" ht="14.25" customHeight="1">
      <c r="Q786" s="12"/>
      <c r="R786" s="12"/>
    </row>
    <row r="787" spans="17:18" ht="14.25" customHeight="1">
      <c r="Q787" s="12"/>
      <c r="R787" s="12"/>
    </row>
    <row r="788" spans="17:18" ht="14.25" customHeight="1">
      <c r="Q788" s="12"/>
      <c r="R788" s="12"/>
    </row>
    <row r="789" spans="17:18" ht="14.25" customHeight="1">
      <c r="Q789" s="12"/>
      <c r="R789" s="12"/>
    </row>
    <row r="790" spans="17:18" ht="14.25" customHeight="1">
      <c r="Q790" s="12"/>
      <c r="R790" s="12"/>
    </row>
    <row r="791" spans="17:18" ht="14.25" customHeight="1">
      <c r="Q791" s="12"/>
      <c r="R791" s="12"/>
    </row>
    <row r="792" spans="17:18" ht="14.25" customHeight="1">
      <c r="Q792" s="12"/>
      <c r="R792" s="12"/>
    </row>
    <row r="793" spans="17:18" ht="14.25" customHeight="1">
      <c r="Q793" s="12"/>
      <c r="R793" s="12"/>
    </row>
    <row r="794" spans="17:18" ht="14.25" customHeight="1">
      <c r="Q794" s="12"/>
      <c r="R794" s="12"/>
    </row>
    <row r="795" spans="17:18" ht="14.25" customHeight="1">
      <c r="Q795" s="12"/>
      <c r="R795" s="12"/>
    </row>
    <row r="796" spans="17:18" ht="14.25" customHeight="1">
      <c r="Q796" s="12"/>
      <c r="R796" s="12"/>
    </row>
    <row r="797" spans="17:18" ht="14.25" customHeight="1">
      <c r="Q797" s="12"/>
      <c r="R797" s="12"/>
    </row>
    <row r="798" spans="17:18" ht="14.25" customHeight="1">
      <c r="Q798" s="12"/>
      <c r="R798" s="12"/>
    </row>
    <row r="799" spans="17:18" ht="14.25" customHeight="1">
      <c r="Q799" s="12"/>
      <c r="R799" s="12"/>
    </row>
    <row r="800" spans="17:18" ht="14.25" customHeight="1">
      <c r="Q800" s="12"/>
      <c r="R800" s="12"/>
    </row>
    <row r="801" spans="17:18" ht="14.25" customHeight="1">
      <c r="Q801" s="12"/>
      <c r="R801" s="12"/>
    </row>
    <row r="802" spans="17:18" ht="14.25" customHeight="1">
      <c r="Q802" s="12"/>
      <c r="R802" s="12"/>
    </row>
    <row r="803" spans="17:18" ht="14.25" customHeight="1">
      <c r="Q803" s="12"/>
      <c r="R803" s="12"/>
    </row>
    <row r="804" spans="17:18" ht="14.25" customHeight="1">
      <c r="Q804" s="12"/>
      <c r="R804" s="12"/>
    </row>
    <row r="805" spans="17:18" ht="14.25" customHeight="1">
      <c r="Q805" s="12"/>
      <c r="R805" s="12"/>
    </row>
    <row r="806" spans="17:18" ht="14.25" customHeight="1">
      <c r="Q806" s="12"/>
      <c r="R806" s="12"/>
    </row>
    <row r="807" spans="17:18" ht="14.25" customHeight="1">
      <c r="Q807" s="12"/>
      <c r="R807" s="12"/>
    </row>
    <row r="808" spans="17:18" ht="14.25" customHeight="1">
      <c r="Q808" s="12"/>
      <c r="R808" s="12"/>
    </row>
    <row r="809" spans="17:18" ht="14.25" customHeight="1">
      <c r="Q809" s="12"/>
      <c r="R809" s="12"/>
    </row>
    <row r="810" spans="17:18" ht="14.25" customHeight="1">
      <c r="Q810" s="12"/>
      <c r="R810" s="12"/>
    </row>
    <row r="811" spans="17:18" ht="14.25" customHeight="1">
      <c r="Q811" s="12"/>
      <c r="R811" s="12"/>
    </row>
    <row r="812" spans="17:18" ht="14.25" customHeight="1">
      <c r="Q812" s="12"/>
      <c r="R812" s="12"/>
    </row>
    <row r="813" spans="17:18" ht="14.25" customHeight="1">
      <c r="Q813" s="12"/>
      <c r="R813" s="12"/>
    </row>
    <row r="814" spans="17:18" ht="14.25" customHeight="1">
      <c r="Q814" s="12"/>
      <c r="R814" s="12"/>
    </row>
    <row r="815" spans="17:18" ht="14.25" customHeight="1">
      <c r="Q815" s="12"/>
      <c r="R815" s="12"/>
    </row>
    <row r="816" spans="17:18" ht="14.25" customHeight="1">
      <c r="Q816" s="12"/>
      <c r="R816" s="12"/>
    </row>
    <row r="817" spans="17:18" ht="14.25" customHeight="1">
      <c r="Q817" s="12"/>
      <c r="R817" s="12"/>
    </row>
    <row r="818" spans="17:18" ht="14.25" customHeight="1">
      <c r="Q818" s="12"/>
      <c r="R818" s="12"/>
    </row>
    <row r="819" spans="17:18" ht="14.25" customHeight="1">
      <c r="Q819" s="12"/>
      <c r="R819" s="12"/>
    </row>
    <row r="820" spans="17:18" ht="14.25" customHeight="1">
      <c r="Q820" s="12"/>
      <c r="R820" s="12"/>
    </row>
    <row r="821" spans="17:18" ht="14.25" customHeight="1">
      <c r="Q821" s="12"/>
      <c r="R821" s="12"/>
    </row>
    <row r="822" spans="17:18" ht="14.25" customHeight="1">
      <c r="Q822" s="12"/>
      <c r="R822" s="12"/>
    </row>
    <row r="823" spans="17:18" ht="14.25" customHeight="1">
      <c r="Q823" s="12"/>
      <c r="R823" s="12"/>
    </row>
    <row r="824" spans="17:18" ht="14.25" customHeight="1">
      <c r="Q824" s="12"/>
      <c r="R824" s="12"/>
    </row>
    <row r="825" spans="17:18" ht="14.25" customHeight="1">
      <c r="Q825" s="12"/>
      <c r="R825" s="12"/>
    </row>
    <row r="826" spans="17:18" ht="14.25" customHeight="1">
      <c r="Q826" s="12"/>
      <c r="R826" s="12"/>
    </row>
    <row r="827" spans="17:18" ht="14.25" customHeight="1">
      <c r="Q827" s="12"/>
      <c r="R827" s="12"/>
    </row>
    <row r="828" spans="17:18" ht="14.25" customHeight="1">
      <c r="Q828" s="12"/>
      <c r="R828" s="12"/>
    </row>
    <row r="829" spans="17:18" ht="14.25" customHeight="1">
      <c r="Q829" s="12"/>
      <c r="R829" s="12"/>
    </row>
    <row r="830" spans="17:18" ht="14.25" customHeight="1">
      <c r="Q830" s="12"/>
      <c r="R830" s="12"/>
    </row>
    <row r="831" spans="17:18" ht="14.25" customHeight="1">
      <c r="Q831" s="12"/>
      <c r="R831" s="12"/>
    </row>
    <row r="832" spans="17:18" ht="14.25" customHeight="1">
      <c r="Q832" s="12"/>
      <c r="R832" s="12"/>
    </row>
    <row r="833" spans="17:18" ht="14.25" customHeight="1">
      <c r="Q833" s="12"/>
      <c r="R833" s="12"/>
    </row>
    <row r="834" spans="17:18" ht="14.25" customHeight="1">
      <c r="Q834" s="12"/>
      <c r="R834" s="12"/>
    </row>
    <row r="835" spans="17:18" ht="14.25" customHeight="1">
      <c r="Q835" s="12"/>
      <c r="R835" s="12"/>
    </row>
    <row r="836" spans="17:18" ht="14.25" customHeight="1">
      <c r="Q836" s="12"/>
      <c r="R836" s="12"/>
    </row>
    <row r="837" spans="17:18" ht="14.25" customHeight="1">
      <c r="Q837" s="12"/>
      <c r="R837" s="12"/>
    </row>
    <row r="838" spans="17:18" ht="14.25" customHeight="1">
      <c r="Q838" s="12"/>
      <c r="R838" s="12"/>
    </row>
    <row r="839" spans="17:18" ht="14.25" customHeight="1">
      <c r="Q839" s="12"/>
      <c r="R839" s="12"/>
    </row>
    <row r="840" spans="17:18" ht="14.25" customHeight="1">
      <c r="Q840" s="12"/>
      <c r="R840" s="12"/>
    </row>
    <row r="841" spans="17:18" ht="14.25" customHeight="1">
      <c r="Q841" s="12"/>
      <c r="R841" s="12"/>
    </row>
    <row r="842" spans="17:18" ht="14.25" customHeight="1">
      <c r="Q842" s="12"/>
      <c r="R842" s="12"/>
    </row>
    <row r="843" spans="17:18" ht="14.25" customHeight="1">
      <c r="Q843" s="12"/>
      <c r="R843" s="12"/>
    </row>
    <row r="844" spans="17:18" ht="14.25" customHeight="1">
      <c r="Q844" s="12"/>
      <c r="R844" s="12"/>
    </row>
    <row r="845" spans="17:18" ht="14.25" customHeight="1">
      <c r="Q845" s="12"/>
      <c r="R845" s="12"/>
    </row>
    <row r="846" spans="17:18" ht="14.25" customHeight="1">
      <c r="Q846" s="12"/>
      <c r="R846" s="12"/>
    </row>
    <row r="847" spans="17:18" ht="14.25" customHeight="1">
      <c r="Q847" s="12"/>
      <c r="R847" s="12"/>
    </row>
    <row r="848" spans="17:18" ht="14.25" customHeight="1">
      <c r="Q848" s="12"/>
      <c r="R848" s="12"/>
    </row>
    <row r="849" spans="17:18" ht="14.25" customHeight="1">
      <c r="Q849" s="12"/>
      <c r="R849" s="12"/>
    </row>
    <row r="850" spans="17:18" ht="14.25" customHeight="1">
      <c r="Q850" s="12"/>
      <c r="R850" s="12"/>
    </row>
    <row r="851" spans="17:18" ht="14.25" customHeight="1">
      <c r="Q851" s="12"/>
      <c r="R851" s="12"/>
    </row>
    <row r="852" spans="17:18" ht="14.25" customHeight="1">
      <c r="Q852" s="12"/>
      <c r="R852" s="12"/>
    </row>
    <row r="853" spans="17:18" ht="14.25" customHeight="1">
      <c r="Q853" s="12"/>
      <c r="R853" s="12"/>
    </row>
    <row r="854" spans="17:18" ht="14.25" customHeight="1">
      <c r="Q854" s="12"/>
      <c r="R854" s="12"/>
    </row>
    <row r="855" spans="17:18" ht="14.25" customHeight="1">
      <c r="Q855" s="12"/>
      <c r="R855" s="12"/>
    </row>
    <row r="856" spans="17:18" ht="14.25" customHeight="1">
      <c r="Q856" s="12"/>
      <c r="R856" s="12"/>
    </row>
    <row r="857" spans="17:18" ht="14.25" customHeight="1">
      <c r="Q857" s="12"/>
      <c r="R857" s="12"/>
    </row>
    <row r="858" spans="17:18" ht="14.25" customHeight="1">
      <c r="Q858" s="12"/>
      <c r="R858" s="12"/>
    </row>
    <row r="859" spans="17:18" ht="14.25" customHeight="1">
      <c r="Q859" s="12"/>
      <c r="R859" s="12"/>
    </row>
    <row r="860" spans="17:18" ht="14.25" customHeight="1">
      <c r="Q860" s="12"/>
      <c r="R860" s="12"/>
    </row>
    <row r="861" spans="17:18" ht="14.25" customHeight="1">
      <c r="Q861" s="12"/>
      <c r="R861" s="12"/>
    </row>
    <row r="862" spans="17:18" ht="14.25" customHeight="1">
      <c r="Q862" s="12"/>
      <c r="R862" s="12"/>
    </row>
    <row r="863" spans="17:18" ht="14.25" customHeight="1">
      <c r="Q863" s="12"/>
      <c r="R863" s="12"/>
    </row>
    <row r="864" spans="17:18" ht="14.25" customHeight="1">
      <c r="Q864" s="12"/>
      <c r="R864" s="12"/>
    </row>
    <row r="865" spans="17:18" ht="14.25" customHeight="1">
      <c r="Q865" s="12"/>
      <c r="R865" s="12"/>
    </row>
    <row r="866" spans="17:18" ht="14.25" customHeight="1">
      <c r="Q866" s="12"/>
      <c r="R866" s="12"/>
    </row>
    <row r="867" spans="17:18" ht="14.25" customHeight="1">
      <c r="Q867" s="12"/>
      <c r="R867" s="12"/>
    </row>
    <row r="868" spans="17:18" ht="14.25" customHeight="1">
      <c r="Q868" s="12"/>
      <c r="R868" s="12"/>
    </row>
    <row r="869" spans="17:18" ht="14.25" customHeight="1">
      <c r="Q869" s="12"/>
      <c r="R869" s="12"/>
    </row>
    <row r="870" spans="17:18" ht="14.25" customHeight="1">
      <c r="Q870" s="12"/>
      <c r="R870" s="12"/>
    </row>
    <row r="871" spans="17:18" ht="14.25" customHeight="1">
      <c r="Q871" s="12"/>
      <c r="R871" s="12"/>
    </row>
    <row r="872" spans="17:18" ht="14.25" customHeight="1">
      <c r="Q872" s="12"/>
      <c r="R872" s="12"/>
    </row>
    <row r="873" spans="17:18" ht="14.25" customHeight="1">
      <c r="Q873" s="12"/>
      <c r="R873" s="12"/>
    </row>
    <row r="874" spans="17:18" ht="14.25" customHeight="1">
      <c r="Q874" s="12"/>
      <c r="R874" s="12"/>
    </row>
    <row r="875" spans="17:18" ht="14.25" customHeight="1">
      <c r="Q875" s="12"/>
      <c r="R875" s="12"/>
    </row>
    <row r="876" spans="17:18" ht="14.25" customHeight="1">
      <c r="Q876" s="12"/>
      <c r="R876" s="12"/>
    </row>
    <row r="877" spans="17:18" ht="14.25" customHeight="1">
      <c r="Q877" s="12"/>
      <c r="R877" s="12"/>
    </row>
    <row r="878" spans="17:18" ht="14.25" customHeight="1">
      <c r="Q878" s="12"/>
      <c r="R878" s="12"/>
    </row>
    <row r="879" spans="17:18" ht="14.25" customHeight="1">
      <c r="Q879" s="12"/>
      <c r="R879" s="12"/>
    </row>
    <row r="880" spans="17:18" ht="14.25" customHeight="1">
      <c r="Q880" s="12"/>
      <c r="R880" s="12"/>
    </row>
    <row r="881" spans="17:18" ht="14.25" customHeight="1">
      <c r="Q881" s="12"/>
      <c r="R881" s="12"/>
    </row>
    <row r="882" spans="17:18" ht="14.25" customHeight="1">
      <c r="Q882" s="12"/>
      <c r="R882" s="12"/>
    </row>
    <row r="883" spans="17:18" ht="14.25" customHeight="1">
      <c r="Q883" s="12"/>
      <c r="R883" s="12"/>
    </row>
    <row r="884" spans="17:18" ht="14.25" customHeight="1">
      <c r="Q884" s="12"/>
      <c r="R884" s="12"/>
    </row>
    <row r="885" spans="17:18" ht="14.25" customHeight="1">
      <c r="Q885" s="12"/>
      <c r="R885" s="12"/>
    </row>
    <row r="886" spans="17:18" ht="14.25" customHeight="1">
      <c r="Q886" s="12"/>
      <c r="R886" s="12"/>
    </row>
    <row r="887" spans="17:18" ht="14.25" customHeight="1">
      <c r="Q887" s="12"/>
      <c r="R887" s="12"/>
    </row>
    <row r="888" spans="17:18" ht="14.25" customHeight="1">
      <c r="Q888" s="12"/>
      <c r="R888" s="12"/>
    </row>
    <row r="889" spans="17:18" ht="14.25" customHeight="1">
      <c r="Q889" s="12"/>
      <c r="R889" s="12"/>
    </row>
    <row r="890" spans="17:18" ht="14.25" customHeight="1">
      <c r="Q890" s="12"/>
      <c r="R890" s="12"/>
    </row>
    <row r="891" spans="17:18" ht="14.25" customHeight="1">
      <c r="Q891" s="12"/>
      <c r="R891" s="12"/>
    </row>
    <row r="892" spans="17:18" ht="14.25" customHeight="1">
      <c r="Q892" s="12"/>
      <c r="R892" s="12"/>
    </row>
    <row r="893" spans="17:18" ht="14.25" customHeight="1">
      <c r="Q893" s="12"/>
      <c r="R893" s="12"/>
    </row>
    <row r="894" spans="17:18" ht="14.25" customHeight="1">
      <c r="Q894" s="12"/>
      <c r="R894" s="12"/>
    </row>
    <row r="895" spans="17:18" ht="14.25" customHeight="1">
      <c r="Q895" s="12"/>
      <c r="R895" s="12"/>
    </row>
    <row r="896" spans="17:18" ht="14.25" customHeight="1">
      <c r="Q896" s="12"/>
      <c r="R896" s="12"/>
    </row>
    <row r="897" spans="17:18" ht="14.25" customHeight="1">
      <c r="Q897" s="12"/>
      <c r="R897" s="12"/>
    </row>
    <row r="898" spans="17:18" ht="14.25" customHeight="1">
      <c r="Q898" s="12"/>
      <c r="R898" s="12"/>
    </row>
    <row r="899" spans="17:18" ht="14.25" customHeight="1">
      <c r="Q899" s="12"/>
      <c r="R899" s="12"/>
    </row>
    <row r="900" spans="17:18" ht="14.25" customHeight="1">
      <c r="Q900" s="12"/>
      <c r="R900" s="12"/>
    </row>
    <row r="901" spans="17:18" ht="14.25" customHeight="1">
      <c r="Q901" s="12"/>
      <c r="R901" s="12"/>
    </row>
    <row r="902" spans="17:18" ht="14.25" customHeight="1">
      <c r="Q902" s="12"/>
      <c r="R902" s="12"/>
    </row>
    <row r="903" spans="17:18" ht="14.25" customHeight="1">
      <c r="Q903" s="12"/>
      <c r="R903" s="12"/>
    </row>
    <row r="904" spans="17:18" ht="14.25" customHeight="1">
      <c r="Q904" s="12"/>
      <c r="R904" s="12"/>
    </row>
    <row r="905" spans="17:18" ht="14.25" customHeight="1">
      <c r="Q905" s="12"/>
      <c r="R905" s="12"/>
    </row>
    <row r="906" spans="17:18" ht="14.25" customHeight="1">
      <c r="Q906" s="12"/>
      <c r="R906" s="12"/>
    </row>
    <row r="907" spans="17:18" ht="14.25" customHeight="1">
      <c r="Q907" s="12"/>
      <c r="R907" s="12"/>
    </row>
    <row r="908" spans="17:18" ht="14.25" customHeight="1">
      <c r="Q908" s="12"/>
      <c r="R908" s="12"/>
    </row>
    <row r="909" spans="17:18" ht="14.25" customHeight="1">
      <c r="Q909" s="12"/>
      <c r="R909" s="12"/>
    </row>
    <row r="910" spans="17:18" ht="14.25" customHeight="1">
      <c r="Q910" s="12"/>
      <c r="R910" s="12"/>
    </row>
    <row r="911" spans="17:18" ht="14.25" customHeight="1">
      <c r="Q911" s="12"/>
      <c r="R911" s="12"/>
    </row>
    <row r="912" spans="17:18" ht="14.25" customHeight="1">
      <c r="Q912" s="12"/>
      <c r="R912" s="12"/>
    </row>
    <row r="913" spans="17:18" ht="14.25" customHeight="1">
      <c r="Q913" s="12"/>
      <c r="R913" s="12"/>
    </row>
    <row r="914" spans="17:18" ht="14.25" customHeight="1">
      <c r="Q914" s="12"/>
      <c r="R914" s="12"/>
    </row>
    <row r="915" spans="17:18" ht="14.25" customHeight="1">
      <c r="Q915" s="12"/>
      <c r="R915" s="12"/>
    </row>
    <row r="916" spans="17:18" ht="14.25" customHeight="1">
      <c r="Q916" s="12"/>
      <c r="R916" s="12"/>
    </row>
    <row r="917" spans="17:18" ht="14.25" customHeight="1">
      <c r="Q917" s="12"/>
      <c r="R917" s="12"/>
    </row>
    <row r="918" spans="17:18" ht="14.25" customHeight="1">
      <c r="Q918" s="12"/>
      <c r="R918" s="12"/>
    </row>
    <row r="919" spans="17:18" ht="14.25" customHeight="1">
      <c r="Q919" s="12"/>
      <c r="R919" s="12"/>
    </row>
    <row r="920" spans="17:18" ht="14.25" customHeight="1">
      <c r="Q920" s="12"/>
      <c r="R920" s="12"/>
    </row>
    <row r="921" spans="17:18" ht="14.25" customHeight="1">
      <c r="Q921" s="12"/>
      <c r="R921" s="12"/>
    </row>
    <row r="922" spans="17:18" ht="14.25" customHeight="1">
      <c r="Q922" s="12"/>
      <c r="R922" s="12"/>
    </row>
    <row r="923" spans="17:18" ht="14.25" customHeight="1">
      <c r="Q923" s="12"/>
      <c r="R923" s="12"/>
    </row>
    <row r="924" spans="17:18" ht="14.25" customHeight="1">
      <c r="Q924" s="12"/>
      <c r="R924" s="12"/>
    </row>
    <row r="925" spans="17:18" ht="14.25" customHeight="1">
      <c r="Q925" s="12"/>
      <c r="R925" s="12"/>
    </row>
    <row r="926" spans="17:18" ht="14.25" customHeight="1">
      <c r="Q926" s="12"/>
      <c r="R926" s="12"/>
    </row>
    <row r="927" spans="17:18" ht="14.25" customHeight="1">
      <c r="Q927" s="12"/>
      <c r="R927" s="12"/>
    </row>
    <row r="928" spans="17:18" ht="14.25" customHeight="1">
      <c r="Q928" s="12"/>
      <c r="R928" s="12"/>
    </row>
    <row r="929" spans="17:18" ht="14.25" customHeight="1">
      <c r="Q929" s="12"/>
      <c r="R929" s="12"/>
    </row>
    <row r="930" spans="17:18" ht="14.25" customHeight="1">
      <c r="Q930" s="12"/>
      <c r="R930" s="12"/>
    </row>
    <row r="931" spans="17:18" ht="14.25" customHeight="1">
      <c r="Q931" s="12"/>
      <c r="R931" s="12"/>
    </row>
    <row r="932" spans="17:18" ht="14.25" customHeight="1">
      <c r="Q932" s="12"/>
      <c r="R932" s="12"/>
    </row>
    <row r="933" spans="17:18" ht="14.25" customHeight="1">
      <c r="Q933" s="12"/>
      <c r="R933" s="12"/>
    </row>
    <row r="934" spans="17:18" ht="14.25" customHeight="1">
      <c r="Q934" s="12"/>
      <c r="R934" s="12"/>
    </row>
    <row r="935" spans="17:18" ht="14.25" customHeight="1">
      <c r="Q935" s="12"/>
      <c r="R935" s="12"/>
    </row>
    <row r="936" spans="17:18" ht="14.25" customHeight="1">
      <c r="Q936" s="12"/>
      <c r="R936" s="12"/>
    </row>
    <row r="937" spans="17:18" ht="14.25" customHeight="1">
      <c r="Q937" s="12"/>
      <c r="R937" s="12"/>
    </row>
    <row r="938" spans="17:18" ht="14.25" customHeight="1">
      <c r="Q938" s="12"/>
      <c r="R938" s="12"/>
    </row>
    <row r="939" spans="17:18" ht="14.25" customHeight="1">
      <c r="Q939" s="12"/>
      <c r="R939" s="12"/>
    </row>
    <row r="940" spans="17:18" ht="14.25" customHeight="1">
      <c r="Q940" s="12"/>
      <c r="R940" s="12"/>
    </row>
    <row r="941" spans="17:18" ht="14.25" customHeight="1">
      <c r="Q941" s="12"/>
      <c r="R941" s="12"/>
    </row>
    <row r="942" spans="17:18" ht="14.25" customHeight="1">
      <c r="Q942" s="12"/>
      <c r="R942" s="12"/>
    </row>
    <row r="943" spans="17:18" ht="14.25" customHeight="1">
      <c r="Q943" s="12"/>
      <c r="R943" s="12"/>
    </row>
    <row r="944" spans="17:18" ht="14.25" customHeight="1">
      <c r="Q944" s="12"/>
      <c r="R944" s="12"/>
    </row>
    <row r="945" spans="17:18" ht="14.25" customHeight="1">
      <c r="Q945" s="12"/>
      <c r="R945" s="12"/>
    </row>
    <row r="946" spans="17:18" ht="14.25" customHeight="1">
      <c r="Q946" s="12"/>
      <c r="R946" s="12"/>
    </row>
    <row r="947" spans="17:18" ht="14.25" customHeight="1">
      <c r="Q947" s="12"/>
      <c r="R947" s="12"/>
    </row>
    <row r="948" spans="17:18" ht="14.25" customHeight="1">
      <c r="Q948" s="12"/>
      <c r="R948" s="12"/>
    </row>
    <row r="949" spans="17:18" ht="14.25" customHeight="1">
      <c r="Q949" s="12"/>
      <c r="R949" s="12"/>
    </row>
    <row r="950" spans="17:18" ht="14.25" customHeight="1">
      <c r="Q950" s="12"/>
      <c r="R950" s="12"/>
    </row>
    <row r="951" spans="17:18" ht="14.25" customHeight="1">
      <c r="Q951" s="12"/>
      <c r="R951" s="12"/>
    </row>
    <row r="952" spans="17:18" ht="14.25" customHeight="1">
      <c r="Q952" s="12"/>
      <c r="R952" s="12"/>
    </row>
    <row r="953" spans="17:18" ht="14.25" customHeight="1">
      <c r="Q953" s="12"/>
      <c r="R953" s="12"/>
    </row>
    <row r="954" spans="17:18" ht="14.25" customHeight="1">
      <c r="Q954" s="12"/>
      <c r="R954" s="12"/>
    </row>
    <row r="955" spans="17:18" ht="14.25" customHeight="1">
      <c r="Q955" s="12"/>
      <c r="R955" s="12"/>
    </row>
    <row r="956" spans="17:18" ht="14.25" customHeight="1">
      <c r="Q956" s="12"/>
      <c r="R956" s="12"/>
    </row>
    <row r="957" spans="17:18" ht="14.25" customHeight="1">
      <c r="Q957" s="12"/>
      <c r="R957" s="12"/>
    </row>
    <row r="958" spans="17:18" ht="14.25" customHeight="1">
      <c r="Q958" s="12"/>
      <c r="R958" s="12"/>
    </row>
    <row r="959" spans="17:18" ht="14.25" customHeight="1">
      <c r="Q959" s="12"/>
      <c r="R959" s="12"/>
    </row>
    <row r="960" spans="17:18" ht="14.25" customHeight="1">
      <c r="Q960" s="12"/>
      <c r="R960" s="12"/>
    </row>
    <row r="961" spans="17:18" ht="14.25" customHeight="1">
      <c r="Q961" s="12"/>
      <c r="R961" s="12"/>
    </row>
    <row r="962" spans="17:18" ht="14.25" customHeight="1">
      <c r="Q962" s="12"/>
      <c r="R962" s="12"/>
    </row>
    <row r="963" spans="17:18" ht="14.25" customHeight="1">
      <c r="Q963" s="12"/>
      <c r="R963" s="12"/>
    </row>
    <row r="964" spans="17:18" ht="14.25" customHeight="1">
      <c r="Q964" s="12"/>
      <c r="R964" s="12"/>
    </row>
    <row r="965" spans="17:18" ht="14.25" customHeight="1">
      <c r="Q965" s="12"/>
      <c r="R965" s="12"/>
    </row>
    <row r="966" spans="17:18" ht="14.25" customHeight="1">
      <c r="Q966" s="12"/>
      <c r="R966" s="12"/>
    </row>
    <row r="967" spans="17:18" ht="14.25" customHeight="1">
      <c r="Q967" s="12"/>
      <c r="R967" s="12"/>
    </row>
    <row r="968" spans="17:18" ht="14.25" customHeight="1">
      <c r="Q968" s="12"/>
      <c r="R968" s="12"/>
    </row>
    <row r="969" spans="17:18" ht="14.25" customHeight="1">
      <c r="Q969" s="12"/>
      <c r="R969" s="12"/>
    </row>
    <row r="970" spans="17:18" ht="14.25" customHeight="1">
      <c r="Q970" s="12"/>
      <c r="R970" s="12"/>
    </row>
    <row r="971" spans="17:18" ht="14.25" customHeight="1">
      <c r="Q971" s="12"/>
      <c r="R971" s="12"/>
    </row>
    <row r="972" spans="17:18" ht="14.25" customHeight="1">
      <c r="Q972" s="12"/>
      <c r="R972" s="12"/>
    </row>
    <row r="973" spans="17:18" ht="14.25" customHeight="1">
      <c r="Q973" s="12"/>
      <c r="R973" s="12"/>
    </row>
    <row r="974" spans="17:18" ht="14.25" customHeight="1">
      <c r="Q974" s="12"/>
      <c r="R974" s="12"/>
    </row>
    <row r="975" spans="17:18" ht="14.25" customHeight="1">
      <c r="Q975" s="12"/>
      <c r="R975" s="12"/>
    </row>
    <row r="976" spans="17:18" ht="14.25" customHeight="1">
      <c r="Q976" s="12"/>
      <c r="R976" s="12"/>
    </row>
    <row r="977" spans="17:18" ht="14.25" customHeight="1">
      <c r="Q977" s="12"/>
      <c r="R977" s="12"/>
    </row>
    <row r="978" spans="17:18" ht="14.25" customHeight="1">
      <c r="Q978" s="12"/>
      <c r="R978" s="12"/>
    </row>
    <row r="979" spans="17:18" ht="14.25" customHeight="1">
      <c r="Q979" s="12"/>
      <c r="R979" s="12"/>
    </row>
    <row r="980" spans="17:18" ht="14.25" customHeight="1">
      <c r="Q980" s="12"/>
      <c r="R980" s="12"/>
    </row>
    <row r="981" spans="17:18" ht="14.25" customHeight="1">
      <c r="Q981" s="12"/>
      <c r="R981" s="12"/>
    </row>
    <row r="982" spans="17:18" ht="14.25" customHeight="1">
      <c r="Q982" s="12"/>
      <c r="R982" s="12"/>
    </row>
    <row r="983" spans="17:18" ht="14.25" customHeight="1">
      <c r="Q983" s="12"/>
      <c r="R983" s="12"/>
    </row>
    <row r="984" spans="17:18" ht="14.25" customHeight="1">
      <c r="Q984" s="12"/>
      <c r="R984" s="12"/>
    </row>
    <row r="985" spans="17:18" ht="14.25" customHeight="1">
      <c r="Q985" s="12"/>
      <c r="R985" s="12"/>
    </row>
    <row r="986" spans="17:18" ht="14.25" customHeight="1">
      <c r="Q986" s="12"/>
      <c r="R986" s="12"/>
    </row>
    <row r="987" spans="17:18" ht="14.25" customHeight="1">
      <c r="Q987" s="12"/>
      <c r="R987" s="12"/>
    </row>
    <row r="988" spans="17:18" ht="14.25" customHeight="1">
      <c r="Q988" s="12"/>
      <c r="R988" s="12"/>
    </row>
    <row r="989" spans="17:18" ht="14.25" customHeight="1">
      <c r="Q989" s="12"/>
      <c r="R989" s="12"/>
    </row>
    <row r="990" spans="17:18" ht="14.25" customHeight="1">
      <c r="Q990" s="12"/>
      <c r="R990" s="12"/>
    </row>
    <row r="991" spans="17:18" ht="14.25" customHeight="1">
      <c r="Q991" s="12"/>
      <c r="R991" s="12"/>
    </row>
    <row r="992" spans="17:18" ht="14.25" customHeight="1">
      <c r="Q992" s="12"/>
      <c r="R992" s="12"/>
    </row>
    <row r="993" spans="17:18" ht="14.25" customHeight="1">
      <c r="Q993" s="12"/>
      <c r="R993" s="12"/>
    </row>
    <row r="994" spans="17:18" ht="14.25" customHeight="1">
      <c r="Q994" s="12"/>
      <c r="R994" s="12"/>
    </row>
    <row r="995" spans="17:18" ht="14.25" customHeight="1">
      <c r="Q995" s="12"/>
      <c r="R995" s="12"/>
    </row>
    <row r="996" spans="17:18" ht="14.25" customHeight="1">
      <c r="Q996" s="12"/>
      <c r="R996" s="12"/>
    </row>
    <row r="997" spans="17:18" ht="14.25" customHeight="1">
      <c r="Q997" s="12"/>
      <c r="R997" s="12"/>
    </row>
    <row r="998" spans="17:18" ht="14.25" customHeight="1">
      <c r="Q998" s="12"/>
      <c r="R998" s="12"/>
    </row>
    <row r="999" spans="17:18" ht="14.25" customHeight="1">
      <c r="Q999" s="12"/>
      <c r="R999" s="12"/>
    </row>
    <row r="1000" spans="17:18" ht="14.25" customHeight="1">
      <c r="Q1000" s="12"/>
      <c r="R1000" s="12"/>
    </row>
    <row r="1001" spans="17:18" ht="14.25" customHeight="1">
      <c r="Q1001" s="12"/>
      <c r="R1001" s="12"/>
    </row>
    <row r="1002" spans="17:18" ht="14.25" customHeight="1">
      <c r="Q1002" s="12"/>
      <c r="R1002" s="12"/>
    </row>
    <row r="1003" spans="17:18" ht="14.25" customHeight="1">
      <c r="Q1003" s="12"/>
      <c r="R1003" s="12"/>
    </row>
    <row r="1004" spans="17:18" ht="14.25" customHeight="1">
      <c r="Q1004" s="12"/>
      <c r="R1004" s="12"/>
    </row>
    <row r="1005" spans="17:18" ht="14.25" customHeight="1">
      <c r="Q1005" s="12"/>
      <c r="R1005" s="12"/>
    </row>
    <row r="1006" spans="17:18" ht="14.25" customHeight="1">
      <c r="Q1006" s="12"/>
      <c r="R1006" s="12"/>
    </row>
    <row r="1007" spans="17:18" ht="14.25" customHeight="1">
      <c r="Q1007" s="12"/>
      <c r="R1007" s="12"/>
    </row>
    <row r="1008" spans="17:18" ht="14.25" customHeight="1">
      <c r="Q1008" s="12"/>
      <c r="R1008" s="12"/>
    </row>
    <row r="1009" spans="17:18" ht="14.25" customHeight="1">
      <c r="Q1009" s="12"/>
      <c r="R1009" s="12"/>
    </row>
    <row r="1010" spans="17:18" ht="14.25" customHeight="1">
      <c r="Q1010" s="12"/>
      <c r="R1010" s="12"/>
    </row>
    <row r="1011" spans="17:18" ht="14.25" customHeight="1">
      <c r="Q1011" s="12"/>
      <c r="R1011" s="12"/>
    </row>
    <row r="1012" spans="17:18" ht="14.25" customHeight="1">
      <c r="Q1012" s="12"/>
      <c r="R1012" s="12"/>
    </row>
    <row r="1013" spans="17:18" ht="14.25" customHeight="1">
      <c r="Q1013" s="12"/>
      <c r="R1013" s="12"/>
    </row>
    <row r="1014" spans="17:18" ht="14.25" customHeight="1">
      <c r="Q1014" s="12"/>
      <c r="R1014" s="12"/>
    </row>
    <row r="1015" spans="17:18" ht="14.25" customHeight="1">
      <c r="Q1015" s="12"/>
      <c r="R1015" s="12"/>
    </row>
    <row r="1016" spans="17:18" ht="14.25" customHeight="1">
      <c r="Q1016" s="12"/>
      <c r="R1016" s="12"/>
    </row>
    <row r="1017" spans="17:18" ht="14.25" customHeight="1">
      <c r="Q1017" s="12"/>
      <c r="R1017" s="12"/>
    </row>
    <row r="1018" spans="17:18" ht="14.25" customHeight="1">
      <c r="Q1018" s="12"/>
      <c r="R1018" s="12"/>
    </row>
    <row r="1019" spans="17:18" ht="14.25" customHeight="1">
      <c r="Q1019" s="12"/>
      <c r="R1019" s="12"/>
    </row>
    <row r="1020" spans="17:18" ht="14.25" customHeight="1">
      <c r="Q1020" s="12"/>
      <c r="R1020" s="12"/>
    </row>
    <row r="1021" spans="17:18" ht="14.25" customHeight="1">
      <c r="Q1021" s="12"/>
      <c r="R1021" s="12"/>
    </row>
    <row r="1022" spans="17:18" ht="14.25" customHeight="1">
      <c r="Q1022" s="12"/>
      <c r="R1022" s="12"/>
    </row>
    <row r="1023" spans="17:18" ht="14.25" customHeight="1">
      <c r="Q1023" s="12"/>
      <c r="R1023" s="12"/>
    </row>
    <row r="1024" spans="17:18" ht="14.25" customHeight="1">
      <c r="Q1024" s="12"/>
      <c r="R1024" s="12"/>
    </row>
    <row r="1025" spans="17:18" ht="14.25" customHeight="1">
      <c r="Q1025" s="12"/>
      <c r="R1025" s="12"/>
    </row>
    <row r="1026" spans="17:18" ht="14.25" customHeight="1">
      <c r="Q1026" s="12"/>
      <c r="R1026" s="12"/>
    </row>
    <row r="1027" spans="17:18" ht="14.25" customHeight="1">
      <c r="Q1027" s="12"/>
      <c r="R1027" s="12"/>
    </row>
    <row r="1028" spans="17:18" ht="14.25" customHeight="1">
      <c r="Q1028" s="12"/>
      <c r="R1028" s="12"/>
    </row>
    <row r="1029" spans="17:18" ht="14.25" customHeight="1">
      <c r="Q1029" s="12"/>
      <c r="R1029" s="12"/>
    </row>
    <row r="1030" spans="17:18" ht="14.25" customHeight="1">
      <c r="Q1030" s="12"/>
      <c r="R1030" s="12"/>
    </row>
    <row r="1031" spans="17:18" ht="14.25" customHeight="1">
      <c r="Q1031" s="12"/>
      <c r="R1031" s="12"/>
    </row>
    <row r="1032" spans="17:18" ht="14.25" customHeight="1">
      <c r="Q1032" s="12"/>
      <c r="R1032" s="12"/>
    </row>
    <row r="1033" spans="17:18" ht="14.25" customHeight="1">
      <c r="Q1033" s="12"/>
      <c r="R1033" s="12"/>
    </row>
    <row r="1034" spans="17:18" ht="14.25" customHeight="1">
      <c r="Q1034" s="12"/>
      <c r="R1034" s="12"/>
    </row>
    <row r="1035" spans="17:18" ht="14.25" customHeight="1">
      <c r="Q1035" s="12"/>
      <c r="R1035" s="12"/>
    </row>
  </sheetData>
  <mergeCells count="3">
    <mergeCell ref="B4:B74"/>
    <mergeCell ref="B78:B215"/>
    <mergeCell ref="B219:B356"/>
  </mergeCells>
  <pageMargins left="0.25" right="0.25" top="0.25" bottom="0.25" header="0" footer="0"/>
  <pageSetup paperSize="3" fitToHeight="0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AD47"/>
  </sheetPr>
  <dimension ref="A1:CA1000"/>
  <sheetViews>
    <sheetView showGridLines="0" workbookViewId="0">
      <pane ySplit="3" topLeftCell="A4" activePane="bottomLeft" state="frozen"/>
      <selection pane="bottomLeft" activeCell="AL1" sqref="AL1"/>
    </sheetView>
  </sheetViews>
  <sheetFormatPr defaultColWidth="14.453125" defaultRowHeight="15" customHeight="1"/>
  <cols>
    <col min="1" max="3" width="2.81640625" hidden="1" customWidth="1"/>
    <col min="4" max="4" width="15.54296875" hidden="1" customWidth="1"/>
    <col min="5" max="5" width="10.7265625" hidden="1" customWidth="1"/>
    <col min="6" max="6" width="15.26953125" hidden="1" customWidth="1"/>
    <col min="7" max="25" width="15.7265625" hidden="1" customWidth="1"/>
    <col min="26" max="37" width="11.7265625" hidden="1" customWidth="1"/>
    <col min="38" max="60" width="11.7265625" customWidth="1"/>
    <col min="61" max="79" width="9.08984375" customWidth="1"/>
  </cols>
  <sheetData>
    <row r="1" spans="1:79" ht="24" customHeight="1">
      <c r="A1" s="270"/>
      <c r="B1" s="12"/>
      <c r="C1" s="12"/>
      <c r="D1" s="271" t="s">
        <v>193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270" t="s">
        <v>193</v>
      </c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270" t="s">
        <v>193</v>
      </c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</row>
    <row r="2" spans="1:79" ht="14.25" customHeight="1">
      <c r="A2" s="12"/>
      <c r="B2" s="12"/>
      <c r="C2" s="12"/>
      <c r="D2" s="438" t="s">
        <v>194</v>
      </c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6"/>
      <c r="R2" s="427"/>
      <c r="S2" s="12"/>
      <c r="T2" s="12"/>
      <c r="U2" s="438" t="s">
        <v>195</v>
      </c>
      <c r="V2" s="426"/>
      <c r="W2" s="426"/>
      <c r="X2" s="426"/>
      <c r="Y2" s="426"/>
      <c r="Z2" s="426"/>
      <c r="AA2" s="426"/>
      <c r="AB2" s="426"/>
      <c r="AC2" s="426"/>
      <c r="AD2" s="426"/>
      <c r="AE2" s="426"/>
      <c r="AF2" s="426"/>
      <c r="AG2" s="426"/>
      <c r="AH2" s="427"/>
      <c r="AI2" s="12"/>
      <c r="AJ2" s="12"/>
      <c r="AK2" s="12"/>
      <c r="AL2" s="439" t="s">
        <v>196</v>
      </c>
      <c r="AM2" s="426"/>
      <c r="AN2" s="426"/>
      <c r="AO2" s="426"/>
      <c r="AP2" s="426"/>
      <c r="AQ2" s="426"/>
      <c r="AR2" s="426"/>
      <c r="AS2" s="426"/>
      <c r="AT2" s="426"/>
      <c r="AU2" s="426"/>
      <c r="AV2" s="426"/>
      <c r="AW2" s="426"/>
      <c r="AX2" s="426"/>
      <c r="AY2" s="426"/>
      <c r="AZ2" s="426"/>
      <c r="BA2" s="426"/>
      <c r="BB2" s="426"/>
      <c r="BC2" s="426"/>
      <c r="BD2" s="426"/>
      <c r="BE2" s="427"/>
      <c r="BF2" s="12"/>
      <c r="BG2" s="12"/>
      <c r="BH2" s="439" t="s">
        <v>197</v>
      </c>
      <c r="BI2" s="426"/>
      <c r="BJ2" s="426"/>
      <c r="BK2" s="426"/>
      <c r="BL2" s="426"/>
      <c r="BM2" s="426"/>
      <c r="BN2" s="426"/>
      <c r="BO2" s="426"/>
      <c r="BP2" s="426"/>
      <c r="BQ2" s="426"/>
      <c r="BR2" s="426"/>
      <c r="BS2" s="426"/>
      <c r="BT2" s="426"/>
      <c r="BU2" s="426"/>
      <c r="BV2" s="426"/>
      <c r="BW2" s="427"/>
      <c r="BX2" s="272"/>
      <c r="BY2" s="272"/>
      <c r="BZ2" s="272"/>
      <c r="CA2" s="272"/>
    </row>
    <row r="3" spans="1:79" ht="14.25" customHeight="1">
      <c r="A3" s="12"/>
      <c r="B3" s="12"/>
      <c r="C3" s="12"/>
      <c r="D3" s="12"/>
      <c r="E3" s="12"/>
      <c r="F3" s="12">
        <v>1</v>
      </c>
      <c r="G3" s="12">
        <v>2</v>
      </c>
      <c r="H3" s="12">
        <v>3</v>
      </c>
      <c r="I3" s="12">
        <v>4</v>
      </c>
      <c r="J3" s="12">
        <v>5</v>
      </c>
      <c r="K3" s="12">
        <v>6</v>
      </c>
      <c r="L3" s="12">
        <v>7</v>
      </c>
      <c r="M3" s="12">
        <v>8</v>
      </c>
      <c r="N3" s="12">
        <v>9</v>
      </c>
      <c r="O3" s="12">
        <v>10</v>
      </c>
      <c r="P3" s="12">
        <v>11</v>
      </c>
      <c r="Q3" s="12">
        <v>12</v>
      </c>
      <c r="R3" s="12"/>
      <c r="S3" s="12"/>
      <c r="T3" s="12"/>
      <c r="U3" s="12"/>
      <c r="V3" s="12"/>
      <c r="W3" s="12">
        <v>1</v>
      </c>
      <c r="X3" s="12">
        <v>2</v>
      </c>
      <c r="Y3" s="12">
        <v>3</v>
      </c>
      <c r="Z3" s="12">
        <v>4</v>
      </c>
      <c r="AA3" s="12">
        <v>5</v>
      </c>
      <c r="AB3" s="12">
        <v>6</v>
      </c>
      <c r="AC3" s="12">
        <v>7</v>
      </c>
      <c r="AD3" s="12">
        <v>8</v>
      </c>
      <c r="AE3" s="12">
        <v>9</v>
      </c>
      <c r="AF3" s="12">
        <v>10</v>
      </c>
      <c r="AG3" s="12">
        <v>11</v>
      </c>
      <c r="AH3" s="12">
        <v>12</v>
      </c>
      <c r="AI3" s="12"/>
      <c r="AJ3" s="12"/>
      <c r="AK3" s="12"/>
      <c r="AL3" s="12"/>
      <c r="AM3" s="12"/>
      <c r="AN3" s="12">
        <v>1</v>
      </c>
      <c r="AO3" s="12">
        <v>2</v>
      </c>
      <c r="AP3" s="12">
        <v>3</v>
      </c>
      <c r="AQ3" s="12">
        <v>4</v>
      </c>
      <c r="AR3" s="12">
        <v>5</v>
      </c>
      <c r="AS3" s="12">
        <v>6</v>
      </c>
      <c r="AT3" s="12">
        <v>7</v>
      </c>
      <c r="AU3" s="12">
        <v>8</v>
      </c>
      <c r="AV3" s="12">
        <v>9</v>
      </c>
      <c r="AW3" s="12">
        <v>10</v>
      </c>
      <c r="AX3" s="12">
        <v>11</v>
      </c>
      <c r="AY3" s="12">
        <v>12</v>
      </c>
      <c r="AZ3" s="13">
        <v>13</v>
      </c>
      <c r="BA3" s="12">
        <v>14</v>
      </c>
      <c r="BB3" s="13">
        <v>15</v>
      </c>
      <c r="BC3" s="12">
        <v>16</v>
      </c>
      <c r="BD3" s="13">
        <v>17</v>
      </c>
      <c r="BE3" s="12">
        <v>18</v>
      </c>
      <c r="BF3" s="12"/>
      <c r="BG3" s="12"/>
      <c r="BH3" s="12"/>
      <c r="BI3" s="12"/>
      <c r="BJ3" s="12">
        <v>1</v>
      </c>
      <c r="BK3" s="12">
        <v>2</v>
      </c>
      <c r="BL3" s="12">
        <v>3</v>
      </c>
      <c r="BM3" s="12">
        <v>4</v>
      </c>
      <c r="BN3" s="12">
        <v>5</v>
      </c>
      <c r="BO3" s="12">
        <v>6</v>
      </c>
      <c r="BP3" s="12">
        <v>7</v>
      </c>
      <c r="BQ3" s="12">
        <v>8</v>
      </c>
      <c r="BR3" s="12">
        <v>9</v>
      </c>
      <c r="BS3" s="12">
        <v>10</v>
      </c>
      <c r="BT3" s="12">
        <v>11</v>
      </c>
      <c r="BU3" s="12">
        <v>12</v>
      </c>
      <c r="BV3" s="12">
        <v>13</v>
      </c>
      <c r="BW3" s="12">
        <v>14</v>
      </c>
      <c r="BX3" s="12">
        <v>15</v>
      </c>
      <c r="BY3" s="12">
        <v>16</v>
      </c>
      <c r="BZ3" s="12">
        <v>17</v>
      </c>
      <c r="CA3" s="12">
        <v>18</v>
      </c>
    </row>
    <row r="4" spans="1:79" ht="14.2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ht="14.25" customHeight="1">
      <c r="A5" s="12"/>
      <c r="B5" s="12"/>
      <c r="C5" s="12"/>
      <c r="D5" s="47" t="s">
        <v>97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9" t="s">
        <v>97</v>
      </c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9" t="s">
        <v>77</v>
      </c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9" t="s">
        <v>77</v>
      </c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6" spans="1:79" ht="14.25" customHeight="1">
      <c r="A6" s="12"/>
      <c r="B6" s="12"/>
      <c r="C6" s="12"/>
      <c r="D6" s="47"/>
      <c r="E6" s="12" t="s">
        <v>120</v>
      </c>
      <c r="F6" s="50">
        <v>1</v>
      </c>
      <c r="G6" s="50">
        <v>1</v>
      </c>
      <c r="H6" s="50">
        <v>1</v>
      </c>
      <c r="I6" s="50">
        <v>1</v>
      </c>
      <c r="J6" s="50">
        <v>1</v>
      </c>
      <c r="K6" s="50">
        <v>1</v>
      </c>
      <c r="L6" s="50">
        <v>1</v>
      </c>
      <c r="M6" s="50">
        <v>1</v>
      </c>
      <c r="N6" s="50">
        <v>1</v>
      </c>
      <c r="O6" s="50">
        <v>1</v>
      </c>
      <c r="P6" s="50">
        <v>1</v>
      </c>
      <c r="Q6" s="50">
        <v>1</v>
      </c>
      <c r="R6" s="12"/>
      <c r="S6" s="12"/>
      <c r="T6" s="12"/>
      <c r="U6" s="9"/>
      <c r="V6" s="12" t="s">
        <v>120</v>
      </c>
      <c r="W6" s="50">
        <v>1</v>
      </c>
      <c r="X6" s="50">
        <v>1</v>
      </c>
      <c r="Y6" s="50">
        <v>1</v>
      </c>
      <c r="Z6" s="50">
        <v>1</v>
      </c>
      <c r="AA6" s="50">
        <v>1</v>
      </c>
      <c r="AB6" s="50">
        <v>1</v>
      </c>
      <c r="AC6" s="50">
        <v>1</v>
      </c>
      <c r="AD6" s="50">
        <v>1</v>
      </c>
      <c r="AE6" s="50">
        <v>1</v>
      </c>
      <c r="AF6" s="50">
        <v>1</v>
      </c>
      <c r="AG6" s="50">
        <v>1</v>
      </c>
      <c r="AH6" s="50">
        <v>1</v>
      </c>
      <c r="AI6" s="12"/>
      <c r="AJ6" s="12"/>
      <c r="AK6" s="12"/>
      <c r="AL6" s="9"/>
      <c r="AM6" s="12" t="s">
        <v>120</v>
      </c>
      <c r="AN6" s="50">
        <v>1</v>
      </c>
      <c r="AO6" s="50">
        <v>1</v>
      </c>
      <c r="AP6" s="50">
        <v>1</v>
      </c>
      <c r="AQ6" s="50">
        <v>1</v>
      </c>
      <c r="AR6" s="50">
        <v>1</v>
      </c>
      <c r="AS6" s="50">
        <v>1</v>
      </c>
      <c r="AT6" s="50">
        <v>1</v>
      </c>
      <c r="AU6" s="50">
        <v>1</v>
      </c>
      <c r="AV6" s="50">
        <v>1</v>
      </c>
      <c r="AW6" s="50">
        <v>1</v>
      </c>
      <c r="AX6" s="50">
        <v>1</v>
      </c>
      <c r="AY6" s="50">
        <v>1</v>
      </c>
      <c r="AZ6" s="50">
        <v>1</v>
      </c>
      <c r="BA6" s="50">
        <v>1</v>
      </c>
      <c r="BB6" s="50">
        <v>1</v>
      </c>
      <c r="BC6" s="50">
        <v>1</v>
      </c>
      <c r="BD6" s="50">
        <v>1</v>
      </c>
      <c r="BE6" s="50">
        <v>1</v>
      </c>
      <c r="BF6" s="12"/>
      <c r="BG6" s="12"/>
      <c r="BH6" s="9"/>
      <c r="BI6" s="12" t="s">
        <v>120</v>
      </c>
      <c r="BJ6" s="50">
        <v>1</v>
      </c>
      <c r="BK6" s="50">
        <v>1</v>
      </c>
      <c r="BL6" s="50">
        <v>1</v>
      </c>
      <c r="BM6" s="50">
        <v>1</v>
      </c>
      <c r="BN6" s="50">
        <v>1</v>
      </c>
      <c r="BO6" s="50">
        <v>1</v>
      </c>
      <c r="BP6" s="273">
        <v>1.05</v>
      </c>
      <c r="BQ6" s="273">
        <v>1.05</v>
      </c>
      <c r="BR6" s="273">
        <v>1.05</v>
      </c>
      <c r="BS6" s="273">
        <v>1.05</v>
      </c>
      <c r="BT6" s="273">
        <v>1.05</v>
      </c>
      <c r="BU6" s="273">
        <v>1.05</v>
      </c>
      <c r="BV6" s="273">
        <v>1.1000000000000001</v>
      </c>
      <c r="BW6" s="273">
        <v>1.1000000000000001</v>
      </c>
      <c r="BX6" s="273">
        <v>1.1000000000000001</v>
      </c>
      <c r="BY6" s="273">
        <v>1.1000000000000001</v>
      </c>
      <c r="BZ6" s="273">
        <v>1.1000000000000001</v>
      </c>
      <c r="CA6" s="273">
        <v>1.1000000000000001</v>
      </c>
    </row>
    <row r="7" spans="1:79" ht="14.25" customHeight="1">
      <c r="A7" s="12"/>
      <c r="B7" s="12"/>
      <c r="C7" s="12"/>
      <c r="D7" s="47"/>
      <c r="E7" s="12" t="s">
        <v>29</v>
      </c>
      <c r="F7" s="50">
        <v>1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1</v>
      </c>
      <c r="M7" s="50">
        <v>1</v>
      </c>
      <c r="N7" s="50">
        <v>1</v>
      </c>
      <c r="O7" s="50">
        <v>1</v>
      </c>
      <c r="P7" s="50">
        <v>1</v>
      </c>
      <c r="Q7" s="50">
        <v>1</v>
      </c>
      <c r="R7" s="12"/>
      <c r="S7" s="12"/>
      <c r="T7" s="12"/>
      <c r="U7" s="9"/>
      <c r="V7" s="12" t="s">
        <v>29</v>
      </c>
      <c r="W7" s="50">
        <v>1</v>
      </c>
      <c r="X7" s="50">
        <v>1</v>
      </c>
      <c r="Y7" s="50">
        <v>1</v>
      </c>
      <c r="Z7" s="50">
        <v>1</v>
      </c>
      <c r="AA7" s="50">
        <v>1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1</v>
      </c>
      <c r="AH7" s="50">
        <v>1</v>
      </c>
      <c r="AI7" s="12"/>
      <c r="AJ7" s="12"/>
      <c r="AK7" s="12"/>
      <c r="AL7" s="9"/>
      <c r="AM7" s="12" t="s">
        <v>29</v>
      </c>
      <c r="AN7" s="50">
        <v>1</v>
      </c>
      <c r="AO7" s="50">
        <v>1</v>
      </c>
      <c r="AP7" s="50">
        <v>1</v>
      </c>
      <c r="AQ7" s="50">
        <v>1</v>
      </c>
      <c r="AR7" s="50">
        <v>1</v>
      </c>
      <c r="AS7" s="50">
        <v>1</v>
      </c>
      <c r="AT7" s="50">
        <v>1</v>
      </c>
      <c r="AU7" s="50">
        <v>1</v>
      </c>
      <c r="AV7" s="50">
        <v>1</v>
      </c>
      <c r="AW7" s="50">
        <v>1</v>
      </c>
      <c r="AX7" s="50">
        <v>1</v>
      </c>
      <c r="AY7" s="50">
        <v>1</v>
      </c>
      <c r="AZ7" s="50">
        <v>1</v>
      </c>
      <c r="BA7" s="50">
        <v>1</v>
      </c>
      <c r="BB7" s="50">
        <v>1</v>
      </c>
      <c r="BC7" s="50">
        <v>1</v>
      </c>
      <c r="BD7" s="50">
        <v>1</v>
      </c>
      <c r="BE7" s="50">
        <v>1</v>
      </c>
      <c r="BF7" s="12"/>
      <c r="BG7" s="12"/>
      <c r="BH7" s="9"/>
      <c r="BI7" s="12" t="s">
        <v>29</v>
      </c>
      <c r="BJ7" s="50">
        <v>1</v>
      </c>
      <c r="BK7" s="50">
        <v>1</v>
      </c>
      <c r="BL7" s="50">
        <v>1</v>
      </c>
      <c r="BM7" s="50">
        <v>1</v>
      </c>
      <c r="BN7" s="50">
        <v>1</v>
      </c>
      <c r="BO7" s="50">
        <v>1</v>
      </c>
      <c r="BP7" s="50">
        <v>1</v>
      </c>
      <c r="BQ7" s="50">
        <v>1</v>
      </c>
      <c r="BR7" s="50">
        <v>1</v>
      </c>
      <c r="BS7" s="50">
        <v>1</v>
      </c>
      <c r="BT7" s="50">
        <v>1</v>
      </c>
      <c r="BU7" s="50">
        <v>1</v>
      </c>
      <c r="BV7" s="50">
        <v>1</v>
      </c>
      <c r="BW7" s="50">
        <v>1</v>
      </c>
      <c r="BX7" s="50">
        <v>1</v>
      </c>
      <c r="BY7" s="50">
        <v>1</v>
      </c>
      <c r="BZ7" s="50">
        <v>1</v>
      </c>
      <c r="CA7" s="50">
        <v>1</v>
      </c>
    </row>
    <row r="8" spans="1:79" ht="14.25" customHeight="1">
      <c r="A8" s="12"/>
      <c r="B8" s="12"/>
      <c r="C8" s="12"/>
      <c r="D8" s="47"/>
      <c r="E8" s="12" t="s">
        <v>124</v>
      </c>
      <c r="F8" s="50">
        <v>1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1</v>
      </c>
      <c r="N8" s="50">
        <v>1</v>
      </c>
      <c r="O8" s="50">
        <v>1</v>
      </c>
      <c r="P8" s="50">
        <v>1</v>
      </c>
      <c r="Q8" s="50">
        <v>1</v>
      </c>
      <c r="R8" s="12"/>
      <c r="S8" s="12"/>
      <c r="T8" s="12"/>
      <c r="U8" s="9"/>
      <c r="V8" s="12" t="s">
        <v>124</v>
      </c>
      <c r="W8" s="50">
        <v>1</v>
      </c>
      <c r="X8" s="50">
        <v>1</v>
      </c>
      <c r="Y8" s="50">
        <v>1</v>
      </c>
      <c r="Z8" s="50">
        <v>1</v>
      </c>
      <c r="AA8" s="50">
        <v>1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1</v>
      </c>
      <c r="AH8" s="50">
        <v>1</v>
      </c>
      <c r="AI8" s="12"/>
      <c r="AJ8" s="12"/>
      <c r="AK8" s="12"/>
      <c r="AL8" s="9"/>
      <c r="AM8" s="12" t="s">
        <v>124</v>
      </c>
      <c r="AN8" s="50">
        <v>1</v>
      </c>
      <c r="AO8" s="50">
        <v>1</v>
      </c>
      <c r="AP8" s="50">
        <v>1</v>
      </c>
      <c r="AQ8" s="50">
        <v>1</v>
      </c>
      <c r="AR8" s="50">
        <v>1</v>
      </c>
      <c r="AS8" s="50">
        <v>1</v>
      </c>
      <c r="AT8" s="50">
        <v>1</v>
      </c>
      <c r="AU8" s="50">
        <v>1</v>
      </c>
      <c r="AV8" s="50">
        <v>1</v>
      </c>
      <c r="AW8" s="50">
        <v>1</v>
      </c>
      <c r="AX8" s="50">
        <v>1</v>
      </c>
      <c r="AY8" s="50">
        <v>1</v>
      </c>
      <c r="AZ8" s="50">
        <v>1</v>
      </c>
      <c r="BA8" s="50">
        <v>1</v>
      </c>
      <c r="BB8" s="50">
        <v>1</v>
      </c>
      <c r="BC8" s="50">
        <v>1</v>
      </c>
      <c r="BD8" s="50">
        <v>1</v>
      </c>
      <c r="BE8" s="50">
        <v>1</v>
      </c>
      <c r="BF8" s="12"/>
      <c r="BG8" s="12"/>
      <c r="BH8" s="9"/>
      <c r="BI8" s="12" t="s">
        <v>124</v>
      </c>
      <c r="BJ8" s="50">
        <v>1</v>
      </c>
      <c r="BK8" s="50">
        <v>1</v>
      </c>
      <c r="BL8" s="50">
        <v>1</v>
      </c>
      <c r="BM8" s="50">
        <v>1</v>
      </c>
      <c r="BN8" s="50">
        <v>1</v>
      </c>
      <c r="BO8" s="50">
        <v>1</v>
      </c>
      <c r="BP8" s="50">
        <v>1</v>
      </c>
      <c r="BQ8" s="50">
        <v>1</v>
      </c>
      <c r="BR8" s="50">
        <v>1</v>
      </c>
      <c r="BS8" s="50">
        <v>1</v>
      </c>
      <c r="BT8" s="50">
        <v>1</v>
      </c>
      <c r="BU8" s="50">
        <v>1</v>
      </c>
      <c r="BV8" s="50">
        <v>1</v>
      </c>
      <c r="BW8" s="50">
        <v>1</v>
      </c>
      <c r="BX8" s="50">
        <v>1</v>
      </c>
      <c r="BY8" s="50">
        <v>1</v>
      </c>
      <c r="BZ8" s="50">
        <v>1</v>
      </c>
      <c r="CA8" s="50">
        <v>1</v>
      </c>
    </row>
    <row r="9" spans="1:79" ht="14.25" customHeight="1">
      <c r="A9" s="12"/>
      <c r="B9" s="12"/>
      <c r="C9" s="12"/>
      <c r="D9" s="47" t="s">
        <v>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9" t="s">
        <v>86</v>
      </c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9" t="s">
        <v>78</v>
      </c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9" t="s">
        <v>78</v>
      </c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</row>
    <row r="10" spans="1:79" ht="14.25" customHeight="1">
      <c r="A10" s="12"/>
      <c r="B10" s="12"/>
      <c r="C10" s="12"/>
      <c r="D10" s="47"/>
      <c r="E10" s="12" t="s">
        <v>120</v>
      </c>
      <c r="F10" s="50">
        <v>1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1</v>
      </c>
      <c r="M10" s="50">
        <v>1</v>
      </c>
      <c r="N10" s="50">
        <v>1</v>
      </c>
      <c r="O10" s="50">
        <v>1</v>
      </c>
      <c r="P10" s="50">
        <v>1</v>
      </c>
      <c r="Q10" s="50">
        <v>1</v>
      </c>
      <c r="R10" s="12"/>
      <c r="S10" s="12"/>
      <c r="T10" s="12"/>
      <c r="U10" s="9"/>
      <c r="V10" s="12" t="s">
        <v>120</v>
      </c>
      <c r="W10" s="50">
        <v>1</v>
      </c>
      <c r="X10" s="50">
        <v>1</v>
      </c>
      <c r="Y10" s="50">
        <v>1</v>
      </c>
      <c r="Z10" s="50">
        <v>1</v>
      </c>
      <c r="AA10" s="50">
        <v>1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1</v>
      </c>
      <c r="AH10" s="50">
        <v>1</v>
      </c>
      <c r="AI10" s="12"/>
      <c r="AJ10" s="12"/>
      <c r="AK10" s="12"/>
      <c r="AL10" s="9"/>
      <c r="AM10" s="12" t="s">
        <v>120</v>
      </c>
      <c r="AN10" s="50">
        <v>1</v>
      </c>
      <c r="AO10" s="50">
        <v>1</v>
      </c>
      <c r="AP10" s="50">
        <v>1</v>
      </c>
      <c r="AQ10" s="50"/>
      <c r="AR10" s="50">
        <v>1</v>
      </c>
      <c r="AS10" s="50">
        <v>1</v>
      </c>
      <c r="AT10" s="50">
        <v>1</v>
      </c>
      <c r="AU10" s="50">
        <v>1</v>
      </c>
      <c r="AV10" s="50">
        <v>1</v>
      </c>
      <c r="AW10" s="50">
        <v>1</v>
      </c>
      <c r="AX10" s="50">
        <v>1</v>
      </c>
      <c r="AY10" s="50">
        <v>1</v>
      </c>
      <c r="AZ10" s="50">
        <v>1</v>
      </c>
      <c r="BA10" s="50">
        <v>1</v>
      </c>
      <c r="BB10" s="50">
        <v>1</v>
      </c>
      <c r="BC10" s="50">
        <v>1</v>
      </c>
      <c r="BD10" s="50">
        <v>1</v>
      </c>
      <c r="BE10" s="50">
        <v>1</v>
      </c>
      <c r="BF10" s="12"/>
      <c r="BG10" s="12"/>
      <c r="BH10" s="9"/>
      <c r="BI10" s="12" t="s">
        <v>120</v>
      </c>
      <c r="BJ10" s="50">
        <v>1</v>
      </c>
      <c r="BK10" s="50">
        <v>1</v>
      </c>
      <c r="BL10" s="50">
        <v>1</v>
      </c>
      <c r="BM10" s="50">
        <v>1</v>
      </c>
      <c r="BN10" s="50">
        <v>1</v>
      </c>
      <c r="BO10" s="50">
        <v>1</v>
      </c>
      <c r="BP10" s="50">
        <v>1</v>
      </c>
      <c r="BQ10" s="50">
        <v>1</v>
      </c>
      <c r="BR10" s="50">
        <v>1</v>
      </c>
      <c r="BS10" s="50">
        <v>1</v>
      </c>
      <c r="BT10" s="50">
        <v>1</v>
      </c>
      <c r="BU10" s="50">
        <v>1</v>
      </c>
      <c r="BV10" s="50">
        <v>1</v>
      </c>
      <c r="BW10" s="50">
        <v>1</v>
      </c>
      <c r="BX10" s="50">
        <v>1</v>
      </c>
      <c r="BY10" s="50">
        <v>1</v>
      </c>
      <c r="BZ10" s="50">
        <v>1</v>
      </c>
      <c r="CA10" s="50">
        <v>1</v>
      </c>
    </row>
    <row r="11" spans="1:79" ht="14.25" customHeight="1">
      <c r="A11" s="12"/>
      <c r="B11" s="12"/>
      <c r="C11" s="12"/>
      <c r="D11" s="47"/>
      <c r="E11" s="12" t="s">
        <v>29</v>
      </c>
      <c r="F11" s="50">
        <v>1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1</v>
      </c>
      <c r="M11" s="50">
        <v>1</v>
      </c>
      <c r="N11" s="50">
        <v>1</v>
      </c>
      <c r="O11" s="50">
        <v>1</v>
      </c>
      <c r="P11" s="50">
        <v>1</v>
      </c>
      <c r="Q11" s="50">
        <v>1</v>
      </c>
      <c r="R11" s="12"/>
      <c r="S11" s="12"/>
      <c r="T11" s="12"/>
      <c r="U11" s="9"/>
      <c r="V11" s="12" t="s">
        <v>29</v>
      </c>
      <c r="W11" s="50">
        <v>1</v>
      </c>
      <c r="X11" s="50">
        <v>1</v>
      </c>
      <c r="Y11" s="50">
        <v>1</v>
      </c>
      <c r="Z11" s="50">
        <v>1</v>
      </c>
      <c r="AA11" s="50">
        <v>1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1</v>
      </c>
      <c r="AH11" s="50">
        <v>1</v>
      </c>
      <c r="AI11" s="12"/>
      <c r="AJ11" s="12"/>
      <c r="AK11" s="12"/>
      <c r="AL11" s="9"/>
      <c r="AM11" s="12" t="s">
        <v>29</v>
      </c>
      <c r="AN11" s="50">
        <v>1</v>
      </c>
      <c r="AO11" s="50">
        <v>1</v>
      </c>
      <c r="AP11" s="50">
        <v>0.75</v>
      </c>
      <c r="AQ11" s="50">
        <v>0.6</v>
      </c>
      <c r="AR11" s="50">
        <v>0.5</v>
      </c>
      <c r="AS11" s="50">
        <v>0.5</v>
      </c>
      <c r="AT11" s="50">
        <v>0.5</v>
      </c>
      <c r="AU11" s="50">
        <v>0.5</v>
      </c>
      <c r="AV11" s="50">
        <v>0.5</v>
      </c>
      <c r="AW11" s="50">
        <v>0.5</v>
      </c>
      <c r="AX11" s="50">
        <v>0.5</v>
      </c>
      <c r="AY11" s="50">
        <v>0.5</v>
      </c>
      <c r="AZ11" s="50">
        <v>0.5</v>
      </c>
      <c r="BA11" s="50">
        <v>0.5</v>
      </c>
      <c r="BB11" s="50">
        <v>0.5</v>
      </c>
      <c r="BC11" s="50">
        <v>0.5</v>
      </c>
      <c r="BD11" s="50">
        <v>0.5</v>
      </c>
      <c r="BE11" s="50">
        <v>0.5</v>
      </c>
      <c r="BF11" s="12"/>
      <c r="BG11" s="12"/>
      <c r="BH11" s="9"/>
      <c r="BI11" s="12" t="s">
        <v>29</v>
      </c>
      <c r="BJ11" s="50">
        <v>1</v>
      </c>
      <c r="BK11" s="50">
        <v>1</v>
      </c>
      <c r="BL11" s="50">
        <v>0.75</v>
      </c>
      <c r="BM11" s="50">
        <v>0.6</v>
      </c>
      <c r="BN11" s="50">
        <v>0.5</v>
      </c>
      <c r="BO11" s="50">
        <v>0.5</v>
      </c>
      <c r="BP11" s="50">
        <v>0.5</v>
      </c>
      <c r="BQ11" s="50">
        <v>0.5</v>
      </c>
      <c r="BR11" s="50">
        <v>0.5</v>
      </c>
      <c r="BS11" s="50">
        <v>0.5</v>
      </c>
      <c r="BT11" s="50">
        <v>0.5</v>
      </c>
      <c r="BU11" s="50">
        <v>0.5</v>
      </c>
      <c r="BV11" s="50">
        <v>0.5</v>
      </c>
      <c r="BW11" s="50">
        <v>0.5</v>
      </c>
      <c r="BX11" s="50">
        <v>0.5</v>
      </c>
      <c r="BY11" s="50">
        <v>0.5</v>
      </c>
      <c r="BZ11" s="50">
        <v>0.5</v>
      </c>
      <c r="CA11" s="50">
        <v>0.5</v>
      </c>
    </row>
    <row r="12" spans="1:79" ht="14.25" customHeight="1">
      <c r="A12" s="12"/>
      <c r="B12" s="12"/>
      <c r="C12" s="12"/>
      <c r="D12" s="47"/>
      <c r="E12" s="12" t="s">
        <v>124</v>
      </c>
      <c r="F12" s="50">
        <v>1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1</v>
      </c>
      <c r="M12" s="50">
        <v>1</v>
      </c>
      <c r="N12" s="50">
        <v>1</v>
      </c>
      <c r="O12" s="50">
        <v>1</v>
      </c>
      <c r="P12" s="50">
        <v>1</v>
      </c>
      <c r="Q12" s="50">
        <v>1</v>
      </c>
      <c r="R12" s="12"/>
      <c r="S12" s="12"/>
      <c r="T12" s="12"/>
      <c r="U12" s="9"/>
      <c r="V12" s="12" t="s">
        <v>124</v>
      </c>
      <c r="W12" s="50">
        <v>1</v>
      </c>
      <c r="X12" s="50">
        <v>1</v>
      </c>
      <c r="Y12" s="50">
        <v>1</v>
      </c>
      <c r="Z12" s="50">
        <v>1</v>
      </c>
      <c r="AA12" s="50">
        <v>1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1</v>
      </c>
      <c r="AH12" s="50">
        <v>1</v>
      </c>
      <c r="AI12" s="12"/>
      <c r="AJ12" s="12"/>
      <c r="AK12" s="12"/>
      <c r="AL12" s="9"/>
      <c r="AM12" s="12" t="s">
        <v>124</v>
      </c>
      <c r="AN12" s="50">
        <v>1</v>
      </c>
      <c r="AO12" s="50">
        <v>1</v>
      </c>
      <c r="AP12" s="50">
        <v>0.75</v>
      </c>
      <c r="AQ12" s="50">
        <v>0.6</v>
      </c>
      <c r="AR12" s="50">
        <v>0.5</v>
      </c>
      <c r="AS12" s="50">
        <v>0.5</v>
      </c>
      <c r="AT12" s="50">
        <v>0.5</v>
      </c>
      <c r="AU12" s="50">
        <v>0.5</v>
      </c>
      <c r="AV12" s="50">
        <v>0.5</v>
      </c>
      <c r="AW12" s="50">
        <v>0.5</v>
      </c>
      <c r="AX12" s="50">
        <v>0.5</v>
      </c>
      <c r="AY12" s="50">
        <v>0.5</v>
      </c>
      <c r="AZ12" s="50">
        <v>0.5</v>
      </c>
      <c r="BA12" s="50">
        <v>0.5</v>
      </c>
      <c r="BB12" s="50">
        <v>0.5</v>
      </c>
      <c r="BC12" s="50">
        <v>0.5</v>
      </c>
      <c r="BD12" s="50">
        <v>0.5</v>
      </c>
      <c r="BE12" s="50">
        <v>0.5</v>
      </c>
      <c r="BF12" s="12"/>
      <c r="BG12" s="12"/>
      <c r="BH12" s="9"/>
      <c r="BI12" s="12" t="s">
        <v>124</v>
      </c>
      <c r="BJ12" s="50">
        <v>1</v>
      </c>
      <c r="BK12" s="50">
        <v>1</v>
      </c>
      <c r="BL12" s="50">
        <v>0.75</v>
      </c>
      <c r="BM12" s="50">
        <v>0.6</v>
      </c>
      <c r="BN12" s="50">
        <v>0.5</v>
      </c>
      <c r="BO12" s="50">
        <v>0.5</v>
      </c>
      <c r="BP12" s="50">
        <v>0.5</v>
      </c>
      <c r="BQ12" s="50">
        <v>0.5</v>
      </c>
      <c r="BR12" s="50">
        <v>0.5</v>
      </c>
      <c r="BS12" s="50">
        <v>0.5</v>
      </c>
      <c r="BT12" s="50">
        <v>0.5</v>
      </c>
      <c r="BU12" s="50">
        <v>0.5</v>
      </c>
      <c r="BV12" s="50">
        <v>0.5</v>
      </c>
      <c r="BW12" s="50">
        <v>0.5</v>
      </c>
      <c r="BX12" s="50">
        <v>0.5</v>
      </c>
      <c r="BY12" s="50">
        <v>0.5</v>
      </c>
      <c r="BZ12" s="50">
        <v>0.5</v>
      </c>
      <c r="CA12" s="50">
        <v>0.5</v>
      </c>
    </row>
    <row r="13" spans="1:79" ht="14.25" customHeight="1">
      <c r="A13" s="12"/>
      <c r="B13" s="12"/>
      <c r="C13" s="12"/>
      <c r="D13" s="47" t="s">
        <v>88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9" t="s">
        <v>88</v>
      </c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9" t="s">
        <v>198</v>
      </c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9" t="s">
        <v>198</v>
      </c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</row>
    <row r="14" spans="1:79" ht="14.25" customHeight="1">
      <c r="A14" s="12"/>
      <c r="B14" s="12"/>
      <c r="C14" s="12"/>
      <c r="D14" s="47"/>
      <c r="E14" s="12" t="s">
        <v>120</v>
      </c>
      <c r="F14" s="50">
        <v>1</v>
      </c>
      <c r="G14" s="50">
        <v>1</v>
      </c>
      <c r="H14" s="50">
        <v>1</v>
      </c>
      <c r="I14" s="50">
        <v>1</v>
      </c>
      <c r="J14" s="50">
        <v>1</v>
      </c>
      <c r="K14" s="50">
        <v>1</v>
      </c>
      <c r="L14" s="50">
        <v>1</v>
      </c>
      <c r="M14" s="50">
        <v>1</v>
      </c>
      <c r="N14" s="50">
        <v>1</v>
      </c>
      <c r="O14" s="50">
        <v>1</v>
      </c>
      <c r="P14" s="50">
        <v>1</v>
      </c>
      <c r="Q14" s="50">
        <v>1</v>
      </c>
      <c r="R14" s="12"/>
      <c r="S14" s="12"/>
      <c r="T14" s="12"/>
      <c r="U14" s="9"/>
      <c r="V14" s="12" t="s">
        <v>120</v>
      </c>
      <c r="W14" s="50">
        <v>1</v>
      </c>
      <c r="X14" s="50">
        <v>1</v>
      </c>
      <c r="Y14" s="50">
        <v>1</v>
      </c>
      <c r="Z14" s="50">
        <v>1</v>
      </c>
      <c r="AA14" s="50">
        <v>1</v>
      </c>
      <c r="AB14" s="50">
        <v>1</v>
      </c>
      <c r="AC14" s="50">
        <v>1</v>
      </c>
      <c r="AD14" s="50">
        <v>1</v>
      </c>
      <c r="AE14" s="50">
        <v>1</v>
      </c>
      <c r="AF14" s="50">
        <v>1</v>
      </c>
      <c r="AG14" s="50">
        <v>1</v>
      </c>
      <c r="AH14" s="50">
        <v>1</v>
      </c>
      <c r="AI14" s="12"/>
      <c r="AJ14" s="12"/>
      <c r="AK14" s="12"/>
      <c r="AL14" s="9"/>
      <c r="AM14" s="12" t="s">
        <v>120</v>
      </c>
      <c r="AN14" s="50">
        <v>1</v>
      </c>
      <c r="AO14" s="50">
        <v>1</v>
      </c>
      <c r="AP14" s="50">
        <v>1</v>
      </c>
      <c r="AQ14" s="50">
        <v>1</v>
      </c>
      <c r="AR14" s="50">
        <v>1</v>
      </c>
      <c r="AS14" s="50">
        <v>1</v>
      </c>
      <c r="AT14" s="50">
        <v>1</v>
      </c>
      <c r="AU14" s="50">
        <v>1</v>
      </c>
      <c r="AV14" s="50">
        <v>1</v>
      </c>
      <c r="AW14" s="50">
        <v>1</v>
      </c>
      <c r="AX14" s="50">
        <v>1</v>
      </c>
      <c r="AY14" s="50">
        <v>1</v>
      </c>
      <c r="AZ14" s="50">
        <v>1</v>
      </c>
      <c r="BA14" s="50">
        <v>1</v>
      </c>
      <c r="BB14" s="50">
        <v>1</v>
      </c>
      <c r="BC14" s="50">
        <v>1</v>
      </c>
      <c r="BD14" s="50">
        <v>1</v>
      </c>
      <c r="BE14" s="50">
        <v>1</v>
      </c>
      <c r="BF14" s="12"/>
      <c r="BG14" s="12"/>
      <c r="BH14" s="9"/>
      <c r="BI14" s="12" t="s">
        <v>120</v>
      </c>
      <c r="BJ14" s="50">
        <v>1</v>
      </c>
      <c r="BK14" s="50">
        <v>1</v>
      </c>
      <c r="BL14" s="50">
        <v>1</v>
      </c>
      <c r="BM14" s="50">
        <v>1</v>
      </c>
      <c r="BN14" s="50">
        <v>1</v>
      </c>
      <c r="BO14" s="50">
        <v>1</v>
      </c>
      <c r="BP14" s="50">
        <v>1</v>
      </c>
      <c r="BQ14" s="50">
        <v>1</v>
      </c>
      <c r="BR14" s="50">
        <v>1</v>
      </c>
      <c r="BS14" s="50">
        <v>1</v>
      </c>
      <c r="BT14" s="50">
        <v>1</v>
      </c>
      <c r="BU14" s="50">
        <v>1</v>
      </c>
      <c r="BV14" s="50">
        <v>1</v>
      </c>
      <c r="BW14" s="50">
        <v>1</v>
      </c>
      <c r="BX14" s="50">
        <v>1</v>
      </c>
      <c r="BY14" s="50">
        <v>1</v>
      </c>
      <c r="BZ14" s="50">
        <v>1</v>
      </c>
      <c r="CA14" s="50">
        <v>1</v>
      </c>
    </row>
    <row r="15" spans="1:79" ht="14.25" customHeight="1">
      <c r="A15" s="12"/>
      <c r="B15" s="12"/>
      <c r="C15" s="12"/>
      <c r="D15" s="47"/>
      <c r="E15" s="12" t="s">
        <v>29</v>
      </c>
      <c r="F15" s="50">
        <v>1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1</v>
      </c>
      <c r="M15" s="50">
        <v>1</v>
      </c>
      <c r="N15" s="50">
        <v>1</v>
      </c>
      <c r="O15" s="50">
        <v>1</v>
      </c>
      <c r="P15" s="50">
        <v>1</v>
      </c>
      <c r="Q15" s="50">
        <v>1</v>
      </c>
      <c r="R15" s="12"/>
      <c r="S15" s="12"/>
      <c r="T15" s="12"/>
      <c r="U15" s="9"/>
      <c r="V15" s="12" t="s">
        <v>29</v>
      </c>
      <c r="W15" s="50">
        <v>1</v>
      </c>
      <c r="X15" s="50">
        <v>1</v>
      </c>
      <c r="Y15" s="50">
        <v>1</v>
      </c>
      <c r="Z15" s="50">
        <v>1</v>
      </c>
      <c r="AA15" s="50">
        <v>1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1</v>
      </c>
      <c r="AH15" s="50">
        <v>1</v>
      </c>
      <c r="AI15" s="12"/>
      <c r="AJ15" s="12"/>
      <c r="AK15" s="12"/>
      <c r="AL15" s="9"/>
      <c r="AM15" s="12" t="s">
        <v>29</v>
      </c>
      <c r="AN15" s="50">
        <v>1</v>
      </c>
      <c r="AO15" s="50">
        <v>1</v>
      </c>
      <c r="AP15" s="50">
        <v>0.75</v>
      </c>
      <c r="AQ15" s="50">
        <v>0.6</v>
      </c>
      <c r="AR15" s="50">
        <v>0.5</v>
      </c>
      <c r="AS15" s="50">
        <v>0.5</v>
      </c>
      <c r="AT15" s="50">
        <v>0.5</v>
      </c>
      <c r="AU15" s="50">
        <v>0.5</v>
      </c>
      <c r="AV15" s="50">
        <v>0.5</v>
      </c>
      <c r="AW15" s="50">
        <v>0.5</v>
      </c>
      <c r="AX15" s="50">
        <v>0.5</v>
      </c>
      <c r="AY15" s="50">
        <v>0.5</v>
      </c>
      <c r="AZ15" s="50">
        <v>0.5</v>
      </c>
      <c r="BA15" s="50">
        <v>0.5</v>
      </c>
      <c r="BB15" s="50">
        <v>0.5</v>
      </c>
      <c r="BC15" s="50">
        <v>0.5</v>
      </c>
      <c r="BD15" s="50">
        <v>0.5</v>
      </c>
      <c r="BE15" s="50">
        <v>0.5</v>
      </c>
      <c r="BF15" s="12"/>
      <c r="BG15" s="12"/>
      <c r="BH15" s="9"/>
      <c r="BI15" s="12" t="s">
        <v>29</v>
      </c>
      <c r="BJ15" s="50">
        <v>1</v>
      </c>
      <c r="BK15" s="50">
        <v>1</v>
      </c>
      <c r="BL15" s="50">
        <v>0.75</v>
      </c>
      <c r="BM15" s="50">
        <v>0.6</v>
      </c>
      <c r="BN15" s="50">
        <v>0.5</v>
      </c>
      <c r="BO15" s="50">
        <v>0.5</v>
      </c>
      <c r="BP15" s="50">
        <v>0.5</v>
      </c>
      <c r="BQ15" s="50">
        <v>0.5</v>
      </c>
      <c r="BR15" s="50">
        <v>0.5</v>
      </c>
      <c r="BS15" s="50">
        <v>0.5</v>
      </c>
      <c r="BT15" s="50">
        <v>0.5</v>
      </c>
      <c r="BU15" s="50">
        <v>0.5</v>
      </c>
      <c r="BV15" s="50">
        <v>0.5</v>
      </c>
      <c r="BW15" s="50">
        <v>0.5</v>
      </c>
      <c r="BX15" s="50">
        <v>0.5</v>
      </c>
      <c r="BY15" s="50">
        <v>0.5</v>
      </c>
      <c r="BZ15" s="50">
        <v>0.5</v>
      </c>
      <c r="CA15" s="50">
        <v>0.5</v>
      </c>
    </row>
    <row r="16" spans="1:79" ht="14.25" customHeight="1">
      <c r="A16" s="12"/>
      <c r="B16" s="12"/>
      <c r="C16" s="12"/>
      <c r="D16" s="47"/>
      <c r="E16" s="12" t="s">
        <v>124</v>
      </c>
      <c r="F16" s="50">
        <v>1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1</v>
      </c>
      <c r="M16" s="50">
        <v>1</v>
      </c>
      <c r="N16" s="50">
        <v>1</v>
      </c>
      <c r="O16" s="50">
        <v>1</v>
      </c>
      <c r="P16" s="50">
        <v>1</v>
      </c>
      <c r="Q16" s="50">
        <v>1</v>
      </c>
      <c r="R16" s="12"/>
      <c r="S16" s="12"/>
      <c r="T16" s="12"/>
      <c r="U16" s="9"/>
      <c r="V16" s="12" t="s">
        <v>124</v>
      </c>
      <c r="W16" s="50">
        <v>1</v>
      </c>
      <c r="X16" s="50">
        <v>1</v>
      </c>
      <c r="Y16" s="50">
        <v>1</v>
      </c>
      <c r="Z16" s="50">
        <v>1</v>
      </c>
      <c r="AA16" s="50">
        <v>1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1</v>
      </c>
      <c r="AH16" s="50">
        <v>1</v>
      </c>
      <c r="AI16" s="12"/>
      <c r="AJ16" s="12"/>
      <c r="AK16" s="12"/>
      <c r="AL16" s="9"/>
      <c r="AM16" s="12" t="s">
        <v>124</v>
      </c>
      <c r="AN16" s="50">
        <v>1</v>
      </c>
      <c r="AO16" s="50">
        <v>1</v>
      </c>
      <c r="AP16" s="50">
        <v>0.75</v>
      </c>
      <c r="AQ16" s="50">
        <v>0.6</v>
      </c>
      <c r="AR16" s="50">
        <v>0.5</v>
      </c>
      <c r="AS16" s="50">
        <v>0.5</v>
      </c>
      <c r="AT16" s="50">
        <v>0.5</v>
      </c>
      <c r="AU16" s="50">
        <v>0.5</v>
      </c>
      <c r="AV16" s="50">
        <v>0.5</v>
      </c>
      <c r="AW16" s="50">
        <v>0.5</v>
      </c>
      <c r="AX16" s="50">
        <v>0.5</v>
      </c>
      <c r="AY16" s="50">
        <v>0.5</v>
      </c>
      <c r="AZ16" s="50">
        <v>0.5</v>
      </c>
      <c r="BA16" s="50">
        <v>0.5</v>
      </c>
      <c r="BB16" s="50">
        <v>0.5</v>
      </c>
      <c r="BC16" s="50">
        <v>0.5</v>
      </c>
      <c r="BD16" s="50">
        <v>0.5</v>
      </c>
      <c r="BE16" s="50">
        <v>0.5</v>
      </c>
      <c r="BF16" s="12"/>
      <c r="BG16" s="12"/>
      <c r="BH16" s="9"/>
      <c r="BI16" s="12" t="s">
        <v>124</v>
      </c>
      <c r="BJ16" s="50">
        <v>1</v>
      </c>
      <c r="BK16" s="50">
        <v>1</v>
      </c>
      <c r="BL16" s="50">
        <v>0.75</v>
      </c>
      <c r="BM16" s="50">
        <v>0.6</v>
      </c>
      <c r="BN16" s="50">
        <v>0.5</v>
      </c>
      <c r="BO16" s="50">
        <v>0.5</v>
      </c>
      <c r="BP16" s="50">
        <v>0.5</v>
      </c>
      <c r="BQ16" s="50">
        <v>0.5</v>
      </c>
      <c r="BR16" s="50">
        <v>0.5</v>
      </c>
      <c r="BS16" s="50">
        <v>0.5</v>
      </c>
      <c r="BT16" s="50">
        <v>0.5</v>
      </c>
      <c r="BU16" s="50">
        <v>0.5</v>
      </c>
      <c r="BV16" s="50">
        <v>0.5</v>
      </c>
      <c r="BW16" s="50">
        <v>0.5</v>
      </c>
      <c r="BX16" s="50">
        <v>0.5</v>
      </c>
      <c r="BY16" s="50">
        <v>0.5</v>
      </c>
      <c r="BZ16" s="50">
        <v>0.5</v>
      </c>
      <c r="CA16" s="50">
        <v>0.5</v>
      </c>
    </row>
    <row r="17" spans="1:79" ht="14.25" customHeight="1">
      <c r="A17" s="12"/>
      <c r="B17" s="12"/>
      <c r="C17" s="12"/>
      <c r="D17" s="47" t="s">
        <v>80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9" t="s">
        <v>80</v>
      </c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9" t="s">
        <v>80</v>
      </c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9" t="s">
        <v>80</v>
      </c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</row>
    <row r="18" spans="1:79" ht="14.25" customHeight="1">
      <c r="A18" s="12"/>
      <c r="B18" s="12"/>
      <c r="C18" s="12"/>
      <c r="D18" s="47"/>
      <c r="E18" s="12" t="s">
        <v>120</v>
      </c>
      <c r="F18" s="50">
        <v>1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1</v>
      </c>
      <c r="M18" s="50">
        <v>1</v>
      </c>
      <c r="N18" s="50">
        <v>1</v>
      </c>
      <c r="O18" s="50">
        <v>1</v>
      </c>
      <c r="P18" s="50">
        <v>1</v>
      </c>
      <c r="Q18" s="50">
        <v>1</v>
      </c>
      <c r="R18" s="12"/>
      <c r="S18" s="12"/>
      <c r="T18" s="12"/>
      <c r="U18" s="9"/>
      <c r="V18" s="12" t="s">
        <v>120</v>
      </c>
      <c r="W18" s="50">
        <v>1</v>
      </c>
      <c r="X18" s="50">
        <v>1</v>
      </c>
      <c r="Y18" s="50">
        <v>1</v>
      </c>
      <c r="Z18" s="50">
        <v>1</v>
      </c>
      <c r="AA18" s="50">
        <v>1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1</v>
      </c>
      <c r="AH18" s="50">
        <v>1</v>
      </c>
      <c r="AI18" s="12"/>
      <c r="AJ18" s="12"/>
      <c r="AK18" s="12"/>
      <c r="AL18" s="9"/>
      <c r="AM18" s="12" t="s">
        <v>120</v>
      </c>
      <c r="AN18" s="50">
        <v>1</v>
      </c>
      <c r="AO18" s="50">
        <v>1</v>
      </c>
      <c r="AP18" s="50">
        <v>1</v>
      </c>
      <c r="AQ18" s="50">
        <v>1</v>
      </c>
      <c r="AR18" s="50">
        <v>1</v>
      </c>
      <c r="AS18" s="50">
        <v>1</v>
      </c>
      <c r="AT18" s="50">
        <v>1</v>
      </c>
      <c r="AU18" s="50">
        <v>1</v>
      </c>
      <c r="AV18" s="50">
        <v>1</v>
      </c>
      <c r="AW18" s="50">
        <v>1</v>
      </c>
      <c r="AX18" s="50">
        <v>1</v>
      </c>
      <c r="AY18" s="50">
        <v>1</v>
      </c>
      <c r="AZ18" s="50">
        <v>1</v>
      </c>
      <c r="BA18" s="50">
        <v>1</v>
      </c>
      <c r="BB18" s="50">
        <v>1</v>
      </c>
      <c r="BC18" s="50">
        <v>1</v>
      </c>
      <c r="BD18" s="50">
        <v>1</v>
      </c>
      <c r="BE18" s="50">
        <v>1</v>
      </c>
      <c r="BF18" s="12"/>
      <c r="BG18" s="12"/>
      <c r="BH18" s="9"/>
      <c r="BI18" s="12" t="s">
        <v>120</v>
      </c>
      <c r="BJ18" s="50">
        <v>1</v>
      </c>
      <c r="BK18" s="50">
        <v>1</v>
      </c>
      <c r="BL18" s="50">
        <v>1</v>
      </c>
      <c r="BM18" s="50">
        <v>1</v>
      </c>
      <c r="BN18" s="50">
        <v>1</v>
      </c>
      <c r="BO18" s="50">
        <v>1</v>
      </c>
      <c r="BP18" s="50">
        <v>1</v>
      </c>
      <c r="BQ18" s="50">
        <v>1</v>
      </c>
      <c r="BR18" s="50">
        <v>1</v>
      </c>
      <c r="BS18" s="50">
        <v>1</v>
      </c>
      <c r="BT18" s="50">
        <v>1</v>
      </c>
      <c r="BU18" s="50">
        <v>1</v>
      </c>
      <c r="BV18" s="50">
        <v>1</v>
      </c>
      <c r="BW18" s="50">
        <v>1</v>
      </c>
      <c r="BX18" s="50">
        <v>1</v>
      </c>
      <c r="BY18" s="50">
        <v>1</v>
      </c>
      <c r="BZ18" s="50">
        <v>1</v>
      </c>
      <c r="CA18" s="50">
        <v>1</v>
      </c>
    </row>
    <row r="19" spans="1:79" ht="14.25" customHeight="1">
      <c r="A19" s="12"/>
      <c r="B19" s="12"/>
      <c r="C19" s="12"/>
      <c r="D19" s="47"/>
      <c r="E19" s="12" t="s">
        <v>29</v>
      </c>
      <c r="F19" s="50">
        <v>1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1</v>
      </c>
      <c r="M19" s="50">
        <v>1</v>
      </c>
      <c r="N19" s="50">
        <v>1</v>
      </c>
      <c r="O19" s="50">
        <v>1</v>
      </c>
      <c r="P19" s="50">
        <v>1</v>
      </c>
      <c r="Q19" s="50">
        <v>1</v>
      </c>
      <c r="R19" s="12"/>
      <c r="S19" s="12"/>
      <c r="T19" s="12"/>
      <c r="U19" s="9"/>
      <c r="V19" s="12" t="s">
        <v>29</v>
      </c>
      <c r="W19" s="50">
        <v>1</v>
      </c>
      <c r="X19" s="50">
        <v>1</v>
      </c>
      <c r="Y19" s="50">
        <v>1</v>
      </c>
      <c r="Z19" s="50">
        <v>1</v>
      </c>
      <c r="AA19" s="50">
        <v>1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1</v>
      </c>
      <c r="AH19" s="50">
        <v>1</v>
      </c>
      <c r="AI19" s="12"/>
      <c r="AJ19" s="12"/>
      <c r="AK19" s="12"/>
      <c r="AL19" s="9"/>
      <c r="AM19" s="12" t="s">
        <v>29</v>
      </c>
      <c r="AN19" s="50">
        <v>1</v>
      </c>
      <c r="AO19" s="50">
        <v>1</v>
      </c>
      <c r="AP19" s="50">
        <v>1</v>
      </c>
      <c r="AQ19" s="50">
        <v>1</v>
      </c>
      <c r="AR19" s="50">
        <v>1</v>
      </c>
      <c r="AS19" s="50">
        <v>1</v>
      </c>
      <c r="AT19" s="50">
        <v>1</v>
      </c>
      <c r="AU19" s="50">
        <v>1</v>
      </c>
      <c r="AV19" s="50">
        <v>1</v>
      </c>
      <c r="AW19" s="50">
        <v>1</v>
      </c>
      <c r="AX19" s="50">
        <v>1</v>
      </c>
      <c r="AY19" s="50">
        <v>1</v>
      </c>
      <c r="AZ19" s="50">
        <v>1</v>
      </c>
      <c r="BA19" s="50">
        <v>1</v>
      </c>
      <c r="BB19" s="50">
        <v>1</v>
      </c>
      <c r="BC19" s="50">
        <v>1</v>
      </c>
      <c r="BD19" s="50">
        <v>1</v>
      </c>
      <c r="BE19" s="50">
        <v>1</v>
      </c>
      <c r="BF19" s="12"/>
      <c r="BG19" s="12"/>
      <c r="BH19" s="9"/>
      <c r="BI19" s="12" t="s">
        <v>29</v>
      </c>
      <c r="BJ19" s="50">
        <v>1</v>
      </c>
      <c r="BK19" s="50">
        <v>1</v>
      </c>
      <c r="BL19" s="50">
        <v>1</v>
      </c>
      <c r="BM19" s="50">
        <v>1</v>
      </c>
      <c r="BN19" s="50">
        <v>1</v>
      </c>
      <c r="BO19" s="50">
        <v>1</v>
      </c>
      <c r="BP19" s="50">
        <v>1</v>
      </c>
      <c r="BQ19" s="50">
        <v>1</v>
      </c>
      <c r="BR19" s="50">
        <v>1</v>
      </c>
      <c r="BS19" s="50">
        <v>1</v>
      </c>
      <c r="BT19" s="50">
        <v>1</v>
      </c>
      <c r="BU19" s="50">
        <v>1</v>
      </c>
      <c r="BV19" s="50">
        <v>1</v>
      </c>
      <c r="BW19" s="50">
        <v>1</v>
      </c>
      <c r="BX19" s="50">
        <v>1</v>
      </c>
      <c r="BY19" s="50">
        <v>1</v>
      </c>
      <c r="BZ19" s="50">
        <v>1</v>
      </c>
      <c r="CA19" s="50">
        <v>1</v>
      </c>
    </row>
    <row r="20" spans="1:79" ht="14.25" customHeight="1">
      <c r="A20" s="12"/>
      <c r="B20" s="12"/>
      <c r="C20" s="12"/>
      <c r="D20" s="47"/>
      <c r="E20" s="12" t="s">
        <v>124</v>
      </c>
      <c r="F20" s="50">
        <v>1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1</v>
      </c>
      <c r="M20" s="50">
        <v>1</v>
      </c>
      <c r="N20" s="50">
        <v>1</v>
      </c>
      <c r="O20" s="50">
        <v>1</v>
      </c>
      <c r="P20" s="50">
        <v>1</v>
      </c>
      <c r="Q20" s="50">
        <v>1</v>
      </c>
      <c r="R20" s="12"/>
      <c r="S20" s="12"/>
      <c r="T20" s="12"/>
      <c r="U20" s="9"/>
      <c r="V20" s="12" t="s">
        <v>124</v>
      </c>
      <c r="W20" s="50">
        <v>1</v>
      </c>
      <c r="X20" s="50">
        <v>1</v>
      </c>
      <c r="Y20" s="50">
        <v>1</v>
      </c>
      <c r="Z20" s="50">
        <v>1</v>
      </c>
      <c r="AA20" s="50">
        <v>1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1</v>
      </c>
      <c r="AH20" s="50">
        <v>1</v>
      </c>
      <c r="AI20" s="12"/>
      <c r="AJ20" s="12"/>
      <c r="AK20" s="12"/>
      <c r="AL20" s="9"/>
      <c r="AM20" s="12" t="s">
        <v>124</v>
      </c>
      <c r="AN20" s="50">
        <v>1</v>
      </c>
      <c r="AO20" s="50">
        <v>1</v>
      </c>
      <c r="AP20" s="50">
        <v>1</v>
      </c>
      <c r="AQ20" s="50">
        <v>1</v>
      </c>
      <c r="AR20" s="50">
        <v>1</v>
      </c>
      <c r="AS20" s="50">
        <v>1</v>
      </c>
      <c r="AT20" s="50">
        <v>1</v>
      </c>
      <c r="AU20" s="50">
        <v>1</v>
      </c>
      <c r="AV20" s="50">
        <v>1</v>
      </c>
      <c r="AW20" s="50">
        <v>1</v>
      </c>
      <c r="AX20" s="50">
        <v>1</v>
      </c>
      <c r="AY20" s="50">
        <v>1</v>
      </c>
      <c r="AZ20" s="50">
        <v>1</v>
      </c>
      <c r="BA20" s="50">
        <v>1</v>
      </c>
      <c r="BB20" s="50">
        <v>1</v>
      </c>
      <c r="BC20" s="50">
        <v>1</v>
      </c>
      <c r="BD20" s="50">
        <v>1</v>
      </c>
      <c r="BE20" s="50">
        <v>1</v>
      </c>
      <c r="BF20" s="12"/>
      <c r="BG20" s="12"/>
      <c r="BH20" s="9"/>
      <c r="BI20" s="12" t="s">
        <v>124</v>
      </c>
      <c r="BJ20" s="50">
        <v>1</v>
      </c>
      <c r="BK20" s="50">
        <v>1</v>
      </c>
      <c r="BL20" s="50">
        <v>1</v>
      </c>
      <c r="BM20" s="50">
        <v>1</v>
      </c>
      <c r="BN20" s="50">
        <v>1</v>
      </c>
      <c r="BO20" s="50">
        <v>1</v>
      </c>
      <c r="BP20" s="50">
        <v>1</v>
      </c>
      <c r="BQ20" s="50">
        <v>1</v>
      </c>
      <c r="BR20" s="50">
        <v>1</v>
      </c>
      <c r="BS20" s="50">
        <v>1</v>
      </c>
      <c r="BT20" s="50">
        <v>1</v>
      </c>
      <c r="BU20" s="50">
        <v>1</v>
      </c>
      <c r="BV20" s="50">
        <v>1</v>
      </c>
      <c r="BW20" s="50">
        <v>1</v>
      </c>
      <c r="BX20" s="50">
        <v>1</v>
      </c>
      <c r="BY20" s="50">
        <v>1</v>
      </c>
      <c r="BZ20" s="50">
        <v>1</v>
      </c>
      <c r="CA20" s="50">
        <v>1</v>
      </c>
    </row>
    <row r="21" spans="1:79" ht="14.25" customHeight="1">
      <c r="A21" s="12"/>
      <c r="B21" s="12"/>
      <c r="C21" s="12"/>
      <c r="D21" s="47" t="s">
        <v>81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9" t="s">
        <v>81</v>
      </c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9" t="s">
        <v>81</v>
      </c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9" t="s">
        <v>81</v>
      </c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</row>
    <row r="22" spans="1:79" ht="14.25" customHeight="1">
      <c r="A22" s="12"/>
      <c r="B22" s="12"/>
      <c r="C22" s="12"/>
      <c r="D22" s="47"/>
      <c r="E22" s="12" t="s">
        <v>120</v>
      </c>
      <c r="F22" s="50">
        <v>1</v>
      </c>
      <c r="G22" s="50">
        <v>1</v>
      </c>
      <c r="H22" s="50">
        <v>1</v>
      </c>
      <c r="I22" s="50">
        <v>1</v>
      </c>
      <c r="J22" s="50">
        <v>1</v>
      </c>
      <c r="K22" s="50">
        <v>1</v>
      </c>
      <c r="L22" s="50">
        <v>1</v>
      </c>
      <c r="M22" s="50">
        <v>1</v>
      </c>
      <c r="N22" s="50">
        <v>1</v>
      </c>
      <c r="O22" s="50">
        <v>1</v>
      </c>
      <c r="P22" s="50">
        <v>1</v>
      </c>
      <c r="Q22" s="50">
        <v>1</v>
      </c>
      <c r="R22" s="12"/>
      <c r="S22" s="12"/>
      <c r="T22" s="12"/>
      <c r="U22" s="9"/>
      <c r="V22" s="12" t="s">
        <v>120</v>
      </c>
      <c r="W22" s="50">
        <v>1</v>
      </c>
      <c r="X22" s="50">
        <v>1</v>
      </c>
      <c r="Y22" s="50">
        <v>1</v>
      </c>
      <c r="Z22" s="50">
        <v>1</v>
      </c>
      <c r="AA22" s="50">
        <v>1</v>
      </c>
      <c r="AB22" s="50">
        <v>1</v>
      </c>
      <c r="AC22" s="50">
        <v>1</v>
      </c>
      <c r="AD22" s="50">
        <v>1</v>
      </c>
      <c r="AE22" s="50">
        <v>1</v>
      </c>
      <c r="AF22" s="50">
        <v>1</v>
      </c>
      <c r="AG22" s="50">
        <v>1</v>
      </c>
      <c r="AH22" s="50">
        <v>1</v>
      </c>
      <c r="AI22" s="12"/>
      <c r="AJ22" s="12"/>
      <c r="AK22" s="12"/>
      <c r="AL22" s="9"/>
      <c r="AM22" s="12" t="s">
        <v>120</v>
      </c>
      <c r="AN22" s="50">
        <v>1</v>
      </c>
      <c r="AO22" s="50">
        <v>1</v>
      </c>
      <c r="AP22" s="50">
        <v>1</v>
      </c>
      <c r="AQ22" s="50">
        <v>1</v>
      </c>
      <c r="AR22" s="50">
        <v>1</v>
      </c>
      <c r="AS22" s="50">
        <v>1</v>
      </c>
      <c r="AT22" s="50">
        <v>1</v>
      </c>
      <c r="AU22" s="50">
        <v>1</v>
      </c>
      <c r="AV22" s="50">
        <v>1</v>
      </c>
      <c r="AW22" s="50">
        <v>1</v>
      </c>
      <c r="AX22" s="50">
        <v>1</v>
      </c>
      <c r="AY22" s="50">
        <v>1</v>
      </c>
      <c r="AZ22" s="50">
        <v>1</v>
      </c>
      <c r="BA22" s="50">
        <v>1</v>
      </c>
      <c r="BB22" s="50">
        <v>1</v>
      </c>
      <c r="BC22" s="50">
        <v>1</v>
      </c>
      <c r="BD22" s="50">
        <v>1</v>
      </c>
      <c r="BE22" s="50">
        <v>1</v>
      </c>
      <c r="BF22" s="12"/>
      <c r="BG22" s="12"/>
      <c r="BH22" s="9"/>
      <c r="BI22" s="12" t="s">
        <v>120</v>
      </c>
      <c r="BJ22" s="50">
        <v>1</v>
      </c>
      <c r="BK22" s="50">
        <v>1</v>
      </c>
      <c r="BL22" s="50">
        <v>1</v>
      </c>
      <c r="BM22" s="50">
        <v>1</v>
      </c>
      <c r="BN22" s="50">
        <v>1</v>
      </c>
      <c r="BO22" s="50">
        <v>1</v>
      </c>
      <c r="BP22" s="50">
        <v>1</v>
      </c>
      <c r="BQ22" s="50">
        <v>1</v>
      </c>
      <c r="BR22" s="50">
        <v>1</v>
      </c>
      <c r="BS22" s="50">
        <v>1</v>
      </c>
      <c r="BT22" s="50">
        <v>1</v>
      </c>
      <c r="BU22" s="50">
        <v>1</v>
      </c>
      <c r="BV22" s="50">
        <v>1</v>
      </c>
      <c r="BW22" s="50">
        <v>1</v>
      </c>
      <c r="BX22" s="50">
        <v>1</v>
      </c>
      <c r="BY22" s="50">
        <v>1</v>
      </c>
      <c r="BZ22" s="50">
        <v>1</v>
      </c>
      <c r="CA22" s="50">
        <v>1</v>
      </c>
    </row>
    <row r="23" spans="1:79" ht="14.25" customHeight="1">
      <c r="A23" s="12"/>
      <c r="B23" s="12"/>
      <c r="C23" s="12"/>
      <c r="D23" s="47"/>
      <c r="E23" s="12" t="s">
        <v>29</v>
      </c>
      <c r="F23" s="50">
        <v>1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50">
        <v>1</v>
      </c>
      <c r="N23" s="50">
        <v>1</v>
      </c>
      <c r="O23" s="50">
        <v>1</v>
      </c>
      <c r="P23" s="50">
        <v>1</v>
      </c>
      <c r="Q23" s="50">
        <v>1</v>
      </c>
      <c r="R23" s="12"/>
      <c r="S23" s="12"/>
      <c r="T23" s="12"/>
      <c r="U23" s="9"/>
      <c r="V23" s="12" t="s">
        <v>29</v>
      </c>
      <c r="W23" s="50">
        <v>1</v>
      </c>
      <c r="X23" s="50">
        <v>1</v>
      </c>
      <c r="Y23" s="50">
        <v>1</v>
      </c>
      <c r="Z23" s="50">
        <v>1</v>
      </c>
      <c r="AA23" s="50">
        <v>1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1</v>
      </c>
      <c r="AH23" s="50">
        <v>1</v>
      </c>
      <c r="AI23" s="12"/>
      <c r="AJ23" s="12"/>
      <c r="AK23" s="12"/>
      <c r="AL23" s="9"/>
      <c r="AM23" s="12" t="s">
        <v>29</v>
      </c>
      <c r="AN23" s="50">
        <v>1</v>
      </c>
      <c r="AO23" s="50">
        <v>1</v>
      </c>
      <c r="AP23" s="50">
        <v>1</v>
      </c>
      <c r="AQ23" s="50">
        <v>1</v>
      </c>
      <c r="AR23" s="50">
        <v>1</v>
      </c>
      <c r="AS23" s="50">
        <v>1</v>
      </c>
      <c r="AT23" s="50">
        <v>1</v>
      </c>
      <c r="AU23" s="50">
        <v>1</v>
      </c>
      <c r="AV23" s="50">
        <v>1</v>
      </c>
      <c r="AW23" s="50">
        <v>1</v>
      </c>
      <c r="AX23" s="50">
        <v>1</v>
      </c>
      <c r="AY23" s="50">
        <v>1</v>
      </c>
      <c r="AZ23" s="50">
        <v>1</v>
      </c>
      <c r="BA23" s="50">
        <v>1</v>
      </c>
      <c r="BB23" s="50">
        <v>1</v>
      </c>
      <c r="BC23" s="50">
        <v>1</v>
      </c>
      <c r="BD23" s="50">
        <v>1</v>
      </c>
      <c r="BE23" s="50">
        <v>1</v>
      </c>
      <c r="BF23" s="12"/>
      <c r="BG23" s="12"/>
      <c r="BH23" s="9"/>
      <c r="BI23" s="12" t="s">
        <v>29</v>
      </c>
      <c r="BJ23" s="50">
        <v>1</v>
      </c>
      <c r="BK23" s="50">
        <v>1</v>
      </c>
      <c r="BL23" s="50">
        <v>1</v>
      </c>
      <c r="BM23" s="50">
        <v>1</v>
      </c>
      <c r="BN23" s="50">
        <v>1</v>
      </c>
      <c r="BO23" s="50">
        <v>1</v>
      </c>
      <c r="BP23" s="50">
        <v>1</v>
      </c>
      <c r="BQ23" s="50">
        <v>1</v>
      </c>
      <c r="BR23" s="50">
        <v>1</v>
      </c>
      <c r="BS23" s="50">
        <v>1</v>
      </c>
      <c r="BT23" s="50">
        <v>1</v>
      </c>
      <c r="BU23" s="50">
        <v>1</v>
      </c>
      <c r="BV23" s="50">
        <v>1</v>
      </c>
      <c r="BW23" s="50">
        <v>1</v>
      </c>
      <c r="BX23" s="50">
        <v>1</v>
      </c>
      <c r="BY23" s="50">
        <v>1</v>
      </c>
      <c r="BZ23" s="50">
        <v>1</v>
      </c>
      <c r="CA23" s="50">
        <v>1</v>
      </c>
    </row>
    <row r="24" spans="1:79" ht="14.25" customHeight="1">
      <c r="A24" s="12"/>
      <c r="B24" s="12"/>
      <c r="C24" s="12"/>
      <c r="D24" s="47"/>
      <c r="E24" s="12" t="s">
        <v>124</v>
      </c>
      <c r="F24" s="50">
        <v>1</v>
      </c>
      <c r="G24" s="50">
        <v>1</v>
      </c>
      <c r="H24" s="50">
        <v>1</v>
      </c>
      <c r="I24" s="50">
        <v>1</v>
      </c>
      <c r="J24" s="50">
        <v>1</v>
      </c>
      <c r="K24" s="50">
        <v>1</v>
      </c>
      <c r="L24" s="50">
        <v>1</v>
      </c>
      <c r="M24" s="50">
        <v>1</v>
      </c>
      <c r="N24" s="50">
        <v>1</v>
      </c>
      <c r="O24" s="50">
        <v>1</v>
      </c>
      <c r="P24" s="50">
        <v>1</v>
      </c>
      <c r="Q24" s="50">
        <v>1</v>
      </c>
      <c r="R24" s="12"/>
      <c r="S24" s="12"/>
      <c r="T24" s="12"/>
      <c r="U24" s="9"/>
      <c r="V24" s="12" t="s">
        <v>124</v>
      </c>
      <c r="W24" s="50">
        <v>1</v>
      </c>
      <c r="X24" s="50">
        <v>1</v>
      </c>
      <c r="Y24" s="50">
        <v>1</v>
      </c>
      <c r="Z24" s="50">
        <v>1</v>
      </c>
      <c r="AA24" s="50">
        <v>1</v>
      </c>
      <c r="AB24" s="50">
        <v>1</v>
      </c>
      <c r="AC24" s="50">
        <v>1</v>
      </c>
      <c r="AD24" s="50">
        <v>1</v>
      </c>
      <c r="AE24" s="50">
        <v>1</v>
      </c>
      <c r="AF24" s="50">
        <v>1</v>
      </c>
      <c r="AG24" s="50">
        <v>1</v>
      </c>
      <c r="AH24" s="50">
        <v>1</v>
      </c>
      <c r="AI24" s="12"/>
      <c r="AJ24" s="12"/>
      <c r="AK24" s="12"/>
      <c r="AL24" s="9"/>
      <c r="AM24" s="12" t="s">
        <v>124</v>
      </c>
      <c r="AN24" s="50">
        <v>1</v>
      </c>
      <c r="AO24" s="50">
        <v>1</v>
      </c>
      <c r="AP24" s="50">
        <v>1</v>
      </c>
      <c r="AQ24" s="50">
        <v>1</v>
      </c>
      <c r="AR24" s="50">
        <v>1</v>
      </c>
      <c r="AS24" s="50">
        <v>1</v>
      </c>
      <c r="AT24" s="50">
        <v>1</v>
      </c>
      <c r="AU24" s="50">
        <v>1</v>
      </c>
      <c r="AV24" s="50">
        <v>1</v>
      </c>
      <c r="AW24" s="50">
        <v>1</v>
      </c>
      <c r="AX24" s="50">
        <v>1</v>
      </c>
      <c r="AY24" s="50">
        <v>1</v>
      </c>
      <c r="AZ24" s="50">
        <v>1</v>
      </c>
      <c r="BA24" s="50">
        <v>1</v>
      </c>
      <c r="BB24" s="50">
        <v>1</v>
      </c>
      <c r="BC24" s="50">
        <v>1</v>
      </c>
      <c r="BD24" s="50">
        <v>1</v>
      </c>
      <c r="BE24" s="50">
        <v>1</v>
      </c>
      <c r="BF24" s="12"/>
      <c r="BG24" s="12"/>
      <c r="BH24" s="9"/>
      <c r="BI24" s="12" t="s">
        <v>124</v>
      </c>
      <c r="BJ24" s="50">
        <v>1</v>
      </c>
      <c r="BK24" s="50">
        <v>1</v>
      </c>
      <c r="BL24" s="50">
        <v>1</v>
      </c>
      <c r="BM24" s="50">
        <v>1</v>
      </c>
      <c r="BN24" s="50">
        <v>1</v>
      </c>
      <c r="BO24" s="50">
        <v>1</v>
      </c>
      <c r="BP24" s="50">
        <v>1</v>
      </c>
      <c r="BQ24" s="50">
        <v>1</v>
      </c>
      <c r="BR24" s="50">
        <v>1</v>
      </c>
      <c r="BS24" s="50">
        <v>1</v>
      </c>
      <c r="BT24" s="50">
        <v>1</v>
      </c>
      <c r="BU24" s="50">
        <v>1</v>
      </c>
      <c r="BV24" s="50">
        <v>1</v>
      </c>
      <c r="BW24" s="50">
        <v>1</v>
      </c>
      <c r="BX24" s="50">
        <v>1</v>
      </c>
      <c r="BY24" s="50">
        <v>1</v>
      </c>
      <c r="BZ24" s="50">
        <v>1</v>
      </c>
      <c r="CA24" s="50">
        <v>1</v>
      </c>
    </row>
    <row r="25" spans="1:79" ht="14.25" customHeight="1">
      <c r="A25" s="12"/>
      <c r="B25" s="12"/>
      <c r="C25" s="12"/>
      <c r="D25" s="47" t="s">
        <v>82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9" t="s">
        <v>82</v>
      </c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9" t="s">
        <v>82</v>
      </c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9" t="s">
        <v>82</v>
      </c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</row>
    <row r="26" spans="1:79" ht="14.25" customHeight="1">
      <c r="A26" s="12"/>
      <c r="B26" s="12"/>
      <c r="C26" s="12"/>
      <c r="D26" s="47"/>
      <c r="E26" s="12" t="s">
        <v>120</v>
      </c>
      <c r="F26" s="50">
        <v>1</v>
      </c>
      <c r="G26" s="50">
        <v>1</v>
      </c>
      <c r="H26" s="50">
        <v>1</v>
      </c>
      <c r="I26" s="50">
        <v>1</v>
      </c>
      <c r="J26" s="50">
        <v>1</v>
      </c>
      <c r="K26" s="50">
        <v>1</v>
      </c>
      <c r="L26" s="50">
        <v>1</v>
      </c>
      <c r="M26" s="50">
        <v>1</v>
      </c>
      <c r="N26" s="50">
        <v>1</v>
      </c>
      <c r="O26" s="50">
        <v>1</v>
      </c>
      <c r="P26" s="50">
        <v>1</v>
      </c>
      <c r="Q26" s="50">
        <v>1</v>
      </c>
      <c r="R26" s="12"/>
      <c r="S26" s="12"/>
      <c r="T26" s="12"/>
      <c r="U26" s="9"/>
      <c r="V26" s="12" t="s">
        <v>120</v>
      </c>
      <c r="W26" s="50">
        <v>1</v>
      </c>
      <c r="X26" s="50">
        <v>1</v>
      </c>
      <c r="Y26" s="50">
        <v>1</v>
      </c>
      <c r="Z26" s="50">
        <v>1</v>
      </c>
      <c r="AA26" s="50">
        <v>1</v>
      </c>
      <c r="AB26" s="50">
        <v>1</v>
      </c>
      <c r="AC26" s="50">
        <v>1</v>
      </c>
      <c r="AD26" s="50">
        <v>1</v>
      </c>
      <c r="AE26" s="50">
        <v>1</v>
      </c>
      <c r="AF26" s="50">
        <v>1</v>
      </c>
      <c r="AG26" s="50">
        <v>1</v>
      </c>
      <c r="AH26" s="50">
        <v>1</v>
      </c>
      <c r="AI26" s="12"/>
      <c r="AJ26" s="12"/>
      <c r="AK26" s="12"/>
      <c r="AL26" s="9"/>
      <c r="AM26" s="12" t="s">
        <v>120</v>
      </c>
      <c r="AN26" s="50">
        <v>1</v>
      </c>
      <c r="AO26" s="50">
        <v>1</v>
      </c>
      <c r="AP26" s="50">
        <v>1</v>
      </c>
      <c r="AQ26" s="50">
        <v>1</v>
      </c>
      <c r="AR26" s="50">
        <v>1</v>
      </c>
      <c r="AS26" s="50">
        <v>1</v>
      </c>
      <c r="AT26" s="50">
        <v>1</v>
      </c>
      <c r="AU26" s="50">
        <v>1</v>
      </c>
      <c r="AV26" s="50">
        <v>1</v>
      </c>
      <c r="AW26" s="50">
        <v>1</v>
      </c>
      <c r="AX26" s="50">
        <v>1</v>
      </c>
      <c r="AY26" s="50">
        <v>1</v>
      </c>
      <c r="AZ26" s="50">
        <v>1</v>
      </c>
      <c r="BA26" s="50">
        <v>1</v>
      </c>
      <c r="BB26" s="50">
        <v>1</v>
      </c>
      <c r="BC26" s="50">
        <v>1</v>
      </c>
      <c r="BD26" s="50">
        <v>1</v>
      </c>
      <c r="BE26" s="50">
        <v>1</v>
      </c>
      <c r="BF26" s="12"/>
      <c r="BG26" s="12"/>
      <c r="BH26" s="9"/>
      <c r="BI26" s="12" t="s">
        <v>120</v>
      </c>
      <c r="BJ26" s="50">
        <v>1</v>
      </c>
      <c r="BK26" s="50">
        <v>1</v>
      </c>
      <c r="BL26" s="50">
        <v>1</v>
      </c>
      <c r="BM26" s="50">
        <v>1</v>
      </c>
      <c r="BN26" s="50">
        <v>1</v>
      </c>
      <c r="BO26" s="50">
        <v>1</v>
      </c>
      <c r="BP26" s="50">
        <v>1</v>
      </c>
      <c r="BQ26" s="50">
        <v>1</v>
      </c>
      <c r="BR26" s="50">
        <v>1</v>
      </c>
      <c r="BS26" s="50">
        <v>1</v>
      </c>
      <c r="BT26" s="50">
        <v>1</v>
      </c>
      <c r="BU26" s="50">
        <v>1</v>
      </c>
      <c r="BV26" s="50">
        <v>1</v>
      </c>
      <c r="BW26" s="50">
        <v>1</v>
      </c>
      <c r="BX26" s="50">
        <v>1</v>
      </c>
      <c r="BY26" s="50">
        <v>1</v>
      </c>
      <c r="BZ26" s="50">
        <v>1</v>
      </c>
      <c r="CA26" s="50">
        <v>1</v>
      </c>
    </row>
    <row r="27" spans="1:79" ht="14.25" customHeight="1">
      <c r="A27" s="12"/>
      <c r="B27" s="12"/>
      <c r="C27" s="12"/>
      <c r="D27" s="47"/>
      <c r="E27" s="12" t="s">
        <v>29</v>
      </c>
      <c r="F27" s="50">
        <v>1</v>
      </c>
      <c r="G27" s="50">
        <v>1</v>
      </c>
      <c r="H27" s="50">
        <v>1</v>
      </c>
      <c r="I27" s="50">
        <v>1</v>
      </c>
      <c r="J27" s="50">
        <v>1</v>
      </c>
      <c r="K27" s="50">
        <v>1</v>
      </c>
      <c r="L27" s="50">
        <v>1</v>
      </c>
      <c r="M27" s="50">
        <v>1</v>
      </c>
      <c r="N27" s="50">
        <v>1</v>
      </c>
      <c r="O27" s="50">
        <v>1</v>
      </c>
      <c r="P27" s="50">
        <v>1</v>
      </c>
      <c r="Q27" s="50">
        <v>1</v>
      </c>
      <c r="R27" s="12"/>
      <c r="S27" s="12"/>
      <c r="T27" s="12"/>
      <c r="U27" s="9"/>
      <c r="V27" s="12" t="s">
        <v>29</v>
      </c>
      <c r="W27" s="50">
        <v>1</v>
      </c>
      <c r="X27" s="50">
        <v>1</v>
      </c>
      <c r="Y27" s="50">
        <v>1</v>
      </c>
      <c r="Z27" s="50">
        <v>1</v>
      </c>
      <c r="AA27" s="50">
        <v>1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1</v>
      </c>
      <c r="AH27" s="50">
        <v>1</v>
      </c>
      <c r="AI27" s="12"/>
      <c r="AJ27" s="12"/>
      <c r="AK27" s="12"/>
      <c r="AL27" s="9"/>
      <c r="AM27" s="12" t="s">
        <v>29</v>
      </c>
      <c r="AN27" s="50">
        <v>1</v>
      </c>
      <c r="AO27" s="50">
        <v>1</v>
      </c>
      <c r="AP27" s="50">
        <v>1</v>
      </c>
      <c r="AQ27" s="50">
        <v>1</v>
      </c>
      <c r="AR27" s="50">
        <v>1</v>
      </c>
      <c r="AS27" s="50">
        <v>1</v>
      </c>
      <c r="AT27" s="50">
        <v>1</v>
      </c>
      <c r="AU27" s="50">
        <v>1</v>
      </c>
      <c r="AV27" s="50">
        <v>1</v>
      </c>
      <c r="AW27" s="50">
        <v>1</v>
      </c>
      <c r="AX27" s="50">
        <v>1</v>
      </c>
      <c r="AY27" s="50">
        <v>1</v>
      </c>
      <c r="AZ27" s="50">
        <v>1</v>
      </c>
      <c r="BA27" s="50">
        <v>1</v>
      </c>
      <c r="BB27" s="50">
        <v>1</v>
      </c>
      <c r="BC27" s="50">
        <v>1</v>
      </c>
      <c r="BD27" s="50">
        <v>1</v>
      </c>
      <c r="BE27" s="50">
        <v>1</v>
      </c>
      <c r="BF27" s="12"/>
      <c r="BG27" s="12"/>
      <c r="BH27" s="9"/>
      <c r="BI27" s="12" t="s">
        <v>29</v>
      </c>
      <c r="BJ27" s="50">
        <v>1</v>
      </c>
      <c r="BK27" s="50">
        <v>1</v>
      </c>
      <c r="BL27" s="50">
        <v>1</v>
      </c>
      <c r="BM27" s="50">
        <v>1</v>
      </c>
      <c r="BN27" s="50">
        <v>1</v>
      </c>
      <c r="BO27" s="50">
        <v>1</v>
      </c>
      <c r="BP27" s="50">
        <v>1</v>
      </c>
      <c r="BQ27" s="50">
        <v>1</v>
      </c>
      <c r="BR27" s="50">
        <v>1</v>
      </c>
      <c r="BS27" s="50">
        <v>1</v>
      </c>
      <c r="BT27" s="50">
        <v>1</v>
      </c>
      <c r="BU27" s="50">
        <v>1</v>
      </c>
      <c r="BV27" s="50">
        <v>1</v>
      </c>
      <c r="BW27" s="50">
        <v>1</v>
      </c>
      <c r="BX27" s="50">
        <v>1</v>
      </c>
      <c r="BY27" s="50">
        <v>1</v>
      </c>
      <c r="BZ27" s="50">
        <v>1</v>
      </c>
      <c r="CA27" s="50">
        <v>1</v>
      </c>
    </row>
    <row r="28" spans="1:79" ht="14.25" customHeight="1">
      <c r="A28" s="12"/>
      <c r="B28" s="12"/>
      <c r="C28" s="12"/>
      <c r="D28" s="47"/>
      <c r="E28" s="12" t="s">
        <v>124</v>
      </c>
      <c r="F28" s="50">
        <v>1</v>
      </c>
      <c r="G28" s="50">
        <v>1</v>
      </c>
      <c r="H28" s="50">
        <v>1</v>
      </c>
      <c r="I28" s="50">
        <v>1</v>
      </c>
      <c r="J28" s="50">
        <v>1</v>
      </c>
      <c r="K28" s="50">
        <v>1</v>
      </c>
      <c r="L28" s="50">
        <v>1</v>
      </c>
      <c r="M28" s="50">
        <v>1</v>
      </c>
      <c r="N28" s="50">
        <v>1</v>
      </c>
      <c r="O28" s="50">
        <v>1</v>
      </c>
      <c r="P28" s="50">
        <v>1</v>
      </c>
      <c r="Q28" s="50">
        <v>1</v>
      </c>
      <c r="R28" s="12"/>
      <c r="S28" s="12"/>
      <c r="T28" s="12"/>
      <c r="U28" s="9"/>
      <c r="V28" s="12" t="s">
        <v>124</v>
      </c>
      <c r="W28" s="50">
        <v>1</v>
      </c>
      <c r="X28" s="50">
        <v>1</v>
      </c>
      <c r="Y28" s="50">
        <v>1</v>
      </c>
      <c r="Z28" s="50">
        <v>1</v>
      </c>
      <c r="AA28" s="50">
        <v>1</v>
      </c>
      <c r="AB28" s="50">
        <v>1</v>
      </c>
      <c r="AC28" s="50">
        <v>1</v>
      </c>
      <c r="AD28" s="50">
        <v>1</v>
      </c>
      <c r="AE28" s="50">
        <v>1</v>
      </c>
      <c r="AF28" s="50">
        <v>1</v>
      </c>
      <c r="AG28" s="50">
        <v>1</v>
      </c>
      <c r="AH28" s="50">
        <v>1</v>
      </c>
      <c r="AI28" s="12"/>
      <c r="AJ28" s="12"/>
      <c r="AK28" s="12"/>
      <c r="AL28" s="9"/>
      <c r="AM28" s="12" t="s">
        <v>124</v>
      </c>
      <c r="AN28" s="50">
        <v>1</v>
      </c>
      <c r="AO28" s="50">
        <v>1</v>
      </c>
      <c r="AP28" s="50">
        <v>1</v>
      </c>
      <c r="AQ28" s="50">
        <v>1</v>
      </c>
      <c r="AR28" s="50">
        <v>1</v>
      </c>
      <c r="AS28" s="50">
        <v>1</v>
      </c>
      <c r="AT28" s="50">
        <v>1</v>
      </c>
      <c r="AU28" s="50">
        <v>1</v>
      </c>
      <c r="AV28" s="50">
        <v>1</v>
      </c>
      <c r="AW28" s="50">
        <v>1</v>
      </c>
      <c r="AX28" s="50">
        <v>1</v>
      </c>
      <c r="AY28" s="50">
        <v>1</v>
      </c>
      <c r="AZ28" s="50">
        <v>1</v>
      </c>
      <c r="BA28" s="50">
        <v>1</v>
      </c>
      <c r="BB28" s="50">
        <v>1</v>
      </c>
      <c r="BC28" s="50">
        <v>1</v>
      </c>
      <c r="BD28" s="50">
        <v>1</v>
      </c>
      <c r="BE28" s="50">
        <v>1</v>
      </c>
      <c r="BF28" s="12"/>
      <c r="BG28" s="12"/>
      <c r="BH28" s="9"/>
      <c r="BI28" s="12" t="s">
        <v>124</v>
      </c>
      <c r="BJ28" s="50">
        <v>1</v>
      </c>
      <c r="BK28" s="50">
        <v>1</v>
      </c>
      <c r="BL28" s="50">
        <v>1</v>
      </c>
      <c r="BM28" s="50">
        <v>1</v>
      </c>
      <c r="BN28" s="50">
        <v>1</v>
      </c>
      <c r="BO28" s="50">
        <v>1</v>
      </c>
      <c r="BP28" s="50">
        <v>1</v>
      </c>
      <c r="BQ28" s="50">
        <v>1</v>
      </c>
      <c r="BR28" s="50">
        <v>1</v>
      </c>
      <c r="BS28" s="50">
        <v>1</v>
      </c>
      <c r="BT28" s="50">
        <v>1</v>
      </c>
      <c r="BU28" s="50">
        <v>1</v>
      </c>
      <c r="BV28" s="50">
        <v>1</v>
      </c>
      <c r="BW28" s="50">
        <v>1</v>
      </c>
      <c r="BX28" s="50">
        <v>1</v>
      </c>
      <c r="BY28" s="50">
        <v>1</v>
      </c>
      <c r="BZ28" s="50">
        <v>1</v>
      </c>
      <c r="CA28" s="50">
        <v>1</v>
      </c>
    </row>
    <row r="29" spans="1:79" ht="14.25" customHeight="1">
      <c r="A29" s="12"/>
      <c r="B29" s="12"/>
      <c r="C29" s="12"/>
      <c r="D29" s="47" t="s">
        <v>83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9" t="s">
        <v>83</v>
      </c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9" t="s">
        <v>83</v>
      </c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9" t="s">
        <v>83</v>
      </c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</row>
    <row r="30" spans="1:79" ht="14.25" customHeight="1">
      <c r="A30" s="12"/>
      <c r="B30" s="12"/>
      <c r="C30" s="12"/>
      <c r="D30" s="47"/>
      <c r="E30" s="12" t="s">
        <v>120</v>
      </c>
      <c r="F30" s="50">
        <v>1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1</v>
      </c>
      <c r="M30" s="50">
        <v>1</v>
      </c>
      <c r="N30" s="50">
        <v>1</v>
      </c>
      <c r="O30" s="50">
        <v>1</v>
      </c>
      <c r="P30" s="50">
        <v>1</v>
      </c>
      <c r="Q30" s="50">
        <v>1</v>
      </c>
      <c r="R30" s="12"/>
      <c r="S30" s="12"/>
      <c r="T30" s="12"/>
      <c r="U30" s="9"/>
      <c r="V30" s="12" t="s">
        <v>120</v>
      </c>
      <c r="W30" s="50">
        <v>1</v>
      </c>
      <c r="X30" s="50">
        <v>1</v>
      </c>
      <c r="Y30" s="50">
        <v>1</v>
      </c>
      <c r="Z30" s="50">
        <v>1</v>
      </c>
      <c r="AA30" s="50">
        <v>1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1</v>
      </c>
      <c r="AH30" s="50">
        <v>1</v>
      </c>
      <c r="AI30" s="12"/>
      <c r="AJ30" s="12"/>
      <c r="AK30" s="12"/>
      <c r="AL30" s="9"/>
      <c r="AM30" s="12" t="s">
        <v>120</v>
      </c>
      <c r="AN30" s="50">
        <v>1</v>
      </c>
      <c r="AO30" s="50">
        <v>1</v>
      </c>
      <c r="AP30" s="50">
        <v>1</v>
      </c>
      <c r="AQ30" s="50">
        <v>1</v>
      </c>
      <c r="AR30" s="50">
        <v>1</v>
      </c>
      <c r="AS30" s="50">
        <v>1</v>
      </c>
      <c r="AT30" s="50">
        <v>1</v>
      </c>
      <c r="AU30" s="50">
        <v>1</v>
      </c>
      <c r="AV30" s="50">
        <v>1</v>
      </c>
      <c r="AW30" s="50">
        <v>1</v>
      </c>
      <c r="AX30" s="50">
        <v>1</v>
      </c>
      <c r="AY30" s="50">
        <v>1</v>
      </c>
      <c r="AZ30" s="50">
        <v>1</v>
      </c>
      <c r="BA30" s="50">
        <v>1</v>
      </c>
      <c r="BB30" s="50">
        <v>1</v>
      </c>
      <c r="BC30" s="50">
        <v>1</v>
      </c>
      <c r="BD30" s="50">
        <v>1</v>
      </c>
      <c r="BE30" s="50">
        <v>1</v>
      </c>
      <c r="BF30" s="12"/>
      <c r="BG30" s="12"/>
      <c r="BH30" s="9"/>
      <c r="BI30" s="12" t="s">
        <v>120</v>
      </c>
      <c r="BJ30" s="50">
        <v>1</v>
      </c>
      <c r="BK30" s="50">
        <v>1</v>
      </c>
      <c r="BL30" s="50">
        <v>1</v>
      </c>
      <c r="BM30" s="50">
        <v>1</v>
      </c>
      <c r="BN30" s="50">
        <v>1</v>
      </c>
      <c r="BO30" s="50">
        <v>1</v>
      </c>
      <c r="BP30" s="50">
        <v>1</v>
      </c>
      <c r="BQ30" s="50">
        <v>1</v>
      </c>
      <c r="BR30" s="50">
        <v>1</v>
      </c>
      <c r="BS30" s="50">
        <v>1</v>
      </c>
      <c r="BT30" s="50">
        <v>1</v>
      </c>
      <c r="BU30" s="50">
        <v>1</v>
      </c>
      <c r="BV30" s="50">
        <v>1</v>
      </c>
      <c r="BW30" s="50">
        <v>1</v>
      </c>
      <c r="BX30" s="50">
        <v>1</v>
      </c>
      <c r="BY30" s="50">
        <v>1</v>
      </c>
      <c r="BZ30" s="50">
        <v>1</v>
      </c>
      <c r="CA30" s="50">
        <v>1</v>
      </c>
    </row>
    <row r="31" spans="1:79" ht="14.25" customHeight="1">
      <c r="A31" s="12"/>
      <c r="B31" s="12"/>
      <c r="C31" s="12"/>
      <c r="D31" s="47"/>
      <c r="E31" s="12" t="s">
        <v>29</v>
      </c>
      <c r="F31" s="50">
        <v>1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1</v>
      </c>
      <c r="N31" s="50">
        <v>1</v>
      </c>
      <c r="O31" s="50">
        <v>1</v>
      </c>
      <c r="P31" s="50">
        <v>1</v>
      </c>
      <c r="Q31" s="50">
        <v>1</v>
      </c>
      <c r="R31" s="12"/>
      <c r="S31" s="12"/>
      <c r="T31" s="12"/>
      <c r="U31" s="9"/>
      <c r="V31" s="12" t="s">
        <v>29</v>
      </c>
      <c r="W31" s="50">
        <v>1</v>
      </c>
      <c r="X31" s="50">
        <v>1</v>
      </c>
      <c r="Y31" s="50">
        <v>1</v>
      </c>
      <c r="Z31" s="50">
        <v>1</v>
      </c>
      <c r="AA31" s="50">
        <v>1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1</v>
      </c>
      <c r="AH31" s="50">
        <v>1</v>
      </c>
      <c r="AI31" s="12"/>
      <c r="AJ31" s="12"/>
      <c r="AK31" s="12"/>
      <c r="AL31" s="9"/>
      <c r="AM31" s="12" t="s">
        <v>29</v>
      </c>
      <c r="AN31" s="50">
        <v>1</v>
      </c>
      <c r="AO31" s="50">
        <v>1</v>
      </c>
      <c r="AP31" s="50">
        <v>1</v>
      </c>
      <c r="AQ31" s="50">
        <v>1</v>
      </c>
      <c r="AR31" s="50">
        <v>1</v>
      </c>
      <c r="AS31" s="50">
        <v>1</v>
      </c>
      <c r="AT31" s="50">
        <v>1</v>
      </c>
      <c r="AU31" s="50">
        <v>1</v>
      </c>
      <c r="AV31" s="50">
        <v>1</v>
      </c>
      <c r="AW31" s="50">
        <v>1</v>
      </c>
      <c r="AX31" s="50">
        <v>1</v>
      </c>
      <c r="AY31" s="50">
        <v>1</v>
      </c>
      <c r="AZ31" s="50">
        <v>1</v>
      </c>
      <c r="BA31" s="50">
        <v>1</v>
      </c>
      <c r="BB31" s="50">
        <v>1</v>
      </c>
      <c r="BC31" s="50">
        <v>1</v>
      </c>
      <c r="BD31" s="50">
        <v>1</v>
      </c>
      <c r="BE31" s="50">
        <v>1</v>
      </c>
      <c r="BF31" s="12"/>
      <c r="BG31" s="12"/>
      <c r="BH31" s="9"/>
      <c r="BI31" s="12" t="s">
        <v>29</v>
      </c>
      <c r="BJ31" s="50">
        <v>1</v>
      </c>
      <c r="BK31" s="50">
        <v>1</v>
      </c>
      <c r="BL31" s="50">
        <v>1</v>
      </c>
      <c r="BM31" s="50">
        <v>1</v>
      </c>
      <c r="BN31" s="50">
        <v>1</v>
      </c>
      <c r="BO31" s="50">
        <v>1</v>
      </c>
      <c r="BP31" s="50">
        <v>1</v>
      </c>
      <c r="BQ31" s="50">
        <v>1</v>
      </c>
      <c r="BR31" s="50">
        <v>1</v>
      </c>
      <c r="BS31" s="50">
        <v>1</v>
      </c>
      <c r="BT31" s="50">
        <v>1</v>
      </c>
      <c r="BU31" s="50">
        <v>1</v>
      </c>
      <c r="BV31" s="50">
        <v>1</v>
      </c>
      <c r="BW31" s="50">
        <v>1</v>
      </c>
      <c r="BX31" s="50">
        <v>1</v>
      </c>
      <c r="BY31" s="50">
        <v>1</v>
      </c>
      <c r="BZ31" s="50">
        <v>1</v>
      </c>
      <c r="CA31" s="50">
        <v>1</v>
      </c>
    </row>
    <row r="32" spans="1:79" ht="14.25" customHeight="1">
      <c r="A32" s="12"/>
      <c r="B32" s="12"/>
      <c r="C32" s="12"/>
      <c r="D32" s="47"/>
      <c r="E32" s="12" t="s">
        <v>124</v>
      </c>
      <c r="F32" s="50">
        <v>1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1</v>
      </c>
      <c r="M32" s="50">
        <v>1</v>
      </c>
      <c r="N32" s="50">
        <v>1</v>
      </c>
      <c r="O32" s="50">
        <v>1</v>
      </c>
      <c r="P32" s="50">
        <v>1</v>
      </c>
      <c r="Q32" s="50">
        <v>1</v>
      </c>
      <c r="R32" s="12"/>
      <c r="S32" s="12"/>
      <c r="T32" s="12"/>
      <c r="U32" s="9"/>
      <c r="V32" s="12" t="s">
        <v>124</v>
      </c>
      <c r="W32" s="50">
        <v>1</v>
      </c>
      <c r="X32" s="50">
        <v>1</v>
      </c>
      <c r="Y32" s="50">
        <v>1</v>
      </c>
      <c r="Z32" s="50">
        <v>1</v>
      </c>
      <c r="AA32" s="50">
        <v>1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1</v>
      </c>
      <c r="AH32" s="50">
        <v>1</v>
      </c>
      <c r="AI32" s="12"/>
      <c r="AJ32" s="12"/>
      <c r="AK32" s="12"/>
      <c r="AL32" s="9"/>
      <c r="AM32" s="12" t="s">
        <v>124</v>
      </c>
      <c r="AN32" s="50">
        <v>1</v>
      </c>
      <c r="AO32" s="50">
        <v>1</v>
      </c>
      <c r="AP32" s="50">
        <v>1</v>
      </c>
      <c r="AQ32" s="50">
        <v>1</v>
      </c>
      <c r="AR32" s="50">
        <v>1</v>
      </c>
      <c r="AS32" s="50">
        <v>1</v>
      </c>
      <c r="AT32" s="50">
        <v>1</v>
      </c>
      <c r="AU32" s="273">
        <v>0.75</v>
      </c>
      <c r="AV32" s="273">
        <v>0.75</v>
      </c>
      <c r="AW32" s="273">
        <v>0.75</v>
      </c>
      <c r="AX32" s="273">
        <v>0.75</v>
      </c>
      <c r="AY32" s="273">
        <v>0.75</v>
      </c>
      <c r="AZ32" s="273">
        <v>0.75</v>
      </c>
      <c r="BA32" s="273">
        <v>0.75</v>
      </c>
      <c r="BB32" s="273">
        <v>0.75</v>
      </c>
      <c r="BC32" s="273">
        <v>0.75</v>
      </c>
      <c r="BD32" s="273">
        <v>0.75</v>
      </c>
      <c r="BE32" s="273">
        <v>0.75</v>
      </c>
      <c r="BF32" s="12"/>
      <c r="BG32" s="12"/>
      <c r="BH32" s="9"/>
      <c r="BI32" s="12" t="s">
        <v>124</v>
      </c>
      <c r="BJ32" s="50">
        <v>1</v>
      </c>
      <c r="BK32" s="50">
        <v>1</v>
      </c>
      <c r="BL32" s="50">
        <v>1</v>
      </c>
      <c r="BM32" s="50">
        <v>1</v>
      </c>
      <c r="BN32" s="50">
        <v>1</v>
      </c>
      <c r="BO32" s="50">
        <v>1</v>
      </c>
      <c r="BP32" s="50">
        <v>1</v>
      </c>
      <c r="BQ32" s="273">
        <v>0.75</v>
      </c>
      <c r="BR32" s="273">
        <v>0.75</v>
      </c>
      <c r="BS32" s="273">
        <v>0.75</v>
      </c>
      <c r="BT32" s="273">
        <v>0.75</v>
      </c>
      <c r="BU32" s="273">
        <v>0.75</v>
      </c>
      <c r="BV32" s="273">
        <v>0.75</v>
      </c>
      <c r="BW32" s="273">
        <v>0.75</v>
      </c>
      <c r="BX32" s="273">
        <v>0.75</v>
      </c>
      <c r="BY32" s="273">
        <v>0.75</v>
      </c>
      <c r="BZ32" s="273">
        <v>0.75</v>
      </c>
      <c r="CA32" s="273">
        <v>0.75</v>
      </c>
    </row>
    <row r="33" spans="1:79" ht="14.25" customHeight="1">
      <c r="A33" s="12"/>
      <c r="B33" s="12"/>
      <c r="C33" s="12"/>
      <c r="D33" s="47" t="s">
        <v>84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9" t="s">
        <v>84</v>
      </c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9" t="s">
        <v>84</v>
      </c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9" t="s">
        <v>84</v>
      </c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 spans="1:79" ht="14.25" customHeight="1">
      <c r="A34" s="12"/>
      <c r="B34" s="12"/>
      <c r="C34" s="12"/>
      <c r="D34" s="47"/>
      <c r="E34" s="12" t="s">
        <v>120</v>
      </c>
      <c r="F34" s="50">
        <v>1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1</v>
      </c>
      <c r="M34" s="50">
        <v>1</v>
      </c>
      <c r="N34" s="50">
        <v>1</v>
      </c>
      <c r="O34" s="50">
        <v>1</v>
      </c>
      <c r="P34" s="50">
        <v>1</v>
      </c>
      <c r="Q34" s="50">
        <v>1</v>
      </c>
      <c r="R34" s="12"/>
      <c r="S34" s="12"/>
      <c r="T34" s="12"/>
      <c r="U34" s="9"/>
      <c r="V34" s="12" t="s">
        <v>120</v>
      </c>
      <c r="W34" s="50">
        <v>1</v>
      </c>
      <c r="X34" s="50">
        <v>1</v>
      </c>
      <c r="Y34" s="50">
        <v>1</v>
      </c>
      <c r="Z34" s="50">
        <v>1</v>
      </c>
      <c r="AA34" s="50">
        <v>1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1</v>
      </c>
      <c r="AH34" s="50">
        <v>1</v>
      </c>
      <c r="AI34" s="12"/>
      <c r="AJ34" s="12"/>
      <c r="AK34" s="12"/>
      <c r="AL34" s="9"/>
      <c r="AM34" s="12" t="s">
        <v>120</v>
      </c>
      <c r="AN34" s="50">
        <v>1</v>
      </c>
      <c r="AO34" s="50">
        <v>1</v>
      </c>
      <c r="AP34" s="50">
        <v>1</v>
      </c>
      <c r="AQ34" s="50">
        <v>1</v>
      </c>
      <c r="AR34" s="50">
        <v>1</v>
      </c>
      <c r="AS34" s="50">
        <v>1</v>
      </c>
      <c r="AT34" s="50">
        <v>1</v>
      </c>
      <c r="AU34" s="50">
        <v>1</v>
      </c>
      <c r="AV34" s="50">
        <v>1</v>
      </c>
      <c r="AW34" s="50">
        <v>1</v>
      </c>
      <c r="AX34" s="50">
        <v>1</v>
      </c>
      <c r="AY34" s="50">
        <v>1</v>
      </c>
      <c r="AZ34" s="50">
        <v>1</v>
      </c>
      <c r="BA34" s="50">
        <v>1</v>
      </c>
      <c r="BB34" s="50">
        <v>1</v>
      </c>
      <c r="BC34" s="50">
        <v>1</v>
      </c>
      <c r="BD34" s="50">
        <v>1</v>
      </c>
      <c r="BE34" s="50">
        <v>1</v>
      </c>
      <c r="BF34" s="12"/>
      <c r="BG34" s="12"/>
      <c r="BH34" s="9"/>
      <c r="BI34" s="12" t="s">
        <v>120</v>
      </c>
      <c r="BJ34" s="50">
        <v>1</v>
      </c>
      <c r="BK34" s="50">
        <v>1</v>
      </c>
      <c r="BL34" s="50">
        <v>1</v>
      </c>
      <c r="BM34" s="50">
        <v>1</v>
      </c>
      <c r="BN34" s="50">
        <v>1</v>
      </c>
      <c r="BO34" s="50">
        <v>1</v>
      </c>
      <c r="BP34" s="50">
        <v>1</v>
      </c>
      <c r="BQ34" s="50">
        <v>1</v>
      </c>
      <c r="BR34" s="50">
        <v>1</v>
      </c>
      <c r="BS34" s="50">
        <v>1</v>
      </c>
      <c r="BT34" s="50">
        <v>1</v>
      </c>
      <c r="BU34" s="50">
        <v>1</v>
      </c>
      <c r="BV34" s="50">
        <v>1</v>
      </c>
      <c r="BW34" s="50">
        <v>1</v>
      </c>
      <c r="BX34" s="50">
        <v>1</v>
      </c>
      <c r="BY34" s="50">
        <v>1</v>
      </c>
      <c r="BZ34" s="50">
        <v>1</v>
      </c>
      <c r="CA34" s="50">
        <v>1</v>
      </c>
    </row>
    <row r="35" spans="1:79" ht="14.25" customHeight="1">
      <c r="A35" s="12"/>
      <c r="B35" s="12"/>
      <c r="C35" s="12"/>
      <c r="D35" s="47"/>
      <c r="E35" s="12" t="s">
        <v>29</v>
      </c>
      <c r="F35" s="50">
        <v>1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1</v>
      </c>
      <c r="M35" s="50">
        <v>1</v>
      </c>
      <c r="N35" s="50">
        <v>1</v>
      </c>
      <c r="O35" s="50">
        <v>1</v>
      </c>
      <c r="P35" s="50">
        <v>1</v>
      </c>
      <c r="Q35" s="50">
        <v>1</v>
      </c>
      <c r="R35" s="12"/>
      <c r="S35" s="12"/>
      <c r="T35" s="12"/>
      <c r="U35" s="9"/>
      <c r="V35" s="12" t="s">
        <v>29</v>
      </c>
      <c r="W35" s="50">
        <v>1</v>
      </c>
      <c r="X35" s="50">
        <v>1</v>
      </c>
      <c r="Y35" s="50">
        <v>1</v>
      </c>
      <c r="Z35" s="50">
        <v>1</v>
      </c>
      <c r="AA35" s="50">
        <v>1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1</v>
      </c>
      <c r="AH35" s="50">
        <v>1</v>
      </c>
      <c r="AI35" s="12"/>
      <c r="AJ35" s="12"/>
      <c r="AK35" s="12"/>
      <c r="AL35" s="9"/>
      <c r="AM35" s="12" t="s">
        <v>29</v>
      </c>
      <c r="AN35" s="50">
        <v>1</v>
      </c>
      <c r="AO35" s="50">
        <v>1</v>
      </c>
      <c r="AP35" s="50">
        <v>1</v>
      </c>
      <c r="AQ35" s="50">
        <v>1</v>
      </c>
      <c r="AR35" s="50">
        <v>1</v>
      </c>
      <c r="AS35" s="50">
        <v>1</v>
      </c>
      <c r="AT35" s="50">
        <v>1</v>
      </c>
      <c r="AU35" s="50">
        <v>1</v>
      </c>
      <c r="AV35" s="50">
        <v>1</v>
      </c>
      <c r="AW35" s="50">
        <v>1</v>
      </c>
      <c r="AX35" s="50">
        <v>1</v>
      </c>
      <c r="AY35" s="50">
        <v>1</v>
      </c>
      <c r="AZ35" s="50">
        <v>1</v>
      </c>
      <c r="BA35" s="50">
        <v>1</v>
      </c>
      <c r="BB35" s="50">
        <v>1</v>
      </c>
      <c r="BC35" s="50">
        <v>1</v>
      </c>
      <c r="BD35" s="50">
        <v>1</v>
      </c>
      <c r="BE35" s="50">
        <v>1</v>
      </c>
      <c r="BF35" s="12"/>
      <c r="BG35" s="12"/>
      <c r="BH35" s="9"/>
      <c r="BI35" s="12" t="s">
        <v>29</v>
      </c>
      <c r="BJ35" s="50">
        <v>1</v>
      </c>
      <c r="BK35" s="50">
        <v>1</v>
      </c>
      <c r="BL35" s="50">
        <v>1</v>
      </c>
      <c r="BM35" s="50">
        <v>1</v>
      </c>
      <c r="BN35" s="50">
        <v>1</v>
      </c>
      <c r="BO35" s="50">
        <v>1</v>
      </c>
      <c r="BP35" s="50">
        <v>1</v>
      </c>
      <c r="BQ35" s="50">
        <v>1</v>
      </c>
      <c r="BR35" s="50">
        <v>1</v>
      </c>
      <c r="BS35" s="50">
        <v>1</v>
      </c>
      <c r="BT35" s="50">
        <v>1</v>
      </c>
      <c r="BU35" s="50">
        <v>1</v>
      </c>
      <c r="BV35" s="50">
        <v>1</v>
      </c>
      <c r="BW35" s="50">
        <v>1</v>
      </c>
      <c r="BX35" s="50">
        <v>1</v>
      </c>
      <c r="BY35" s="50">
        <v>1</v>
      </c>
      <c r="BZ35" s="50">
        <v>1</v>
      </c>
      <c r="CA35" s="50">
        <v>1</v>
      </c>
    </row>
    <row r="36" spans="1:79" ht="14.25" customHeight="1">
      <c r="A36" s="12"/>
      <c r="B36" s="12"/>
      <c r="C36" s="12"/>
      <c r="D36" s="47"/>
      <c r="E36" s="12" t="s">
        <v>124</v>
      </c>
      <c r="F36" s="50">
        <v>1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1</v>
      </c>
      <c r="N36" s="50">
        <v>1</v>
      </c>
      <c r="O36" s="50">
        <v>1</v>
      </c>
      <c r="P36" s="50">
        <v>1</v>
      </c>
      <c r="Q36" s="50">
        <v>1</v>
      </c>
      <c r="R36" s="12"/>
      <c r="S36" s="12"/>
      <c r="T36" s="12"/>
      <c r="U36" s="9"/>
      <c r="V36" s="12" t="s">
        <v>124</v>
      </c>
      <c r="W36" s="50">
        <v>1</v>
      </c>
      <c r="X36" s="50">
        <v>1</v>
      </c>
      <c r="Y36" s="50">
        <v>1</v>
      </c>
      <c r="Z36" s="50">
        <v>1</v>
      </c>
      <c r="AA36" s="50">
        <v>1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1</v>
      </c>
      <c r="AH36" s="50">
        <v>1</v>
      </c>
      <c r="AI36" s="12"/>
      <c r="AJ36" s="12"/>
      <c r="AK36" s="12"/>
      <c r="AL36" s="9"/>
      <c r="AM36" s="12" t="s">
        <v>124</v>
      </c>
      <c r="AN36" s="50">
        <v>1</v>
      </c>
      <c r="AO36" s="50">
        <v>1</v>
      </c>
      <c r="AP36" s="50">
        <v>1</v>
      </c>
      <c r="AQ36" s="50">
        <v>1</v>
      </c>
      <c r="AR36" s="50">
        <v>1</v>
      </c>
      <c r="AS36" s="50">
        <v>1</v>
      </c>
      <c r="AT36" s="50">
        <v>1</v>
      </c>
      <c r="AU36" s="50">
        <v>1</v>
      </c>
      <c r="AV36" s="50">
        <v>1</v>
      </c>
      <c r="AW36" s="50">
        <v>1</v>
      </c>
      <c r="AX36" s="50">
        <v>1</v>
      </c>
      <c r="AY36" s="50">
        <v>1</v>
      </c>
      <c r="AZ36" s="50">
        <v>1</v>
      </c>
      <c r="BA36" s="50">
        <v>1</v>
      </c>
      <c r="BB36" s="50">
        <v>1</v>
      </c>
      <c r="BC36" s="50">
        <v>1</v>
      </c>
      <c r="BD36" s="50">
        <v>1</v>
      </c>
      <c r="BE36" s="50">
        <v>1</v>
      </c>
      <c r="BF36" s="12"/>
      <c r="BG36" s="12"/>
      <c r="BH36" s="9"/>
      <c r="BI36" s="12" t="s">
        <v>124</v>
      </c>
      <c r="BJ36" s="50">
        <v>1</v>
      </c>
      <c r="BK36" s="50">
        <v>1</v>
      </c>
      <c r="BL36" s="50">
        <v>1</v>
      </c>
      <c r="BM36" s="50">
        <v>1</v>
      </c>
      <c r="BN36" s="50">
        <v>1</v>
      </c>
      <c r="BO36" s="50">
        <v>1</v>
      </c>
      <c r="BP36" s="50">
        <v>1</v>
      </c>
      <c r="BQ36" s="50">
        <v>1</v>
      </c>
      <c r="BR36" s="50">
        <v>1</v>
      </c>
      <c r="BS36" s="50">
        <v>1</v>
      </c>
      <c r="BT36" s="50">
        <v>1</v>
      </c>
      <c r="BU36" s="50">
        <v>1</v>
      </c>
      <c r="BV36" s="50">
        <v>1</v>
      </c>
      <c r="BW36" s="50">
        <v>1</v>
      </c>
      <c r="BX36" s="50">
        <v>1</v>
      </c>
      <c r="BY36" s="50">
        <v>1</v>
      </c>
      <c r="BZ36" s="50">
        <v>1</v>
      </c>
      <c r="CA36" s="50">
        <v>1</v>
      </c>
    </row>
    <row r="37" spans="1:79" ht="14.25" customHeight="1">
      <c r="A37" s="12"/>
      <c r="B37" s="12"/>
      <c r="C37" s="12"/>
      <c r="D37" s="47" t="s">
        <v>89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9" t="s">
        <v>89</v>
      </c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9" t="s">
        <v>85</v>
      </c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9" t="s">
        <v>85</v>
      </c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</row>
    <row r="38" spans="1:79" ht="14.25" customHeight="1">
      <c r="A38" s="12"/>
      <c r="B38" s="12"/>
      <c r="C38" s="12"/>
      <c r="D38" s="47"/>
      <c r="E38" s="12" t="s">
        <v>120</v>
      </c>
      <c r="F38" s="50">
        <v>1</v>
      </c>
      <c r="G38" s="50">
        <v>1</v>
      </c>
      <c r="H38" s="50">
        <v>1</v>
      </c>
      <c r="I38" s="50">
        <v>1</v>
      </c>
      <c r="J38" s="50">
        <v>1</v>
      </c>
      <c r="K38" s="50">
        <v>1</v>
      </c>
      <c r="L38" s="50">
        <v>1</v>
      </c>
      <c r="M38" s="50">
        <v>1</v>
      </c>
      <c r="N38" s="50">
        <v>1</v>
      </c>
      <c r="O38" s="50">
        <v>1</v>
      </c>
      <c r="P38" s="50">
        <v>1</v>
      </c>
      <c r="Q38" s="50">
        <v>1</v>
      </c>
      <c r="R38" s="12"/>
      <c r="S38" s="12"/>
      <c r="T38" s="12"/>
      <c r="U38" s="9"/>
      <c r="V38" s="12" t="s">
        <v>120</v>
      </c>
      <c r="W38" s="50">
        <v>1</v>
      </c>
      <c r="X38" s="50">
        <v>1</v>
      </c>
      <c r="Y38" s="50">
        <v>1</v>
      </c>
      <c r="Z38" s="50">
        <v>1</v>
      </c>
      <c r="AA38" s="50">
        <v>1</v>
      </c>
      <c r="AB38" s="50">
        <v>1</v>
      </c>
      <c r="AC38" s="50">
        <v>1</v>
      </c>
      <c r="AD38" s="50">
        <v>1</v>
      </c>
      <c r="AE38" s="50">
        <v>1</v>
      </c>
      <c r="AF38" s="50">
        <v>1</v>
      </c>
      <c r="AG38" s="50">
        <v>1</v>
      </c>
      <c r="AH38" s="50">
        <v>1</v>
      </c>
      <c r="AI38" s="12"/>
      <c r="AJ38" s="12"/>
      <c r="AK38" s="12"/>
      <c r="AL38" s="9"/>
      <c r="AM38" s="12" t="s">
        <v>120</v>
      </c>
      <c r="AN38" s="50">
        <v>1</v>
      </c>
      <c r="AO38" s="50">
        <v>1</v>
      </c>
      <c r="AP38" s="50">
        <v>1</v>
      </c>
      <c r="AQ38" s="50">
        <v>1</v>
      </c>
      <c r="AR38" s="50">
        <v>1</v>
      </c>
      <c r="AS38" s="50">
        <v>1</v>
      </c>
      <c r="AT38" s="50">
        <v>1</v>
      </c>
      <c r="AU38" s="50">
        <v>1</v>
      </c>
      <c r="AV38" s="50">
        <v>1</v>
      </c>
      <c r="AW38" s="50">
        <v>1</v>
      </c>
      <c r="AX38" s="50">
        <v>1</v>
      </c>
      <c r="AY38" s="50">
        <v>1</v>
      </c>
      <c r="AZ38" s="50">
        <v>1</v>
      </c>
      <c r="BA38" s="50">
        <v>1</v>
      </c>
      <c r="BB38" s="50">
        <v>1</v>
      </c>
      <c r="BC38" s="50">
        <v>1</v>
      </c>
      <c r="BD38" s="50">
        <v>1</v>
      </c>
      <c r="BE38" s="50">
        <v>1</v>
      </c>
      <c r="BF38" s="12"/>
      <c r="BG38" s="12"/>
      <c r="BH38" s="9"/>
      <c r="BI38" s="12" t="s">
        <v>120</v>
      </c>
      <c r="BJ38" s="50">
        <v>1</v>
      </c>
      <c r="BK38" s="50">
        <v>1</v>
      </c>
      <c r="BL38" s="50">
        <v>1</v>
      </c>
      <c r="BM38" s="50">
        <v>1</v>
      </c>
      <c r="BN38" s="50">
        <v>1</v>
      </c>
      <c r="BO38" s="50">
        <v>1</v>
      </c>
      <c r="BP38" s="50">
        <v>1</v>
      </c>
      <c r="BQ38" s="50">
        <v>1</v>
      </c>
      <c r="BR38" s="50">
        <v>1</v>
      </c>
      <c r="BS38" s="50">
        <v>1</v>
      </c>
      <c r="BT38" s="50">
        <v>1</v>
      </c>
      <c r="BU38" s="50">
        <v>1</v>
      </c>
      <c r="BV38" s="50">
        <v>1</v>
      </c>
      <c r="BW38" s="50">
        <v>1</v>
      </c>
      <c r="BX38" s="50">
        <v>1</v>
      </c>
      <c r="BY38" s="50">
        <v>1</v>
      </c>
      <c r="BZ38" s="50">
        <v>1</v>
      </c>
      <c r="CA38" s="50">
        <v>1</v>
      </c>
    </row>
    <row r="39" spans="1:79" ht="14.25" customHeight="1">
      <c r="A39" s="12"/>
      <c r="B39" s="12"/>
      <c r="C39" s="12"/>
      <c r="D39" s="47"/>
      <c r="E39" s="12" t="s">
        <v>29</v>
      </c>
      <c r="F39" s="50">
        <v>1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1</v>
      </c>
      <c r="M39" s="50">
        <v>1</v>
      </c>
      <c r="N39" s="50">
        <v>1</v>
      </c>
      <c r="O39" s="50">
        <v>1</v>
      </c>
      <c r="P39" s="50">
        <v>1</v>
      </c>
      <c r="Q39" s="50">
        <v>1</v>
      </c>
      <c r="R39" s="12"/>
      <c r="S39" s="12"/>
      <c r="T39" s="12"/>
      <c r="U39" s="9"/>
      <c r="V39" s="12" t="s">
        <v>29</v>
      </c>
      <c r="W39" s="50">
        <v>1</v>
      </c>
      <c r="X39" s="50">
        <v>1</v>
      </c>
      <c r="Y39" s="50">
        <v>1</v>
      </c>
      <c r="Z39" s="50">
        <v>1</v>
      </c>
      <c r="AA39" s="50">
        <v>1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1</v>
      </c>
      <c r="AH39" s="50">
        <v>1</v>
      </c>
      <c r="AI39" s="12"/>
      <c r="AJ39" s="12"/>
      <c r="AK39" s="12"/>
      <c r="AL39" s="9"/>
      <c r="AM39" s="12" t="s">
        <v>29</v>
      </c>
      <c r="AN39" s="50">
        <v>1</v>
      </c>
      <c r="AO39" s="50">
        <v>1</v>
      </c>
      <c r="AP39" s="50">
        <v>1</v>
      </c>
      <c r="AQ39" s="50">
        <v>1</v>
      </c>
      <c r="AR39" s="50">
        <v>1</v>
      </c>
      <c r="AS39" s="50">
        <v>1</v>
      </c>
      <c r="AT39" s="50">
        <v>1</v>
      </c>
      <c r="AU39" s="50">
        <v>1</v>
      </c>
      <c r="AV39" s="50">
        <v>1</v>
      </c>
      <c r="AW39" s="50">
        <v>1</v>
      </c>
      <c r="AX39" s="50">
        <v>1</v>
      </c>
      <c r="AY39" s="50">
        <v>1</v>
      </c>
      <c r="AZ39" s="50">
        <v>1</v>
      </c>
      <c r="BA39" s="50">
        <v>1</v>
      </c>
      <c r="BB39" s="50">
        <v>1</v>
      </c>
      <c r="BC39" s="50">
        <v>1</v>
      </c>
      <c r="BD39" s="50">
        <v>1</v>
      </c>
      <c r="BE39" s="50">
        <v>1</v>
      </c>
      <c r="BF39" s="12"/>
      <c r="BG39" s="12"/>
      <c r="BH39" s="9"/>
      <c r="BI39" s="12" t="s">
        <v>29</v>
      </c>
      <c r="BJ39" s="50">
        <v>1</v>
      </c>
      <c r="BK39" s="50">
        <v>1</v>
      </c>
      <c r="BL39" s="50">
        <v>1</v>
      </c>
      <c r="BM39" s="50">
        <v>1</v>
      </c>
      <c r="BN39" s="50">
        <v>1</v>
      </c>
      <c r="BO39" s="50">
        <v>1</v>
      </c>
      <c r="BP39" s="50">
        <v>1</v>
      </c>
      <c r="BQ39" s="50">
        <v>1</v>
      </c>
      <c r="BR39" s="50">
        <v>1</v>
      </c>
      <c r="BS39" s="50">
        <v>1</v>
      </c>
      <c r="BT39" s="50">
        <v>1</v>
      </c>
      <c r="BU39" s="50">
        <v>1</v>
      </c>
      <c r="BV39" s="50">
        <v>1</v>
      </c>
      <c r="BW39" s="50">
        <v>1</v>
      </c>
      <c r="BX39" s="50">
        <v>1</v>
      </c>
      <c r="BY39" s="50">
        <v>1</v>
      </c>
      <c r="BZ39" s="50">
        <v>1</v>
      </c>
      <c r="CA39" s="50">
        <v>1</v>
      </c>
    </row>
    <row r="40" spans="1:79" ht="14.25" customHeight="1">
      <c r="A40" s="12"/>
      <c r="B40" s="12"/>
      <c r="C40" s="12"/>
      <c r="D40" s="47"/>
      <c r="E40" s="12" t="s">
        <v>124</v>
      </c>
      <c r="F40" s="50">
        <v>1</v>
      </c>
      <c r="G40" s="50">
        <v>1</v>
      </c>
      <c r="H40" s="50">
        <v>1</v>
      </c>
      <c r="I40" s="50">
        <v>1</v>
      </c>
      <c r="J40" s="50">
        <v>1</v>
      </c>
      <c r="K40" s="50">
        <v>1</v>
      </c>
      <c r="L40" s="50">
        <v>1</v>
      </c>
      <c r="M40" s="50">
        <v>1</v>
      </c>
      <c r="N40" s="50">
        <v>1</v>
      </c>
      <c r="O40" s="50">
        <v>1</v>
      </c>
      <c r="P40" s="50">
        <v>1</v>
      </c>
      <c r="Q40" s="50">
        <v>1</v>
      </c>
      <c r="R40" s="12"/>
      <c r="S40" s="12"/>
      <c r="T40" s="12"/>
      <c r="U40" s="9"/>
      <c r="V40" s="12" t="s">
        <v>124</v>
      </c>
      <c r="W40" s="50">
        <v>1</v>
      </c>
      <c r="X40" s="50">
        <v>1</v>
      </c>
      <c r="Y40" s="50">
        <v>1</v>
      </c>
      <c r="Z40" s="50">
        <v>1</v>
      </c>
      <c r="AA40" s="50">
        <v>1</v>
      </c>
      <c r="AB40" s="50">
        <v>1</v>
      </c>
      <c r="AC40" s="50">
        <v>1</v>
      </c>
      <c r="AD40" s="50">
        <v>1</v>
      </c>
      <c r="AE40" s="50">
        <v>1</v>
      </c>
      <c r="AF40" s="50">
        <v>1</v>
      </c>
      <c r="AG40" s="50">
        <v>1</v>
      </c>
      <c r="AH40" s="50">
        <v>1</v>
      </c>
      <c r="AI40" s="12"/>
      <c r="AJ40" s="12"/>
      <c r="AK40" s="12"/>
      <c r="AL40" s="9"/>
      <c r="AM40" s="12" t="s">
        <v>124</v>
      </c>
      <c r="AN40" s="50">
        <v>1</v>
      </c>
      <c r="AO40" s="50">
        <v>1</v>
      </c>
      <c r="AP40" s="50">
        <v>1</v>
      </c>
      <c r="AQ40" s="50">
        <v>1</v>
      </c>
      <c r="AR40" s="50">
        <v>1</v>
      </c>
      <c r="AS40" s="50">
        <v>1</v>
      </c>
      <c r="AT40" s="50">
        <v>1</v>
      </c>
      <c r="AU40" s="50">
        <v>1</v>
      </c>
      <c r="AV40" s="50">
        <v>1</v>
      </c>
      <c r="AW40" s="50">
        <v>1</v>
      </c>
      <c r="AX40" s="50">
        <v>1</v>
      </c>
      <c r="AY40" s="50">
        <v>1</v>
      </c>
      <c r="AZ40" s="50">
        <v>1</v>
      </c>
      <c r="BA40" s="50">
        <v>1</v>
      </c>
      <c r="BB40" s="50">
        <v>1</v>
      </c>
      <c r="BC40" s="50">
        <v>1</v>
      </c>
      <c r="BD40" s="50">
        <v>1</v>
      </c>
      <c r="BE40" s="50">
        <v>1</v>
      </c>
      <c r="BF40" s="12"/>
      <c r="BG40" s="12"/>
      <c r="BH40" s="9"/>
      <c r="BI40" s="12" t="s">
        <v>124</v>
      </c>
      <c r="BJ40" s="50">
        <v>1</v>
      </c>
      <c r="BK40" s="50">
        <v>1</v>
      </c>
      <c r="BL40" s="50">
        <v>1</v>
      </c>
      <c r="BM40" s="50">
        <v>1</v>
      </c>
      <c r="BN40" s="50">
        <v>1</v>
      </c>
      <c r="BO40" s="50">
        <v>1</v>
      </c>
      <c r="BP40" s="50">
        <v>1</v>
      </c>
      <c r="BQ40" s="50">
        <v>1</v>
      </c>
      <c r="BR40" s="50">
        <v>1</v>
      </c>
      <c r="BS40" s="50">
        <v>1</v>
      </c>
      <c r="BT40" s="50">
        <v>1</v>
      </c>
      <c r="BU40" s="50">
        <v>1</v>
      </c>
      <c r="BV40" s="50">
        <v>1</v>
      </c>
      <c r="BW40" s="50">
        <v>1</v>
      </c>
      <c r="BX40" s="50">
        <v>1</v>
      </c>
      <c r="BY40" s="50">
        <v>1</v>
      </c>
      <c r="BZ40" s="50">
        <v>1</v>
      </c>
      <c r="CA40" s="50">
        <v>1</v>
      </c>
    </row>
    <row r="41" spans="1:79" ht="14.25" customHeight="1">
      <c r="A41" s="12"/>
      <c r="B41" s="12"/>
      <c r="C41" s="12"/>
      <c r="D41" s="47" t="s">
        <v>90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9" t="s">
        <v>90</v>
      </c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9" t="s">
        <v>86</v>
      </c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9" t="s">
        <v>86</v>
      </c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</row>
    <row r="42" spans="1:79" ht="14.25" customHeight="1">
      <c r="A42" s="12"/>
      <c r="B42" s="12"/>
      <c r="C42" s="12"/>
      <c r="D42" s="47"/>
      <c r="E42" s="12" t="s">
        <v>120</v>
      </c>
      <c r="F42" s="50">
        <v>1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1</v>
      </c>
      <c r="M42" s="50">
        <v>1</v>
      </c>
      <c r="N42" s="50">
        <v>1</v>
      </c>
      <c r="O42" s="50">
        <v>1</v>
      </c>
      <c r="P42" s="50">
        <v>1</v>
      </c>
      <c r="Q42" s="50">
        <v>1</v>
      </c>
      <c r="R42" s="12"/>
      <c r="S42" s="12"/>
      <c r="T42" s="12"/>
      <c r="U42" s="9"/>
      <c r="V42" s="12" t="s">
        <v>120</v>
      </c>
      <c r="W42" s="50">
        <v>1</v>
      </c>
      <c r="X42" s="50">
        <v>1</v>
      </c>
      <c r="Y42" s="50">
        <v>1</v>
      </c>
      <c r="Z42" s="50">
        <v>1</v>
      </c>
      <c r="AA42" s="50">
        <v>1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1</v>
      </c>
      <c r="AH42" s="50">
        <v>1</v>
      </c>
      <c r="AI42" s="12"/>
      <c r="AJ42" s="12"/>
      <c r="AK42" s="12"/>
      <c r="AL42" s="9"/>
      <c r="AM42" s="12" t="s">
        <v>120</v>
      </c>
      <c r="AN42" s="50">
        <v>1</v>
      </c>
      <c r="AO42" s="50">
        <v>1</v>
      </c>
      <c r="AP42" s="50">
        <v>1</v>
      </c>
      <c r="AQ42" s="50">
        <v>1</v>
      </c>
      <c r="AR42" s="50">
        <v>1</v>
      </c>
      <c r="AS42" s="50">
        <v>1</v>
      </c>
      <c r="AT42" s="50">
        <v>1</v>
      </c>
      <c r="AU42" s="50">
        <v>1</v>
      </c>
      <c r="AV42" s="50">
        <v>1</v>
      </c>
      <c r="AW42" s="50">
        <v>1</v>
      </c>
      <c r="AX42" s="50">
        <v>1</v>
      </c>
      <c r="AY42" s="50">
        <v>1</v>
      </c>
      <c r="AZ42" s="50">
        <v>1</v>
      </c>
      <c r="BA42" s="50">
        <v>1</v>
      </c>
      <c r="BB42" s="50">
        <v>1</v>
      </c>
      <c r="BC42" s="50">
        <v>1</v>
      </c>
      <c r="BD42" s="50">
        <v>1</v>
      </c>
      <c r="BE42" s="50">
        <v>1</v>
      </c>
      <c r="BF42" s="12"/>
      <c r="BG42" s="12"/>
      <c r="BH42" s="9"/>
      <c r="BI42" s="12" t="s">
        <v>120</v>
      </c>
      <c r="BJ42" s="50">
        <v>1</v>
      </c>
      <c r="BK42" s="50">
        <v>1</v>
      </c>
      <c r="BL42" s="50">
        <v>1</v>
      </c>
      <c r="BM42" s="50">
        <v>1</v>
      </c>
      <c r="BN42" s="50">
        <v>1</v>
      </c>
      <c r="BO42" s="50">
        <v>1</v>
      </c>
      <c r="BP42" s="50">
        <v>1</v>
      </c>
      <c r="BQ42" s="50">
        <v>1</v>
      </c>
      <c r="BR42" s="50">
        <v>1</v>
      </c>
      <c r="BS42" s="50">
        <v>1</v>
      </c>
      <c r="BT42" s="50">
        <v>1</v>
      </c>
      <c r="BU42" s="50">
        <v>1</v>
      </c>
      <c r="BV42" s="50">
        <v>1</v>
      </c>
      <c r="BW42" s="50">
        <v>1</v>
      </c>
      <c r="BX42" s="50">
        <v>1</v>
      </c>
      <c r="BY42" s="50">
        <v>1</v>
      </c>
      <c r="BZ42" s="50">
        <v>1</v>
      </c>
      <c r="CA42" s="50">
        <v>1</v>
      </c>
    </row>
    <row r="43" spans="1:79" ht="14.25" customHeight="1">
      <c r="A43" s="12"/>
      <c r="B43" s="12"/>
      <c r="C43" s="12"/>
      <c r="D43" s="47"/>
      <c r="E43" s="12" t="s">
        <v>29</v>
      </c>
      <c r="F43" s="50">
        <v>1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1</v>
      </c>
      <c r="M43" s="50">
        <v>1</v>
      </c>
      <c r="N43" s="50">
        <v>1</v>
      </c>
      <c r="O43" s="50">
        <v>1</v>
      </c>
      <c r="P43" s="50">
        <v>1</v>
      </c>
      <c r="Q43" s="50">
        <v>1</v>
      </c>
      <c r="R43" s="12"/>
      <c r="S43" s="12"/>
      <c r="T43" s="12"/>
      <c r="U43" s="9"/>
      <c r="V43" s="12" t="s">
        <v>29</v>
      </c>
      <c r="W43" s="50">
        <v>1</v>
      </c>
      <c r="X43" s="50">
        <v>1</v>
      </c>
      <c r="Y43" s="50">
        <v>1</v>
      </c>
      <c r="Z43" s="50">
        <v>1</v>
      </c>
      <c r="AA43" s="50">
        <v>1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1</v>
      </c>
      <c r="AH43" s="50">
        <v>1</v>
      </c>
      <c r="AI43" s="12"/>
      <c r="AJ43" s="12"/>
      <c r="AK43" s="12"/>
      <c r="AL43" s="9"/>
      <c r="AM43" s="12" t="s">
        <v>29</v>
      </c>
      <c r="AN43" s="50">
        <v>1</v>
      </c>
      <c r="AO43" s="50">
        <v>1</v>
      </c>
      <c r="AP43" s="50">
        <v>1</v>
      </c>
      <c r="AQ43" s="50">
        <v>1</v>
      </c>
      <c r="AR43" s="50">
        <v>1</v>
      </c>
      <c r="AS43" s="50">
        <v>1</v>
      </c>
      <c r="AT43" s="50">
        <v>1</v>
      </c>
      <c r="AU43" s="50">
        <v>1</v>
      </c>
      <c r="AV43" s="50">
        <v>1</v>
      </c>
      <c r="AW43" s="50">
        <v>1</v>
      </c>
      <c r="AX43" s="50">
        <v>1</v>
      </c>
      <c r="AY43" s="50">
        <v>1</v>
      </c>
      <c r="AZ43" s="50">
        <v>1</v>
      </c>
      <c r="BA43" s="50">
        <v>1</v>
      </c>
      <c r="BB43" s="50">
        <v>1</v>
      </c>
      <c r="BC43" s="50">
        <v>1</v>
      </c>
      <c r="BD43" s="50">
        <v>1</v>
      </c>
      <c r="BE43" s="50">
        <v>1</v>
      </c>
      <c r="BF43" s="12"/>
      <c r="BG43" s="12"/>
      <c r="BH43" s="9"/>
      <c r="BI43" s="12" t="s">
        <v>29</v>
      </c>
      <c r="BJ43" s="50">
        <v>1</v>
      </c>
      <c r="BK43" s="50">
        <v>1</v>
      </c>
      <c r="BL43" s="50">
        <v>1</v>
      </c>
      <c r="BM43" s="50">
        <v>1</v>
      </c>
      <c r="BN43" s="50">
        <v>1</v>
      </c>
      <c r="BO43" s="50">
        <v>1</v>
      </c>
      <c r="BP43" s="50">
        <v>1</v>
      </c>
      <c r="BQ43" s="50">
        <v>1</v>
      </c>
      <c r="BR43" s="50">
        <v>1</v>
      </c>
      <c r="BS43" s="50">
        <v>1</v>
      </c>
      <c r="BT43" s="50">
        <v>1</v>
      </c>
      <c r="BU43" s="50">
        <v>1</v>
      </c>
      <c r="BV43" s="50">
        <v>1</v>
      </c>
      <c r="BW43" s="50">
        <v>1</v>
      </c>
      <c r="BX43" s="50">
        <v>1</v>
      </c>
      <c r="BY43" s="50">
        <v>1</v>
      </c>
      <c r="BZ43" s="50">
        <v>1</v>
      </c>
      <c r="CA43" s="50">
        <v>1</v>
      </c>
    </row>
    <row r="44" spans="1:79" ht="14.25" customHeight="1">
      <c r="A44" s="12"/>
      <c r="B44" s="12"/>
      <c r="C44" s="12"/>
      <c r="D44" s="47"/>
      <c r="E44" s="12" t="s">
        <v>124</v>
      </c>
      <c r="F44" s="50">
        <v>1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1</v>
      </c>
      <c r="M44" s="50">
        <v>1</v>
      </c>
      <c r="N44" s="50">
        <v>1</v>
      </c>
      <c r="O44" s="50">
        <v>1</v>
      </c>
      <c r="P44" s="50">
        <v>1</v>
      </c>
      <c r="Q44" s="50">
        <v>1</v>
      </c>
      <c r="R44" s="12"/>
      <c r="S44" s="12"/>
      <c r="T44" s="12"/>
      <c r="U44" s="9"/>
      <c r="V44" s="12" t="s">
        <v>124</v>
      </c>
      <c r="W44" s="50">
        <v>1</v>
      </c>
      <c r="X44" s="50">
        <v>1</v>
      </c>
      <c r="Y44" s="50">
        <v>1</v>
      </c>
      <c r="Z44" s="50">
        <v>1</v>
      </c>
      <c r="AA44" s="50">
        <v>1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1</v>
      </c>
      <c r="AH44" s="50">
        <v>1</v>
      </c>
      <c r="AI44" s="12"/>
      <c r="AJ44" s="12"/>
      <c r="AK44" s="12"/>
      <c r="AL44" s="9"/>
      <c r="AM44" s="12" t="s">
        <v>124</v>
      </c>
      <c r="AN44" s="50">
        <v>1</v>
      </c>
      <c r="AO44" s="50">
        <v>1</v>
      </c>
      <c r="AP44" s="50">
        <v>1</v>
      </c>
      <c r="AQ44" s="50">
        <v>1</v>
      </c>
      <c r="AR44" s="50">
        <v>1</v>
      </c>
      <c r="AS44" s="50">
        <v>1</v>
      </c>
      <c r="AT44" s="50">
        <v>1</v>
      </c>
      <c r="AU44" s="50">
        <v>1</v>
      </c>
      <c r="AV44" s="50">
        <v>1</v>
      </c>
      <c r="AW44" s="50">
        <v>1</v>
      </c>
      <c r="AX44" s="50">
        <v>1</v>
      </c>
      <c r="AY44" s="50">
        <v>1</v>
      </c>
      <c r="AZ44" s="50">
        <v>1</v>
      </c>
      <c r="BA44" s="50">
        <v>1</v>
      </c>
      <c r="BB44" s="50">
        <v>1</v>
      </c>
      <c r="BC44" s="50">
        <v>1</v>
      </c>
      <c r="BD44" s="50">
        <v>1</v>
      </c>
      <c r="BE44" s="50">
        <v>1</v>
      </c>
      <c r="BF44" s="12"/>
      <c r="BG44" s="12"/>
      <c r="BH44" s="9"/>
      <c r="BI44" s="12" t="s">
        <v>124</v>
      </c>
      <c r="BJ44" s="50">
        <v>1</v>
      </c>
      <c r="BK44" s="50">
        <v>1</v>
      </c>
      <c r="BL44" s="50">
        <v>1</v>
      </c>
      <c r="BM44" s="50">
        <v>1</v>
      </c>
      <c r="BN44" s="50">
        <v>1</v>
      </c>
      <c r="BO44" s="50">
        <v>1</v>
      </c>
      <c r="BP44" s="50">
        <v>1</v>
      </c>
      <c r="BQ44" s="50">
        <v>1</v>
      </c>
      <c r="BR44" s="50">
        <v>1</v>
      </c>
      <c r="BS44" s="50">
        <v>1</v>
      </c>
      <c r="BT44" s="50">
        <v>1</v>
      </c>
      <c r="BU44" s="50">
        <v>1</v>
      </c>
      <c r="BV44" s="50">
        <v>1</v>
      </c>
      <c r="BW44" s="50">
        <v>1</v>
      </c>
      <c r="BX44" s="50">
        <v>1</v>
      </c>
      <c r="BY44" s="50">
        <v>1</v>
      </c>
      <c r="BZ44" s="50">
        <v>1</v>
      </c>
      <c r="CA44" s="50">
        <v>1</v>
      </c>
    </row>
    <row r="45" spans="1:79" ht="14.25" customHeight="1">
      <c r="A45" s="12"/>
      <c r="B45" s="12"/>
      <c r="C45" s="12"/>
      <c r="D45" s="47" t="s">
        <v>91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9" t="s">
        <v>91</v>
      </c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9" t="s">
        <v>88</v>
      </c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9" t="s">
        <v>88</v>
      </c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</row>
    <row r="46" spans="1:79" ht="14.25" customHeight="1">
      <c r="A46" s="12"/>
      <c r="B46" s="12"/>
      <c r="C46" s="12"/>
      <c r="D46" s="47"/>
      <c r="E46" s="12" t="s">
        <v>120</v>
      </c>
      <c r="F46" s="50">
        <v>1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1</v>
      </c>
      <c r="M46" s="50">
        <v>1</v>
      </c>
      <c r="N46" s="50">
        <v>1</v>
      </c>
      <c r="O46" s="50">
        <v>1</v>
      </c>
      <c r="P46" s="50">
        <v>1</v>
      </c>
      <c r="Q46" s="50">
        <v>1</v>
      </c>
      <c r="R46" s="12"/>
      <c r="S46" s="12"/>
      <c r="T46" s="12"/>
      <c r="U46" s="9"/>
      <c r="V46" s="12" t="s">
        <v>120</v>
      </c>
      <c r="W46" s="50">
        <v>1</v>
      </c>
      <c r="X46" s="50">
        <v>1</v>
      </c>
      <c r="Y46" s="50">
        <v>1</v>
      </c>
      <c r="Z46" s="50">
        <v>1</v>
      </c>
      <c r="AA46" s="50">
        <v>1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1</v>
      </c>
      <c r="AH46" s="50">
        <v>1</v>
      </c>
      <c r="AI46" s="12"/>
      <c r="AJ46" s="12"/>
      <c r="AK46" s="12"/>
      <c r="AL46" s="9"/>
      <c r="AM46" s="12" t="s">
        <v>120</v>
      </c>
      <c r="AN46" s="50">
        <v>1</v>
      </c>
      <c r="AO46" s="50">
        <v>1</v>
      </c>
      <c r="AP46" s="50">
        <v>1</v>
      </c>
      <c r="AQ46" s="50">
        <v>1</v>
      </c>
      <c r="AR46" s="50">
        <v>1</v>
      </c>
      <c r="AS46" s="50">
        <v>1</v>
      </c>
      <c r="AT46" s="50">
        <v>1</v>
      </c>
      <c r="AU46" s="50">
        <v>1</v>
      </c>
      <c r="AV46" s="50">
        <v>1</v>
      </c>
      <c r="AW46" s="50">
        <v>1</v>
      </c>
      <c r="AX46" s="50">
        <v>1</v>
      </c>
      <c r="AY46" s="50">
        <v>1</v>
      </c>
      <c r="AZ46" s="50">
        <v>1</v>
      </c>
      <c r="BA46" s="50">
        <v>1</v>
      </c>
      <c r="BB46" s="50">
        <v>1</v>
      </c>
      <c r="BC46" s="50">
        <v>1</v>
      </c>
      <c r="BD46" s="50">
        <v>1</v>
      </c>
      <c r="BE46" s="50">
        <v>1</v>
      </c>
      <c r="BF46" s="12"/>
      <c r="BG46" s="12"/>
      <c r="BH46" s="9"/>
      <c r="BI46" s="12" t="s">
        <v>120</v>
      </c>
      <c r="BJ46" s="50">
        <v>1</v>
      </c>
      <c r="BK46" s="50">
        <v>1</v>
      </c>
      <c r="BL46" s="50">
        <v>1</v>
      </c>
      <c r="BM46" s="50">
        <v>1</v>
      </c>
      <c r="BN46" s="50">
        <v>1</v>
      </c>
      <c r="BO46" s="50">
        <v>1</v>
      </c>
      <c r="BP46" s="50">
        <v>1</v>
      </c>
      <c r="BQ46" s="50">
        <v>1</v>
      </c>
      <c r="BR46" s="50">
        <v>1</v>
      </c>
      <c r="BS46" s="50">
        <v>1</v>
      </c>
      <c r="BT46" s="50">
        <v>1</v>
      </c>
      <c r="BU46" s="50">
        <v>1</v>
      </c>
      <c r="BV46" s="50">
        <v>1</v>
      </c>
      <c r="BW46" s="50">
        <v>1</v>
      </c>
      <c r="BX46" s="50">
        <v>1</v>
      </c>
      <c r="BY46" s="50">
        <v>1</v>
      </c>
      <c r="BZ46" s="50">
        <v>1</v>
      </c>
      <c r="CA46" s="50">
        <v>1</v>
      </c>
    </row>
    <row r="47" spans="1:79" ht="14.25" customHeight="1">
      <c r="A47" s="12"/>
      <c r="B47" s="12"/>
      <c r="C47" s="12"/>
      <c r="D47" s="47"/>
      <c r="E47" s="12" t="s">
        <v>29</v>
      </c>
      <c r="F47" s="50">
        <v>1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1</v>
      </c>
      <c r="M47" s="50">
        <v>1</v>
      </c>
      <c r="N47" s="50">
        <v>1</v>
      </c>
      <c r="O47" s="50">
        <v>1</v>
      </c>
      <c r="P47" s="50">
        <v>1</v>
      </c>
      <c r="Q47" s="50">
        <v>1</v>
      </c>
      <c r="R47" s="12"/>
      <c r="S47" s="12"/>
      <c r="T47" s="12"/>
      <c r="U47" s="9"/>
      <c r="V47" s="12" t="s">
        <v>29</v>
      </c>
      <c r="W47" s="50">
        <v>1</v>
      </c>
      <c r="X47" s="50">
        <v>1</v>
      </c>
      <c r="Y47" s="50">
        <v>1</v>
      </c>
      <c r="Z47" s="50">
        <v>1</v>
      </c>
      <c r="AA47" s="50">
        <v>1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1</v>
      </c>
      <c r="AH47" s="50">
        <v>1</v>
      </c>
      <c r="AI47" s="12"/>
      <c r="AJ47" s="12"/>
      <c r="AK47" s="12"/>
      <c r="AL47" s="9"/>
      <c r="AM47" s="12" t="s">
        <v>29</v>
      </c>
      <c r="AN47" s="50">
        <v>1</v>
      </c>
      <c r="AO47" s="50">
        <v>1</v>
      </c>
      <c r="AP47" s="50">
        <v>1</v>
      </c>
      <c r="AQ47" s="50">
        <v>1</v>
      </c>
      <c r="AR47" s="50">
        <v>1</v>
      </c>
      <c r="AS47" s="50">
        <v>1</v>
      </c>
      <c r="AT47" s="50">
        <v>1</v>
      </c>
      <c r="AU47" s="50">
        <v>1</v>
      </c>
      <c r="AV47" s="50">
        <v>1</v>
      </c>
      <c r="AW47" s="50">
        <v>1</v>
      </c>
      <c r="AX47" s="50">
        <v>1</v>
      </c>
      <c r="AY47" s="50">
        <v>1</v>
      </c>
      <c r="AZ47" s="50">
        <v>1</v>
      </c>
      <c r="BA47" s="50">
        <v>1</v>
      </c>
      <c r="BB47" s="50">
        <v>1</v>
      </c>
      <c r="BC47" s="50">
        <v>1</v>
      </c>
      <c r="BD47" s="50">
        <v>1</v>
      </c>
      <c r="BE47" s="50">
        <v>1</v>
      </c>
      <c r="BF47" s="12"/>
      <c r="BG47" s="12"/>
      <c r="BH47" s="9"/>
      <c r="BI47" s="12" t="s">
        <v>29</v>
      </c>
      <c r="BJ47" s="50">
        <v>1</v>
      </c>
      <c r="BK47" s="50">
        <v>1</v>
      </c>
      <c r="BL47" s="50">
        <v>1</v>
      </c>
      <c r="BM47" s="50">
        <v>1</v>
      </c>
      <c r="BN47" s="50">
        <v>1</v>
      </c>
      <c r="BO47" s="50">
        <v>1</v>
      </c>
      <c r="BP47" s="50">
        <v>1</v>
      </c>
      <c r="BQ47" s="50">
        <v>1</v>
      </c>
      <c r="BR47" s="50">
        <v>1</v>
      </c>
      <c r="BS47" s="50">
        <v>1</v>
      </c>
      <c r="BT47" s="50">
        <v>1</v>
      </c>
      <c r="BU47" s="50">
        <v>1</v>
      </c>
      <c r="BV47" s="50">
        <v>1</v>
      </c>
      <c r="BW47" s="50">
        <v>1</v>
      </c>
      <c r="BX47" s="50">
        <v>1</v>
      </c>
      <c r="BY47" s="50">
        <v>1</v>
      </c>
      <c r="BZ47" s="50">
        <v>1</v>
      </c>
      <c r="CA47" s="50">
        <v>1</v>
      </c>
    </row>
    <row r="48" spans="1:79" ht="14.25" customHeight="1">
      <c r="A48" s="12"/>
      <c r="B48" s="12"/>
      <c r="C48" s="12"/>
      <c r="D48" s="47"/>
      <c r="E48" s="12" t="s">
        <v>124</v>
      </c>
      <c r="F48" s="50">
        <v>1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1</v>
      </c>
      <c r="M48" s="50">
        <v>1</v>
      </c>
      <c r="N48" s="50">
        <v>1</v>
      </c>
      <c r="O48" s="50">
        <v>1</v>
      </c>
      <c r="P48" s="50">
        <v>1</v>
      </c>
      <c r="Q48" s="50">
        <v>1</v>
      </c>
      <c r="R48" s="12"/>
      <c r="S48" s="12"/>
      <c r="T48" s="12"/>
      <c r="U48" s="9"/>
      <c r="V48" s="12" t="s">
        <v>124</v>
      </c>
      <c r="W48" s="50">
        <v>1</v>
      </c>
      <c r="X48" s="50">
        <v>1</v>
      </c>
      <c r="Y48" s="50">
        <v>1</v>
      </c>
      <c r="Z48" s="50">
        <v>1</v>
      </c>
      <c r="AA48" s="50">
        <v>1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1</v>
      </c>
      <c r="AH48" s="50">
        <v>1</v>
      </c>
      <c r="AI48" s="12"/>
      <c r="AJ48" s="12"/>
      <c r="AK48" s="12"/>
      <c r="AL48" s="9"/>
      <c r="AM48" s="12" t="s">
        <v>124</v>
      </c>
      <c r="AN48" s="50">
        <v>1</v>
      </c>
      <c r="AO48" s="50">
        <v>1</v>
      </c>
      <c r="AP48" s="50">
        <v>1</v>
      </c>
      <c r="AQ48" s="50">
        <v>1</v>
      </c>
      <c r="AR48" s="50">
        <v>1</v>
      </c>
      <c r="AS48" s="50">
        <v>1</v>
      </c>
      <c r="AT48" s="50">
        <v>1</v>
      </c>
      <c r="AU48" s="50">
        <v>1</v>
      </c>
      <c r="AV48" s="50">
        <v>1</v>
      </c>
      <c r="AW48" s="50">
        <v>1</v>
      </c>
      <c r="AX48" s="50">
        <v>1</v>
      </c>
      <c r="AY48" s="50">
        <v>1</v>
      </c>
      <c r="AZ48" s="50">
        <v>1</v>
      </c>
      <c r="BA48" s="50">
        <v>1</v>
      </c>
      <c r="BB48" s="50">
        <v>1</v>
      </c>
      <c r="BC48" s="50">
        <v>1</v>
      </c>
      <c r="BD48" s="50">
        <v>1</v>
      </c>
      <c r="BE48" s="50">
        <v>1</v>
      </c>
      <c r="BF48" s="12"/>
      <c r="BG48" s="12"/>
      <c r="BH48" s="9"/>
      <c r="BI48" s="12" t="s">
        <v>124</v>
      </c>
      <c r="BJ48" s="50">
        <v>1</v>
      </c>
      <c r="BK48" s="50">
        <v>1</v>
      </c>
      <c r="BL48" s="50">
        <v>1</v>
      </c>
      <c r="BM48" s="50">
        <v>1</v>
      </c>
      <c r="BN48" s="50">
        <v>1</v>
      </c>
      <c r="BO48" s="50">
        <v>1</v>
      </c>
      <c r="BP48" s="50">
        <v>1</v>
      </c>
      <c r="BQ48" s="50">
        <v>1</v>
      </c>
      <c r="BR48" s="50">
        <v>1</v>
      </c>
      <c r="BS48" s="50">
        <v>1</v>
      </c>
      <c r="BT48" s="50">
        <v>1</v>
      </c>
      <c r="BU48" s="50">
        <v>1</v>
      </c>
      <c r="BV48" s="50">
        <v>1</v>
      </c>
      <c r="BW48" s="50">
        <v>1</v>
      </c>
      <c r="BX48" s="50">
        <v>1</v>
      </c>
      <c r="BY48" s="50">
        <v>1</v>
      </c>
      <c r="BZ48" s="50">
        <v>1</v>
      </c>
      <c r="CA48" s="50">
        <v>1</v>
      </c>
    </row>
    <row r="49" spans="1:79" ht="14.25" customHeight="1">
      <c r="A49" s="12"/>
      <c r="B49" s="12"/>
      <c r="C49" s="12"/>
      <c r="D49" s="47" t="s">
        <v>92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9" t="s">
        <v>92</v>
      </c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9" t="s">
        <v>89</v>
      </c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9" t="s">
        <v>89</v>
      </c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 spans="1:79" ht="14.25" customHeight="1">
      <c r="A50" s="12"/>
      <c r="B50" s="12"/>
      <c r="C50" s="12"/>
      <c r="D50" s="47"/>
      <c r="E50" s="12" t="s">
        <v>120</v>
      </c>
      <c r="F50" s="50">
        <v>1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1</v>
      </c>
      <c r="M50" s="50">
        <v>1</v>
      </c>
      <c r="N50" s="50">
        <v>1</v>
      </c>
      <c r="O50" s="50">
        <v>1</v>
      </c>
      <c r="P50" s="50">
        <v>1</v>
      </c>
      <c r="Q50" s="50">
        <v>1</v>
      </c>
      <c r="R50" s="12"/>
      <c r="S50" s="12"/>
      <c r="T50" s="12"/>
      <c r="U50" s="9"/>
      <c r="V50" s="12" t="s">
        <v>120</v>
      </c>
      <c r="W50" s="50">
        <v>1</v>
      </c>
      <c r="X50" s="50">
        <v>1</v>
      </c>
      <c r="Y50" s="50">
        <v>1</v>
      </c>
      <c r="Z50" s="50">
        <v>1</v>
      </c>
      <c r="AA50" s="50">
        <v>1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1</v>
      </c>
      <c r="AH50" s="50">
        <v>1</v>
      </c>
      <c r="AI50" s="12"/>
      <c r="AJ50" s="12"/>
      <c r="AK50" s="12"/>
      <c r="AL50" s="9"/>
      <c r="AM50" s="12" t="s">
        <v>120</v>
      </c>
      <c r="AN50" s="50">
        <v>1</v>
      </c>
      <c r="AO50" s="50">
        <v>1</v>
      </c>
      <c r="AP50" s="50">
        <v>1</v>
      </c>
      <c r="AQ50" s="50">
        <v>1</v>
      </c>
      <c r="AR50" s="50">
        <v>1</v>
      </c>
      <c r="AS50" s="50">
        <v>1</v>
      </c>
      <c r="AT50" s="50">
        <v>1</v>
      </c>
      <c r="AU50" s="50">
        <v>1</v>
      </c>
      <c r="AV50" s="50">
        <v>1</v>
      </c>
      <c r="AW50" s="50">
        <v>1</v>
      </c>
      <c r="AX50" s="50">
        <v>1</v>
      </c>
      <c r="AY50" s="50">
        <v>1</v>
      </c>
      <c r="AZ50" s="50">
        <v>1</v>
      </c>
      <c r="BA50" s="50">
        <v>1</v>
      </c>
      <c r="BB50" s="50">
        <v>1</v>
      </c>
      <c r="BC50" s="50">
        <v>1</v>
      </c>
      <c r="BD50" s="50">
        <v>1</v>
      </c>
      <c r="BE50" s="50">
        <v>1</v>
      </c>
      <c r="BF50" s="12"/>
      <c r="BG50" s="12"/>
      <c r="BH50" s="9"/>
      <c r="BI50" s="12" t="s">
        <v>120</v>
      </c>
      <c r="BJ50" s="50">
        <v>1</v>
      </c>
      <c r="BK50" s="50">
        <v>1</v>
      </c>
      <c r="BL50" s="50">
        <v>1</v>
      </c>
      <c r="BM50" s="50">
        <v>1</v>
      </c>
      <c r="BN50" s="50">
        <v>1</v>
      </c>
      <c r="BO50" s="50">
        <v>1</v>
      </c>
      <c r="BP50" s="50">
        <v>1</v>
      </c>
      <c r="BQ50" s="50">
        <v>1</v>
      </c>
      <c r="BR50" s="50">
        <v>1</v>
      </c>
      <c r="BS50" s="50">
        <v>1</v>
      </c>
      <c r="BT50" s="50">
        <v>1</v>
      </c>
      <c r="BU50" s="50">
        <v>1</v>
      </c>
      <c r="BV50" s="50">
        <v>1</v>
      </c>
      <c r="BW50" s="50">
        <v>1</v>
      </c>
      <c r="BX50" s="50">
        <v>1</v>
      </c>
      <c r="BY50" s="50">
        <v>1</v>
      </c>
      <c r="BZ50" s="50">
        <v>1</v>
      </c>
      <c r="CA50" s="50">
        <v>1</v>
      </c>
    </row>
    <row r="51" spans="1:79" ht="14.25" customHeight="1">
      <c r="A51" s="12"/>
      <c r="B51" s="12"/>
      <c r="C51" s="12"/>
      <c r="D51" s="47"/>
      <c r="E51" s="12" t="s">
        <v>29</v>
      </c>
      <c r="F51" s="50">
        <v>1</v>
      </c>
      <c r="G51" s="50">
        <v>1</v>
      </c>
      <c r="H51" s="50">
        <v>1</v>
      </c>
      <c r="I51" s="50">
        <v>1</v>
      </c>
      <c r="J51" s="50">
        <v>1</v>
      </c>
      <c r="K51" s="50">
        <v>1</v>
      </c>
      <c r="L51" s="50">
        <v>1</v>
      </c>
      <c r="M51" s="50">
        <v>1</v>
      </c>
      <c r="N51" s="50">
        <v>1</v>
      </c>
      <c r="O51" s="50">
        <v>1</v>
      </c>
      <c r="P51" s="50">
        <v>1</v>
      </c>
      <c r="Q51" s="50">
        <v>1</v>
      </c>
      <c r="R51" s="12"/>
      <c r="S51" s="12"/>
      <c r="T51" s="12"/>
      <c r="U51" s="9"/>
      <c r="V51" s="12" t="s">
        <v>29</v>
      </c>
      <c r="W51" s="50">
        <v>1</v>
      </c>
      <c r="X51" s="50">
        <v>1</v>
      </c>
      <c r="Y51" s="50">
        <v>1</v>
      </c>
      <c r="Z51" s="50">
        <v>1</v>
      </c>
      <c r="AA51" s="50">
        <v>1</v>
      </c>
      <c r="AB51" s="50">
        <v>1</v>
      </c>
      <c r="AC51" s="50">
        <v>1</v>
      </c>
      <c r="AD51" s="50">
        <v>1</v>
      </c>
      <c r="AE51" s="50">
        <v>1</v>
      </c>
      <c r="AF51" s="50">
        <v>1</v>
      </c>
      <c r="AG51" s="50">
        <v>1</v>
      </c>
      <c r="AH51" s="50">
        <v>1</v>
      </c>
      <c r="AI51" s="12"/>
      <c r="AJ51" s="12"/>
      <c r="AK51" s="12"/>
      <c r="AL51" s="9"/>
      <c r="AM51" s="12" t="s">
        <v>29</v>
      </c>
      <c r="AN51" s="50">
        <v>1</v>
      </c>
      <c r="AO51" s="50">
        <v>1</v>
      </c>
      <c r="AP51" s="50">
        <v>1</v>
      </c>
      <c r="AQ51" s="50">
        <v>1</v>
      </c>
      <c r="AR51" s="50">
        <v>1</v>
      </c>
      <c r="AS51" s="50">
        <v>1</v>
      </c>
      <c r="AT51" s="50">
        <v>1</v>
      </c>
      <c r="AU51" s="50">
        <v>1</v>
      </c>
      <c r="AV51" s="50">
        <v>1</v>
      </c>
      <c r="AW51" s="50">
        <v>1</v>
      </c>
      <c r="AX51" s="50">
        <v>1</v>
      </c>
      <c r="AY51" s="50">
        <v>1</v>
      </c>
      <c r="AZ51" s="50">
        <v>1</v>
      </c>
      <c r="BA51" s="50">
        <v>1</v>
      </c>
      <c r="BB51" s="50">
        <v>1</v>
      </c>
      <c r="BC51" s="50">
        <v>1</v>
      </c>
      <c r="BD51" s="50">
        <v>1</v>
      </c>
      <c r="BE51" s="50">
        <v>1</v>
      </c>
      <c r="BF51" s="12"/>
      <c r="BG51" s="12"/>
      <c r="BH51" s="9"/>
      <c r="BI51" s="12" t="s">
        <v>29</v>
      </c>
      <c r="BJ51" s="50">
        <v>1</v>
      </c>
      <c r="BK51" s="50">
        <v>1</v>
      </c>
      <c r="BL51" s="50">
        <v>1</v>
      </c>
      <c r="BM51" s="50">
        <v>1</v>
      </c>
      <c r="BN51" s="50">
        <v>1</v>
      </c>
      <c r="BO51" s="50">
        <v>1</v>
      </c>
      <c r="BP51" s="50">
        <v>1</v>
      </c>
      <c r="BQ51" s="50">
        <v>1</v>
      </c>
      <c r="BR51" s="50">
        <v>1</v>
      </c>
      <c r="BS51" s="50">
        <v>1</v>
      </c>
      <c r="BT51" s="50">
        <v>1</v>
      </c>
      <c r="BU51" s="50">
        <v>1</v>
      </c>
      <c r="BV51" s="50">
        <v>1</v>
      </c>
      <c r="BW51" s="50">
        <v>1</v>
      </c>
      <c r="BX51" s="50">
        <v>1</v>
      </c>
      <c r="BY51" s="50">
        <v>1</v>
      </c>
      <c r="BZ51" s="50">
        <v>1</v>
      </c>
      <c r="CA51" s="50">
        <v>1</v>
      </c>
    </row>
    <row r="52" spans="1:79" ht="14.25" customHeight="1">
      <c r="A52" s="12"/>
      <c r="B52" s="12"/>
      <c r="C52" s="12"/>
      <c r="D52" s="47"/>
      <c r="E52" s="12" t="s">
        <v>124</v>
      </c>
      <c r="F52" s="50">
        <v>1</v>
      </c>
      <c r="G52" s="50">
        <v>1</v>
      </c>
      <c r="H52" s="50">
        <v>1</v>
      </c>
      <c r="I52" s="50">
        <v>1</v>
      </c>
      <c r="J52" s="50">
        <v>1</v>
      </c>
      <c r="K52" s="50">
        <v>1</v>
      </c>
      <c r="L52" s="50">
        <v>1</v>
      </c>
      <c r="M52" s="50">
        <v>1</v>
      </c>
      <c r="N52" s="50">
        <v>1</v>
      </c>
      <c r="O52" s="50">
        <v>1</v>
      </c>
      <c r="P52" s="50">
        <v>1</v>
      </c>
      <c r="Q52" s="50">
        <v>1</v>
      </c>
      <c r="R52" s="12"/>
      <c r="S52" s="12"/>
      <c r="T52" s="12"/>
      <c r="U52" s="9"/>
      <c r="V52" s="12" t="s">
        <v>124</v>
      </c>
      <c r="W52" s="50">
        <v>1</v>
      </c>
      <c r="X52" s="50">
        <v>1</v>
      </c>
      <c r="Y52" s="50">
        <v>1</v>
      </c>
      <c r="Z52" s="50">
        <v>1</v>
      </c>
      <c r="AA52" s="50">
        <v>1</v>
      </c>
      <c r="AB52" s="50">
        <v>1</v>
      </c>
      <c r="AC52" s="50">
        <v>1</v>
      </c>
      <c r="AD52" s="50">
        <v>1</v>
      </c>
      <c r="AE52" s="50">
        <v>1</v>
      </c>
      <c r="AF52" s="50">
        <v>1</v>
      </c>
      <c r="AG52" s="50">
        <v>1</v>
      </c>
      <c r="AH52" s="50">
        <v>1</v>
      </c>
      <c r="AI52" s="12"/>
      <c r="AJ52" s="12"/>
      <c r="AK52" s="12"/>
      <c r="AL52" s="9"/>
      <c r="AM52" s="12" t="s">
        <v>124</v>
      </c>
      <c r="AN52" s="50">
        <v>1</v>
      </c>
      <c r="AO52" s="50">
        <v>1</v>
      </c>
      <c r="AP52" s="50">
        <v>1</v>
      </c>
      <c r="AQ52" s="50">
        <v>1</v>
      </c>
      <c r="AR52" s="50">
        <v>1</v>
      </c>
      <c r="AS52" s="50">
        <v>1</v>
      </c>
      <c r="AT52" s="50">
        <v>1</v>
      </c>
      <c r="AU52" s="50">
        <v>1</v>
      </c>
      <c r="AV52" s="50">
        <v>1</v>
      </c>
      <c r="AW52" s="50">
        <v>1</v>
      </c>
      <c r="AX52" s="50">
        <v>1</v>
      </c>
      <c r="AY52" s="50">
        <v>1</v>
      </c>
      <c r="AZ52" s="50">
        <v>1</v>
      </c>
      <c r="BA52" s="50">
        <v>1</v>
      </c>
      <c r="BB52" s="50">
        <v>1</v>
      </c>
      <c r="BC52" s="50">
        <v>1</v>
      </c>
      <c r="BD52" s="50">
        <v>1</v>
      </c>
      <c r="BE52" s="50">
        <v>1</v>
      </c>
      <c r="BF52" s="12"/>
      <c r="BG52" s="12"/>
      <c r="BH52" s="9"/>
      <c r="BI52" s="12" t="s">
        <v>124</v>
      </c>
      <c r="BJ52" s="50">
        <v>1</v>
      </c>
      <c r="BK52" s="50">
        <v>1</v>
      </c>
      <c r="BL52" s="50">
        <v>1</v>
      </c>
      <c r="BM52" s="50">
        <v>1</v>
      </c>
      <c r="BN52" s="50">
        <v>1</v>
      </c>
      <c r="BO52" s="50">
        <v>1</v>
      </c>
      <c r="BP52" s="50">
        <v>1</v>
      </c>
      <c r="BQ52" s="50">
        <v>1</v>
      </c>
      <c r="BR52" s="50">
        <v>1</v>
      </c>
      <c r="BS52" s="50">
        <v>1</v>
      </c>
      <c r="BT52" s="50">
        <v>1</v>
      </c>
      <c r="BU52" s="50">
        <v>1</v>
      </c>
      <c r="BV52" s="50">
        <v>1</v>
      </c>
      <c r="BW52" s="50">
        <v>1</v>
      </c>
      <c r="BX52" s="50">
        <v>1</v>
      </c>
      <c r="BY52" s="50">
        <v>1</v>
      </c>
      <c r="BZ52" s="50">
        <v>1</v>
      </c>
      <c r="CA52" s="50">
        <v>1</v>
      </c>
    </row>
    <row r="53" spans="1:79" ht="14.25" customHeight="1">
      <c r="A53" s="12"/>
      <c r="B53" s="12"/>
      <c r="C53" s="12"/>
      <c r="D53" s="47" t="s">
        <v>93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9" t="s">
        <v>93</v>
      </c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9" t="s">
        <v>90</v>
      </c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9" t="s">
        <v>90</v>
      </c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</row>
    <row r="54" spans="1:79" ht="14.25" customHeight="1">
      <c r="A54" s="12"/>
      <c r="B54" s="12"/>
      <c r="C54" s="12"/>
      <c r="D54" s="47"/>
      <c r="E54" s="12" t="s">
        <v>120</v>
      </c>
      <c r="F54" s="50">
        <v>1</v>
      </c>
      <c r="G54" s="50">
        <v>1</v>
      </c>
      <c r="H54" s="50">
        <v>1</v>
      </c>
      <c r="I54" s="50">
        <v>1</v>
      </c>
      <c r="J54" s="50">
        <v>1</v>
      </c>
      <c r="K54" s="50">
        <v>1</v>
      </c>
      <c r="L54" s="50">
        <v>1</v>
      </c>
      <c r="M54" s="50">
        <v>1</v>
      </c>
      <c r="N54" s="50">
        <v>1</v>
      </c>
      <c r="O54" s="50">
        <v>1</v>
      </c>
      <c r="P54" s="50">
        <v>1</v>
      </c>
      <c r="Q54" s="50">
        <v>1</v>
      </c>
      <c r="R54" s="12"/>
      <c r="S54" s="12"/>
      <c r="T54" s="12"/>
      <c r="U54" s="9"/>
      <c r="V54" s="12" t="s">
        <v>120</v>
      </c>
      <c r="W54" s="50">
        <v>1</v>
      </c>
      <c r="X54" s="50">
        <v>1</v>
      </c>
      <c r="Y54" s="50">
        <v>1</v>
      </c>
      <c r="Z54" s="50">
        <v>1</v>
      </c>
      <c r="AA54" s="50">
        <v>1</v>
      </c>
      <c r="AB54" s="50">
        <v>1</v>
      </c>
      <c r="AC54" s="50">
        <v>1</v>
      </c>
      <c r="AD54" s="50">
        <v>1</v>
      </c>
      <c r="AE54" s="50">
        <v>1</v>
      </c>
      <c r="AF54" s="50">
        <v>1</v>
      </c>
      <c r="AG54" s="50">
        <v>1</v>
      </c>
      <c r="AH54" s="50">
        <v>1</v>
      </c>
      <c r="AI54" s="12"/>
      <c r="AJ54" s="12"/>
      <c r="AK54" s="12"/>
      <c r="AL54" s="9"/>
      <c r="AM54" s="12" t="s">
        <v>120</v>
      </c>
      <c r="AN54" s="50">
        <v>1</v>
      </c>
      <c r="AO54" s="50">
        <v>1</v>
      </c>
      <c r="AP54" s="50">
        <v>1</v>
      </c>
      <c r="AQ54" s="50">
        <v>1</v>
      </c>
      <c r="AR54" s="50">
        <v>1</v>
      </c>
      <c r="AS54" s="50">
        <v>1</v>
      </c>
      <c r="AT54" s="50">
        <v>1</v>
      </c>
      <c r="AU54" s="50">
        <v>1</v>
      </c>
      <c r="AV54" s="50">
        <v>1</v>
      </c>
      <c r="AW54" s="50">
        <v>1</v>
      </c>
      <c r="AX54" s="50">
        <v>1</v>
      </c>
      <c r="AY54" s="50">
        <v>1</v>
      </c>
      <c r="AZ54" s="50">
        <v>1</v>
      </c>
      <c r="BA54" s="50">
        <v>1</v>
      </c>
      <c r="BB54" s="50">
        <v>1</v>
      </c>
      <c r="BC54" s="50">
        <v>1</v>
      </c>
      <c r="BD54" s="50">
        <v>1</v>
      </c>
      <c r="BE54" s="50">
        <v>1</v>
      </c>
      <c r="BF54" s="12"/>
      <c r="BG54" s="12"/>
      <c r="BH54" s="9"/>
      <c r="BI54" s="12" t="s">
        <v>120</v>
      </c>
      <c r="BJ54" s="50">
        <v>1</v>
      </c>
      <c r="BK54" s="50">
        <v>1</v>
      </c>
      <c r="BL54" s="50">
        <v>1</v>
      </c>
      <c r="BM54" s="50">
        <v>1</v>
      </c>
      <c r="BN54" s="50">
        <v>1</v>
      </c>
      <c r="BO54" s="50">
        <v>1</v>
      </c>
      <c r="BP54" s="50">
        <v>1</v>
      </c>
      <c r="BQ54" s="50">
        <v>1</v>
      </c>
      <c r="BR54" s="50">
        <v>1</v>
      </c>
      <c r="BS54" s="50">
        <v>1</v>
      </c>
      <c r="BT54" s="50">
        <v>1</v>
      </c>
      <c r="BU54" s="50">
        <v>1</v>
      </c>
      <c r="BV54" s="50">
        <v>1</v>
      </c>
      <c r="BW54" s="50">
        <v>1</v>
      </c>
      <c r="BX54" s="50">
        <v>1</v>
      </c>
      <c r="BY54" s="50">
        <v>1</v>
      </c>
      <c r="BZ54" s="50">
        <v>1</v>
      </c>
      <c r="CA54" s="50">
        <v>1</v>
      </c>
    </row>
    <row r="55" spans="1:79" ht="14.25" customHeight="1">
      <c r="A55" s="12"/>
      <c r="B55" s="12"/>
      <c r="C55" s="12"/>
      <c r="D55" s="47"/>
      <c r="E55" s="12" t="s">
        <v>29</v>
      </c>
      <c r="F55" s="50">
        <v>1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1</v>
      </c>
      <c r="M55" s="50">
        <v>1</v>
      </c>
      <c r="N55" s="50">
        <v>1</v>
      </c>
      <c r="O55" s="50">
        <v>1</v>
      </c>
      <c r="P55" s="50">
        <v>1</v>
      </c>
      <c r="Q55" s="50">
        <v>1</v>
      </c>
      <c r="R55" s="12"/>
      <c r="S55" s="12"/>
      <c r="T55" s="12"/>
      <c r="U55" s="9"/>
      <c r="V55" s="12" t="s">
        <v>29</v>
      </c>
      <c r="W55" s="50">
        <v>1</v>
      </c>
      <c r="X55" s="50">
        <v>1</v>
      </c>
      <c r="Y55" s="50">
        <v>1</v>
      </c>
      <c r="Z55" s="50">
        <v>1</v>
      </c>
      <c r="AA55" s="50">
        <v>1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1</v>
      </c>
      <c r="AH55" s="50">
        <v>1</v>
      </c>
      <c r="AI55" s="12"/>
      <c r="AJ55" s="12"/>
      <c r="AK55" s="12"/>
      <c r="AL55" s="9"/>
      <c r="AM55" s="12" t="s">
        <v>29</v>
      </c>
      <c r="AN55" s="50">
        <v>1</v>
      </c>
      <c r="AO55" s="50">
        <v>1</v>
      </c>
      <c r="AP55" s="50">
        <v>1</v>
      </c>
      <c r="AQ55" s="50">
        <v>1</v>
      </c>
      <c r="AR55" s="50">
        <v>1</v>
      </c>
      <c r="AS55" s="50">
        <v>1</v>
      </c>
      <c r="AT55" s="50">
        <v>1</v>
      </c>
      <c r="AU55" s="50">
        <v>1</v>
      </c>
      <c r="AV55" s="50">
        <v>1</v>
      </c>
      <c r="AW55" s="50">
        <v>1</v>
      </c>
      <c r="AX55" s="50">
        <v>1</v>
      </c>
      <c r="AY55" s="50">
        <v>1</v>
      </c>
      <c r="AZ55" s="50">
        <v>1</v>
      </c>
      <c r="BA55" s="50">
        <v>1</v>
      </c>
      <c r="BB55" s="50">
        <v>1</v>
      </c>
      <c r="BC55" s="50">
        <v>1</v>
      </c>
      <c r="BD55" s="50">
        <v>1</v>
      </c>
      <c r="BE55" s="50">
        <v>1</v>
      </c>
      <c r="BF55" s="12"/>
      <c r="BG55" s="12"/>
      <c r="BH55" s="9"/>
      <c r="BI55" s="12" t="s">
        <v>29</v>
      </c>
      <c r="BJ55" s="50">
        <v>1</v>
      </c>
      <c r="BK55" s="50">
        <v>1</v>
      </c>
      <c r="BL55" s="50">
        <v>1</v>
      </c>
      <c r="BM55" s="50">
        <v>1</v>
      </c>
      <c r="BN55" s="50">
        <v>1</v>
      </c>
      <c r="BO55" s="50">
        <v>1</v>
      </c>
      <c r="BP55" s="50">
        <v>1</v>
      </c>
      <c r="BQ55" s="50">
        <v>1</v>
      </c>
      <c r="BR55" s="50">
        <v>1</v>
      </c>
      <c r="BS55" s="50">
        <v>1</v>
      </c>
      <c r="BT55" s="50">
        <v>1</v>
      </c>
      <c r="BU55" s="50">
        <v>1</v>
      </c>
      <c r="BV55" s="50">
        <v>1</v>
      </c>
      <c r="BW55" s="50">
        <v>1</v>
      </c>
      <c r="BX55" s="50">
        <v>1</v>
      </c>
      <c r="BY55" s="50">
        <v>1</v>
      </c>
      <c r="BZ55" s="50">
        <v>1</v>
      </c>
      <c r="CA55" s="50">
        <v>1</v>
      </c>
    </row>
    <row r="56" spans="1:79" ht="14.25" customHeight="1">
      <c r="A56" s="12"/>
      <c r="B56" s="12"/>
      <c r="C56" s="12"/>
      <c r="D56" s="47"/>
      <c r="E56" s="12" t="s">
        <v>124</v>
      </c>
      <c r="F56" s="50">
        <v>1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1</v>
      </c>
      <c r="M56" s="50">
        <v>1</v>
      </c>
      <c r="N56" s="50">
        <v>1</v>
      </c>
      <c r="O56" s="50">
        <v>1</v>
      </c>
      <c r="P56" s="50">
        <v>1</v>
      </c>
      <c r="Q56" s="50">
        <v>1</v>
      </c>
      <c r="R56" s="12"/>
      <c r="S56" s="12"/>
      <c r="T56" s="12"/>
      <c r="U56" s="9"/>
      <c r="V56" s="12" t="s">
        <v>124</v>
      </c>
      <c r="W56" s="50">
        <v>1</v>
      </c>
      <c r="X56" s="50">
        <v>1</v>
      </c>
      <c r="Y56" s="50">
        <v>1</v>
      </c>
      <c r="Z56" s="50">
        <v>1</v>
      </c>
      <c r="AA56" s="50">
        <v>1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1</v>
      </c>
      <c r="AH56" s="50">
        <v>1</v>
      </c>
      <c r="AI56" s="12"/>
      <c r="AJ56" s="12"/>
      <c r="AK56" s="12"/>
      <c r="AL56" s="9"/>
      <c r="AM56" s="12" t="s">
        <v>124</v>
      </c>
      <c r="AN56" s="50">
        <v>1</v>
      </c>
      <c r="AO56" s="50">
        <v>1</v>
      </c>
      <c r="AP56" s="50">
        <v>1</v>
      </c>
      <c r="AQ56" s="50">
        <v>1</v>
      </c>
      <c r="AR56" s="50">
        <v>1</v>
      </c>
      <c r="AS56" s="50">
        <v>1</v>
      </c>
      <c r="AT56" s="50">
        <v>1</v>
      </c>
      <c r="AU56" s="50">
        <v>1</v>
      </c>
      <c r="AV56" s="50">
        <v>1</v>
      </c>
      <c r="AW56" s="50">
        <v>1</v>
      </c>
      <c r="AX56" s="50">
        <v>1</v>
      </c>
      <c r="AY56" s="50">
        <v>1</v>
      </c>
      <c r="AZ56" s="50">
        <v>1</v>
      </c>
      <c r="BA56" s="50">
        <v>1</v>
      </c>
      <c r="BB56" s="50">
        <v>1</v>
      </c>
      <c r="BC56" s="50">
        <v>1</v>
      </c>
      <c r="BD56" s="50">
        <v>1</v>
      </c>
      <c r="BE56" s="50">
        <v>1</v>
      </c>
      <c r="BF56" s="12"/>
      <c r="BG56" s="12"/>
      <c r="BH56" s="9"/>
      <c r="BI56" s="12" t="s">
        <v>124</v>
      </c>
      <c r="BJ56" s="50">
        <v>1</v>
      </c>
      <c r="BK56" s="50">
        <v>1</v>
      </c>
      <c r="BL56" s="50">
        <v>1</v>
      </c>
      <c r="BM56" s="50">
        <v>1</v>
      </c>
      <c r="BN56" s="50">
        <v>1</v>
      </c>
      <c r="BO56" s="50">
        <v>1</v>
      </c>
      <c r="BP56" s="50">
        <v>1</v>
      </c>
      <c r="BQ56" s="50">
        <v>1</v>
      </c>
      <c r="BR56" s="50">
        <v>1</v>
      </c>
      <c r="BS56" s="50">
        <v>1</v>
      </c>
      <c r="BT56" s="50">
        <v>1</v>
      </c>
      <c r="BU56" s="50">
        <v>1</v>
      </c>
      <c r="BV56" s="50">
        <v>1</v>
      </c>
      <c r="BW56" s="50">
        <v>1</v>
      </c>
      <c r="BX56" s="50">
        <v>1</v>
      </c>
      <c r="BY56" s="50">
        <v>1</v>
      </c>
      <c r="BZ56" s="50">
        <v>1</v>
      </c>
      <c r="CA56" s="50">
        <v>1</v>
      </c>
    </row>
    <row r="57" spans="1:79" ht="14.25" customHeight="1">
      <c r="A57" s="12"/>
      <c r="B57" s="12"/>
      <c r="C57" s="12"/>
      <c r="D57" s="47" t="s">
        <v>94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9" t="s">
        <v>94</v>
      </c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9" t="s">
        <v>91</v>
      </c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9" t="s">
        <v>91</v>
      </c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79" ht="14.25" customHeight="1">
      <c r="A58" s="12"/>
      <c r="B58" s="12"/>
      <c r="C58" s="12"/>
      <c r="D58" s="47"/>
      <c r="E58" s="12" t="s">
        <v>120</v>
      </c>
      <c r="F58" s="50">
        <v>1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1</v>
      </c>
      <c r="M58" s="50">
        <v>1</v>
      </c>
      <c r="N58" s="50">
        <v>1</v>
      </c>
      <c r="O58" s="50">
        <v>1</v>
      </c>
      <c r="P58" s="50">
        <v>1</v>
      </c>
      <c r="Q58" s="50">
        <v>1</v>
      </c>
      <c r="R58" s="12"/>
      <c r="S58" s="12"/>
      <c r="T58" s="12"/>
      <c r="U58" s="9"/>
      <c r="V58" s="12" t="s">
        <v>120</v>
      </c>
      <c r="W58" s="50">
        <v>1</v>
      </c>
      <c r="X58" s="50">
        <v>1</v>
      </c>
      <c r="Y58" s="50">
        <v>1</v>
      </c>
      <c r="Z58" s="50">
        <v>1</v>
      </c>
      <c r="AA58" s="50">
        <v>1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1</v>
      </c>
      <c r="AH58" s="50">
        <v>1</v>
      </c>
      <c r="AI58" s="12"/>
      <c r="AJ58" s="12"/>
      <c r="AK58" s="12"/>
      <c r="AL58" s="9"/>
      <c r="AM58" s="12" t="s">
        <v>120</v>
      </c>
      <c r="AN58" s="50">
        <v>1</v>
      </c>
      <c r="AO58" s="50">
        <v>1</v>
      </c>
      <c r="AP58" s="50">
        <v>1</v>
      </c>
      <c r="AQ58" s="50">
        <v>1</v>
      </c>
      <c r="AR58" s="50">
        <v>1</v>
      </c>
      <c r="AS58" s="50">
        <v>1</v>
      </c>
      <c r="AT58" s="50">
        <v>1</v>
      </c>
      <c r="AU58" s="50">
        <v>1</v>
      </c>
      <c r="AV58" s="50">
        <v>1</v>
      </c>
      <c r="AW58" s="50">
        <v>1</v>
      </c>
      <c r="AX58" s="50">
        <v>1</v>
      </c>
      <c r="AY58" s="50">
        <v>1</v>
      </c>
      <c r="AZ58" s="50">
        <v>1</v>
      </c>
      <c r="BA58" s="50">
        <v>1</v>
      </c>
      <c r="BB58" s="50">
        <v>1</v>
      </c>
      <c r="BC58" s="50">
        <v>1</v>
      </c>
      <c r="BD58" s="50">
        <v>1</v>
      </c>
      <c r="BE58" s="50">
        <v>1</v>
      </c>
      <c r="BF58" s="12"/>
      <c r="BG58" s="12"/>
      <c r="BH58" s="9"/>
      <c r="BI58" s="12" t="s">
        <v>120</v>
      </c>
      <c r="BJ58" s="50">
        <v>1</v>
      </c>
      <c r="BK58" s="50">
        <v>1</v>
      </c>
      <c r="BL58" s="50">
        <v>1</v>
      </c>
      <c r="BM58" s="50">
        <v>1</v>
      </c>
      <c r="BN58" s="50">
        <v>1</v>
      </c>
      <c r="BO58" s="50">
        <v>1</v>
      </c>
      <c r="BP58" s="50">
        <v>1</v>
      </c>
      <c r="BQ58" s="50">
        <v>1</v>
      </c>
      <c r="BR58" s="50">
        <v>1</v>
      </c>
      <c r="BS58" s="50">
        <v>1</v>
      </c>
      <c r="BT58" s="50">
        <v>1</v>
      </c>
      <c r="BU58" s="50">
        <v>1</v>
      </c>
      <c r="BV58" s="50">
        <v>1</v>
      </c>
      <c r="BW58" s="50">
        <v>1</v>
      </c>
      <c r="BX58" s="50">
        <v>1</v>
      </c>
      <c r="BY58" s="50">
        <v>1</v>
      </c>
      <c r="BZ58" s="50">
        <v>1</v>
      </c>
      <c r="CA58" s="50">
        <v>1</v>
      </c>
    </row>
    <row r="59" spans="1:79" ht="14.25" customHeight="1">
      <c r="A59" s="12"/>
      <c r="B59" s="12"/>
      <c r="C59" s="12"/>
      <c r="D59" s="47"/>
      <c r="E59" s="12" t="s">
        <v>29</v>
      </c>
      <c r="F59" s="50">
        <v>1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1</v>
      </c>
      <c r="M59" s="50">
        <v>1</v>
      </c>
      <c r="N59" s="50">
        <v>1</v>
      </c>
      <c r="O59" s="50">
        <v>1</v>
      </c>
      <c r="P59" s="50">
        <v>1</v>
      </c>
      <c r="Q59" s="50">
        <v>1</v>
      </c>
      <c r="R59" s="12"/>
      <c r="S59" s="12"/>
      <c r="T59" s="12"/>
      <c r="U59" s="9"/>
      <c r="V59" s="12" t="s">
        <v>29</v>
      </c>
      <c r="W59" s="50">
        <v>1</v>
      </c>
      <c r="X59" s="50">
        <v>1</v>
      </c>
      <c r="Y59" s="50">
        <v>1</v>
      </c>
      <c r="Z59" s="50">
        <v>1</v>
      </c>
      <c r="AA59" s="50">
        <v>1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1</v>
      </c>
      <c r="AH59" s="50">
        <v>1</v>
      </c>
      <c r="AI59" s="12"/>
      <c r="AJ59" s="12"/>
      <c r="AK59" s="12"/>
      <c r="AL59" s="9"/>
      <c r="AM59" s="12" t="s">
        <v>29</v>
      </c>
      <c r="AN59" s="50">
        <v>1</v>
      </c>
      <c r="AO59" s="50">
        <v>1</v>
      </c>
      <c r="AP59" s="50">
        <v>1</v>
      </c>
      <c r="AQ59" s="50">
        <v>1</v>
      </c>
      <c r="AR59" s="50">
        <v>1</v>
      </c>
      <c r="AS59" s="50">
        <v>1</v>
      </c>
      <c r="AT59" s="50">
        <v>1</v>
      </c>
      <c r="AU59" s="50">
        <v>1</v>
      </c>
      <c r="AV59" s="50">
        <v>1</v>
      </c>
      <c r="AW59" s="50">
        <v>1</v>
      </c>
      <c r="AX59" s="50">
        <v>1</v>
      </c>
      <c r="AY59" s="50">
        <v>1</v>
      </c>
      <c r="AZ59" s="50">
        <v>1</v>
      </c>
      <c r="BA59" s="50">
        <v>1</v>
      </c>
      <c r="BB59" s="50">
        <v>1</v>
      </c>
      <c r="BC59" s="50">
        <v>1</v>
      </c>
      <c r="BD59" s="50">
        <v>1</v>
      </c>
      <c r="BE59" s="50">
        <v>1</v>
      </c>
      <c r="BF59" s="12"/>
      <c r="BG59" s="12"/>
      <c r="BH59" s="9"/>
      <c r="BI59" s="12" t="s">
        <v>29</v>
      </c>
      <c r="BJ59" s="50">
        <v>1</v>
      </c>
      <c r="BK59" s="50">
        <v>1</v>
      </c>
      <c r="BL59" s="50">
        <v>1</v>
      </c>
      <c r="BM59" s="50">
        <v>1</v>
      </c>
      <c r="BN59" s="50">
        <v>1</v>
      </c>
      <c r="BO59" s="50">
        <v>1</v>
      </c>
      <c r="BP59" s="50">
        <v>1</v>
      </c>
      <c r="BQ59" s="50">
        <v>1</v>
      </c>
      <c r="BR59" s="50">
        <v>1</v>
      </c>
      <c r="BS59" s="50">
        <v>1</v>
      </c>
      <c r="BT59" s="50">
        <v>1</v>
      </c>
      <c r="BU59" s="50">
        <v>1</v>
      </c>
      <c r="BV59" s="50">
        <v>1</v>
      </c>
      <c r="BW59" s="50">
        <v>1</v>
      </c>
      <c r="BX59" s="50">
        <v>1</v>
      </c>
      <c r="BY59" s="50">
        <v>1</v>
      </c>
      <c r="BZ59" s="50">
        <v>1</v>
      </c>
      <c r="CA59" s="50">
        <v>1</v>
      </c>
    </row>
    <row r="60" spans="1:79" ht="14.25" customHeight="1">
      <c r="A60" s="12"/>
      <c r="B60" s="12"/>
      <c r="C60" s="12"/>
      <c r="D60" s="47"/>
      <c r="E60" s="12" t="s">
        <v>124</v>
      </c>
      <c r="F60" s="50">
        <v>1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1</v>
      </c>
      <c r="M60" s="50">
        <v>1</v>
      </c>
      <c r="N60" s="50">
        <v>1</v>
      </c>
      <c r="O60" s="50">
        <v>1</v>
      </c>
      <c r="P60" s="50">
        <v>1</v>
      </c>
      <c r="Q60" s="50">
        <v>1</v>
      </c>
      <c r="R60" s="12"/>
      <c r="S60" s="12"/>
      <c r="T60" s="12"/>
      <c r="U60" s="9"/>
      <c r="V60" s="12" t="s">
        <v>124</v>
      </c>
      <c r="W60" s="50">
        <v>1</v>
      </c>
      <c r="X60" s="50">
        <v>1</v>
      </c>
      <c r="Y60" s="50">
        <v>1</v>
      </c>
      <c r="Z60" s="50">
        <v>1</v>
      </c>
      <c r="AA60" s="50">
        <v>1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1</v>
      </c>
      <c r="AH60" s="50">
        <v>1</v>
      </c>
      <c r="AI60" s="12"/>
      <c r="AJ60" s="12"/>
      <c r="AK60" s="12"/>
      <c r="AL60" s="9"/>
      <c r="AM60" s="12" t="s">
        <v>124</v>
      </c>
      <c r="AN60" s="50">
        <v>1</v>
      </c>
      <c r="AO60" s="50">
        <v>1</v>
      </c>
      <c r="AP60" s="50">
        <v>1</v>
      </c>
      <c r="AQ60" s="50">
        <v>1</v>
      </c>
      <c r="AR60" s="50">
        <v>1</v>
      </c>
      <c r="AS60" s="50">
        <v>1</v>
      </c>
      <c r="AT60" s="50">
        <v>1</v>
      </c>
      <c r="AU60" s="50">
        <v>1</v>
      </c>
      <c r="AV60" s="50">
        <v>1</v>
      </c>
      <c r="AW60" s="50">
        <v>1</v>
      </c>
      <c r="AX60" s="50">
        <v>1</v>
      </c>
      <c r="AY60" s="50">
        <v>1</v>
      </c>
      <c r="AZ60" s="50">
        <v>1</v>
      </c>
      <c r="BA60" s="50">
        <v>1</v>
      </c>
      <c r="BB60" s="50">
        <v>1</v>
      </c>
      <c r="BC60" s="50">
        <v>1</v>
      </c>
      <c r="BD60" s="50">
        <v>1</v>
      </c>
      <c r="BE60" s="50">
        <v>1</v>
      </c>
      <c r="BF60" s="12"/>
      <c r="BG60" s="12"/>
      <c r="BH60" s="9"/>
      <c r="BI60" s="12" t="s">
        <v>124</v>
      </c>
      <c r="BJ60" s="50">
        <v>1</v>
      </c>
      <c r="BK60" s="50">
        <v>1</v>
      </c>
      <c r="BL60" s="50">
        <v>1</v>
      </c>
      <c r="BM60" s="50">
        <v>1</v>
      </c>
      <c r="BN60" s="50">
        <v>1</v>
      </c>
      <c r="BO60" s="50">
        <v>1</v>
      </c>
      <c r="BP60" s="50">
        <v>1</v>
      </c>
      <c r="BQ60" s="50">
        <v>1</v>
      </c>
      <c r="BR60" s="50">
        <v>1</v>
      </c>
      <c r="BS60" s="50">
        <v>1</v>
      </c>
      <c r="BT60" s="50">
        <v>1</v>
      </c>
      <c r="BU60" s="50">
        <v>1</v>
      </c>
      <c r="BV60" s="50">
        <v>1</v>
      </c>
      <c r="BW60" s="50">
        <v>1</v>
      </c>
      <c r="BX60" s="50">
        <v>1</v>
      </c>
      <c r="BY60" s="50">
        <v>1</v>
      </c>
      <c r="BZ60" s="50">
        <v>1</v>
      </c>
      <c r="CA60" s="50">
        <v>1</v>
      </c>
    </row>
    <row r="61" spans="1:79" ht="14.25" customHeight="1">
      <c r="A61" s="12"/>
      <c r="B61" s="12"/>
      <c r="C61" s="12"/>
      <c r="D61" s="47" t="s">
        <v>95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9" t="s">
        <v>95</v>
      </c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9" t="s">
        <v>92</v>
      </c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9" t="s">
        <v>92</v>
      </c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</row>
    <row r="62" spans="1:79" ht="14.25" customHeight="1">
      <c r="A62" s="12"/>
      <c r="B62" s="12"/>
      <c r="C62" s="12"/>
      <c r="D62" s="47"/>
      <c r="E62" s="12" t="s">
        <v>120</v>
      </c>
      <c r="F62" s="50">
        <v>1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1</v>
      </c>
      <c r="M62" s="50">
        <v>1</v>
      </c>
      <c r="N62" s="50">
        <v>1</v>
      </c>
      <c r="O62" s="50">
        <v>1</v>
      </c>
      <c r="P62" s="50">
        <v>1</v>
      </c>
      <c r="Q62" s="50">
        <v>1</v>
      </c>
      <c r="R62" s="12"/>
      <c r="S62" s="12"/>
      <c r="T62" s="12"/>
      <c r="U62" s="9"/>
      <c r="V62" s="12" t="s">
        <v>120</v>
      </c>
      <c r="W62" s="50">
        <v>1</v>
      </c>
      <c r="X62" s="50">
        <v>1</v>
      </c>
      <c r="Y62" s="50">
        <v>1</v>
      </c>
      <c r="Z62" s="50">
        <v>1</v>
      </c>
      <c r="AA62" s="50">
        <v>1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1</v>
      </c>
      <c r="AH62" s="50">
        <v>1</v>
      </c>
      <c r="AI62" s="12"/>
      <c r="AJ62" s="12"/>
      <c r="AK62" s="12"/>
      <c r="AL62" s="9"/>
      <c r="AM62" s="12" t="s">
        <v>120</v>
      </c>
      <c r="AN62" s="50">
        <v>1</v>
      </c>
      <c r="AO62" s="50">
        <v>1</v>
      </c>
      <c r="AP62" s="50">
        <v>1</v>
      </c>
      <c r="AQ62" s="50">
        <v>1</v>
      </c>
      <c r="AR62" s="50">
        <v>1</v>
      </c>
      <c r="AS62" s="50">
        <v>1</v>
      </c>
      <c r="AT62" s="50">
        <v>1</v>
      </c>
      <c r="AU62" s="50">
        <v>1</v>
      </c>
      <c r="AV62" s="50">
        <v>1</v>
      </c>
      <c r="AW62" s="50">
        <v>1</v>
      </c>
      <c r="AX62" s="50">
        <v>1</v>
      </c>
      <c r="AY62" s="50">
        <v>1</v>
      </c>
      <c r="AZ62" s="50">
        <v>1</v>
      </c>
      <c r="BA62" s="50">
        <v>1</v>
      </c>
      <c r="BB62" s="50">
        <v>1</v>
      </c>
      <c r="BC62" s="50">
        <v>1</v>
      </c>
      <c r="BD62" s="50">
        <v>1</v>
      </c>
      <c r="BE62" s="50">
        <v>1</v>
      </c>
      <c r="BF62" s="12"/>
      <c r="BG62" s="12"/>
      <c r="BH62" s="9"/>
      <c r="BI62" s="12" t="s">
        <v>120</v>
      </c>
      <c r="BJ62" s="50">
        <v>1</v>
      </c>
      <c r="BK62" s="50">
        <v>1</v>
      </c>
      <c r="BL62" s="50">
        <v>1</v>
      </c>
      <c r="BM62" s="50">
        <v>1</v>
      </c>
      <c r="BN62" s="50">
        <v>1</v>
      </c>
      <c r="BO62" s="50">
        <v>1</v>
      </c>
      <c r="BP62" s="50">
        <v>1</v>
      </c>
      <c r="BQ62" s="50">
        <v>1</v>
      </c>
      <c r="BR62" s="50">
        <v>1</v>
      </c>
      <c r="BS62" s="50">
        <v>1</v>
      </c>
      <c r="BT62" s="50">
        <v>1</v>
      </c>
      <c r="BU62" s="50">
        <v>1</v>
      </c>
      <c r="BV62" s="50">
        <v>1</v>
      </c>
      <c r="BW62" s="50">
        <v>1</v>
      </c>
      <c r="BX62" s="50">
        <v>1</v>
      </c>
      <c r="BY62" s="50">
        <v>1</v>
      </c>
      <c r="BZ62" s="50">
        <v>1</v>
      </c>
      <c r="CA62" s="50">
        <v>1</v>
      </c>
    </row>
    <row r="63" spans="1:79" ht="14.25" customHeight="1">
      <c r="A63" s="12"/>
      <c r="B63" s="12"/>
      <c r="C63" s="12"/>
      <c r="D63" s="47"/>
      <c r="E63" s="12" t="s">
        <v>29</v>
      </c>
      <c r="F63" s="50">
        <v>1</v>
      </c>
      <c r="G63" s="50">
        <v>1</v>
      </c>
      <c r="H63" s="50">
        <v>1</v>
      </c>
      <c r="I63" s="50">
        <v>1</v>
      </c>
      <c r="J63" s="50">
        <v>1</v>
      </c>
      <c r="K63" s="50">
        <v>1</v>
      </c>
      <c r="L63" s="50">
        <v>1</v>
      </c>
      <c r="M63" s="50">
        <v>1</v>
      </c>
      <c r="N63" s="50">
        <v>1</v>
      </c>
      <c r="O63" s="50">
        <v>1</v>
      </c>
      <c r="P63" s="50">
        <v>1</v>
      </c>
      <c r="Q63" s="50">
        <v>1</v>
      </c>
      <c r="R63" s="12"/>
      <c r="S63" s="12"/>
      <c r="T63" s="12"/>
      <c r="U63" s="9"/>
      <c r="V63" s="12" t="s">
        <v>29</v>
      </c>
      <c r="W63" s="50">
        <v>1</v>
      </c>
      <c r="X63" s="50">
        <v>1</v>
      </c>
      <c r="Y63" s="50">
        <v>1</v>
      </c>
      <c r="Z63" s="50">
        <v>1</v>
      </c>
      <c r="AA63" s="50">
        <v>1</v>
      </c>
      <c r="AB63" s="50">
        <v>1</v>
      </c>
      <c r="AC63" s="50">
        <v>1</v>
      </c>
      <c r="AD63" s="50">
        <v>1</v>
      </c>
      <c r="AE63" s="50">
        <v>1</v>
      </c>
      <c r="AF63" s="50">
        <v>1</v>
      </c>
      <c r="AG63" s="50">
        <v>1</v>
      </c>
      <c r="AH63" s="50">
        <v>1</v>
      </c>
      <c r="AI63" s="12"/>
      <c r="AJ63" s="12"/>
      <c r="AK63" s="12"/>
      <c r="AL63" s="9"/>
      <c r="AM63" s="12" t="s">
        <v>29</v>
      </c>
      <c r="AN63" s="50">
        <v>1</v>
      </c>
      <c r="AO63" s="50">
        <v>1</v>
      </c>
      <c r="AP63" s="50">
        <v>1</v>
      </c>
      <c r="AQ63" s="50">
        <v>1</v>
      </c>
      <c r="AR63" s="50">
        <v>1</v>
      </c>
      <c r="AS63" s="50">
        <v>1</v>
      </c>
      <c r="AT63" s="50">
        <v>1</v>
      </c>
      <c r="AU63" s="50">
        <v>1</v>
      </c>
      <c r="AV63" s="50">
        <v>1</v>
      </c>
      <c r="AW63" s="50">
        <v>1</v>
      </c>
      <c r="AX63" s="50">
        <v>1</v>
      </c>
      <c r="AY63" s="50">
        <v>1</v>
      </c>
      <c r="AZ63" s="50">
        <v>1</v>
      </c>
      <c r="BA63" s="50">
        <v>1</v>
      </c>
      <c r="BB63" s="50">
        <v>1</v>
      </c>
      <c r="BC63" s="50">
        <v>1</v>
      </c>
      <c r="BD63" s="50">
        <v>1</v>
      </c>
      <c r="BE63" s="50">
        <v>1</v>
      </c>
      <c r="BF63" s="12"/>
      <c r="BG63" s="12"/>
      <c r="BH63" s="9"/>
      <c r="BI63" s="12" t="s">
        <v>29</v>
      </c>
      <c r="BJ63" s="50">
        <v>1</v>
      </c>
      <c r="BK63" s="50">
        <v>1</v>
      </c>
      <c r="BL63" s="50">
        <v>1</v>
      </c>
      <c r="BM63" s="50">
        <v>1</v>
      </c>
      <c r="BN63" s="50">
        <v>1</v>
      </c>
      <c r="BO63" s="50">
        <v>1</v>
      </c>
      <c r="BP63" s="50">
        <v>1</v>
      </c>
      <c r="BQ63" s="50">
        <v>1</v>
      </c>
      <c r="BR63" s="50">
        <v>1</v>
      </c>
      <c r="BS63" s="50">
        <v>1</v>
      </c>
      <c r="BT63" s="50">
        <v>1</v>
      </c>
      <c r="BU63" s="50">
        <v>1</v>
      </c>
      <c r="BV63" s="50">
        <v>1</v>
      </c>
      <c r="BW63" s="50">
        <v>1</v>
      </c>
      <c r="BX63" s="50">
        <v>1</v>
      </c>
      <c r="BY63" s="50">
        <v>1</v>
      </c>
      <c r="BZ63" s="50">
        <v>1</v>
      </c>
      <c r="CA63" s="50">
        <v>1</v>
      </c>
    </row>
    <row r="64" spans="1:79" ht="14.25" customHeight="1">
      <c r="A64" s="12"/>
      <c r="B64" s="12"/>
      <c r="C64" s="12"/>
      <c r="D64" s="47"/>
      <c r="E64" s="12" t="s">
        <v>124</v>
      </c>
      <c r="F64" s="50">
        <v>1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1</v>
      </c>
      <c r="M64" s="50">
        <v>1</v>
      </c>
      <c r="N64" s="50">
        <v>1</v>
      </c>
      <c r="O64" s="50">
        <v>1</v>
      </c>
      <c r="P64" s="50">
        <v>1</v>
      </c>
      <c r="Q64" s="50">
        <v>1</v>
      </c>
      <c r="R64" s="12"/>
      <c r="S64" s="12"/>
      <c r="T64" s="12"/>
      <c r="U64" s="9"/>
      <c r="V64" s="12" t="s">
        <v>124</v>
      </c>
      <c r="W64" s="50">
        <v>1</v>
      </c>
      <c r="X64" s="50">
        <v>1</v>
      </c>
      <c r="Y64" s="50">
        <v>1</v>
      </c>
      <c r="Z64" s="50">
        <v>1</v>
      </c>
      <c r="AA64" s="50">
        <v>1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1</v>
      </c>
      <c r="AH64" s="50">
        <v>1</v>
      </c>
      <c r="AI64" s="12"/>
      <c r="AJ64" s="12"/>
      <c r="AK64" s="12"/>
      <c r="AL64" s="9"/>
      <c r="AM64" s="12" t="s">
        <v>124</v>
      </c>
      <c r="AN64" s="50">
        <v>1</v>
      </c>
      <c r="AO64" s="50">
        <v>1</v>
      </c>
      <c r="AP64" s="50">
        <v>1</v>
      </c>
      <c r="AQ64" s="50">
        <v>1</v>
      </c>
      <c r="AR64" s="50">
        <v>1</v>
      </c>
      <c r="AS64" s="50">
        <v>1</v>
      </c>
      <c r="AT64" s="50">
        <v>1</v>
      </c>
      <c r="AU64" s="50">
        <v>1</v>
      </c>
      <c r="AV64" s="50">
        <v>1</v>
      </c>
      <c r="AW64" s="50">
        <v>1</v>
      </c>
      <c r="AX64" s="50">
        <v>1</v>
      </c>
      <c r="AY64" s="50">
        <v>1</v>
      </c>
      <c r="AZ64" s="50">
        <v>1</v>
      </c>
      <c r="BA64" s="50">
        <v>1</v>
      </c>
      <c r="BB64" s="50">
        <v>1</v>
      </c>
      <c r="BC64" s="50">
        <v>1</v>
      </c>
      <c r="BD64" s="50">
        <v>1</v>
      </c>
      <c r="BE64" s="50">
        <v>1</v>
      </c>
      <c r="BF64" s="12"/>
      <c r="BG64" s="12"/>
      <c r="BH64" s="9"/>
      <c r="BI64" s="12" t="s">
        <v>124</v>
      </c>
      <c r="BJ64" s="50">
        <v>1</v>
      </c>
      <c r="BK64" s="50">
        <v>1</v>
      </c>
      <c r="BL64" s="50">
        <v>1</v>
      </c>
      <c r="BM64" s="50">
        <v>1</v>
      </c>
      <c r="BN64" s="50">
        <v>1</v>
      </c>
      <c r="BO64" s="50">
        <v>1</v>
      </c>
      <c r="BP64" s="50">
        <v>1</v>
      </c>
      <c r="BQ64" s="50">
        <v>1</v>
      </c>
      <c r="BR64" s="50">
        <v>1</v>
      </c>
      <c r="BS64" s="50">
        <v>1</v>
      </c>
      <c r="BT64" s="50">
        <v>1</v>
      </c>
      <c r="BU64" s="50">
        <v>1</v>
      </c>
      <c r="BV64" s="50">
        <v>1</v>
      </c>
      <c r="BW64" s="50">
        <v>1</v>
      </c>
      <c r="BX64" s="50">
        <v>1</v>
      </c>
      <c r="BY64" s="50">
        <v>1</v>
      </c>
      <c r="BZ64" s="50">
        <v>1</v>
      </c>
      <c r="CA64" s="50">
        <v>1</v>
      </c>
    </row>
    <row r="65" spans="1:79" ht="14.25" customHeight="1">
      <c r="A65" s="12"/>
      <c r="B65" s="12"/>
      <c r="C65" s="12"/>
      <c r="D65" s="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9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9" t="s">
        <v>93</v>
      </c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9" t="s">
        <v>93</v>
      </c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</row>
    <row r="66" spans="1:79" ht="14.25" customHeight="1">
      <c r="A66" s="12"/>
      <c r="B66" s="12"/>
      <c r="C66" s="12"/>
      <c r="D66" s="9"/>
      <c r="E66" s="12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12"/>
      <c r="S66" s="12"/>
      <c r="T66" s="12"/>
      <c r="U66" s="9"/>
      <c r="V66" s="12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12"/>
      <c r="AJ66" s="12"/>
      <c r="AK66" s="12"/>
      <c r="AL66" s="9"/>
      <c r="AM66" s="12" t="s">
        <v>120</v>
      </c>
      <c r="AN66" s="50">
        <v>1</v>
      </c>
      <c r="AO66" s="50">
        <v>1</v>
      </c>
      <c r="AP66" s="50">
        <v>1</v>
      </c>
      <c r="AQ66" s="50">
        <v>1</v>
      </c>
      <c r="AR66" s="50">
        <v>1</v>
      </c>
      <c r="AS66" s="50">
        <v>1</v>
      </c>
      <c r="AT66" s="50">
        <v>1</v>
      </c>
      <c r="AU66" s="50">
        <v>1</v>
      </c>
      <c r="AV66" s="50">
        <v>1</v>
      </c>
      <c r="AW66" s="50">
        <v>1</v>
      </c>
      <c r="AX66" s="50">
        <v>1</v>
      </c>
      <c r="AY66" s="50">
        <v>1</v>
      </c>
      <c r="AZ66" s="50">
        <v>1</v>
      </c>
      <c r="BA66" s="50">
        <v>1</v>
      </c>
      <c r="BB66" s="50">
        <v>1</v>
      </c>
      <c r="BC66" s="50">
        <v>1</v>
      </c>
      <c r="BD66" s="50">
        <v>1</v>
      </c>
      <c r="BE66" s="50">
        <v>1</v>
      </c>
      <c r="BF66" s="12"/>
      <c r="BG66" s="12"/>
      <c r="BH66" s="9"/>
      <c r="BI66" s="12" t="s">
        <v>120</v>
      </c>
      <c r="BJ66" s="50">
        <v>1</v>
      </c>
      <c r="BK66" s="50">
        <v>1</v>
      </c>
      <c r="BL66" s="50">
        <v>1</v>
      </c>
      <c r="BM66" s="50">
        <v>1</v>
      </c>
      <c r="BN66" s="50">
        <v>1</v>
      </c>
      <c r="BO66" s="50">
        <v>1</v>
      </c>
      <c r="BP66" s="50">
        <v>1</v>
      </c>
      <c r="BQ66" s="50">
        <v>1</v>
      </c>
      <c r="BR66" s="50">
        <v>1</v>
      </c>
      <c r="BS66" s="50">
        <v>1</v>
      </c>
      <c r="BT66" s="50">
        <v>1</v>
      </c>
      <c r="BU66" s="50">
        <v>1</v>
      </c>
      <c r="BV66" s="50">
        <v>1</v>
      </c>
      <c r="BW66" s="50">
        <v>1</v>
      </c>
      <c r="BX66" s="50">
        <v>1</v>
      </c>
      <c r="BY66" s="50">
        <v>1</v>
      </c>
      <c r="BZ66" s="50">
        <v>1</v>
      </c>
      <c r="CA66" s="50">
        <v>1</v>
      </c>
    </row>
    <row r="67" spans="1:79" ht="14.25" customHeight="1">
      <c r="A67" s="12"/>
      <c r="B67" s="12"/>
      <c r="C67" s="12"/>
      <c r="D67" s="9"/>
      <c r="E67" s="12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12"/>
      <c r="S67" s="12"/>
      <c r="T67" s="12"/>
      <c r="U67" s="9"/>
      <c r="V67" s="12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12"/>
      <c r="AJ67" s="12"/>
      <c r="AK67" s="12"/>
      <c r="AL67" s="9"/>
      <c r="AM67" s="12" t="s">
        <v>29</v>
      </c>
      <c r="AN67" s="50">
        <v>1</v>
      </c>
      <c r="AO67" s="50">
        <v>1</v>
      </c>
      <c r="AP67" s="50">
        <v>1</v>
      </c>
      <c r="AQ67" s="50">
        <v>1</v>
      </c>
      <c r="AR67" s="50">
        <v>1</v>
      </c>
      <c r="AS67" s="50">
        <v>1</v>
      </c>
      <c r="AT67" s="50">
        <v>1</v>
      </c>
      <c r="AU67" s="50">
        <v>1</v>
      </c>
      <c r="AV67" s="50">
        <v>1</v>
      </c>
      <c r="AW67" s="50">
        <v>1</v>
      </c>
      <c r="AX67" s="50">
        <v>1</v>
      </c>
      <c r="AY67" s="50">
        <v>1</v>
      </c>
      <c r="AZ67" s="50">
        <v>1</v>
      </c>
      <c r="BA67" s="50">
        <v>1</v>
      </c>
      <c r="BB67" s="50">
        <v>1</v>
      </c>
      <c r="BC67" s="50">
        <v>1</v>
      </c>
      <c r="BD67" s="50">
        <v>1</v>
      </c>
      <c r="BE67" s="50">
        <v>1</v>
      </c>
      <c r="BF67" s="12"/>
      <c r="BG67" s="12"/>
      <c r="BH67" s="9"/>
      <c r="BI67" s="12" t="s">
        <v>29</v>
      </c>
      <c r="BJ67" s="50">
        <v>1</v>
      </c>
      <c r="BK67" s="50">
        <v>1</v>
      </c>
      <c r="BL67" s="50">
        <v>1</v>
      </c>
      <c r="BM67" s="50">
        <v>1</v>
      </c>
      <c r="BN67" s="50">
        <v>1</v>
      </c>
      <c r="BO67" s="50">
        <v>1</v>
      </c>
      <c r="BP67" s="50">
        <v>1</v>
      </c>
      <c r="BQ67" s="50">
        <v>1</v>
      </c>
      <c r="BR67" s="50">
        <v>1</v>
      </c>
      <c r="BS67" s="50">
        <v>1</v>
      </c>
      <c r="BT67" s="50">
        <v>1</v>
      </c>
      <c r="BU67" s="50">
        <v>1</v>
      </c>
      <c r="BV67" s="50">
        <v>1</v>
      </c>
      <c r="BW67" s="50">
        <v>1</v>
      </c>
      <c r="BX67" s="50">
        <v>1</v>
      </c>
      <c r="BY67" s="50">
        <v>1</v>
      </c>
      <c r="BZ67" s="50">
        <v>1</v>
      </c>
      <c r="CA67" s="50">
        <v>1</v>
      </c>
    </row>
    <row r="68" spans="1:79" ht="14.25" customHeight="1">
      <c r="A68" s="12"/>
      <c r="B68" s="12"/>
      <c r="C68" s="12"/>
      <c r="D68" s="9"/>
      <c r="E68" s="12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12"/>
      <c r="S68" s="12"/>
      <c r="T68" s="12"/>
      <c r="U68" s="9"/>
      <c r="V68" s="12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12"/>
      <c r="AJ68" s="12"/>
      <c r="AK68" s="12"/>
      <c r="AL68" s="9"/>
      <c r="AM68" s="12" t="s">
        <v>124</v>
      </c>
      <c r="AN68" s="50">
        <v>1</v>
      </c>
      <c r="AO68" s="50">
        <v>1</v>
      </c>
      <c r="AP68" s="50">
        <v>1</v>
      </c>
      <c r="AQ68" s="50">
        <v>1</v>
      </c>
      <c r="AR68" s="50">
        <v>1</v>
      </c>
      <c r="AS68" s="50">
        <v>1</v>
      </c>
      <c r="AT68" s="50">
        <v>1</v>
      </c>
      <c r="AU68" s="50">
        <v>1</v>
      </c>
      <c r="AV68" s="50">
        <v>1</v>
      </c>
      <c r="AW68" s="50">
        <v>1</v>
      </c>
      <c r="AX68" s="50">
        <v>1</v>
      </c>
      <c r="AY68" s="50">
        <v>1</v>
      </c>
      <c r="AZ68" s="50">
        <v>1</v>
      </c>
      <c r="BA68" s="50">
        <v>1</v>
      </c>
      <c r="BB68" s="50">
        <v>1</v>
      </c>
      <c r="BC68" s="50">
        <v>1</v>
      </c>
      <c r="BD68" s="50">
        <v>1</v>
      </c>
      <c r="BE68" s="50">
        <v>1</v>
      </c>
      <c r="BF68" s="12"/>
      <c r="BG68" s="12"/>
      <c r="BH68" s="9"/>
      <c r="BI68" s="12" t="s">
        <v>124</v>
      </c>
      <c r="BJ68" s="50">
        <v>1</v>
      </c>
      <c r="BK68" s="50">
        <v>1</v>
      </c>
      <c r="BL68" s="50">
        <v>1</v>
      </c>
      <c r="BM68" s="50">
        <v>1</v>
      </c>
      <c r="BN68" s="50">
        <v>1</v>
      </c>
      <c r="BO68" s="50">
        <v>1</v>
      </c>
      <c r="BP68" s="50">
        <v>1</v>
      </c>
      <c r="BQ68" s="50">
        <v>1</v>
      </c>
      <c r="BR68" s="50">
        <v>1</v>
      </c>
      <c r="BS68" s="50">
        <v>1</v>
      </c>
      <c r="BT68" s="50">
        <v>1</v>
      </c>
      <c r="BU68" s="50">
        <v>1</v>
      </c>
      <c r="BV68" s="50">
        <v>1</v>
      </c>
      <c r="BW68" s="50">
        <v>1</v>
      </c>
      <c r="BX68" s="50">
        <v>1</v>
      </c>
      <c r="BY68" s="50">
        <v>1</v>
      </c>
      <c r="BZ68" s="50">
        <v>1</v>
      </c>
      <c r="CA68" s="50">
        <v>1</v>
      </c>
    </row>
    <row r="69" spans="1:79" ht="14.25" customHeight="1">
      <c r="A69" s="12"/>
      <c r="B69" s="12"/>
      <c r="C69" s="12"/>
      <c r="D69" s="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9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9" t="s">
        <v>94</v>
      </c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9" t="s">
        <v>94</v>
      </c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</row>
    <row r="70" spans="1:79" ht="14.25" customHeight="1">
      <c r="A70" s="12"/>
      <c r="B70" s="12"/>
      <c r="C70" s="12"/>
      <c r="D70" s="9"/>
      <c r="E70" s="12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12"/>
      <c r="S70" s="12"/>
      <c r="T70" s="12"/>
      <c r="U70" s="9"/>
      <c r="V70" s="12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12"/>
      <c r="AJ70" s="12"/>
      <c r="AK70" s="12"/>
      <c r="AL70" s="9"/>
      <c r="AM70" s="12" t="s">
        <v>120</v>
      </c>
      <c r="AN70" s="50">
        <v>1</v>
      </c>
      <c r="AO70" s="50">
        <v>1</v>
      </c>
      <c r="AP70" s="50">
        <v>1</v>
      </c>
      <c r="AQ70" s="50">
        <v>1</v>
      </c>
      <c r="AR70" s="50">
        <v>1</v>
      </c>
      <c r="AS70" s="50">
        <v>1</v>
      </c>
      <c r="AT70" s="50">
        <v>1</v>
      </c>
      <c r="AU70" s="50">
        <v>1</v>
      </c>
      <c r="AV70" s="50">
        <v>1</v>
      </c>
      <c r="AW70" s="50">
        <v>1</v>
      </c>
      <c r="AX70" s="50">
        <v>1</v>
      </c>
      <c r="AY70" s="50">
        <v>1</v>
      </c>
      <c r="AZ70" s="50">
        <v>1</v>
      </c>
      <c r="BA70" s="50">
        <v>1</v>
      </c>
      <c r="BB70" s="50">
        <v>1</v>
      </c>
      <c r="BC70" s="50">
        <v>1</v>
      </c>
      <c r="BD70" s="50">
        <v>1</v>
      </c>
      <c r="BE70" s="50">
        <v>1</v>
      </c>
      <c r="BF70" s="12"/>
      <c r="BG70" s="12"/>
      <c r="BH70" s="9"/>
      <c r="BI70" s="12" t="s">
        <v>120</v>
      </c>
      <c r="BJ70" s="50">
        <v>1</v>
      </c>
      <c r="BK70" s="50">
        <v>1</v>
      </c>
      <c r="BL70" s="50">
        <v>1</v>
      </c>
      <c r="BM70" s="50">
        <v>1</v>
      </c>
      <c r="BN70" s="50">
        <v>1</v>
      </c>
      <c r="BO70" s="50">
        <v>1</v>
      </c>
      <c r="BP70" s="50">
        <v>1</v>
      </c>
      <c r="BQ70" s="50">
        <v>1</v>
      </c>
      <c r="BR70" s="50">
        <v>1</v>
      </c>
      <c r="BS70" s="50">
        <v>1</v>
      </c>
      <c r="BT70" s="50">
        <v>1</v>
      </c>
      <c r="BU70" s="50">
        <v>1</v>
      </c>
      <c r="BV70" s="50">
        <v>1</v>
      </c>
      <c r="BW70" s="50">
        <v>1</v>
      </c>
      <c r="BX70" s="50">
        <v>1</v>
      </c>
      <c r="BY70" s="50">
        <v>1</v>
      </c>
      <c r="BZ70" s="50">
        <v>1</v>
      </c>
      <c r="CA70" s="50">
        <v>1</v>
      </c>
    </row>
    <row r="71" spans="1:79" ht="14.25" customHeight="1">
      <c r="A71" s="12"/>
      <c r="B71" s="12"/>
      <c r="C71" s="12"/>
      <c r="D71" s="9"/>
      <c r="E71" s="12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12"/>
      <c r="S71" s="12"/>
      <c r="T71" s="12"/>
      <c r="U71" s="9"/>
      <c r="V71" s="12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12"/>
      <c r="AJ71" s="12"/>
      <c r="AK71" s="12"/>
      <c r="AL71" s="9"/>
      <c r="AM71" s="12" t="s">
        <v>29</v>
      </c>
      <c r="AN71" s="50">
        <v>1</v>
      </c>
      <c r="AO71" s="50">
        <v>1</v>
      </c>
      <c r="AP71" s="50">
        <v>1</v>
      </c>
      <c r="AQ71" s="50">
        <v>1</v>
      </c>
      <c r="AR71" s="50">
        <v>1</v>
      </c>
      <c r="AS71" s="50">
        <v>1</v>
      </c>
      <c r="AT71" s="50">
        <v>1</v>
      </c>
      <c r="AU71" s="50">
        <v>1</v>
      </c>
      <c r="AV71" s="50">
        <v>1</v>
      </c>
      <c r="AW71" s="50">
        <v>1</v>
      </c>
      <c r="AX71" s="50">
        <v>1</v>
      </c>
      <c r="AY71" s="50">
        <v>1</v>
      </c>
      <c r="AZ71" s="50">
        <v>1</v>
      </c>
      <c r="BA71" s="50">
        <v>1</v>
      </c>
      <c r="BB71" s="50">
        <v>1</v>
      </c>
      <c r="BC71" s="50">
        <v>1</v>
      </c>
      <c r="BD71" s="50">
        <v>1</v>
      </c>
      <c r="BE71" s="50">
        <v>1</v>
      </c>
      <c r="BF71" s="12"/>
      <c r="BG71" s="12"/>
      <c r="BH71" s="9"/>
      <c r="BI71" s="12" t="s">
        <v>29</v>
      </c>
      <c r="BJ71" s="50">
        <v>1</v>
      </c>
      <c r="BK71" s="50">
        <v>1</v>
      </c>
      <c r="BL71" s="50">
        <v>1</v>
      </c>
      <c r="BM71" s="50">
        <v>1</v>
      </c>
      <c r="BN71" s="50">
        <v>1</v>
      </c>
      <c r="BO71" s="50">
        <v>1</v>
      </c>
      <c r="BP71" s="50">
        <v>1</v>
      </c>
      <c r="BQ71" s="50">
        <v>1</v>
      </c>
      <c r="BR71" s="50">
        <v>1</v>
      </c>
      <c r="BS71" s="50">
        <v>1</v>
      </c>
      <c r="BT71" s="50">
        <v>1</v>
      </c>
      <c r="BU71" s="50">
        <v>1</v>
      </c>
      <c r="BV71" s="50">
        <v>1</v>
      </c>
      <c r="BW71" s="50">
        <v>1</v>
      </c>
      <c r="BX71" s="50">
        <v>1</v>
      </c>
      <c r="BY71" s="50">
        <v>1</v>
      </c>
      <c r="BZ71" s="50">
        <v>1</v>
      </c>
      <c r="CA71" s="50">
        <v>1</v>
      </c>
    </row>
    <row r="72" spans="1:79" ht="14.25" customHeight="1">
      <c r="A72" s="12"/>
      <c r="B72" s="12"/>
      <c r="C72" s="12"/>
      <c r="D72" s="9"/>
      <c r="E72" s="12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12"/>
      <c r="S72" s="12"/>
      <c r="T72" s="12"/>
      <c r="U72" s="9"/>
      <c r="V72" s="12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12"/>
      <c r="AJ72" s="12"/>
      <c r="AK72" s="12"/>
      <c r="AL72" s="9"/>
      <c r="AM72" s="12" t="s">
        <v>124</v>
      </c>
      <c r="AN72" s="50">
        <v>1</v>
      </c>
      <c r="AO72" s="50">
        <v>1</v>
      </c>
      <c r="AP72" s="50">
        <v>1</v>
      </c>
      <c r="AQ72" s="50">
        <v>1</v>
      </c>
      <c r="AR72" s="50">
        <v>1</v>
      </c>
      <c r="AS72" s="50">
        <v>1</v>
      </c>
      <c r="AT72" s="50">
        <v>1</v>
      </c>
      <c r="AU72" s="50">
        <v>1</v>
      </c>
      <c r="AV72" s="50">
        <v>1</v>
      </c>
      <c r="AW72" s="50">
        <v>1</v>
      </c>
      <c r="AX72" s="50">
        <v>1</v>
      </c>
      <c r="AY72" s="50">
        <v>1</v>
      </c>
      <c r="AZ72" s="50">
        <v>1</v>
      </c>
      <c r="BA72" s="50">
        <v>1</v>
      </c>
      <c r="BB72" s="50">
        <v>1</v>
      </c>
      <c r="BC72" s="50">
        <v>1</v>
      </c>
      <c r="BD72" s="50">
        <v>1</v>
      </c>
      <c r="BE72" s="50">
        <v>1</v>
      </c>
      <c r="BF72" s="12"/>
      <c r="BG72" s="12"/>
      <c r="BH72" s="9"/>
      <c r="BI72" s="12" t="s">
        <v>124</v>
      </c>
      <c r="BJ72" s="50">
        <v>1</v>
      </c>
      <c r="BK72" s="50">
        <v>1</v>
      </c>
      <c r="BL72" s="50">
        <v>1</v>
      </c>
      <c r="BM72" s="50">
        <v>1</v>
      </c>
      <c r="BN72" s="50">
        <v>1</v>
      </c>
      <c r="BO72" s="50">
        <v>1</v>
      </c>
      <c r="BP72" s="50">
        <v>1</v>
      </c>
      <c r="BQ72" s="50">
        <v>1</v>
      </c>
      <c r="BR72" s="50">
        <v>1</v>
      </c>
      <c r="BS72" s="50">
        <v>1</v>
      </c>
      <c r="BT72" s="50">
        <v>1</v>
      </c>
      <c r="BU72" s="50">
        <v>1</v>
      </c>
      <c r="BV72" s="50">
        <v>1</v>
      </c>
      <c r="BW72" s="50">
        <v>1</v>
      </c>
      <c r="BX72" s="50">
        <v>1</v>
      </c>
      <c r="BY72" s="50">
        <v>1</v>
      </c>
      <c r="BZ72" s="50">
        <v>1</v>
      </c>
      <c r="CA72" s="50">
        <v>1</v>
      </c>
    </row>
    <row r="73" spans="1:79" ht="14.25" customHeight="1">
      <c r="A73" s="12"/>
      <c r="B73" s="12"/>
      <c r="C73" s="12"/>
      <c r="D73" s="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9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9" t="s">
        <v>95</v>
      </c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9" t="s">
        <v>95</v>
      </c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</row>
    <row r="74" spans="1:79" ht="14.25" customHeight="1">
      <c r="A74" s="12"/>
      <c r="B74" s="12"/>
      <c r="C74" s="12"/>
      <c r="D74" s="9"/>
      <c r="E74" s="12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12"/>
      <c r="S74" s="12"/>
      <c r="T74" s="12"/>
      <c r="U74" s="9"/>
      <c r="V74" s="12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  <c r="AI74" s="12"/>
      <c r="AJ74" s="12"/>
      <c r="AK74" s="12"/>
      <c r="AL74" s="9"/>
      <c r="AM74" s="12" t="s">
        <v>120</v>
      </c>
      <c r="AN74" s="50">
        <v>2</v>
      </c>
      <c r="AO74" s="50">
        <v>1</v>
      </c>
      <c r="AP74" s="50">
        <v>1</v>
      </c>
      <c r="AQ74" s="50">
        <v>1</v>
      </c>
      <c r="AR74" s="50">
        <v>1</v>
      </c>
      <c r="AS74" s="50">
        <v>1</v>
      </c>
      <c r="AT74" s="50">
        <v>1</v>
      </c>
      <c r="AU74" s="50">
        <v>1</v>
      </c>
      <c r="AV74" s="50">
        <v>1</v>
      </c>
      <c r="AW74" s="50">
        <v>1</v>
      </c>
      <c r="AX74" s="50">
        <v>1</v>
      </c>
      <c r="AY74" s="50">
        <v>1</v>
      </c>
      <c r="AZ74" s="50">
        <v>1</v>
      </c>
      <c r="BA74" s="50">
        <v>1</v>
      </c>
      <c r="BB74" s="50">
        <v>1</v>
      </c>
      <c r="BC74" s="50">
        <v>1</v>
      </c>
      <c r="BD74" s="50">
        <v>1</v>
      </c>
      <c r="BE74" s="50">
        <v>1</v>
      </c>
      <c r="BF74" s="12"/>
      <c r="BG74" s="12"/>
      <c r="BH74" s="9"/>
      <c r="BI74" s="12" t="s">
        <v>120</v>
      </c>
      <c r="BJ74" s="50">
        <v>2</v>
      </c>
      <c r="BK74" s="50">
        <v>1</v>
      </c>
      <c r="BL74" s="50">
        <v>1</v>
      </c>
      <c r="BM74" s="50">
        <v>1</v>
      </c>
      <c r="BN74" s="50">
        <v>1</v>
      </c>
      <c r="BO74" s="50">
        <v>1</v>
      </c>
      <c r="BP74" s="50">
        <v>1</v>
      </c>
      <c r="BQ74" s="50">
        <v>1</v>
      </c>
      <c r="BR74" s="50">
        <v>1</v>
      </c>
      <c r="BS74" s="50">
        <v>1</v>
      </c>
      <c r="BT74" s="50">
        <v>1</v>
      </c>
      <c r="BU74" s="50">
        <v>1</v>
      </c>
      <c r="BV74" s="50">
        <v>1</v>
      </c>
      <c r="BW74" s="50">
        <v>1</v>
      </c>
      <c r="BX74" s="50">
        <v>1</v>
      </c>
      <c r="BY74" s="50">
        <v>1</v>
      </c>
      <c r="BZ74" s="50">
        <v>1</v>
      </c>
      <c r="CA74" s="50">
        <v>1</v>
      </c>
    </row>
    <row r="75" spans="1:79" ht="14.25" customHeight="1">
      <c r="A75" s="12"/>
      <c r="B75" s="12"/>
      <c r="C75" s="12"/>
      <c r="D75" s="9"/>
      <c r="E75" s="12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12"/>
      <c r="S75" s="12"/>
      <c r="T75" s="12"/>
      <c r="U75" s="9"/>
      <c r="V75" s="12"/>
      <c r="W75" s="50"/>
      <c r="X75" s="50"/>
      <c r="Y75" s="50"/>
      <c r="Z75" s="50"/>
      <c r="AA75" s="50"/>
      <c r="AB75" s="50"/>
      <c r="AC75" s="50"/>
      <c r="AD75" s="50"/>
      <c r="AE75" s="50"/>
      <c r="AF75" s="50"/>
      <c r="AG75" s="50"/>
      <c r="AH75" s="50"/>
      <c r="AI75" s="12"/>
      <c r="AJ75" s="12"/>
      <c r="AK75" s="12"/>
      <c r="AL75" s="9"/>
      <c r="AM75" s="12" t="s">
        <v>29</v>
      </c>
      <c r="AN75" s="50">
        <v>1</v>
      </c>
      <c r="AO75" s="50">
        <v>1</v>
      </c>
      <c r="AP75" s="50">
        <v>1</v>
      </c>
      <c r="AQ75" s="50">
        <v>1</v>
      </c>
      <c r="AR75" s="50">
        <v>1</v>
      </c>
      <c r="AS75" s="50">
        <v>1</v>
      </c>
      <c r="AT75" s="50">
        <v>1</v>
      </c>
      <c r="AU75" s="50">
        <v>1</v>
      </c>
      <c r="AV75" s="50">
        <v>1</v>
      </c>
      <c r="AW75" s="50">
        <v>1</v>
      </c>
      <c r="AX75" s="50">
        <v>1</v>
      </c>
      <c r="AY75" s="50">
        <v>1</v>
      </c>
      <c r="AZ75" s="50">
        <v>1</v>
      </c>
      <c r="BA75" s="50">
        <v>1</v>
      </c>
      <c r="BB75" s="50">
        <v>1</v>
      </c>
      <c r="BC75" s="50">
        <v>1</v>
      </c>
      <c r="BD75" s="50">
        <v>1</v>
      </c>
      <c r="BE75" s="50">
        <v>1</v>
      </c>
      <c r="BF75" s="12"/>
      <c r="BG75" s="12"/>
      <c r="BH75" s="9"/>
      <c r="BI75" s="12" t="s">
        <v>29</v>
      </c>
      <c r="BJ75" s="50">
        <v>1</v>
      </c>
      <c r="BK75" s="50">
        <v>1</v>
      </c>
      <c r="BL75" s="50">
        <v>1</v>
      </c>
      <c r="BM75" s="50">
        <v>1</v>
      </c>
      <c r="BN75" s="50">
        <v>1</v>
      </c>
      <c r="BO75" s="50">
        <v>1</v>
      </c>
      <c r="BP75" s="50">
        <v>1</v>
      </c>
      <c r="BQ75" s="50">
        <v>1</v>
      </c>
      <c r="BR75" s="50">
        <v>1</v>
      </c>
      <c r="BS75" s="50">
        <v>1</v>
      </c>
      <c r="BT75" s="50">
        <v>1</v>
      </c>
      <c r="BU75" s="50">
        <v>1</v>
      </c>
      <c r="BV75" s="50">
        <v>1</v>
      </c>
      <c r="BW75" s="50">
        <v>1</v>
      </c>
      <c r="BX75" s="50">
        <v>1</v>
      </c>
      <c r="BY75" s="50">
        <v>1</v>
      </c>
      <c r="BZ75" s="50">
        <v>1</v>
      </c>
      <c r="CA75" s="50">
        <v>1</v>
      </c>
    </row>
    <row r="76" spans="1:79" ht="14.25" customHeight="1">
      <c r="A76" s="12"/>
      <c r="B76" s="12"/>
      <c r="C76" s="12"/>
      <c r="D76" s="9"/>
      <c r="E76" s="12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12"/>
      <c r="S76" s="12"/>
      <c r="T76" s="12"/>
      <c r="U76" s="9"/>
      <c r="V76" s="12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50"/>
      <c r="AH76" s="50"/>
      <c r="AI76" s="12"/>
      <c r="AJ76" s="12"/>
      <c r="AK76" s="12"/>
      <c r="AL76" s="9"/>
      <c r="AM76" s="12" t="s">
        <v>124</v>
      </c>
      <c r="AN76" s="50">
        <v>2</v>
      </c>
      <c r="AO76" s="50">
        <v>1</v>
      </c>
      <c r="AP76" s="50">
        <v>1</v>
      </c>
      <c r="AQ76" s="50">
        <v>1</v>
      </c>
      <c r="AR76" s="50">
        <v>1</v>
      </c>
      <c r="AS76" s="50">
        <v>1</v>
      </c>
      <c r="AT76" s="50">
        <v>1</v>
      </c>
      <c r="AU76" s="50">
        <v>1</v>
      </c>
      <c r="AV76" s="50">
        <v>1</v>
      </c>
      <c r="AW76" s="50">
        <v>1</v>
      </c>
      <c r="AX76" s="50">
        <v>1</v>
      </c>
      <c r="AY76" s="50">
        <v>1</v>
      </c>
      <c r="AZ76" s="50">
        <v>1</v>
      </c>
      <c r="BA76" s="50">
        <v>1</v>
      </c>
      <c r="BB76" s="50">
        <v>1</v>
      </c>
      <c r="BC76" s="50">
        <v>1</v>
      </c>
      <c r="BD76" s="50">
        <v>1</v>
      </c>
      <c r="BE76" s="50">
        <v>1</v>
      </c>
      <c r="BF76" s="12"/>
      <c r="BG76" s="12"/>
      <c r="BH76" s="9"/>
      <c r="BI76" s="12" t="s">
        <v>124</v>
      </c>
      <c r="BJ76" s="50">
        <v>2</v>
      </c>
      <c r="BK76" s="50">
        <v>1</v>
      </c>
      <c r="BL76" s="50">
        <v>1</v>
      </c>
      <c r="BM76" s="50">
        <v>1</v>
      </c>
      <c r="BN76" s="50">
        <v>1</v>
      </c>
      <c r="BO76" s="50">
        <v>1</v>
      </c>
      <c r="BP76" s="50">
        <v>1</v>
      </c>
      <c r="BQ76" s="50">
        <v>1</v>
      </c>
      <c r="BR76" s="50">
        <v>1</v>
      </c>
      <c r="BS76" s="50">
        <v>1</v>
      </c>
      <c r="BT76" s="50">
        <v>1</v>
      </c>
      <c r="BU76" s="50">
        <v>1</v>
      </c>
      <c r="BV76" s="50">
        <v>1</v>
      </c>
      <c r="BW76" s="50">
        <v>1</v>
      </c>
      <c r="BX76" s="50">
        <v>1</v>
      </c>
      <c r="BY76" s="50">
        <v>1</v>
      </c>
      <c r="BZ76" s="50">
        <v>1</v>
      </c>
      <c r="CA76" s="50">
        <v>1</v>
      </c>
    </row>
    <row r="77" spans="1:79" ht="14.25" customHeight="1">
      <c r="A77" s="12"/>
      <c r="B77" s="12"/>
      <c r="C77" s="12"/>
      <c r="D77" s="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9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9" t="s">
        <v>96</v>
      </c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9" t="s">
        <v>96</v>
      </c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</row>
    <row r="78" spans="1:79" ht="14.25" customHeight="1">
      <c r="A78" s="12"/>
      <c r="B78" s="12"/>
      <c r="C78" s="12"/>
      <c r="D78" s="12"/>
      <c r="E78" s="12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12"/>
      <c r="S78" s="12"/>
      <c r="T78" s="12"/>
      <c r="U78" s="12"/>
      <c r="V78" s="12"/>
      <c r="W78" s="50"/>
      <c r="X78" s="50"/>
      <c r="Y78" s="50"/>
      <c r="Z78" s="50"/>
      <c r="AA78" s="50"/>
      <c r="AB78" s="50"/>
      <c r="AC78" s="50"/>
      <c r="AD78" s="50"/>
      <c r="AE78" s="50"/>
      <c r="AF78" s="50"/>
      <c r="AG78" s="50"/>
      <c r="AH78" s="50"/>
      <c r="AI78" s="12"/>
      <c r="AJ78" s="12"/>
      <c r="AK78" s="12"/>
      <c r="AL78" s="12"/>
      <c r="AM78" s="12" t="s">
        <v>120</v>
      </c>
      <c r="AN78" s="50">
        <v>1</v>
      </c>
      <c r="AO78" s="50">
        <v>1</v>
      </c>
      <c r="AP78" s="50">
        <v>1</v>
      </c>
      <c r="AQ78" s="50">
        <v>1</v>
      </c>
      <c r="AR78" s="50">
        <v>1</v>
      </c>
      <c r="AS78" s="50">
        <v>1</v>
      </c>
      <c r="AT78" s="50">
        <v>1</v>
      </c>
      <c r="AU78" s="50">
        <v>1</v>
      </c>
      <c r="AV78" s="50">
        <v>1</v>
      </c>
      <c r="AW78" s="50">
        <v>1</v>
      </c>
      <c r="AX78" s="50">
        <v>1</v>
      </c>
      <c r="AY78" s="50">
        <v>1</v>
      </c>
      <c r="AZ78" s="50">
        <v>1</v>
      </c>
      <c r="BA78" s="50">
        <v>1</v>
      </c>
      <c r="BB78" s="50">
        <v>1</v>
      </c>
      <c r="BC78" s="50">
        <v>1</v>
      </c>
      <c r="BD78" s="50">
        <v>1</v>
      </c>
      <c r="BE78" s="50">
        <v>1</v>
      </c>
      <c r="BF78" s="12"/>
      <c r="BG78" s="12"/>
      <c r="BH78" s="12"/>
      <c r="BI78" s="12" t="s">
        <v>120</v>
      </c>
      <c r="BJ78" s="50">
        <v>1</v>
      </c>
      <c r="BK78" s="50">
        <v>1</v>
      </c>
      <c r="BL78" s="50">
        <v>1</v>
      </c>
      <c r="BM78" s="50">
        <v>1</v>
      </c>
      <c r="BN78" s="50">
        <v>1</v>
      </c>
      <c r="BO78" s="50">
        <v>1</v>
      </c>
      <c r="BP78" s="50">
        <v>1</v>
      </c>
      <c r="BQ78" s="50">
        <v>1</v>
      </c>
      <c r="BR78" s="50">
        <v>1</v>
      </c>
      <c r="BS78" s="50">
        <v>1</v>
      </c>
      <c r="BT78" s="50">
        <v>1</v>
      </c>
      <c r="BU78" s="50">
        <v>1</v>
      </c>
      <c r="BV78" s="50">
        <v>1</v>
      </c>
      <c r="BW78" s="50">
        <v>1</v>
      </c>
      <c r="BX78" s="50">
        <v>1</v>
      </c>
      <c r="BY78" s="50">
        <v>1</v>
      </c>
      <c r="BZ78" s="50">
        <v>1</v>
      </c>
      <c r="CA78" s="50">
        <v>1</v>
      </c>
    </row>
    <row r="79" spans="1:79" ht="14.25" customHeight="1">
      <c r="A79" s="12"/>
      <c r="B79" s="12"/>
      <c r="C79" s="12"/>
      <c r="D79" s="12"/>
      <c r="E79" s="12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12"/>
      <c r="S79" s="12"/>
      <c r="T79" s="12"/>
      <c r="U79" s="12"/>
      <c r="V79" s="12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12"/>
      <c r="AJ79" s="12"/>
      <c r="AK79" s="12"/>
      <c r="AL79" s="12"/>
      <c r="AM79" s="12" t="s">
        <v>29</v>
      </c>
      <c r="AN79" s="50">
        <v>1</v>
      </c>
      <c r="AO79" s="50">
        <v>1</v>
      </c>
      <c r="AP79" s="50">
        <v>0.75</v>
      </c>
      <c r="AQ79" s="50">
        <v>0.6</v>
      </c>
      <c r="AR79" s="50">
        <v>0.5</v>
      </c>
      <c r="AS79" s="50">
        <v>0.5</v>
      </c>
      <c r="AT79" s="50">
        <v>0.5</v>
      </c>
      <c r="AU79" s="50">
        <v>0.5</v>
      </c>
      <c r="AV79" s="50">
        <v>0.5</v>
      </c>
      <c r="AW79" s="50">
        <v>0.5</v>
      </c>
      <c r="AX79" s="50">
        <v>0.5</v>
      </c>
      <c r="AY79" s="50">
        <v>0.5</v>
      </c>
      <c r="AZ79" s="50">
        <v>0.5</v>
      </c>
      <c r="BA79" s="50">
        <v>0.5</v>
      </c>
      <c r="BB79" s="50">
        <v>0.5</v>
      </c>
      <c r="BC79" s="50">
        <v>0.5</v>
      </c>
      <c r="BD79" s="50">
        <v>0.5</v>
      </c>
      <c r="BE79" s="50">
        <v>0.5</v>
      </c>
      <c r="BF79" s="12"/>
      <c r="BG79" s="12"/>
      <c r="BH79" s="12"/>
      <c r="BI79" s="12" t="s">
        <v>29</v>
      </c>
      <c r="BJ79" s="50">
        <v>1</v>
      </c>
      <c r="BK79" s="50">
        <v>1</v>
      </c>
      <c r="BL79" s="50">
        <v>0.75</v>
      </c>
      <c r="BM79" s="50">
        <v>0.6</v>
      </c>
      <c r="BN79" s="50">
        <v>0.5</v>
      </c>
      <c r="BO79" s="50">
        <v>0.5</v>
      </c>
      <c r="BP79" s="50">
        <v>0.5</v>
      </c>
      <c r="BQ79" s="50">
        <v>0.5</v>
      </c>
      <c r="BR79" s="50">
        <v>0.5</v>
      </c>
      <c r="BS79" s="50">
        <v>0.5</v>
      </c>
      <c r="BT79" s="50">
        <v>0.5</v>
      </c>
      <c r="BU79" s="50">
        <v>0.5</v>
      </c>
      <c r="BV79" s="50">
        <v>0.5</v>
      </c>
      <c r="BW79" s="50">
        <v>0.5</v>
      </c>
      <c r="BX79" s="50">
        <v>0.5</v>
      </c>
      <c r="BY79" s="50">
        <v>0.5</v>
      </c>
      <c r="BZ79" s="50">
        <v>0.5</v>
      </c>
      <c r="CA79" s="50">
        <v>0.5</v>
      </c>
    </row>
    <row r="80" spans="1:79" ht="14.25" customHeight="1">
      <c r="A80" s="12"/>
      <c r="B80" s="12"/>
      <c r="C80" s="12"/>
      <c r="D80" s="12"/>
      <c r="E80" s="12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12"/>
      <c r="S80" s="12"/>
      <c r="T80" s="12"/>
      <c r="U80" s="12"/>
      <c r="V80" s="12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12"/>
      <c r="AJ80" s="12"/>
      <c r="AK80" s="12"/>
      <c r="AL80" s="12"/>
      <c r="AM80" s="12" t="s">
        <v>124</v>
      </c>
      <c r="AN80" s="50">
        <v>1</v>
      </c>
      <c r="AO80" s="50">
        <v>1</v>
      </c>
      <c r="AP80" s="50">
        <v>0.75</v>
      </c>
      <c r="AQ80" s="50">
        <v>0.6</v>
      </c>
      <c r="AR80" s="50">
        <v>0.5</v>
      </c>
      <c r="AS80" s="50">
        <v>0.5</v>
      </c>
      <c r="AT80" s="50">
        <v>0.5</v>
      </c>
      <c r="AU80" s="50">
        <v>0.5</v>
      </c>
      <c r="AV80" s="50">
        <v>0.5</v>
      </c>
      <c r="AW80" s="50">
        <v>0.5</v>
      </c>
      <c r="AX80" s="50">
        <v>0.5</v>
      </c>
      <c r="AY80" s="50">
        <v>0.5</v>
      </c>
      <c r="AZ80" s="50">
        <v>0.5</v>
      </c>
      <c r="BA80" s="50">
        <v>0.5</v>
      </c>
      <c r="BB80" s="50">
        <v>0.5</v>
      </c>
      <c r="BC80" s="50">
        <v>0.5</v>
      </c>
      <c r="BD80" s="50">
        <v>0.5</v>
      </c>
      <c r="BE80" s="50">
        <v>0.5</v>
      </c>
      <c r="BF80" s="12"/>
      <c r="BG80" s="12"/>
      <c r="BH80" s="12"/>
      <c r="BI80" s="12" t="s">
        <v>124</v>
      </c>
      <c r="BJ80" s="50">
        <v>1</v>
      </c>
      <c r="BK80" s="50">
        <v>1</v>
      </c>
      <c r="BL80" s="50">
        <v>0.75</v>
      </c>
      <c r="BM80" s="50">
        <v>0.6</v>
      </c>
      <c r="BN80" s="50">
        <v>0.5</v>
      </c>
      <c r="BO80" s="50">
        <v>0.5</v>
      </c>
      <c r="BP80" s="50">
        <v>0.5</v>
      </c>
      <c r="BQ80" s="50">
        <v>0.5</v>
      </c>
      <c r="BR80" s="50">
        <v>0.5</v>
      </c>
      <c r="BS80" s="50">
        <v>0.5</v>
      </c>
      <c r="BT80" s="50">
        <v>0.5</v>
      </c>
      <c r="BU80" s="50">
        <v>0.5</v>
      </c>
      <c r="BV80" s="50">
        <v>0.5</v>
      </c>
      <c r="BW80" s="50">
        <v>0.5</v>
      </c>
      <c r="BX80" s="50">
        <v>0.5</v>
      </c>
      <c r="BY80" s="50">
        <v>0.5</v>
      </c>
      <c r="BZ80" s="50">
        <v>0.5</v>
      </c>
      <c r="CA80" s="50">
        <v>0.5</v>
      </c>
    </row>
    <row r="81" spans="1:79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</row>
    <row r="82" spans="1:79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</row>
    <row r="83" spans="1:79" ht="14.25" customHeight="1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  <c r="BN83" s="89"/>
      <c r="BO83" s="89"/>
      <c r="BP83" s="89"/>
      <c r="BQ83" s="89"/>
      <c r="BR83" s="89"/>
      <c r="BS83" s="89"/>
      <c r="BT83" s="89"/>
      <c r="BU83" s="89"/>
      <c r="BV83" s="89"/>
      <c r="BW83" s="89"/>
      <c r="BX83" s="12"/>
      <c r="BY83" s="12"/>
      <c r="BZ83" s="12"/>
      <c r="CA83" s="12"/>
    </row>
    <row r="84" spans="1:79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</row>
    <row r="85" spans="1:79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</row>
    <row r="86" spans="1:79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 t="s">
        <v>199</v>
      </c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 t="s">
        <v>199</v>
      </c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</row>
    <row r="87" spans="1:79" ht="14.25" customHeight="1">
      <c r="A87" s="12"/>
      <c r="B87" s="12"/>
      <c r="C87" s="12"/>
      <c r="D87" s="12"/>
      <c r="E87" s="12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12"/>
      <c r="S87" s="12"/>
      <c r="T87" s="12"/>
      <c r="U87" s="12"/>
      <c r="V87" s="12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12"/>
      <c r="AJ87" s="12"/>
      <c r="AK87" s="12"/>
      <c r="AL87" s="12"/>
      <c r="AM87" s="12" t="s">
        <v>120</v>
      </c>
      <c r="AN87" s="50">
        <v>0.6</v>
      </c>
      <c r="AO87" s="50">
        <v>0.6</v>
      </c>
      <c r="AP87" s="50">
        <v>0.6</v>
      </c>
      <c r="AQ87" s="50">
        <v>0.6</v>
      </c>
      <c r="AR87" s="50">
        <v>0.6</v>
      </c>
      <c r="AS87" s="50">
        <v>0.6</v>
      </c>
      <c r="AT87" s="50">
        <v>0.6</v>
      </c>
      <c r="AU87" s="50">
        <v>0.6</v>
      </c>
      <c r="AV87" s="50">
        <v>0.6</v>
      </c>
      <c r="AW87" s="50">
        <v>0.6</v>
      </c>
      <c r="AX87" s="50">
        <v>0.6</v>
      </c>
      <c r="AY87" s="50">
        <v>0.6</v>
      </c>
      <c r="AZ87" s="50">
        <v>0.6</v>
      </c>
      <c r="BA87" s="50">
        <v>0.6</v>
      </c>
      <c r="BB87" s="50">
        <v>0.6</v>
      </c>
      <c r="BC87" s="50">
        <v>0.6</v>
      </c>
      <c r="BD87" s="50">
        <v>0.6</v>
      </c>
      <c r="BE87" s="50">
        <v>0.6</v>
      </c>
      <c r="BF87" s="12"/>
      <c r="BG87" s="12"/>
      <c r="BH87" s="12"/>
      <c r="BI87" s="12" t="s">
        <v>120</v>
      </c>
      <c r="BJ87" s="50">
        <v>0.6</v>
      </c>
      <c r="BK87" s="50">
        <v>0.6</v>
      </c>
      <c r="BL87" s="50">
        <v>0.6</v>
      </c>
      <c r="BM87" s="50">
        <v>0.6</v>
      </c>
      <c r="BN87" s="50">
        <v>0.6</v>
      </c>
      <c r="BO87" s="50">
        <v>0.6</v>
      </c>
      <c r="BP87" s="50">
        <v>0.6</v>
      </c>
      <c r="BQ87" s="50">
        <v>0.6</v>
      </c>
      <c r="BR87" s="50">
        <v>0.6</v>
      </c>
      <c r="BS87" s="50">
        <v>0.6</v>
      </c>
      <c r="BT87" s="50">
        <v>0.6</v>
      </c>
      <c r="BU87" s="50">
        <v>0.6</v>
      </c>
      <c r="BV87" s="50">
        <v>0.6</v>
      </c>
      <c r="BW87" s="50">
        <v>0.6</v>
      </c>
      <c r="BX87" s="50">
        <v>0.6</v>
      </c>
      <c r="BY87" s="50">
        <v>0.6</v>
      </c>
      <c r="BZ87" s="50">
        <v>0.6</v>
      </c>
      <c r="CA87" s="50">
        <v>0.6</v>
      </c>
    </row>
    <row r="88" spans="1:79" ht="14.25" customHeight="1">
      <c r="A88" s="12"/>
      <c r="B88" s="12"/>
      <c r="C88" s="12"/>
      <c r="D88" s="12"/>
      <c r="E88" s="12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12"/>
      <c r="S88" s="12"/>
      <c r="T88" s="12"/>
      <c r="U88" s="12"/>
      <c r="V88" s="12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12"/>
      <c r="AJ88" s="12"/>
      <c r="AK88" s="12"/>
      <c r="AL88" s="12"/>
      <c r="AM88" s="12" t="s">
        <v>29</v>
      </c>
      <c r="AN88" s="50">
        <v>0.6</v>
      </c>
      <c r="AO88" s="50">
        <v>0.6</v>
      </c>
      <c r="AP88" s="50">
        <v>0.6</v>
      </c>
      <c r="AQ88" s="50">
        <v>0.7</v>
      </c>
      <c r="AR88" s="50">
        <v>0.8</v>
      </c>
      <c r="AS88" s="50">
        <v>0.8</v>
      </c>
      <c r="AT88" s="50">
        <v>0.8</v>
      </c>
      <c r="AU88" s="50">
        <v>0.8</v>
      </c>
      <c r="AV88" s="50">
        <v>0.8</v>
      </c>
      <c r="AW88" s="50">
        <v>0.8</v>
      </c>
      <c r="AX88" s="50">
        <v>0.8</v>
      </c>
      <c r="AY88" s="50">
        <v>0.8</v>
      </c>
      <c r="AZ88" s="50">
        <v>0.8</v>
      </c>
      <c r="BA88" s="50">
        <v>0.8</v>
      </c>
      <c r="BB88" s="50">
        <v>0.8</v>
      </c>
      <c r="BC88" s="50">
        <v>0.8</v>
      </c>
      <c r="BD88" s="50">
        <v>0.8</v>
      </c>
      <c r="BE88" s="50">
        <v>0.8</v>
      </c>
      <c r="BF88" s="12"/>
      <c r="BG88" s="12"/>
      <c r="BH88" s="12"/>
      <c r="BI88" s="12" t="s">
        <v>29</v>
      </c>
      <c r="BJ88" s="50">
        <v>0.6</v>
      </c>
      <c r="BK88" s="50">
        <v>0.6</v>
      </c>
      <c r="BL88" s="50">
        <v>0.6</v>
      </c>
      <c r="BM88" s="50">
        <v>0.7</v>
      </c>
      <c r="BN88" s="273">
        <v>0.7</v>
      </c>
      <c r="BO88" s="273">
        <v>0.75</v>
      </c>
      <c r="BP88" s="50">
        <v>0.8</v>
      </c>
      <c r="BQ88" s="50">
        <v>0.8</v>
      </c>
      <c r="BR88" s="50">
        <v>0.8</v>
      </c>
      <c r="BS88" s="50">
        <v>0.8</v>
      </c>
      <c r="BT88" s="50">
        <v>0.8</v>
      </c>
      <c r="BU88" s="50">
        <v>0.8</v>
      </c>
      <c r="BV88" s="50">
        <v>0.8</v>
      </c>
      <c r="BW88" s="50">
        <v>0.8</v>
      </c>
      <c r="BX88" s="50">
        <v>0.8</v>
      </c>
      <c r="BY88" s="50">
        <v>0.8</v>
      </c>
      <c r="BZ88" s="50">
        <v>0.8</v>
      </c>
      <c r="CA88" s="50">
        <v>0.8</v>
      </c>
    </row>
    <row r="89" spans="1:79" ht="14.25" customHeight="1">
      <c r="A89" s="12"/>
      <c r="B89" s="12"/>
      <c r="C89" s="12"/>
      <c r="D89" s="12"/>
      <c r="E89" s="12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12"/>
      <c r="S89" s="12"/>
      <c r="T89" s="12"/>
      <c r="U89" s="12"/>
      <c r="V89" s="12"/>
      <c r="W89" s="50"/>
      <c r="X89" s="50"/>
      <c r="Y89" s="50"/>
      <c r="Z89" s="50"/>
      <c r="AA89" s="50"/>
      <c r="AB89" s="50"/>
      <c r="AC89" s="50"/>
      <c r="AD89" s="50"/>
      <c r="AE89" s="50"/>
      <c r="AF89" s="50"/>
      <c r="AG89" s="50"/>
      <c r="AH89" s="50"/>
      <c r="AI89" s="12"/>
      <c r="AJ89" s="12"/>
      <c r="AK89" s="12"/>
      <c r="AL89" s="12"/>
      <c r="AM89" s="12" t="s">
        <v>124</v>
      </c>
      <c r="AN89" s="50">
        <v>0.6</v>
      </c>
      <c r="AO89" s="50">
        <v>0.6</v>
      </c>
      <c r="AP89" s="50">
        <v>0.6</v>
      </c>
      <c r="AQ89" s="50">
        <v>0.75</v>
      </c>
      <c r="AR89" s="50">
        <v>0.9</v>
      </c>
      <c r="AS89" s="50">
        <v>0.9</v>
      </c>
      <c r="AT89" s="50">
        <v>0.9</v>
      </c>
      <c r="AU89" s="50">
        <v>0.9</v>
      </c>
      <c r="AV89" s="50">
        <v>0.9</v>
      </c>
      <c r="AW89" s="50">
        <v>0.9</v>
      </c>
      <c r="AX89" s="50">
        <v>0.9</v>
      </c>
      <c r="AY89" s="50">
        <v>0.9</v>
      </c>
      <c r="AZ89" s="50">
        <v>0.9</v>
      </c>
      <c r="BA89" s="50">
        <v>0.9</v>
      </c>
      <c r="BB89" s="50">
        <v>0.9</v>
      </c>
      <c r="BC89" s="50">
        <v>0.9</v>
      </c>
      <c r="BD89" s="50">
        <v>0.9</v>
      </c>
      <c r="BE89" s="50">
        <v>0.9</v>
      </c>
      <c r="BF89" s="12"/>
      <c r="BG89" s="12"/>
      <c r="BH89" s="12"/>
      <c r="BI89" s="12" t="s">
        <v>124</v>
      </c>
      <c r="BJ89" s="50">
        <v>0.6</v>
      </c>
      <c r="BK89" s="50">
        <v>0.6</v>
      </c>
      <c r="BL89" s="50">
        <v>0.6</v>
      </c>
      <c r="BM89" s="50">
        <v>0.75</v>
      </c>
      <c r="BN89" s="273">
        <v>0.75</v>
      </c>
      <c r="BO89" s="273">
        <v>0.85</v>
      </c>
      <c r="BP89" s="50">
        <v>0.9</v>
      </c>
      <c r="BQ89" s="50">
        <v>0.9</v>
      </c>
      <c r="BR89" s="50">
        <v>0.9</v>
      </c>
      <c r="BS89" s="50">
        <v>0.9</v>
      </c>
      <c r="BT89" s="50">
        <v>0.9</v>
      </c>
      <c r="BU89" s="50">
        <v>0.9</v>
      </c>
      <c r="BV89" s="50">
        <v>0.9</v>
      </c>
      <c r="BW89" s="50">
        <v>0.9</v>
      </c>
      <c r="BX89" s="50">
        <v>0.9</v>
      </c>
      <c r="BY89" s="50">
        <v>0.9</v>
      </c>
      <c r="BZ89" s="50">
        <v>0.9</v>
      </c>
      <c r="CA89" s="50">
        <v>0.9</v>
      </c>
    </row>
    <row r="90" spans="1:79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</row>
    <row r="91" spans="1:79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</row>
    <row r="92" spans="1:79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</row>
    <row r="93" spans="1:79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</row>
    <row r="94" spans="1:79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</row>
    <row r="95" spans="1:79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</row>
    <row r="96" spans="1:79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</row>
    <row r="97" spans="1:79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</row>
    <row r="98" spans="1:79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</row>
    <row r="99" spans="1:7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</row>
    <row r="100" spans="1:79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</row>
    <row r="101" spans="1:79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9"/>
      <c r="Z101" s="9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</row>
    <row r="102" spans="1:79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9"/>
      <c r="Z102" s="9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</row>
    <row r="103" spans="1:79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9"/>
      <c r="Z103" s="9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</row>
    <row r="104" spans="1:79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9"/>
      <c r="Z104" s="9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</row>
    <row r="105" spans="1:79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9"/>
      <c r="Z105" s="9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</row>
    <row r="106" spans="1:79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9"/>
      <c r="Z106" s="9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</row>
    <row r="107" spans="1:79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9"/>
      <c r="Z107" s="9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</row>
    <row r="108" spans="1:79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9"/>
      <c r="Z108" s="9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</row>
    <row r="109" spans="1:7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9"/>
      <c r="Z109" s="9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</row>
    <row r="110" spans="1:79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9"/>
      <c r="Z110" s="9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</row>
    <row r="111" spans="1:79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9"/>
      <c r="Z111" s="9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</row>
    <row r="112" spans="1:79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9"/>
      <c r="Z112" s="9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</row>
    <row r="113" spans="1:79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9"/>
      <c r="Z113" s="9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</row>
    <row r="114" spans="1:79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9"/>
      <c r="Z114" s="9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</row>
    <row r="115" spans="1:79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9"/>
      <c r="Z115" s="9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</row>
    <row r="116" spans="1:79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9"/>
      <c r="Z116" s="9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</row>
    <row r="117" spans="1:79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9"/>
      <c r="Z117" s="9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</row>
    <row r="118" spans="1:79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9"/>
      <c r="Z118" s="9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</row>
    <row r="119" spans="1:7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9"/>
      <c r="Z119" s="9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</row>
    <row r="120" spans="1:79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9"/>
      <c r="Z120" s="9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</row>
    <row r="121" spans="1:79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9"/>
      <c r="Z121" s="9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</row>
    <row r="122" spans="1:79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9"/>
      <c r="Z122" s="9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</row>
    <row r="123" spans="1:79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9"/>
      <c r="Z123" s="9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</row>
    <row r="124" spans="1:79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9"/>
      <c r="Z124" s="9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</row>
    <row r="125" spans="1:79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9"/>
      <c r="Z125" s="9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</row>
    <row r="126" spans="1:79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9"/>
      <c r="Z126" s="9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</row>
    <row r="127" spans="1:79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9"/>
      <c r="Z127" s="9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</row>
    <row r="128" spans="1:79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9"/>
      <c r="Z128" s="9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</row>
    <row r="129" spans="1:7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9"/>
      <c r="Z129" s="9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</row>
    <row r="130" spans="1:79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9"/>
      <c r="Z130" s="9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</row>
    <row r="131" spans="1:79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9"/>
      <c r="Z131" s="9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</row>
    <row r="132" spans="1:79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9"/>
      <c r="Z132" s="9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</row>
    <row r="133" spans="1:79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9"/>
      <c r="Z133" s="9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</row>
    <row r="134" spans="1:79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9"/>
      <c r="Z134" s="9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</row>
    <row r="135" spans="1:79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9"/>
      <c r="Z135" s="9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</row>
    <row r="136" spans="1:79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9"/>
      <c r="Z136" s="9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</row>
    <row r="137" spans="1:79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9"/>
      <c r="Z137" s="9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</row>
    <row r="138" spans="1:79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9"/>
      <c r="Z138" s="9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</row>
    <row r="139" spans="1:7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9"/>
      <c r="Z139" s="9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</row>
    <row r="140" spans="1:79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9"/>
      <c r="Z140" s="9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</row>
    <row r="141" spans="1:79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9"/>
      <c r="Z141" s="9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</row>
    <row r="142" spans="1:79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9"/>
      <c r="Z142" s="9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</row>
    <row r="143" spans="1:79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9"/>
      <c r="Z143" s="9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</row>
    <row r="144" spans="1:79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9"/>
      <c r="Z144" s="9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</row>
    <row r="145" spans="1:79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9"/>
      <c r="Z145" s="9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</row>
    <row r="146" spans="1:79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9"/>
      <c r="Z146" s="9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</row>
    <row r="147" spans="1:79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9"/>
      <c r="Z147" s="9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</row>
    <row r="148" spans="1:79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9"/>
      <c r="Z148" s="9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</row>
    <row r="149" spans="1:7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9"/>
      <c r="Z149" s="9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</row>
    <row r="150" spans="1:79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9"/>
      <c r="Z150" s="9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</row>
    <row r="151" spans="1:79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9"/>
      <c r="Z151" s="9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</row>
    <row r="152" spans="1:79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9"/>
      <c r="Z152" s="9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</row>
    <row r="153" spans="1:79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9"/>
      <c r="Z153" s="9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</row>
    <row r="154" spans="1:79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9"/>
      <c r="Z154" s="9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</row>
    <row r="155" spans="1:79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9"/>
      <c r="Z155" s="9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</row>
    <row r="156" spans="1:79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9"/>
      <c r="Z156" s="9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</row>
    <row r="157" spans="1:79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9"/>
      <c r="Z157" s="9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</row>
    <row r="158" spans="1:79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9"/>
      <c r="Z158" s="9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</row>
    <row r="159" spans="1:7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9"/>
      <c r="Z159" s="9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</row>
    <row r="160" spans="1:79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9"/>
      <c r="Z160" s="9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</row>
    <row r="161" spans="1:79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9"/>
      <c r="Z161" s="9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</row>
    <row r="162" spans="1:79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9"/>
      <c r="Z162" s="9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</row>
    <row r="163" spans="1:79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9"/>
      <c r="Z163" s="9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</row>
    <row r="164" spans="1:79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9"/>
      <c r="Z164" s="9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</row>
    <row r="165" spans="1:79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9"/>
      <c r="Z165" s="9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</row>
    <row r="166" spans="1:79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9"/>
      <c r="Z166" s="9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</row>
    <row r="167" spans="1:79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9"/>
      <c r="Z167" s="9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</row>
    <row r="168" spans="1:79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9"/>
      <c r="Z168" s="9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</row>
    <row r="169" spans="1:7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9"/>
      <c r="Z169" s="9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</row>
    <row r="170" spans="1:79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9"/>
      <c r="Z170" s="9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</row>
    <row r="171" spans="1:79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9"/>
      <c r="Z171" s="9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</row>
    <row r="172" spans="1:79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9"/>
      <c r="Z172" s="9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</row>
    <row r="173" spans="1:79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9"/>
      <c r="Z173" s="9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</row>
    <row r="174" spans="1:79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9"/>
      <c r="Z174" s="9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</row>
    <row r="175" spans="1:79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9"/>
      <c r="Z175" s="9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</row>
    <row r="176" spans="1:79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9"/>
      <c r="Z176" s="9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</row>
    <row r="177" spans="1:79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9"/>
      <c r="Z177" s="9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</row>
    <row r="178" spans="1:79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9"/>
      <c r="Z178" s="9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</row>
    <row r="179" spans="1: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9"/>
      <c r="Z179" s="9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</row>
    <row r="180" spans="1:79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9"/>
      <c r="Z180" s="9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</row>
    <row r="181" spans="1:79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9"/>
      <c r="Z181" s="9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</row>
    <row r="182" spans="1:79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9"/>
      <c r="Z182" s="9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</row>
    <row r="183" spans="1:79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9"/>
      <c r="Z183" s="9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</row>
    <row r="184" spans="1:79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9"/>
      <c r="Z184" s="9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</row>
    <row r="185" spans="1:79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9"/>
      <c r="Z185" s="9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</row>
    <row r="186" spans="1:79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9"/>
      <c r="Z186" s="9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</row>
    <row r="187" spans="1:79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9"/>
      <c r="Z187" s="9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</row>
    <row r="188" spans="1:79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9"/>
      <c r="Z188" s="9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</row>
    <row r="189" spans="1:7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9"/>
      <c r="Z189" s="9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</row>
    <row r="190" spans="1:79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9"/>
      <c r="Z190" s="9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</row>
    <row r="191" spans="1:79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9"/>
      <c r="Z191" s="9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</row>
    <row r="192" spans="1:79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9"/>
      <c r="Z192" s="9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</row>
    <row r="193" spans="1:79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9"/>
      <c r="Z193" s="9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</row>
    <row r="194" spans="1:79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9"/>
      <c r="Z194" s="9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</row>
    <row r="195" spans="1:79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9"/>
      <c r="Z195" s="9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</row>
    <row r="196" spans="1:79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9"/>
      <c r="Z196" s="9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</row>
    <row r="197" spans="1:79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9"/>
      <c r="Z197" s="9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</row>
    <row r="198" spans="1:79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9"/>
      <c r="Z198" s="9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</row>
    <row r="199" spans="1:7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9"/>
      <c r="Z199" s="9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</row>
    <row r="200" spans="1:79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9"/>
      <c r="Z200" s="9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</row>
    <row r="201" spans="1:79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9"/>
      <c r="Z201" s="9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</row>
    <row r="202" spans="1:79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9"/>
      <c r="Z202" s="9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</row>
    <row r="203" spans="1:79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9"/>
      <c r="Z203" s="9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</row>
    <row r="204" spans="1:79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9"/>
      <c r="Z204" s="9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</row>
    <row r="205" spans="1:79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9"/>
      <c r="Z205" s="9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</row>
    <row r="206" spans="1:79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9"/>
      <c r="Z206" s="9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</row>
    <row r="207" spans="1:79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9"/>
      <c r="Z207" s="9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</row>
    <row r="208" spans="1:79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9"/>
      <c r="Z208" s="9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</row>
    <row r="209" spans="1:7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9"/>
      <c r="Z209" s="9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</row>
    <row r="210" spans="1:79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9"/>
      <c r="Z210" s="9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</row>
    <row r="211" spans="1:79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9"/>
      <c r="Z211" s="9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</row>
    <row r="212" spans="1:79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9"/>
      <c r="Z212" s="9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</row>
    <row r="213" spans="1:79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9"/>
      <c r="Z213" s="9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</row>
    <row r="214" spans="1:79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9"/>
      <c r="Z214" s="9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</row>
    <row r="215" spans="1:79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9"/>
      <c r="Z215" s="9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</row>
    <row r="216" spans="1:79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9"/>
      <c r="Z216" s="9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</row>
    <row r="217" spans="1:79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9"/>
      <c r="Z217" s="9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</row>
    <row r="218" spans="1:79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9"/>
      <c r="Z218" s="9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</row>
    <row r="219" spans="1:7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9"/>
      <c r="Z219" s="9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</row>
    <row r="220" spans="1:79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9"/>
      <c r="Z220" s="9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</row>
    <row r="221" spans="1:79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9"/>
      <c r="Z221" s="9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</row>
    <row r="222" spans="1:79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9"/>
      <c r="Z222" s="9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</row>
    <row r="223" spans="1:79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9"/>
      <c r="Z223" s="9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</row>
    <row r="224" spans="1:79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9"/>
      <c r="Z224" s="9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</row>
    <row r="225" spans="1:79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9"/>
      <c r="Z225" s="9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</row>
    <row r="226" spans="1:79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9"/>
      <c r="Z226" s="9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</row>
    <row r="227" spans="1:79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9"/>
      <c r="Z227" s="9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</row>
    <row r="228" spans="1:79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9"/>
      <c r="Z228" s="9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</row>
    <row r="229" spans="1:7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9"/>
      <c r="Z229" s="9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</row>
    <row r="230" spans="1:79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9"/>
      <c r="Z230" s="9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</row>
    <row r="231" spans="1:79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9"/>
      <c r="Z231" s="9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</row>
    <row r="232" spans="1:79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9"/>
      <c r="Z232" s="9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</row>
    <row r="233" spans="1:79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9"/>
      <c r="Z233" s="9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</row>
    <row r="234" spans="1:79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9"/>
      <c r="Z234" s="9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</row>
    <row r="235" spans="1:79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9"/>
      <c r="Z235" s="9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</row>
    <row r="236" spans="1:79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9"/>
      <c r="Z236" s="9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</row>
    <row r="237" spans="1:79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9"/>
      <c r="Z237" s="9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</row>
    <row r="238" spans="1:79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9"/>
      <c r="Z238" s="9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</row>
    <row r="239" spans="1:7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9"/>
      <c r="Z239" s="9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</row>
    <row r="240" spans="1:79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9"/>
      <c r="Z240" s="9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</row>
    <row r="241" spans="1:79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9"/>
      <c r="Z241" s="9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</row>
    <row r="242" spans="1:79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9"/>
      <c r="Z242" s="9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</row>
    <row r="243" spans="1:79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9"/>
      <c r="Z243" s="9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</row>
    <row r="244" spans="1:79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9"/>
      <c r="Z244" s="9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</row>
    <row r="245" spans="1:79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9"/>
      <c r="Z245" s="9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</row>
    <row r="246" spans="1:79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9"/>
      <c r="Z246" s="9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</row>
    <row r="247" spans="1:79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9"/>
      <c r="Z247" s="9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</row>
    <row r="248" spans="1:79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9"/>
      <c r="Z248" s="9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</row>
    <row r="249" spans="1:7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9"/>
      <c r="Z249" s="9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</row>
    <row r="250" spans="1:79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9"/>
      <c r="Z250" s="9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</row>
    <row r="251" spans="1:79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9"/>
      <c r="Z251" s="9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</row>
    <row r="252" spans="1:79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9"/>
      <c r="Z252" s="9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</row>
    <row r="253" spans="1:79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9"/>
      <c r="Z253" s="9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</row>
    <row r="254" spans="1:79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9"/>
      <c r="Z254" s="9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</row>
    <row r="255" spans="1:79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9"/>
      <c r="Z255" s="9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</row>
    <row r="256" spans="1:79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9"/>
      <c r="Z256" s="9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</row>
    <row r="257" spans="1:79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9"/>
      <c r="Z257" s="9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</row>
    <row r="258" spans="1:79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9"/>
      <c r="Z258" s="9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</row>
    <row r="259" spans="1:7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9"/>
      <c r="Z259" s="9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</row>
    <row r="260" spans="1:79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9"/>
      <c r="Z260" s="9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</row>
    <row r="261" spans="1:79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9"/>
      <c r="Z261" s="9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</row>
    <row r="262" spans="1:79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9"/>
      <c r="Z262" s="9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</row>
    <row r="263" spans="1:79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9"/>
      <c r="Z263" s="9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</row>
    <row r="264" spans="1:79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9"/>
      <c r="Z264" s="9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</row>
    <row r="265" spans="1:79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9"/>
      <c r="Z265" s="9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</row>
    <row r="266" spans="1:79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9"/>
      <c r="Z266" s="9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</row>
    <row r="267" spans="1:79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9"/>
      <c r="Z267" s="9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</row>
    <row r="268" spans="1:79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9"/>
      <c r="Z268" s="9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</row>
    <row r="269" spans="1:7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9"/>
      <c r="Z269" s="9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</row>
    <row r="270" spans="1:79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9"/>
      <c r="Z270" s="9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</row>
    <row r="271" spans="1:79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9"/>
      <c r="Z271" s="9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</row>
    <row r="272" spans="1:79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9"/>
      <c r="Z272" s="9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</row>
    <row r="273" spans="1:79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9"/>
      <c r="Z273" s="9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</row>
    <row r="274" spans="1:79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9"/>
      <c r="Z274" s="9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</row>
    <row r="275" spans="1:79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9"/>
      <c r="Z275" s="9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</row>
    <row r="276" spans="1:79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9"/>
      <c r="Z276" s="9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</row>
    <row r="277" spans="1:79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9"/>
      <c r="Z277" s="9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</row>
    <row r="278" spans="1:79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9"/>
      <c r="Z278" s="9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</row>
    <row r="279" spans="1: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9"/>
      <c r="Z279" s="9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</row>
    <row r="280" spans="1:79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9"/>
      <c r="Z280" s="9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</row>
    <row r="281" spans="1:79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9"/>
      <c r="Z281" s="9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</row>
    <row r="282" spans="1:79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9"/>
      <c r="Z282" s="9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</row>
    <row r="283" spans="1:79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9"/>
      <c r="Z283" s="9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</row>
    <row r="284" spans="1:79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9"/>
      <c r="Z284" s="9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</row>
    <row r="285" spans="1:79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9"/>
      <c r="Z285" s="9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</row>
    <row r="286" spans="1:79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9"/>
      <c r="Z286" s="9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</row>
    <row r="287" spans="1:79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9"/>
      <c r="Z287" s="9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</row>
    <row r="288" spans="1:79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9"/>
      <c r="Z288" s="9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</row>
    <row r="289" spans="1:7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9"/>
      <c r="Z289" s="9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</row>
    <row r="290" spans="1:79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</row>
    <row r="291" spans="1:79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</row>
    <row r="292" spans="1:79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</row>
    <row r="293" spans="1:79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</row>
    <row r="294" spans="1:79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</row>
    <row r="295" spans="1:79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</row>
    <row r="296" spans="1:79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</row>
    <row r="297" spans="1:79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</row>
    <row r="298" spans="1:79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</row>
    <row r="299" spans="1:7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</row>
    <row r="300" spans="1:79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</row>
    <row r="301" spans="1:79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</row>
    <row r="302" spans="1:79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</row>
    <row r="303" spans="1:79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</row>
    <row r="304" spans="1:79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</row>
    <row r="305" spans="1:79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</row>
    <row r="306" spans="1:79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</row>
    <row r="307" spans="1:79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</row>
    <row r="308" spans="1:79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</row>
    <row r="309" spans="1:7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</row>
    <row r="310" spans="1:79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</row>
    <row r="311" spans="1:79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</row>
    <row r="312" spans="1:79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</row>
    <row r="313" spans="1:79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</row>
    <row r="314" spans="1:79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</row>
    <row r="315" spans="1:79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</row>
    <row r="316" spans="1:79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</row>
    <row r="317" spans="1:79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</row>
    <row r="318" spans="1:79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</row>
    <row r="319" spans="1:7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</row>
    <row r="320" spans="1:79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</row>
    <row r="321" spans="1:79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</row>
    <row r="322" spans="1:79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</row>
    <row r="323" spans="1:79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</row>
    <row r="324" spans="1:79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</row>
    <row r="325" spans="1:79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</row>
    <row r="326" spans="1:79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</row>
    <row r="327" spans="1:79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</row>
    <row r="328" spans="1:79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</row>
    <row r="329" spans="1:7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</row>
    <row r="330" spans="1:79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</row>
    <row r="331" spans="1:79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</row>
    <row r="332" spans="1:79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</row>
    <row r="333" spans="1:79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</row>
    <row r="334" spans="1:79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</row>
    <row r="335" spans="1:79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</row>
    <row r="336" spans="1:79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</row>
    <row r="337" spans="1:79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</row>
    <row r="338" spans="1:79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</row>
    <row r="339" spans="1:7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</row>
    <row r="340" spans="1:79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</row>
    <row r="341" spans="1:79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</row>
    <row r="342" spans="1:79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</row>
    <row r="343" spans="1:79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</row>
    <row r="344" spans="1:79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</row>
    <row r="345" spans="1:79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</row>
    <row r="346" spans="1:79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</row>
    <row r="347" spans="1:79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</row>
    <row r="348" spans="1:79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</row>
    <row r="349" spans="1:7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</row>
    <row r="350" spans="1:79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</row>
    <row r="351" spans="1:79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</row>
    <row r="352" spans="1:79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</row>
    <row r="353" spans="1:79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</row>
    <row r="354" spans="1:79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</row>
    <row r="355" spans="1:79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</row>
    <row r="356" spans="1:79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</row>
    <row r="357" spans="1:79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</row>
    <row r="358" spans="1:79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</row>
    <row r="359" spans="1:7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</row>
    <row r="360" spans="1:79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</row>
    <row r="361" spans="1:79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</row>
    <row r="362" spans="1:79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</row>
    <row r="363" spans="1:79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</row>
    <row r="364" spans="1:79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</row>
    <row r="365" spans="1:79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</row>
    <row r="366" spans="1:79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</row>
    <row r="367" spans="1:79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</row>
    <row r="368" spans="1:79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</row>
    <row r="369" spans="1:7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</row>
    <row r="370" spans="1:79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</row>
    <row r="371" spans="1:79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</row>
    <row r="372" spans="1:79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</row>
    <row r="373" spans="1:79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</row>
    <row r="374" spans="1:79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</row>
    <row r="375" spans="1:79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</row>
    <row r="376" spans="1:79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</row>
    <row r="377" spans="1:79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</row>
    <row r="378" spans="1:79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</row>
    <row r="379" spans="1: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</row>
    <row r="380" spans="1:79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</row>
    <row r="381" spans="1:79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</row>
    <row r="382" spans="1:79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</row>
    <row r="383" spans="1:79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</row>
    <row r="384" spans="1:79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</row>
    <row r="385" spans="1:79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</row>
    <row r="386" spans="1:79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</row>
    <row r="387" spans="1:79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</row>
    <row r="388" spans="1:79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</row>
    <row r="389" spans="1:7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</row>
    <row r="390" spans="1:79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</row>
    <row r="391" spans="1:79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</row>
    <row r="392" spans="1:79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</row>
    <row r="393" spans="1:79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</row>
    <row r="394" spans="1:79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</row>
    <row r="395" spans="1:79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</row>
    <row r="396" spans="1:79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</row>
    <row r="397" spans="1:79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</row>
    <row r="398" spans="1:79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</row>
    <row r="399" spans="1:7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</row>
    <row r="400" spans="1:79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</row>
    <row r="401" spans="1:79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</row>
    <row r="402" spans="1:79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</row>
    <row r="403" spans="1:79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</row>
    <row r="404" spans="1:79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</row>
    <row r="405" spans="1:79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</row>
    <row r="406" spans="1:79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</row>
    <row r="407" spans="1:79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</row>
    <row r="408" spans="1:79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</row>
    <row r="409" spans="1:7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</row>
    <row r="410" spans="1:79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</row>
    <row r="411" spans="1:79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</row>
    <row r="412" spans="1:79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</row>
    <row r="413" spans="1:79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</row>
    <row r="414" spans="1:79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</row>
    <row r="415" spans="1:79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</row>
    <row r="416" spans="1:79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</row>
    <row r="417" spans="1:79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</row>
    <row r="418" spans="1:79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</row>
    <row r="419" spans="1:7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</row>
    <row r="420" spans="1:79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</row>
    <row r="421" spans="1:79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</row>
    <row r="422" spans="1:79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</row>
    <row r="423" spans="1:79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</row>
    <row r="424" spans="1:79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</row>
    <row r="425" spans="1:79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</row>
    <row r="426" spans="1:79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</row>
    <row r="427" spans="1:79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</row>
    <row r="428" spans="1:79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</row>
    <row r="429" spans="1:7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</row>
    <row r="430" spans="1:79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</row>
    <row r="431" spans="1:79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</row>
    <row r="432" spans="1:79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</row>
    <row r="433" spans="1:79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</row>
    <row r="434" spans="1:79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</row>
    <row r="435" spans="1:79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</row>
    <row r="436" spans="1:79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</row>
    <row r="437" spans="1:79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</row>
    <row r="438" spans="1:79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</row>
    <row r="439" spans="1:7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</row>
    <row r="440" spans="1:79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</row>
    <row r="441" spans="1:79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</row>
    <row r="442" spans="1:79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</row>
    <row r="443" spans="1:79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</row>
    <row r="444" spans="1:79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</row>
    <row r="445" spans="1:79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</row>
    <row r="446" spans="1:79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</row>
    <row r="447" spans="1:79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</row>
    <row r="448" spans="1:79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</row>
    <row r="449" spans="1:7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</row>
    <row r="450" spans="1:79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</row>
    <row r="451" spans="1:79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</row>
    <row r="452" spans="1:79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</row>
    <row r="453" spans="1:79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</row>
    <row r="454" spans="1:79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</row>
    <row r="455" spans="1:79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</row>
    <row r="456" spans="1:79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</row>
    <row r="457" spans="1:79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</row>
    <row r="458" spans="1:79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</row>
    <row r="459" spans="1:7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</row>
    <row r="460" spans="1:79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</row>
    <row r="461" spans="1:79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</row>
    <row r="462" spans="1:79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</row>
    <row r="463" spans="1:79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</row>
    <row r="464" spans="1:79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</row>
    <row r="465" spans="1:79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</row>
    <row r="466" spans="1:79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</row>
    <row r="467" spans="1:79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</row>
    <row r="468" spans="1:79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</row>
    <row r="469" spans="1:7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</row>
    <row r="470" spans="1:79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</row>
    <row r="471" spans="1:79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</row>
    <row r="472" spans="1:79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</row>
    <row r="473" spans="1:79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</row>
    <row r="474" spans="1:79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</row>
    <row r="475" spans="1:79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</row>
    <row r="476" spans="1:79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</row>
    <row r="477" spans="1:79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</row>
    <row r="478" spans="1:79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</row>
    <row r="479" spans="1: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</row>
    <row r="480" spans="1:79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</row>
    <row r="481" spans="1:79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</row>
    <row r="482" spans="1:79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</row>
    <row r="483" spans="1:79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</row>
    <row r="484" spans="1:79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</row>
    <row r="485" spans="1:79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</row>
    <row r="486" spans="1:79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</row>
    <row r="487" spans="1:79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</row>
    <row r="488" spans="1:79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</row>
    <row r="489" spans="1:7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</row>
    <row r="490" spans="1:79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</row>
    <row r="491" spans="1:79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</row>
    <row r="492" spans="1:79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</row>
    <row r="493" spans="1:79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</row>
    <row r="494" spans="1:79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</row>
    <row r="495" spans="1:79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</row>
    <row r="496" spans="1:79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</row>
    <row r="497" spans="1:79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</row>
    <row r="498" spans="1:79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</row>
    <row r="499" spans="1:7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</row>
    <row r="500" spans="1:79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</row>
    <row r="501" spans="1:79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</row>
    <row r="502" spans="1:79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</row>
    <row r="503" spans="1:79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</row>
    <row r="504" spans="1:79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</row>
    <row r="505" spans="1:79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</row>
    <row r="506" spans="1:79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</row>
    <row r="507" spans="1:79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</row>
    <row r="508" spans="1:79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</row>
    <row r="509" spans="1:7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</row>
    <row r="510" spans="1:79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</row>
    <row r="511" spans="1:79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</row>
    <row r="512" spans="1:79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</row>
    <row r="513" spans="1:79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</row>
    <row r="514" spans="1:79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</row>
    <row r="515" spans="1:79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</row>
    <row r="516" spans="1:79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</row>
    <row r="517" spans="1:79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</row>
    <row r="518" spans="1:79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</row>
    <row r="519" spans="1:7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</row>
    <row r="520" spans="1:79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</row>
    <row r="521" spans="1:79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</row>
    <row r="522" spans="1:79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</row>
    <row r="523" spans="1:79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</row>
    <row r="524" spans="1:79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</row>
    <row r="525" spans="1:79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</row>
    <row r="526" spans="1:79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</row>
    <row r="527" spans="1:79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</row>
    <row r="528" spans="1:79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</row>
    <row r="529" spans="1:7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</row>
    <row r="530" spans="1:79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</row>
    <row r="531" spans="1:79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</row>
    <row r="532" spans="1:79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</row>
    <row r="533" spans="1:79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</row>
    <row r="534" spans="1:79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</row>
    <row r="535" spans="1:79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</row>
    <row r="536" spans="1:79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</row>
    <row r="537" spans="1:79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</row>
    <row r="538" spans="1:79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</row>
    <row r="539" spans="1:7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</row>
    <row r="540" spans="1:79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</row>
    <row r="541" spans="1:79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</row>
    <row r="542" spans="1:79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</row>
    <row r="543" spans="1:79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</row>
    <row r="544" spans="1:79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</row>
    <row r="545" spans="1:79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</row>
    <row r="546" spans="1:79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</row>
    <row r="547" spans="1:79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</row>
    <row r="548" spans="1:79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</row>
    <row r="549" spans="1:7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</row>
    <row r="550" spans="1:79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</row>
    <row r="551" spans="1:79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</row>
    <row r="552" spans="1:79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</row>
    <row r="553" spans="1:79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</row>
    <row r="554" spans="1:79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</row>
    <row r="555" spans="1:79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</row>
    <row r="556" spans="1:79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</row>
    <row r="557" spans="1:79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</row>
    <row r="558" spans="1:79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</row>
    <row r="559" spans="1:7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</row>
    <row r="560" spans="1:79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</row>
    <row r="561" spans="1:79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</row>
    <row r="562" spans="1:79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</row>
    <row r="563" spans="1:79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</row>
    <row r="564" spans="1:79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</row>
    <row r="565" spans="1:79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</row>
    <row r="566" spans="1:79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</row>
    <row r="567" spans="1:79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</row>
    <row r="568" spans="1:79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</row>
    <row r="569" spans="1:7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</row>
    <row r="570" spans="1:79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</row>
    <row r="571" spans="1:79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</row>
    <row r="572" spans="1:79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</row>
    <row r="573" spans="1:79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</row>
    <row r="574" spans="1:79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</row>
    <row r="575" spans="1:79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</row>
    <row r="576" spans="1:79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</row>
    <row r="577" spans="1:79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</row>
    <row r="578" spans="1:79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</row>
    <row r="579" spans="1: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</row>
    <row r="580" spans="1:79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</row>
    <row r="581" spans="1:79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</row>
    <row r="582" spans="1:79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</row>
    <row r="583" spans="1:79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</row>
    <row r="584" spans="1:79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</row>
    <row r="585" spans="1:79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</row>
    <row r="586" spans="1:79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</row>
    <row r="587" spans="1:79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</row>
    <row r="588" spans="1:79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</row>
    <row r="589" spans="1:7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</row>
    <row r="590" spans="1:79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</row>
    <row r="591" spans="1:79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</row>
    <row r="592" spans="1:79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</row>
    <row r="593" spans="1:79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</row>
    <row r="594" spans="1:79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</row>
    <row r="595" spans="1:79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</row>
    <row r="596" spans="1:79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</row>
    <row r="597" spans="1:79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</row>
    <row r="598" spans="1:79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</row>
    <row r="599" spans="1:7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</row>
    <row r="600" spans="1:79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</row>
    <row r="601" spans="1:79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</row>
    <row r="602" spans="1:79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</row>
    <row r="603" spans="1:79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</row>
    <row r="604" spans="1:79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</row>
    <row r="605" spans="1:79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</row>
    <row r="606" spans="1:79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</row>
    <row r="607" spans="1:79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</row>
    <row r="608" spans="1:79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</row>
    <row r="609" spans="1:7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</row>
    <row r="610" spans="1:79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</row>
    <row r="611" spans="1:79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</row>
    <row r="612" spans="1:79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</row>
    <row r="613" spans="1:79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</row>
    <row r="614" spans="1:79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</row>
    <row r="615" spans="1:79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</row>
    <row r="616" spans="1:79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</row>
    <row r="617" spans="1:79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</row>
    <row r="618" spans="1:79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</row>
    <row r="619" spans="1:7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</row>
    <row r="620" spans="1:79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</row>
    <row r="621" spans="1:79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</row>
    <row r="622" spans="1:79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</row>
    <row r="623" spans="1:79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</row>
    <row r="624" spans="1:79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</row>
    <row r="625" spans="1:79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</row>
    <row r="626" spans="1:79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</row>
    <row r="627" spans="1:79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</row>
    <row r="628" spans="1:79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</row>
    <row r="629" spans="1:7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</row>
    <row r="630" spans="1:79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</row>
    <row r="631" spans="1:79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</row>
    <row r="632" spans="1:79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</row>
    <row r="633" spans="1:79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</row>
    <row r="634" spans="1:79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</row>
    <row r="635" spans="1:79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</row>
    <row r="636" spans="1:79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</row>
    <row r="637" spans="1:79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</row>
    <row r="638" spans="1:79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</row>
    <row r="639" spans="1:7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</row>
    <row r="640" spans="1:79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</row>
    <row r="641" spans="1:79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</row>
    <row r="642" spans="1:79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</row>
    <row r="643" spans="1:79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</row>
    <row r="644" spans="1:79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</row>
    <row r="645" spans="1:79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</row>
    <row r="646" spans="1:79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</row>
    <row r="647" spans="1:79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</row>
    <row r="648" spans="1:79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</row>
    <row r="649" spans="1:7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</row>
    <row r="650" spans="1:79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</row>
    <row r="651" spans="1:79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</row>
    <row r="652" spans="1:79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</row>
    <row r="653" spans="1:79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</row>
    <row r="654" spans="1:79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</row>
    <row r="655" spans="1:79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</row>
    <row r="656" spans="1:79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</row>
    <row r="657" spans="1:79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</row>
    <row r="658" spans="1:79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</row>
    <row r="659" spans="1:7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</row>
    <row r="660" spans="1:79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</row>
    <row r="661" spans="1:79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</row>
    <row r="662" spans="1:79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</row>
    <row r="663" spans="1:79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</row>
    <row r="664" spans="1:79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</row>
    <row r="665" spans="1:79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</row>
    <row r="666" spans="1:79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</row>
    <row r="667" spans="1:79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</row>
    <row r="668" spans="1:79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</row>
    <row r="669" spans="1:7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</row>
    <row r="670" spans="1:79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</row>
    <row r="671" spans="1:79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</row>
    <row r="672" spans="1:79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</row>
    <row r="673" spans="1:79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</row>
    <row r="674" spans="1:79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</row>
    <row r="675" spans="1:79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</row>
    <row r="676" spans="1:79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</row>
    <row r="677" spans="1:79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</row>
    <row r="678" spans="1:79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</row>
    <row r="679" spans="1: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</row>
    <row r="680" spans="1:79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</row>
    <row r="681" spans="1:79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</row>
    <row r="682" spans="1:79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</row>
    <row r="683" spans="1:79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</row>
    <row r="684" spans="1:79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</row>
    <row r="685" spans="1:79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</row>
    <row r="686" spans="1:79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</row>
    <row r="687" spans="1:79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</row>
    <row r="688" spans="1:79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</row>
    <row r="689" spans="1:7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</row>
    <row r="690" spans="1:79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</row>
    <row r="691" spans="1:79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</row>
    <row r="692" spans="1:79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</row>
    <row r="693" spans="1:79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</row>
    <row r="694" spans="1:79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</row>
    <row r="695" spans="1:79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</row>
    <row r="696" spans="1:79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</row>
    <row r="697" spans="1:79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</row>
    <row r="698" spans="1:79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</row>
    <row r="699" spans="1:7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</row>
    <row r="700" spans="1:79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</row>
    <row r="701" spans="1:79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</row>
    <row r="702" spans="1:79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</row>
    <row r="703" spans="1:79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</row>
    <row r="704" spans="1:79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</row>
    <row r="705" spans="1:79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</row>
    <row r="706" spans="1:79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</row>
    <row r="707" spans="1:79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</row>
    <row r="708" spans="1:79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</row>
    <row r="709" spans="1:7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</row>
    <row r="710" spans="1:79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</row>
    <row r="711" spans="1:79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</row>
    <row r="712" spans="1:79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</row>
    <row r="713" spans="1:79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</row>
    <row r="714" spans="1:79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</row>
    <row r="715" spans="1:79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</row>
    <row r="716" spans="1:79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</row>
    <row r="717" spans="1:79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</row>
    <row r="718" spans="1:79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</row>
    <row r="719" spans="1:7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</row>
    <row r="720" spans="1:79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</row>
    <row r="721" spans="1:79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</row>
    <row r="722" spans="1:79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</row>
    <row r="723" spans="1:79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</row>
    <row r="724" spans="1:79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</row>
    <row r="725" spans="1:79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</row>
    <row r="726" spans="1:79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</row>
    <row r="727" spans="1:79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</row>
    <row r="728" spans="1:79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</row>
    <row r="729" spans="1:7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</row>
    <row r="730" spans="1:79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</row>
    <row r="731" spans="1:79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</row>
    <row r="732" spans="1:79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</row>
    <row r="733" spans="1:79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</row>
    <row r="734" spans="1:79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</row>
    <row r="735" spans="1:79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</row>
    <row r="736" spans="1:79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</row>
    <row r="737" spans="1:79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</row>
    <row r="738" spans="1:79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</row>
    <row r="739" spans="1:7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</row>
    <row r="740" spans="1:79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</row>
    <row r="741" spans="1:79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</row>
    <row r="742" spans="1:79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</row>
    <row r="743" spans="1:79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</row>
    <row r="744" spans="1:79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</row>
    <row r="745" spans="1:79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</row>
    <row r="746" spans="1:79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</row>
    <row r="747" spans="1:79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</row>
    <row r="748" spans="1:79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</row>
    <row r="749" spans="1:7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</row>
    <row r="750" spans="1:79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</row>
    <row r="751" spans="1:79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</row>
    <row r="752" spans="1:79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</row>
    <row r="753" spans="1:79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</row>
    <row r="754" spans="1:79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</row>
    <row r="755" spans="1:79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</row>
    <row r="756" spans="1:79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</row>
    <row r="757" spans="1:79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</row>
    <row r="758" spans="1:79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</row>
    <row r="759" spans="1:7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</row>
    <row r="760" spans="1:79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</row>
    <row r="761" spans="1:79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</row>
    <row r="762" spans="1:79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</row>
    <row r="763" spans="1:79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</row>
    <row r="764" spans="1:79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</row>
    <row r="765" spans="1:79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</row>
    <row r="766" spans="1:79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</row>
    <row r="767" spans="1:79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</row>
    <row r="768" spans="1:79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</row>
    <row r="769" spans="1:7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</row>
    <row r="770" spans="1:79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</row>
    <row r="771" spans="1:79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</row>
    <row r="772" spans="1:79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</row>
    <row r="773" spans="1:79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</row>
    <row r="774" spans="1:79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</row>
    <row r="775" spans="1:79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</row>
    <row r="776" spans="1:79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</row>
    <row r="777" spans="1:79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</row>
    <row r="778" spans="1:79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</row>
    <row r="779" spans="1: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</row>
    <row r="780" spans="1:79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</row>
    <row r="781" spans="1:79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</row>
    <row r="782" spans="1:79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</row>
    <row r="783" spans="1:79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</row>
    <row r="784" spans="1:79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</row>
    <row r="785" spans="1:79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</row>
    <row r="786" spans="1:79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</row>
    <row r="787" spans="1:79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</row>
    <row r="788" spans="1:79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</row>
    <row r="789" spans="1:7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</row>
    <row r="790" spans="1:79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</row>
    <row r="791" spans="1:79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</row>
    <row r="792" spans="1:79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</row>
    <row r="793" spans="1:79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</row>
    <row r="794" spans="1:79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</row>
    <row r="795" spans="1:79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</row>
    <row r="796" spans="1:79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</row>
    <row r="797" spans="1:79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</row>
    <row r="798" spans="1:79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</row>
    <row r="799" spans="1:7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</row>
    <row r="800" spans="1:79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</row>
    <row r="801" spans="1:79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</row>
    <row r="802" spans="1:79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</row>
    <row r="803" spans="1:79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</row>
    <row r="804" spans="1:79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</row>
    <row r="805" spans="1:79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</row>
    <row r="806" spans="1:79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</row>
    <row r="807" spans="1:79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</row>
    <row r="808" spans="1:79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</row>
    <row r="809" spans="1:7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</row>
    <row r="810" spans="1:79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</row>
    <row r="811" spans="1:79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</row>
    <row r="812" spans="1:79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</row>
    <row r="813" spans="1:79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</row>
    <row r="814" spans="1:79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</row>
    <row r="815" spans="1:79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</row>
    <row r="816" spans="1:79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</row>
    <row r="817" spans="1:79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</row>
    <row r="818" spans="1:79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</row>
    <row r="819" spans="1:7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</row>
    <row r="820" spans="1:79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</row>
    <row r="821" spans="1:79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</row>
    <row r="822" spans="1:79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</row>
    <row r="823" spans="1:79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</row>
    <row r="824" spans="1:79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</row>
    <row r="825" spans="1:79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</row>
    <row r="826" spans="1:79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</row>
    <row r="827" spans="1:79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</row>
    <row r="828" spans="1:79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</row>
    <row r="829" spans="1:7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</row>
    <row r="830" spans="1:79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</row>
    <row r="831" spans="1:79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</row>
    <row r="832" spans="1:79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</row>
    <row r="833" spans="1:79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</row>
    <row r="834" spans="1:79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</row>
    <row r="835" spans="1:79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</row>
    <row r="836" spans="1:79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</row>
    <row r="837" spans="1:79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</row>
    <row r="838" spans="1:79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</row>
    <row r="839" spans="1:7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</row>
    <row r="840" spans="1:79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</row>
    <row r="841" spans="1:79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</row>
    <row r="842" spans="1:79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</row>
    <row r="843" spans="1:79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</row>
    <row r="844" spans="1:79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</row>
    <row r="845" spans="1:79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</row>
    <row r="846" spans="1:79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</row>
    <row r="847" spans="1:79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</row>
    <row r="848" spans="1:79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</row>
    <row r="849" spans="1:7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</row>
    <row r="850" spans="1:79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</row>
    <row r="851" spans="1:79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</row>
    <row r="852" spans="1:79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</row>
    <row r="853" spans="1:79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</row>
    <row r="854" spans="1:79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</row>
    <row r="855" spans="1:79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</row>
    <row r="856" spans="1:79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</row>
    <row r="857" spans="1:79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</row>
    <row r="858" spans="1:79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</row>
    <row r="859" spans="1:7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</row>
    <row r="860" spans="1:79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</row>
    <row r="861" spans="1:79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</row>
    <row r="862" spans="1:79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</row>
    <row r="863" spans="1:79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</row>
    <row r="864" spans="1:79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</row>
    <row r="865" spans="1:79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</row>
    <row r="866" spans="1:79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</row>
    <row r="867" spans="1:79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</row>
    <row r="868" spans="1:79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</row>
    <row r="869" spans="1:7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</row>
    <row r="870" spans="1:79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</row>
    <row r="871" spans="1:79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</row>
    <row r="872" spans="1:79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</row>
    <row r="873" spans="1:79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</row>
    <row r="874" spans="1:79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</row>
    <row r="875" spans="1:79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</row>
    <row r="876" spans="1:79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</row>
    <row r="877" spans="1:79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</row>
    <row r="878" spans="1:79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</row>
    <row r="879" spans="1: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</row>
    <row r="880" spans="1:79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</row>
    <row r="881" spans="1:79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</row>
    <row r="882" spans="1:79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</row>
    <row r="883" spans="1:79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</row>
    <row r="884" spans="1:79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</row>
    <row r="885" spans="1:79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</row>
    <row r="886" spans="1:79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</row>
    <row r="887" spans="1:79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</row>
    <row r="888" spans="1:79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</row>
    <row r="889" spans="1:7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</row>
    <row r="890" spans="1:79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</row>
    <row r="891" spans="1:79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</row>
    <row r="892" spans="1:79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</row>
    <row r="893" spans="1:79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</row>
    <row r="894" spans="1:79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</row>
    <row r="895" spans="1:79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</row>
    <row r="896" spans="1:79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</row>
    <row r="897" spans="1:79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</row>
    <row r="898" spans="1:79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</row>
    <row r="899" spans="1:7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</row>
    <row r="900" spans="1:79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</row>
    <row r="901" spans="1:79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</row>
    <row r="902" spans="1:79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</row>
    <row r="903" spans="1:79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</row>
    <row r="904" spans="1:79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</row>
    <row r="905" spans="1:79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</row>
    <row r="906" spans="1:79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</row>
    <row r="907" spans="1:79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</row>
    <row r="908" spans="1:79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</row>
    <row r="909" spans="1:7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</row>
    <row r="910" spans="1:79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</row>
    <row r="911" spans="1:79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</row>
    <row r="912" spans="1:79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</row>
    <row r="913" spans="1:79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</row>
    <row r="914" spans="1:79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</row>
    <row r="915" spans="1:79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</row>
    <row r="916" spans="1:79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</row>
    <row r="917" spans="1:79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</row>
    <row r="918" spans="1:79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</row>
    <row r="919" spans="1:7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</row>
    <row r="920" spans="1:79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</row>
    <row r="921" spans="1:79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</row>
    <row r="922" spans="1:79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</row>
    <row r="923" spans="1:79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</row>
    <row r="924" spans="1:79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</row>
    <row r="925" spans="1:79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</row>
    <row r="926" spans="1:79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</row>
    <row r="927" spans="1:79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</row>
    <row r="928" spans="1:79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</row>
    <row r="929" spans="1:7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</row>
    <row r="930" spans="1:79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</row>
    <row r="931" spans="1:79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</row>
    <row r="932" spans="1:79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</row>
    <row r="933" spans="1:79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</row>
    <row r="934" spans="1:79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</row>
    <row r="935" spans="1:79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</row>
    <row r="936" spans="1:79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</row>
    <row r="937" spans="1:79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</row>
    <row r="938" spans="1:79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</row>
    <row r="939" spans="1:7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</row>
    <row r="940" spans="1:79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</row>
    <row r="941" spans="1:79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</row>
    <row r="942" spans="1:79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</row>
    <row r="943" spans="1:79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</row>
    <row r="944" spans="1:79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</row>
    <row r="945" spans="1:79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</row>
    <row r="946" spans="1:79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</row>
    <row r="947" spans="1:79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</row>
    <row r="948" spans="1:79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</row>
    <row r="949" spans="1:7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</row>
    <row r="950" spans="1:79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</row>
    <row r="951" spans="1:79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</row>
    <row r="952" spans="1:79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</row>
    <row r="953" spans="1:79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</row>
    <row r="954" spans="1:79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</row>
    <row r="955" spans="1:79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</row>
    <row r="956" spans="1:79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</row>
    <row r="957" spans="1:79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</row>
    <row r="958" spans="1:79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</row>
    <row r="959" spans="1:7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</row>
    <row r="960" spans="1:79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</row>
    <row r="961" spans="1:79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</row>
    <row r="962" spans="1:79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</row>
    <row r="963" spans="1:79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</row>
    <row r="964" spans="1:79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</row>
    <row r="965" spans="1:79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</row>
    <row r="966" spans="1:79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</row>
    <row r="967" spans="1:79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</row>
    <row r="968" spans="1:79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</row>
    <row r="969" spans="1:7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</row>
    <row r="970" spans="1:79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</row>
    <row r="971" spans="1:79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</row>
    <row r="972" spans="1:79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</row>
    <row r="973" spans="1:79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</row>
    <row r="974" spans="1:79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</row>
    <row r="975" spans="1:79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</row>
    <row r="976" spans="1:79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</row>
    <row r="977" spans="1:79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</row>
    <row r="978" spans="1:79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</row>
    <row r="979" spans="1: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</row>
    <row r="980" spans="1:79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</row>
    <row r="981" spans="1:79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</row>
    <row r="982" spans="1:79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</row>
    <row r="983" spans="1:79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</row>
    <row r="984" spans="1:79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</row>
    <row r="985" spans="1:79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</row>
    <row r="986" spans="1:79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</row>
    <row r="987" spans="1:79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</row>
    <row r="988" spans="1:79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</row>
    <row r="989" spans="1:7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</row>
    <row r="990" spans="1:79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</row>
    <row r="991" spans="1:79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</row>
    <row r="992" spans="1:79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</row>
    <row r="993" spans="1:79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</row>
    <row r="994" spans="1:79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</row>
    <row r="995" spans="1:79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</row>
    <row r="996" spans="1:79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</row>
    <row r="997" spans="1:79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</row>
    <row r="998" spans="1:79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</row>
    <row r="999" spans="1:7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</row>
    <row r="1000" spans="1:79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</row>
  </sheetData>
  <mergeCells count="4">
    <mergeCell ref="D2:R2"/>
    <mergeCell ref="U2:AH2"/>
    <mergeCell ref="AL2:BE2"/>
    <mergeCell ref="BH2:BW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A64D79"/>
  </sheetPr>
  <dimension ref="A1:Z1000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4.453125" defaultRowHeight="15" customHeight="1"/>
  <cols>
    <col min="1" max="3" width="2.81640625" customWidth="1"/>
    <col min="4" max="4" width="26.453125" customWidth="1"/>
    <col min="5" max="20" width="11.7265625" customWidth="1"/>
    <col min="21" max="26" width="9.08984375" customWidth="1"/>
  </cols>
  <sheetData>
    <row r="1" spans="1:26" ht="14.25" customHeight="1">
      <c r="A1" s="12"/>
      <c r="B1" s="12"/>
      <c r="C1" s="12"/>
      <c r="D1" s="274" t="s">
        <v>24</v>
      </c>
      <c r="E1" s="275"/>
      <c r="F1" s="275"/>
      <c r="G1" s="276">
        <v>1</v>
      </c>
      <c r="H1" s="276">
        <f t="shared" ref="H1:X1" si="0">G1+1</f>
        <v>2</v>
      </c>
      <c r="I1" s="276">
        <f t="shared" si="0"/>
        <v>3</v>
      </c>
      <c r="J1" s="276">
        <f t="shared" si="0"/>
        <v>4</v>
      </c>
      <c r="K1" s="276">
        <f t="shared" si="0"/>
        <v>5</v>
      </c>
      <c r="L1" s="276">
        <f t="shared" si="0"/>
        <v>6</v>
      </c>
      <c r="M1" s="276">
        <f t="shared" si="0"/>
        <v>7</v>
      </c>
      <c r="N1" s="276">
        <f t="shared" si="0"/>
        <v>8</v>
      </c>
      <c r="O1" s="276">
        <f t="shared" si="0"/>
        <v>9</v>
      </c>
      <c r="P1" s="276">
        <f t="shared" si="0"/>
        <v>10</v>
      </c>
      <c r="Q1" s="276">
        <f t="shared" si="0"/>
        <v>11</v>
      </c>
      <c r="R1" s="276">
        <f t="shared" si="0"/>
        <v>12</v>
      </c>
      <c r="S1" s="276">
        <f t="shared" si="0"/>
        <v>13</v>
      </c>
      <c r="T1" s="276">
        <f t="shared" si="0"/>
        <v>14</v>
      </c>
      <c r="U1" s="276">
        <f t="shared" si="0"/>
        <v>15</v>
      </c>
      <c r="V1" s="276">
        <f t="shared" si="0"/>
        <v>16</v>
      </c>
      <c r="W1" s="276">
        <f t="shared" si="0"/>
        <v>17</v>
      </c>
      <c r="X1" s="276">
        <f t="shared" si="0"/>
        <v>18</v>
      </c>
      <c r="Y1" s="12"/>
      <c r="Z1" s="12"/>
    </row>
    <row r="2" spans="1:26" ht="14.25" customHeight="1">
      <c r="A2" s="12"/>
      <c r="B2" s="12"/>
      <c r="C2" s="12"/>
      <c r="D2" s="277"/>
      <c r="E2" s="278"/>
      <c r="F2" s="279"/>
      <c r="G2" s="279" t="s">
        <v>143</v>
      </c>
      <c r="H2" s="279" t="s">
        <v>144</v>
      </c>
      <c r="I2" s="279" t="s">
        <v>145</v>
      </c>
      <c r="J2" s="279" t="s">
        <v>146</v>
      </c>
      <c r="K2" s="279" t="s">
        <v>147</v>
      </c>
      <c r="L2" s="279" t="s">
        <v>148</v>
      </c>
      <c r="M2" s="279" t="s">
        <v>149</v>
      </c>
      <c r="N2" s="279" t="s">
        <v>150</v>
      </c>
      <c r="O2" s="279" t="s">
        <v>151</v>
      </c>
      <c r="P2" s="279" t="s">
        <v>152</v>
      </c>
      <c r="Q2" s="279" t="s">
        <v>153</v>
      </c>
      <c r="R2" s="279" t="s">
        <v>154</v>
      </c>
      <c r="S2" s="279" t="s">
        <v>155</v>
      </c>
      <c r="T2" s="279" t="s">
        <v>156</v>
      </c>
      <c r="U2" s="279" t="s">
        <v>157</v>
      </c>
      <c r="V2" s="279" t="s">
        <v>158</v>
      </c>
      <c r="W2" s="279" t="s">
        <v>159</v>
      </c>
      <c r="X2" s="279" t="s">
        <v>160</v>
      </c>
      <c r="Y2" s="12"/>
      <c r="Z2" s="12"/>
    </row>
    <row r="3" spans="1:26" ht="14.25" customHeight="1">
      <c r="A3" s="440" t="s">
        <v>200</v>
      </c>
      <c r="B3" s="423"/>
      <c r="C3" s="423"/>
      <c r="D3" s="280" t="s">
        <v>201</v>
      </c>
      <c r="E3" s="281"/>
      <c r="F3" s="282"/>
      <c r="G3" s="283" t="str">
        <f>Assumptions!F8</f>
        <v>Corn</v>
      </c>
      <c r="H3" s="283" t="str">
        <f>Assumptions!G8</f>
        <v>Soybeans</v>
      </c>
      <c r="I3" s="283" t="str">
        <f>Assumptions!H8</f>
        <v>Corn</v>
      </c>
      <c r="J3" s="283" t="str">
        <f>Assumptions!I8</f>
        <v>Soybeans</v>
      </c>
      <c r="K3" s="283" t="str">
        <f>Assumptions!J8</f>
        <v>Corn</v>
      </c>
      <c r="L3" s="283" t="str">
        <f>Assumptions!K8</f>
        <v>Soybeans</v>
      </c>
      <c r="M3" s="283" t="str">
        <f>Assumptions!L8</f>
        <v>Corn</v>
      </c>
      <c r="N3" s="283" t="str">
        <f>Assumptions!M8</f>
        <v>Soybeans</v>
      </c>
      <c r="O3" s="283" t="str">
        <f>Assumptions!N8</f>
        <v>Corn</v>
      </c>
      <c r="P3" s="283" t="str">
        <f>Assumptions!O8</f>
        <v>Soybeans</v>
      </c>
      <c r="Q3" s="283" t="str">
        <f>Assumptions!P8</f>
        <v>Corn</v>
      </c>
      <c r="R3" s="283" t="str">
        <f>Assumptions!Q8</f>
        <v>Soybeans</v>
      </c>
      <c r="S3" s="283" t="str">
        <f>Assumptions!R8</f>
        <v>Corn</v>
      </c>
      <c r="T3" s="283" t="str">
        <f>Assumptions!S8</f>
        <v>Soybeans</v>
      </c>
      <c r="U3" s="283" t="str">
        <f>Assumptions!T8</f>
        <v>Corn</v>
      </c>
      <c r="V3" s="283" t="str">
        <f>Assumptions!U8</f>
        <v>Soybeans</v>
      </c>
      <c r="W3" s="283" t="str">
        <f>Assumptions!V8</f>
        <v>Corn</v>
      </c>
      <c r="X3" s="283" t="str">
        <f>Assumptions!W8</f>
        <v>Soybeans</v>
      </c>
      <c r="Y3" s="284"/>
      <c r="Z3" s="284"/>
    </row>
    <row r="4" spans="1:26" ht="14.25" customHeight="1">
      <c r="A4" s="423"/>
      <c r="B4" s="423"/>
      <c r="C4" s="423"/>
      <c r="D4" s="229" t="s">
        <v>202</v>
      </c>
      <c r="E4" s="228"/>
      <c r="F4" s="228"/>
      <c r="G4" s="285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423"/>
      <c r="B5" s="423"/>
      <c r="C5" s="423"/>
      <c r="D5" s="125" t="s">
        <v>61</v>
      </c>
      <c r="E5" s="287"/>
      <c r="F5" s="96"/>
      <c r="G5" s="286">
        <f>Assumptions!$F$19*IF(Assumptions!$E$3=$D$1,1,0)*IF(Assumptions!F8=$D$5,1,0)</f>
        <v>0</v>
      </c>
      <c r="H5" s="286">
        <f>Assumptions!$F$19*IF(Assumptions!$E$3=$D$1,1,0)*IF(Assumptions!G8=$D$5,1,0)</f>
        <v>0</v>
      </c>
      <c r="I5" s="286">
        <f>Assumptions!$F$19*IF(Assumptions!$E$3=$D$1,1,0)*IF(Assumptions!H8=$D$5,1,0)</f>
        <v>0</v>
      </c>
      <c r="J5" s="286">
        <f>Assumptions!$F$19*IF(Assumptions!$E$3=$D$1,1,0)*IF(Assumptions!I8=$D$5,1,0)</f>
        <v>0</v>
      </c>
      <c r="K5" s="286">
        <f>Assumptions!$F$19*IF(Assumptions!$E$3=$D$1,1,0)*IF(Assumptions!J8=$D$5,1,0)</f>
        <v>0</v>
      </c>
      <c r="L5" s="286">
        <f>Assumptions!$F$19*IF(Assumptions!$E$3=$D$1,1,0)*IF(Assumptions!K8=$D$5,1,0)</f>
        <v>0</v>
      </c>
      <c r="M5" s="286">
        <f>Assumptions!$F$19*IF(Assumptions!$E$3=$D$1,1,0)*IF(Assumptions!L8=$D$5,1,0)</f>
        <v>0</v>
      </c>
      <c r="N5" s="286">
        <f>Assumptions!$F$19*IF(Assumptions!$E$3=$D$1,1,0)*IF(Assumptions!M8=$D$5,1,0)</f>
        <v>0</v>
      </c>
      <c r="O5" s="286">
        <f>Assumptions!$F$19*IF(Assumptions!$E$3=$D$1,1,0)*IF(Assumptions!N8=$D$5,1,0)</f>
        <v>0</v>
      </c>
      <c r="P5" s="286">
        <f>Assumptions!$F$19*IF(Assumptions!$E$3=$D$1,1,0)*IF(Assumptions!O8=$D$5,1,0)</f>
        <v>0</v>
      </c>
      <c r="Q5" s="286">
        <f>Assumptions!$F$19*IF(Assumptions!$E$3=$D$1,1,0)*IF(Assumptions!P8=$D$5,1,0)</f>
        <v>0</v>
      </c>
      <c r="R5" s="286">
        <f>Assumptions!$F$19*IF(Assumptions!$E$3=$D$1,1,0)*IF(Assumptions!Q8=$D$5,1,0)</f>
        <v>0</v>
      </c>
      <c r="S5" s="286">
        <f>Assumptions!$F$19*IF(Assumptions!$E$3=$D$1,1,0)*IF(Assumptions!R8=$D$5,1,0)</f>
        <v>0</v>
      </c>
      <c r="T5" s="286">
        <f>Assumptions!$F$19*IF(Assumptions!$E$3=$D$1,1,0)*IF(Assumptions!S8=$D$5,1,0)</f>
        <v>0</v>
      </c>
      <c r="U5" s="286">
        <f>Assumptions!$F$19*IF(Assumptions!$E$3=$D$1,1,0)*IF(Assumptions!T8=$D$5,1,0)</f>
        <v>0</v>
      </c>
      <c r="V5" s="286">
        <f>Assumptions!$F$19*IF(Assumptions!$E$3=$D$1,1,0)*IF(Assumptions!U8=$D$5,1,0)</f>
        <v>0</v>
      </c>
      <c r="W5" s="286">
        <f>Assumptions!$F$19*IF(Assumptions!$E$3=$D$1,1,0)*IF(Assumptions!V8=$D$5,1,0)</f>
        <v>0</v>
      </c>
      <c r="X5" s="286">
        <f>Assumptions!$F$19*IF(Assumptions!$E$3=$D$1,1,0)*IF(Assumptions!W8=$D$5,1,0)</f>
        <v>0</v>
      </c>
      <c r="Y5" s="12"/>
      <c r="Z5" s="12"/>
    </row>
    <row r="6" spans="1:26" ht="14.25" customHeight="1">
      <c r="A6" s="423"/>
      <c r="B6" s="423"/>
      <c r="C6" s="423"/>
      <c r="D6" s="125" t="s">
        <v>62</v>
      </c>
      <c r="E6" s="287"/>
      <c r="F6" s="96"/>
      <c r="G6" s="286">
        <f>Assumptions!$F$19*IF(Assumptions!$E$3=$D$1,1,0)*IF(Assumptions!F8=$D$6,1,0)</f>
        <v>0</v>
      </c>
      <c r="H6" s="286">
        <f>Assumptions!$F$19*IF(Assumptions!$E$3=$D$1,1,0)*IF(Assumptions!G8=$D$6,1,0)</f>
        <v>0</v>
      </c>
      <c r="I6" s="286">
        <f>Assumptions!$F$19*IF(Assumptions!$E$3=$D$1,1,0)*IF(Assumptions!H8=$D$6,1,0)</f>
        <v>0</v>
      </c>
      <c r="J6" s="286">
        <f>Assumptions!$F$19*IF(Assumptions!$E$3=$D$1,1,0)*IF(Assumptions!I8=$D$6,1,0)</f>
        <v>0</v>
      </c>
      <c r="K6" s="286">
        <f>Assumptions!$F$19*IF(Assumptions!$E$3=$D$1,1,0)*IF(Assumptions!J8=$D$6,1,0)</f>
        <v>0</v>
      </c>
      <c r="L6" s="286">
        <f>Assumptions!$F$19*IF(Assumptions!$E$3=$D$1,1,0)*IF(Assumptions!K8=$D$6,1,0)</f>
        <v>0</v>
      </c>
      <c r="M6" s="286">
        <f>Assumptions!$F$19*IF(Assumptions!$E$3=$D$1,1,0)*IF(Assumptions!L8=$D$6,1,0)</f>
        <v>0</v>
      </c>
      <c r="N6" s="286">
        <f>Assumptions!$F$19*IF(Assumptions!$E$3=$D$1,1,0)*IF(Assumptions!M8=$D$6,1,0)</f>
        <v>0</v>
      </c>
      <c r="O6" s="286">
        <f>Assumptions!$F$19*IF(Assumptions!$E$3=$D$1,1,0)*IF(Assumptions!N8=$D$6,1,0)</f>
        <v>0</v>
      </c>
      <c r="P6" s="286">
        <f>Assumptions!$F$19*IF(Assumptions!$E$3=$D$1,1,0)*IF(Assumptions!O8=$D$6,1,0)</f>
        <v>0</v>
      </c>
      <c r="Q6" s="286">
        <f>Assumptions!$F$19*IF(Assumptions!$E$3=$D$1,1,0)*IF(Assumptions!P8=$D$6,1,0)</f>
        <v>0</v>
      </c>
      <c r="R6" s="286">
        <f>Assumptions!$F$19*IF(Assumptions!$E$3=$D$1,1,0)*IF(Assumptions!Q8=$D$6,1,0)</f>
        <v>0</v>
      </c>
      <c r="S6" s="286">
        <f>Assumptions!$F$19*IF(Assumptions!$E$3=$D$1,1,0)*IF(Assumptions!R8=$D$6,1,0)</f>
        <v>0</v>
      </c>
      <c r="T6" s="286">
        <f>Assumptions!$F$19*IF(Assumptions!$E$3=$D$1,1,0)*IF(Assumptions!S8=$D$6,1,0)</f>
        <v>0</v>
      </c>
      <c r="U6" s="286">
        <f>Assumptions!$F$19*IF(Assumptions!$E$3=$D$1,1,0)*IF(Assumptions!T8=$D$6,1,0)</f>
        <v>0</v>
      </c>
      <c r="V6" s="286">
        <f>Assumptions!$F$19*IF(Assumptions!$E$3=$D$1,1,0)*IF(Assumptions!U8=$D$6,1,0)</f>
        <v>0</v>
      </c>
      <c r="W6" s="286">
        <f>Assumptions!$F$19*IF(Assumptions!$E$3=$D$1,1,0)*IF(Assumptions!V8=$D$6,1,0)</f>
        <v>0</v>
      </c>
      <c r="X6" s="286">
        <f>Assumptions!$F$19*IF(Assumptions!$E$3=$D$1,1,0)*IF(Assumptions!W8=$D$6,1,0)</f>
        <v>0</v>
      </c>
      <c r="Y6" s="12"/>
      <c r="Z6" s="12"/>
    </row>
    <row r="7" spans="1:26" ht="14.25" customHeight="1">
      <c r="A7" s="423"/>
      <c r="B7" s="423"/>
      <c r="C7" s="423"/>
      <c r="D7" s="288"/>
      <c r="E7" s="287"/>
      <c r="F7" s="96"/>
      <c r="G7" s="289"/>
      <c r="H7" s="289"/>
      <c r="I7" s="289"/>
      <c r="J7" s="289"/>
      <c r="K7" s="289"/>
      <c r="L7" s="289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423"/>
      <c r="B8" s="423"/>
      <c r="C8" s="423"/>
      <c r="D8" s="229" t="s">
        <v>162</v>
      </c>
      <c r="E8" s="287"/>
      <c r="F8" s="96"/>
      <c r="G8" s="289"/>
      <c r="H8" s="289"/>
      <c r="I8" s="289"/>
      <c r="J8" s="289"/>
      <c r="K8" s="289"/>
      <c r="L8" s="28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423"/>
      <c r="B9" s="423"/>
      <c r="C9" s="423"/>
      <c r="D9" s="125" t="s">
        <v>61</v>
      </c>
      <c r="E9" s="290"/>
      <c r="F9" s="96"/>
      <c r="G9" s="234">
        <f>G5*Assumptions!$C$74*(1+Assumptions!$J$24)^(G$1-$G$1)*IF(G1=Assumptions!$R$3,'Cost Curves'!BJ$87,1)</f>
        <v>0</v>
      </c>
      <c r="H9" s="234">
        <f>H5*Assumptions!$C$74*(1+Assumptions!$J$24)^(H1-$G$1)*IF(H1=Assumptions!$R$3,'Cost Curves'!BK$87,1)</f>
        <v>0</v>
      </c>
      <c r="I9" s="234">
        <f>I5*Assumptions!$C$74*(1+Assumptions!$J$24)^(I1-$G$1)*IF(I1=Assumptions!$R$3,'Cost Curves'!BL$87,1)</f>
        <v>0</v>
      </c>
      <c r="J9" s="234">
        <f>J5*Assumptions!$C$74*(1+Assumptions!$J$24)^(J1-$G$1)*IF(J1=Assumptions!$R$3,'Cost Curves'!BM$87,1)</f>
        <v>0</v>
      </c>
      <c r="K9" s="234">
        <f>K5*Assumptions!$C$74*(1+Assumptions!$J$24)^(K1-$G$1)*IF(K1=Assumptions!$R$3,'Cost Curves'!BN$87,1)</f>
        <v>0</v>
      </c>
      <c r="L9" s="234">
        <f>L5*Assumptions!$C$74*(1+Assumptions!$J$24)^(L1-$G$1)*IF(L1=Assumptions!$R$3,'Cost Curves'!BO$87,1)</f>
        <v>0</v>
      </c>
      <c r="M9" s="234">
        <f>M5*Assumptions!$C$74*(1+Assumptions!$J$24)^(M1-$G$1)*IF(M1=Assumptions!$R$3,'Cost Curves'!BP$87,1)</f>
        <v>0</v>
      </c>
      <c r="N9" s="234">
        <f>N5*Assumptions!$C$74*(1+Assumptions!$J$24)^(N1-$G$1)*IF(N1=Assumptions!$R$3,'Cost Curves'!BQ$87,1)</f>
        <v>0</v>
      </c>
      <c r="O9" s="234">
        <f>O5*Assumptions!$C$74*(1+Assumptions!$J$24)^(O1-$G$1)*IF(O1=Assumptions!$R$3,'Cost Curves'!BR$87,1)</f>
        <v>0</v>
      </c>
      <c r="P9" s="234">
        <f>P5*Assumptions!$C$74*(1+Assumptions!$J$24)^(P1-$G$1)*IF(P1=Assumptions!$R$3,'Cost Curves'!BS$87,1)</f>
        <v>0</v>
      </c>
      <c r="Q9" s="234">
        <f>Q5*Assumptions!$C$74*(1+Assumptions!$J$24)^(Q1-$G$1)*IF(Q1=Assumptions!$R$3,'Cost Curves'!BT$87,1)</f>
        <v>0</v>
      </c>
      <c r="R9" s="234">
        <f>R5*Assumptions!$C$74*(1+Assumptions!$J$24)^(R1-$G$1)*IF(R1=Assumptions!$R$3,'Cost Curves'!BU$87,1)</f>
        <v>0</v>
      </c>
      <c r="S9" s="234">
        <f>S5*Assumptions!$C$74*(1+Assumptions!$J$24)^(S1-$G$1)*IF(S1=Assumptions!$R$3,'Cost Curves'!BV$87,1)</f>
        <v>0</v>
      </c>
      <c r="T9" s="234">
        <f>T5*Assumptions!$C$74*(1+Assumptions!$J$24)^(T1-$G$1)*IF(T1=Assumptions!$R$3,'Cost Curves'!BW$87,1)</f>
        <v>0</v>
      </c>
      <c r="U9" s="234">
        <f>U5*Assumptions!$C$74*(1+Assumptions!$J$24)^(U1-$G$1)*IF(U1=Assumptions!$R$3,'Cost Curves'!BX$87,1)</f>
        <v>0</v>
      </c>
      <c r="V9" s="234">
        <f>V5*Assumptions!$C$74*(1+Assumptions!$J$24)^(V1-$G$1)*IF(V1=Assumptions!$R$3,'Cost Curves'!BY$87,1)</f>
        <v>0</v>
      </c>
      <c r="W9" s="234">
        <f>W5*Assumptions!$C$74*(1+Assumptions!$J$24)^(W1-$G$1)*IF(W1=Assumptions!$R$3,'Cost Curves'!BZ$87,1)</f>
        <v>0</v>
      </c>
      <c r="X9" s="234">
        <f>X5*Assumptions!$C$74*(1+Assumptions!$J$24)^(X1-$G$1)*IF(X1=Assumptions!$R$3,'Cost Curves'!CA$87,1)</f>
        <v>0</v>
      </c>
      <c r="Y9" s="12"/>
      <c r="Z9" s="12"/>
    </row>
    <row r="10" spans="1:26" ht="14.25" customHeight="1">
      <c r="A10" s="423"/>
      <c r="B10" s="423"/>
      <c r="C10" s="423"/>
      <c r="D10" s="291" t="s">
        <v>62</v>
      </c>
      <c r="E10" s="292"/>
      <c r="F10" s="293"/>
      <c r="G10" s="294">
        <f>G6*Assumptions!$D$74*(1+Assumptions!$J$24)^(G1-$G$1)*IF(G1=Assumptions!$R$3,'Cost Curves'!BJ$87,1)</f>
        <v>0</v>
      </c>
      <c r="H10" s="295">
        <f>H6*Assumptions!$D$74*(1+Assumptions!$J$24)^(H1-$G$1)*IF(H1=Assumptions!$R$3,'Cost Curves'!BK$87,1)</f>
        <v>0</v>
      </c>
      <c r="I10" s="295">
        <f>I6*Assumptions!$D$74*(1+Assumptions!$J$24)^(I1-$G$1)*IF(I1=Assumptions!$R$3,'Cost Curves'!BL$87,1)</f>
        <v>0</v>
      </c>
      <c r="J10" s="295">
        <f>J6*Assumptions!$D$74*(1+Assumptions!$J$24)^(J1-$G$1)*IF(J1=Assumptions!$R$3,'Cost Curves'!BM$87,1)</f>
        <v>0</v>
      </c>
      <c r="K10" s="295">
        <f>K6*Assumptions!$D$74*(1+Assumptions!$J$24)^(K1-$G$1)*IF(K1=Assumptions!$R$3,'Cost Curves'!BN$87,1)</f>
        <v>0</v>
      </c>
      <c r="L10" s="295">
        <f>L6*Assumptions!$D$74*(1+Assumptions!$J$24)^(L1-$G$1)*IF(L1=Assumptions!$R$3,'Cost Curves'!BO$87,1)</f>
        <v>0</v>
      </c>
      <c r="M10" s="295">
        <f>M6*Assumptions!$D$74*(1+Assumptions!$J$24)^(M1-$G$1)*IF(M1=Assumptions!$R$3,'Cost Curves'!BP$87,1)</f>
        <v>0</v>
      </c>
      <c r="N10" s="295">
        <f>N6*Assumptions!$D$74*(1+Assumptions!$J$24)^(N1-$G$1)*IF(N1=Assumptions!$R$3,'Cost Curves'!BQ$87,1)</f>
        <v>0</v>
      </c>
      <c r="O10" s="295">
        <f>O6*Assumptions!$D$74*(1+Assumptions!$J$24)^(O1-$G$1)*IF(O1=Assumptions!$R$3,'Cost Curves'!BR$87,1)</f>
        <v>0</v>
      </c>
      <c r="P10" s="295">
        <f>P6*Assumptions!$D$74*(1+Assumptions!$J$24)^(P1-$G$1)*IF(P1=Assumptions!$R$3,'Cost Curves'!BS$87,1)</f>
        <v>0</v>
      </c>
      <c r="Q10" s="295">
        <f>Q6*Assumptions!$D$74*(1+Assumptions!$J$24)^(Q1-$G$1)*IF(Q1=Assumptions!$R$3,'Cost Curves'!BT$87,1)</f>
        <v>0</v>
      </c>
      <c r="R10" s="295">
        <f>R6*Assumptions!$D$74*(1+Assumptions!$J$24)^(R1-$G$1)*IF(R1=Assumptions!$R$3,'Cost Curves'!BU$87,1)</f>
        <v>0</v>
      </c>
      <c r="S10" s="295">
        <f>S6*Assumptions!$D$74*(1+Assumptions!$J$24)^(S1-$G$1)*IF(S1=Assumptions!$R$3,'Cost Curves'!BV$87,1)</f>
        <v>0</v>
      </c>
      <c r="T10" s="295">
        <f>T6*Assumptions!$D$74*(1+Assumptions!$J$24)^(T1-$G$1)*IF(T1=Assumptions!$R$3,'Cost Curves'!BW$87,1)</f>
        <v>0</v>
      </c>
      <c r="U10" s="295">
        <f>U6*Assumptions!$D$74*(1+Assumptions!$J$24)^(U1-$G$1)*IF(U1=Assumptions!$R$3,'Cost Curves'!BX$87,1)</f>
        <v>0</v>
      </c>
      <c r="V10" s="295">
        <f>V6*Assumptions!$D$74*(1+Assumptions!$J$24)^(V1-$G$1)*IF(V1=Assumptions!$R$3,'Cost Curves'!BY$87,1)</f>
        <v>0</v>
      </c>
      <c r="W10" s="295">
        <f>W6*Assumptions!$D$74*(1+Assumptions!$J$24)^(W1-$G$1)*IF(W1=Assumptions!$R$3,'Cost Curves'!BZ$87,1)</f>
        <v>0</v>
      </c>
      <c r="X10" s="295">
        <f>X6*Assumptions!$D$74*(1+Assumptions!$J$24)^(X1-$G$1)*IF(X1=Assumptions!$R$3,'Cost Curves'!CA$87,1)</f>
        <v>0</v>
      </c>
      <c r="Y10" s="296"/>
      <c r="Z10" s="296"/>
    </row>
    <row r="11" spans="1:26" ht="14.25" customHeight="1">
      <c r="A11" s="423"/>
      <c r="B11" s="423"/>
      <c r="C11" s="423"/>
      <c r="D11" s="297" t="s">
        <v>203</v>
      </c>
      <c r="E11" s="298"/>
      <c r="F11" s="299"/>
      <c r="G11" s="300">
        <f t="shared" ref="G11:X11" si="1">SUM(G9:G10)</f>
        <v>0</v>
      </c>
      <c r="H11" s="300">
        <f t="shared" si="1"/>
        <v>0</v>
      </c>
      <c r="I11" s="300">
        <f t="shared" si="1"/>
        <v>0</v>
      </c>
      <c r="J11" s="300">
        <f t="shared" si="1"/>
        <v>0</v>
      </c>
      <c r="K11" s="300">
        <f t="shared" si="1"/>
        <v>0</v>
      </c>
      <c r="L11" s="300">
        <f t="shared" si="1"/>
        <v>0</v>
      </c>
      <c r="M11" s="300">
        <f t="shared" si="1"/>
        <v>0</v>
      </c>
      <c r="N11" s="300">
        <f t="shared" si="1"/>
        <v>0</v>
      </c>
      <c r="O11" s="300">
        <f t="shared" si="1"/>
        <v>0</v>
      </c>
      <c r="P11" s="300">
        <f t="shared" si="1"/>
        <v>0</v>
      </c>
      <c r="Q11" s="300">
        <f t="shared" si="1"/>
        <v>0</v>
      </c>
      <c r="R11" s="300">
        <f t="shared" si="1"/>
        <v>0</v>
      </c>
      <c r="S11" s="300">
        <f t="shared" si="1"/>
        <v>0</v>
      </c>
      <c r="T11" s="300">
        <f t="shared" si="1"/>
        <v>0</v>
      </c>
      <c r="U11" s="300">
        <f t="shared" si="1"/>
        <v>0</v>
      </c>
      <c r="V11" s="300">
        <f t="shared" si="1"/>
        <v>0</v>
      </c>
      <c r="W11" s="300">
        <f t="shared" si="1"/>
        <v>0</v>
      </c>
      <c r="X11" s="300">
        <f t="shared" si="1"/>
        <v>0</v>
      </c>
      <c r="Y11" s="301"/>
      <c r="Z11" s="301"/>
    </row>
    <row r="12" spans="1:26" ht="14.25" customHeight="1">
      <c r="A12" s="423"/>
      <c r="B12" s="423"/>
      <c r="C12" s="423"/>
      <c r="D12" s="125"/>
      <c r="E12" s="287"/>
      <c r="F12" s="96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423"/>
      <c r="B13" s="423"/>
      <c r="C13" s="423"/>
      <c r="D13" s="125"/>
      <c r="E13" s="287"/>
      <c r="F13" s="96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423"/>
      <c r="B14" s="423"/>
      <c r="C14" s="423"/>
      <c r="D14" s="229" t="s">
        <v>166</v>
      </c>
      <c r="E14" s="237"/>
      <c r="F14" s="96"/>
      <c r="G14" s="234"/>
      <c r="H14" s="234"/>
      <c r="I14" s="234"/>
      <c r="J14" s="234"/>
      <c r="K14" s="234"/>
      <c r="L14" s="23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423"/>
      <c r="B15" s="423"/>
      <c r="C15" s="423"/>
      <c r="D15" s="302" t="s">
        <v>61</v>
      </c>
      <c r="E15" s="237"/>
      <c r="F15" s="96"/>
      <c r="G15" s="234"/>
      <c r="H15" s="234"/>
      <c r="I15" s="234"/>
      <c r="J15" s="234"/>
      <c r="K15" s="234"/>
      <c r="L15" s="234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423"/>
      <c r="B16" s="423"/>
      <c r="C16" s="423"/>
      <c r="D16" s="125" t="s">
        <v>77</v>
      </c>
      <c r="E16" s="237"/>
      <c r="F16" s="96"/>
      <c r="G16" s="268">
        <f>G$5*Assumptions!$C31*(1+Assumptions!$J$24)^(G$1-$G$1)</f>
        <v>0</v>
      </c>
      <c r="H16" s="234">
        <f>H$5*Assumptions!$C31*(1+Assumptions!$J$24)^(H$1-$G$1)</f>
        <v>0</v>
      </c>
      <c r="I16" s="234">
        <f>I$5*Assumptions!$C31*(1+Assumptions!$J$24)^(I$1-$G$1)</f>
        <v>0</v>
      </c>
      <c r="J16" s="234">
        <f>J$5*Assumptions!$C31*(1+Assumptions!$J$24)^(J$1-$G$1)</f>
        <v>0</v>
      </c>
      <c r="K16" s="234">
        <f>K$5*Assumptions!$C31*(1+Assumptions!$J$24)^(K$1-$G$1)</f>
        <v>0</v>
      </c>
      <c r="L16" s="234">
        <f>L$5*Assumptions!$C31*(1+Assumptions!$J$24)^(L$1-$G$1)</f>
        <v>0</v>
      </c>
      <c r="M16" s="234">
        <f>M$5*Assumptions!$C31*(1+Assumptions!$J$24)^(M$1-$G$1)</f>
        <v>0</v>
      </c>
      <c r="N16" s="234">
        <f>N$5*Assumptions!$C31*(1+Assumptions!$J$24)^(N$1-$G$1)</f>
        <v>0</v>
      </c>
      <c r="O16" s="234">
        <f>O$5*Assumptions!$C31*(1+Assumptions!$J$24)^(O$1-$G$1)</f>
        <v>0</v>
      </c>
      <c r="P16" s="234">
        <f>P$5*Assumptions!$C31*(1+Assumptions!$J$24)^(P$1-$G$1)</f>
        <v>0</v>
      </c>
      <c r="Q16" s="234">
        <f>Q$5*Assumptions!$C31*(1+Assumptions!$J$24)^(Q$1-$G$1)</f>
        <v>0</v>
      </c>
      <c r="R16" s="234">
        <f>R$5*Assumptions!$C31*(1+Assumptions!$J$24)^(R$1-$G$1)</f>
        <v>0</v>
      </c>
      <c r="S16" s="234">
        <f>S$5*Assumptions!$C31*(1+Assumptions!$J$24)^(S$1-$G$1)</f>
        <v>0</v>
      </c>
      <c r="T16" s="234">
        <f>T$5*Assumptions!$C31*(1+Assumptions!$J$24)^(T$1-$G$1)</f>
        <v>0</v>
      </c>
      <c r="U16" s="234">
        <f>U$5*Assumptions!$C31*(1+Assumptions!$J$24)^(U$1-$G$1)</f>
        <v>0</v>
      </c>
      <c r="V16" s="234">
        <f>V$5*Assumptions!$C31*(1+Assumptions!$J$24)^(V$1-$G$1)</f>
        <v>0</v>
      </c>
      <c r="W16" s="234">
        <f>W$5*Assumptions!$C31*(1+Assumptions!$J$24)^(W$1-$G$1)</f>
        <v>0</v>
      </c>
      <c r="X16" s="234">
        <f>X$5*Assumptions!$C31*(1+Assumptions!$J$24)^(X$1-$G$1)</f>
        <v>0</v>
      </c>
      <c r="Y16" s="12"/>
      <c r="Z16" s="12"/>
    </row>
    <row r="17" spans="1:26" ht="14.25" customHeight="1">
      <c r="A17" s="423"/>
      <c r="B17" s="423"/>
      <c r="C17" s="423"/>
      <c r="D17" s="125" t="s">
        <v>78</v>
      </c>
      <c r="E17" s="237"/>
      <c r="F17" s="96"/>
      <c r="G17" s="268">
        <f>G$5*Assumptions!$C32*(1+Assumptions!$J$24)^(G$1-$G$1)</f>
        <v>0</v>
      </c>
      <c r="H17" s="234">
        <f>H$5*Assumptions!$C32*(1+Assumptions!$J$24)^(H$1-$G$1)</f>
        <v>0</v>
      </c>
      <c r="I17" s="234">
        <f>I$5*Assumptions!$C32*(1+Assumptions!$J$24)^(I$1-$G$1)</f>
        <v>0</v>
      </c>
      <c r="J17" s="234">
        <f>J$5*Assumptions!$C32*(1+Assumptions!$J$24)^(J$1-$G$1)</f>
        <v>0</v>
      </c>
      <c r="K17" s="234">
        <f>K$5*Assumptions!$C32*(1+Assumptions!$J$24)^(K$1-$G$1)</f>
        <v>0</v>
      </c>
      <c r="L17" s="234">
        <f>L$5*Assumptions!$C32*(1+Assumptions!$J$24)^(L$1-$G$1)</f>
        <v>0</v>
      </c>
      <c r="M17" s="234">
        <f>M$5*Assumptions!$C32*(1+Assumptions!$J$24)^(M$1-$G$1)</f>
        <v>0</v>
      </c>
      <c r="N17" s="234">
        <f>N$5*Assumptions!$C32*(1+Assumptions!$J$24)^(N$1-$G$1)</f>
        <v>0</v>
      </c>
      <c r="O17" s="234">
        <f>O$5*Assumptions!$C32*(1+Assumptions!$J$24)^(O$1-$G$1)</f>
        <v>0</v>
      </c>
      <c r="P17" s="234">
        <f>P$5*Assumptions!$C32*(1+Assumptions!$J$24)^(P$1-$G$1)</f>
        <v>0</v>
      </c>
      <c r="Q17" s="234">
        <f>Q$5*Assumptions!$C32*(1+Assumptions!$J$24)^(Q$1-$G$1)</f>
        <v>0</v>
      </c>
      <c r="R17" s="234">
        <f>R$5*Assumptions!$C32*(1+Assumptions!$J$24)^(R$1-$G$1)</f>
        <v>0</v>
      </c>
      <c r="S17" s="234">
        <f>S$5*Assumptions!$C32*(1+Assumptions!$J$24)^(S$1-$G$1)</f>
        <v>0</v>
      </c>
      <c r="T17" s="234">
        <f>T$5*Assumptions!$C32*(1+Assumptions!$J$24)^(T$1-$G$1)</f>
        <v>0</v>
      </c>
      <c r="U17" s="234">
        <f>U$5*Assumptions!$C32*(1+Assumptions!$J$24)^(U$1-$G$1)</f>
        <v>0</v>
      </c>
      <c r="V17" s="234">
        <f>V$5*Assumptions!$C32*(1+Assumptions!$J$24)^(V$1-$G$1)</f>
        <v>0</v>
      </c>
      <c r="W17" s="234">
        <f>W$5*Assumptions!$C32*(1+Assumptions!$J$24)^(W$1-$G$1)</f>
        <v>0</v>
      </c>
      <c r="X17" s="234">
        <f>X$5*Assumptions!$C32*(1+Assumptions!$J$24)^(X$1-$G$1)</f>
        <v>0</v>
      </c>
      <c r="Y17" s="12"/>
      <c r="Z17" s="12"/>
    </row>
    <row r="18" spans="1:26" ht="14.25" customHeight="1">
      <c r="A18" s="423"/>
      <c r="B18" s="423"/>
      <c r="C18" s="423"/>
      <c r="D18" s="125" t="s">
        <v>198</v>
      </c>
      <c r="E18" s="237"/>
      <c r="F18" s="96"/>
      <c r="G18" s="268">
        <f>G$5*Assumptions!$C33*(1+Assumptions!$J$24)^(G$1-$G$1)</f>
        <v>0</v>
      </c>
      <c r="H18" s="234">
        <f>H$5*Assumptions!$C33*(1+Assumptions!$J$24)^(H$1-$G$1)</f>
        <v>0</v>
      </c>
      <c r="I18" s="234">
        <f>I$5*Assumptions!$C33*(1+Assumptions!$J$24)^(I$1-$G$1)</f>
        <v>0</v>
      </c>
      <c r="J18" s="234">
        <f>J$5*Assumptions!$C33*(1+Assumptions!$J$24)^(J$1-$G$1)</f>
        <v>0</v>
      </c>
      <c r="K18" s="234">
        <f>K$5*Assumptions!$C33*(1+Assumptions!$J$24)^(K$1-$G$1)</f>
        <v>0</v>
      </c>
      <c r="L18" s="234">
        <f>L$5*Assumptions!$C33*(1+Assumptions!$J$24)^(L$1-$G$1)</f>
        <v>0</v>
      </c>
      <c r="M18" s="234">
        <f>M$5*Assumptions!$C33*(1+Assumptions!$J$24)^(M$1-$G$1)</f>
        <v>0</v>
      </c>
      <c r="N18" s="234">
        <f>N$5*Assumptions!$C33*(1+Assumptions!$J$24)^(N$1-$G$1)</f>
        <v>0</v>
      </c>
      <c r="O18" s="234">
        <f>O$5*Assumptions!$C33*(1+Assumptions!$J$24)^(O$1-$G$1)</f>
        <v>0</v>
      </c>
      <c r="P18" s="234">
        <f>P$5*Assumptions!$C33*(1+Assumptions!$J$24)^(P$1-$G$1)</f>
        <v>0</v>
      </c>
      <c r="Q18" s="234">
        <f>Q$5*Assumptions!$C33*(1+Assumptions!$J$24)^(Q$1-$G$1)</f>
        <v>0</v>
      </c>
      <c r="R18" s="234">
        <f>R$5*Assumptions!$C33*(1+Assumptions!$J$24)^(R$1-$G$1)</f>
        <v>0</v>
      </c>
      <c r="S18" s="234">
        <f>S$5*Assumptions!$C33*(1+Assumptions!$J$24)^(S$1-$G$1)</f>
        <v>0</v>
      </c>
      <c r="T18" s="234">
        <f>T$5*Assumptions!$C33*(1+Assumptions!$J$24)^(T$1-$G$1)</f>
        <v>0</v>
      </c>
      <c r="U18" s="234">
        <f>U$5*Assumptions!$C33*(1+Assumptions!$J$24)^(U$1-$G$1)</f>
        <v>0</v>
      </c>
      <c r="V18" s="234">
        <f>V$5*Assumptions!$C33*(1+Assumptions!$J$24)^(V$1-$G$1)</f>
        <v>0</v>
      </c>
      <c r="W18" s="234">
        <f>W$5*Assumptions!$C33*(1+Assumptions!$J$24)^(W$1-$G$1)</f>
        <v>0</v>
      </c>
      <c r="X18" s="234">
        <f>X$5*Assumptions!$C33*(1+Assumptions!$J$24)^(X$1-$G$1)</f>
        <v>0</v>
      </c>
      <c r="Y18" s="12"/>
      <c r="Z18" s="12"/>
    </row>
    <row r="19" spans="1:26" ht="14.25" customHeight="1">
      <c r="A19" s="423"/>
      <c r="B19" s="423"/>
      <c r="C19" s="423"/>
      <c r="D19" s="125" t="s">
        <v>80</v>
      </c>
      <c r="E19" s="237"/>
      <c r="F19" s="96"/>
      <c r="G19" s="268">
        <f>G$5*Assumptions!$C34*(1+Assumptions!$J$24)^(G$1-$G$1)</f>
        <v>0</v>
      </c>
      <c r="H19" s="234">
        <f>H$5*Assumptions!$C34*(1+Assumptions!$J$24)^(H$1-$G$1)</f>
        <v>0</v>
      </c>
      <c r="I19" s="234">
        <f>I$5*Assumptions!$C34*(1+Assumptions!$J$24)^(I$1-$G$1)</f>
        <v>0</v>
      </c>
      <c r="J19" s="234">
        <f>J$5*Assumptions!$C34*(1+Assumptions!$J$24)^(J$1-$G$1)</f>
        <v>0</v>
      </c>
      <c r="K19" s="234">
        <f>K$5*Assumptions!$C34*(1+Assumptions!$J$24)^(K$1-$G$1)</f>
        <v>0</v>
      </c>
      <c r="L19" s="234">
        <f>L$5*Assumptions!$C34*(1+Assumptions!$J$24)^(L$1-$G$1)</f>
        <v>0</v>
      </c>
      <c r="M19" s="234">
        <f>M$5*Assumptions!$C34*(1+Assumptions!$J$24)^(M$1-$G$1)</f>
        <v>0</v>
      </c>
      <c r="N19" s="234">
        <f>N$5*Assumptions!$C34*(1+Assumptions!$J$24)^(N$1-$G$1)</f>
        <v>0</v>
      </c>
      <c r="O19" s="234">
        <f>O$5*Assumptions!$C34*(1+Assumptions!$J$24)^(O$1-$G$1)</f>
        <v>0</v>
      </c>
      <c r="P19" s="234">
        <f>P$5*Assumptions!$C34*(1+Assumptions!$J$24)^(P$1-$G$1)</f>
        <v>0</v>
      </c>
      <c r="Q19" s="234">
        <f>Q$5*Assumptions!$C34*(1+Assumptions!$J$24)^(Q$1-$G$1)</f>
        <v>0</v>
      </c>
      <c r="R19" s="234">
        <f>R$5*Assumptions!$C34*(1+Assumptions!$J$24)^(R$1-$G$1)</f>
        <v>0</v>
      </c>
      <c r="S19" s="234">
        <f>S$5*Assumptions!$C34*(1+Assumptions!$J$24)^(S$1-$G$1)</f>
        <v>0</v>
      </c>
      <c r="T19" s="234">
        <f>T$5*Assumptions!$C34*(1+Assumptions!$J$24)^(T$1-$G$1)</f>
        <v>0</v>
      </c>
      <c r="U19" s="234">
        <f>U$5*Assumptions!$C34*(1+Assumptions!$J$24)^(U$1-$G$1)</f>
        <v>0</v>
      </c>
      <c r="V19" s="234">
        <f>V$5*Assumptions!$C34*(1+Assumptions!$J$24)^(V$1-$G$1)</f>
        <v>0</v>
      </c>
      <c r="W19" s="234">
        <f>W$5*Assumptions!$C34*(1+Assumptions!$J$24)^(W$1-$G$1)</f>
        <v>0</v>
      </c>
      <c r="X19" s="234">
        <f>X$5*Assumptions!$C34*(1+Assumptions!$J$24)^(X$1-$G$1)</f>
        <v>0</v>
      </c>
      <c r="Y19" s="12"/>
      <c r="Z19" s="12"/>
    </row>
    <row r="20" spans="1:26" ht="14.25" customHeight="1">
      <c r="A20" s="423"/>
      <c r="B20" s="423"/>
      <c r="C20" s="423"/>
      <c r="D20" s="125" t="s">
        <v>81</v>
      </c>
      <c r="E20" s="237"/>
      <c r="F20" s="96"/>
      <c r="G20" s="268">
        <f>G$5*Assumptions!$C35*(1+Assumptions!$J$24)^(G$1-$G$1)</f>
        <v>0</v>
      </c>
      <c r="H20" s="234">
        <f>H$5*Assumptions!$C35*(1+Assumptions!$J$24)^(H$1-$G$1)</f>
        <v>0</v>
      </c>
      <c r="I20" s="234">
        <f>I$5*Assumptions!$C35*(1+Assumptions!$J$24)^(I$1-$G$1)</f>
        <v>0</v>
      </c>
      <c r="J20" s="234">
        <f>J$5*Assumptions!$C35*(1+Assumptions!$J$24)^(J$1-$G$1)</f>
        <v>0</v>
      </c>
      <c r="K20" s="234">
        <f>K$5*Assumptions!$C35*(1+Assumptions!$J$24)^(K$1-$G$1)</f>
        <v>0</v>
      </c>
      <c r="L20" s="234">
        <f>L$5*Assumptions!$C35*(1+Assumptions!$J$24)^(L$1-$G$1)</f>
        <v>0</v>
      </c>
      <c r="M20" s="234">
        <f>M$5*Assumptions!$C35*(1+Assumptions!$J$24)^(M$1-$G$1)</f>
        <v>0</v>
      </c>
      <c r="N20" s="234">
        <f>N$5*Assumptions!$C35*(1+Assumptions!$J$24)^(N$1-$G$1)</f>
        <v>0</v>
      </c>
      <c r="O20" s="234">
        <f>O$5*Assumptions!$C35*(1+Assumptions!$J$24)^(O$1-$G$1)</f>
        <v>0</v>
      </c>
      <c r="P20" s="234">
        <f>P$5*Assumptions!$C35*(1+Assumptions!$J$24)^(P$1-$G$1)</f>
        <v>0</v>
      </c>
      <c r="Q20" s="234">
        <f>Q$5*Assumptions!$C35*(1+Assumptions!$J$24)^(Q$1-$G$1)</f>
        <v>0</v>
      </c>
      <c r="R20" s="234">
        <f>R$5*Assumptions!$C35*(1+Assumptions!$J$24)^(R$1-$G$1)</f>
        <v>0</v>
      </c>
      <c r="S20" s="234">
        <f>S$5*Assumptions!$C35*(1+Assumptions!$J$24)^(S$1-$G$1)</f>
        <v>0</v>
      </c>
      <c r="T20" s="234">
        <f>T$5*Assumptions!$C35*(1+Assumptions!$J$24)^(T$1-$G$1)</f>
        <v>0</v>
      </c>
      <c r="U20" s="234">
        <f>U$5*Assumptions!$C35*(1+Assumptions!$J$24)^(U$1-$G$1)</f>
        <v>0</v>
      </c>
      <c r="V20" s="234">
        <f>V$5*Assumptions!$C35*(1+Assumptions!$J$24)^(V$1-$G$1)</f>
        <v>0</v>
      </c>
      <c r="W20" s="234">
        <f>W$5*Assumptions!$C35*(1+Assumptions!$J$24)^(W$1-$G$1)</f>
        <v>0</v>
      </c>
      <c r="X20" s="234">
        <f>X$5*Assumptions!$C35*(1+Assumptions!$J$24)^(X$1-$G$1)</f>
        <v>0</v>
      </c>
      <c r="Y20" s="12"/>
      <c r="Z20" s="12"/>
    </row>
    <row r="21" spans="1:26" ht="14.25" customHeight="1">
      <c r="A21" s="423"/>
      <c r="B21" s="423"/>
      <c r="C21" s="423"/>
      <c r="D21" s="125" t="s">
        <v>82</v>
      </c>
      <c r="E21" s="237"/>
      <c r="F21" s="96"/>
      <c r="G21" s="268">
        <f>G$5*Assumptions!$C36*(1+Assumptions!$J$24)^(G$1-$G$1)</f>
        <v>0</v>
      </c>
      <c r="H21" s="234">
        <f>H$5*Assumptions!$C36*(1+Assumptions!$J$24)^(H$1-$G$1)</f>
        <v>0</v>
      </c>
      <c r="I21" s="234">
        <f>I$5*Assumptions!$C36*(1+Assumptions!$J$24)^(I$1-$G$1)</f>
        <v>0</v>
      </c>
      <c r="J21" s="234">
        <f>J$5*Assumptions!$C36*(1+Assumptions!$J$24)^(J$1-$G$1)</f>
        <v>0</v>
      </c>
      <c r="K21" s="234">
        <f>K$5*Assumptions!$C36*(1+Assumptions!$J$24)^(K$1-$G$1)</f>
        <v>0</v>
      </c>
      <c r="L21" s="234">
        <f>L$5*Assumptions!$C36*(1+Assumptions!$J$24)^(L$1-$G$1)</f>
        <v>0</v>
      </c>
      <c r="M21" s="234">
        <f>M$5*Assumptions!$C36*(1+Assumptions!$J$24)^(M$1-$G$1)</f>
        <v>0</v>
      </c>
      <c r="N21" s="234">
        <f>N$5*Assumptions!$C36*(1+Assumptions!$J$24)^(N$1-$G$1)</f>
        <v>0</v>
      </c>
      <c r="O21" s="234">
        <f>O$5*Assumptions!$C36*(1+Assumptions!$J$24)^(O$1-$G$1)</f>
        <v>0</v>
      </c>
      <c r="P21" s="234">
        <f>P$5*Assumptions!$C36*(1+Assumptions!$J$24)^(P$1-$G$1)</f>
        <v>0</v>
      </c>
      <c r="Q21" s="234">
        <f>Q$5*Assumptions!$C36*(1+Assumptions!$J$24)^(Q$1-$G$1)</f>
        <v>0</v>
      </c>
      <c r="R21" s="234">
        <f>R$5*Assumptions!$C36*(1+Assumptions!$J$24)^(R$1-$G$1)</f>
        <v>0</v>
      </c>
      <c r="S21" s="234">
        <f>S$5*Assumptions!$C36*(1+Assumptions!$J$24)^(S$1-$G$1)</f>
        <v>0</v>
      </c>
      <c r="T21" s="234">
        <f>T$5*Assumptions!$C36*(1+Assumptions!$J$24)^(T$1-$G$1)</f>
        <v>0</v>
      </c>
      <c r="U21" s="234">
        <f>U$5*Assumptions!$C36*(1+Assumptions!$J$24)^(U$1-$G$1)</f>
        <v>0</v>
      </c>
      <c r="V21" s="234">
        <f>V$5*Assumptions!$C36*(1+Assumptions!$J$24)^(V$1-$G$1)</f>
        <v>0</v>
      </c>
      <c r="W21" s="234">
        <f>W$5*Assumptions!$C36*(1+Assumptions!$J$24)^(W$1-$G$1)</f>
        <v>0</v>
      </c>
      <c r="X21" s="234">
        <f>X$5*Assumptions!$C36*(1+Assumptions!$J$24)^(X$1-$G$1)</f>
        <v>0</v>
      </c>
      <c r="Y21" s="12"/>
      <c r="Z21" s="12"/>
    </row>
    <row r="22" spans="1:26" ht="14.25" customHeight="1">
      <c r="A22" s="423"/>
      <c r="B22" s="423"/>
      <c r="C22" s="423"/>
      <c r="D22" s="125" t="s">
        <v>83</v>
      </c>
      <c r="E22" s="237"/>
      <c r="F22" s="96"/>
      <c r="G22" s="268">
        <f>G$5*Assumptions!$C37*(1+Assumptions!$J$24)^(G$1-$G$1)</f>
        <v>0</v>
      </c>
      <c r="H22" s="234">
        <f>H$5*Assumptions!$C37*(1+Assumptions!$J$24)^(H$1-$G$1)</f>
        <v>0</v>
      </c>
      <c r="I22" s="234">
        <f>I$5*Assumptions!$C37*(1+Assumptions!$J$24)^(I$1-$G$1)</f>
        <v>0</v>
      </c>
      <c r="J22" s="234">
        <f>J$5*Assumptions!$C37*(1+Assumptions!$J$24)^(J$1-$G$1)</f>
        <v>0</v>
      </c>
      <c r="K22" s="234">
        <f>K$5*Assumptions!$C37*(1+Assumptions!$J$24)^(K$1-$G$1)</f>
        <v>0</v>
      </c>
      <c r="L22" s="234">
        <f>L$5*Assumptions!$C37*(1+Assumptions!$J$24)^(L$1-$G$1)</f>
        <v>0</v>
      </c>
      <c r="M22" s="234">
        <f>M$5*Assumptions!$C37*(1+Assumptions!$J$24)^(M$1-$G$1)</f>
        <v>0</v>
      </c>
      <c r="N22" s="234">
        <f>N$5*Assumptions!$C37*(1+Assumptions!$J$24)^(N$1-$G$1)</f>
        <v>0</v>
      </c>
      <c r="O22" s="234">
        <f>O$5*Assumptions!$C37*(1+Assumptions!$J$24)^(O$1-$G$1)</f>
        <v>0</v>
      </c>
      <c r="P22" s="234">
        <f>P$5*Assumptions!$C37*(1+Assumptions!$J$24)^(P$1-$G$1)</f>
        <v>0</v>
      </c>
      <c r="Q22" s="234">
        <f>Q$5*Assumptions!$C37*(1+Assumptions!$J$24)^(Q$1-$G$1)</f>
        <v>0</v>
      </c>
      <c r="R22" s="234">
        <f>R$5*Assumptions!$C37*(1+Assumptions!$J$24)^(R$1-$G$1)</f>
        <v>0</v>
      </c>
      <c r="S22" s="234">
        <f>S$5*Assumptions!$C37*(1+Assumptions!$J$24)^(S$1-$G$1)</f>
        <v>0</v>
      </c>
      <c r="T22" s="234">
        <f>T$5*Assumptions!$C37*(1+Assumptions!$J$24)^(T$1-$G$1)</f>
        <v>0</v>
      </c>
      <c r="U22" s="234">
        <f>U$5*Assumptions!$C37*(1+Assumptions!$J$24)^(U$1-$G$1)</f>
        <v>0</v>
      </c>
      <c r="V22" s="234">
        <f>V$5*Assumptions!$C37*(1+Assumptions!$J$24)^(V$1-$G$1)</f>
        <v>0</v>
      </c>
      <c r="W22" s="234">
        <f>W$5*Assumptions!$C37*(1+Assumptions!$J$24)^(W$1-$G$1)</f>
        <v>0</v>
      </c>
      <c r="X22" s="234">
        <f>X$5*Assumptions!$C37*(1+Assumptions!$J$24)^(X$1-$G$1)</f>
        <v>0</v>
      </c>
      <c r="Y22" s="12"/>
      <c r="Z22" s="12"/>
    </row>
    <row r="23" spans="1:26" ht="14.25" customHeight="1">
      <c r="A23" s="423"/>
      <c r="B23" s="423"/>
      <c r="C23" s="423"/>
      <c r="D23" s="125" t="s">
        <v>84</v>
      </c>
      <c r="E23" s="287"/>
      <c r="F23" s="96"/>
      <c r="G23" s="268">
        <f>G$5*Assumptions!$C38*(1+Assumptions!$J$24)^(G$1-$G$1)</f>
        <v>0</v>
      </c>
      <c r="H23" s="234">
        <f>H$5*Assumptions!$C38*(1+Assumptions!$J$24)^(H$1-$G$1)</f>
        <v>0</v>
      </c>
      <c r="I23" s="234">
        <f>I$5*Assumptions!$C38*(1+Assumptions!$J$24)^(I$1-$G$1)</f>
        <v>0</v>
      </c>
      <c r="J23" s="234">
        <f>J$5*Assumptions!$C38*(1+Assumptions!$J$24)^(J$1-$G$1)</f>
        <v>0</v>
      </c>
      <c r="K23" s="234">
        <f>K$5*Assumptions!$C38*(1+Assumptions!$J$24)^(K$1-$G$1)</f>
        <v>0</v>
      </c>
      <c r="L23" s="234">
        <f>L$5*Assumptions!$C38*(1+Assumptions!$J$24)^(L$1-$G$1)</f>
        <v>0</v>
      </c>
      <c r="M23" s="234">
        <f>M$5*Assumptions!$C38*(1+Assumptions!$J$24)^(M$1-$G$1)</f>
        <v>0</v>
      </c>
      <c r="N23" s="234">
        <f>N$5*Assumptions!$C38*(1+Assumptions!$J$24)^(N$1-$G$1)</f>
        <v>0</v>
      </c>
      <c r="O23" s="234">
        <f>O$5*Assumptions!$C38*(1+Assumptions!$J$24)^(O$1-$G$1)</f>
        <v>0</v>
      </c>
      <c r="P23" s="234">
        <f>P$5*Assumptions!$C38*(1+Assumptions!$J$24)^(P$1-$G$1)</f>
        <v>0</v>
      </c>
      <c r="Q23" s="234">
        <f>Q$5*Assumptions!$C38*(1+Assumptions!$J$24)^(Q$1-$G$1)</f>
        <v>0</v>
      </c>
      <c r="R23" s="234">
        <f>R$5*Assumptions!$C38*(1+Assumptions!$J$24)^(R$1-$G$1)</f>
        <v>0</v>
      </c>
      <c r="S23" s="234">
        <f>S$5*Assumptions!$C38*(1+Assumptions!$J$24)^(S$1-$G$1)</f>
        <v>0</v>
      </c>
      <c r="T23" s="234">
        <f>T$5*Assumptions!$C38*(1+Assumptions!$J$24)^(T$1-$G$1)</f>
        <v>0</v>
      </c>
      <c r="U23" s="234">
        <f>U$5*Assumptions!$C38*(1+Assumptions!$J$24)^(U$1-$G$1)</f>
        <v>0</v>
      </c>
      <c r="V23" s="234">
        <f>V$5*Assumptions!$C38*(1+Assumptions!$J$24)^(V$1-$G$1)</f>
        <v>0</v>
      </c>
      <c r="W23" s="234">
        <f>W$5*Assumptions!$C38*(1+Assumptions!$J$24)^(W$1-$G$1)</f>
        <v>0</v>
      </c>
      <c r="X23" s="234">
        <f>X$5*Assumptions!$C38*(1+Assumptions!$J$24)^(X$1-$G$1)</f>
        <v>0</v>
      </c>
      <c r="Y23" s="12"/>
      <c r="Z23" s="12"/>
    </row>
    <row r="24" spans="1:26" ht="14.25" customHeight="1">
      <c r="A24" s="423"/>
      <c r="B24" s="423"/>
      <c r="C24" s="423"/>
      <c r="D24" s="125" t="s">
        <v>85</v>
      </c>
      <c r="E24" s="287"/>
      <c r="F24" s="96"/>
      <c r="G24" s="268">
        <f>G$5*Assumptions!$C39*(1+Assumptions!$J$24)^(G$1-$G$1)</f>
        <v>0</v>
      </c>
      <c r="H24" s="234">
        <f>H$5*Assumptions!$C39*(1+Assumptions!$J$24)^(H$1-$G$1)</f>
        <v>0</v>
      </c>
      <c r="I24" s="234">
        <f>I$5*Assumptions!$C39*(1+Assumptions!$J$24)^(I$1-$G$1)</f>
        <v>0</v>
      </c>
      <c r="J24" s="234">
        <f>J$5*Assumptions!$C39*(1+Assumptions!$J$24)^(J$1-$G$1)</f>
        <v>0</v>
      </c>
      <c r="K24" s="234">
        <f>K$5*Assumptions!$C39*(1+Assumptions!$J$24)^(K$1-$G$1)</f>
        <v>0</v>
      </c>
      <c r="L24" s="234">
        <f>L$5*Assumptions!$C39*(1+Assumptions!$J$24)^(L$1-$G$1)</f>
        <v>0</v>
      </c>
      <c r="M24" s="234">
        <f>M$5*Assumptions!$C39*(1+Assumptions!$J$24)^(M$1-$G$1)</f>
        <v>0</v>
      </c>
      <c r="N24" s="234">
        <f>N$5*Assumptions!$C39*(1+Assumptions!$J$24)^(N$1-$G$1)</f>
        <v>0</v>
      </c>
      <c r="O24" s="234">
        <f>O$5*Assumptions!$C39*(1+Assumptions!$J$24)^(O$1-$G$1)</f>
        <v>0</v>
      </c>
      <c r="P24" s="234">
        <f>P$5*Assumptions!$C39*(1+Assumptions!$J$24)^(P$1-$G$1)</f>
        <v>0</v>
      </c>
      <c r="Q24" s="234">
        <f>Q$5*Assumptions!$C39*(1+Assumptions!$J$24)^(Q$1-$G$1)</f>
        <v>0</v>
      </c>
      <c r="R24" s="234">
        <f>R$5*Assumptions!$C39*(1+Assumptions!$J$24)^(R$1-$G$1)</f>
        <v>0</v>
      </c>
      <c r="S24" s="234">
        <f>S$5*Assumptions!$C39*(1+Assumptions!$J$24)^(S$1-$G$1)</f>
        <v>0</v>
      </c>
      <c r="T24" s="234">
        <f>T$5*Assumptions!$C39*(1+Assumptions!$J$24)^(T$1-$G$1)</f>
        <v>0</v>
      </c>
      <c r="U24" s="234">
        <f>U$5*Assumptions!$C39*(1+Assumptions!$J$24)^(U$1-$G$1)</f>
        <v>0</v>
      </c>
      <c r="V24" s="234">
        <f>V$5*Assumptions!$C39*(1+Assumptions!$J$24)^(V$1-$G$1)</f>
        <v>0</v>
      </c>
      <c r="W24" s="234">
        <f>W$5*Assumptions!$C39*(1+Assumptions!$J$24)^(W$1-$G$1)</f>
        <v>0</v>
      </c>
      <c r="X24" s="234">
        <f>X$5*Assumptions!$C39*(1+Assumptions!$J$24)^(X$1-$G$1)</f>
        <v>0</v>
      </c>
      <c r="Y24" s="12"/>
      <c r="Z24" s="12"/>
    </row>
    <row r="25" spans="1:26" ht="14.25" customHeight="1">
      <c r="A25" s="423"/>
      <c r="B25" s="423"/>
      <c r="C25" s="423"/>
      <c r="D25" s="125" t="s">
        <v>86</v>
      </c>
      <c r="E25" s="237"/>
      <c r="F25" s="96"/>
      <c r="G25" s="268">
        <f>G$5*Assumptions!$C40*(1+Assumptions!$J$24)^(G$1-$G$1)</f>
        <v>0</v>
      </c>
      <c r="H25" s="234">
        <f>H$5*Assumptions!$C40*(1+Assumptions!$J$24)^(H$1-$G$1)</f>
        <v>0</v>
      </c>
      <c r="I25" s="234">
        <f>I$5*Assumptions!$C40*(1+Assumptions!$J$24)^(I$1-$G$1)</f>
        <v>0</v>
      </c>
      <c r="J25" s="234">
        <f>J$5*Assumptions!$C40*(1+Assumptions!$J$24)^(J$1-$G$1)</f>
        <v>0</v>
      </c>
      <c r="K25" s="234">
        <f>K$5*Assumptions!$C40*(1+Assumptions!$J$24)^(K$1-$G$1)</f>
        <v>0</v>
      </c>
      <c r="L25" s="234">
        <f>L$5*Assumptions!$C40*(1+Assumptions!$J$24)^(L$1-$G$1)</f>
        <v>0</v>
      </c>
      <c r="M25" s="234">
        <f>M$5*Assumptions!$C40*(1+Assumptions!$J$24)^(M$1-$G$1)</f>
        <v>0</v>
      </c>
      <c r="N25" s="234">
        <f>N$5*Assumptions!$C40*(1+Assumptions!$J$24)^(N$1-$G$1)</f>
        <v>0</v>
      </c>
      <c r="O25" s="234">
        <f>O$5*Assumptions!$C40*(1+Assumptions!$J$24)^(O$1-$G$1)</f>
        <v>0</v>
      </c>
      <c r="P25" s="234">
        <f>P$5*Assumptions!$C40*(1+Assumptions!$J$24)^(P$1-$G$1)</f>
        <v>0</v>
      </c>
      <c r="Q25" s="234">
        <f>Q$5*Assumptions!$C40*(1+Assumptions!$J$24)^(Q$1-$G$1)</f>
        <v>0</v>
      </c>
      <c r="R25" s="234">
        <f>R$5*Assumptions!$C40*(1+Assumptions!$J$24)^(R$1-$G$1)</f>
        <v>0</v>
      </c>
      <c r="S25" s="234">
        <f>S$5*Assumptions!$C40*(1+Assumptions!$J$24)^(S$1-$G$1)</f>
        <v>0</v>
      </c>
      <c r="T25" s="234">
        <f>T$5*Assumptions!$C40*(1+Assumptions!$J$24)^(T$1-$G$1)</f>
        <v>0</v>
      </c>
      <c r="U25" s="234">
        <f>U$5*Assumptions!$C40*(1+Assumptions!$J$24)^(U$1-$G$1)</f>
        <v>0</v>
      </c>
      <c r="V25" s="234">
        <f>V$5*Assumptions!$C40*(1+Assumptions!$J$24)^(V$1-$G$1)</f>
        <v>0</v>
      </c>
      <c r="W25" s="234">
        <f>W$5*Assumptions!$C40*(1+Assumptions!$J$24)^(W$1-$G$1)</f>
        <v>0</v>
      </c>
      <c r="X25" s="234">
        <f>X$5*Assumptions!$C40*(1+Assumptions!$J$24)^(X$1-$G$1)</f>
        <v>0</v>
      </c>
      <c r="Y25" s="12"/>
      <c r="Z25" s="12"/>
    </row>
    <row r="26" spans="1:26" ht="14.25" customHeight="1">
      <c r="A26" s="423"/>
      <c r="B26" s="423"/>
      <c r="C26" s="423"/>
      <c r="D26" s="125" t="s">
        <v>87</v>
      </c>
      <c r="E26" s="237"/>
      <c r="F26" s="96"/>
      <c r="G26" s="268">
        <f>G$5*Assumptions!$C41*(1+Assumptions!$J$24)^(G$1-$G$1)</f>
        <v>0</v>
      </c>
      <c r="H26" s="234">
        <f>H$5*Assumptions!$C41*(1+Assumptions!$J$24)^(H$1-$G$1)</f>
        <v>0</v>
      </c>
      <c r="I26" s="234">
        <f>I$5*Assumptions!$C41*(1+Assumptions!$J$24)^(I$1-$G$1)</f>
        <v>0</v>
      </c>
      <c r="J26" s="234">
        <f>J$5*Assumptions!$C41*(1+Assumptions!$J$24)^(J$1-$G$1)</f>
        <v>0</v>
      </c>
      <c r="K26" s="234">
        <f>K$5*Assumptions!$C41*(1+Assumptions!$J$24)^(K$1-$G$1)</f>
        <v>0</v>
      </c>
      <c r="L26" s="234">
        <f>L$5*Assumptions!$C41*(1+Assumptions!$J$24)^(L$1-$G$1)</f>
        <v>0</v>
      </c>
      <c r="M26" s="234">
        <f>M$5*Assumptions!$C41*(1+Assumptions!$J$24)^(M$1-$G$1)</f>
        <v>0</v>
      </c>
      <c r="N26" s="234">
        <f>N$5*Assumptions!$C41*(1+Assumptions!$J$24)^(N$1-$G$1)</f>
        <v>0</v>
      </c>
      <c r="O26" s="234">
        <f>O$5*Assumptions!$C41*(1+Assumptions!$J$24)^(O$1-$G$1)</f>
        <v>0</v>
      </c>
      <c r="P26" s="234">
        <f>P$5*Assumptions!$C41*(1+Assumptions!$J$24)^(P$1-$G$1)</f>
        <v>0</v>
      </c>
      <c r="Q26" s="234">
        <f>Q$5*Assumptions!$C41*(1+Assumptions!$J$24)^(Q$1-$G$1)</f>
        <v>0</v>
      </c>
      <c r="R26" s="234">
        <f>R$5*Assumptions!$C41*(1+Assumptions!$J$24)^(R$1-$G$1)</f>
        <v>0</v>
      </c>
      <c r="S26" s="234">
        <f>S$5*Assumptions!$C41*(1+Assumptions!$J$24)^(S$1-$G$1)</f>
        <v>0</v>
      </c>
      <c r="T26" s="234">
        <f>T$5*Assumptions!$C41*(1+Assumptions!$J$24)^(T$1-$G$1)</f>
        <v>0</v>
      </c>
      <c r="U26" s="234">
        <f>U$5*Assumptions!$C41*(1+Assumptions!$J$24)^(U$1-$G$1)</f>
        <v>0</v>
      </c>
      <c r="V26" s="234">
        <f>V$5*Assumptions!$C41*(1+Assumptions!$J$24)^(V$1-$G$1)</f>
        <v>0</v>
      </c>
      <c r="W26" s="234">
        <f>W$5*Assumptions!$C41*(1+Assumptions!$J$24)^(W$1-$G$1)</f>
        <v>0</v>
      </c>
      <c r="X26" s="234">
        <f>X$5*Assumptions!$C41*(1+Assumptions!$J$24)^(X$1-$G$1)</f>
        <v>0</v>
      </c>
      <c r="Y26" s="12"/>
      <c r="Z26" s="12"/>
    </row>
    <row r="27" spans="1:26" ht="14.25" customHeight="1">
      <c r="A27" s="423"/>
      <c r="B27" s="423"/>
      <c r="C27" s="423"/>
      <c r="D27" s="125" t="s">
        <v>89</v>
      </c>
      <c r="E27" s="237"/>
      <c r="F27" s="96"/>
      <c r="G27" s="268">
        <f>G$5*Assumptions!$C43*(1+Assumptions!$J$24)^(G$1-$G$1)</f>
        <v>0</v>
      </c>
      <c r="H27" s="234">
        <f>H$5*Assumptions!$C43*(1+Assumptions!$J$24)^(H$1-$G$1)</f>
        <v>0</v>
      </c>
      <c r="I27" s="234">
        <f>I$5*Assumptions!$C43*(1+Assumptions!$J$24)^(I$1-$G$1)</f>
        <v>0</v>
      </c>
      <c r="J27" s="234">
        <f>J$5*Assumptions!$C43*(1+Assumptions!$J$24)^(J$1-$G$1)</f>
        <v>0</v>
      </c>
      <c r="K27" s="234">
        <f>K$5*Assumptions!$C43*(1+Assumptions!$J$24)^(K$1-$G$1)</f>
        <v>0</v>
      </c>
      <c r="L27" s="234">
        <f>L$5*Assumptions!$C43*(1+Assumptions!$J$24)^(L$1-$G$1)</f>
        <v>0</v>
      </c>
      <c r="M27" s="234">
        <f>M$5*Assumptions!$C43*(1+Assumptions!$J$24)^(M$1-$G$1)</f>
        <v>0</v>
      </c>
      <c r="N27" s="234">
        <f>N$5*Assumptions!$C43*(1+Assumptions!$J$24)^(N$1-$G$1)</f>
        <v>0</v>
      </c>
      <c r="O27" s="234">
        <f>O$5*Assumptions!$C43*(1+Assumptions!$J$24)^(O$1-$G$1)</f>
        <v>0</v>
      </c>
      <c r="P27" s="234">
        <f>P$5*Assumptions!$C43*(1+Assumptions!$J$24)^(P$1-$G$1)</f>
        <v>0</v>
      </c>
      <c r="Q27" s="234">
        <f>Q$5*Assumptions!$C43*(1+Assumptions!$J$24)^(Q$1-$G$1)</f>
        <v>0</v>
      </c>
      <c r="R27" s="234">
        <f>R$5*Assumptions!$C43*(1+Assumptions!$J$24)^(R$1-$G$1)</f>
        <v>0</v>
      </c>
      <c r="S27" s="234">
        <f>S$5*Assumptions!$C43*(1+Assumptions!$J$24)^(S$1-$G$1)</f>
        <v>0</v>
      </c>
      <c r="T27" s="234">
        <f>T$5*Assumptions!$C43*(1+Assumptions!$J$24)^(T$1-$G$1)</f>
        <v>0</v>
      </c>
      <c r="U27" s="234">
        <f>U$5*Assumptions!$C43*(1+Assumptions!$J$24)^(U$1-$G$1)</f>
        <v>0</v>
      </c>
      <c r="V27" s="234">
        <f>V$5*Assumptions!$C43*(1+Assumptions!$J$24)^(V$1-$G$1)</f>
        <v>0</v>
      </c>
      <c r="W27" s="234">
        <f>W$5*Assumptions!$C43*(1+Assumptions!$J$24)^(W$1-$G$1)</f>
        <v>0</v>
      </c>
      <c r="X27" s="234">
        <f>X$5*Assumptions!$C43*(1+Assumptions!$J$24)^(X$1-$G$1)</f>
        <v>0</v>
      </c>
      <c r="Y27" s="12"/>
      <c r="Z27" s="12"/>
    </row>
    <row r="28" spans="1:26" ht="14.25" customHeight="1">
      <c r="A28" s="423"/>
      <c r="B28" s="423"/>
      <c r="C28" s="423"/>
      <c r="D28" s="125" t="s">
        <v>90</v>
      </c>
      <c r="E28" s="237"/>
      <c r="F28" s="96"/>
      <c r="G28" s="268">
        <f>G$5*Assumptions!$C44*(1+Assumptions!$J$24)^(G$1-$G$1)</f>
        <v>0</v>
      </c>
      <c r="H28" s="234">
        <f>H$5*Assumptions!$C44*(1+Assumptions!$J$24)^(H$1-$G$1)</f>
        <v>0</v>
      </c>
      <c r="I28" s="234">
        <f>I$5*Assumptions!$C44*(1+Assumptions!$J$24)^(I$1-$G$1)</f>
        <v>0</v>
      </c>
      <c r="J28" s="234">
        <f>J$5*Assumptions!$C44*(1+Assumptions!$J$24)^(J$1-$G$1)</f>
        <v>0</v>
      </c>
      <c r="K28" s="234">
        <f>K$5*Assumptions!$C44*(1+Assumptions!$J$24)^(K$1-$G$1)</f>
        <v>0</v>
      </c>
      <c r="L28" s="234">
        <f>L$5*Assumptions!$C44*(1+Assumptions!$J$24)^(L$1-$G$1)</f>
        <v>0</v>
      </c>
      <c r="M28" s="234">
        <f>M$5*Assumptions!$C44*(1+Assumptions!$J$24)^(M$1-$G$1)</f>
        <v>0</v>
      </c>
      <c r="N28" s="234">
        <f>N$5*Assumptions!$C44*(1+Assumptions!$J$24)^(N$1-$G$1)</f>
        <v>0</v>
      </c>
      <c r="O28" s="234">
        <f>O$5*Assumptions!$C44*(1+Assumptions!$J$24)^(O$1-$G$1)</f>
        <v>0</v>
      </c>
      <c r="P28" s="234">
        <f>P$5*Assumptions!$C44*(1+Assumptions!$J$24)^(P$1-$G$1)</f>
        <v>0</v>
      </c>
      <c r="Q28" s="234">
        <f>Q$5*Assumptions!$C44*(1+Assumptions!$J$24)^(Q$1-$G$1)</f>
        <v>0</v>
      </c>
      <c r="R28" s="234">
        <f>R$5*Assumptions!$C44*(1+Assumptions!$J$24)^(R$1-$G$1)</f>
        <v>0</v>
      </c>
      <c r="S28" s="234">
        <f>S$5*Assumptions!$C44*(1+Assumptions!$J$24)^(S$1-$G$1)</f>
        <v>0</v>
      </c>
      <c r="T28" s="234">
        <f>T$5*Assumptions!$C44*(1+Assumptions!$J$24)^(T$1-$G$1)</f>
        <v>0</v>
      </c>
      <c r="U28" s="234">
        <f>U$5*Assumptions!$C44*(1+Assumptions!$J$24)^(U$1-$G$1)</f>
        <v>0</v>
      </c>
      <c r="V28" s="234">
        <f>V$5*Assumptions!$C44*(1+Assumptions!$J$24)^(V$1-$G$1)</f>
        <v>0</v>
      </c>
      <c r="W28" s="234">
        <f>W$5*Assumptions!$C44*(1+Assumptions!$J$24)^(W$1-$G$1)</f>
        <v>0</v>
      </c>
      <c r="X28" s="234">
        <f>X$5*Assumptions!$C44*(1+Assumptions!$J$24)^(X$1-$G$1)</f>
        <v>0</v>
      </c>
      <c r="Y28" s="12"/>
      <c r="Z28" s="12"/>
    </row>
    <row r="29" spans="1:26" ht="14.25" customHeight="1">
      <c r="A29" s="423"/>
      <c r="B29" s="423"/>
      <c r="C29" s="423"/>
      <c r="D29" s="125" t="s">
        <v>171</v>
      </c>
      <c r="E29" s="237"/>
      <c r="F29" s="96"/>
      <c r="G29" s="268">
        <f>G$5*Assumptions!$C45*(1+Assumptions!$J$24)^(G$1-$G$1)</f>
        <v>0</v>
      </c>
      <c r="H29" s="234">
        <f>H$5*Assumptions!$C45*(1+Assumptions!$J$24)^(H$1-$G$1)</f>
        <v>0</v>
      </c>
      <c r="I29" s="234">
        <f>I$5*Assumptions!$C45*(1+Assumptions!$J$24)^(I$1-$G$1)</f>
        <v>0</v>
      </c>
      <c r="J29" s="234">
        <f>J$5*Assumptions!$C45*(1+Assumptions!$J$24)^(J$1-$G$1)</f>
        <v>0</v>
      </c>
      <c r="K29" s="234">
        <f>K$5*Assumptions!$C45*(1+Assumptions!$J$24)^(K$1-$G$1)</f>
        <v>0</v>
      </c>
      <c r="L29" s="234">
        <f>L$5*Assumptions!$C45*(1+Assumptions!$J$24)^(L$1-$G$1)</f>
        <v>0</v>
      </c>
      <c r="M29" s="234">
        <f>M$5*Assumptions!$C45*(1+Assumptions!$J$24)^(M$1-$G$1)</f>
        <v>0</v>
      </c>
      <c r="N29" s="234">
        <f>N$5*Assumptions!$C45*(1+Assumptions!$J$24)^(N$1-$G$1)</f>
        <v>0</v>
      </c>
      <c r="O29" s="234">
        <f>O$5*Assumptions!$C45*(1+Assumptions!$J$24)^(O$1-$G$1)</f>
        <v>0</v>
      </c>
      <c r="P29" s="234">
        <f>P$5*Assumptions!$C45*(1+Assumptions!$J$24)^(P$1-$G$1)</f>
        <v>0</v>
      </c>
      <c r="Q29" s="234">
        <f>Q$5*Assumptions!$C45*(1+Assumptions!$J$24)^(Q$1-$G$1)</f>
        <v>0</v>
      </c>
      <c r="R29" s="234">
        <f>R$5*Assumptions!$C45*(1+Assumptions!$J$24)^(R$1-$G$1)</f>
        <v>0</v>
      </c>
      <c r="S29" s="234">
        <f>S$5*Assumptions!$C45*(1+Assumptions!$J$24)^(S$1-$G$1)</f>
        <v>0</v>
      </c>
      <c r="T29" s="234">
        <f>T$5*Assumptions!$C45*(1+Assumptions!$J$24)^(T$1-$G$1)</f>
        <v>0</v>
      </c>
      <c r="U29" s="234">
        <f>U$5*Assumptions!$C45*(1+Assumptions!$J$24)^(U$1-$G$1)</f>
        <v>0</v>
      </c>
      <c r="V29" s="234">
        <f>V$5*Assumptions!$C45*(1+Assumptions!$J$24)^(V$1-$G$1)</f>
        <v>0</v>
      </c>
      <c r="W29" s="234">
        <f>W$5*Assumptions!$C45*(1+Assumptions!$J$24)^(W$1-$G$1)</f>
        <v>0</v>
      </c>
      <c r="X29" s="234">
        <f>X$5*Assumptions!$C45*(1+Assumptions!$J$24)^(X$1-$G$1)</f>
        <v>0</v>
      </c>
      <c r="Y29" s="12"/>
      <c r="Z29" s="12"/>
    </row>
    <row r="30" spans="1:26" ht="14.25" customHeight="1">
      <c r="A30" s="423"/>
      <c r="B30" s="423"/>
      <c r="C30" s="423"/>
      <c r="D30" s="125" t="s">
        <v>92</v>
      </c>
      <c r="E30" s="237"/>
      <c r="F30" s="96"/>
      <c r="G30" s="268">
        <f>G$5*Assumptions!$C46*(1+Assumptions!$J$24)^(G$1-$G$1)</f>
        <v>0</v>
      </c>
      <c r="H30" s="234">
        <f>H$5*Assumptions!$C46*(1+Assumptions!$J$24)^(H$1-$G$1)</f>
        <v>0</v>
      </c>
      <c r="I30" s="234">
        <f>I$5*Assumptions!$C46*(1+Assumptions!$J$24)^(I$1-$G$1)</f>
        <v>0</v>
      </c>
      <c r="J30" s="234">
        <f>J$5*Assumptions!$C46*(1+Assumptions!$J$24)^(J$1-$G$1)</f>
        <v>0</v>
      </c>
      <c r="K30" s="234">
        <f>K$5*Assumptions!$C46*(1+Assumptions!$J$24)^(K$1-$G$1)</f>
        <v>0</v>
      </c>
      <c r="L30" s="234">
        <f>L$5*Assumptions!$C46*(1+Assumptions!$J$24)^(L$1-$G$1)</f>
        <v>0</v>
      </c>
      <c r="M30" s="234">
        <f>M$5*Assumptions!$C46*(1+Assumptions!$J$24)^(M$1-$G$1)</f>
        <v>0</v>
      </c>
      <c r="N30" s="234">
        <f>N$5*Assumptions!$C46*(1+Assumptions!$J$24)^(N$1-$G$1)</f>
        <v>0</v>
      </c>
      <c r="O30" s="234">
        <f>O$5*Assumptions!$C46*(1+Assumptions!$J$24)^(O$1-$G$1)</f>
        <v>0</v>
      </c>
      <c r="P30" s="234">
        <f>P$5*Assumptions!$C46*(1+Assumptions!$J$24)^(P$1-$G$1)</f>
        <v>0</v>
      </c>
      <c r="Q30" s="234">
        <f>Q$5*Assumptions!$C46*(1+Assumptions!$J$24)^(Q$1-$G$1)</f>
        <v>0</v>
      </c>
      <c r="R30" s="234">
        <f>R$5*Assumptions!$C46*(1+Assumptions!$J$24)^(R$1-$G$1)</f>
        <v>0</v>
      </c>
      <c r="S30" s="234">
        <f>S$5*Assumptions!$C46*(1+Assumptions!$J$24)^(S$1-$G$1)</f>
        <v>0</v>
      </c>
      <c r="T30" s="234">
        <f>T$5*Assumptions!$C46*(1+Assumptions!$J$24)^(T$1-$G$1)</f>
        <v>0</v>
      </c>
      <c r="U30" s="234">
        <f>U$5*Assumptions!$C46*(1+Assumptions!$J$24)^(U$1-$G$1)</f>
        <v>0</v>
      </c>
      <c r="V30" s="234">
        <f>V$5*Assumptions!$C46*(1+Assumptions!$J$24)^(V$1-$G$1)</f>
        <v>0</v>
      </c>
      <c r="W30" s="234">
        <f>W$5*Assumptions!$C46*(1+Assumptions!$J$24)^(W$1-$G$1)</f>
        <v>0</v>
      </c>
      <c r="X30" s="234">
        <f>X$5*Assumptions!$C46*(1+Assumptions!$J$24)^(X$1-$G$1)</f>
        <v>0</v>
      </c>
      <c r="Y30" s="12"/>
      <c r="Z30" s="12"/>
    </row>
    <row r="31" spans="1:26" ht="14.25" customHeight="1">
      <c r="A31" s="423"/>
      <c r="B31" s="423"/>
      <c r="C31" s="423"/>
      <c r="D31" s="125" t="s">
        <v>93</v>
      </c>
      <c r="E31" s="237"/>
      <c r="F31" s="96"/>
      <c r="G31" s="268">
        <f>G$5*Assumptions!$C47*(1+Assumptions!$J$24)^(G$1-$G$1)</f>
        <v>0</v>
      </c>
      <c r="H31" s="234">
        <f>H$5*Assumptions!$C47*(1+Assumptions!$J$24)^(H$1-$G$1)</f>
        <v>0</v>
      </c>
      <c r="I31" s="234">
        <f>I$5*Assumptions!$C47*(1+Assumptions!$J$24)^(I$1-$G$1)</f>
        <v>0</v>
      </c>
      <c r="J31" s="234">
        <f>J$5*Assumptions!$C47*(1+Assumptions!$J$24)^(J$1-$G$1)</f>
        <v>0</v>
      </c>
      <c r="K31" s="234">
        <f>K$5*Assumptions!$C47*(1+Assumptions!$J$24)^(K$1-$G$1)</f>
        <v>0</v>
      </c>
      <c r="L31" s="234">
        <f>L$5*Assumptions!$C47*(1+Assumptions!$J$24)^(L$1-$G$1)</f>
        <v>0</v>
      </c>
      <c r="M31" s="234">
        <f>M$5*Assumptions!$C47*(1+Assumptions!$J$24)^(M$1-$G$1)</f>
        <v>0</v>
      </c>
      <c r="N31" s="234">
        <f>N$5*Assumptions!$C47*(1+Assumptions!$J$24)^(N$1-$G$1)</f>
        <v>0</v>
      </c>
      <c r="O31" s="234">
        <f>O$5*Assumptions!$C47*(1+Assumptions!$J$24)^(O$1-$G$1)</f>
        <v>0</v>
      </c>
      <c r="P31" s="234">
        <f>P$5*Assumptions!$C47*(1+Assumptions!$J$24)^(P$1-$G$1)</f>
        <v>0</v>
      </c>
      <c r="Q31" s="234">
        <f>Q$5*Assumptions!$C47*(1+Assumptions!$J$24)^(Q$1-$G$1)</f>
        <v>0</v>
      </c>
      <c r="R31" s="234">
        <f>R$5*Assumptions!$C47*(1+Assumptions!$J$24)^(R$1-$G$1)</f>
        <v>0</v>
      </c>
      <c r="S31" s="234">
        <f>S$5*Assumptions!$C47*(1+Assumptions!$J$24)^(S$1-$G$1)</f>
        <v>0</v>
      </c>
      <c r="T31" s="234">
        <f>T$5*Assumptions!$C47*(1+Assumptions!$J$24)^(T$1-$G$1)</f>
        <v>0</v>
      </c>
      <c r="U31" s="234">
        <f>U$5*Assumptions!$C47*(1+Assumptions!$J$24)^(U$1-$G$1)</f>
        <v>0</v>
      </c>
      <c r="V31" s="234">
        <f>V$5*Assumptions!$C47*(1+Assumptions!$J$24)^(V$1-$G$1)</f>
        <v>0</v>
      </c>
      <c r="W31" s="234">
        <f>W$5*Assumptions!$C47*(1+Assumptions!$J$24)^(W$1-$G$1)</f>
        <v>0</v>
      </c>
      <c r="X31" s="234">
        <f>X$5*Assumptions!$C47*(1+Assumptions!$J$24)^(X$1-$G$1)</f>
        <v>0</v>
      </c>
      <c r="Y31" s="12"/>
      <c r="Z31" s="12"/>
    </row>
    <row r="32" spans="1:26" ht="14.25" customHeight="1">
      <c r="A32" s="423"/>
      <c r="B32" s="423"/>
      <c r="C32" s="423"/>
      <c r="D32" s="291" t="s">
        <v>94</v>
      </c>
      <c r="E32" s="303"/>
      <c r="F32" s="293"/>
      <c r="G32" s="304">
        <f>G$5*Assumptions!$C48*(1+Assumptions!$J$24)^(G$1-$G$1)</f>
        <v>0</v>
      </c>
      <c r="H32" s="295">
        <f>H$5*Assumptions!$C48*(1+Assumptions!$J$24)^(H$1-$G$1)</f>
        <v>0</v>
      </c>
      <c r="I32" s="295">
        <f>I$5*Assumptions!$C48*(1+Assumptions!$J$24)^(I$1-$G$1)</f>
        <v>0</v>
      </c>
      <c r="J32" s="295">
        <f>J$5*Assumptions!$C48*(1+Assumptions!$J$24)^(J$1-$G$1)</f>
        <v>0</v>
      </c>
      <c r="K32" s="295">
        <f>K$5*Assumptions!$C48*(1+Assumptions!$J$24)^(K$1-$G$1)</f>
        <v>0</v>
      </c>
      <c r="L32" s="295">
        <f>L$5*Assumptions!$C48*(1+Assumptions!$J$24)^(L$1-$G$1)</f>
        <v>0</v>
      </c>
      <c r="M32" s="295">
        <f>M$5*Assumptions!$C48*(1+Assumptions!$J$24)^(M$1-$G$1)</f>
        <v>0</v>
      </c>
      <c r="N32" s="295">
        <f>N$5*Assumptions!$C48*(1+Assumptions!$J$24)^(N$1-$G$1)</f>
        <v>0</v>
      </c>
      <c r="O32" s="295">
        <f>O$5*Assumptions!$C48*(1+Assumptions!$J$24)^(O$1-$G$1)</f>
        <v>0</v>
      </c>
      <c r="P32" s="295">
        <f>P$5*Assumptions!$C48*(1+Assumptions!$J$24)^(P$1-$G$1)</f>
        <v>0</v>
      </c>
      <c r="Q32" s="295">
        <f>Q$5*Assumptions!$C48*(1+Assumptions!$J$24)^(Q$1-$G$1)</f>
        <v>0</v>
      </c>
      <c r="R32" s="295">
        <f>R$5*Assumptions!$C48*(1+Assumptions!$J$24)^(R$1-$G$1)</f>
        <v>0</v>
      </c>
      <c r="S32" s="295">
        <f>S$5*Assumptions!$C48*(1+Assumptions!$J$24)^(S$1-$G$1)</f>
        <v>0</v>
      </c>
      <c r="T32" s="295">
        <f>T$5*Assumptions!$C48*(1+Assumptions!$J$24)^(T$1-$G$1)</f>
        <v>0</v>
      </c>
      <c r="U32" s="295">
        <f>U$5*Assumptions!$C48*(1+Assumptions!$J$24)^(U$1-$G$1)</f>
        <v>0</v>
      </c>
      <c r="V32" s="295">
        <f>V$5*Assumptions!$C48*(1+Assumptions!$J$24)^(V$1-$G$1)</f>
        <v>0</v>
      </c>
      <c r="W32" s="295">
        <f>W$5*Assumptions!$C48*(1+Assumptions!$J$24)^(W$1-$G$1)</f>
        <v>0</v>
      </c>
      <c r="X32" s="295">
        <f>X$5*Assumptions!$C48*(1+Assumptions!$J$24)^(X$1-$G$1)</f>
        <v>0</v>
      </c>
      <c r="Y32" s="296"/>
      <c r="Z32" s="296"/>
    </row>
    <row r="33" spans="1:26" ht="14.25" customHeight="1">
      <c r="A33" s="423"/>
      <c r="B33" s="423"/>
      <c r="C33" s="423"/>
      <c r="D33" s="305" t="s">
        <v>172</v>
      </c>
      <c r="E33" s="237"/>
      <c r="F33" s="96"/>
      <c r="G33" s="268">
        <f t="shared" ref="G33:X33" si="2">SUM(G16:G32)</f>
        <v>0</v>
      </c>
      <c r="H33" s="234">
        <f t="shared" si="2"/>
        <v>0</v>
      </c>
      <c r="I33" s="234">
        <f t="shared" si="2"/>
        <v>0</v>
      </c>
      <c r="J33" s="234">
        <f t="shared" si="2"/>
        <v>0</v>
      </c>
      <c r="K33" s="234">
        <f t="shared" si="2"/>
        <v>0</v>
      </c>
      <c r="L33" s="234">
        <f t="shared" si="2"/>
        <v>0</v>
      </c>
      <c r="M33" s="234">
        <f t="shared" si="2"/>
        <v>0</v>
      </c>
      <c r="N33" s="234">
        <f t="shared" si="2"/>
        <v>0</v>
      </c>
      <c r="O33" s="234">
        <f t="shared" si="2"/>
        <v>0</v>
      </c>
      <c r="P33" s="234">
        <f t="shared" si="2"/>
        <v>0</v>
      </c>
      <c r="Q33" s="234">
        <f t="shared" si="2"/>
        <v>0</v>
      </c>
      <c r="R33" s="234">
        <f t="shared" si="2"/>
        <v>0</v>
      </c>
      <c r="S33" s="234">
        <f t="shared" si="2"/>
        <v>0</v>
      </c>
      <c r="T33" s="234">
        <f t="shared" si="2"/>
        <v>0</v>
      </c>
      <c r="U33" s="234">
        <f t="shared" si="2"/>
        <v>0</v>
      </c>
      <c r="V33" s="234">
        <f t="shared" si="2"/>
        <v>0</v>
      </c>
      <c r="W33" s="234">
        <f t="shared" si="2"/>
        <v>0</v>
      </c>
      <c r="X33" s="234">
        <f t="shared" si="2"/>
        <v>0</v>
      </c>
      <c r="Y33" s="12"/>
      <c r="Z33" s="12"/>
    </row>
    <row r="34" spans="1:26" ht="14.25" customHeight="1">
      <c r="A34" s="423"/>
      <c r="B34" s="423"/>
      <c r="C34" s="423"/>
      <c r="D34" s="125"/>
      <c r="E34" s="237"/>
      <c r="F34" s="96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12"/>
      <c r="V34" s="12"/>
      <c r="W34" s="12"/>
      <c r="X34" s="12"/>
      <c r="Y34" s="12"/>
      <c r="Z34" s="12"/>
    </row>
    <row r="35" spans="1:26" ht="14.25" customHeight="1">
      <c r="A35" s="423"/>
      <c r="B35" s="423"/>
      <c r="C35" s="423"/>
      <c r="D35" s="302" t="s">
        <v>62</v>
      </c>
      <c r="E35" s="237"/>
      <c r="F35" s="96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234"/>
      <c r="T35" s="234"/>
      <c r="U35" s="12"/>
      <c r="V35" s="12"/>
      <c r="W35" s="12"/>
      <c r="X35" s="12"/>
      <c r="Y35" s="12"/>
      <c r="Z35" s="12"/>
    </row>
    <row r="36" spans="1:26" ht="14.25" customHeight="1">
      <c r="A36" s="423"/>
      <c r="B36" s="423"/>
      <c r="C36" s="423"/>
      <c r="D36" s="125" t="s">
        <v>77</v>
      </c>
      <c r="E36" s="237"/>
      <c r="F36" s="96"/>
      <c r="G36" s="13">
        <f>G$6*Assumptions!$D31*(1+Assumptions!$J$24)^(G$1-$G$1)</f>
        <v>0</v>
      </c>
      <c r="H36" s="234">
        <f>H$6*Assumptions!$D31*(1+Assumptions!$J$24)^(H$1-$G$1)</f>
        <v>0</v>
      </c>
      <c r="I36" s="234">
        <f>I$6*Assumptions!$D31*(1+Assumptions!$J$24)^(I$1-$G$1)</f>
        <v>0</v>
      </c>
      <c r="J36" s="234">
        <f>J$6*Assumptions!$D31*(1+Assumptions!$J$24)^(J$1-$G$1)</f>
        <v>0</v>
      </c>
      <c r="K36" s="234">
        <f>K$6*Assumptions!$D31*(1+Assumptions!$J$24)^(K$1-$G$1)</f>
        <v>0</v>
      </c>
      <c r="L36" s="234">
        <f>L$6*Assumptions!$D31*(1+Assumptions!$J$24)^(L$1-$G$1)</f>
        <v>0</v>
      </c>
      <c r="M36" s="234">
        <f>M$6*Assumptions!$D31*(1+Assumptions!$J$24)^(M$1-$G$1)</f>
        <v>0</v>
      </c>
      <c r="N36" s="234">
        <f>N$6*Assumptions!$D31*(1+Assumptions!$J$24)^(N$1-$G$1)</f>
        <v>0</v>
      </c>
      <c r="O36" s="234">
        <f>O$6*Assumptions!$D31*(1+Assumptions!$J$24)^(O$1-$G$1)</f>
        <v>0</v>
      </c>
      <c r="P36" s="234">
        <f>P$6*Assumptions!$D31*(1+Assumptions!$J$24)^(P$1-$G$1)</f>
        <v>0</v>
      </c>
      <c r="Q36" s="234">
        <f>Q$6*Assumptions!$D31*(1+Assumptions!$J$24)^(Q$1-$G$1)</f>
        <v>0</v>
      </c>
      <c r="R36" s="234">
        <f>R$6*Assumptions!$D31*(1+Assumptions!$J$24)^(R$1-$G$1)</f>
        <v>0</v>
      </c>
      <c r="S36" s="234">
        <f>S$6*Assumptions!$D31*(1+Assumptions!$J$24)^(S$1-$G$1)</f>
        <v>0</v>
      </c>
      <c r="T36" s="234">
        <f>T$6*Assumptions!$D31*(1+Assumptions!$J$24)^(T$1-$G$1)</f>
        <v>0</v>
      </c>
      <c r="U36" s="234">
        <f>U$6*Assumptions!$D31*(1+Assumptions!$J$24)^(U$1-$G$1)</f>
        <v>0</v>
      </c>
      <c r="V36" s="234">
        <f>V$6*Assumptions!$D31*(1+Assumptions!$J$24)^(V$1-$G$1)</f>
        <v>0</v>
      </c>
      <c r="W36" s="234">
        <f>W$6*Assumptions!$D31*(1+Assumptions!$J$24)^(W$1-$G$1)</f>
        <v>0</v>
      </c>
      <c r="X36" s="234">
        <f>X$6*Assumptions!$D31*(1+Assumptions!$J$24)^(X$1-$G$1)</f>
        <v>0</v>
      </c>
      <c r="Y36" s="12"/>
      <c r="Z36" s="12"/>
    </row>
    <row r="37" spans="1:26" ht="14.25" customHeight="1">
      <c r="A37" s="423"/>
      <c r="B37" s="423"/>
      <c r="C37" s="423"/>
      <c r="D37" s="125" t="s">
        <v>78</v>
      </c>
      <c r="E37" s="237"/>
      <c r="F37" s="96"/>
      <c r="G37" s="13">
        <f>G$6*Assumptions!$D32*(1+Assumptions!$J$24)^(G$1-$G$1)</f>
        <v>0</v>
      </c>
      <c r="H37" s="234">
        <f>H$6*Assumptions!$D32*(1+Assumptions!$J$24)^(H$1-$G$1)</f>
        <v>0</v>
      </c>
      <c r="I37" s="234">
        <f>I$6*Assumptions!$D32*(1+Assumptions!$J$24)^(I$1-$G$1)</f>
        <v>0</v>
      </c>
      <c r="J37" s="234">
        <f>J$6*Assumptions!$D32*(1+Assumptions!$J$24)^(J$1-$G$1)</f>
        <v>0</v>
      </c>
      <c r="K37" s="234">
        <f>K$6*Assumptions!$D32*(1+Assumptions!$J$24)^(K$1-$G$1)</f>
        <v>0</v>
      </c>
      <c r="L37" s="234">
        <f>L$6*Assumptions!$D32*(1+Assumptions!$J$24)^(L$1-$G$1)</f>
        <v>0</v>
      </c>
      <c r="M37" s="234">
        <f>M$6*Assumptions!$D32*(1+Assumptions!$J$24)^(M$1-$G$1)</f>
        <v>0</v>
      </c>
      <c r="N37" s="234">
        <f>N$6*Assumptions!$D32*(1+Assumptions!$J$24)^(N$1-$G$1)</f>
        <v>0</v>
      </c>
      <c r="O37" s="234">
        <f>O$6*Assumptions!$D32*(1+Assumptions!$J$24)^(O$1-$G$1)</f>
        <v>0</v>
      </c>
      <c r="P37" s="234">
        <f>P$6*Assumptions!$D32*(1+Assumptions!$J$24)^(P$1-$G$1)</f>
        <v>0</v>
      </c>
      <c r="Q37" s="234">
        <f>Q$6*Assumptions!$D32*(1+Assumptions!$J$24)^(Q$1-$G$1)</f>
        <v>0</v>
      </c>
      <c r="R37" s="234">
        <f>R$6*Assumptions!$D32*(1+Assumptions!$J$24)^(R$1-$G$1)</f>
        <v>0</v>
      </c>
      <c r="S37" s="234">
        <f>S$6*Assumptions!$D32*(1+Assumptions!$J$24)^(S$1-$G$1)</f>
        <v>0</v>
      </c>
      <c r="T37" s="234">
        <f>T$6*Assumptions!$D32*(1+Assumptions!$J$24)^(T$1-$G$1)</f>
        <v>0</v>
      </c>
      <c r="U37" s="234">
        <f>U$6*Assumptions!$D32*(1+Assumptions!$J$24)^(U$1-$G$1)</f>
        <v>0</v>
      </c>
      <c r="V37" s="234">
        <f>V$6*Assumptions!$D32*(1+Assumptions!$J$24)^(V$1-$G$1)</f>
        <v>0</v>
      </c>
      <c r="W37" s="234">
        <f>W$6*Assumptions!$D32*(1+Assumptions!$J$24)^(W$1-$G$1)</f>
        <v>0</v>
      </c>
      <c r="X37" s="234">
        <f>X$6*Assumptions!$D32*(1+Assumptions!$J$24)^(X$1-$G$1)</f>
        <v>0</v>
      </c>
      <c r="Y37" s="12"/>
      <c r="Z37" s="12"/>
    </row>
    <row r="38" spans="1:26" ht="14.25" customHeight="1">
      <c r="A38" s="423"/>
      <c r="B38" s="423"/>
      <c r="C38" s="423"/>
      <c r="D38" s="125" t="s">
        <v>198</v>
      </c>
      <c r="E38" s="237"/>
      <c r="F38" s="96"/>
      <c r="G38" s="13">
        <f>G$6*Assumptions!$D33*(1+Assumptions!$J$24)^(G$1-$G$1)</f>
        <v>0</v>
      </c>
      <c r="H38" s="234">
        <f>H$6*Assumptions!$D33*(1+Assumptions!$J$24)^(H$1-$G$1)</f>
        <v>0</v>
      </c>
      <c r="I38" s="234">
        <f>I$6*Assumptions!$D33*(1+Assumptions!$J$24)^(I$1-$G$1)</f>
        <v>0</v>
      </c>
      <c r="J38" s="234">
        <f>J$6*Assumptions!$D33*(1+Assumptions!$J$24)^(J$1-$G$1)</f>
        <v>0</v>
      </c>
      <c r="K38" s="234">
        <f>K$6*Assumptions!$D33*(1+Assumptions!$J$24)^(K$1-$G$1)</f>
        <v>0</v>
      </c>
      <c r="L38" s="234">
        <f>L$6*Assumptions!$D33*(1+Assumptions!$J$24)^(L$1-$G$1)</f>
        <v>0</v>
      </c>
      <c r="M38" s="234">
        <f>M$6*Assumptions!$D33*(1+Assumptions!$J$24)^(M$1-$G$1)</f>
        <v>0</v>
      </c>
      <c r="N38" s="234">
        <f>N$6*Assumptions!$D33*(1+Assumptions!$J$24)^(N$1-$G$1)</f>
        <v>0</v>
      </c>
      <c r="O38" s="234">
        <f>O$6*Assumptions!$D33*(1+Assumptions!$J$24)^(O$1-$G$1)</f>
        <v>0</v>
      </c>
      <c r="P38" s="234">
        <f>P$6*Assumptions!$D33*(1+Assumptions!$J$24)^(P$1-$G$1)</f>
        <v>0</v>
      </c>
      <c r="Q38" s="234">
        <f>Q$6*Assumptions!$D33*(1+Assumptions!$J$24)^(Q$1-$G$1)</f>
        <v>0</v>
      </c>
      <c r="R38" s="234">
        <f>R$6*Assumptions!$D33*(1+Assumptions!$J$24)^(R$1-$G$1)</f>
        <v>0</v>
      </c>
      <c r="S38" s="234">
        <f>S$6*Assumptions!$D33*(1+Assumptions!$J$24)^(S$1-$G$1)</f>
        <v>0</v>
      </c>
      <c r="T38" s="234">
        <f>T$6*Assumptions!$D33*(1+Assumptions!$J$24)^(T$1-$G$1)</f>
        <v>0</v>
      </c>
      <c r="U38" s="234">
        <f>U$6*Assumptions!$D33*(1+Assumptions!$J$24)^(U$1-$G$1)</f>
        <v>0</v>
      </c>
      <c r="V38" s="234">
        <f>V$6*Assumptions!$D33*(1+Assumptions!$J$24)^(V$1-$G$1)</f>
        <v>0</v>
      </c>
      <c r="W38" s="234">
        <f>W$6*Assumptions!$D33*(1+Assumptions!$J$24)^(W$1-$G$1)</f>
        <v>0</v>
      </c>
      <c r="X38" s="234">
        <f>X$6*Assumptions!$D33*(1+Assumptions!$J$24)^(X$1-$G$1)</f>
        <v>0</v>
      </c>
      <c r="Y38" s="12"/>
      <c r="Z38" s="12"/>
    </row>
    <row r="39" spans="1:26" ht="14.25" customHeight="1">
      <c r="A39" s="423"/>
      <c r="B39" s="423"/>
      <c r="C39" s="423"/>
      <c r="D39" s="125" t="s">
        <v>80</v>
      </c>
      <c r="E39" s="237"/>
      <c r="F39" s="96"/>
      <c r="G39" s="13">
        <f>G$6*Assumptions!$D34*(1+Assumptions!$J$24)^(G$1-$G$1)</f>
        <v>0</v>
      </c>
      <c r="H39" s="234">
        <f>H$6*Assumptions!$D34*(1+Assumptions!$J$24)^(H$1-$G$1)</f>
        <v>0</v>
      </c>
      <c r="I39" s="234">
        <f>I$6*Assumptions!$D34*(1+Assumptions!$J$24)^(I$1-$G$1)</f>
        <v>0</v>
      </c>
      <c r="J39" s="234">
        <f>J$6*Assumptions!$D34*(1+Assumptions!$J$24)^(J$1-$G$1)</f>
        <v>0</v>
      </c>
      <c r="K39" s="234">
        <f>K$6*Assumptions!$D34*(1+Assumptions!$J$24)^(K$1-$G$1)</f>
        <v>0</v>
      </c>
      <c r="L39" s="234">
        <f>L$6*Assumptions!$D34*(1+Assumptions!$J$24)^(L$1-$G$1)</f>
        <v>0</v>
      </c>
      <c r="M39" s="234">
        <f>M$6*Assumptions!$D34*(1+Assumptions!$J$24)^(M$1-$G$1)</f>
        <v>0</v>
      </c>
      <c r="N39" s="234">
        <f>N$6*Assumptions!$D34*(1+Assumptions!$J$24)^(N$1-$G$1)</f>
        <v>0</v>
      </c>
      <c r="O39" s="234">
        <f>O$6*Assumptions!$D34*(1+Assumptions!$J$24)^(O$1-$G$1)</f>
        <v>0</v>
      </c>
      <c r="P39" s="234">
        <f>P$6*Assumptions!$D34*(1+Assumptions!$J$24)^(P$1-$G$1)</f>
        <v>0</v>
      </c>
      <c r="Q39" s="234">
        <f>Q$6*Assumptions!$D34*(1+Assumptions!$J$24)^(Q$1-$G$1)</f>
        <v>0</v>
      </c>
      <c r="R39" s="234">
        <f>R$6*Assumptions!$D34*(1+Assumptions!$J$24)^(R$1-$G$1)</f>
        <v>0</v>
      </c>
      <c r="S39" s="234">
        <f>S$6*Assumptions!$D34*(1+Assumptions!$J$24)^(S$1-$G$1)</f>
        <v>0</v>
      </c>
      <c r="T39" s="234">
        <f>T$6*Assumptions!$D34*(1+Assumptions!$J$24)^(T$1-$G$1)</f>
        <v>0</v>
      </c>
      <c r="U39" s="234">
        <f>U$6*Assumptions!$D34*(1+Assumptions!$J$24)^(U$1-$G$1)</f>
        <v>0</v>
      </c>
      <c r="V39" s="234">
        <f>V$6*Assumptions!$D34*(1+Assumptions!$J$24)^(V$1-$G$1)</f>
        <v>0</v>
      </c>
      <c r="W39" s="234">
        <f>W$6*Assumptions!$D34*(1+Assumptions!$J$24)^(W$1-$G$1)</f>
        <v>0</v>
      </c>
      <c r="X39" s="234">
        <f>X$6*Assumptions!$D34*(1+Assumptions!$J$24)^(X$1-$G$1)</f>
        <v>0</v>
      </c>
      <c r="Y39" s="12"/>
      <c r="Z39" s="12"/>
    </row>
    <row r="40" spans="1:26" ht="14.25" customHeight="1">
      <c r="A40" s="423"/>
      <c r="B40" s="423"/>
      <c r="C40" s="423"/>
      <c r="D40" s="125" t="s">
        <v>81</v>
      </c>
      <c r="E40" s="237"/>
      <c r="F40" s="96"/>
      <c r="G40" s="13">
        <f>G$6*Assumptions!$D35*(1+Assumptions!$J$24)^(G$1-$G$1)</f>
        <v>0</v>
      </c>
      <c r="H40" s="234">
        <f>H$6*Assumptions!$D35*(1+Assumptions!$J$24)^(H$1-$G$1)</f>
        <v>0</v>
      </c>
      <c r="I40" s="234">
        <f>I$6*Assumptions!$D35*(1+Assumptions!$J$24)^(I$1-$G$1)</f>
        <v>0</v>
      </c>
      <c r="J40" s="234">
        <f>J$6*Assumptions!$D35*(1+Assumptions!$J$24)^(J$1-$G$1)</f>
        <v>0</v>
      </c>
      <c r="K40" s="234">
        <f>K$6*Assumptions!$D35*(1+Assumptions!$J$24)^(K$1-$G$1)</f>
        <v>0</v>
      </c>
      <c r="L40" s="234">
        <f>L$6*Assumptions!$D35*(1+Assumptions!$J$24)^(L$1-$G$1)</f>
        <v>0</v>
      </c>
      <c r="M40" s="234">
        <f>M$6*Assumptions!$D35*(1+Assumptions!$J$24)^(M$1-$G$1)</f>
        <v>0</v>
      </c>
      <c r="N40" s="234">
        <f>N$6*Assumptions!$D35*(1+Assumptions!$J$24)^(N$1-$G$1)</f>
        <v>0</v>
      </c>
      <c r="O40" s="234">
        <f>O$6*Assumptions!$D35*(1+Assumptions!$J$24)^(O$1-$G$1)</f>
        <v>0</v>
      </c>
      <c r="P40" s="234">
        <f>P$6*Assumptions!$D35*(1+Assumptions!$J$24)^(P$1-$G$1)</f>
        <v>0</v>
      </c>
      <c r="Q40" s="234">
        <f>Q$6*Assumptions!$D35*(1+Assumptions!$J$24)^(Q$1-$G$1)</f>
        <v>0</v>
      </c>
      <c r="R40" s="234">
        <f>R$6*Assumptions!$D35*(1+Assumptions!$J$24)^(R$1-$G$1)</f>
        <v>0</v>
      </c>
      <c r="S40" s="234">
        <f>S$6*Assumptions!$D35*(1+Assumptions!$J$24)^(S$1-$G$1)</f>
        <v>0</v>
      </c>
      <c r="T40" s="234">
        <f>T$6*Assumptions!$D35*(1+Assumptions!$J$24)^(T$1-$G$1)</f>
        <v>0</v>
      </c>
      <c r="U40" s="234">
        <f>U$6*Assumptions!$D35*(1+Assumptions!$J$24)^(U$1-$G$1)</f>
        <v>0</v>
      </c>
      <c r="V40" s="234">
        <f>V$6*Assumptions!$D35*(1+Assumptions!$J$24)^(V$1-$G$1)</f>
        <v>0</v>
      </c>
      <c r="W40" s="234">
        <f>W$6*Assumptions!$D35*(1+Assumptions!$J$24)^(W$1-$G$1)</f>
        <v>0</v>
      </c>
      <c r="X40" s="234">
        <f>X$6*Assumptions!$D35*(1+Assumptions!$J$24)^(X$1-$G$1)</f>
        <v>0</v>
      </c>
      <c r="Y40" s="12"/>
      <c r="Z40" s="12"/>
    </row>
    <row r="41" spans="1:26" ht="14.25" customHeight="1">
      <c r="A41" s="423"/>
      <c r="B41" s="423"/>
      <c r="C41" s="423"/>
      <c r="D41" s="125" t="s">
        <v>82</v>
      </c>
      <c r="E41" s="237"/>
      <c r="F41" s="96"/>
      <c r="G41" s="13">
        <f>G$6*Assumptions!$D36*(1+Assumptions!$J$24)^(G$1-$G$1)</f>
        <v>0</v>
      </c>
      <c r="H41" s="234">
        <f>H$6*Assumptions!$D36*(1+Assumptions!$J$24)^(H$1-$G$1)</f>
        <v>0</v>
      </c>
      <c r="I41" s="234">
        <f>I$6*Assumptions!$D36*(1+Assumptions!$J$24)^(I$1-$G$1)</f>
        <v>0</v>
      </c>
      <c r="J41" s="234">
        <f>J$6*Assumptions!$D36*(1+Assumptions!$J$24)^(J$1-$G$1)</f>
        <v>0</v>
      </c>
      <c r="K41" s="234">
        <f>K$6*Assumptions!$D36*(1+Assumptions!$J$24)^(K$1-$G$1)</f>
        <v>0</v>
      </c>
      <c r="L41" s="234">
        <f>L$6*Assumptions!$D36*(1+Assumptions!$J$24)^(L$1-$G$1)</f>
        <v>0</v>
      </c>
      <c r="M41" s="234">
        <f>M$6*Assumptions!$D36*(1+Assumptions!$J$24)^(M$1-$G$1)</f>
        <v>0</v>
      </c>
      <c r="N41" s="234">
        <f>N$6*Assumptions!$D36*(1+Assumptions!$J$24)^(N$1-$G$1)</f>
        <v>0</v>
      </c>
      <c r="O41" s="234">
        <f>O$6*Assumptions!$D36*(1+Assumptions!$J$24)^(O$1-$G$1)</f>
        <v>0</v>
      </c>
      <c r="P41" s="234">
        <f>P$6*Assumptions!$D36*(1+Assumptions!$J$24)^(P$1-$G$1)</f>
        <v>0</v>
      </c>
      <c r="Q41" s="234">
        <f>Q$6*Assumptions!$D36*(1+Assumptions!$J$24)^(Q$1-$G$1)</f>
        <v>0</v>
      </c>
      <c r="R41" s="234">
        <f>R$6*Assumptions!$D36*(1+Assumptions!$J$24)^(R$1-$G$1)</f>
        <v>0</v>
      </c>
      <c r="S41" s="234">
        <f>S$6*Assumptions!$D36*(1+Assumptions!$J$24)^(S$1-$G$1)</f>
        <v>0</v>
      </c>
      <c r="T41" s="234">
        <f>T$6*Assumptions!$D36*(1+Assumptions!$J$24)^(T$1-$G$1)</f>
        <v>0</v>
      </c>
      <c r="U41" s="234">
        <f>U$6*Assumptions!$D36*(1+Assumptions!$J$24)^(U$1-$G$1)</f>
        <v>0</v>
      </c>
      <c r="V41" s="234">
        <f>V$6*Assumptions!$D36*(1+Assumptions!$J$24)^(V$1-$G$1)</f>
        <v>0</v>
      </c>
      <c r="W41" s="234">
        <f>W$6*Assumptions!$D36*(1+Assumptions!$J$24)^(W$1-$G$1)</f>
        <v>0</v>
      </c>
      <c r="X41" s="234">
        <f>X$6*Assumptions!$D36*(1+Assumptions!$J$24)^(X$1-$G$1)</f>
        <v>0</v>
      </c>
      <c r="Y41" s="12"/>
      <c r="Z41" s="12"/>
    </row>
    <row r="42" spans="1:26" ht="14.25" customHeight="1">
      <c r="A42" s="423"/>
      <c r="B42" s="423"/>
      <c r="C42" s="423"/>
      <c r="D42" s="125" t="s">
        <v>83</v>
      </c>
      <c r="E42" s="237"/>
      <c r="F42" s="96"/>
      <c r="G42" s="13">
        <f>G$6*Assumptions!$D37*(1+Assumptions!$J$24)^(G$1-$G$1)</f>
        <v>0</v>
      </c>
      <c r="H42" s="234">
        <f>H$6*Assumptions!$D37*(1+Assumptions!$J$24)^(H$1-$G$1)</f>
        <v>0</v>
      </c>
      <c r="I42" s="234">
        <f>I$6*Assumptions!$D37*(1+Assumptions!$J$24)^(I$1-$G$1)</f>
        <v>0</v>
      </c>
      <c r="J42" s="234">
        <f>J$6*Assumptions!$D37*(1+Assumptions!$J$24)^(J$1-$G$1)</f>
        <v>0</v>
      </c>
      <c r="K42" s="234">
        <f>K$6*Assumptions!$D37*(1+Assumptions!$J$24)^(K$1-$G$1)</f>
        <v>0</v>
      </c>
      <c r="L42" s="234">
        <f>L$6*Assumptions!$D37*(1+Assumptions!$J$24)^(L$1-$G$1)</f>
        <v>0</v>
      </c>
      <c r="M42" s="234">
        <f>M$6*Assumptions!$D37*(1+Assumptions!$J$24)^(M$1-$G$1)</f>
        <v>0</v>
      </c>
      <c r="N42" s="234">
        <f>N$6*Assumptions!$D37*(1+Assumptions!$J$24)^(N$1-$G$1)</f>
        <v>0</v>
      </c>
      <c r="O42" s="234">
        <f>O$6*Assumptions!$D37*(1+Assumptions!$J$24)^(O$1-$G$1)</f>
        <v>0</v>
      </c>
      <c r="P42" s="234">
        <f>P$6*Assumptions!$D37*(1+Assumptions!$J$24)^(P$1-$G$1)</f>
        <v>0</v>
      </c>
      <c r="Q42" s="234">
        <f>Q$6*Assumptions!$D37*(1+Assumptions!$J$24)^(Q$1-$G$1)</f>
        <v>0</v>
      </c>
      <c r="R42" s="234">
        <f>R$6*Assumptions!$D37*(1+Assumptions!$J$24)^(R$1-$G$1)</f>
        <v>0</v>
      </c>
      <c r="S42" s="234">
        <f>S$6*Assumptions!$D37*(1+Assumptions!$J$24)^(S$1-$G$1)</f>
        <v>0</v>
      </c>
      <c r="T42" s="234">
        <f>T$6*Assumptions!$D37*(1+Assumptions!$J$24)^(T$1-$G$1)</f>
        <v>0</v>
      </c>
      <c r="U42" s="234">
        <f>U$6*Assumptions!$D37*(1+Assumptions!$J$24)^(U$1-$G$1)</f>
        <v>0</v>
      </c>
      <c r="V42" s="234">
        <f>V$6*Assumptions!$D37*(1+Assumptions!$J$24)^(V$1-$G$1)</f>
        <v>0</v>
      </c>
      <c r="W42" s="234">
        <f>W$6*Assumptions!$D37*(1+Assumptions!$J$24)^(W$1-$G$1)</f>
        <v>0</v>
      </c>
      <c r="X42" s="234">
        <f>X$6*Assumptions!$D37*(1+Assumptions!$J$24)^(X$1-$G$1)</f>
        <v>0</v>
      </c>
      <c r="Y42" s="12"/>
      <c r="Z42" s="12"/>
    </row>
    <row r="43" spans="1:26" ht="14.25" customHeight="1">
      <c r="A43" s="423"/>
      <c r="B43" s="423"/>
      <c r="C43" s="423"/>
      <c r="D43" s="125" t="s">
        <v>84</v>
      </c>
      <c r="E43" s="237"/>
      <c r="F43" s="96"/>
      <c r="G43" s="13">
        <f>G$6*Assumptions!$D38*(1+Assumptions!$J$24)^(G$1-$G$1)</f>
        <v>0</v>
      </c>
      <c r="H43" s="234">
        <f>H$6*Assumptions!$D38*(1+Assumptions!$J$24)^(H$1-$G$1)</f>
        <v>0</v>
      </c>
      <c r="I43" s="234">
        <f>I$6*Assumptions!$D38*(1+Assumptions!$J$24)^(I$1-$G$1)</f>
        <v>0</v>
      </c>
      <c r="J43" s="234">
        <f>J$6*Assumptions!$D38*(1+Assumptions!$J$24)^(J$1-$G$1)</f>
        <v>0</v>
      </c>
      <c r="K43" s="234">
        <f>K$6*Assumptions!$D38*(1+Assumptions!$J$24)^(K$1-$G$1)</f>
        <v>0</v>
      </c>
      <c r="L43" s="234">
        <f>L$6*Assumptions!$D38*(1+Assumptions!$J$24)^(L$1-$G$1)</f>
        <v>0</v>
      </c>
      <c r="M43" s="234">
        <f>M$6*Assumptions!$D38*(1+Assumptions!$J$24)^(M$1-$G$1)</f>
        <v>0</v>
      </c>
      <c r="N43" s="234">
        <f>N$6*Assumptions!$D38*(1+Assumptions!$J$24)^(N$1-$G$1)</f>
        <v>0</v>
      </c>
      <c r="O43" s="234">
        <f>O$6*Assumptions!$D38*(1+Assumptions!$J$24)^(O$1-$G$1)</f>
        <v>0</v>
      </c>
      <c r="P43" s="234">
        <f>P$6*Assumptions!$D38*(1+Assumptions!$J$24)^(P$1-$G$1)</f>
        <v>0</v>
      </c>
      <c r="Q43" s="234">
        <f>Q$6*Assumptions!$D38*(1+Assumptions!$J$24)^(Q$1-$G$1)</f>
        <v>0</v>
      </c>
      <c r="R43" s="234">
        <f>R$6*Assumptions!$D38*(1+Assumptions!$J$24)^(R$1-$G$1)</f>
        <v>0</v>
      </c>
      <c r="S43" s="234">
        <f>S$6*Assumptions!$D38*(1+Assumptions!$J$24)^(S$1-$G$1)</f>
        <v>0</v>
      </c>
      <c r="T43" s="234">
        <f>T$6*Assumptions!$D38*(1+Assumptions!$J$24)^(T$1-$G$1)</f>
        <v>0</v>
      </c>
      <c r="U43" s="234">
        <f>U$6*Assumptions!$D38*(1+Assumptions!$J$24)^(U$1-$G$1)</f>
        <v>0</v>
      </c>
      <c r="V43" s="234">
        <f>V$6*Assumptions!$D38*(1+Assumptions!$J$24)^(V$1-$G$1)</f>
        <v>0</v>
      </c>
      <c r="W43" s="234">
        <f>W$6*Assumptions!$D38*(1+Assumptions!$J$24)^(W$1-$G$1)</f>
        <v>0</v>
      </c>
      <c r="X43" s="234">
        <f>X$6*Assumptions!$D38*(1+Assumptions!$J$24)^(X$1-$G$1)</f>
        <v>0</v>
      </c>
      <c r="Y43" s="12"/>
      <c r="Z43" s="12"/>
    </row>
    <row r="44" spans="1:26" ht="14.25" customHeight="1">
      <c r="A44" s="423"/>
      <c r="B44" s="423"/>
      <c r="C44" s="423"/>
      <c r="D44" s="125" t="s">
        <v>85</v>
      </c>
      <c r="E44" s="237"/>
      <c r="F44" s="96"/>
      <c r="G44" s="13">
        <f>G$6*Assumptions!$D39*(1+Assumptions!$J$24)^(G$1-$G$1)</f>
        <v>0</v>
      </c>
      <c r="H44" s="234">
        <f>H$6*Assumptions!$D39*(1+Assumptions!$J$24)^(H$1-$G$1)</f>
        <v>0</v>
      </c>
      <c r="I44" s="234">
        <f>I$6*Assumptions!$D39*(1+Assumptions!$J$24)^(I$1-$G$1)</f>
        <v>0</v>
      </c>
      <c r="J44" s="234">
        <f>J$6*Assumptions!$D39*(1+Assumptions!$J$24)^(J$1-$G$1)</f>
        <v>0</v>
      </c>
      <c r="K44" s="234">
        <f>K$6*Assumptions!$D39*(1+Assumptions!$J$24)^(K$1-$G$1)</f>
        <v>0</v>
      </c>
      <c r="L44" s="234">
        <f>L$6*Assumptions!$D39*(1+Assumptions!$J$24)^(L$1-$G$1)</f>
        <v>0</v>
      </c>
      <c r="M44" s="234">
        <f>M$6*Assumptions!$D39*(1+Assumptions!$J$24)^(M$1-$G$1)</f>
        <v>0</v>
      </c>
      <c r="N44" s="234">
        <f>N$6*Assumptions!$D39*(1+Assumptions!$J$24)^(N$1-$G$1)</f>
        <v>0</v>
      </c>
      <c r="O44" s="234">
        <f>O$6*Assumptions!$D39*(1+Assumptions!$J$24)^(O$1-$G$1)</f>
        <v>0</v>
      </c>
      <c r="P44" s="234">
        <f>P$6*Assumptions!$D39*(1+Assumptions!$J$24)^(P$1-$G$1)</f>
        <v>0</v>
      </c>
      <c r="Q44" s="234">
        <f>Q$6*Assumptions!$D39*(1+Assumptions!$J$24)^(Q$1-$G$1)</f>
        <v>0</v>
      </c>
      <c r="R44" s="234">
        <f>R$6*Assumptions!$D39*(1+Assumptions!$J$24)^(R$1-$G$1)</f>
        <v>0</v>
      </c>
      <c r="S44" s="234">
        <f>S$6*Assumptions!$D39*(1+Assumptions!$J$24)^(S$1-$G$1)</f>
        <v>0</v>
      </c>
      <c r="T44" s="234">
        <f>T$6*Assumptions!$D39*(1+Assumptions!$J$24)^(T$1-$G$1)</f>
        <v>0</v>
      </c>
      <c r="U44" s="234">
        <f>U$6*Assumptions!$D39*(1+Assumptions!$J$24)^(U$1-$G$1)</f>
        <v>0</v>
      </c>
      <c r="V44" s="234">
        <f>V$6*Assumptions!$D39*(1+Assumptions!$J$24)^(V$1-$G$1)</f>
        <v>0</v>
      </c>
      <c r="W44" s="234">
        <f>W$6*Assumptions!$D39*(1+Assumptions!$J$24)^(W$1-$G$1)</f>
        <v>0</v>
      </c>
      <c r="X44" s="234">
        <f>X$6*Assumptions!$D39*(1+Assumptions!$J$24)^(X$1-$G$1)</f>
        <v>0</v>
      </c>
      <c r="Y44" s="12"/>
      <c r="Z44" s="12"/>
    </row>
    <row r="45" spans="1:26" ht="14.25" customHeight="1">
      <c r="A45" s="423"/>
      <c r="B45" s="423"/>
      <c r="C45" s="423"/>
      <c r="D45" s="125" t="s">
        <v>86</v>
      </c>
      <c r="E45" s="237"/>
      <c r="F45" s="96"/>
      <c r="G45" s="13">
        <f>G$6*Assumptions!$D40*(1+Assumptions!$J$24)^(G$1-$G$1)</f>
        <v>0</v>
      </c>
      <c r="H45" s="234">
        <f>H$6*Assumptions!$D40*(1+Assumptions!$J$24)^(H$1-$G$1)</f>
        <v>0</v>
      </c>
      <c r="I45" s="234">
        <f>I$6*Assumptions!$D40*(1+Assumptions!$J$24)^(I$1-$G$1)</f>
        <v>0</v>
      </c>
      <c r="J45" s="234">
        <f>J$6*Assumptions!$D40*(1+Assumptions!$J$24)^(J$1-$G$1)</f>
        <v>0</v>
      </c>
      <c r="K45" s="234">
        <f>K$6*Assumptions!$D40*(1+Assumptions!$J$24)^(K$1-$G$1)</f>
        <v>0</v>
      </c>
      <c r="L45" s="234">
        <f>L$6*Assumptions!$D40*(1+Assumptions!$J$24)^(L$1-$G$1)</f>
        <v>0</v>
      </c>
      <c r="M45" s="234">
        <f>M$6*Assumptions!$D40*(1+Assumptions!$J$24)^(M$1-$G$1)</f>
        <v>0</v>
      </c>
      <c r="N45" s="234">
        <f>N$6*Assumptions!$D40*(1+Assumptions!$J$24)^(N$1-$G$1)</f>
        <v>0</v>
      </c>
      <c r="O45" s="234">
        <f>O$6*Assumptions!$D40*(1+Assumptions!$J$24)^(O$1-$G$1)</f>
        <v>0</v>
      </c>
      <c r="P45" s="234">
        <f>P$6*Assumptions!$D40*(1+Assumptions!$J$24)^(P$1-$G$1)</f>
        <v>0</v>
      </c>
      <c r="Q45" s="234">
        <f>Q$6*Assumptions!$D40*(1+Assumptions!$J$24)^(Q$1-$G$1)</f>
        <v>0</v>
      </c>
      <c r="R45" s="234">
        <f>R$6*Assumptions!$D40*(1+Assumptions!$J$24)^(R$1-$G$1)</f>
        <v>0</v>
      </c>
      <c r="S45" s="234">
        <f>S$6*Assumptions!$D40*(1+Assumptions!$J$24)^(S$1-$G$1)</f>
        <v>0</v>
      </c>
      <c r="T45" s="234">
        <f>T$6*Assumptions!$D40*(1+Assumptions!$J$24)^(T$1-$G$1)</f>
        <v>0</v>
      </c>
      <c r="U45" s="234">
        <f>U$6*Assumptions!$D40*(1+Assumptions!$J$24)^(U$1-$G$1)</f>
        <v>0</v>
      </c>
      <c r="V45" s="234">
        <f>V$6*Assumptions!$D40*(1+Assumptions!$J$24)^(V$1-$G$1)</f>
        <v>0</v>
      </c>
      <c r="W45" s="234">
        <f>W$6*Assumptions!$D40*(1+Assumptions!$J$24)^(W$1-$G$1)</f>
        <v>0</v>
      </c>
      <c r="X45" s="234">
        <f>X$6*Assumptions!$D40*(1+Assumptions!$J$24)^(X$1-$G$1)</f>
        <v>0</v>
      </c>
      <c r="Y45" s="12"/>
      <c r="Z45" s="12"/>
    </row>
    <row r="46" spans="1:26" ht="14.25" customHeight="1">
      <c r="A46" s="423"/>
      <c r="B46" s="423"/>
      <c r="C46" s="423"/>
      <c r="D46" s="125" t="s">
        <v>87</v>
      </c>
      <c r="E46" s="237"/>
      <c r="F46" s="96"/>
      <c r="G46" s="13">
        <f>G$6*Assumptions!$D41*(1+Assumptions!$J$24)^(G$1-$G$1)</f>
        <v>0</v>
      </c>
      <c r="H46" s="234">
        <f>H$6*Assumptions!$D41*(1+Assumptions!$J$24)^(H$1-$G$1)</f>
        <v>0</v>
      </c>
      <c r="I46" s="234">
        <f>I$6*Assumptions!$D41*(1+Assumptions!$J$24)^(I$1-$G$1)</f>
        <v>0</v>
      </c>
      <c r="J46" s="234">
        <f>J$6*Assumptions!$D41*(1+Assumptions!$J$24)^(J$1-$G$1)</f>
        <v>0</v>
      </c>
      <c r="K46" s="234">
        <f>K$6*Assumptions!$D41*(1+Assumptions!$J$24)^(K$1-$G$1)</f>
        <v>0</v>
      </c>
      <c r="L46" s="234">
        <f>L$6*Assumptions!$D41*(1+Assumptions!$J$24)^(L$1-$G$1)</f>
        <v>0</v>
      </c>
      <c r="M46" s="234">
        <f>M$6*Assumptions!$D41*(1+Assumptions!$J$24)^(M$1-$G$1)</f>
        <v>0</v>
      </c>
      <c r="N46" s="234">
        <f>N$6*Assumptions!$D41*(1+Assumptions!$J$24)^(N$1-$G$1)</f>
        <v>0</v>
      </c>
      <c r="O46" s="234">
        <f>O$6*Assumptions!$D41*(1+Assumptions!$J$24)^(O$1-$G$1)</f>
        <v>0</v>
      </c>
      <c r="P46" s="234">
        <f>P$6*Assumptions!$D41*(1+Assumptions!$J$24)^(P$1-$G$1)</f>
        <v>0</v>
      </c>
      <c r="Q46" s="234">
        <f>Q$6*Assumptions!$D41*(1+Assumptions!$J$24)^(Q$1-$G$1)</f>
        <v>0</v>
      </c>
      <c r="R46" s="234">
        <f>R$6*Assumptions!$D41*(1+Assumptions!$J$24)^(R$1-$G$1)</f>
        <v>0</v>
      </c>
      <c r="S46" s="234">
        <f>S$6*Assumptions!$D41*(1+Assumptions!$J$24)^(S$1-$G$1)</f>
        <v>0</v>
      </c>
      <c r="T46" s="234">
        <f>T$6*Assumptions!$D41*(1+Assumptions!$J$24)^(T$1-$G$1)</f>
        <v>0</v>
      </c>
      <c r="U46" s="234">
        <f>U$6*Assumptions!$D41*(1+Assumptions!$J$24)^(U$1-$G$1)</f>
        <v>0</v>
      </c>
      <c r="V46" s="234">
        <f>V$6*Assumptions!$D41*(1+Assumptions!$J$24)^(V$1-$G$1)</f>
        <v>0</v>
      </c>
      <c r="W46" s="234">
        <f>W$6*Assumptions!$D41*(1+Assumptions!$J$24)^(W$1-$G$1)</f>
        <v>0</v>
      </c>
      <c r="X46" s="234">
        <f>X$6*Assumptions!$D41*(1+Assumptions!$J$24)^(X$1-$G$1)</f>
        <v>0</v>
      </c>
      <c r="Y46" s="12"/>
      <c r="Z46" s="12"/>
    </row>
    <row r="47" spans="1:26" ht="14.25" customHeight="1">
      <c r="A47" s="423"/>
      <c r="B47" s="423"/>
      <c r="C47" s="423"/>
      <c r="D47" s="125" t="s">
        <v>89</v>
      </c>
      <c r="E47" s="237"/>
      <c r="F47" s="96"/>
      <c r="G47" s="13">
        <f>G$6*Assumptions!$D42*(1+Assumptions!$J$24)^(G$1-$G$1)</f>
        <v>0</v>
      </c>
      <c r="H47" s="234">
        <f>H$6*Assumptions!$D42*(1+Assumptions!$J$24)^(H$1-$G$1)</f>
        <v>0</v>
      </c>
      <c r="I47" s="234">
        <f>I$6*Assumptions!$D42*(1+Assumptions!$J$24)^(I$1-$G$1)</f>
        <v>0</v>
      </c>
      <c r="J47" s="234">
        <f>J$6*Assumptions!$D42*(1+Assumptions!$J$24)^(J$1-$G$1)</f>
        <v>0</v>
      </c>
      <c r="K47" s="234">
        <f>K$6*Assumptions!$D42*(1+Assumptions!$J$24)^(K$1-$G$1)</f>
        <v>0</v>
      </c>
      <c r="L47" s="234">
        <f>L$6*Assumptions!$D42*(1+Assumptions!$J$24)^(L$1-$G$1)</f>
        <v>0</v>
      </c>
      <c r="M47" s="234">
        <f>M$6*Assumptions!$D42*(1+Assumptions!$J$24)^(M$1-$G$1)</f>
        <v>0</v>
      </c>
      <c r="N47" s="234">
        <f>N$6*Assumptions!$D42*(1+Assumptions!$J$24)^(N$1-$G$1)</f>
        <v>0</v>
      </c>
      <c r="O47" s="234">
        <f>O$6*Assumptions!$D42*(1+Assumptions!$J$24)^(O$1-$G$1)</f>
        <v>0</v>
      </c>
      <c r="P47" s="234">
        <f>P$6*Assumptions!$D42*(1+Assumptions!$J$24)^(P$1-$G$1)</f>
        <v>0</v>
      </c>
      <c r="Q47" s="234">
        <f>Q$6*Assumptions!$D42*(1+Assumptions!$J$24)^(Q$1-$G$1)</f>
        <v>0</v>
      </c>
      <c r="R47" s="234">
        <f>R$6*Assumptions!$D42*(1+Assumptions!$J$24)^(R$1-$G$1)</f>
        <v>0</v>
      </c>
      <c r="S47" s="234">
        <f>S$6*Assumptions!$D42*(1+Assumptions!$J$24)^(S$1-$G$1)</f>
        <v>0</v>
      </c>
      <c r="T47" s="234">
        <f>T$6*Assumptions!$D42*(1+Assumptions!$J$24)^(T$1-$G$1)</f>
        <v>0</v>
      </c>
      <c r="U47" s="234">
        <f>U$6*Assumptions!$D42*(1+Assumptions!$J$24)^(U$1-$G$1)</f>
        <v>0</v>
      </c>
      <c r="V47" s="234">
        <f>V$6*Assumptions!$D42*(1+Assumptions!$J$24)^(V$1-$G$1)</f>
        <v>0</v>
      </c>
      <c r="W47" s="234">
        <f>W$6*Assumptions!$D42*(1+Assumptions!$J$24)^(W$1-$G$1)</f>
        <v>0</v>
      </c>
      <c r="X47" s="234">
        <f>X$6*Assumptions!$D42*(1+Assumptions!$J$24)^(X$1-$G$1)</f>
        <v>0</v>
      </c>
      <c r="Y47" s="12"/>
      <c r="Z47" s="12"/>
    </row>
    <row r="48" spans="1:26" ht="14.25" customHeight="1">
      <c r="A48" s="423"/>
      <c r="B48" s="423"/>
      <c r="C48" s="423"/>
      <c r="D48" s="125" t="s">
        <v>90</v>
      </c>
      <c r="E48" s="237"/>
      <c r="F48" s="96"/>
      <c r="G48" s="13">
        <f>G$6*Assumptions!$D43*(1+Assumptions!$J$24)^(G$1-$G$1)</f>
        <v>0</v>
      </c>
      <c r="H48" s="234">
        <f>H$6*Assumptions!$D43*(1+Assumptions!$J$24)^(H$1-$G$1)</f>
        <v>0</v>
      </c>
      <c r="I48" s="234">
        <f>I$6*Assumptions!$D43*(1+Assumptions!$J$24)^(I$1-$G$1)</f>
        <v>0</v>
      </c>
      <c r="J48" s="234">
        <f>J$6*Assumptions!$D43*(1+Assumptions!$J$24)^(J$1-$G$1)</f>
        <v>0</v>
      </c>
      <c r="K48" s="234">
        <f>K$6*Assumptions!$D43*(1+Assumptions!$J$24)^(K$1-$G$1)</f>
        <v>0</v>
      </c>
      <c r="L48" s="234">
        <f>L$6*Assumptions!$D43*(1+Assumptions!$J$24)^(L$1-$G$1)</f>
        <v>0</v>
      </c>
      <c r="M48" s="234">
        <f>M$6*Assumptions!$D43*(1+Assumptions!$J$24)^(M$1-$G$1)</f>
        <v>0</v>
      </c>
      <c r="N48" s="234">
        <f>N$6*Assumptions!$D43*(1+Assumptions!$J$24)^(N$1-$G$1)</f>
        <v>0</v>
      </c>
      <c r="O48" s="234">
        <f>O$6*Assumptions!$D43*(1+Assumptions!$J$24)^(O$1-$G$1)</f>
        <v>0</v>
      </c>
      <c r="P48" s="234">
        <f>P$6*Assumptions!$D43*(1+Assumptions!$J$24)^(P$1-$G$1)</f>
        <v>0</v>
      </c>
      <c r="Q48" s="234">
        <f>Q$6*Assumptions!$D43*(1+Assumptions!$J$24)^(Q$1-$G$1)</f>
        <v>0</v>
      </c>
      <c r="R48" s="234">
        <f>R$6*Assumptions!$D43*(1+Assumptions!$J$24)^(R$1-$G$1)</f>
        <v>0</v>
      </c>
      <c r="S48" s="234">
        <f>S$6*Assumptions!$D43*(1+Assumptions!$J$24)^(S$1-$G$1)</f>
        <v>0</v>
      </c>
      <c r="T48" s="234">
        <f>T$6*Assumptions!$D43*(1+Assumptions!$J$24)^(T$1-$G$1)</f>
        <v>0</v>
      </c>
      <c r="U48" s="234">
        <f>U$6*Assumptions!$D43*(1+Assumptions!$J$24)^(U$1-$G$1)</f>
        <v>0</v>
      </c>
      <c r="V48" s="234">
        <f>V$6*Assumptions!$D43*(1+Assumptions!$J$24)^(V$1-$G$1)</f>
        <v>0</v>
      </c>
      <c r="W48" s="234">
        <f>W$6*Assumptions!$D43*(1+Assumptions!$J$24)^(W$1-$G$1)</f>
        <v>0</v>
      </c>
      <c r="X48" s="234">
        <f>X$6*Assumptions!$D43*(1+Assumptions!$J$24)^(X$1-$G$1)</f>
        <v>0</v>
      </c>
      <c r="Y48" s="12"/>
      <c r="Z48" s="12"/>
    </row>
    <row r="49" spans="1:26" ht="14.25" customHeight="1">
      <c r="A49" s="423"/>
      <c r="B49" s="423"/>
      <c r="C49" s="423"/>
      <c r="D49" s="125" t="s">
        <v>171</v>
      </c>
      <c r="E49" s="237"/>
      <c r="F49" s="96"/>
      <c r="G49" s="13">
        <f>G$6*Assumptions!$D44*(1+Assumptions!$J$24)^(G$1-$G$1)</f>
        <v>0</v>
      </c>
      <c r="H49" s="234">
        <f>H$6*Assumptions!$D44*(1+Assumptions!$J$24)^(H$1-$G$1)</f>
        <v>0</v>
      </c>
      <c r="I49" s="234">
        <f>I$6*Assumptions!$D44*(1+Assumptions!$J$24)^(I$1-$G$1)</f>
        <v>0</v>
      </c>
      <c r="J49" s="234">
        <f>J$6*Assumptions!$D44*(1+Assumptions!$J$24)^(J$1-$G$1)</f>
        <v>0</v>
      </c>
      <c r="K49" s="234">
        <f>K$6*Assumptions!$D44*(1+Assumptions!$J$24)^(K$1-$G$1)</f>
        <v>0</v>
      </c>
      <c r="L49" s="234">
        <f>L$6*Assumptions!$D44*(1+Assumptions!$J$24)^(L$1-$G$1)</f>
        <v>0</v>
      </c>
      <c r="M49" s="234">
        <f>M$6*Assumptions!$D44*(1+Assumptions!$J$24)^(M$1-$G$1)</f>
        <v>0</v>
      </c>
      <c r="N49" s="234">
        <f>N$6*Assumptions!$D44*(1+Assumptions!$J$24)^(N$1-$G$1)</f>
        <v>0</v>
      </c>
      <c r="O49" s="234">
        <f>O$6*Assumptions!$D44*(1+Assumptions!$J$24)^(O$1-$G$1)</f>
        <v>0</v>
      </c>
      <c r="P49" s="234">
        <f>P$6*Assumptions!$D44*(1+Assumptions!$J$24)^(P$1-$G$1)</f>
        <v>0</v>
      </c>
      <c r="Q49" s="234">
        <f>Q$6*Assumptions!$D44*(1+Assumptions!$J$24)^(Q$1-$G$1)</f>
        <v>0</v>
      </c>
      <c r="R49" s="234">
        <f>R$6*Assumptions!$D44*(1+Assumptions!$J$24)^(R$1-$G$1)</f>
        <v>0</v>
      </c>
      <c r="S49" s="234">
        <f>S$6*Assumptions!$D44*(1+Assumptions!$J$24)^(S$1-$G$1)</f>
        <v>0</v>
      </c>
      <c r="T49" s="234">
        <f>T$6*Assumptions!$D44*(1+Assumptions!$J$24)^(T$1-$G$1)</f>
        <v>0</v>
      </c>
      <c r="U49" s="234">
        <f>U$6*Assumptions!$D44*(1+Assumptions!$J$24)^(U$1-$G$1)</f>
        <v>0</v>
      </c>
      <c r="V49" s="234">
        <f>V$6*Assumptions!$D44*(1+Assumptions!$J$24)^(V$1-$G$1)</f>
        <v>0</v>
      </c>
      <c r="W49" s="234">
        <f>W$6*Assumptions!$D44*(1+Assumptions!$J$24)^(W$1-$G$1)</f>
        <v>0</v>
      </c>
      <c r="X49" s="234">
        <f>X$6*Assumptions!$D44*(1+Assumptions!$J$24)^(X$1-$G$1)</f>
        <v>0</v>
      </c>
      <c r="Y49" s="12"/>
      <c r="Z49" s="12"/>
    </row>
    <row r="50" spans="1:26" ht="14.25" customHeight="1">
      <c r="A50" s="423"/>
      <c r="B50" s="423"/>
      <c r="C50" s="423"/>
      <c r="D50" s="125" t="s">
        <v>92</v>
      </c>
      <c r="E50" s="237"/>
      <c r="F50" s="96"/>
      <c r="G50" s="13">
        <f>G$6*Assumptions!$D45*(1+Assumptions!$J$24)^(G$1-$G$1)</f>
        <v>0</v>
      </c>
      <c r="H50" s="234">
        <f>H$6*Assumptions!$D45*(1+Assumptions!$J$24)^(H$1-$G$1)</f>
        <v>0</v>
      </c>
      <c r="I50" s="234">
        <f>I$6*Assumptions!$D45*(1+Assumptions!$J$24)^(I$1-$G$1)</f>
        <v>0</v>
      </c>
      <c r="J50" s="234">
        <f>J$6*Assumptions!$D45*(1+Assumptions!$J$24)^(J$1-$G$1)</f>
        <v>0</v>
      </c>
      <c r="K50" s="234">
        <f>K$6*Assumptions!$D45*(1+Assumptions!$J$24)^(K$1-$G$1)</f>
        <v>0</v>
      </c>
      <c r="L50" s="234">
        <f>L$6*Assumptions!$D45*(1+Assumptions!$J$24)^(L$1-$G$1)</f>
        <v>0</v>
      </c>
      <c r="M50" s="234">
        <f>M$6*Assumptions!$D45*(1+Assumptions!$J$24)^(M$1-$G$1)</f>
        <v>0</v>
      </c>
      <c r="N50" s="234">
        <f>N$6*Assumptions!$D45*(1+Assumptions!$J$24)^(N$1-$G$1)</f>
        <v>0</v>
      </c>
      <c r="O50" s="234">
        <f>O$6*Assumptions!$D45*(1+Assumptions!$J$24)^(O$1-$G$1)</f>
        <v>0</v>
      </c>
      <c r="P50" s="234">
        <f>P$6*Assumptions!$D45*(1+Assumptions!$J$24)^(P$1-$G$1)</f>
        <v>0</v>
      </c>
      <c r="Q50" s="234">
        <f>Q$6*Assumptions!$D45*(1+Assumptions!$J$24)^(Q$1-$G$1)</f>
        <v>0</v>
      </c>
      <c r="R50" s="234">
        <f>R$6*Assumptions!$D45*(1+Assumptions!$J$24)^(R$1-$G$1)</f>
        <v>0</v>
      </c>
      <c r="S50" s="234">
        <f>S$6*Assumptions!$D45*(1+Assumptions!$J$24)^(S$1-$G$1)</f>
        <v>0</v>
      </c>
      <c r="T50" s="234">
        <f>T$6*Assumptions!$D45*(1+Assumptions!$J$24)^(T$1-$G$1)</f>
        <v>0</v>
      </c>
      <c r="U50" s="234">
        <f>U$6*Assumptions!$D45*(1+Assumptions!$J$24)^(U$1-$G$1)</f>
        <v>0</v>
      </c>
      <c r="V50" s="234">
        <f>V$6*Assumptions!$D45*(1+Assumptions!$J$24)^(V$1-$G$1)</f>
        <v>0</v>
      </c>
      <c r="W50" s="234">
        <f>W$6*Assumptions!$D45*(1+Assumptions!$J$24)^(W$1-$G$1)</f>
        <v>0</v>
      </c>
      <c r="X50" s="234">
        <f>X$6*Assumptions!$D45*(1+Assumptions!$J$24)^(X$1-$G$1)</f>
        <v>0</v>
      </c>
      <c r="Y50" s="12"/>
      <c r="Z50" s="12"/>
    </row>
    <row r="51" spans="1:26" ht="14.25" customHeight="1">
      <c r="A51" s="423"/>
      <c r="B51" s="423"/>
      <c r="C51" s="423"/>
      <c r="D51" s="125" t="s">
        <v>93</v>
      </c>
      <c r="E51" s="237"/>
      <c r="F51" s="96"/>
      <c r="G51" s="13">
        <f>G$6*Assumptions!$D46*(1+Assumptions!$J$24)^(G$1-$G$1)</f>
        <v>0</v>
      </c>
      <c r="H51" s="234">
        <f>H$6*Assumptions!$D46*(1+Assumptions!$J$24)^(H$1-$G$1)</f>
        <v>0</v>
      </c>
      <c r="I51" s="234">
        <f>I$6*Assumptions!$D46*(1+Assumptions!$J$24)^(I$1-$G$1)</f>
        <v>0</v>
      </c>
      <c r="J51" s="234">
        <f>J$6*Assumptions!$D46*(1+Assumptions!$J$24)^(J$1-$G$1)</f>
        <v>0</v>
      </c>
      <c r="K51" s="234">
        <f>K$6*Assumptions!$D46*(1+Assumptions!$J$24)^(K$1-$G$1)</f>
        <v>0</v>
      </c>
      <c r="L51" s="234">
        <f>L$6*Assumptions!$D46*(1+Assumptions!$J$24)^(L$1-$G$1)</f>
        <v>0</v>
      </c>
      <c r="M51" s="234">
        <f>M$6*Assumptions!$D46*(1+Assumptions!$J$24)^(M$1-$G$1)</f>
        <v>0</v>
      </c>
      <c r="N51" s="234">
        <f>N$6*Assumptions!$D46*(1+Assumptions!$J$24)^(N$1-$G$1)</f>
        <v>0</v>
      </c>
      <c r="O51" s="234">
        <f>O$6*Assumptions!$D46*(1+Assumptions!$J$24)^(O$1-$G$1)</f>
        <v>0</v>
      </c>
      <c r="P51" s="234">
        <f>P$6*Assumptions!$D46*(1+Assumptions!$J$24)^(P$1-$G$1)</f>
        <v>0</v>
      </c>
      <c r="Q51" s="234">
        <f>Q$6*Assumptions!$D46*(1+Assumptions!$J$24)^(Q$1-$G$1)</f>
        <v>0</v>
      </c>
      <c r="R51" s="234">
        <f>R$6*Assumptions!$D46*(1+Assumptions!$J$24)^(R$1-$G$1)</f>
        <v>0</v>
      </c>
      <c r="S51" s="234">
        <f>S$6*Assumptions!$D46*(1+Assumptions!$J$24)^(S$1-$G$1)</f>
        <v>0</v>
      </c>
      <c r="T51" s="234">
        <f>T$6*Assumptions!$D46*(1+Assumptions!$J$24)^(T$1-$G$1)</f>
        <v>0</v>
      </c>
      <c r="U51" s="234">
        <f>U$6*Assumptions!$D46*(1+Assumptions!$J$24)^(U$1-$G$1)</f>
        <v>0</v>
      </c>
      <c r="V51" s="234">
        <f>V$6*Assumptions!$D46*(1+Assumptions!$J$24)^(V$1-$G$1)</f>
        <v>0</v>
      </c>
      <c r="W51" s="234">
        <f>W$6*Assumptions!$D46*(1+Assumptions!$J$24)^(W$1-$G$1)</f>
        <v>0</v>
      </c>
      <c r="X51" s="234">
        <f>X$6*Assumptions!$D46*(1+Assumptions!$J$24)^(X$1-$G$1)</f>
        <v>0</v>
      </c>
      <c r="Y51" s="12"/>
      <c r="Z51" s="12"/>
    </row>
    <row r="52" spans="1:26" ht="14.25" customHeight="1">
      <c r="A52" s="423"/>
      <c r="B52" s="423"/>
      <c r="C52" s="423"/>
      <c r="D52" s="239" t="s">
        <v>94</v>
      </c>
      <c r="E52" s="239"/>
      <c r="F52" s="239"/>
      <c r="G52" s="294">
        <f>G$6*Assumptions!$D47*(1+Assumptions!$J$24)^(G$1-$G$1)</f>
        <v>0</v>
      </c>
      <c r="H52" s="295">
        <f>H$6*Assumptions!$D47*(1+Assumptions!$J$24)^(H$1-$G$1)</f>
        <v>0</v>
      </c>
      <c r="I52" s="295">
        <f>I$6*Assumptions!$D47*(1+Assumptions!$J$24)^(I$1-$G$1)</f>
        <v>0</v>
      </c>
      <c r="J52" s="295">
        <f>J$6*Assumptions!$D47*(1+Assumptions!$J$24)^(J$1-$G$1)</f>
        <v>0</v>
      </c>
      <c r="K52" s="295">
        <f>K$6*Assumptions!$D47*(1+Assumptions!$J$24)^(K$1-$G$1)</f>
        <v>0</v>
      </c>
      <c r="L52" s="295">
        <f>L$6*Assumptions!$D47*(1+Assumptions!$J$24)^(L$1-$G$1)</f>
        <v>0</v>
      </c>
      <c r="M52" s="295">
        <f>M$6*Assumptions!$D47*(1+Assumptions!$J$24)^(M$1-$G$1)</f>
        <v>0</v>
      </c>
      <c r="N52" s="295">
        <f>N$6*Assumptions!$D47*(1+Assumptions!$J$24)^(N$1-$G$1)</f>
        <v>0</v>
      </c>
      <c r="O52" s="295">
        <f>O$6*Assumptions!$D47*(1+Assumptions!$J$24)^(O$1-$G$1)</f>
        <v>0</v>
      </c>
      <c r="P52" s="295">
        <f>P$6*Assumptions!$D47*(1+Assumptions!$J$24)^(P$1-$G$1)</f>
        <v>0</v>
      </c>
      <c r="Q52" s="295">
        <f>Q$6*Assumptions!$D47*(1+Assumptions!$J$24)^(Q$1-$G$1)</f>
        <v>0</v>
      </c>
      <c r="R52" s="295">
        <f>R$6*Assumptions!$D47*(1+Assumptions!$J$24)^(R$1-$G$1)</f>
        <v>0</v>
      </c>
      <c r="S52" s="295">
        <f>S$6*Assumptions!$D47*(1+Assumptions!$J$24)^(S$1-$G$1)</f>
        <v>0</v>
      </c>
      <c r="T52" s="295">
        <f>T$6*Assumptions!$D47*(1+Assumptions!$J$24)^(T$1-$G$1)</f>
        <v>0</v>
      </c>
      <c r="U52" s="295">
        <f>U$6*Assumptions!$D47*(1+Assumptions!$J$24)^(U$1-$G$1)</f>
        <v>0</v>
      </c>
      <c r="V52" s="295">
        <f>V$6*Assumptions!$D47*(1+Assumptions!$J$24)^(V$1-$G$1)</f>
        <v>0</v>
      </c>
      <c r="W52" s="295">
        <f>W$6*Assumptions!$D47*(1+Assumptions!$J$24)^(W$1-$G$1)</f>
        <v>0</v>
      </c>
      <c r="X52" s="295">
        <f>X$6*Assumptions!$D47*(1+Assumptions!$J$24)^(X$1-$G$1)</f>
        <v>0</v>
      </c>
      <c r="Y52" s="12"/>
      <c r="Z52" s="12"/>
    </row>
    <row r="53" spans="1:26" ht="14.25" customHeight="1">
      <c r="A53" s="423"/>
      <c r="B53" s="423"/>
      <c r="C53" s="423"/>
      <c r="D53" s="305" t="s">
        <v>173</v>
      </c>
      <c r="E53" s="237"/>
      <c r="F53" s="96"/>
      <c r="G53" s="234">
        <f t="shared" ref="G53:X53" si="3">SUM(G36:G52)</f>
        <v>0</v>
      </c>
      <c r="H53" s="234">
        <f t="shared" si="3"/>
        <v>0</v>
      </c>
      <c r="I53" s="234">
        <f t="shared" si="3"/>
        <v>0</v>
      </c>
      <c r="J53" s="234">
        <f t="shared" si="3"/>
        <v>0</v>
      </c>
      <c r="K53" s="234">
        <f t="shared" si="3"/>
        <v>0</v>
      </c>
      <c r="L53" s="234">
        <f t="shared" si="3"/>
        <v>0</v>
      </c>
      <c r="M53" s="234">
        <f t="shared" si="3"/>
        <v>0</v>
      </c>
      <c r="N53" s="234">
        <f t="shared" si="3"/>
        <v>0</v>
      </c>
      <c r="O53" s="234">
        <f t="shared" si="3"/>
        <v>0</v>
      </c>
      <c r="P53" s="234">
        <f t="shared" si="3"/>
        <v>0</v>
      </c>
      <c r="Q53" s="234">
        <f t="shared" si="3"/>
        <v>0</v>
      </c>
      <c r="R53" s="234">
        <f t="shared" si="3"/>
        <v>0</v>
      </c>
      <c r="S53" s="234">
        <f t="shared" si="3"/>
        <v>0</v>
      </c>
      <c r="T53" s="234">
        <f t="shared" si="3"/>
        <v>0</v>
      </c>
      <c r="U53" s="234">
        <f t="shared" si="3"/>
        <v>0</v>
      </c>
      <c r="V53" s="234">
        <f t="shared" si="3"/>
        <v>0</v>
      </c>
      <c r="W53" s="234">
        <f t="shared" si="3"/>
        <v>0</v>
      </c>
      <c r="X53" s="234">
        <f t="shared" si="3"/>
        <v>0</v>
      </c>
      <c r="Y53" s="12"/>
      <c r="Z53" s="12"/>
    </row>
    <row r="54" spans="1:26" ht="14.25" customHeight="1">
      <c r="A54" s="423"/>
      <c r="B54" s="423"/>
      <c r="C54" s="423"/>
      <c r="D54" s="125"/>
      <c r="E54" s="237"/>
      <c r="F54" s="96"/>
      <c r="G54" s="234"/>
      <c r="H54" s="234"/>
      <c r="I54" s="234"/>
      <c r="J54" s="234"/>
      <c r="K54" s="234"/>
      <c r="L54" s="234"/>
      <c r="M54" s="234"/>
      <c r="N54" s="234"/>
      <c r="O54" s="234"/>
      <c r="P54" s="234"/>
      <c r="Q54" s="234"/>
      <c r="R54" s="234"/>
      <c r="S54" s="234"/>
      <c r="T54" s="234"/>
      <c r="U54" s="12"/>
      <c r="V54" s="12"/>
      <c r="W54" s="12"/>
      <c r="X54" s="12"/>
      <c r="Y54" s="12"/>
      <c r="Z54" s="12"/>
    </row>
    <row r="55" spans="1:26" ht="14.25" customHeight="1">
      <c r="A55" s="423"/>
      <c r="B55" s="423"/>
      <c r="C55" s="423"/>
      <c r="D55" s="305" t="s">
        <v>204</v>
      </c>
      <c r="E55" s="237"/>
      <c r="F55" s="96"/>
      <c r="G55" s="234">
        <f t="shared" ref="G55:X55" si="4">G53+G33</f>
        <v>0</v>
      </c>
      <c r="H55" s="234">
        <f t="shared" si="4"/>
        <v>0</v>
      </c>
      <c r="I55" s="234">
        <f t="shared" si="4"/>
        <v>0</v>
      </c>
      <c r="J55" s="234">
        <f t="shared" si="4"/>
        <v>0</v>
      </c>
      <c r="K55" s="234">
        <f t="shared" si="4"/>
        <v>0</v>
      </c>
      <c r="L55" s="234">
        <f t="shared" si="4"/>
        <v>0</v>
      </c>
      <c r="M55" s="234">
        <f t="shared" si="4"/>
        <v>0</v>
      </c>
      <c r="N55" s="234">
        <f t="shared" si="4"/>
        <v>0</v>
      </c>
      <c r="O55" s="234">
        <f t="shared" si="4"/>
        <v>0</v>
      </c>
      <c r="P55" s="234">
        <f t="shared" si="4"/>
        <v>0</v>
      </c>
      <c r="Q55" s="234">
        <f t="shared" si="4"/>
        <v>0</v>
      </c>
      <c r="R55" s="234">
        <f t="shared" si="4"/>
        <v>0</v>
      </c>
      <c r="S55" s="234">
        <f t="shared" si="4"/>
        <v>0</v>
      </c>
      <c r="T55" s="234">
        <f t="shared" si="4"/>
        <v>0</v>
      </c>
      <c r="U55" s="234">
        <f t="shared" si="4"/>
        <v>0</v>
      </c>
      <c r="V55" s="234">
        <f t="shared" si="4"/>
        <v>0</v>
      </c>
      <c r="W55" s="234">
        <f t="shared" si="4"/>
        <v>0</v>
      </c>
      <c r="X55" s="234">
        <f t="shared" si="4"/>
        <v>0</v>
      </c>
      <c r="Y55" s="12"/>
      <c r="Z55" s="12"/>
    </row>
    <row r="56" spans="1:26" ht="14.25" customHeight="1">
      <c r="A56" s="423"/>
      <c r="B56" s="423"/>
      <c r="C56" s="423"/>
      <c r="D56" s="125"/>
      <c r="E56" s="237"/>
      <c r="F56" s="96"/>
      <c r="G56" s="234"/>
      <c r="H56" s="234"/>
      <c r="I56" s="234"/>
      <c r="J56" s="234"/>
      <c r="K56" s="234"/>
      <c r="L56" s="234"/>
      <c r="M56" s="234"/>
      <c r="N56" s="234"/>
      <c r="O56" s="234"/>
      <c r="P56" s="234"/>
      <c r="Q56" s="234"/>
      <c r="R56" s="234"/>
      <c r="S56" s="234"/>
      <c r="T56" s="234"/>
      <c r="U56" s="12"/>
      <c r="V56" s="12"/>
      <c r="W56" s="12"/>
      <c r="X56" s="12"/>
      <c r="Y56" s="12"/>
      <c r="Z56" s="12"/>
    </row>
    <row r="57" spans="1:26" ht="14.25" customHeight="1">
      <c r="A57" s="423"/>
      <c r="B57" s="423"/>
      <c r="C57" s="423"/>
      <c r="D57" s="256" t="s">
        <v>205</v>
      </c>
      <c r="E57" s="306"/>
      <c r="F57" s="307"/>
      <c r="G57" s="308">
        <f t="shared" ref="G57:X57" si="5">G11-G55</f>
        <v>0</v>
      </c>
      <c r="H57" s="308">
        <f t="shared" si="5"/>
        <v>0</v>
      </c>
      <c r="I57" s="308">
        <f t="shared" si="5"/>
        <v>0</v>
      </c>
      <c r="J57" s="308">
        <f t="shared" si="5"/>
        <v>0</v>
      </c>
      <c r="K57" s="308">
        <f t="shared" si="5"/>
        <v>0</v>
      </c>
      <c r="L57" s="308">
        <f t="shared" si="5"/>
        <v>0</v>
      </c>
      <c r="M57" s="308">
        <f t="shared" si="5"/>
        <v>0</v>
      </c>
      <c r="N57" s="308">
        <f t="shared" si="5"/>
        <v>0</v>
      </c>
      <c r="O57" s="308">
        <f t="shared" si="5"/>
        <v>0</v>
      </c>
      <c r="P57" s="308">
        <f t="shared" si="5"/>
        <v>0</v>
      </c>
      <c r="Q57" s="308">
        <f t="shared" si="5"/>
        <v>0</v>
      </c>
      <c r="R57" s="308">
        <f t="shared" si="5"/>
        <v>0</v>
      </c>
      <c r="S57" s="308">
        <f t="shared" si="5"/>
        <v>0</v>
      </c>
      <c r="T57" s="308">
        <f t="shared" si="5"/>
        <v>0</v>
      </c>
      <c r="U57" s="308">
        <f t="shared" si="5"/>
        <v>0</v>
      </c>
      <c r="V57" s="308">
        <f t="shared" si="5"/>
        <v>0</v>
      </c>
      <c r="W57" s="308">
        <f t="shared" si="5"/>
        <v>0</v>
      </c>
      <c r="X57" s="309">
        <f t="shared" si="5"/>
        <v>0</v>
      </c>
      <c r="Y57" s="12"/>
      <c r="Z57" s="12"/>
    </row>
    <row r="58" spans="1:26" ht="14.25" customHeight="1">
      <c r="A58" s="423"/>
      <c r="B58" s="423"/>
      <c r="C58" s="423"/>
      <c r="D58" s="125"/>
      <c r="E58" s="237"/>
      <c r="F58" s="96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12"/>
      <c r="V58" s="12"/>
      <c r="W58" s="12"/>
      <c r="X58" s="12"/>
      <c r="Y58" s="12"/>
      <c r="Z58" s="12"/>
    </row>
    <row r="59" spans="1:26" ht="14.25" customHeight="1">
      <c r="A59" s="423"/>
      <c r="B59" s="423"/>
      <c r="C59" s="423"/>
      <c r="D59" s="125"/>
      <c r="E59" s="237"/>
      <c r="F59" s="96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12"/>
      <c r="V59" s="12"/>
      <c r="W59" s="12"/>
      <c r="X59" s="12"/>
      <c r="Y59" s="12"/>
      <c r="Z59" s="12"/>
    </row>
    <row r="60" spans="1:26" ht="14.25" customHeight="1">
      <c r="A60" s="423"/>
      <c r="B60" s="423"/>
      <c r="C60" s="423"/>
      <c r="D60" s="229" t="s">
        <v>177</v>
      </c>
      <c r="E60" s="237"/>
      <c r="F60" s="96"/>
      <c r="G60" s="234"/>
      <c r="H60" s="234"/>
      <c r="I60" s="234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12"/>
      <c r="V60" s="12"/>
      <c r="W60" s="12"/>
      <c r="X60" s="12"/>
      <c r="Y60" s="12"/>
      <c r="Z60" s="12"/>
    </row>
    <row r="61" spans="1:26" ht="14.25" customHeight="1">
      <c r="A61" s="423"/>
      <c r="B61" s="423"/>
      <c r="C61" s="423"/>
      <c r="D61" s="302" t="s">
        <v>61</v>
      </c>
      <c r="E61" s="237"/>
      <c r="F61" s="96"/>
      <c r="G61" s="234"/>
      <c r="H61" s="234"/>
      <c r="I61" s="234"/>
      <c r="J61" s="234"/>
      <c r="K61" s="234"/>
      <c r="L61" s="234"/>
      <c r="M61" s="234"/>
      <c r="N61" s="234"/>
      <c r="O61" s="234"/>
      <c r="P61" s="234"/>
      <c r="Q61" s="234"/>
      <c r="R61" s="234"/>
      <c r="S61" s="234"/>
      <c r="T61" s="234"/>
      <c r="U61" s="12"/>
      <c r="V61" s="12"/>
      <c r="W61" s="12"/>
      <c r="X61" s="12"/>
      <c r="Y61" s="12"/>
      <c r="Z61" s="12"/>
    </row>
    <row r="62" spans="1:26" ht="14.25" customHeight="1">
      <c r="A62" s="423"/>
      <c r="B62" s="423"/>
      <c r="C62" s="423"/>
      <c r="D62" s="125" t="s">
        <v>86</v>
      </c>
      <c r="E62" s="237"/>
      <c r="F62" s="96"/>
      <c r="G62" s="13">
        <f>G$5*Assumptions!$C56*(1+Assumptions!$J$24)^(G$1-$G$1)</f>
        <v>0</v>
      </c>
      <c r="H62" s="234">
        <f>H$5*Assumptions!$C56*(1+Assumptions!$J$24)^(H$1-$G$1)</f>
        <v>0</v>
      </c>
      <c r="I62" s="234">
        <f>I$5*Assumptions!$C56*(1+Assumptions!$J$24)^(I$1-$G$1)</f>
        <v>0</v>
      </c>
      <c r="J62" s="234">
        <f>J$5*Assumptions!$C56*(1+Assumptions!$J$24)^(J$1-$G$1)</f>
        <v>0</v>
      </c>
      <c r="K62" s="234">
        <f>K$5*Assumptions!$C56*(1+Assumptions!$J$24)^(K$1-$G$1)</f>
        <v>0</v>
      </c>
      <c r="L62" s="234">
        <f>L$5*Assumptions!$C56*(1+Assumptions!$J$24)^(L$1-$G$1)</f>
        <v>0</v>
      </c>
      <c r="M62" s="234">
        <f>M$5*Assumptions!$C56*(1+Assumptions!$J$24)^(M$1-$G$1)</f>
        <v>0</v>
      </c>
      <c r="N62" s="234">
        <f>N$5*Assumptions!$C56*(1+Assumptions!$J$24)^(N$1-$G$1)</f>
        <v>0</v>
      </c>
      <c r="O62" s="234">
        <f>O$5*Assumptions!$C56*(1+Assumptions!$J$24)^(O$1-$G$1)</f>
        <v>0</v>
      </c>
      <c r="P62" s="234">
        <f>P$5*Assumptions!$C56*(1+Assumptions!$J$24)^(P$1-$G$1)</f>
        <v>0</v>
      </c>
      <c r="Q62" s="234">
        <f>Q$5*Assumptions!$C56*(1+Assumptions!$J$24)^(Q$1-$G$1)</f>
        <v>0</v>
      </c>
      <c r="R62" s="234">
        <f>R$5*Assumptions!$C56*(1+Assumptions!$J$24)^(R$1-$G$1)</f>
        <v>0</v>
      </c>
      <c r="S62" s="234">
        <f>S$5*Assumptions!$C56*(1+Assumptions!$J$24)^(S$1-$G$1)</f>
        <v>0</v>
      </c>
      <c r="T62" s="234">
        <f>T$5*Assumptions!$C56*(1+Assumptions!$J$24)^(T$1-$G$1)</f>
        <v>0</v>
      </c>
      <c r="U62" s="234">
        <f>U$5*Assumptions!$C56*(1+Assumptions!$J$24)^(U$1-$G$1)</f>
        <v>0</v>
      </c>
      <c r="V62" s="234">
        <f>V$5*Assumptions!$C56*(1+Assumptions!$J$24)^(V$1-$G$1)</f>
        <v>0</v>
      </c>
      <c r="W62" s="234">
        <f>W$5*Assumptions!$C56*(1+Assumptions!$J$24)^(W$1-$G$1)</f>
        <v>0</v>
      </c>
      <c r="X62" s="234">
        <f>X$5*Assumptions!$C56*(1+Assumptions!$J$24)^(X$1-$G$1)</f>
        <v>0</v>
      </c>
      <c r="Y62" s="234"/>
      <c r="Z62" s="12"/>
    </row>
    <row r="63" spans="1:26" ht="14.25" customHeight="1">
      <c r="A63" s="423"/>
      <c r="B63" s="423"/>
      <c r="C63" s="423"/>
      <c r="D63" s="125" t="s">
        <v>100</v>
      </c>
      <c r="E63" s="237"/>
      <c r="F63" s="96"/>
      <c r="G63" s="13">
        <f>G$5*Assumptions!$C57*(1+Assumptions!$J$24)^(G$1-$G$1)</f>
        <v>0</v>
      </c>
      <c r="H63" s="234">
        <f>H$5*Assumptions!$C57*(1+Assumptions!$J$24)^(H$1-$G$1)</f>
        <v>0</v>
      </c>
      <c r="I63" s="234">
        <f>I$5*Assumptions!$C57*(1+Assumptions!$J$24)^(I$1-$G$1)</f>
        <v>0</v>
      </c>
      <c r="J63" s="234">
        <f>J$5*Assumptions!$C57*(1+Assumptions!$J$24)^(J$1-$G$1)</f>
        <v>0</v>
      </c>
      <c r="K63" s="234">
        <f>K$5*Assumptions!$C57*(1+Assumptions!$J$24)^(K$1-$G$1)</f>
        <v>0</v>
      </c>
      <c r="L63" s="234">
        <f>L$5*Assumptions!$C57*(1+Assumptions!$J$24)^(L$1-$G$1)</f>
        <v>0</v>
      </c>
      <c r="M63" s="234">
        <f>M$5*Assumptions!$C57*(1+Assumptions!$J$24)^(M$1-$G$1)</f>
        <v>0</v>
      </c>
      <c r="N63" s="234">
        <f>N$5*Assumptions!$C57*(1+Assumptions!$J$24)^(N$1-$G$1)</f>
        <v>0</v>
      </c>
      <c r="O63" s="234">
        <f>O$5*Assumptions!$C57*(1+Assumptions!$J$24)^(O$1-$G$1)</f>
        <v>0</v>
      </c>
      <c r="P63" s="234">
        <f>P$5*Assumptions!$C57*(1+Assumptions!$J$24)^(P$1-$G$1)</f>
        <v>0</v>
      </c>
      <c r="Q63" s="234">
        <f>Q$5*Assumptions!$C57*(1+Assumptions!$J$24)^(Q$1-$G$1)</f>
        <v>0</v>
      </c>
      <c r="R63" s="234">
        <f>R$5*Assumptions!$C57*(1+Assumptions!$J$24)^(R$1-$G$1)</f>
        <v>0</v>
      </c>
      <c r="S63" s="234">
        <f>S$5*Assumptions!$C57*(1+Assumptions!$J$24)^(S$1-$G$1)</f>
        <v>0</v>
      </c>
      <c r="T63" s="234">
        <f>T$5*Assumptions!$C57*(1+Assumptions!$J$24)^(T$1-$G$1)</f>
        <v>0</v>
      </c>
      <c r="U63" s="234">
        <f>U$5*Assumptions!$C57*(1+Assumptions!$J$24)^(U$1-$G$1)</f>
        <v>0</v>
      </c>
      <c r="V63" s="234">
        <f>V$5*Assumptions!$C57*(1+Assumptions!$J$24)^(V$1-$G$1)</f>
        <v>0</v>
      </c>
      <c r="W63" s="234">
        <f>W$5*Assumptions!$C57*(1+Assumptions!$J$24)^(W$1-$G$1)</f>
        <v>0</v>
      </c>
      <c r="X63" s="234">
        <f>X$5*Assumptions!$C57*(1+Assumptions!$J$24)^(X$1-$G$1)</f>
        <v>0</v>
      </c>
      <c r="Y63" s="234"/>
      <c r="Z63" s="12"/>
    </row>
    <row r="64" spans="1:26" ht="14.25" customHeight="1">
      <c r="A64" s="423"/>
      <c r="B64" s="423"/>
      <c r="C64" s="423"/>
      <c r="D64" s="125" t="s">
        <v>101</v>
      </c>
      <c r="E64" s="237"/>
      <c r="F64" s="96"/>
      <c r="G64" s="13">
        <f>G$5*Assumptions!$C58*(1+Assumptions!$J$24)^(G$1-$G$1)</f>
        <v>0</v>
      </c>
      <c r="H64" s="234">
        <f>H$5*Assumptions!$C58*(1+Assumptions!$J$24)^(H$1-$G$1)</f>
        <v>0</v>
      </c>
      <c r="I64" s="234">
        <f>I$5*Assumptions!$C58*(1+Assumptions!$J$24)^(I$1-$G$1)</f>
        <v>0</v>
      </c>
      <c r="J64" s="234">
        <f>J$5*Assumptions!$C58*(1+Assumptions!$J$24)^(J$1-$G$1)</f>
        <v>0</v>
      </c>
      <c r="K64" s="234">
        <f>K$5*Assumptions!$C58*(1+Assumptions!$J$24)^(K$1-$G$1)</f>
        <v>0</v>
      </c>
      <c r="L64" s="234">
        <f>L$5*Assumptions!$C58*(1+Assumptions!$J$24)^(L$1-$G$1)</f>
        <v>0</v>
      </c>
      <c r="M64" s="234">
        <f>M$5*Assumptions!$C58*(1+Assumptions!$J$24)^(M$1-$G$1)</f>
        <v>0</v>
      </c>
      <c r="N64" s="234">
        <f>N$5*Assumptions!$C58*(1+Assumptions!$J$24)^(N$1-$G$1)</f>
        <v>0</v>
      </c>
      <c r="O64" s="234">
        <f>O$5*Assumptions!$C58*(1+Assumptions!$J$24)^(O$1-$G$1)</f>
        <v>0</v>
      </c>
      <c r="P64" s="234">
        <f>P$5*Assumptions!$C58*(1+Assumptions!$J$24)^(P$1-$G$1)</f>
        <v>0</v>
      </c>
      <c r="Q64" s="234">
        <f>Q$5*Assumptions!$C58*(1+Assumptions!$J$24)^(Q$1-$G$1)</f>
        <v>0</v>
      </c>
      <c r="R64" s="234">
        <f>R$5*Assumptions!$C58*(1+Assumptions!$J$24)^(R$1-$G$1)</f>
        <v>0</v>
      </c>
      <c r="S64" s="234">
        <f>S$5*Assumptions!$C58*(1+Assumptions!$J$24)^(S$1-$G$1)</f>
        <v>0</v>
      </c>
      <c r="T64" s="234">
        <f>T$5*Assumptions!$C58*(1+Assumptions!$J$24)^(T$1-$G$1)</f>
        <v>0</v>
      </c>
      <c r="U64" s="234">
        <f>U$5*Assumptions!$C58*(1+Assumptions!$J$24)^(U$1-$G$1)</f>
        <v>0</v>
      </c>
      <c r="V64" s="234">
        <f>V$5*Assumptions!$C58*(1+Assumptions!$J$24)^(V$1-$G$1)</f>
        <v>0</v>
      </c>
      <c r="W64" s="234">
        <f>W$5*Assumptions!$C58*(1+Assumptions!$J$24)^(W$1-$G$1)</f>
        <v>0</v>
      </c>
      <c r="X64" s="234">
        <f>X$5*Assumptions!$C58*(1+Assumptions!$J$24)^(X$1-$G$1)</f>
        <v>0</v>
      </c>
      <c r="Y64" s="234"/>
      <c r="Z64" s="12"/>
    </row>
    <row r="65" spans="1:26" ht="14.25" customHeight="1">
      <c r="A65" s="423"/>
      <c r="B65" s="423"/>
      <c r="C65" s="423"/>
      <c r="D65" s="125" t="s">
        <v>102</v>
      </c>
      <c r="E65" s="237"/>
      <c r="F65" s="96"/>
      <c r="G65" s="13">
        <f>G$5*Assumptions!$C59*(1+Assumptions!$J$24)^(G$1-$G$1)</f>
        <v>0</v>
      </c>
      <c r="H65" s="234">
        <f>H$5*Assumptions!$C59*(1+Assumptions!$J$24)^(H$1-$G$1)</f>
        <v>0</v>
      </c>
      <c r="I65" s="234">
        <f>I$5*Assumptions!$C59*(1+Assumptions!$J$24)^(I$1-$G$1)</f>
        <v>0</v>
      </c>
      <c r="J65" s="234">
        <f>J$5*Assumptions!$C59*(1+Assumptions!$J$24)^(J$1-$G$1)</f>
        <v>0</v>
      </c>
      <c r="K65" s="234">
        <f>K$5*Assumptions!$C59*(1+Assumptions!$J$24)^(K$1-$G$1)</f>
        <v>0</v>
      </c>
      <c r="L65" s="234">
        <f>L$5*Assumptions!$C59*(1+Assumptions!$J$24)^(L$1-$G$1)</f>
        <v>0</v>
      </c>
      <c r="M65" s="234">
        <f>M$5*Assumptions!$C59*(1+Assumptions!$J$24)^(M$1-$G$1)</f>
        <v>0</v>
      </c>
      <c r="N65" s="234">
        <f>N$5*Assumptions!$C59*(1+Assumptions!$J$24)^(N$1-$G$1)</f>
        <v>0</v>
      </c>
      <c r="O65" s="234">
        <f>O$5*Assumptions!$C59*(1+Assumptions!$J$24)^(O$1-$G$1)</f>
        <v>0</v>
      </c>
      <c r="P65" s="234">
        <f>P$5*Assumptions!$C59*(1+Assumptions!$J$24)^(P$1-$G$1)</f>
        <v>0</v>
      </c>
      <c r="Q65" s="234">
        <f>Q$5*Assumptions!$C59*(1+Assumptions!$J$24)^(Q$1-$G$1)</f>
        <v>0</v>
      </c>
      <c r="R65" s="234">
        <f>R$5*Assumptions!$C59*(1+Assumptions!$J$24)^(R$1-$G$1)</f>
        <v>0</v>
      </c>
      <c r="S65" s="234">
        <f>S$5*Assumptions!$C59*(1+Assumptions!$J$24)^(S$1-$G$1)</f>
        <v>0</v>
      </c>
      <c r="T65" s="234">
        <f>T$5*Assumptions!$C59*(1+Assumptions!$J$24)^(T$1-$G$1)</f>
        <v>0</v>
      </c>
      <c r="U65" s="234">
        <f>U$5*Assumptions!$C59*(1+Assumptions!$J$24)^(U$1-$G$1)</f>
        <v>0</v>
      </c>
      <c r="V65" s="234">
        <f>V$5*Assumptions!$C59*(1+Assumptions!$J$24)^(V$1-$G$1)</f>
        <v>0</v>
      </c>
      <c r="W65" s="234">
        <f>W$5*Assumptions!$C59*(1+Assumptions!$J$24)^(W$1-$G$1)</f>
        <v>0</v>
      </c>
      <c r="X65" s="234">
        <f>X$5*Assumptions!$C59*(1+Assumptions!$J$24)^(X$1-$G$1)</f>
        <v>0</v>
      </c>
      <c r="Y65" s="234"/>
      <c r="Z65" s="12"/>
    </row>
    <row r="66" spans="1:26" ht="14.25" customHeight="1">
      <c r="A66" s="423"/>
      <c r="B66" s="423"/>
      <c r="C66" s="423"/>
      <c r="D66" s="125" t="s">
        <v>90</v>
      </c>
      <c r="E66" s="237"/>
      <c r="F66" s="96"/>
      <c r="G66" s="13">
        <f>G$5*Assumptions!$C60*(1+Assumptions!$J$24)^(G$1-$G$1)</f>
        <v>0</v>
      </c>
      <c r="H66" s="234">
        <f>H$5*Assumptions!$C60*(1+Assumptions!$J$24)^(H$1-$G$1)</f>
        <v>0</v>
      </c>
      <c r="I66" s="234">
        <f>I$5*Assumptions!$C60*(1+Assumptions!$J$24)^(I$1-$G$1)</f>
        <v>0</v>
      </c>
      <c r="J66" s="234">
        <f>J$5*Assumptions!$C60*(1+Assumptions!$J$24)^(J$1-$G$1)</f>
        <v>0</v>
      </c>
      <c r="K66" s="234">
        <f>K$5*Assumptions!$C60*(1+Assumptions!$J$24)^(K$1-$G$1)</f>
        <v>0</v>
      </c>
      <c r="L66" s="234">
        <f>L$5*Assumptions!$C60*(1+Assumptions!$J$24)^(L$1-$G$1)</f>
        <v>0</v>
      </c>
      <c r="M66" s="234">
        <f>M$5*Assumptions!$C60*(1+Assumptions!$J$24)^(M$1-$G$1)</f>
        <v>0</v>
      </c>
      <c r="N66" s="234">
        <f>N$5*Assumptions!$C60*(1+Assumptions!$J$24)^(N$1-$G$1)</f>
        <v>0</v>
      </c>
      <c r="O66" s="234">
        <f>O$5*Assumptions!$C60*(1+Assumptions!$J$24)^(O$1-$G$1)</f>
        <v>0</v>
      </c>
      <c r="P66" s="234">
        <f>P$5*Assumptions!$C60*(1+Assumptions!$J$24)^(P$1-$G$1)</f>
        <v>0</v>
      </c>
      <c r="Q66" s="234">
        <f>Q$5*Assumptions!$C60*(1+Assumptions!$J$24)^(Q$1-$G$1)</f>
        <v>0</v>
      </c>
      <c r="R66" s="234">
        <f>R$5*Assumptions!$C60*(1+Assumptions!$J$24)^(R$1-$G$1)</f>
        <v>0</v>
      </c>
      <c r="S66" s="234">
        <f>S$5*Assumptions!$C60*(1+Assumptions!$J$24)^(S$1-$G$1)</f>
        <v>0</v>
      </c>
      <c r="T66" s="234">
        <f>T$5*Assumptions!$C60*(1+Assumptions!$J$24)^(T$1-$G$1)</f>
        <v>0</v>
      </c>
      <c r="U66" s="234">
        <f>U$5*Assumptions!$C60*(1+Assumptions!$J$24)^(U$1-$G$1)</f>
        <v>0</v>
      </c>
      <c r="V66" s="234">
        <f>V$5*Assumptions!$C60*(1+Assumptions!$J$24)^(V$1-$G$1)</f>
        <v>0</v>
      </c>
      <c r="W66" s="234">
        <f>W$5*Assumptions!$C60*(1+Assumptions!$J$24)^(W$1-$G$1)</f>
        <v>0</v>
      </c>
      <c r="X66" s="234">
        <f>X$5*Assumptions!$C60*(1+Assumptions!$J$24)^(X$1-$G$1)</f>
        <v>0</v>
      </c>
      <c r="Y66" s="234"/>
      <c r="Z66" s="12"/>
    </row>
    <row r="67" spans="1:26" ht="14.25" customHeight="1">
      <c r="A67" s="423"/>
      <c r="B67" s="423"/>
      <c r="C67" s="423"/>
      <c r="D67" s="125" t="s">
        <v>103</v>
      </c>
      <c r="E67" s="237"/>
      <c r="F67" s="96"/>
      <c r="G67" s="13">
        <f>G$5*Assumptions!$C61*(1+Assumptions!$J$24)^(G$1-$G$1)</f>
        <v>0</v>
      </c>
      <c r="H67" s="234">
        <f>H$5*Assumptions!$C61*(1+Assumptions!$J$24)^(H$1-$G$1)</f>
        <v>0</v>
      </c>
      <c r="I67" s="234">
        <f>I$5*Assumptions!$C61*(1+Assumptions!$J$24)^(I$1-$G$1)</f>
        <v>0</v>
      </c>
      <c r="J67" s="234">
        <f>J$5*Assumptions!$C61*(1+Assumptions!$J$24)^(J$1-$G$1)</f>
        <v>0</v>
      </c>
      <c r="K67" s="234">
        <f>K$5*Assumptions!$C61*(1+Assumptions!$J$24)^(K$1-$G$1)</f>
        <v>0</v>
      </c>
      <c r="L67" s="234">
        <f>L$5*Assumptions!$C61*(1+Assumptions!$J$24)^(L$1-$G$1)</f>
        <v>0</v>
      </c>
      <c r="M67" s="234">
        <f>M$5*Assumptions!$C61*(1+Assumptions!$J$24)^(M$1-$G$1)</f>
        <v>0</v>
      </c>
      <c r="N67" s="234">
        <f>N$5*Assumptions!$C61*(1+Assumptions!$J$24)^(N$1-$G$1)</f>
        <v>0</v>
      </c>
      <c r="O67" s="234">
        <f>O$5*Assumptions!$C61*(1+Assumptions!$J$24)^(O$1-$G$1)</f>
        <v>0</v>
      </c>
      <c r="P67" s="234">
        <f>P$5*Assumptions!$C61*(1+Assumptions!$J$24)^(P$1-$G$1)</f>
        <v>0</v>
      </c>
      <c r="Q67" s="234">
        <f>Q$5*Assumptions!$C61*(1+Assumptions!$J$24)^(Q$1-$G$1)</f>
        <v>0</v>
      </c>
      <c r="R67" s="234">
        <f>R$5*Assumptions!$C61*(1+Assumptions!$J$24)^(R$1-$G$1)</f>
        <v>0</v>
      </c>
      <c r="S67" s="234">
        <f>S$5*Assumptions!$C61*(1+Assumptions!$J$24)^(S$1-$G$1)</f>
        <v>0</v>
      </c>
      <c r="T67" s="234">
        <f>T$5*Assumptions!$C61*(1+Assumptions!$J$24)^(T$1-$G$1)</f>
        <v>0</v>
      </c>
      <c r="U67" s="234">
        <f>U$5*Assumptions!$C61*(1+Assumptions!$J$24)^(U$1-$G$1)</f>
        <v>0</v>
      </c>
      <c r="V67" s="234">
        <f>V$5*Assumptions!$C61*(1+Assumptions!$J$24)^(V$1-$G$1)</f>
        <v>0</v>
      </c>
      <c r="W67" s="234">
        <f>W$5*Assumptions!$C61*(1+Assumptions!$J$24)^(W$1-$G$1)</f>
        <v>0</v>
      </c>
      <c r="X67" s="234">
        <f>X$5*Assumptions!$C61*(1+Assumptions!$J$24)^(X$1-$G$1)</f>
        <v>0</v>
      </c>
      <c r="Y67" s="234"/>
      <c r="Z67" s="12"/>
    </row>
    <row r="68" spans="1:26" ht="14.25" customHeight="1">
      <c r="A68" s="423"/>
      <c r="B68" s="423"/>
      <c r="C68" s="423"/>
      <c r="D68" s="125" t="s">
        <v>104</v>
      </c>
      <c r="E68" s="237"/>
      <c r="F68" s="96"/>
      <c r="G68" s="13">
        <f>G$5*Assumptions!$C62*(1+Assumptions!$J$24)^(G$1-$G$1)</f>
        <v>0</v>
      </c>
      <c r="H68" s="234">
        <f>H$5*Assumptions!$C62*(1+Assumptions!$J$24)^(H$1-$G$1)</f>
        <v>0</v>
      </c>
      <c r="I68" s="234">
        <f>I$5*Assumptions!$C62*(1+Assumptions!$J$24)^(I$1-$G$1)</f>
        <v>0</v>
      </c>
      <c r="J68" s="234">
        <f>J$5*Assumptions!$C62*(1+Assumptions!$J$24)^(J$1-$G$1)</f>
        <v>0</v>
      </c>
      <c r="K68" s="234">
        <f>K$5*Assumptions!$C62*(1+Assumptions!$J$24)^(K$1-$G$1)</f>
        <v>0</v>
      </c>
      <c r="L68" s="234">
        <f>L$5*Assumptions!$C62*(1+Assumptions!$J$24)^(L$1-$G$1)</f>
        <v>0</v>
      </c>
      <c r="M68" s="234">
        <f>M$5*Assumptions!$C62*(1+Assumptions!$J$24)^(M$1-$G$1)</f>
        <v>0</v>
      </c>
      <c r="N68" s="234">
        <f>N$5*Assumptions!$C62*(1+Assumptions!$J$24)^(N$1-$G$1)</f>
        <v>0</v>
      </c>
      <c r="O68" s="234">
        <f>O$5*Assumptions!$C62*(1+Assumptions!$J$24)^(O$1-$G$1)</f>
        <v>0</v>
      </c>
      <c r="P68" s="234">
        <f>P$5*Assumptions!$C62*(1+Assumptions!$J$24)^(P$1-$G$1)</f>
        <v>0</v>
      </c>
      <c r="Q68" s="234">
        <f>Q$5*Assumptions!$C62*(1+Assumptions!$J$24)^(Q$1-$G$1)</f>
        <v>0</v>
      </c>
      <c r="R68" s="234">
        <f>R$5*Assumptions!$C62*(1+Assumptions!$J$24)^(R$1-$G$1)</f>
        <v>0</v>
      </c>
      <c r="S68" s="234">
        <f>S$5*Assumptions!$C62*(1+Assumptions!$J$24)^(S$1-$G$1)</f>
        <v>0</v>
      </c>
      <c r="T68" s="234">
        <f>T$5*Assumptions!$C62*(1+Assumptions!$J$24)^(T$1-$G$1)</f>
        <v>0</v>
      </c>
      <c r="U68" s="234">
        <f>U$5*Assumptions!$C62*(1+Assumptions!$J$24)^(U$1-$G$1)</f>
        <v>0</v>
      </c>
      <c r="V68" s="234">
        <f>V$5*Assumptions!$C62*(1+Assumptions!$J$24)^(V$1-$G$1)</f>
        <v>0</v>
      </c>
      <c r="W68" s="234">
        <f>W$5*Assumptions!$C62*(1+Assumptions!$J$24)^(W$1-$G$1)</f>
        <v>0</v>
      </c>
      <c r="X68" s="234">
        <f>X$5*Assumptions!$C62*(1+Assumptions!$J$24)^(X$1-$G$1)</f>
        <v>0</v>
      </c>
      <c r="Y68" s="234"/>
      <c r="Z68" s="12"/>
    </row>
    <row r="69" spans="1:26" ht="14.25" customHeight="1">
      <c r="A69" s="423"/>
      <c r="B69" s="423"/>
      <c r="C69" s="423"/>
      <c r="D69" s="125" t="s">
        <v>105</v>
      </c>
      <c r="E69" s="237"/>
      <c r="F69" s="96"/>
      <c r="G69" s="13">
        <f>G$5*Assumptions!$C63*(1+Assumptions!$J$24)^(G$1-$G$1)</f>
        <v>0</v>
      </c>
      <c r="H69" s="234">
        <f>H$5*Assumptions!$C63*(1+Assumptions!$J$24)^(H$1-$G$1)</f>
        <v>0</v>
      </c>
      <c r="I69" s="234">
        <f>I$5*Assumptions!$C63*(1+Assumptions!$J$24)^(I$1-$G$1)</f>
        <v>0</v>
      </c>
      <c r="J69" s="234">
        <f>J$5*Assumptions!$C63*(1+Assumptions!$J$24)^(J$1-$G$1)</f>
        <v>0</v>
      </c>
      <c r="K69" s="234">
        <f>K$5*Assumptions!$C63*(1+Assumptions!$J$24)^(K$1-$G$1)</f>
        <v>0</v>
      </c>
      <c r="L69" s="234">
        <f>L$5*Assumptions!$C63*(1+Assumptions!$J$24)^(L$1-$G$1)</f>
        <v>0</v>
      </c>
      <c r="M69" s="234">
        <f>M$5*Assumptions!$C63*(1+Assumptions!$J$24)^(M$1-$G$1)</f>
        <v>0</v>
      </c>
      <c r="N69" s="234">
        <f>N$5*Assumptions!$C63*(1+Assumptions!$J$24)^(N$1-$G$1)</f>
        <v>0</v>
      </c>
      <c r="O69" s="234">
        <f>O$5*Assumptions!$C63*(1+Assumptions!$J$24)^(O$1-$G$1)</f>
        <v>0</v>
      </c>
      <c r="P69" s="234">
        <f>P$5*Assumptions!$C63*(1+Assumptions!$J$24)^(P$1-$G$1)</f>
        <v>0</v>
      </c>
      <c r="Q69" s="234">
        <f>Q$5*Assumptions!$C63*(1+Assumptions!$J$24)^(Q$1-$G$1)</f>
        <v>0</v>
      </c>
      <c r="R69" s="234">
        <f>R$5*Assumptions!$C63*(1+Assumptions!$J$24)^(R$1-$G$1)</f>
        <v>0</v>
      </c>
      <c r="S69" s="234">
        <f>S$5*Assumptions!$C63*(1+Assumptions!$J$24)^(S$1-$G$1)</f>
        <v>0</v>
      </c>
      <c r="T69" s="234">
        <f>T$5*Assumptions!$C63*(1+Assumptions!$J$24)^(T$1-$G$1)</f>
        <v>0</v>
      </c>
      <c r="U69" s="234">
        <f>U$5*Assumptions!$C63*(1+Assumptions!$J$24)^(U$1-$G$1)</f>
        <v>0</v>
      </c>
      <c r="V69" s="234">
        <f>V$5*Assumptions!$C63*(1+Assumptions!$J$24)^(V$1-$G$1)</f>
        <v>0</v>
      </c>
      <c r="W69" s="234">
        <f>W$5*Assumptions!$C63*(1+Assumptions!$J$24)^(W$1-$G$1)</f>
        <v>0</v>
      </c>
      <c r="X69" s="234">
        <f>X$5*Assumptions!$C63*(1+Assumptions!$J$24)^(X$1-$G$1)</f>
        <v>0</v>
      </c>
      <c r="Y69" s="234"/>
      <c r="Z69" s="12"/>
    </row>
    <row r="70" spans="1:26" ht="14.25" customHeight="1">
      <c r="A70" s="423"/>
      <c r="B70" s="423"/>
      <c r="C70" s="423"/>
      <c r="D70" s="125" t="s">
        <v>94</v>
      </c>
      <c r="E70" s="237"/>
      <c r="F70" s="96"/>
      <c r="G70" s="13">
        <f>G$5*Assumptions!$C64*(1+Assumptions!$J$24)^(G$1-$G$1)</f>
        <v>0</v>
      </c>
      <c r="H70" s="234">
        <f>H$5*Assumptions!$C64*(1+Assumptions!$J$24)^(H$1-$G$1)</f>
        <v>0</v>
      </c>
      <c r="I70" s="234">
        <f>I$5*Assumptions!$C64*(1+Assumptions!$J$24)^(I$1-$G$1)</f>
        <v>0</v>
      </c>
      <c r="J70" s="234">
        <f>J$5*Assumptions!$C64*(1+Assumptions!$J$24)^(J$1-$G$1)</f>
        <v>0</v>
      </c>
      <c r="K70" s="234">
        <f>K$5*Assumptions!$C64*(1+Assumptions!$J$24)^(K$1-$G$1)</f>
        <v>0</v>
      </c>
      <c r="L70" s="234">
        <f>L$5*Assumptions!$C64*(1+Assumptions!$J$24)^(L$1-$G$1)</f>
        <v>0</v>
      </c>
      <c r="M70" s="234">
        <f>M$5*Assumptions!$C64*(1+Assumptions!$J$24)^(M$1-$G$1)</f>
        <v>0</v>
      </c>
      <c r="N70" s="234">
        <f>N$5*Assumptions!$C64*(1+Assumptions!$J$24)^(N$1-$G$1)</f>
        <v>0</v>
      </c>
      <c r="O70" s="234">
        <f>O$5*Assumptions!$C64*(1+Assumptions!$J$24)^(O$1-$G$1)</f>
        <v>0</v>
      </c>
      <c r="P70" s="234">
        <f>P$5*Assumptions!$C64*(1+Assumptions!$J$24)^(P$1-$G$1)</f>
        <v>0</v>
      </c>
      <c r="Q70" s="234">
        <f>Q$5*Assumptions!$C64*(1+Assumptions!$J$24)^(Q$1-$G$1)</f>
        <v>0</v>
      </c>
      <c r="R70" s="234">
        <f>R$5*Assumptions!$C64*(1+Assumptions!$J$24)^(R$1-$G$1)</f>
        <v>0</v>
      </c>
      <c r="S70" s="234">
        <f>S$5*Assumptions!$C64*(1+Assumptions!$J$24)^(S$1-$G$1)</f>
        <v>0</v>
      </c>
      <c r="T70" s="234">
        <f>T$5*Assumptions!$C64*(1+Assumptions!$J$24)^(T$1-$G$1)</f>
        <v>0</v>
      </c>
      <c r="U70" s="234">
        <f>U$5*Assumptions!$C64*(1+Assumptions!$J$24)^(U$1-$G$1)</f>
        <v>0</v>
      </c>
      <c r="V70" s="234">
        <f>V$5*Assumptions!$C64*(1+Assumptions!$J$24)^(V$1-$G$1)</f>
        <v>0</v>
      </c>
      <c r="W70" s="234">
        <f>W$5*Assumptions!$C64*(1+Assumptions!$J$24)^(W$1-$G$1)</f>
        <v>0</v>
      </c>
      <c r="X70" s="234">
        <f>X$5*Assumptions!$C64*(1+Assumptions!$J$24)^(X$1-$G$1)</f>
        <v>0</v>
      </c>
      <c r="Y70" s="234"/>
      <c r="Z70" s="12"/>
    </row>
    <row r="71" spans="1:26" ht="14.25" customHeight="1">
      <c r="A71" s="423"/>
      <c r="B71" s="423"/>
      <c r="C71" s="423"/>
      <c r="D71" s="291" t="s">
        <v>106</v>
      </c>
      <c r="E71" s="303"/>
      <c r="F71" s="293"/>
      <c r="G71" s="294">
        <f>G$5*Assumptions!$C65*(1+Assumptions!$J$24)^(G$1-$G$1)</f>
        <v>0</v>
      </c>
      <c r="H71" s="295">
        <f>H$5*Assumptions!$C65*(1+Assumptions!$J$24)^(H$1-$G$1)</f>
        <v>0</v>
      </c>
      <c r="I71" s="295">
        <f>I$5*Assumptions!$C65*(1+Assumptions!$J$24)^(I$1-$G$1)</f>
        <v>0</v>
      </c>
      <c r="J71" s="295">
        <f>J$5*Assumptions!$C65*(1+Assumptions!$J$24)^(J$1-$G$1)</f>
        <v>0</v>
      </c>
      <c r="K71" s="295">
        <f>K$5*Assumptions!$C65*(1+Assumptions!$J$24)^(K$1-$G$1)</f>
        <v>0</v>
      </c>
      <c r="L71" s="295">
        <f>L$5*Assumptions!$C65*(1+Assumptions!$J$24)^(L$1-$G$1)</f>
        <v>0</v>
      </c>
      <c r="M71" s="295">
        <f>M$5*Assumptions!$C65*(1+Assumptions!$J$24)^(M$1-$G$1)</f>
        <v>0</v>
      </c>
      <c r="N71" s="295">
        <f>N$5*Assumptions!$C65*(1+Assumptions!$J$24)^(N$1-$G$1)</f>
        <v>0</v>
      </c>
      <c r="O71" s="295">
        <f>O$5*Assumptions!$C65*(1+Assumptions!$J$24)^(O$1-$G$1)</f>
        <v>0</v>
      </c>
      <c r="P71" s="295">
        <f>P$5*Assumptions!$C65*(1+Assumptions!$J$24)^(P$1-$G$1)</f>
        <v>0</v>
      </c>
      <c r="Q71" s="295">
        <f>Q$5*Assumptions!$C65*(1+Assumptions!$J$24)^(Q$1-$G$1)</f>
        <v>0</v>
      </c>
      <c r="R71" s="295">
        <f>R$5*Assumptions!$C65*(1+Assumptions!$J$24)^(R$1-$G$1)</f>
        <v>0</v>
      </c>
      <c r="S71" s="295">
        <f>S$5*Assumptions!$C65*(1+Assumptions!$J$24)^(S$1-$G$1)</f>
        <v>0</v>
      </c>
      <c r="T71" s="295">
        <f>T$5*Assumptions!$C65*(1+Assumptions!$J$24)^(T$1-$G$1)</f>
        <v>0</v>
      </c>
      <c r="U71" s="295">
        <f>U$5*Assumptions!$C65*(1+Assumptions!$J$24)^(U$1-$G$1)</f>
        <v>0</v>
      </c>
      <c r="V71" s="295">
        <f>V$5*Assumptions!$C65*(1+Assumptions!$J$24)^(V$1-$G$1)</f>
        <v>0</v>
      </c>
      <c r="W71" s="295">
        <f>W$5*Assumptions!$C65*(1+Assumptions!$J$24)^(W$1-$G$1)</f>
        <v>0</v>
      </c>
      <c r="X71" s="295">
        <f>X$5*Assumptions!$C65*(1+Assumptions!$J$24)^(X$1-$G$1)</f>
        <v>0</v>
      </c>
      <c r="Y71" s="295"/>
      <c r="Z71" s="296"/>
    </row>
    <row r="72" spans="1:26" ht="14.25" customHeight="1">
      <c r="A72" s="423"/>
      <c r="B72" s="423"/>
      <c r="C72" s="423"/>
      <c r="D72" s="305" t="s">
        <v>206</v>
      </c>
      <c r="E72" s="237"/>
      <c r="F72" s="96"/>
      <c r="G72" s="234">
        <f t="shared" ref="G72:X72" si="6">SUM(G62:G71)</f>
        <v>0</v>
      </c>
      <c r="H72" s="234">
        <f t="shared" si="6"/>
        <v>0</v>
      </c>
      <c r="I72" s="234">
        <f t="shared" si="6"/>
        <v>0</v>
      </c>
      <c r="J72" s="234">
        <f t="shared" si="6"/>
        <v>0</v>
      </c>
      <c r="K72" s="234">
        <f t="shared" si="6"/>
        <v>0</v>
      </c>
      <c r="L72" s="234">
        <f t="shared" si="6"/>
        <v>0</v>
      </c>
      <c r="M72" s="234">
        <f t="shared" si="6"/>
        <v>0</v>
      </c>
      <c r="N72" s="234">
        <f t="shared" si="6"/>
        <v>0</v>
      </c>
      <c r="O72" s="234">
        <f t="shared" si="6"/>
        <v>0</v>
      </c>
      <c r="P72" s="234">
        <f t="shared" si="6"/>
        <v>0</v>
      </c>
      <c r="Q72" s="234">
        <f t="shared" si="6"/>
        <v>0</v>
      </c>
      <c r="R72" s="234">
        <f t="shared" si="6"/>
        <v>0</v>
      </c>
      <c r="S72" s="234">
        <f t="shared" si="6"/>
        <v>0</v>
      </c>
      <c r="T72" s="234">
        <f t="shared" si="6"/>
        <v>0</v>
      </c>
      <c r="U72" s="234">
        <f t="shared" si="6"/>
        <v>0</v>
      </c>
      <c r="V72" s="234">
        <f t="shared" si="6"/>
        <v>0</v>
      </c>
      <c r="W72" s="234">
        <f t="shared" si="6"/>
        <v>0</v>
      </c>
      <c r="X72" s="234">
        <f t="shared" si="6"/>
        <v>0</v>
      </c>
      <c r="Y72" s="12"/>
      <c r="Z72" s="12"/>
    </row>
    <row r="73" spans="1:26" ht="14.25" customHeight="1">
      <c r="A73" s="423"/>
      <c r="B73" s="423"/>
      <c r="C73" s="423"/>
      <c r="D73" s="125"/>
      <c r="E73" s="237"/>
      <c r="F73" s="96"/>
      <c r="G73" s="234"/>
      <c r="H73" s="234"/>
      <c r="I73" s="234"/>
      <c r="J73" s="234"/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12"/>
      <c r="V73" s="12"/>
      <c r="W73" s="12"/>
      <c r="X73" s="12"/>
      <c r="Y73" s="12"/>
      <c r="Z73" s="12"/>
    </row>
    <row r="74" spans="1:26" ht="14.25" customHeight="1">
      <c r="A74" s="423"/>
      <c r="B74" s="423"/>
      <c r="C74" s="423"/>
      <c r="D74" s="302" t="s">
        <v>62</v>
      </c>
      <c r="E74" s="237"/>
      <c r="F74" s="96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34"/>
      <c r="S74" s="234"/>
      <c r="T74" s="234"/>
      <c r="U74" s="12"/>
      <c r="V74" s="12"/>
      <c r="W74" s="12"/>
      <c r="X74" s="12"/>
      <c r="Y74" s="12"/>
      <c r="Z74" s="12"/>
    </row>
    <row r="75" spans="1:26" ht="14.25" customHeight="1">
      <c r="A75" s="423"/>
      <c r="B75" s="423"/>
      <c r="C75" s="423"/>
      <c r="D75" s="125" t="s">
        <v>86</v>
      </c>
      <c r="E75" s="237"/>
      <c r="F75" s="96"/>
      <c r="G75" s="13">
        <f>G$6*Assumptions!$D56*(1+Assumptions!$J$24)^(G$1-$G$1)</f>
        <v>0</v>
      </c>
      <c r="H75" s="234">
        <f>H$6*Assumptions!$D56*(1+Assumptions!$J$24)^(H$1-$G$1)</f>
        <v>0</v>
      </c>
      <c r="I75" s="234">
        <f>I$6*Assumptions!$D56*(1+Assumptions!$J$24)^(I$1-$G$1)</f>
        <v>0</v>
      </c>
      <c r="J75" s="234">
        <f>J$6*Assumptions!$D56*(1+Assumptions!$J$24)^(J$1-$G$1)</f>
        <v>0</v>
      </c>
      <c r="K75" s="234">
        <f>K$6*Assumptions!$D56*(1+Assumptions!$J$24)^(K$1-$G$1)</f>
        <v>0</v>
      </c>
      <c r="L75" s="234">
        <f>L$6*Assumptions!$D56*(1+Assumptions!$J$24)^(L$1-$G$1)</f>
        <v>0</v>
      </c>
      <c r="M75" s="234">
        <f>M$6*Assumptions!$D56*(1+Assumptions!$J$24)^(M$1-$G$1)</f>
        <v>0</v>
      </c>
      <c r="N75" s="234">
        <f>N$6*Assumptions!$D56*(1+Assumptions!$J$24)^(N$1-$G$1)</f>
        <v>0</v>
      </c>
      <c r="O75" s="234">
        <f>O$6*Assumptions!$D56*(1+Assumptions!$J$24)^(O$1-$G$1)</f>
        <v>0</v>
      </c>
      <c r="P75" s="234">
        <f>P$6*Assumptions!$D56*(1+Assumptions!$J$24)^(P$1-$G$1)</f>
        <v>0</v>
      </c>
      <c r="Q75" s="234">
        <f>Q$6*Assumptions!$D56*(1+Assumptions!$J$24)^(Q$1-$G$1)</f>
        <v>0</v>
      </c>
      <c r="R75" s="234">
        <f>R$6*Assumptions!$D56*(1+Assumptions!$J$24)^(R$1-$G$1)</f>
        <v>0</v>
      </c>
      <c r="S75" s="234">
        <f>S$6*Assumptions!$D56*(1+Assumptions!$J$24)^(S$1-$G$1)</f>
        <v>0</v>
      </c>
      <c r="T75" s="234">
        <f>T$6*Assumptions!$D56*(1+Assumptions!$J$24)^(T$1-$G$1)</f>
        <v>0</v>
      </c>
      <c r="U75" s="234">
        <f>U$6*Assumptions!$D56*(1+Assumptions!$J$24)^(U$1-$G$1)</f>
        <v>0</v>
      </c>
      <c r="V75" s="234">
        <f>V$6*Assumptions!$D56*(1+Assumptions!$J$24)^(V$1-$G$1)</f>
        <v>0</v>
      </c>
      <c r="W75" s="234">
        <f>W$6*Assumptions!$D56*(1+Assumptions!$J$24)^(W$1-$G$1)</f>
        <v>0</v>
      </c>
      <c r="X75" s="234">
        <f>X$6*Assumptions!$D56*(1+Assumptions!$J$24)^(X$1-$G$1)</f>
        <v>0</v>
      </c>
      <c r="Y75" s="12"/>
      <c r="Z75" s="12"/>
    </row>
    <row r="76" spans="1:26" ht="14.25" customHeight="1">
      <c r="A76" s="423"/>
      <c r="B76" s="423"/>
      <c r="C76" s="423"/>
      <c r="D76" s="125" t="s">
        <v>100</v>
      </c>
      <c r="E76" s="237"/>
      <c r="F76" s="96"/>
      <c r="G76" s="13">
        <f>G$6*Assumptions!$D57*(1+Assumptions!$J$24)^(G$1-$G$1)</f>
        <v>0</v>
      </c>
      <c r="H76" s="234">
        <f>H$6*Assumptions!$D57*(1+Assumptions!$J$24)^(H$1-$G$1)</f>
        <v>0</v>
      </c>
      <c r="I76" s="234">
        <f>I$6*Assumptions!$D57*(1+Assumptions!$J$24)^(I$1-$G$1)</f>
        <v>0</v>
      </c>
      <c r="J76" s="234">
        <f>J$6*Assumptions!$D57*(1+Assumptions!$J$24)^(J$1-$G$1)</f>
        <v>0</v>
      </c>
      <c r="K76" s="234">
        <f>K$6*Assumptions!$D57*(1+Assumptions!$J$24)^(K$1-$G$1)</f>
        <v>0</v>
      </c>
      <c r="L76" s="234">
        <f>L$6*Assumptions!$D57*(1+Assumptions!$J$24)^(L$1-$G$1)</f>
        <v>0</v>
      </c>
      <c r="M76" s="234">
        <f>M$6*Assumptions!$D57*(1+Assumptions!$J$24)^(M$1-$G$1)</f>
        <v>0</v>
      </c>
      <c r="N76" s="234">
        <f>N$6*Assumptions!$D57*(1+Assumptions!$J$24)^(N$1-$G$1)</f>
        <v>0</v>
      </c>
      <c r="O76" s="234">
        <f>O$6*Assumptions!$D57*(1+Assumptions!$J$24)^(O$1-$G$1)</f>
        <v>0</v>
      </c>
      <c r="P76" s="234">
        <f>P$6*Assumptions!$D57*(1+Assumptions!$J$24)^(P$1-$G$1)</f>
        <v>0</v>
      </c>
      <c r="Q76" s="234">
        <f>Q$6*Assumptions!$D57*(1+Assumptions!$J$24)^(Q$1-$G$1)</f>
        <v>0</v>
      </c>
      <c r="R76" s="234">
        <f>R$6*Assumptions!$D57*(1+Assumptions!$J$24)^(R$1-$G$1)</f>
        <v>0</v>
      </c>
      <c r="S76" s="234">
        <f>S$6*Assumptions!$D57*(1+Assumptions!$J$24)^(S$1-$G$1)</f>
        <v>0</v>
      </c>
      <c r="T76" s="234">
        <f>T$6*Assumptions!$D57*(1+Assumptions!$J$24)^(T$1-$G$1)</f>
        <v>0</v>
      </c>
      <c r="U76" s="234">
        <f>U$6*Assumptions!$D57*(1+Assumptions!$J$24)^(U$1-$G$1)</f>
        <v>0</v>
      </c>
      <c r="V76" s="234">
        <f>V$6*Assumptions!$D57*(1+Assumptions!$J$24)^(V$1-$G$1)</f>
        <v>0</v>
      </c>
      <c r="W76" s="234">
        <f>W$6*Assumptions!$D57*(1+Assumptions!$J$24)^(W$1-$G$1)</f>
        <v>0</v>
      </c>
      <c r="X76" s="234">
        <f>X$6*Assumptions!$D57*(1+Assumptions!$J$24)^(X$1-$G$1)</f>
        <v>0</v>
      </c>
      <c r="Y76" s="12"/>
      <c r="Z76" s="12"/>
    </row>
    <row r="77" spans="1:26" ht="14.25" customHeight="1">
      <c r="A77" s="423"/>
      <c r="B77" s="423"/>
      <c r="C77" s="423"/>
      <c r="D77" s="125" t="s">
        <v>101</v>
      </c>
      <c r="E77" s="237"/>
      <c r="F77" s="96"/>
      <c r="G77" s="13">
        <f>G$6*Assumptions!$D58*(1+Assumptions!$J$24)^(G$1-$G$1)</f>
        <v>0</v>
      </c>
      <c r="H77" s="234">
        <f>H$6*Assumptions!$D58*(1+Assumptions!$J$24)^(H$1-$G$1)</f>
        <v>0</v>
      </c>
      <c r="I77" s="234">
        <f>I$6*Assumptions!$D58*(1+Assumptions!$J$24)^(I$1-$G$1)</f>
        <v>0</v>
      </c>
      <c r="J77" s="234">
        <f>J$6*Assumptions!$D58*(1+Assumptions!$J$24)^(J$1-$G$1)</f>
        <v>0</v>
      </c>
      <c r="K77" s="234">
        <f>K$6*Assumptions!$D58*(1+Assumptions!$J$24)^(K$1-$G$1)</f>
        <v>0</v>
      </c>
      <c r="L77" s="234">
        <f>L$6*Assumptions!$D58*(1+Assumptions!$J$24)^(L$1-$G$1)</f>
        <v>0</v>
      </c>
      <c r="M77" s="234">
        <f>M$6*Assumptions!$D58*(1+Assumptions!$J$24)^(M$1-$G$1)</f>
        <v>0</v>
      </c>
      <c r="N77" s="234">
        <f>N$6*Assumptions!$D58*(1+Assumptions!$J$24)^(N$1-$G$1)</f>
        <v>0</v>
      </c>
      <c r="O77" s="234">
        <f>O$6*Assumptions!$D58*(1+Assumptions!$J$24)^(O$1-$G$1)</f>
        <v>0</v>
      </c>
      <c r="P77" s="234">
        <f>P$6*Assumptions!$D58*(1+Assumptions!$J$24)^(P$1-$G$1)</f>
        <v>0</v>
      </c>
      <c r="Q77" s="234">
        <f>Q$6*Assumptions!$D58*(1+Assumptions!$J$24)^(Q$1-$G$1)</f>
        <v>0</v>
      </c>
      <c r="R77" s="234">
        <f>R$6*Assumptions!$D58*(1+Assumptions!$J$24)^(R$1-$G$1)</f>
        <v>0</v>
      </c>
      <c r="S77" s="234">
        <f>S$6*Assumptions!$D58*(1+Assumptions!$J$24)^(S$1-$G$1)</f>
        <v>0</v>
      </c>
      <c r="T77" s="234">
        <f>T$6*Assumptions!$D58*(1+Assumptions!$J$24)^(T$1-$G$1)</f>
        <v>0</v>
      </c>
      <c r="U77" s="234">
        <f>U$6*Assumptions!$D58*(1+Assumptions!$J$24)^(U$1-$G$1)</f>
        <v>0</v>
      </c>
      <c r="V77" s="234">
        <f>V$6*Assumptions!$D58*(1+Assumptions!$J$24)^(V$1-$G$1)</f>
        <v>0</v>
      </c>
      <c r="W77" s="234">
        <f>W$6*Assumptions!$D58*(1+Assumptions!$J$24)^(W$1-$G$1)</f>
        <v>0</v>
      </c>
      <c r="X77" s="234">
        <f>X$6*Assumptions!$D58*(1+Assumptions!$J$24)^(X$1-$G$1)</f>
        <v>0</v>
      </c>
      <c r="Y77" s="12"/>
      <c r="Z77" s="12"/>
    </row>
    <row r="78" spans="1:26" ht="14.25" customHeight="1">
      <c r="A78" s="423"/>
      <c r="B78" s="423"/>
      <c r="C78" s="423"/>
      <c r="D78" s="125" t="s">
        <v>102</v>
      </c>
      <c r="E78" s="237"/>
      <c r="F78" s="96"/>
      <c r="G78" s="13">
        <f>G$6*Assumptions!$D59*(1+Assumptions!$J$24)^(G$1-$G$1)</f>
        <v>0</v>
      </c>
      <c r="H78" s="234">
        <f>H$6*Assumptions!$D59*(1+Assumptions!$J$24)^(H$1-$G$1)</f>
        <v>0</v>
      </c>
      <c r="I78" s="234">
        <f>I$6*Assumptions!$D59*(1+Assumptions!$J$24)^(I$1-$G$1)</f>
        <v>0</v>
      </c>
      <c r="J78" s="234">
        <f>J$6*Assumptions!$D59*(1+Assumptions!$J$24)^(J$1-$G$1)</f>
        <v>0</v>
      </c>
      <c r="K78" s="234">
        <f>K$6*Assumptions!$D59*(1+Assumptions!$J$24)^(K$1-$G$1)</f>
        <v>0</v>
      </c>
      <c r="L78" s="234">
        <f>L$6*Assumptions!$D59*(1+Assumptions!$J$24)^(L$1-$G$1)</f>
        <v>0</v>
      </c>
      <c r="M78" s="234">
        <f>M$6*Assumptions!$D59*(1+Assumptions!$J$24)^(M$1-$G$1)</f>
        <v>0</v>
      </c>
      <c r="N78" s="234">
        <f>N$6*Assumptions!$D59*(1+Assumptions!$J$24)^(N$1-$G$1)</f>
        <v>0</v>
      </c>
      <c r="O78" s="234">
        <f>O$6*Assumptions!$D59*(1+Assumptions!$J$24)^(O$1-$G$1)</f>
        <v>0</v>
      </c>
      <c r="P78" s="234">
        <f>P$6*Assumptions!$D59*(1+Assumptions!$J$24)^(P$1-$G$1)</f>
        <v>0</v>
      </c>
      <c r="Q78" s="234">
        <f>Q$6*Assumptions!$D59*(1+Assumptions!$J$24)^(Q$1-$G$1)</f>
        <v>0</v>
      </c>
      <c r="R78" s="234">
        <f>R$6*Assumptions!$D59*(1+Assumptions!$J$24)^(R$1-$G$1)</f>
        <v>0</v>
      </c>
      <c r="S78" s="234">
        <f>S$6*Assumptions!$D59*(1+Assumptions!$J$24)^(S$1-$G$1)</f>
        <v>0</v>
      </c>
      <c r="T78" s="234">
        <f>T$6*Assumptions!$D59*(1+Assumptions!$J$24)^(T$1-$G$1)</f>
        <v>0</v>
      </c>
      <c r="U78" s="234">
        <f>U$6*Assumptions!$D59*(1+Assumptions!$J$24)^(U$1-$G$1)</f>
        <v>0</v>
      </c>
      <c r="V78" s="234">
        <f>V$6*Assumptions!$D59*(1+Assumptions!$J$24)^(V$1-$G$1)</f>
        <v>0</v>
      </c>
      <c r="W78" s="234">
        <f>W$6*Assumptions!$D59*(1+Assumptions!$J$24)^(W$1-$G$1)</f>
        <v>0</v>
      </c>
      <c r="X78" s="234">
        <f>X$6*Assumptions!$D59*(1+Assumptions!$J$24)^(X$1-$G$1)</f>
        <v>0</v>
      </c>
      <c r="Y78" s="12"/>
      <c r="Z78" s="12"/>
    </row>
    <row r="79" spans="1:26" ht="14.25" customHeight="1">
      <c r="A79" s="423"/>
      <c r="B79" s="423"/>
      <c r="C79" s="423"/>
      <c r="D79" s="125" t="s">
        <v>90</v>
      </c>
      <c r="E79" s="237"/>
      <c r="F79" s="96"/>
      <c r="G79" s="13">
        <f>G$6*Assumptions!$D60*(1+Assumptions!$J$24)^(G$1-$G$1)</f>
        <v>0</v>
      </c>
      <c r="H79" s="234">
        <f>H$6*Assumptions!$D60*(1+Assumptions!$J$24)^(H$1-$G$1)</f>
        <v>0</v>
      </c>
      <c r="I79" s="234">
        <f>I$6*Assumptions!$D60*(1+Assumptions!$J$24)^(I$1-$G$1)</f>
        <v>0</v>
      </c>
      <c r="J79" s="234">
        <f>J$6*Assumptions!$D60*(1+Assumptions!$J$24)^(J$1-$G$1)</f>
        <v>0</v>
      </c>
      <c r="K79" s="234">
        <f>K$6*Assumptions!$D60*(1+Assumptions!$J$24)^(K$1-$G$1)</f>
        <v>0</v>
      </c>
      <c r="L79" s="234">
        <f>L$6*Assumptions!$D60*(1+Assumptions!$J$24)^(L$1-$G$1)</f>
        <v>0</v>
      </c>
      <c r="M79" s="234">
        <f>M$6*Assumptions!$D60*(1+Assumptions!$J$24)^(M$1-$G$1)</f>
        <v>0</v>
      </c>
      <c r="N79" s="234">
        <f>N$6*Assumptions!$D60*(1+Assumptions!$J$24)^(N$1-$G$1)</f>
        <v>0</v>
      </c>
      <c r="O79" s="234">
        <f>O$6*Assumptions!$D60*(1+Assumptions!$J$24)^(O$1-$G$1)</f>
        <v>0</v>
      </c>
      <c r="P79" s="234">
        <f>P$6*Assumptions!$D60*(1+Assumptions!$J$24)^(P$1-$G$1)</f>
        <v>0</v>
      </c>
      <c r="Q79" s="234">
        <f>Q$6*Assumptions!$D60*(1+Assumptions!$J$24)^(Q$1-$G$1)</f>
        <v>0</v>
      </c>
      <c r="R79" s="234">
        <f>R$6*Assumptions!$D60*(1+Assumptions!$J$24)^(R$1-$G$1)</f>
        <v>0</v>
      </c>
      <c r="S79" s="234">
        <f>S$6*Assumptions!$D60*(1+Assumptions!$J$24)^(S$1-$G$1)</f>
        <v>0</v>
      </c>
      <c r="T79" s="234">
        <f>T$6*Assumptions!$D60*(1+Assumptions!$J$24)^(T$1-$G$1)</f>
        <v>0</v>
      </c>
      <c r="U79" s="234">
        <f>U$6*Assumptions!$D60*(1+Assumptions!$J$24)^(U$1-$G$1)</f>
        <v>0</v>
      </c>
      <c r="V79" s="234">
        <f>V$6*Assumptions!$D60*(1+Assumptions!$J$24)^(V$1-$G$1)</f>
        <v>0</v>
      </c>
      <c r="W79" s="234">
        <f>W$6*Assumptions!$D60*(1+Assumptions!$J$24)^(W$1-$G$1)</f>
        <v>0</v>
      </c>
      <c r="X79" s="234">
        <f>X$6*Assumptions!$D60*(1+Assumptions!$J$24)^(X$1-$G$1)</f>
        <v>0</v>
      </c>
      <c r="Y79" s="12"/>
      <c r="Z79" s="12"/>
    </row>
    <row r="80" spans="1:26" ht="14.25" customHeight="1">
      <c r="A80" s="423"/>
      <c r="B80" s="423"/>
      <c r="C80" s="423"/>
      <c r="D80" s="125" t="s">
        <v>103</v>
      </c>
      <c r="E80" s="237"/>
      <c r="F80" s="96"/>
      <c r="G80" s="13">
        <f>G$6*Assumptions!$D61*(1+Assumptions!$J$24)^(G$1-$G$1)</f>
        <v>0</v>
      </c>
      <c r="H80" s="234">
        <f>H$6*Assumptions!$D61*(1+Assumptions!$J$24)^(H$1-$G$1)</f>
        <v>0</v>
      </c>
      <c r="I80" s="234">
        <f>I$6*Assumptions!$D61*(1+Assumptions!$J$24)^(I$1-$G$1)</f>
        <v>0</v>
      </c>
      <c r="J80" s="234">
        <f>J$6*Assumptions!$D61*(1+Assumptions!$J$24)^(J$1-$G$1)</f>
        <v>0</v>
      </c>
      <c r="K80" s="234">
        <f>K$6*Assumptions!$D61*(1+Assumptions!$J$24)^(K$1-$G$1)</f>
        <v>0</v>
      </c>
      <c r="L80" s="234">
        <f>L$6*Assumptions!$D61*(1+Assumptions!$J$24)^(L$1-$G$1)</f>
        <v>0</v>
      </c>
      <c r="M80" s="234">
        <f>M$6*Assumptions!$D61*(1+Assumptions!$J$24)^(M$1-$G$1)</f>
        <v>0</v>
      </c>
      <c r="N80" s="234">
        <f>N$6*Assumptions!$D61*(1+Assumptions!$J$24)^(N$1-$G$1)</f>
        <v>0</v>
      </c>
      <c r="O80" s="234">
        <f>O$6*Assumptions!$D61*(1+Assumptions!$J$24)^(O$1-$G$1)</f>
        <v>0</v>
      </c>
      <c r="P80" s="234">
        <f>P$6*Assumptions!$D61*(1+Assumptions!$J$24)^(P$1-$G$1)</f>
        <v>0</v>
      </c>
      <c r="Q80" s="234">
        <f>Q$6*Assumptions!$D61*(1+Assumptions!$J$24)^(Q$1-$G$1)</f>
        <v>0</v>
      </c>
      <c r="R80" s="234">
        <f>R$6*Assumptions!$D61*(1+Assumptions!$J$24)^(R$1-$G$1)</f>
        <v>0</v>
      </c>
      <c r="S80" s="234">
        <f>S$6*Assumptions!$D61*(1+Assumptions!$J$24)^(S$1-$G$1)</f>
        <v>0</v>
      </c>
      <c r="T80" s="234">
        <f>T$6*Assumptions!$D61*(1+Assumptions!$J$24)^(T$1-$G$1)</f>
        <v>0</v>
      </c>
      <c r="U80" s="234">
        <f>U$6*Assumptions!$D61*(1+Assumptions!$J$24)^(U$1-$G$1)</f>
        <v>0</v>
      </c>
      <c r="V80" s="234">
        <f>V$6*Assumptions!$D61*(1+Assumptions!$J$24)^(V$1-$G$1)</f>
        <v>0</v>
      </c>
      <c r="W80" s="234">
        <f>W$6*Assumptions!$D61*(1+Assumptions!$J$24)^(W$1-$G$1)</f>
        <v>0</v>
      </c>
      <c r="X80" s="234">
        <f>X$6*Assumptions!$D61*(1+Assumptions!$J$24)^(X$1-$G$1)</f>
        <v>0</v>
      </c>
      <c r="Y80" s="12"/>
      <c r="Z80" s="12"/>
    </row>
    <row r="81" spans="1:26" ht="14.25" customHeight="1">
      <c r="A81" s="423"/>
      <c r="B81" s="423"/>
      <c r="C81" s="423"/>
      <c r="D81" s="125" t="s">
        <v>104</v>
      </c>
      <c r="E81" s="237"/>
      <c r="F81" s="96"/>
      <c r="G81" s="13">
        <f>G$6*Assumptions!$D62*(1+Assumptions!$J$24)^(G$1-$G$1)</f>
        <v>0</v>
      </c>
      <c r="H81" s="234">
        <f>H$6*Assumptions!$D62*(1+Assumptions!$J$24)^(H$1-$G$1)</f>
        <v>0</v>
      </c>
      <c r="I81" s="234">
        <f>I$6*Assumptions!$D62*(1+Assumptions!$J$24)^(I$1-$G$1)</f>
        <v>0</v>
      </c>
      <c r="J81" s="234">
        <f>J$6*Assumptions!$D62*(1+Assumptions!$J$24)^(J$1-$G$1)</f>
        <v>0</v>
      </c>
      <c r="K81" s="234">
        <f>K$6*Assumptions!$D62*(1+Assumptions!$J$24)^(K$1-$G$1)</f>
        <v>0</v>
      </c>
      <c r="L81" s="234">
        <f>L$6*Assumptions!$D62*(1+Assumptions!$J$24)^(L$1-$G$1)</f>
        <v>0</v>
      </c>
      <c r="M81" s="234">
        <f>M$6*Assumptions!$D62*(1+Assumptions!$J$24)^(M$1-$G$1)</f>
        <v>0</v>
      </c>
      <c r="N81" s="234">
        <f>N$6*Assumptions!$D62*(1+Assumptions!$J$24)^(N$1-$G$1)</f>
        <v>0</v>
      </c>
      <c r="O81" s="234">
        <f>O$6*Assumptions!$D62*(1+Assumptions!$J$24)^(O$1-$G$1)</f>
        <v>0</v>
      </c>
      <c r="P81" s="234">
        <f>P$6*Assumptions!$D62*(1+Assumptions!$J$24)^(P$1-$G$1)</f>
        <v>0</v>
      </c>
      <c r="Q81" s="234">
        <f>Q$6*Assumptions!$D62*(1+Assumptions!$J$24)^(Q$1-$G$1)</f>
        <v>0</v>
      </c>
      <c r="R81" s="234">
        <f>R$6*Assumptions!$D62*(1+Assumptions!$J$24)^(R$1-$G$1)</f>
        <v>0</v>
      </c>
      <c r="S81" s="234">
        <f>S$6*Assumptions!$D62*(1+Assumptions!$J$24)^(S$1-$G$1)</f>
        <v>0</v>
      </c>
      <c r="T81" s="234">
        <f>T$6*Assumptions!$D62*(1+Assumptions!$J$24)^(T$1-$G$1)</f>
        <v>0</v>
      </c>
      <c r="U81" s="234">
        <f>U$6*Assumptions!$D62*(1+Assumptions!$J$24)^(U$1-$G$1)</f>
        <v>0</v>
      </c>
      <c r="V81" s="234">
        <f>V$6*Assumptions!$D62*(1+Assumptions!$J$24)^(V$1-$G$1)</f>
        <v>0</v>
      </c>
      <c r="W81" s="234">
        <f>W$6*Assumptions!$D62*(1+Assumptions!$J$24)^(W$1-$G$1)</f>
        <v>0</v>
      </c>
      <c r="X81" s="234">
        <f>X$6*Assumptions!$D62*(1+Assumptions!$J$24)^(X$1-$G$1)</f>
        <v>0</v>
      </c>
      <c r="Y81" s="12"/>
      <c r="Z81" s="12"/>
    </row>
    <row r="82" spans="1:26" ht="14.25" customHeight="1">
      <c r="A82" s="423"/>
      <c r="B82" s="423"/>
      <c r="C82" s="423"/>
      <c r="D82" s="125" t="s">
        <v>105</v>
      </c>
      <c r="E82" s="237"/>
      <c r="F82" s="96"/>
      <c r="G82" s="13">
        <f>G$6*Assumptions!$D63*(1+Assumptions!$J$24)^(G$1-$G$1)</f>
        <v>0</v>
      </c>
      <c r="H82" s="234">
        <f>H$6*Assumptions!$D63*(1+Assumptions!$J$24)^(H$1-$G$1)</f>
        <v>0</v>
      </c>
      <c r="I82" s="234">
        <f>I$6*Assumptions!$D63*(1+Assumptions!$J$24)^(I$1-$G$1)</f>
        <v>0</v>
      </c>
      <c r="J82" s="234">
        <f>J$6*Assumptions!$D63*(1+Assumptions!$J$24)^(J$1-$G$1)</f>
        <v>0</v>
      </c>
      <c r="K82" s="234">
        <f>K$6*Assumptions!$D63*(1+Assumptions!$J$24)^(K$1-$G$1)</f>
        <v>0</v>
      </c>
      <c r="L82" s="234">
        <f>L$6*Assumptions!$D63*(1+Assumptions!$J$24)^(L$1-$G$1)</f>
        <v>0</v>
      </c>
      <c r="M82" s="234">
        <f>M$6*Assumptions!$D63*(1+Assumptions!$J$24)^(M$1-$G$1)</f>
        <v>0</v>
      </c>
      <c r="N82" s="234">
        <f>N$6*Assumptions!$D63*(1+Assumptions!$J$24)^(N$1-$G$1)</f>
        <v>0</v>
      </c>
      <c r="O82" s="234">
        <f>O$6*Assumptions!$D63*(1+Assumptions!$J$24)^(O$1-$G$1)</f>
        <v>0</v>
      </c>
      <c r="P82" s="234">
        <f>P$6*Assumptions!$D63*(1+Assumptions!$J$24)^(P$1-$G$1)</f>
        <v>0</v>
      </c>
      <c r="Q82" s="234">
        <f>Q$6*Assumptions!$D63*(1+Assumptions!$J$24)^(Q$1-$G$1)</f>
        <v>0</v>
      </c>
      <c r="R82" s="234">
        <f>R$6*Assumptions!$D63*(1+Assumptions!$J$24)^(R$1-$G$1)</f>
        <v>0</v>
      </c>
      <c r="S82" s="234">
        <f>S$6*Assumptions!$D63*(1+Assumptions!$J$24)^(S$1-$G$1)</f>
        <v>0</v>
      </c>
      <c r="T82" s="234">
        <f>T$6*Assumptions!$D63*(1+Assumptions!$J$24)^(T$1-$G$1)</f>
        <v>0</v>
      </c>
      <c r="U82" s="234">
        <f>U$6*Assumptions!$D63*(1+Assumptions!$J$24)^(U$1-$G$1)</f>
        <v>0</v>
      </c>
      <c r="V82" s="234">
        <f>V$6*Assumptions!$D63*(1+Assumptions!$J$24)^(V$1-$G$1)</f>
        <v>0</v>
      </c>
      <c r="W82" s="234">
        <f>W$6*Assumptions!$D63*(1+Assumptions!$J$24)^(W$1-$G$1)</f>
        <v>0</v>
      </c>
      <c r="X82" s="234">
        <f>X$6*Assumptions!$D63*(1+Assumptions!$J$24)^(X$1-$G$1)</f>
        <v>0</v>
      </c>
      <c r="Y82" s="12"/>
      <c r="Z82" s="12"/>
    </row>
    <row r="83" spans="1:26" ht="14.25" customHeight="1">
      <c r="A83" s="423"/>
      <c r="B83" s="423"/>
      <c r="C83" s="423"/>
      <c r="D83" s="125" t="s">
        <v>94</v>
      </c>
      <c r="E83" s="237"/>
      <c r="F83" s="96"/>
      <c r="G83" s="13">
        <f>G$6*Assumptions!$D64*(1+Assumptions!$J$24)^(G$1-$G$1)</f>
        <v>0</v>
      </c>
      <c r="H83" s="234">
        <f>H$6*Assumptions!$D64*(1+Assumptions!$J$24)^(H$1-$G$1)</f>
        <v>0</v>
      </c>
      <c r="I83" s="234">
        <f>I$6*Assumptions!$D64*(1+Assumptions!$J$24)^(I$1-$G$1)</f>
        <v>0</v>
      </c>
      <c r="J83" s="234">
        <f>J$6*Assumptions!$D64*(1+Assumptions!$J$24)^(J$1-$G$1)</f>
        <v>0</v>
      </c>
      <c r="K83" s="234">
        <f>K$6*Assumptions!$D64*(1+Assumptions!$J$24)^(K$1-$G$1)</f>
        <v>0</v>
      </c>
      <c r="L83" s="234">
        <f>L$6*Assumptions!$D64*(1+Assumptions!$J$24)^(L$1-$G$1)</f>
        <v>0</v>
      </c>
      <c r="M83" s="234">
        <f>M$6*Assumptions!$D64*(1+Assumptions!$J$24)^(M$1-$G$1)</f>
        <v>0</v>
      </c>
      <c r="N83" s="234">
        <f>N$6*Assumptions!$D64*(1+Assumptions!$J$24)^(N$1-$G$1)</f>
        <v>0</v>
      </c>
      <c r="O83" s="234">
        <f>O$6*Assumptions!$D64*(1+Assumptions!$J$24)^(O$1-$G$1)</f>
        <v>0</v>
      </c>
      <c r="P83" s="234">
        <f>P$6*Assumptions!$D64*(1+Assumptions!$J$24)^(P$1-$G$1)</f>
        <v>0</v>
      </c>
      <c r="Q83" s="234">
        <f>Q$6*Assumptions!$D64*(1+Assumptions!$J$24)^(Q$1-$G$1)</f>
        <v>0</v>
      </c>
      <c r="R83" s="234">
        <f>R$6*Assumptions!$D64*(1+Assumptions!$J$24)^(R$1-$G$1)</f>
        <v>0</v>
      </c>
      <c r="S83" s="234">
        <f>S$6*Assumptions!$D64*(1+Assumptions!$J$24)^(S$1-$G$1)</f>
        <v>0</v>
      </c>
      <c r="T83" s="234">
        <f>T$6*Assumptions!$D64*(1+Assumptions!$J$24)^(T$1-$G$1)</f>
        <v>0</v>
      </c>
      <c r="U83" s="234">
        <f>U$6*Assumptions!$D64*(1+Assumptions!$J$24)^(U$1-$G$1)</f>
        <v>0</v>
      </c>
      <c r="V83" s="234">
        <f>V$6*Assumptions!$D64*(1+Assumptions!$J$24)^(V$1-$G$1)</f>
        <v>0</v>
      </c>
      <c r="W83" s="234">
        <f>W$6*Assumptions!$D64*(1+Assumptions!$J$24)^(W$1-$G$1)</f>
        <v>0</v>
      </c>
      <c r="X83" s="234">
        <f>X$6*Assumptions!$D64*(1+Assumptions!$J$24)^(X$1-$G$1)</f>
        <v>0</v>
      </c>
      <c r="Y83" s="12"/>
      <c r="Z83" s="12"/>
    </row>
    <row r="84" spans="1:26" ht="14.25" customHeight="1">
      <c r="A84" s="423"/>
      <c r="B84" s="423"/>
      <c r="C84" s="423"/>
      <c r="D84" s="291" t="s">
        <v>106</v>
      </c>
      <c r="E84" s="303"/>
      <c r="F84" s="293"/>
      <c r="G84" s="294">
        <f>G$6*Assumptions!$D65*(1+Assumptions!$J$24)^(G$1-$G$1)</f>
        <v>0</v>
      </c>
      <c r="H84" s="295">
        <f>H$6*Assumptions!$D65*(1+Assumptions!$J$24)^(H$1-$G$1)</f>
        <v>0</v>
      </c>
      <c r="I84" s="295">
        <f>I$6*Assumptions!$D65*(1+Assumptions!$J$24)^(I$1-$G$1)</f>
        <v>0</v>
      </c>
      <c r="J84" s="295">
        <f>J$6*Assumptions!$D65*(1+Assumptions!$J$24)^(J$1-$G$1)</f>
        <v>0</v>
      </c>
      <c r="K84" s="295">
        <f>K$6*Assumptions!$D65*(1+Assumptions!$J$24)^(K$1-$G$1)</f>
        <v>0</v>
      </c>
      <c r="L84" s="295">
        <f>L$6*Assumptions!$D65*(1+Assumptions!$J$24)^(L$1-$G$1)</f>
        <v>0</v>
      </c>
      <c r="M84" s="295">
        <f>M$6*Assumptions!$D65*(1+Assumptions!$J$24)^(M$1-$G$1)</f>
        <v>0</v>
      </c>
      <c r="N84" s="295">
        <f>N$6*Assumptions!$D65*(1+Assumptions!$J$24)^(N$1-$G$1)</f>
        <v>0</v>
      </c>
      <c r="O84" s="295">
        <f>O$6*Assumptions!$D65*(1+Assumptions!$J$24)^(O$1-$G$1)</f>
        <v>0</v>
      </c>
      <c r="P84" s="295">
        <f>P$6*Assumptions!$D65*(1+Assumptions!$J$24)^(P$1-$G$1)</f>
        <v>0</v>
      </c>
      <c r="Q84" s="295">
        <f>Q$6*Assumptions!$D65*(1+Assumptions!$J$24)^(Q$1-$G$1)</f>
        <v>0</v>
      </c>
      <c r="R84" s="295">
        <f>R$6*Assumptions!$D65*(1+Assumptions!$J$24)^(R$1-$G$1)</f>
        <v>0</v>
      </c>
      <c r="S84" s="295">
        <f>S$6*Assumptions!$D65*(1+Assumptions!$J$24)^(S$1-$G$1)</f>
        <v>0</v>
      </c>
      <c r="T84" s="295">
        <f>T$6*Assumptions!$D65*(1+Assumptions!$J$24)^(T$1-$G$1)</f>
        <v>0</v>
      </c>
      <c r="U84" s="295">
        <f>U$6*Assumptions!$D65*(1+Assumptions!$J$24)^(U$1-$G$1)</f>
        <v>0</v>
      </c>
      <c r="V84" s="295">
        <f>V$6*Assumptions!$D65*(1+Assumptions!$J$24)^(V$1-$G$1)</f>
        <v>0</v>
      </c>
      <c r="W84" s="295">
        <f>W$6*Assumptions!$D65*(1+Assumptions!$J$24)^(W$1-$G$1)</f>
        <v>0</v>
      </c>
      <c r="X84" s="295">
        <f>X$6*Assumptions!$D65*(1+Assumptions!$J$24)^(X$1-$G$1)</f>
        <v>0</v>
      </c>
      <c r="Y84" s="296"/>
      <c r="Z84" s="296"/>
    </row>
    <row r="85" spans="1:26" ht="14.25" customHeight="1">
      <c r="A85" s="423"/>
      <c r="B85" s="423"/>
      <c r="C85" s="423"/>
      <c r="D85" s="305" t="s">
        <v>206</v>
      </c>
      <c r="E85" s="237"/>
      <c r="F85" s="96"/>
      <c r="G85" s="234">
        <f t="shared" ref="G85:X85" si="7">SUM(G75:G84)</f>
        <v>0</v>
      </c>
      <c r="H85" s="234">
        <f t="shared" si="7"/>
        <v>0</v>
      </c>
      <c r="I85" s="234">
        <f t="shared" si="7"/>
        <v>0</v>
      </c>
      <c r="J85" s="234">
        <f t="shared" si="7"/>
        <v>0</v>
      </c>
      <c r="K85" s="234">
        <f t="shared" si="7"/>
        <v>0</v>
      </c>
      <c r="L85" s="234">
        <f t="shared" si="7"/>
        <v>0</v>
      </c>
      <c r="M85" s="234">
        <f t="shared" si="7"/>
        <v>0</v>
      </c>
      <c r="N85" s="234">
        <f t="shared" si="7"/>
        <v>0</v>
      </c>
      <c r="O85" s="234">
        <f t="shared" si="7"/>
        <v>0</v>
      </c>
      <c r="P85" s="234">
        <f t="shared" si="7"/>
        <v>0</v>
      </c>
      <c r="Q85" s="234">
        <f t="shared" si="7"/>
        <v>0</v>
      </c>
      <c r="R85" s="234">
        <f t="shared" si="7"/>
        <v>0</v>
      </c>
      <c r="S85" s="234">
        <f t="shared" si="7"/>
        <v>0</v>
      </c>
      <c r="T85" s="234">
        <f t="shared" si="7"/>
        <v>0</v>
      </c>
      <c r="U85" s="234">
        <f t="shared" si="7"/>
        <v>0</v>
      </c>
      <c r="V85" s="234">
        <f t="shared" si="7"/>
        <v>0</v>
      </c>
      <c r="W85" s="234">
        <f t="shared" si="7"/>
        <v>0</v>
      </c>
      <c r="X85" s="234">
        <f t="shared" si="7"/>
        <v>0</v>
      </c>
      <c r="Y85" s="12"/>
      <c r="Z85" s="12"/>
    </row>
    <row r="86" spans="1:26" ht="14.25" customHeight="1">
      <c r="A86" s="423"/>
      <c r="B86" s="423"/>
      <c r="C86" s="423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423"/>
      <c r="B87" s="423"/>
      <c r="C87" s="423"/>
      <c r="D87" s="305" t="s">
        <v>207</v>
      </c>
      <c r="E87" s="12"/>
      <c r="F87" s="12"/>
      <c r="G87" s="234">
        <f t="shared" ref="G87:X87" si="8">G85+G72</f>
        <v>0</v>
      </c>
      <c r="H87" s="234">
        <f t="shared" si="8"/>
        <v>0</v>
      </c>
      <c r="I87" s="234">
        <f t="shared" si="8"/>
        <v>0</v>
      </c>
      <c r="J87" s="234">
        <f t="shared" si="8"/>
        <v>0</v>
      </c>
      <c r="K87" s="234">
        <f t="shared" si="8"/>
        <v>0</v>
      </c>
      <c r="L87" s="234">
        <f t="shared" si="8"/>
        <v>0</v>
      </c>
      <c r="M87" s="234">
        <f t="shared" si="8"/>
        <v>0</v>
      </c>
      <c r="N87" s="234">
        <f t="shared" si="8"/>
        <v>0</v>
      </c>
      <c r="O87" s="234">
        <f t="shared" si="8"/>
        <v>0</v>
      </c>
      <c r="P87" s="234">
        <f t="shared" si="8"/>
        <v>0</v>
      </c>
      <c r="Q87" s="234">
        <f t="shared" si="8"/>
        <v>0</v>
      </c>
      <c r="R87" s="234">
        <f t="shared" si="8"/>
        <v>0</v>
      </c>
      <c r="S87" s="234">
        <f t="shared" si="8"/>
        <v>0</v>
      </c>
      <c r="T87" s="234">
        <f t="shared" si="8"/>
        <v>0</v>
      </c>
      <c r="U87" s="234">
        <f t="shared" si="8"/>
        <v>0</v>
      </c>
      <c r="V87" s="234">
        <f t="shared" si="8"/>
        <v>0</v>
      </c>
      <c r="W87" s="234">
        <f t="shared" si="8"/>
        <v>0</v>
      </c>
      <c r="X87" s="234">
        <f t="shared" si="8"/>
        <v>0</v>
      </c>
      <c r="Y87" s="12"/>
      <c r="Z87" s="12"/>
    </row>
    <row r="88" spans="1:26" ht="14.25" customHeight="1">
      <c r="A88" s="423"/>
      <c r="B88" s="423"/>
      <c r="C88" s="423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423"/>
      <c r="B89" s="423"/>
      <c r="C89" s="423"/>
      <c r="D89" s="310" t="s">
        <v>208</v>
      </c>
      <c r="E89" s="311"/>
      <c r="F89" s="311"/>
      <c r="G89" s="312">
        <f t="shared" ref="G89:X89" si="9">G57-G87</f>
        <v>0</v>
      </c>
      <c r="H89" s="312">
        <f t="shared" si="9"/>
        <v>0</v>
      </c>
      <c r="I89" s="312">
        <f t="shared" si="9"/>
        <v>0</v>
      </c>
      <c r="J89" s="312">
        <f t="shared" si="9"/>
        <v>0</v>
      </c>
      <c r="K89" s="312">
        <f t="shared" si="9"/>
        <v>0</v>
      </c>
      <c r="L89" s="312">
        <f t="shared" si="9"/>
        <v>0</v>
      </c>
      <c r="M89" s="312">
        <f t="shared" si="9"/>
        <v>0</v>
      </c>
      <c r="N89" s="312">
        <f t="shared" si="9"/>
        <v>0</v>
      </c>
      <c r="O89" s="312">
        <f t="shared" si="9"/>
        <v>0</v>
      </c>
      <c r="P89" s="312">
        <f t="shared" si="9"/>
        <v>0</v>
      </c>
      <c r="Q89" s="312">
        <f t="shared" si="9"/>
        <v>0</v>
      </c>
      <c r="R89" s="312">
        <f t="shared" si="9"/>
        <v>0</v>
      </c>
      <c r="S89" s="312">
        <f t="shared" si="9"/>
        <v>0</v>
      </c>
      <c r="T89" s="312">
        <f t="shared" si="9"/>
        <v>0</v>
      </c>
      <c r="U89" s="312">
        <f t="shared" si="9"/>
        <v>0</v>
      </c>
      <c r="V89" s="312">
        <f t="shared" si="9"/>
        <v>0</v>
      </c>
      <c r="W89" s="312">
        <f t="shared" si="9"/>
        <v>0</v>
      </c>
      <c r="X89" s="313">
        <f t="shared" si="9"/>
        <v>0</v>
      </c>
      <c r="Y89" s="314"/>
      <c r="Z89" s="314"/>
    </row>
    <row r="90" spans="1:26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315"/>
      <c r="B93" s="284"/>
      <c r="C93" s="284"/>
      <c r="D93" s="280" t="s">
        <v>209</v>
      </c>
      <c r="E93" s="281"/>
      <c r="F93" s="282"/>
      <c r="G93" s="283" t="str">
        <f>Assumptions!F10</f>
        <v>Corn</v>
      </c>
      <c r="H93" s="283" t="str">
        <f>Assumptions!G10</f>
        <v>Soybeans</v>
      </c>
      <c r="I93" s="283" t="str">
        <f>Assumptions!H10</f>
        <v>Wheat</v>
      </c>
      <c r="J93" s="283" t="str">
        <f>Assumptions!I10</f>
        <v>Alfalfa</v>
      </c>
      <c r="K93" s="283" t="str">
        <f>Assumptions!J10</f>
        <v>Alfalfa</v>
      </c>
      <c r="L93" s="283" t="str">
        <f>Assumptions!K10</f>
        <v>Alfalfa</v>
      </c>
      <c r="M93" s="283" t="str">
        <f>Assumptions!L10</f>
        <v>Corn</v>
      </c>
      <c r="N93" s="283" t="str">
        <f>Assumptions!M10</f>
        <v>Soybeans</v>
      </c>
      <c r="O93" s="283" t="str">
        <f>Assumptions!N10</f>
        <v>Wheat</v>
      </c>
      <c r="P93" s="283" t="str">
        <f>Assumptions!O10</f>
        <v>Alfalfa</v>
      </c>
      <c r="Q93" s="283" t="str">
        <f>Assumptions!P10</f>
        <v>Alfalfa</v>
      </c>
      <c r="R93" s="283" t="str">
        <f>Assumptions!Q10</f>
        <v>Alfalfa</v>
      </c>
      <c r="S93" s="283" t="str">
        <f>Assumptions!R10</f>
        <v>Corn</v>
      </c>
      <c r="T93" s="283" t="str">
        <f>Assumptions!S10</f>
        <v>Soybeans</v>
      </c>
      <c r="U93" s="283" t="str">
        <f>Assumptions!T10</f>
        <v>Wheat</v>
      </c>
      <c r="V93" s="283" t="str">
        <f>Assumptions!U10</f>
        <v>Alfalfa</v>
      </c>
      <c r="W93" s="283" t="str">
        <f>Assumptions!V10</f>
        <v>Alfalfa</v>
      </c>
      <c r="X93" s="283" t="str">
        <f>Assumptions!W10</f>
        <v>Alfalfa</v>
      </c>
      <c r="Y93" s="284"/>
      <c r="Z93" s="284"/>
    </row>
    <row r="94" spans="1:26" ht="14.25" customHeight="1">
      <c r="A94" s="441" t="s">
        <v>210</v>
      </c>
      <c r="B94" s="423"/>
      <c r="C94" s="423"/>
      <c r="D94" s="229" t="s">
        <v>202</v>
      </c>
      <c r="E94" s="228"/>
      <c r="F94" s="228"/>
      <c r="G94" s="286"/>
      <c r="H94" s="286"/>
      <c r="I94" s="286"/>
      <c r="J94" s="286"/>
      <c r="K94" s="286"/>
      <c r="L94" s="286"/>
      <c r="M94" s="286"/>
      <c r="N94" s="286"/>
      <c r="O94" s="286"/>
      <c r="P94" s="286"/>
      <c r="Q94" s="286"/>
      <c r="R94" s="286"/>
      <c r="S94" s="286"/>
      <c r="T94" s="286"/>
      <c r="U94" s="12"/>
      <c r="V94" s="12"/>
      <c r="W94" s="12"/>
      <c r="X94" s="12"/>
      <c r="Y94" s="12"/>
      <c r="Z94" s="12"/>
    </row>
    <row r="95" spans="1:26" ht="14.25" customHeight="1">
      <c r="A95" s="423"/>
      <c r="B95" s="423"/>
      <c r="C95" s="423"/>
      <c r="D95" s="125" t="s">
        <v>61</v>
      </c>
      <c r="E95" s="287"/>
      <c r="F95" s="96"/>
      <c r="G95" s="286">
        <f>Assumptions!$F$19*IF(Assumptions!$E$3=$D$1,1,0)*IF(Assumptions!F$10=$D95,1,0)</f>
        <v>0</v>
      </c>
      <c r="H95" s="286">
        <f>Assumptions!$F$19*IF(Assumptions!$E$3=$D$1,1,0)*IF(Assumptions!G$10=$D95,1,0)</f>
        <v>0</v>
      </c>
      <c r="I95" s="286">
        <f>Assumptions!$F$19*IF(Assumptions!$E$3=$D$1,1,0)*IF(Assumptions!H$10=$D95,1,0)</f>
        <v>0</v>
      </c>
      <c r="J95" s="286">
        <f>Assumptions!$F$19*IF(Assumptions!$E$3=$D$1,1,0)*IF(Assumptions!I$10=$D95,1,0)</f>
        <v>0</v>
      </c>
      <c r="K95" s="286">
        <f>Assumptions!$F$19*IF(Assumptions!$E$3=$D$1,1,0)*IF(Assumptions!J$10=$D95,1,0)</f>
        <v>0</v>
      </c>
      <c r="L95" s="286">
        <f>Assumptions!$F$19*IF(Assumptions!$E$3=$D$1,1,0)*IF(Assumptions!K$10=$D95,1,0)</f>
        <v>0</v>
      </c>
      <c r="M95" s="286">
        <f>Assumptions!$F$19*IF(Assumptions!$E$3=$D$1,1,0)*IF(Assumptions!L$10=$D95,1,0)</f>
        <v>0</v>
      </c>
      <c r="N95" s="286">
        <f>Assumptions!$F$19*IF(Assumptions!$E$3=$D$1,1,0)*IF(Assumptions!M$10=$D95,1,0)</f>
        <v>0</v>
      </c>
      <c r="O95" s="286">
        <f>Assumptions!$F$19*IF(Assumptions!$E$3=$D$1,1,0)*IF(Assumptions!N$10=$D95,1,0)</f>
        <v>0</v>
      </c>
      <c r="P95" s="286">
        <f>Assumptions!$F$19*IF(Assumptions!$E$3=$D$1,1,0)*IF(Assumptions!O$10=$D95,1,0)</f>
        <v>0</v>
      </c>
      <c r="Q95" s="286">
        <f>Assumptions!$F$19*IF(Assumptions!$E$3=$D$1,1,0)*IF(Assumptions!P$10=$D95,1,0)</f>
        <v>0</v>
      </c>
      <c r="R95" s="286">
        <f>Assumptions!$F$19*IF(Assumptions!$E$3=$D$1,1,0)*IF(Assumptions!Q$10=$D95,1,0)</f>
        <v>0</v>
      </c>
      <c r="S95" s="286">
        <f>Assumptions!$F$19*IF(Assumptions!$E$3=$D$1,1,0)*IF(Assumptions!R$10=$D95,1,0)</f>
        <v>0</v>
      </c>
      <c r="T95" s="286">
        <f>Assumptions!$F$19*IF(Assumptions!$E$3=$D$1,1,0)*IF(Assumptions!S$10=$D95,1,0)</f>
        <v>0</v>
      </c>
      <c r="U95" s="286">
        <f>Assumptions!$F$19*IF(Assumptions!$E$3=$D$1,1,0)*IF(Assumptions!T$10=$D95,1,0)</f>
        <v>0</v>
      </c>
      <c r="V95" s="286">
        <f>Assumptions!$F$19*IF(Assumptions!$E$3=$D$1,1,0)*IF(Assumptions!U$10=$D95,1,0)</f>
        <v>0</v>
      </c>
      <c r="W95" s="286">
        <f>Assumptions!$F$19*IF(Assumptions!$E$3=$D$1,1,0)*IF(Assumptions!V$10=$D95,1,0)</f>
        <v>0</v>
      </c>
      <c r="X95" s="286">
        <f>Assumptions!$F$19*IF(Assumptions!$E$3=$D$1,1,0)*IF(Assumptions!W$10=$D95,1,0)</f>
        <v>0</v>
      </c>
      <c r="Y95" s="12"/>
      <c r="Z95" s="12"/>
    </row>
    <row r="96" spans="1:26" ht="14.25" customHeight="1">
      <c r="A96" s="423"/>
      <c r="B96" s="423"/>
      <c r="C96" s="423"/>
      <c r="D96" s="125" t="s">
        <v>62</v>
      </c>
      <c r="E96" s="287"/>
      <c r="F96" s="96"/>
      <c r="G96" s="286">
        <f>Assumptions!$F$19*IF(Assumptions!$E$3=$D$1,1,0)*IF(Assumptions!F$10=$D96,1,0)</f>
        <v>0</v>
      </c>
      <c r="H96" s="286">
        <f>Assumptions!$F$19*IF(Assumptions!$E$3=$D$1,1,0)*IF(Assumptions!G$10=$D96,1,0)</f>
        <v>0</v>
      </c>
      <c r="I96" s="286">
        <f>Assumptions!$F$19*IF(Assumptions!$E$3=$D$1,1,0)*IF(Assumptions!H$10=$D96,1,0)</f>
        <v>0</v>
      </c>
      <c r="J96" s="286">
        <f>Assumptions!$F$19*IF(Assumptions!$E$3=$D$1,1,0)*IF(Assumptions!I$10=$D96,1,0)</f>
        <v>0</v>
      </c>
      <c r="K96" s="286">
        <f>Assumptions!$F$19*IF(Assumptions!$E$3=$D$1,1,0)*IF(Assumptions!J$10=$D96,1,0)</f>
        <v>0</v>
      </c>
      <c r="L96" s="286">
        <f>Assumptions!$F$19*IF(Assumptions!$E$3=$D$1,1,0)*IF(Assumptions!K$10=$D96,1,0)</f>
        <v>0</v>
      </c>
      <c r="M96" s="286">
        <f>Assumptions!$F$19*IF(Assumptions!$E$3=$D$1,1,0)*IF(Assumptions!L$10=$D96,1,0)</f>
        <v>0</v>
      </c>
      <c r="N96" s="286">
        <f>Assumptions!$F$19*IF(Assumptions!$E$3=$D$1,1,0)*IF(Assumptions!M$10=$D96,1,0)</f>
        <v>0</v>
      </c>
      <c r="O96" s="286">
        <f>Assumptions!$F$19*IF(Assumptions!$E$3=$D$1,1,0)*IF(Assumptions!N$10=$D96,1,0)</f>
        <v>0</v>
      </c>
      <c r="P96" s="286">
        <f>Assumptions!$F$19*IF(Assumptions!$E$3=$D$1,1,0)*IF(Assumptions!O$10=$D96,1,0)</f>
        <v>0</v>
      </c>
      <c r="Q96" s="286">
        <f>Assumptions!$F$19*IF(Assumptions!$E$3=$D$1,1,0)*IF(Assumptions!P$10=$D96,1,0)</f>
        <v>0</v>
      </c>
      <c r="R96" s="286">
        <f>Assumptions!$F$19*IF(Assumptions!$E$3=$D$1,1,0)*IF(Assumptions!Q$10=$D96,1,0)</f>
        <v>0</v>
      </c>
      <c r="S96" s="286">
        <f>Assumptions!$F$19*IF(Assumptions!$E$3=$D$1,1,0)*IF(Assumptions!R$10=$D96,1,0)</f>
        <v>0</v>
      </c>
      <c r="T96" s="286">
        <f>Assumptions!$F$19*IF(Assumptions!$E$3=$D$1,1,0)*IF(Assumptions!S$10=$D96,1,0)</f>
        <v>0</v>
      </c>
      <c r="U96" s="286">
        <f>Assumptions!$F$19*IF(Assumptions!$E$3=$D$1,1,0)*IF(Assumptions!T$10=$D96,1,0)</f>
        <v>0</v>
      </c>
      <c r="V96" s="286">
        <f>Assumptions!$F$19*IF(Assumptions!$E$3=$D$1,1,0)*IF(Assumptions!U$10=$D96,1,0)</f>
        <v>0</v>
      </c>
      <c r="W96" s="286">
        <f>Assumptions!$F$19*IF(Assumptions!$E$3=$D$1,1,0)*IF(Assumptions!V$10=$D96,1,0)</f>
        <v>0</v>
      </c>
      <c r="X96" s="286">
        <f>Assumptions!$F$19*IF(Assumptions!$E$3=$D$1,1,0)*IF(Assumptions!W$10=$D96,1,0)</f>
        <v>0</v>
      </c>
      <c r="Y96" s="12"/>
      <c r="Z96" s="12"/>
    </row>
    <row r="97" spans="1:26" ht="14.25" customHeight="1">
      <c r="A97" s="423"/>
      <c r="B97" s="423"/>
      <c r="C97" s="423"/>
      <c r="D97" s="125" t="s">
        <v>125</v>
      </c>
      <c r="E97" s="287"/>
      <c r="F97" s="96"/>
      <c r="G97" s="286">
        <f>Assumptions!$F$19*IF(Assumptions!$E$3=$D$1,1,0)*IF(Assumptions!F$10=$D97,1,0)</f>
        <v>0</v>
      </c>
      <c r="H97" s="286">
        <f>Assumptions!$F$19*IF(Assumptions!$E$3=$D$1,1,0)*IF(Assumptions!G$10=$D97,1,0)</f>
        <v>0</v>
      </c>
      <c r="I97" s="286">
        <f>Assumptions!$F$19*IF(Assumptions!$E$3=$D$1,1,0)*IF(Assumptions!H$10=$D97,1,0)</f>
        <v>0</v>
      </c>
      <c r="J97" s="286">
        <f>Assumptions!$F$19*IF(Assumptions!$E$3=$D$1,1,0)*IF(Assumptions!I$10=$D97,1,0)</f>
        <v>0</v>
      </c>
      <c r="K97" s="286">
        <f>Assumptions!$F$19*IF(Assumptions!$E$3=$D$1,1,0)*IF(Assumptions!J$10=$D97,1,0)</f>
        <v>0</v>
      </c>
      <c r="L97" s="286">
        <f>Assumptions!$F$19*IF(Assumptions!$E$3=$D$1,1,0)*IF(Assumptions!K$10=$D97,1,0)</f>
        <v>0</v>
      </c>
      <c r="M97" s="286">
        <f>Assumptions!$F$19*IF(Assumptions!$E$3=$D$1,1,0)*IF(Assumptions!L$10=$D97,1,0)</f>
        <v>0</v>
      </c>
      <c r="N97" s="286">
        <f>Assumptions!$F$19*IF(Assumptions!$E$3=$D$1,1,0)*IF(Assumptions!M$10=$D97,1,0)</f>
        <v>0</v>
      </c>
      <c r="O97" s="286">
        <f>Assumptions!$F$19*IF(Assumptions!$E$3=$D$1,1,0)*IF(Assumptions!N$10=$D97,1,0)</f>
        <v>0</v>
      </c>
      <c r="P97" s="286">
        <f>Assumptions!$F$19*IF(Assumptions!$E$3=$D$1,1,0)*IF(Assumptions!O$10=$D97,1,0)</f>
        <v>0</v>
      </c>
      <c r="Q97" s="286">
        <f>Assumptions!$F$19*IF(Assumptions!$E$3=$D$1,1,0)*IF(Assumptions!P$10=$D97,1,0)</f>
        <v>0</v>
      </c>
      <c r="R97" s="286">
        <f>Assumptions!$F$19*IF(Assumptions!$E$3=$D$1,1,0)*IF(Assumptions!Q$10=$D97,1,0)</f>
        <v>0</v>
      </c>
      <c r="S97" s="286">
        <f>Assumptions!$F$19*IF(Assumptions!$E$3=$D$1,1,0)*IF(Assumptions!R$10=$D97,1,0)</f>
        <v>0</v>
      </c>
      <c r="T97" s="286">
        <f>Assumptions!$F$19*IF(Assumptions!$E$3=$D$1,1,0)*IF(Assumptions!S$10=$D97,1,0)</f>
        <v>0</v>
      </c>
      <c r="U97" s="286">
        <f>Assumptions!$F$19*IF(Assumptions!$E$3=$D$1,1,0)*IF(Assumptions!T$10=$D97,1,0)</f>
        <v>0</v>
      </c>
      <c r="V97" s="286">
        <f>Assumptions!$F$19*IF(Assumptions!$E$3=$D$1,1,0)*IF(Assumptions!U$10=$D97,1,0)</f>
        <v>0</v>
      </c>
      <c r="W97" s="286">
        <f>Assumptions!$F$19*IF(Assumptions!$E$3=$D$1,1,0)*IF(Assumptions!V$10=$D97,1,0)</f>
        <v>0</v>
      </c>
      <c r="X97" s="286">
        <f>Assumptions!$F$19*IF(Assumptions!$E$3=$D$1,1,0)*IF(Assumptions!W$10=$D97,1,0)</f>
        <v>0</v>
      </c>
      <c r="Y97" s="12"/>
      <c r="Z97" s="12"/>
    </row>
    <row r="98" spans="1:26" ht="14.25" customHeight="1">
      <c r="A98" s="423"/>
      <c r="B98" s="423"/>
      <c r="C98" s="423"/>
      <c r="D98" s="125" t="s">
        <v>126</v>
      </c>
      <c r="E98" s="287"/>
      <c r="F98" s="96"/>
      <c r="G98" s="286">
        <f>Assumptions!$F$19*IF(Assumptions!$E$3=$D$1,1,0)*IF(Assumptions!F$10=$D98,1,0)</f>
        <v>0</v>
      </c>
      <c r="H98" s="286">
        <f>Assumptions!$F$19*IF(Assumptions!$E$3=$D$1,1,0)*IF(Assumptions!G$10=$D98,1,0)</f>
        <v>0</v>
      </c>
      <c r="I98" s="286">
        <f>Assumptions!$F$19*IF(Assumptions!$E$3=$D$1,1,0)*IF(Assumptions!H$10=$D98,1,0)</f>
        <v>0</v>
      </c>
      <c r="J98" s="286">
        <f>Assumptions!$F$19*IF(Assumptions!$E$3=$D$1,1,0)*IF(Assumptions!I$10=$D98,1,0)</f>
        <v>0</v>
      </c>
      <c r="K98" s="286">
        <f>Assumptions!$F$19*IF(Assumptions!$E$3=$D$1,1,0)*IF(Assumptions!J$10=$D98,1,0)</f>
        <v>0</v>
      </c>
      <c r="L98" s="286">
        <f>Assumptions!$F$19*IF(Assumptions!$E$3=$D$1,1,0)*IF(Assumptions!K$10=$D98,1,0)</f>
        <v>0</v>
      </c>
      <c r="M98" s="286">
        <f>Assumptions!$F$19*IF(Assumptions!$E$3=$D$1,1,0)*IF(Assumptions!L$10=$D98,1,0)</f>
        <v>0</v>
      </c>
      <c r="N98" s="286">
        <f>Assumptions!$F$19*IF(Assumptions!$E$3=$D$1,1,0)*IF(Assumptions!M$10=$D98,1,0)</f>
        <v>0</v>
      </c>
      <c r="O98" s="286">
        <f>Assumptions!$F$19*IF(Assumptions!$E$3=$D$1,1,0)*IF(Assumptions!N$10=$D98,1,0)</f>
        <v>0</v>
      </c>
      <c r="P98" s="286">
        <f>Assumptions!$F$19*IF(Assumptions!$E$3=$D$1,1,0)*IF(Assumptions!O$10=$D98,1,0)</f>
        <v>0</v>
      </c>
      <c r="Q98" s="286">
        <f>Assumptions!$F$19*IF(Assumptions!$E$3=$D$1,1,0)*IF(Assumptions!P$10=$D98,1,0)</f>
        <v>0</v>
      </c>
      <c r="R98" s="286">
        <f>Assumptions!$F$19*IF(Assumptions!$E$3=$D$1,1,0)*IF(Assumptions!Q$10=$D98,1,0)</f>
        <v>0</v>
      </c>
      <c r="S98" s="286">
        <f>Assumptions!$F$19*IF(Assumptions!$E$3=$D$1,1,0)*IF(Assumptions!R$10=$D98,1,0)</f>
        <v>0</v>
      </c>
      <c r="T98" s="286">
        <f>Assumptions!$F$19*IF(Assumptions!$E$3=$D$1,1,0)*IF(Assumptions!S$10=$D98,1,0)</f>
        <v>0</v>
      </c>
      <c r="U98" s="286">
        <f>Assumptions!$F$19*IF(Assumptions!$E$3=$D$1,1,0)*IF(Assumptions!T$10=$D98,1,0)</f>
        <v>0</v>
      </c>
      <c r="V98" s="286">
        <f>Assumptions!$F$19*IF(Assumptions!$E$3=$D$1,1,0)*IF(Assumptions!U$10=$D98,1,0)</f>
        <v>0</v>
      </c>
      <c r="W98" s="286">
        <f>Assumptions!$F$19*IF(Assumptions!$E$3=$D$1,1,0)*IF(Assumptions!V$10=$D98,1,0)</f>
        <v>0</v>
      </c>
      <c r="X98" s="286">
        <f>Assumptions!$F$19*IF(Assumptions!$E$3=$D$1,1,0)*IF(Assumptions!W$10=$D98,1,0)</f>
        <v>0</v>
      </c>
      <c r="Y98" s="12"/>
      <c r="Z98" s="12"/>
    </row>
    <row r="99" spans="1:26" ht="14.25" customHeight="1">
      <c r="A99" s="423"/>
      <c r="B99" s="423"/>
      <c r="C99" s="423"/>
      <c r="D99" s="125" t="s">
        <v>129</v>
      </c>
      <c r="E99" s="287"/>
      <c r="F99" s="96"/>
      <c r="G99" s="286">
        <f>Assumptions!$F$19*IF(Assumptions!$E$3=$D$1,1,0)*IF(Assumptions!F$10=$D99,1,0)</f>
        <v>0</v>
      </c>
      <c r="H99" s="286">
        <f>Assumptions!$F$19*IF(Assumptions!$E$3=$D$1,1,0)*IF(Assumptions!G$10=$D99,1,0)</f>
        <v>0</v>
      </c>
      <c r="I99" s="286">
        <f>Assumptions!$F$19*IF(Assumptions!$E$3=$D$1,1,0)*IF(Assumptions!H$10=$D99,1,0)</f>
        <v>0</v>
      </c>
      <c r="J99" s="286">
        <f>Assumptions!$F$19*IF(Assumptions!$E$3=$D$1,1,0)*IF(Assumptions!I$10=$D99,1,0)</f>
        <v>0</v>
      </c>
      <c r="K99" s="286">
        <f>Assumptions!$F$19*IF(Assumptions!$E$3=$D$1,1,0)*IF(Assumptions!J$10=$D99,1,0)</f>
        <v>0</v>
      </c>
      <c r="L99" s="286">
        <f>Assumptions!$F$19*IF(Assumptions!$E$3=$D$1,1,0)*IF(Assumptions!K$10=$D99,1,0)</f>
        <v>0</v>
      </c>
      <c r="M99" s="286">
        <f>Assumptions!$F$19*IF(Assumptions!$E$3=$D$1,1,0)*IF(Assumptions!L$10=$D99,1,0)</f>
        <v>0</v>
      </c>
      <c r="N99" s="286">
        <f>Assumptions!$F$19*IF(Assumptions!$E$3=$D$1,1,0)*IF(Assumptions!M$10=$D99,1,0)</f>
        <v>0</v>
      </c>
      <c r="O99" s="286">
        <f>Assumptions!$F$19*IF(Assumptions!$E$3=$D$1,1,0)*IF(Assumptions!N$10=$D99,1,0)</f>
        <v>0</v>
      </c>
      <c r="P99" s="286">
        <f>Assumptions!$F$19*IF(Assumptions!$E$3=$D$1,1,0)*IF(Assumptions!O$10=$D99,1,0)</f>
        <v>0</v>
      </c>
      <c r="Q99" s="286">
        <f>Assumptions!$F$19*IF(Assumptions!$E$3=$D$1,1,0)*IF(Assumptions!P$10=$D99,1,0)</f>
        <v>0</v>
      </c>
      <c r="R99" s="286">
        <f>Assumptions!$F$19*IF(Assumptions!$E$3=$D$1,1,0)*IF(Assumptions!Q$10=$D99,1,0)</f>
        <v>0</v>
      </c>
      <c r="S99" s="286">
        <f>Assumptions!$F$19*IF(Assumptions!$E$3=$D$1,1,0)*IF(Assumptions!R$10=$D99,1,0)</f>
        <v>0</v>
      </c>
      <c r="T99" s="286">
        <f>Assumptions!$F$19*IF(Assumptions!$E$3=$D$1,1,0)*IF(Assumptions!S$10=$D99,1,0)</f>
        <v>0</v>
      </c>
      <c r="U99" s="286">
        <f>Assumptions!$F$19*IF(Assumptions!$E$3=$D$1,1,0)*IF(Assumptions!T$10=$D99,1,0)</f>
        <v>0</v>
      </c>
      <c r="V99" s="286">
        <f>Assumptions!$F$19*IF(Assumptions!$E$3=$D$1,1,0)*IF(Assumptions!U$10=$D99,1,0)</f>
        <v>0</v>
      </c>
      <c r="W99" s="286">
        <f>Assumptions!$F$19*IF(Assumptions!$E$3=$D$1,1,0)*IF(Assumptions!V$10=$D99,1,0)</f>
        <v>0</v>
      </c>
      <c r="X99" s="286">
        <f>Assumptions!$F$19*IF(Assumptions!$E$3=$D$1,1,0)*IF(Assumptions!W$10=$D99,1,0)</f>
        <v>0</v>
      </c>
      <c r="Y99" s="12"/>
      <c r="Z99" s="12"/>
    </row>
    <row r="100" spans="1:26" ht="14.25" customHeight="1">
      <c r="A100" s="423"/>
      <c r="B100" s="423"/>
      <c r="C100" s="423"/>
      <c r="D100" s="288"/>
      <c r="E100" s="287"/>
      <c r="F100" s="96"/>
      <c r="G100" s="289"/>
      <c r="H100" s="289"/>
      <c r="I100" s="289"/>
      <c r="J100" s="289"/>
      <c r="K100" s="289"/>
      <c r="L100" s="289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423"/>
      <c r="B101" s="423"/>
      <c r="C101" s="423"/>
      <c r="D101" s="229" t="s">
        <v>162</v>
      </c>
      <c r="E101" s="287"/>
      <c r="F101" s="96"/>
      <c r="G101" s="289"/>
      <c r="H101" s="289"/>
      <c r="I101" s="289"/>
      <c r="J101" s="289"/>
      <c r="K101" s="289"/>
      <c r="L101" s="289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423"/>
      <c r="B102" s="423"/>
      <c r="C102" s="423"/>
      <c r="D102" s="125" t="s">
        <v>61</v>
      </c>
      <c r="E102" s="290"/>
      <c r="F102" s="96"/>
      <c r="G102" s="234">
        <f>G95*Assumptions!$L$74*(1+Assumptions!$J$24)^(G$1-$G$1)*IF(G1=Assumptions!$R$3,CHOOSE(Assumptions!$P$3,'Cost Curves'!BJ$87,'Cost Curves'!BJ$88,'Cost Curves'!BJ$89),1)</f>
        <v>0</v>
      </c>
      <c r="H102" s="234">
        <f>H95*Assumptions!$L$74*(1+Assumptions!$J$24)^(H$1-$G$1)*IF(H1=Assumptions!$R$3,CHOOSE(Assumptions!$P$3,'Cost Curves'!BK$87,'Cost Curves'!BK$88,'Cost Curves'!BK$89),1)</f>
        <v>0</v>
      </c>
      <c r="I102" s="234">
        <f>I95*Assumptions!$L$74*(1+Assumptions!$J$24)^(I$1-$G$1)*IF(I1=Assumptions!$R$3,CHOOSE(Assumptions!$P$3,'Cost Curves'!BL$87,'Cost Curves'!BL$88,'Cost Curves'!BL$89),1)</f>
        <v>0</v>
      </c>
      <c r="J102" s="234">
        <f>J95*Assumptions!$L$74*(1+Assumptions!$J$24)^(J$1-$G$1)*IF(J1=Assumptions!$R$3,CHOOSE(Assumptions!$P$3,'Cost Curves'!BM$87,'Cost Curves'!BM$88,'Cost Curves'!BM$89),1)</f>
        <v>0</v>
      </c>
      <c r="K102" s="234">
        <f>K95*Assumptions!$L$74*(1+Assumptions!$J$24)^(K$1-$G$1)*IF(K1=Assumptions!$R$3,CHOOSE(Assumptions!$P$3,'Cost Curves'!BN$87,'Cost Curves'!BN$88,'Cost Curves'!BN$89),1)</f>
        <v>0</v>
      </c>
      <c r="L102" s="234">
        <f>L95*Assumptions!$L$74*(1+Assumptions!$J$24)^(L$1-$G$1)*IF(L1=Assumptions!$R$3,CHOOSE(Assumptions!$P$3,'Cost Curves'!BO$87,'Cost Curves'!BO$88,'Cost Curves'!BO$89),1)</f>
        <v>0</v>
      </c>
      <c r="M102" s="234">
        <f>M95*Assumptions!$L$74*(1+Assumptions!$J$24)^(M$1-$G$1)*IF(M1=Assumptions!$R$3,CHOOSE(Assumptions!$P$3,'Cost Curves'!BP$87,'Cost Curves'!BP$88,'Cost Curves'!BP$89),1)</f>
        <v>0</v>
      </c>
      <c r="N102" s="234">
        <f>N95*Assumptions!$L$74*(1+Assumptions!$J$24)^(N$1-$G$1)*IF(N1=Assumptions!$R$3,CHOOSE(Assumptions!$P$3,'Cost Curves'!BQ$87,'Cost Curves'!BQ$88,'Cost Curves'!BQ$89),1)</f>
        <v>0</v>
      </c>
      <c r="O102" s="234">
        <f>O95*Assumptions!$L$74*(1+Assumptions!$J$24)^(O$1-$G$1)*IF(O1=Assumptions!$R$3,CHOOSE(Assumptions!$P$3,'Cost Curves'!BR$87,'Cost Curves'!BR$88,'Cost Curves'!BR$89),1)</f>
        <v>0</v>
      </c>
      <c r="P102" s="234">
        <f>P95*Assumptions!$L$74*(1+Assumptions!$J$24)^(P$1-$G$1)*IF(P1=Assumptions!$R$3,CHOOSE(Assumptions!$P$3,'Cost Curves'!BS$87,'Cost Curves'!BS$88,'Cost Curves'!BS$89),1)</f>
        <v>0</v>
      </c>
      <c r="Q102" s="234">
        <f>Q95*Assumptions!$L$74*(1+Assumptions!$J$24)^(Q$1-$G$1)*IF(Q1=Assumptions!$R$3,CHOOSE(Assumptions!$P$3,'Cost Curves'!BT$87,'Cost Curves'!BT$88,'Cost Curves'!BT$89),1)</f>
        <v>0</v>
      </c>
      <c r="R102" s="234">
        <f>R95*Assumptions!$L$74*(1+Assumptions!$J$24)^(R$1-$G$1)*IF(R1=Assumptions!$R$3,CHOOSE(Assumptions!$P$3,'Cost Curves'!BU$87,'Cost Curves'!BU$88,'Cost Curves'!BU$89),1)</f>
        <v>0</v>
      </c>
      <c r="S102" s="234">
        <f>S95*Assumptions!$L$74*(1+Assumptions!$J$24)^(S$1-$G$1)*IF(S1=Assumptions!$R$3,CHOOSE(Assumptions!$P$3,'Cost Curves'!BV$87,'Cost Curves'!BV$88,'Cost Curves'!BV$89),1)</f>
        <v>0</v>
      </c>
      <c r="T102" s="234">
        <f>T95*Assumptions!$L$74*(1+Assumptions!$J$24)^(T$1-$G$1)*IF(T1=Assumptions!$R$3,CHOOSE(Assumptions!$P$3,'Cost Curves'!BW$87,'Cost Curves'!BW$88,'Cost Curves'!BW$89),1)</f>
        <v>0</v>
      </c>
      <c r="U102" s="234">
        <f>U95*Assumptions!$L$74*(1+Assumptions!$J$24)^(U$1-$G$1)*IF(U1=Assumptions!$R$3,CHOOSE(Assumptions!$P$3,'Cost Curves'!BX$87,'Cost Curves'!BX$88,'Cost Curves'!BX$89),1)</f>
        <v>0</v>
      </c>
      <c r="V102" s="234">
        <f>V95*Assumptions!$L$74*(1+Assumptions!$J$24)^(V$1-$G$1)*IF(V1=Assumptions!$R$3,CHOOSE(Assumptions!$P$3,'Cost Curves'!BY$87,'Cost Curves'!BY$88,'Cost Curves'!BY$89),1)</f>
        <v>0</v>
      </c>
      <c r="W102" s="234">
        <f>W95*Assumptions!$L$74*(1+Assumptions!$J$24)^(W$1-$G$1)*IF(W1=Assumptions!$R$3,CHOOSE(Assumptions!$P$3,'Cost Curves'!BZ$87,'Cost Curves'!BZ$88,'Cost Curves'!BZ$89),1)</f>
        <v>0</v>
      </c>
      <c r="X102" s="234">
        <f>X95*Assumptions!$L$74*(1+Assumptions!$J$24)^(X$1-$G$1)*IF(X1=Assumptions!$R$3,CHOOSE(Assumptions!$P$3,'Cost Curves'!CA$87,'Cost Curves'!CA$88,'Cost Curves'!CA$89),1)</f>
        <v>0</v>
      </c>
      <c r="Y102" s="12"/>
      <c r="Z102" s="12"/>
    </row>
    <row r="103" spans="1:26" ht="14.25" customHeight="1">
      <c r="A103" s="423"/>
      <c r="B103" s="423"/>
      <c r="C103" s="423"/>
      <c r="D103" s="125" t="s">
        <v>62</v>
      </c>
      <c r="E103" s="290"/>
      <c r="F103" s="96"/>
      <c r="G103" s="234">
        <f>G96*Assumptions!$M$74*(1+Assumptions!$J$24)^(G$1-$G$1)*IF(G2=Assumptions!$R$3,CHOOSE(Assumptions!$P$3,'Cost Curves'!BJ$87,'Cost Curves'!BJ$88,'Cost Curves'!BJ$89),1)</f>
        <v>0</v>
      </c>
      <c r="H103" s="234">
        <f>H96*Assumptions!$M$74*(1+Assumptions!$J$24)^(H$1-$G$1)*IF(H2=Assumptions!$R$3,CHOOSE(Assumptions!$P$3,'Cost Curves'!BK$87,'Cost Curves'!BK$88,'Cost Curves'!BK$89),1)</f>
        <v>0</v>
      </c>
      <c r="I103" s="234">
        <f>I96*Assumptions!$M$74*(1+Assumptions!$J$24)^(I$1-$G$1)*IF(I2=Assumptions!$R$3,CHOOSE(Assumptions!$P$3,'Cost Curves'!BL$87,'Cost Curves'!BL$88,'Cost Curves'!BL$89),1)</f>
        <v>0</v>
      </c>
      <c r="J103" s="234">
        <f>J96*Assumptions!$M$74*(1+Assumptions!$J$24)^(J$1-$G$1)*IF(J2=Assumptions!$R$3,CHOOSE(Assumptions!$P$3,'Cost Curves'!BM$87,'Cost Curves'!BM$88,'Cost Curves'!BM$89),1)</f>
        <v>0</v>
      </c>
      <c r="K103" s="234">
        <f>K96*Assumptions!$M$74*(1+Assumptions!$J$24)^(K$1-$G$1)*IF(K2=Assumptions!$R$3,CHOOSE(Assumptions!$P$3,'Cost Curves'!BN$87,'Cost Curves'!BN$88,'Cost Curves'!BN$89),1)</f>
        <v>0</v>
      </c>
      <c r="L103" s="234">
        <f>L96*Assumptions!$M$74*(1+Assumptions!$J$24)^(L$1-$G$1)*IF(L2=Assumptions!$R$3,CHOOSE(Assumptions!$P$3,'Cost Curves'!BO$87,'Cost Curves'!BO$88,'Cost Curves'!BO$89),1)</f>
        <v>0</v>
      </c>
      <c r="M103" s="234">
        <f>M96*Assumptions!$M$74*(1+Assumptions!$J$24)^(M$1-$G$1)*IF(M2=Assumptions!$R$3,CHOOSE(Assumptions!$P$3,'Cost Curves'!BP$87,'Cost Curves'!BP$88,'Cost Curves'!BP$89),1)</f>
        <v>0</v>
      </c>
      <c r="N103" s="234">
        <f>N96*Assumptions!$M$74*(1+Assumptions!$J$24)^(N$1-$G$1)*IF(N2=Assumptions!$R$3,CHOOSE(Assumptions!$P$3,'Cost Curves'!BQ$87,'Cost Curves'!BQ$88,'Cost Curves'!BQ$89),1)</f>
        <v>0</v>
      </c>
      <c r="O103" s="234">
        <f>O96*Assumptions!$M$74*(1+Assumptions!$J$24)^(O$1-$G$1)*IF(O2=Assumptions!$R$3,CHOOSE(Assumptions!$P$3,'Cost Curves'!BR$87,'Cost Curves'!BR$88,'Cost Curves'!BR$89),1)</f>
        <v>0</v>
      </c>
      <c r="P103" s="234">
        <f>P96*Assumptions!$M$74*(1+Assumptions!$J$24)^(P$1-$G$1)*IF(P2=Assumptions!$R$3,CHOOSE(Assumptions!$P$3,'Cost Curves'!BS$87,'Cost Curves'!BS$88,'Cost Curves'!BS$89),1)</f>
        <v>0</v>
      </c>
      <c r="Q103" s="234">
        <f>Q96*Assumptions!$M$74*(1+Assumptions!$J$24)^(Q$1-$G$1)*IF(Q2=Assumptions!$R$3,CHOOSE(Assumptions!$P$3,'Cost Curves'!BT$87,'Cost Curves'!BT$88,'Cost Curves'!BT$89),1)</f>
        <v>0</v>
      </c>
      <c r="R103" s="234">
        <f>R96*Assumptions!$M$74*(1+Assumptions!$J$24)^(R$1-$G$1)*IF(R2=Assumptions!$R$3,CHOOSE(Assumptions!$P$3,'Cost Curves'!BU$87,'Cost Curves'!BU$88,'Cost Curves'!BU$89),1)</f>
        <v>0</v>
      </c>
      <c r="S103" s="234">
        <f>S96*Assumptions!$M$74*(1+Assumptions!$J$24)^(S$1-$G$1)*IF(S2=Assumptions!$R$3,CHOOSE(Assumptions!$P$3,'Cost Curves'!BV$87,'Cost Curves'!BV$88,'Cost Curves'!BV$89),1)</f>
        <v>0</v>
      </c>
      <c r="T103" s="234">
        <f>T96*Assumptions!$M$74*(1+Assumptions!$J$24)^(T$1-$G$1)*IF(T2=Assumptions!$R$3,CHOOSE(Assumptions!$P$3,'Cost Curves'!BW$87,'Cost Curves'!BW$88,'Cost Curves'!BW$89),1)</f>
        <v>0</v>
      </c>
      <c r="U103" s="234">
        <f>U96*Assumptions!$M$74*(1+Assumptions!$J$24)^(U$1-$G$1)*IF(U2=Assumptions!$R$3,CHOOSE(Assumptions!$P$3,'Cost Curves'!BX$87,'Cost Curves'!BX$88,'Cost Curves'!BX$89),1)</f>
        <v>0</v>
      </c>
      <c r="V103" s="234">
        <f>V96*Assumptions!$M$74*(1+Assumptions!$J$24)^(V$1-$G$1)*IF(V2=Assumptions!$R$3,CHOOSE(Assumptions!$P$3,'Cost Curves'!BY$87,'Cost Curves'!BY$88,'Cost Curves'!BY$89),1)</f>
        <v>0</v>
      </c>
      <c r="W103" s="234">
        <f>W96*Assumptions!$M$74*(1+Assumptions!$J$24)^(W$1-$G$1)*IF(W2=Assumptions!$R$3,CHOOSE(Assumptions!$P$3,'Cost Curves'!BZ$87,'Cost Curves'!BZ$88,'Cost Curves'!BZ$89),1)</f>
        <v>0</v>
      </c>
      <c r="X103" s="234">
        <f>X96*Assumptions!$M$74*(1+Assumptions!$J$24)^(X$1-$G$1)*IF(X2=Assumptions!$R$3,CHOOSE(Assumptions!$P$3,'Cost Curves'!CA$87,'Cost Curves'!CA$88,'Cost Curves'!CA$89),1)</f>
        <v>0</v>
      </c>
      <c r="Y103" s="12"/>
      <c r="Z103" s="12"/>
    </row>
    <row r="104" spans="1:26" ht="14.25" customHeight="1">
      <c r="A104" s="423"/>
      <c r="B104" s="423"/>
      <c r="C104" s="423"/>
      <c r="D104" s="125" t="s">
        <v>125</v>
      </c>
      <c r="E104" s="290"/>
      <c r="F104" s="96"/>
      <c r="G104" s="234">
        <f>G97*Assumptions!$N74*(1+Assumptions!$J$24)^(G$1-$G$1)*IF(G1=Assumptions!$R$3,CHOOSE(Assumptions!$P$3,'Cost Curves'!BJ$87,'Cost Curves'!BJ$88,'Cost Curves'!BJ$89),1)</f>
        <v>0</v>
      </c>
      <c r="H104" s="234">
        <f>H97*Assumptions!$N74*(1+Assumptions!$J$24)^(H$1-$G$1)*IF(H1=Assumptions!$R$3,CHOOSE(Assumptions!$P$3,'Cost Curves'!BK$87,'Cost Curves'!BK$88,'Cost Curves'!BK$89),1)</f>
        <v>0</v>
      </c>
      <c r="I104" s="234">
        <f>I97*Assumptions!$N74*(1+Assumptions!$J$24)^(I$1-$G$1)*IF(I1=Assumptions!$R$3,CHOOSE(Assumptions!$P$3,'Cost Curves'!BL$87,'Cost Curves'!BL$88,'Cost Curves'!BL$89),1)</f>
        <v>0</v>
      </c>
      <c r="J104" s="234">
        <f>J97*Assumptions!$N74*(1+Assumptions!$J$24)^(J$1-$G$1)*IF(J1=Assumptions!$R$3,CHOOSE(Assumptions!$P$3,'Cost Curves'!BM$87,'Cost Curves'!BM$88,'Cost Curves'!BM$89),1)</f>
        <v>0</v>
      </c>
      <c r="K104" s="234">
        <f>K97*Assumptions!$N74*(1+Assumptions!$J$24)^(K$1-$G$1)*IF(K1=Assumptions!$R$3,CHOOSE(Assumptions!$P$3,'Cost Curves'!BN$87,'Cost Curves'!BN$88,'Cost Curves'!BN$89),1)</f>
        <v>0</v>
      </c>
      <c r="L104" s="234">
        <f>L97*Assumptions!$N74*(1+Assumptions!$J$24)^(L$1-$G$1)*IF(L1=Assumptions!$R$3,CHOOSE(Assumptions!$P$3,'Cost Curves'!BO$87,'Cost Curves'!BO$88,'Cost Curves'!BO$89),1)</f>
        <v>0</v>
      </c>
      <c r="M104" s="234">
        <f>M97*Assumptions!$N74*(1+Assumptions!$J$24)^(M$1-$G$1)*IF(M1=Assumptions!$R$3,CHOOSE(Assumptions!$P$3,'Cost Curves'!BP$87,'Cost Curves'!BP$88,'Cost Curves'!BP$89),1)</f>
        <v>0</v>
      </c>
      <c r="N104" s="234">
        <f>N97*Assumptions!$N74*(1+Assumptions!$J$24)^(N$1-$G$1)*IF(N1=Assumptions!$R$3,CHOOSE(Assumptions!$P$3,'Cost Curves'!BQ$87,'Cost Curves'!BQ$88,'Cost Curves'!BQ$89),1)</f>
        <v>0</v>
      </c>
      <c r="O104" s="234">
        <f>O97*Assumptions!$N74*(1+Assumptions!$J$24)^(O$1-$G$1)*IF(O1=Assumptions!$R$3,CHOOSE(Assumptions!$P$3,'Cost Curves'!BR$87,'Cost Curves'!BR$88,'Cost Curves'!BR$89),1)</f>
        <v>0</v>
      </c>
      <c r="P104" s="234">
        <f>P97*Assumptions!$N74*(1+Assumptions!$J$24)^(P$1-$G$1)*IF(P1=Assumptions!$R$3,CHOOSE(Assumptions!$P$3,'Cost Curves'!BS$87,'Cost Curves'!BS$88,'Cost Curves'!BS$89),1)</f>
        <v>0</v>
      </c>
      <c r="Q104" s="234">
        <f>Q97*Assumptions!$N74*(1+Assumptions!$J$24)^(Q$1-$G$1)*IF(Q1=Assumptions!$R$3,CHOOSE(Assumptions!$P$3,'Cost Curves'!BT$87,'Cost Curves'!BT$88,'Cost Curves'!BT$89),1)</f>
        <v>0</v>
      </c>
      <c r="R104" s="234">
        <f>R97*Assumptions!$N74*(1+Assumptions!$J$24)^(R$1-$G$1)*IF(R1=Assumptions!$R$3,CHOOSE(Assumptions!$P$3,'Cost Curves'!BU$87,'Cost Curves'!BU$88,'Cost Curves'!BU$89),1)</f>
        <v>0</v>
      </c>
      <c r="S104" s="234">
        <f>S97*Assumptions!$N74*(1+Assumptions!$J$24)^(S$1-$G$1)*IF(S1=Assumptions!$R$3,CHOOSE(Assumptions!$P$3,'Cost Curves'!BV$87,'Cost Curves'!BV$88,'Cost Curves'!BV$89),1)</f>
        <v>0</v>
      </c>
      <c r="T104" s="234">
        <f>T97*Assumptions!$N74*(1+Assumptions!$J$24)^(T$1-$G$1)*IF(T1=Assumptions!$R$3,CHOOSE(Assumptions!$P$3,'Cost Curves'!BW$87,'Cost Curves'!BW$88,'Cost Curves'!BW$89),1)</f>
        <v>0</v>
      </c>
      <c r="U104" s="234">
        <f>U97*Assumptions!$N74*(1+Assumptions!$J$24)^(U$1-$G$1)*IF(U1=Assumptions!$R$3,CHOOSE(Assumptions!$P$3,'Cost Curves'!BX$87,'Cost Curves'!BX$88,'Cost Curves'!BX$89),1)</f>
        <v>0</v>
      </c>
      <c r="V104" s="234">
        <f>V97*Assumptions!$N74*(1+Assumptions!$J$24)^(V$1-$G$1)*IF(V1=Assumptions!$R$3,CHOOSE(Assumptions!$P$3,'Cost Curves'!BY$87,'Cost Curves'!BY$88,'Cost Curves'!BY$89),1)</f>
        <v>0</v>
      </c>
      <c r="W104" s="234">
        <f>W97*Assumptions!$N74*(1+Assumptions!$J$24)^(W$1-$G$1)*IF(W1=Assumptions!$R$3,CHOOSE(Assumptions!$P$3,'Cost Curves'!BZ$87,'Cost Curves'!BZ$88,'Cost Curves'!BZ$89),1)</f>
        <v>0</v>
      </c>
      <c r="X104" s="234">
        <f>X97*Assumptions!$N74*(1+Assumptions!$J$24)^(X$1-$G$1)*IF(X1=Assumptions!$R$3,CHOOSE(Assumptions!$P$3,'Cost Curves'!CA$87,'Cost Curves'!CA$88,'Cost Curves'!CA$89),1)</f>
        <v>0</v>
      </c>
      <c r="Y104" s="12"/>
      <c r="Z104" s="12"/>
    </row>
    <row r="105" spans="1:26" ht="14.25" customHeight="1">
      <c r="A105" s="423"/>
      <c r="B105" s="423"/>
      <c r="C105" s="423"/>
      <c r="D105" s="125" t="s">
        <v>126</v>
      </c>
      <c r="E105" s="287"/>
      <c r="F105" s="96"/>
      <c r="G105" s="234">
        <f>G98*IF(F105&lt;0,Assumptions!$P74,Assumptions!$O74)*(1+Assumptions!$J$24)^(G91-$G$1)*IF(G1=Assumptions!$R$3,CHOOSE(Assumptions!$P$3,'Cost Curves'!BJ$87,'Cost Curves'!BJ$88,'Cost Curves'!BJ$89),1)</f>
        <v>0</v>
      </c>
      <c r="H105" s="234">
        <f>H98*IF(G105&lt;0,Assumptions!$P74,Assumptions!$O74)*(1+Assumptions!$J$24)^(H91-$G$1)*IF(H1=Assumptions!$R$3,CHOOSE(Assumptions!$P$3,'Cost Curves'!BK$87,'Cost Curves'!BK$88,'Cost Curves'!BK$89),1)</f>
        <v>0</v>
      </c>
      <c r="I105" s="234">
        <f>I98*IF(H105&lt;0,Assumptions!$P74,Assumptions!$O74)*(1+Assumptions!$J$24)^(I91-$G$1)*IF(I1=Assumptions!$R$3,CHOOSE(Assumptions!$P$3,'Cost Curves'!BL$87,'Cost Curves'!BL$88,'Cost Curves'!BL$89),1)</f>
        <v>0</v>
      </c>
      <c r="J105" s="234">
        <f>J98*IF(I105&lt;0,Assumptions!$P74,Assumptions!$O74)*(1+Assumptions!$J$24)^(J$1-$G$1)*IF(J1=Assumptions!$R$3,CHOOSE(Assumptions!$P$3,'Cost Curves'!BM$87,'Cost Curves'!BM$88,'Cost Curves'!BM$89),1)</f>
        <v>0</v>
      </c>
      <c r="K105" s="234">
        <f>K98*IF(J105&lt;0,Assumptions!$P74,Assumptions!$O74)*(1+Assumptions!$J$24)^(K$1-$G$1)*IF(K1=Assumptions!$R$3,CHOOSE(Assumptions!$P$3,'Cost Curves'!BN$87,'Cost Curves'!BN$88,'Cost Curves'!BN$89),1)</f>
        <v>0</v>
      </c>
      <c r="L105" s="234">
        <f>L98*IF(K105&lt;0,Assumptions!$P74,Assumptions!$O74)*(1+Assumptions!$J$24)^(L$1-$G$1)*IF(L1=Assumptions!$R$3,CHOOSE(Assumptions!$P$3,'Cost Curves'!BO$87,'Cost Curves'!BO$88,'Cost Curves'!BO$89),1)</f>
        <v>0</v>
      </c>
      <c r="M105" s="234">
        <f>M98*IF(L105&lt;0,Assumptions!$P74,Assumptions!$O74)*(1+Assumptions!$J$24)^(M91-$G$1)*IF(M1=Assumptions!$R$3,CHOOSE(Assumptions!$P$3,'Cost Curves'!BP$87,'Cost Curves'!BP$88,'Cost Curves'!BP$89),1)</f>
        <v>0</v>
      </c>
      <c r="N105" s="234">
        <f>N98*IF(M105&lt;0,Assumptions!$P74,Assumptions!$O74)*(1+Assumptions!$J$24)^(N91-$G$1)*IF(N1=Assumptions!$R$3,CHOOSE(Assumptions!$P$3,'Cost Curves'!BQ$87,'Cost Curves'!BQ$88,'Cost Curves'!BQ$89),1)</f>
        <v>0</v>
      </c>
      <c r="O105" s="234">
        <f>O98*IF(N105&lt;0,Assumptions!$P74,Assumptions!$O74)*(1+Assumptions!$J$24)^(O91-$G$1)*IF(O1=Assumptions!$R$3,CHOOSE(Assumptions!$P$3,'Cost Curves'!BR$87,'Cost Curves'!BR$88,'Cost Curves'!BR$89),1)</f>
        <v>0</v>
      </c>
      <c r="P105" s="234">
        <f>P98*IF(O105&lt;0,Assumptions!$P74,Assumptions!$O74)*(1+Assumptions!$J$24)^(P91-$G$1)*IF(P1=Assumptions!$R$3,CHOOSE(Assumptions!$P$3,'Cost Curves'!BS$87,'Cost Curves'!BS$88,'Cost Curves'!BS$89),1)</f>
        <v>0</v>
      </c>
      <c r="Q105" s="234">
        <f>Q98*IF(P105&lt;0,Assumptions!$P74,Assumptions!$O74)*(1+Assumptions!$J$24)^(Q91-$G$1)*IF(Q1=Assumptions!$R$3,CHOOSE(Assumptions!$P$3,'Cost Curves'!BT$87,'Cost Curves'!BT$88,'Cost Curves'!BT$89),1)</f>
        <v>0</v>
      </c>
      <c r="R105" s="234">
        <f>R98*IF(Q105&lt;0,Assumptions!$P74,Assumptions!$O74)*(1+Assumptions!$J$24)^(R$1-$G$1)*IF(R1=Assumptions!$R$3,CHOOSE(Assumptions!$P$3,'Cost Curves'!BU$87,'Cost Curves'!BU$88,'Cost Curves'!BU$89),1)</f>
        <v>0</v>
      </c>
      <c r="S105" s="234">
        <f>S98*IF(R105&lt;0,Assumptions!$P74,Assumptions!$O74)*(1+Assumptions!$J$24)^(S$1-$G$1)*IF(S1=Assumptions!$R$3,CHOOSE(Assumptions!$P$3,'Cost Curves'!BV$87,'Cost Curves'!BV$88,'Cost Curves'!BV$89),1)</f>
        <v>0</v>
      </c>
      <c r="T105" s="234">
        <f>T98*IF(S105&lt;0,Assumptions!$P74,Assumptions!$O74)*(1+Assumptions!$J$24)^(T$1-$G$1)*IF(T1=Assumptions!$R$3,CHOOSE(Assumptions!$P$3,'Cost Curves'!BW$87,'Cost Curves'!BW$88,'Cost Curves'!BW$89),1)</f>
        <v>0</v>
      </c>
      <c r="U105" s="234">
        <f>U98*IF(T105&lt;0,Assumptions!$P74,Assumptions!$O74)*(1+Assumptions!$J$24)^(U91-$G$1)*IF(U1=Assumptions!$R$3,CHOOSE(Assumptions!$P$3,'Cost Curves'!BX$87,'Cost Curves'!BX$88,'Cost Curves'!BX$89),1)</f>
        <v>0</v>
      </c>
      <c r="V105" s="234">
        <f>V98*IF(U105&lt;0,Assumptions!$P74,Assumptions!$O74)*(1+Assumptions!$J$24)^(V91-$G$1)*IF(V1=Assumptions!$R$3,CHOOSE(Assumptions!$P$3,'Cost Curves'!BY$87,'Cost Curves'!BY$88,'Cost Curves'!BY$89),1)</f>
        <v>0</v>
      </c>
      <c r="W105" s="234">
        <f>W98*IF(V105&lt;0,Assumptions!$P74,Assumptions!$O74)*(1+Assumptions!$J$24)^(W91-$G$1)*IF(W1=Assumptions!$R$3,CHOOSE(Assumptions!$P$3,'Cost Curves'!BZ$87,'Cost Curves'!BZ$88,'Cost Curves'!BZ$89),1)</f>
        <v>0</v>
      </c>
      <c r="X105" s="234">
        <f>X98*IF(W105&lt;0,Assumptions!$P74,Assumptions!$O74)*(1+Assumptions!$J$24)^(X$1-$G$1)*IF(X1=Assumptions!$R$3,CHOOSE(Assumptions!$P$3,'Cost Curves'!CA$87,'Cost Curves'!CA$88,'Cost Curves'!CA$89),1)</f>
        <v>0</v>
      </c>
      <c r="Y105" s="12"/>
      <c r="Z105" s="12"/>
    </row>
    <row r="106" spans="1:26" ht="14.25" customHeight="1">
      <c r="A106" s="423"/>
      <c r="B106" s="423"/>
      <c r="C106" s="423"/>
      <c r="D106" s="239" t="s">
        <v>129</v>
      </c>
      <c r="E106" s="316"/>
      <c r="F106" s="317"/>
      <c r="G106" s="240">
        <f>G99*Assumptions!$Q74*(1+Assumptions!$J$24)^(G1-$G$1)*IF(G1=Assumptions!$R$3,CHOOSE(Assumptions!$P$3,'Cost Curves'!BJ$87,'Cost Curves'!BJ$88,'Cost Curves'!BJ$89),1)</f>
        <v>0</v>
      </c>
      <c r="H106" s="240">
        <f>H99*Assumptions!$Q74*(1+Assumptions!$J$24)^(H1-$G$1)*IF(H1=Assumptions!$R$3,CHOOSE(Assumptions!$P$3,'Cost Curves'!BK$87,'Cost Curves'!BK$88,'Cost Curves'!BK$89),1)</f>
        <v>0</v>
      </c>
      <c r="I106" s="240">
        <f>I99*Assumptions!$Q74*(1+Assumptions!$J$24)^(I1-$G$1)*IF(I1=Assumptions!$R$3,CHOOSE(Assumptions!$P$3,'Cost Curves'!BL$87,'Cost Curves'!BL$88,'Cost Curves'!BL$89),1)</f>
        <v>0</v>
      </c>
      <c r="J106" s="240">
        <f>J99*Assumptions!$Q74*(1+Assumptions!$J$24)^(J1-$G$1)*IF(J1=Assumptions!$R$3,CHOOSE(Assumptions!$P$3,'Cost Curves'!BM$87,'Cost Curves'!BM$88,'Cost Curves'!BM$89),1)</f>
        <v>0</v>
      </c>
      <c r="K106" s="240">
        <f>K99*Assumptions!$Q74*(1+Assumptions!$J$24)^(K1-$G$1)*IF(K1=Assumptions!$R$3,CHOOSE(Assumptions!$P$3,'Cost Curves'!BN$87,'Cost Curves'!BN$88,'Cost Curves'!BN$89),1)</f>
        <v>0</v>
      </c>
      <c r="L106" s="240">
        <f>L99*Assumptions!$Q74*(1+Assumptions!$J$24)^(L1-$G$1)*IF(L1=Assumptions!$R$3,CHOOSE(Assumptions!$P$3,'Cost Curves'!BO$87,'Cost Curves'!BO$88,'Cost Curves'!BO$89),1)</f>
        <v>0</v>
      </c>
      <c r="M106" s="240">
        <f>M99*Assumptions!$Q74*(1+Assumptions!$J$24)^(M$1-$G$1)*IF(M1=Assumptions!$R$3,CHOOSE(Assumptions!$P$3,'Cost Curves'!BP$87,'Cost Curves'!BP$88,'Cost Curves'!BP$89),1)</f>
        <v>0</v>
      </c>
      <c r="N106" s="240">
        <f>N99*Assumptions!$Q74*(1+Assumptions!$J$24)^(N1-$G$1)*IF(N1=Assumptions!$R$3,CHOOSE(Assumptions!$P$3,'Cost Curves'!BQ$87,'Cost Curves'!BQ$88,'Cost Curves'!BQ$89),1)</f>
        <v>0</v>
      </c>
      <c r="O106" s="240">
        <f>O99*Assumptions!$Q74*(1+Assumptions!$J$24)^(O1-$G$1)*IF(O1=Assumptions!$R$3,CHOOSE(Assumptions!$P$3,'Cost Curves'!BR$87,'Cost Curves'!BR$88,'Cost Curves'!BR$89),1)</f>
        <v>0</v>
      </c>
      <c r="P106" s="240">
        <f>P99*Assumptions!$Q74*(1+Assumptions!$J$24)^(P1-$G$1)*IF(P1=Assumptions!$R$3,CHOOSE(Assumptions!$P$3,'Cost Curves'!BS$87,'Cost Curves'!BS$88,'Cost Curves'!BS$89),1)</f>
        <v>0</v>
      </c>
      <c r="Q106" s="240">
        <f>Q99*Assumptions!$Q74*(1+Assumptions!$J$24)^(Q1-$G$1)*IF(Q1=Assumptions!$R$3,CHOOSE(Assumptions!$P$3,'Cost Curves'!BT$87,'Cost Curves'!BT$88,'Cost Curves'!BT$89),1)</f>
        <v>0</v>
      </c>
      <c r="R106" s="240">
        <f>R99*Assumptions!$Q74*(1+Assumptions!$J$24)^(R1-$G$1)*IF(R1=Assumptions!$R$3,CHOOSE(Assumptions!$P$3,'Cost Curves'!BU$87,'Cost Curves'!BU$88,'Cost Curves'!BU$89),1)</f>
        <v>0</v>
      </c>
      <c r="S106" s="240">
        <f>S99*Assumptions!$Q74*(1+Assumptions!$J$24)^(S1-$G$1)*IF(S1=Assumptions!$R$3,CHOOSE(Assumptions!$P$3,'Cost Curves'!BV$87,'Cost Curves'!BV$88,'Cost Curves'!BV$89),1)</f>
        <v>0</v>
      </c>
      <c r="T106" s="240">
        <f>T99*Assumptions!$Q74*(1+Assumptions!$J$24)^(T1-$G$1)*IF(T1=Assumptions!$R$3,CHOOSE(Assumptions!$P$3,'Cost Curves'!BW$87,'Cost Curves'!BW$88,'Cost Curves'!BW$89),1)</f>
        <v>0</v>
      </c>
      <c r="U106" s="240">
        <f>U99*Assumptions!$Q74*(1+Assumptions!$J$24)^(U1-$G$1)*IF(U1=Assumptions!$R$3,CHOOSE(Assumptions!$P$3,'Cost Curves'!BX$87,'Cost Curves'!BX$88,'Cost Curves'!BX$89),1)</f>
        <v>0</v>
      </c>
      <c r="V106" s="240">
        <f>V99*Assumptions!$Q74*(1+Assumptions!$J$24)^(V1-$G$1)*IF(V1=Assumptions!$R$3,CHOOSE(Assumptions!$P$3,'Cost Curves'!BY$87,'Cost Curves'!BY$88,'Cost Curves'!BY$89),1)</f>
        <v>0</v>
      </c>
      <c r="W106" s="240">
        <f>W99*Assumptions!$Q74*(1+Assumptions!$J$24)^(W1-$G$1)*IF(W1=Assumptions!$R$3,CHOOSE(Assumptions!$P$3,'Cost Curves'!BZ$87,'Cost Curves'!BZ$88,'Cost Curves'!BZ$89),1)</f>
        <v>0</v>
      </c>
      <c r="X106" s="240">
        <f>X99*Assumptions!$Q74*(1+Assumptions!$J$24)^(X$1-$G$1)*IF(X1=Assumptions!$R$3,CHOOSE(Assumptions!$P$3,'Cost Curves'!CA$87,'Cost Curves'!CA$88,'Cost Curves'!CA$89),1)</f>
        <v>0</v>
      </c>
      <c r="Y106" s="12"/>
      <c r="Z106" s="12"/>
    </row>
    <row r="107" spans="1:26" ht="14.25" customHeight="1">
      <c r="A107" s="423"/>
      <c r="B107" s="423"/>
      <c r="C107" s="423"/>
      <c r="D107" s="297" t="s">
        <v>203</v>
      </c>
      <c r="E107" s="298"/>
      <c r="F107" s="299"/>
      <c r="G107" s="300">
        <f t="shared" ref="G107:X107" si="10">SUM(G102:G106)</f>
        <v>0</v>
      </c>
      <c r="H107" s="300">
        <f t="shared" si="10"/>
        <v>0</v>
      </c>
      <c r="I107" s="300">
        <f t="shared" si="10"/>
        <v>0</v>
      </c>
      <c r="J107" s="300">
        <f t="shared" si="10"/>
        <v>0</v>
      </c>
      <c r="K107" s="300">
        <f t="shared" si="10"/>
        <v>0</v>
      </c>
      <c r="L107" s="300">
        <f t="shared" si="10"/>
        <v>0</v>
      </c>
      <c r="M107" s="300">
        <f t="shared" si="10"/>
        <v>0</v>
      </c>
      <c r="N107" s="300">
        <f t="shared" si="10"/>
        <v>0</v>
      </c>
      <c r="O107" s="300">
        <f t="shared" si="10"/>
        <v>0</v>
      </c>
      <c r="P107" s="300">
        <f t="shared" si="10"/>
        <v>0</v>
      </c>
      <c r="Q107" s="300">
        <f t="shared" si="10"/>
        <v>0</v>
      </c>
      <c r="R107" s="300">
        <f t="shared" si="10"/>
        <v>0</v>
      </c>
      <c r="S107" s="300">
        <f t="shared" si="10"/>
        <v>0</v>
      </c>
      <c r="T107" s="300">
        <f t="shared" si="10"/>
        <v>0</v>
      </c>
      <c r="U107" s="300">
        <f t="shared" si="10"/>
        <v>0</v>
      </c>
      <c r="V107" s="300">
        <f t="shared" si="10"/>
        <v>0</v>
      </c>
      <c r="W107" s="300">
        <f t="shared" si="10"/>
        <v>0</v>
      </c>
      <c r="X107" s="300">
        <f t="shared" si="10"/>
        <v>0</v>
      </c>
      <c r="Y107" s="301"/>
      <c r="Z107" s="301"/>
    </row>
    <row r="108" spans="1:26" ht="14.25" customHeight="1">
      <c r="A108" s="423"/>
      <c r="B108" s="423"/>
      <c r="C108" s="423"/>
      <c r="D108" s="125"/>
      <c r="E108" s="287"/>
      <c r="F108" s="96"/>
      <c r="G108" s="234"/>
      <c r="H108" s="234"/>
      <c r="I108" s="234"/>
      <c r="J108" s="234"/>
      <c r="K108" s="234"/>
      <c r="L108" s="234"/>
      <c r="M108" s="234"/>
      <c r="N108" s="234"/>
      <c r="O108" s="234"/>
      <c r="P108" s="234"/>
      <c r="Q108" s="234"/>
      <c r="R108" s="234"/>
      <c r="S108" s="234"/>
      <c r="T108" s="234"/>
      <c r="U108" s="12"/>
      <c r="V108" s="12"/>
      <c r="W108" s="12"/>
      <c r="X108" s="12"/>
      <c r="Y108" s="12"/>
      <c r="Z108" s="12"/>
    </row>
    <row r="109" spans="1:26" ht="14.25" customHeight="1">
      <c r="A109" s="423"/>
      <c r="B109" s="423"/>
      <c r="C109" s="423"/>
      <c r="D109" s="229" t="s">
        <v>166</v>
      </c>
      <c r="E109" s="287"/>
      <c r="F109" s="96"/>
      <c r="G109" s="234"/>
      <c r="H109" s="234"/>
      <c r="I109" s="234"/>
      <c r="J109" s="234"/>
      <c r="K109" s="234"/>
      <c r="L109" s="234"/>
      <c r="M109" s="234"/>
      <c r="N109" s="234"/>
      <c r="O109" s="234"/>
      <c r="P109" s="234"/>
      <c r="Q109" s="234"/>
      <c r="R109" s="234"/>
      <c r="S109" s="234"/>
      <c r="T109" s="234"/>
      <c r="U109" s="12"/>
      <c r="V109" s="12"/>
      <c r="W109" s="12"/>
      <c r="X109" s="12"/>
      <c r="Y109" s="12"/>
      <c r="Z109" s="12"/>
    </row>
    <row r="110" spans="1:26" ht="14.25" customHeight="1">
      <c r="A110" s="423"/>
      <c r="B110" s="423"/>
      <c r="C110" s="423"/>
      <c r="D110" s="302" t="s">
        <v>61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423"/>
      <c r="B111" s="423"/>
      <c r="C111" s="423"/>
      <c r="D111" s="125" t="s">
        <v>77</v>
      </c>
      <c r="E111" s="12"/>
      <c r="F111" s="12"/>
      <c r="G111" s="234">
        <f>G$95*Assumptions!$L31*(1+Assumptions!$J$24)^(G$1-$G$1)*CHOOSE(Assumptions!$P$3,'Cost Curves'!BJ$6,'Cost Curves'!BJ$7,'Cost Curves'!BJ$8)</f>
        <v>0</v>
      </c>
      <c r="H111" s="234">
        <f>H$95*Assumptions!$L31*(1+Assumptions!$J$24)^(H$1-$G$1)*CHOOSE(Assumptions!$P$3,'Cost Curves'!BK$6,'Cost Curves'!BK$7,'Cost Curves'!BK$8)</f>
        <v>0</v>
      </c>
      <c r="I111" s="234">
        <f>I$95*Assumptions!$L31*(1+Assumptions!$J$24)^(I$1-$G$1)*CHOOSE(Assumptions!$P$3,'Cost Curves'!BL$6,'Cost Curves'!BL$7,'Cost Curves'!BL$8)</f>
        <v>0</v>
      </c>
      <c r="J111" s="234">
        <f>J$95*Assumptions!$L31*(1+Assumptions!$J$24)^(J$1-$G$1)*CHOOSE(Assumptions!$P$3,'Cost Curves'!BM$6,'Cost Curves'!BM$7,'Cost Curves'!BM$8)</f>
        <v>0</v>
      </c>
      <c r="K111" s="234">
        <f>K$95*Assumptions!$L31*(1+Assumptions!$J$24)^(K$1-$G$1)*CHOOSE(Assumptions!$P$3,'Cost Curves'!BN$6,'Cost Curves'!BN$7,'Cost Curves'!BN$8)</f>
        <v>0</v>
      </c>
      <c r="L111" s="234">
        <f>L$95*Assumptions!$L31*(1+Assumptions!$J$24)^(L$1-$G$1)*CHOOSE(Assumptions!$P$3,'Cost Curves'!BO$6,'Cost Curves'!BO$7,'Cost Curves'!BO$8)</f>
        <v>0</v>
      </c>
      <c r="M111" s="234">
        <f>M$95*Assumptions!$L31*(1+Assumptions!$J$24)^(M$1-$G$1)*CHOOSE(Assumptions!$P$3,'Cost Curves'!BP$6,'Cost Curves'!BP$7,'Cost Curves'!BP$8)</f>
        <v>0</v>
      </c>
      <c r="N111" s="234">
        <f>N$95*Assumptions!$L31*(1+Assumptions!$J$24)^(N$1-$G$1)*CHOOSE(Assumptions!$P$3,'Cost Curves'!BQ$6,'Cost Curves'!BQ$7,'Cost Curves'!BQ$8)</f>
        <v>0</v>
      </c>
      <c r="O111" s="234">
        <f>O$95*Assumptions!$L31*(1+Assumptions!$J$24)^(O$1-$G$1)*CHOOSE(Assumptions!$P$3,'Cost Curves'!BR$6,'Cost Curves'!BR$7,'Cost Curves'!BR$8)</f>
        <v>0</v>
      </c>
      <c r="P111" s="234">
        <f>P$95*Assumptions!$L31*(1+Assumptions!$J$24)^(P$1-$G$1)*CHOOSE(Assumptions!$P$3,'Cost Curves'!BS$6,'Cost Curves'!BS$7,'Cost Curves'!BS$8)</f>
        <v>0</v>
      </c>
      <c r="Q111" s="234">
        <f>Q$95*Assumptions!$L31*(1+Assumptions!$J$24)^(Q$1-$G$1)*CHOOSE(Assumptions!$P$3,'Cost Curves'!BT$6,'Cost Curves'!BT$7,'Cost Curves'!BT$8)</f>
        <v>0</v>
      </c>
      <c r="R111" s="234">
        <f>R$95*Assumptions!$L31*(1+Assumptions!$J$24)^(R$1-$G$1)*CHOOSE(Assumptions!$P$3,'Cost Curves'!BU$6,'Cost Curves'!BU$7,'Cost Curves'!BU$8)</f>
        <v>0</v>
      </c>
      <c r="S111" s="234">
        <f>S$95*Assumptions!$L31*(1+Assumptions!$J$24)^(S$1-$G$1)*CHOOSE(Assumptions!$P$3,'Cost Curves'!BV$6,'Cost Curves'!BV$7,'Cost Curves'!BV$8)</f>
        <v>0</v>
      </c>
      <c r="T111" s="234">
        <f>T$95*Assumptions!$L31*(1+Assumptions!$J$24)^(T$1-$G$1)*CHOOSE(Assumptions!$P$3,'Cost Curves'!BW$6,'Cost Curves'!BW$7,'Cost Curves'!BW$8)</f>
        <v>0</v>
      </c>
      <c r="U111" s="234">
        <f>U$95*Assumptions!$L31*(1+Assumptions!$J$24)^(U$1-$G$1)*CHOOSE(Assumptions!$P$3,'Cost Curves'!BX$6,'Cost Curves'!BX$7,'Cost Curves'!BX$8)</f>
        <v>0</v>
      </c>
      <c r="V111" s="234">
        <f>V$95*Assumptions!$L31*(1+Assumptions!$J$24)^(V$1-$G$1)*CHOOSE(Assumptions!$P$3,'Cost Curves'!BY$6,'Cost Curves'!BY$7,'Cost Curves'!BY$8)</f>
        <v>0</v>
      </c>
      <c r="W111" s="234">
        <f>W$95*Assumptions!$L31*(1+Assumptions!$J$24)^(W$1-$G$1)*CHOOSE(Assumptions!$P$3,'Cost Curves'!BZ$6,'Cost Curves'!BZ$7,'Cost Curves'!BZ$8)</f>
        <v>0</v>
      </c>
      <c r="X111" s="234">
        <f>X$95*Assumptions!$L31*(1+Assumptions!$J$24)^(X$1-$G$1)*CHOOSE(Assumptions!$P$3,'Cost Curves'!CA$6,'Cost Curves'!CA$7,'Cost Curves'!CA$8)</f>
        <v>0</v>
      </c>
      <c r="Y111" s="12"/>
      <c r="Z111" s="12"/>
    </row>
    <row r="112" spans="1:26" ht="14.25" customHeight="1">
      <c r="A112" s="423"/>
      <c r="B112" s="423"/>
      <c r="C112" s="423"/>
      <c r="D112" s="125" t="s">
        <v>78</v>
      </c>
      <c r="E112" s="12"/>
      <c r="F112" s="12"/>
      <c r="G112" s="234">
        <f>G$95*Assumptions!$L32*(1+Assumptions!$J$24)^(G$1-$G$1)*CHOOSE(Assumptions!$P$3,'Cost Curves'!BJ$10,'Cost Curves'!BJ$11,'Cost Curves'!BJ$12)</f>
        <v>0</v>
      </c>
      <c r="H112" s="234">
        <f>H$95*Assumptions!$L32*(1+Assumptions!$J$24)^(H$1-$G$1)*CHOOSE(Assumptions!$P$3,'Cost Curves'!BK$10,'Cost Curves'!BK$11,'Cost Curves'!BK$12)</f>
        <v>0</v>
      </c>
      <c r="I112" s="234">
        <f>I$95*Assumptions!$L32*(1+Assumptions!$J$24)^(I$1-$G$1)*CHOOSE(Assumptions!$P$3,'Cost Curves'!BL$10,'Cost Curves'!BL$11,'Cost Curves'!BL$12)</f>
        <v>0</v>
      </c>
      <c r="J112" s="234">
        <f>J$95*Assumptions!$L32*(1+Assumptions!$J$24)^(J$1-$G$1)*CHOOSE(Assumptions!$P$3,'Cost Curves'!BM$10,'Cost Curves'!BM$11,'Cost Curves'!BM$12)</f>
        <v>0</v>
      </c>
      <c r="K112" s="234">
        <f>K$95*Assumptions!$L32*(1+Assumptions!$J$24)^(K$1-$G$1)*CHOOSE(Assumptions!$P$3,'Cost Curves'!BN$10,'Cost Curves'!BN$11,'Cost Curves'!BN$12)</f>
        <v>0</v>
      </c>
      <c r="L112" s="234">
        <f>L$95*Assumptions!$L32*(1+Assumptions!$J$24)^(L$1-$G$1)*CHOOSE(Assumptions!$P$3,'Cost Curves'!BO$10,'Cost Curves'!BO$11,'Cost Curves'!BO$12)</f>
        <v>0</v>
      </c>
      <c r="M112" s="234">
        <f>M$95*Assumptions!$L32*(1+Assumptions!$J$24)^(M$1-$G$1)*CHOOSE(Assumptions!$P$3,'Cost Curves'!BP$10,'Cost Curves'!BP$11,'Cost Curves'!BP$12)</f>
        <v>0</v>
      </c>
      <c r="N112" s="234">
        <f>N$95*Assumptions!$L32*(1+Assumptions!$J$24)^(N$1-$G$1)*CHOOSE(Assumptions!$P$3,'Cost Curves'!BQ$10,'Cost Curves'!BQ$11,'Cost Curves'!BQ$12)</f>
        <v>0</v>
      </c>
      <c r="O112" s="234">
        <f>O$95*Assumptions!$L32*(1+Assumptions!$J$24)^(O$1-$G$1)*CHOOSE(Assumptions!$P$3,'Cost Curves'!BR$10,'Cost Curves'!BR$11,'Cost Curves'!BR$12)</f>
        <v>0</v>
      </c>
      <c r="P112" s="234">
        <f>P$95*Assumptions!$L32*(1+Assumptions!$J$24)^(P$1-$G$1)*CHOOSE(Assumptions!$P$3,'Cost Curves'!BS$10,'Cost Curves'!BS$11,'Cost Curves'!BS$12)</f>
        <v>0</v>
      </c>
      <c r="Q112" s="234">
        <f>Q$95*Assumptions!$L32*(1+Assumptions!$J$24)^(Q$1-$G$1)*CHOOSE(Assumptions!$P$3,'Cost Curves'!BT$10,'Cost Curves'!BT$11,'Cost Curves'!BT$12)</f>
        <v>0</v>
      </c>
      <c r="R112" s="234">
        <f>R$95*Assumptions!$L32*(1+Assumptions!$J$24)^(R$1-$G$1)*CHOOSE(Assumptions!$P$3,'Cost Curves'!BU$10,'Cost Curves'!BU$11,'Cost Curves'!BU$12)</f>
        <v>0</v>
      </c>
      <c r="S112" s="234">
        <f>S$95*Assumptions!$L32*(1+Assumptions!$J$24)^(S$1-$G$1)*CHOOSE(Assumptions!$P$3,'Cost Curves'!BV$10,'Cost Curves'!BV$11,'Cost Curves'!BV$12)</f>
        <v>0</v>
      </c>
      <c r="T112" s="234">
        <f>T$95*Assumptions!$L32*(1+Assumptions!$J$24)^(T$1-$G$1)*CHOOSE(Assumptions!$P$3,'Cost Curves'!BW$10,'Cost Curves'!BW$11,'Cost Curves'!BW$12)</f>
        <v>0</v>
      </c>
      <c r="U112" s="234">
        <f>U$95*Assumptions!$L32*(1+Assumptions!$J$24)^(U$1-$G$1)*CHOOSE(Assumptions!$P$3,'Cost Curves'!BX$10,'Cost Curves'!BX$11,'Cost Curves'!BX$12)</f>
        <v>0</v>
      </c>
      <c r="V112" s="234">
        <f>V$95*Assumptions!$L32*(1+Assumptions!$J$24)^(V$1-$G$1)*CHOOSE(Assumptions!$P$3,'Cost Curves'!BY$10,'Cost Curves'!BY$11,'Cost Curves'!BY$12)</f>
        <v>0</v>
      </c>
      <c r="W112" s="234">
        <f>W$95*Assumptions!$L32*(1+Assumptions!$J$24)^(W$1-$G$1)*CHOOSE(Assumptions!$P$3,'Cost Curves'!BZ$10,'Cost Curves'!BZ$11,'Cost Curves'!BZ$12)</f>
        <v>0</v>
      </c>
      <c r="X112" s="234">
        <f>X$95*Assumptions!$L32*(1+Assumptions!$J$24)^(X$1-$G$1)*CHOOSE(Assumptions!$P$3,'Cost Curves'!CA$10,'Cost Curves'!CA$11,'Cost Curves'!CA$12)</f>
        <v>0</v>
      </c>
      <c r="Y112" s="12"/>
      <c r="Z112" s="12"/>
    </row>
    <row r="113" spans="1:26" ht="14.25" customHeight="1">
      <c r="A113" s="423"/>
      <c r="B113" s="423"/>
      <c r="C113" s="423"/>
      <c r="D113" s="125" t="s">
        <v>198</v>
      </c>
      <c r="E113" s="12"/>
      <c r="F113" s="12"/>
      <c r="G113" s="234">
        <f>G$95*Assumptions!$L33*(1+Assumptions!$J$24)^(G$1-$G$1)*CHOOSE(Assumptions!$P$3,'Cost Curves'!BJ$14,'Cost Curves'!BJ$15,'Cost Curves'!BJ$16)</f>
        <v>0</v>
      </c>
      <c r="H113" s="234">
        <f>H$95*Assumptions!$L33*(1+Assumptions!$J$24)^(H$1-$G$1)*CHOOSE(Assumptions!$P$3,'Cost Curves'!BK$14,'Cost Curves'!BK$15,'Cost Curves'!BK$16)</f>
        <v>0</v>
      </c>
      <c r="I113" s="234">
        <f>I$95*Assumptions!$L33*(1+Assumptions!$J$24)^(I$1-$G$1)*CHOOSE(Assumptions!$P$3,'Cost Curves'!BL$14,'Cost Curves'!BL$15,'Cost Curves'!BL$16)</f>
        <v>0</v>
      </c>
      <c r="J113" s="234">
        <f>J$95*Assumptions!$L33*(1+Assumptions!$J$24)^(J$1-$G$1)*CHOOSE(Assumptions!$P$3,'Cost Curves'!BM$14,'Cost Curves'!BM$15,'Cost Curves'!BM$16)</f>
        <v>0</v>
      </c>
      <c r="K113" s="234">
        <f>K$95*Assumptions!$L33*(1+Assumptions!$J$24)^(K$1-$G$1)*CHOOSE(Assumptions!$P$3,'Cost Curves'!BN$14,'Cost Curves'!BN$15,'Cost Curves'!BN$16)</f>
        <v>0</v>
      </c>
      <c r="L113" s="234">
        <f>L$95*Assumptions!$L33*(1+Assumptions!$J$24)^(L$1-$G$1)*CHOOSE(Assumptions!$P$3,'Cost Curves'!BO$14,'Cost Curves'!BO$15,'Cost Curves'!BO$16)</f>
        <v>0</v>
      </c>
      <c r="M113" s="234">
        <f>M$95*Assumptions!$L33*(1+Assumptions!$J$24)^(M$1-$G$1)*CHOOSE(Assumptions!$P$3,'Cost Curves'!BP$14,'Cost Curves'!BP$15,'Cost Curves'!BP$16)</f>
        <v>0</v>
      </c>
      <c r="N113" s="234">
        <f>N$95*Assumptions!$L33*(1+Assumptions!$J$24)^(N$1-$G$1)*CHOOSE(Assumptions!$P$3,'Cost Curves'!BQ$14,'Cost Curves'!BQ$15,'Cost Curves'!BQ$16)</f>
        <v>0</v>
      </c>
      <c r="O113" s="234">
        <f>O$95*Assumptions!$L33*(1+Assumptions!$J$24)^(O$1-$G$1)*CHOOSE(Assumptions!$P$3,'Cost Curves'!BR$14,'Cost Curves'!BR$15,'Cost Curves'!BR$16)</f>
        <v>0</v>
      </c>
      <c r="P113" s="234">
        <f>P$95*Assumptions!$L33*(1+Assumptions!$J$24)^(P$1-$G$1)*CHOOSE(Assumptions!$P$3,'Cost Curves'!BS$14,'Cost Curves'!BS$15,'Cost Curves'!BS$16)</f>
        <v>0</v>
      </c>
      <c r="Q113" s="234">
        <f>Q$95*Assumptions!$L33*(1+Assumptions!$J$24)^(Q$1-$G$1)*CHOOSE(Assumptions!$P$3,'Cost Curves'!BT$14,'Cost Curves'!BT$15,'Cost Curves'!BT$16)</f>
        <v>0</v>
      </c>
      <c r="R113" s="234">
        <f>R$95*Assumptions!$L33*(1+Assumptions!$J$24)^(R$1-$G$1)*CHOOSE(Assumptions!$P$3,'Cost Curves'!BU$14,'Cost Curves'!BU$15,'Cost Curves'!BU$16)</f>
        <v>0</v>
      </c>
      <c r="S113" s="234">
        <f>S$95*Assumptions!$L33*(1+Assumptions!$J$24)^(S$1-$G$1)*CHOOSE(Assumptions!$P$3,'Cost Curves'!BV$14,'Cost Curves'!BV$15,'Cost Curves'!BV$16)</f>
        <v>0</v>
      </c>
      <c r="T113" s="234">
        <f>T$95*Assumptions!$L33*(1+Assumptions!$J$24)^(T$1-$G$1)*CHOOSE(Assumptions!$P$3,'Cost Curves'!BW$14,'Cost Curves'!BW$15,'Cost Curves'!BW$16)</f>
        <v>0</v>
      </c>
      <c r="U113" s="234">
        <f>U$95*Assumptions!$L33*(1+Assumptions!$J$24)^(U$1-$G$1)*CHOOSE(Assumptions!$P$3,'Cost Curves'!BX$14,'Cost Curves'!BX$15,'Cost Curves'!BX$16)</f>
        <v>0</v>
      </c>
      <c r="V113" s="234">
        <f>V$95*Assumptions!$L33*(1+Assumptions!$J$24)^(V$1-$G$1)*CHOOSE(Assumptions!$P$3,'Cost Curves'!BY$14,'Cost Curves'!BY$15,'Cost Curves'!BY$16)</f>
        <v>0</v>
      </c>
      <c r="W113" s="234">
        <f>W$95*Assumptions!$L33*(1+Assumptions!$J$24)^(W$1-$G$1)*CHOOSE(Assumptions!$P$3,'Cost Curves'!BZ$14,'Cost Curves'!BZ$15,'Cost Curves'!BZ$16)</f>
        <v>0</v>
      </c>
      <c r="X113" s="234">
        <f>X$95*Assumptions!$L33*(1+Assumptions!$J$24)^(X$1-$G$1)*CHOOSE(Assumptions!$P$3,'Cost Curves'!CA$14,'Cost Curves'!CA$15,'Cost Curves'!CA$16)</f>
        <v>0</v>
      </c>
      <c r="Y113" s="12"/>
      <c r="Z113" s="12"/>
    </row>
    <row r="114" spans="1:26" ht="14.25" customHeight="1">
      <c r="A114" s="423"/>
      <c r="B114" s="423"/>
      <c r="C114" s="423"/>
      <c r="D114" s="125" t="s">
        <v>80</v>
      </c>
      <c r="E114" s="12"/>
      <c r="F114" s="12"/>
      <c r="G114" s="234">
        <f>G$95*Assumptions!$L34*(1+Assumptions!$J$24)^(G$1-$G$1)*CHOOSE(Assumptions!$P$3,'Cost Curves'!BJ$18,'Cost Curves'!BJ$19,'Cost Curves'!BJ$20)</f>
        <v>0</v>
      </c>
      <c r="H114" s="234">
        <f>H$95*Assumptions!$L34*(1+Assumptions!$J$24)^(H$1-$G$1)*CHOOSE(Assumptions!$P$3,'Cost Curves'!BK$18,'Cost Curves'!BK$19,'Cost Curves'!BK$20)</f>
        <v>0</v>
      </c>
      <c r="I114" s="234">
        <f>I$95*Assumptions!$L34*(1+Assumptions!$J$24)^(I$1-$G$1)*CHOOSE(Assumptions!$P$3,'Cost Curves'!BL$18,'Cost Curves'!BL$19,'Cost Curves'!BL$20)</f>
        <v>0</v>
      </c>
      <c r="J114" s="234">
        <f>J$95*Assumptions!$L34*(1+Assumptions!$J$24)^(J$1-$G$1)*CHOOSE(Assumptions!$P$3,'Cost Curves'!BM$18,'Cost Curves'!BM$19,'Cost Curves'!BM$20)</f>
        <v>0</v>
      </c>
      <c r="K114" s="234">
        <f>K$95*Assumptions!$L34*(1+Assumptions!$J$24)^(K$1-$G$1)*CHOOSE(Assumptions!$P$3,'Cost Curves'!BN$18,'Cost Curves'!BN$19,'Cost Curves'!BN$20)</f>
        <v>0</v>
      </c>
      <c r="L114" s="234">
        <f>L$95*Assumptions!$L34*(1+Assumptions!$J$24)^(L$1-$G$1)*CHOOSE(Assumptions!$P$3,'Cost Curves'!BO$18,'Cost Curves'!BO$19,'Cost Curves'!BO$20)</f>
        <v>0</v>
      </c>
      <c r="M114" s="234">
        <f>M$95*Assumptions!$L34*(1+Assumptions!$J$24)^(M$1-$G$1)*CHOOSE(Assumptions!$P$3,'Cost Curves'!BP$18,'Cost Curves'!BP$19,'Cost Curves'!BP$20)</f>
        <v>0</v>
      </c>
      <c r="N114" s="234">
        <f>N$95*Assumptions!$L34*(1+Assumptions!$J$24)^(N$1-$G$1)*CHOOSE(Assumptions!$P$3,'Cost Curves'!BQ$18,'Cost Curves'!BQ$19,'Cost Curves'!BQ$20)</f>
        <v>0</v>
      </c>
      <c r="O114" s="234">
        <f>O$95*Assumptions!$L34*(1+Assumptions!$J$24)^(O$1-$G$1)*CHOOSE(Assumptions!$P$3,'Cost Curves'!BR$18,'Cost Curves'!BR$19,'Cost Curves'!BR$20)</f>
        <v>0</v>
      </c>
      <c r="P114" s="234">
        <f>P$95*Assumptions!$L34*(1+Assumptions!$J$24)^(P$1-$G$1)*CHOOSE(Assumptions!$P$3,'Cost Curves'!BS$18,'Cost Curves'!BS$19,'Cost Curves'!BS$20)</f>
        <v>0</v>
      </c>
      <c r="Q114" s="234">
        <f>Q$95*Assumptions!$L34*(1+Assumptions!$J$24)^(Q$1-$G$1)*CHOOSE(Assumptions!$P$3,'Cost Curves'!BT$18,'Cost Curves'!BT$19,'Cost Curves'!BT$20)</f>
        <v>0</v>
      </c>
      <c r="R114" s="234">
        <f>R$95*Assumptions!$L34*(1+Assumptions!$J$24)^(R$1-$G$1)*CHOOSE(Assumptions!$P$3,'Cost Curves'!BU$18,'Cost Curves'!BU$19,'Cost Curves'!BU$20)</f>
        <v>0</v>
      </c>
      <c r="S114" s="234">
        <f>S$95*Assumptions!$L34*(1+Assumptions!$J$24)^(S$1-$G$1)*CHOOSE(Assumptions!$P$3,'Cost Curves'!BV$18,'Cost Curves'!BV$19,'Cost Curves'!BV$20)</f>
        <v>0</v>
      </c>
      <c r="T114" s="234">
        <f>T$95*Assumptions!$L34*(1+Assumptions!$J$24)^(T$1-$G$1)*CHOOSE(Assumptions!$P$3,'Cost Curves'!BW$18,'Cost Curves'!BW$19,'Cost Curves'!BW$20)</f>
        <v>0</v>
      </c>
      <c r="U114" s="234">
        <f>U$95*Assumptions!$L34*(1+Assumptions!$J$24)^(U$1-$G$1)*CHOOSE(Assumptions!$P$3,'Cost Curves'!BX$18,'Cost Curves'!BX$19,'Cost Curves'!BX$20)</f>
        <v>0</v>
      </c>
      <c r="V114" s="234">
        <f>V$95*Assumptions!$L34*(1+Assumptions!$J$24)^(V$1-$G$1)*CHOOSE(Assumptions!$P$3,'Cost Curves'!BY$18,'Cost Curves'!BY$19,'Cost Curves'!BY$20)</f>
        <v>0</v>
      </c>
      <c r="W114" s="234">
        <f>W$95*Assumptions!$L34*(1+Assumptions!$J$24)^(W$1-$G$1)*CHOOSE(Assumptions!$P$3,'Cost Curves'!BZ$18,'Cost Curves'!BZ$19,'Cost Curves'!BZ$20)</f>
        <v>0</v>
      </c>
      <c r="X114" s="234">
        <f>X$95*Assumptions!$L34*(1+Assumptions!$J$24)^(X$1-$G$1)*CHOOSE(Assumptions!$P$3,'Cost Curves'!CA$18,'Cost Curves'!CA$19,'Cost Curves'!CA$20)</f>
        <v>0</v>
      </c>
      <c r="Y114" s="12"/>
      <c r="Z114" s="12"/>
    </row>
    <row r="115" spans="1:26" ht="14.25" customHeight="1">
      <c r="A115" s="423"/>
      <c r="B115" s="423"/>
      <c r="C115" s="423"/>
      <c r="D115" s="125" t="s">
        <v>81</v>
      </c>
      <c r="E115" s="12"/>
      <c r="F115" s="12"/>
      <c r="G115" s="234">
        <f>G$95*Assumptions!$L35*(1+Assumptions!$J$24)^(G$1-$G$1)*CHOOSE(Assumptions!$P$3,'Cost Curves'!BJ$22,'Cost Curves'!BJ$23,'Cost Curves'!BJ$24)</f>
        <v>0</v>
      </c>
      <c r="H115" s="234">
        <f>H$95*Assumptions!$L35*(1+Assumptions!$J$24)^(H$1-$G$1)*CHOOSE(Assumptions!$P$3,'Cost Curves'!BK$22,'Cost Curves'!BK$23,'Cost Curves'!BK$24)</f>
        <v>0</v>
      </c>
      <c r="I115" s="234">
        <f>I$95*Assumptions!$L35*(1+Assumptions!$J$24)^(I$1-$G$1)*CHOOSE(Assumptions!$P$3,'Cost Curves'!BL$22,'Cost Curves'!BL$23,'Cost Curves'!BL$24)</f>
        <v>0</v>
      </c>
      <c r="J115" s="234">
        <f>J$95*Assumptions!$L35*(1+Assumptions!$J$24)^(J$1-$G$1)*CHOOSE(Assumptions!$P$3,'Cost Curves'!BM$22,'Cost Curves'!BM$23,'Cost Curves'!BM$24)</f>
        <v>0</v>
      </c>
      <c r="K115" s="234">
        <f>K$95*Assumptions!$L35*(1+Assumptions!$J$24)^(K$1-$G$1)*CHOOSE(Assumptions!$P$3,'Cost Curves'!BN$22,'Cost Curves'!BN$23,'Cost Curves'!BN$24)</f>
        <v>0</v>
      </c>
      <c r="L115" s="234">
        <f>L$95*Assumptions!$L35*(1+Assumptions!$J$24)^(L$1-$G$1)*CHOOSE(Assumptions!$P$3,'Cost Curves'!BO$22,'Cost Curves'!BO$23,'Cost Curves'!BO$24)</f>
        <v>0</v>
      </c>
      <c r="M115" s="234">
        <f>M$95*Assumptions!$L35*(1+Assumptions!$J$24)^(M$1-$G$1)*CHOOSE(Assumptions!$P$3,'Cost Curves'!BP$22,'Cost Curves'!BP$23,'Cost Curves'!BP$24)</f>
        <v>0</v>
      </c>
      <c r="N115" s="234">
        <f>N$95*Assumptions!$L35*(1+Assumptions!$J$24)^(N$1-$G$1)*CHOOSE(Assumptions!$P$3,'Cost Curves'!BQ$22,'Cost Curves'!BQ$23,'Cost Curves'!BQ$24)</f>
        <v>0</v>
      </c>
      <c r="O115" s="234">
        <f>O$95*Assumptions!$L35*(1+Assumptions!$J$24)^(O$1-$G$1)*CHOOSE(Assumptions!$P$3,'Cost Curves'!BR$22,'Cost Curves'!BR$23,'Cost Curves'!BR$24)</f>
        <v>0</v>
      </c>
      <c r="P115" s="234">
        <f>P$95*Assumptions!$L35*(1+Assumptions!$J$24)^(P$1-$G$1)*CHOOSE(Assumptions!$P$3,'Cost Curves'!BS$22,'Cost Curves'!BS$23,'Cost Curves'!BS$24)</f>
        <v>0</v>
      </c>
      <c r="Q115" s="234">
        <f>Q$95*Assumptions!$L35*(1+Assumptions!$J$24)^(Q$1-$G$1)*CHOOSE(Assumptions!$P$3,'Cost Curves'!BT$22,'Cost Curves'!BT$23,'Cost Curves'!BT$24)</f>
        <v>0</v>
      </c>
      <c r="R115" s="234">
        <f>R$95*Assumptions!$L35*(1+Assumptions!$J$24)^(R$1-$G$1)*CHOOSE(Assumptions!$P$3,'Cost Curves'!BU$22,'Cost Curves'!BU$23,'Cost Curves'!BU$24)</f>
        <v>0</v>
      </c>
      <c r="S115" s="234">
        <f>S$95*Assumptions!$L35*(1+Assumptions!$J$24)^(S$1-$G$1)*CHOOSE(Assumptions!$P$3,'Cost Curves'!BV$22,'Cost Curves'!BV$23,'Cost Curves'!BV$24)</f>
        <v>0</v>
      </c>
      <c r="T115" s="234">
        <f>T$95*Assumptions!$L35*(1+Assumptions!$J$24)^(T$1-$G$1)*CHOOSE(Assumptions!$P$3,'Cost Curves'!BW$22,'Cost Curves'!BW$23,'Cost Curves'!BW$24)</f>
        <v>0</v>
      </c>
      <c r="U115" s="234">
        <f>U$95*Assumptions!$L35*(1+Assumptions!$J$24)^(U$1-$G$1)*CHOOSE(Assumptions!$P$3,'Cost Curves'!BX$22,'Cost Curves'!BX$23,'Cost Curves'!BX$24)</f>
        <v>0</v>
      </c>
      <c r="V115" s="234">
        <f>V$95*Assumptions!$L35*(1+Assumptions!$J$24)^(V$1-$G$1)*CHOOSE(Assumptions!$P$3,'Cost Curves'!BY$22,'Cost Curves'!BY$23,'Cost Curves'!BY$24)</f>
        <v>0</v>
      </c>
      <c r="W115" s="234">
        <f>W$95*Assumptions!$L35*(1+Assumptions!$J$24)^(W$1-$G$1)*CHOOSE(Assumptions!$P$3,'Cost Curves'!BZ$22,'Cost Curves'!BZ$23,'Cost Curves'!BZ$24)</f>
        <v>0</v>
      </c>
      <c r="X115" s="234">
        <f>X$95*Assumptions!$L35*(1+Assumptions!$J$24)^(X$1-$G$1)*CHOOSE(Assumptions!$P$3,'Cost Curves'!CA$22,'Cost Curves'!CA$23,'Cost Curves'!CA$24)</f>
        <v>0</v>
      </c>
      <c r="Y115" s="12"/>
      <c r="Z115" s="12"/>
    </row>
    <row r="116" spans="1:26" ht="14.25" customHeight="1">
      <c r="A116" s="423"/>
      <c r="B116" s="423"/>
      <c r="C116" s="423"/>
      <c r="D116" s="125" t="s">
        <v>82</v>
      </c>
      <c r="E116" s="12"/>
      <c r="F116" s="12"/>
      <c r="G116" s="234">
        <f>G$95*Assumptions!$L36*(1+Assumptions!$J$24)^(G$1-$G$1)*CHOOSE(Assumptions!$P$3,'Cost Curves'!BJ$26,'Cost Curves'!BJ$27,'Cost Curves'!BJ$28)</f>
        <v>0</v>
      </c>
      <c r="H116" s="234">
        <f>H$95*Assumptions!$L36*(1+Assumptions!$J$24)^(H$1-$G$1)*CHOOSE(Assumptions!$P$3,'Cost Curves'!BK$26,'Cost Curves'!BK$27,'Cost Curves'!BK$28)</f>
        <v>0</v>
      </c>
      <c r="I116" s="234">
        <f>I$95*Assumptions!$L36*(1+Assumptions!$J$24)^(I$1-$G$1)*CHOOSE(Assumptions!$P$3,'Cost Curves'!BL$26,'Cost Curves'!BL$27,'Cost Curves'!BL$28)</f>
        <v>0</v>
      </c>
      <c r="J116" s="234">
        <f>J$95*Assumptions!$L36*(1+Assumptions!$J$24)^(J$1-$G$1)*CHOOSE(Assumptions!$P$3,'Cost Curves'!BM$26,'Cost Curves'!BM$27,'Cost Curves'!BM$28)</f>
        <v>0</v>
      </c>
      <c r="K116" s="234">
        <f>K$95*Assumptions!$L36*(1+Assumptions!$J$24)^(K$1-$G$1)*CHOOSE(Assumptions!$P$3,'Cost Curves'!BN$26,'Cost Curves'!BN$27,'Cost Curves'!BN$28)</f>
        <v>0</v>
      </c>
      <c r="L116" s="234">
        <f>L$95*Assumptions!$L36*(1+Assumptions!$J$24)^(L$1-$G$1)*CHOOSE(Assumptions!$P$3,'Cost Curves'!BO$26,'Cost Curves'!BO$27,'Cost Curves'!BO$28)</f>
        <v>0</v>
      </c>
      <c r="M116" s="234">
        <f>M$95*Assumptions!$L36*(1+Assumptions!$J$24)^(M$1-$G$1)*CHOOSE(Assumptions!$P$3,'Cost Curves'!BP$26,'Cost Curves'!BP$27,'Cost Curves'!BP$28)</f>
        <v>0</v>
      </c>
      <c r="N116" s="234">
        <f>N$95*Assumptions!$L36*(1+Assumptions!$J$24)^(N$1-$G$1)*CHOOSE(Assumptions!$P$3,'Cost Curves'!BQ$26,'Cost Curves'!BQ$27,'Cost Curves'!BQ$28)</f>
        <v>0</v>
      </c>
      <c r="O116" s="234">
        <f>O$95*Assumptions!$L36*(1+Assumptions!$J$24)^(O$1-$G$1)*CHOOSE(Assumptions!$P$3,'Cost Curves'!BR$26,'Cost Curves'!BR$27,'Cost Curves'!BR$28)</f>
        <v>0</v>
      </c>
      <c r="P116" s="234">
        <f>P$95*Assumptions!$L36*(1+Assumptions!$J$24)^(P$1-$G$1)*CHOOSE(Assumptions!$P$3,'Cost Curves'!BS$26,'Cost Curves'!BS$27,'Cost Curves'!BS$28)</f>
        <v>0</v>
      </c>
      <c r="Q116" s="234">
        <f>Q$95*Assumptions!$L36*(1+Assumptions!$J$24)^(Q$1-$G$1)*CHOOSE(Assumptions!$P$3,'Cost Curves'!BT$26,'Cost Curves'!BT$27,'Cost Curves'!BT$28)</f>
        <v>0</v>
      </c>
      <c r="R116" s="234">
        <f>R$95*Assumptions!$L36*(1+Assumptions!$J$24)^(R$1-$G$1)*CHOOSE(Assumptions!$P$3,'Cost Curves'!BU$26,'Cost Curves'!BU$27,'Cost Curves'!BU$28)</f>
        <v>0</v>
      </c>
      <c r="S116" s="234">
        <f>S$95*Assumptions!$L36*(1+Assumptions!$J$24)^(S$1-$G$1)*CHOOSE(Assumptions!$P$3,'Cost Curves'!BV$26,'Cost Curves'!BV$27,'Cost Curves'!BV$28)</f>
        <v>0</v>
      </c>
      <c r="T116" s="234">
        <f>T$95*Assumptions!$L36*(1+Assumptions!$J$24)^(T$1-$G$1)*CHOOSE(Assumptions!$P$3,'Cost Curves'!BW$26,'Cost Curves'!BW$27,'Cost Curves'!BW$28)</f>
        <v>0</v>
      </c>
      <c r="U116" s="234">
        <f>U$95*Assumptions!$L36*(1+Assumptions!$J$24)^(U$1-$G$1)*CHOOSE(Assumptions!$P$3,'Cost Curves'!BX$26,'Cost Curves'!BX$27,'Cost Curves'!BX$28)</f>
        <v>0</v>
      </c>
      <c r="V116" s="234">
        <f>V$95*Assumptions!$L36*(1+Assumptions!$J$24)^(V$1-$G$1)*CHOOSE(Assumptions!$P$3,'Cost Curves'!BY$26,'Cost Curves'!BY$27,'Cost Curves'!BY$28)</f>
        <v>0</v>
      </c>
      <c r="W116" s="234">
        <f>W$95*Assumptions!$L36*(1+Assumptions!$J$24)^(W$1-$G$1)*CHOOSE(Assumptions!$P$3,'Cost Curves'!BZ$26,'Cost Curves'!BZ$27,'Cost Curves'!BZ$28)</f>
        <v>0</v>
      </c>
      <c r="X116" s="234">
        <f>X$95*Assumptions!$L36*(1+Assumptions!$J$24)^(X$1-$G$1)*CHOOSE(Assumptions!$P$3,'Cost Curves'!CA$26,'Cost Curves'!CA$27,'Cost Curves'!CA$28)</f>
        <v>0</v>
      </c>
      <c r="Y116" s="12"/>
      <c r="Z116" s="12"/>
    </row>
    <row r="117" spans="1:26" ht="14.25" customHeight="1">
      <c r="A117" s="423"/>
      <c r="B117" s="423"/>
      <c r="C117" s="423"/>
      <c r="D117" s="125" t="s">
        <v>83</v>
      </c>
      <c r="E117" s="12"/>
      <c r="F117" s="12"/>
      <c r="G117" s="234">
        <f>G$95*Assumptions!$L37*(1+Assumptions!$J$24)^(G$1-$G$1)*CHOOSE(Assumptions!$P$3,'Cost Curves'!BJ$30,'Cost Curves'!BJ$31,'Cost Curves'!BJ$32)</f>
        <v>0</v>
      </c>
      <c r="H117" s="234">
        <f>H$95*Assumptions!$L37*(1+Assumptions!$J$24)^(H$1-$G$1)*CHOOSE(Assumptions!$P$3,'Cost Curves'!BK$30,'Cost Curves'!BK$31,'Cost Curves'!BK$32)</f>
        <v>0</v>
      </c>
      <c r="I117" s="234">
        <f>I$95*Assumptions!$L37*(1+Assumptions!$J$24)^(I$1-$G$1)*CHOOSE(Assumptions!$P$3,'Cost Curves'!BL$30,'Cost Curves'!BL$31,'Cost Curves'!BL$32)</f>
        <v>0</v>
      </c>
      <c r="J117" s="234">
        <f>J$95*Assumptions!$L37*(1+Assumptions!$J$24)^(J$1-$G$1)*CHOOSE(Assumptions!$P$3,'Cost Curves'!BM$30,'Cost Curves'!BM$31,'Cost Curves'!BM$32)</f>
        <v>0</v>
      </c>
      <c r="K117" s="234">
        <f>K$95*Assumptions!$L37*(1+Assumptions!$J$24)^(K$1-$G$1)*CHOOSE(Assumptions!$P$3,'Cost Curves'!BN$30,'Cost Curves'!BN$31,'Cost Curves'!BN$32)</f>
        <v>0</v>
      </c>
      <c r="L117" s="234">
        <f>L$95*Assumptions!$L37*(1+Assumptions!$J$24)^(L$1-$G$1)*CHOOSE(Assumptions!$P$3,'Cost Curves'!BO$30,'Cost Curves'!BO$31,'Cost Curves'!BO$32)</f>
        <v>0</v>
      </c>
      <c r="M117" s="234">
        <f>M$95*Assumptions!$L37*(1+Assumptions!$J$24)^(M$1-$G$1)*CHOOSE(Assumptions!$P$3,'Cost Curves'!BP$30,'Cost Curves'!BP$31,'Cost Curves'!BP$32)</f>
        <v>0</v>
      </c>
      <c r="N117" s="234">
        <f>N$95*Assumptions!$L37*(1+Assumptions!$J$24)^(N$1-$G$1)*CHOOSE(Assumptions!$P$3,'Cost Curves'!BQ$30,'Cost Curves'!BQ$31,'Cost Curves'!BQ$32)</f>
        <v>0</v>
      </c>
      <c r="O117" s="234">
        <f>O$95*Assumptions!$L37*(1+Assumptions!$J$24)^(O$1-$G$1)*CHOOSE(Assumptions!$P$3,'Cost Curves'!BR$30,'Cost Curves'!BR$31,'Cost Curves'!BR$32)</f>
        <v>0</v>
      </c>
      <c r="P117" s="234">
        <f>P$95*Assumptions!$L37*(1+Assumptions!$J$24)^(P$1-$G$1)*CHOOSE(Assumptions!$P$3,'Cost Curves'!BS$30,'Cost Curves'!BS$31,'Cost Curves'!BS$32)</f>
        <v>0</v>
      </c>
      <c r="Q117" s="234">
        <f>Q$95*Assumptions!$L37*(1+Assumptions!$J$24)^(Q$1-$G$1)*CHOOSE(Assumptions!$P$3,'Cost Curves'!BT$30,'Cost Curves'!BT$31,'Cost Curves'!BT$32)</f>
        <v>0</v>
      </c>
      <c r="R117" s="234">
        <f>R$95*Assumptions!$L37*(1+Assumptions!$J$24)^(R$1-$G$1)*CHOOSE(Assumptions!$P$3,'Cost Curves'!BU$30,'Cost Curves'!BU$31,'Cost Curves'!BU$32)</f>
        <v>0</v>
      </c>
      <c r="S117" s="234">
        <f>S$95*Assumptions!$L37*(1+Assumptions!$J$24)^(S$1-$G$1)*CHOOSE(Assumptions!$P$3,'Cost Curves'!BV$30,'Cost Curves'!BV$31,'Cost Curves'!BV$32)</f>
        <v>0</v>
      </c>
      <c r="T117" s="234">
        <f>T$95*Assumptions!$L37*(1+Assumptions!$J$24)^(T$1-$G$1)*CHOOSE(Assumptions!$P$3,'Cost Curves'!BW$30,'Cost Curves'!BW$31,'Cost Curves'!BW$32)</f>
        <v>0</v>
      </c>
      <c r="U117" s="234">
        <f>U$95*Assumptions!$L37*(1+Assumptions!$J$24)^(U$1-$G$1)*CHOOSE(Assumptions!$P$3,'Cost Curves'!BX$30,'Cost Curves'!BX$31,'Cost Curves'!BX$32)</f>
        <v>0</v>
      </c>
      <c r="V117" s="234">
        <f>V$95*Assumptions!$L37*(1+Assumptions!$J$24)^(V$1-$G$1)*CHOOSE(Assumptions!$P$3,'Cost Curves'!BY$30,'Cost Curves'!BY$31,'Cost Curves'!BY$32)</f>
        <v>0</v>
      </c>
      <c r="W117" s="234">
        <f>W$95*Assumptions!$L37*(1+Assumptions!$J$24)^(W$1-$G$1)*CHOOSE(Assumptions!$P$3,'Cost Curves'!BZ$30,'Cost Curves'!BZ$31,'Cost Curves'!BZ$32)</f>
        <v>0</v>
      </c>
      <c r="X117" s="234">
        <f>X$95*Assumptions!$L37*(1+Assumptions!$J$24)^(X$1-$G$1)*CHOOSE(Assumptions!$P$3,'Cost Curves'!CA$30,'Cost Curves'!CA$31,'Cost Curves'!CA$32)</f>
        <v>0</v>
      </c>
      <c r="Y117" s="12"/>
      <c r="Z117" s="12"/>
    </row>
    <row r="118" spans="1:26" ht="14.25" customHeight="1">
      <c r="A118" s="423"/>
      <c r="B118" s="423"/>
      <c r="C118" s="423"/>
      <c r="D118" s="125" t="s">
        <v>84</v>
      </c>
      <c r="E118" s="12"/>
      <c r="F118" s="12"/>
      <c r="G118" s="234">
        <f>G$95*Assumptions!$L38*(1+Assumptions!$J$24)^(G$1-$G$1)*CHOOSE(Assumptions!$P$3,'Cost Curves'!BJ$34,'Cost Curves'!BJ$35,'Cost Curves'!BJ$36)</f>
        <v>0</v>
      </c>
      <c r="H118" s="234">
        <f>H$95*Assumptions!$L38*(1+Assumptions!$J$24)^(H$1-$G$1)*CHOOSE(Assumptions!$P$3,'Cost Curves'!BK$34,'Cost Curves'!BK$35,'Cost Curves'!BK$36)</f>
        <v>0</v>
      </c>
      <c r="I118" s="234">
        <f>I$95*Assumptions!$L38*(1+Assumptions!$J$24)^(I$1-$G$1)*CHOOSE(Assumptions!$P$3,'Cost Curves'!BL$34,'Cost Curves'!BL$35,'Cost Curves'!BL$36)</f>
        <v>0</v>
      </c>
      <c r="J118" s="234">
        <f>J$95*Assumptions!$L38*(1+Assumptions!$J$24)^(J$1-$G$1)*CHOOSE(Assumptions!$P$3,'Cost Curves'!BM$34,'Cost Curves'!BM$35,'Cost Curves'!BM$36)</f>
        <v>0</v>
      </c>
      <c r="K118" s="234">
        <f>K$95*Assumptions!$L38*(1+Assumptions!$J$24)^(K$1-$G$1)*CHOOSE(Assumptions!$P$3,'Cost Curves'!BN$34,'Cost Curves'!BN$35,'Cost Curves'!BN$36)</f>
        <v>0</v>
      </c>
      <c r="L118" s="234">
        <f>L$95*Assumptions!$L38*(1+Assumptions!$J$24)^(L$1-$G$1)*CHOOSE(Assumptions!$P$3,'Cost Curves'!BO$34,'Cost Curves'!BO$35,'Cost Curves'!BO$36)</f>
        <v>0</v>
      </c>
      <c r="M118" s="234">
        <f>M$95*Assumptions!$L38*(1+Assumptions!$J$24)^(M$1-$G$1)*CHOOSE(Assumptions!$P$3,'Cost Curves'!BP$34,'Cost Curves'!BP$35,'Cost Curves'!BP$36)</f>
        <v>0</v>
      </c>
      <c r="N118" s="234">
        <f>N$95*Assumptions!$L38*(1+Assumptions!$J$24)^(N$1-$G$1)*CHOOSE(Assumptions!$P$3,'Cost Curves'!BQ$34,'Cost Curves'!BQ$35,'Cost Curves'!BQ$36)</f>
        <v>0</v>
      </c>
      <c r="O118" s="234">
        <f>O$95*Assumptions!$L38*(1+Assumptions!$J$24)^(O$1-$G$1)*CHOOSE(Assumptions!$P$3,'Cost Curves'!BR$34,'Cost Curves'!BR$35,'Cost Curves'!BR$36)</f>
        <v>0</v>
      </c>
      <c r="P118" s="234">
        <f>P$95*Assumptions!$L38*(1+Assumptions!$J$24)^(P$1-$G$1)*CHOOSE(Assumptions!$P$3,'Cost Curves'!BS$34,'Cost Curves'!BS$35,'Cost Curves'!BS$36)</f>
        <v>0</v>
      </c>
      <c r="Q118" s="234">
        <f>Q$95*Assumptions!$L38*(1+Assumptions!$J$24)^(Q$1-$G$1)*CHOOSE(Assumptions!$P$3,'Cost Curves'!BT$34,'Cost Curves'!BT$35,'Cost Curves'!BT$36)</f>
        <v>0</v>
      </c>
      <c r="R118" s="234">
        <f>R$95*Assumptions!$L38*(1+Assumptions!$J$24)^(R$1-$G$1)*CHOOSE(Assumptions!$P$3,'Cost Curves'!BU$34,'Cost Curves'!BU$35,'Cost Curves'!BU$36)</f>
        <v>0</v>
      </c>
      <c r="S118" s="234">
        <f>S$95*Assumptions!$L38*(1+Assumptions!$J$24)^(S$1-$G$1)*CHOOSE(Assumptions!$P$3,'Cost Curves'!BV$34,'Cost Curves'!BV$35,'Cost Curves'!BV$36)</f>
        <v>0</v>
      </c>
      <c r="T118" s="234">
        <f>T$95*Assumptions!$L38*(1+Assumptions!$J$24)^(T$1-$G$1)*CHOOSE(Assumptions!$P$3,'Cost Curves'!BW$34,'Cost Curves'!BW$35,'Cost Curves'!BW$36)</f>
        <v>0</v>
      </c>
      <c r="U118" s="234">
        <f>U$95*Assumptions!$L38*(1+Assumptions!$J$24)^(U$1-$G$1)*CHOOSE(Assumptions!$P$3,'Cost Curves'!BX$34,'Cost Curves'!BX$35,'Cost Curves'!BX$36)</f>
        <v>0</v>
      </c>
      <c r="V118" s="234">
        <f>V$95*Assumptions!$L38*(1+Assumptions!$J$24)^(V$1-$G$1)*CHOOSE(Assumptions!$P$3,'Cost Curves'!BY$34,'Cost Curves'!BY$35,'Cost Curves'!BY$36)</f>
        <v>0</v>
      </c>
      <c r="W118" s="234">
        <f>W$95*Assumptions!$L38*(1+Assumptions!$J$24)^(W$1-$G$1)*CHOOSE(Assumptions!$P$3,'Cost Curves'!BZ$34,'Cost Curves'!BZ$35,'Cost Curves'!BZ$36)</f>
        <v>0</v>
      </c>
      <c r="X118" s="234">
        <f>X$95*Assumptions!$L38*(1+Assumptions!$J$24)^(X$1-$G$1)*CHOOSE(Assumptions!$P$3,'Cost Curves'!CA$34,'Cost Curves'!CA$35,'Cost Curves'!CA$36)</f>
        <v>0</v>
      </c>
      <c r="Y118" s="12"/>
      <c r="Z118" s="12"/>
    </row>
    <row r="119" spans="1:26" ht="14.25" customHeight="1">
      <c r="A119" s="423"/>
      <c r="B119" s="423"/>
      <c r="C119" s="423"/>
      <c r="D119" s="125" t="s">
        <v>85</v>
      </c>
      <c r="E119" s="12"/>
      <c r="F119" s="12"/>
      <c r="G119" s="234">
        <f>G$95*Assumptions!$L39*(1+Assumptions!$J$24)^(G$1-$G$1)*CHOOSE(Assumptions!$P$3,'Cost Curves'!BJ$38,'Cost Curves'!BJ$39,'Cost Curves'!BJ$40)</f>
        <v>0</v>
      </c>
      <c r="H119" s="234">
        <f>H$95*Assumptions!$L39*(1+Assumptions!$J$24)^(H$1-$G$1)*CHOOSE(Assumptions!$P$3,'Cost Curves'!BK$38,'Cost Curves'!BK$39,'Cost Curves'!BK$40)</f>
        <v>0</v>
      </c>
      <c r="I119" s="234">
        <f>I$95*Assumptions!$L39*(1+Assumptions!$J$24)^(I$1-$G$1)*CHOOSE(Assumptions!$P$3,'Cost Curves'!BL$38,'Cost Curves'!BL$39,'Cost Curves'!BL$40)</f>
        <v>0</v>
      </c>
      <c r="J119" s="234">
        <f>J$95*Assumptions!$L39*(1+Assumptions!$J$24)^(J$1-$G$1)*CHOOSE(Assumptions!$P$3,'Cost Curves'!BM$38,'Cost Curves'!BM$39,'Cost Curves'!BM$40)</f>
        <v>0</v>
      </c>
      <c r="K119" s="234">
        <f>K$95*Assumptions!$L39*(1+Assumptions!$J$24)^(K$1-$G$1)*CHOOSE(Assumptions!$P$3,'Cost Curves'!BN$38,'Cost Curves'!BN$39,'Cost Curves'!BN$40)</f>
        <v>0</v>
      </c>
      <c r="L119" s="234">
        <f>L$95*Assumptions!$L39*(1+Assumptions!$J$24)^(L$1-$G$1)*CHOOSE(Assumptions!$P$3,'Cost Curves'!BO$38,'Cost Curves'!BO$39,'Cost Curves'!BO$40)</f>
        <v>0</v>
      </c>
      <c r="M119" s="234">
        <f>M$95*Assumptions!$L39*(1+Assumptions!$J$24)^(M$1-$G$1)*CHOOSE(Assumptions!$P$3,'Cost Curves'!BP$38,'Cost Curves'!BP$39,'Cost Curves'!BP$40)</f>
        <v>0</v>
      </c>
      <c r="N119" s="234">
        <f>N$95*Assumptions!$L39*(1+Assumptions!$J$24)^(N$1-$G$1)*CHOOSE(Assumptions!$P$3,'Cost Curves'!BQ$38,'Cost Curves'!BQ$39,'Cost Curves'!BQ$40)</f>
        <v>0</v>
      </c>
      <c r="O119" s="234">
        <f>O$95*Assumptions!$L39*(1+Assumptions!$J$24)^(O$1-$G$1)*CHOOSE(Assumptions!$P$3,'Cost Curves'!BR$38,'Cost Curves'!BR$39,'Cost Curves'!BR$40)</f>
        <v>0</v>
      </c>
      <c r="P119" s="234">
        <f>P$95*Assumptions!$L39*(1+Assumptions!$J$24)^(P$1-$G$1)*CHOOSE(Assumptions!$P$3,'Cost Curves'!BS$38,'Cost Curves'!BS$39,'Cost Curves'!BS$40)</f>
        <v>0</v>
      </c>
      <c r="Q119" s="234">
        <f>Q$95*Assumptions!$L39*(1+Assumptions!$J$24)^(Q$1-$G$1)*CHOOSE(Assumptions!$P$3,'Cost Curves'!BT$38,'Cost Curves'!BT$39,'Cost Curves'!BT$40)</f>
        <v>0</v>
      </c>
      <c r="R119" s="234">
        <f>R$95*Assumptions!$L39*(1+Assumptions!$J$24)^(R$1-$G$1)*CHOOSE(Assumptions!$P$3,'Cost Curves'!BU$38,'Cost Curves'!BU$39,'Cost Curves'!BU$40)</f>
        <v>0</v>
      </c>
      <c r="S119" s="234">
        <f>S$95*Assumptions!$L39*(1+Assumptions!$J$24)^(S$1-$G$1)*CHOOSE(Assumptions!$P$3,'Cost Curves'!BV$38,'Cost Curves'!BV$39,'Cost Curves'!BV$40)</f>
        <v>0</v>
      </c>
      <c r="T119" s="234">
        <f>T$95*Assumptions!$L39*(1+Assumptions!$J$24)^(T$1-$G$1)*CHOOSE(Assumptions!$P$3,'Cost Curves'!BW$38,'Cost Curves'!BW$39,'Cost Curves'!BW$40)</f>
        <v>0</v>
      </c>
      <c r="U119" s="234">
        <f>U$95*Assumptions!$L39*(1+Assumptions!$J$24)^(U$1-$G$1)*CHOOSE(Assumptions!$P$3,'Cost Curves'!BX$38,'Cost Curves'!BX$39,'Cost Curves'!BX$40)</f>
        <v>0</v>
      </c>
      <c r="V119" s="234">
        <f>V$95*Assumptions!$L39*(1+Assumptions!$J$24)^(V$1-$G$1)*CHOOSE(Assumptions!$P$3,'Cost Curves'!BY$38,'Cost Curves'!BY$39,'Cost Curves'!BY$40)</f>
        <v>0</v>
      </c>
      <c r="W119" s="234">
        <f>W$95*Assumptions!$L39*(1+Assumptions!$J$24)^(W$1-$G$1)*CHOOSE(Assumptions!$P$3,'Cost Curves'!BZ$38,'Cost Curves'!BZ$39,'Cost Curves'!BZ$40)</f>
        <v>0</v>
      </c>
      <c r="X119" s="234">
        <f>X$95*Assumptions!$L39*(1+Assumptions!$J$24)^(X$1-$G$1)*CHOOSE(Assumptions!$P$3,'Cost Curves'!CA$38,'Cost Curves'!CA$39,'Cost Curves'!CA$40)</f>
        <v>0</v>
      </c>
      <c r="Y119" s="12"/>
      <c r="Z119" s="12"/>
    </row>
    <row r="120" spans="1:26" ht="14.25" customHeight="1">
      <c r="A120" s="423"/>
      <c r="B120" s="423"/>
      <c r="C120" s="423"/>
      <c r="D120" s="125" t="s">
        <v>86</v>
      </c>
      <c r="E120" s="12"/>
      <c r="F120" s="12"/>
      <c r="G120" s="234">
        <f>G$95*Assumptions!$L40*(1+Assumptions!$J$24)^(G$1-$G$1)*CHOOSE(Assumptions!$P$3,'Cost Curves'!BJ$42,'Cost Curves'!BJ$43,'Cost Curves'!BJ$44)</f>
        <v>0</v>
      </c>
      <c r="H120" s="234">
        <f>H$95*Assumptions!$L40*(1+Assumptions!$J$24)^(H$1-$G$1)*CHOOSE(Assumptions!$P$3,'Cost Curves'!BK$42,'Cost Curves'!BK$43,'Cost Curves'!BK$44)</f>
        <v>0</v>
      </c>
      <c r="I120" s="234">
        <f>I$95*Assumptions!$L40*(1+Assumptions!$J$24)^(I$1-$G$1)*CHOOSE(Assumptions!$P$3,'Cost Curves'!BL$42,'Cost Curves'!BL$43,'Cost Curves'!BL$44)</f>
        <v>0</v>
      </c>
      <c r="J120" s="234">
        <f>J$95*Assumptions!$L40*(1+Assumptions!$J$24)^(J$1-$G$1)*CHOOSE(Assumptions!$P$3,'Cost Curves'!BM$42,'Cost Curves'!BM$43,'Cost Curves'!BM$44)</f>
        <v>0</v>
      </c>
      <c r="K120" s="234">
        <f>K$95*Assumptions!$L40*(1+Assumptions!$J$24)^(K$1-$G$1)*CHOOSE(Assumptions!$P$3,'Cost Curves'!BN$42,'Cost Curves'!BN$43,'Cost Curves'!BN$44)</f>
        <v>0</v>
      </c>
      <c r="L120" s="234">
        <f>L$95*Assumptions!$L40*(1+Assumptions!$J$24)^(L$1-$G$1)*CHOOSE(Assumptions!$P$3,'Cost Curves'!BO$42,'Cost Curves'!BO$43,'Cost Curves'!BO$44)</f>
        <v>0</v>
      </c>
      <c r="M120" s="234">
        <f>M$95*Assumptions!$L40*(1+Assumptions!$J$24)^(M$1-$G$1)*CHOOSE(Assumptions!$P$3,'Cost Curves'!BP$42,'Cost Curves'!BP$43,'Cost Curves'!BP$44)</f>
        <v>0</v>
      </c>
      <c r="N120" s="234">
        <f>N$95*Assumptions!$L40*(1+Assumptions!$J$24)^(N$1-$G$1)*CHOOSE(Assumptions!$P$3,'Cost Curves'!BQ$42,'Cost Curves'!BQ$43,'Cost Curves'!BQ$44)</f>
        <v>0</v>
      </c>
      <c r="O120" s="234">
        <f>O$95*Assumptions!$L40*(1+Assumptions!$J$24)^(O$1-$G$1)*CHOOSE(Assumptions!$P$3,'Cost Curves'!BR$42,'Cost Curves'!BR$43,'Cost Curves'!BR$44)</f>
        <v>0</v>
      </c>
      <c r="P120" s="234">
        <f>P$95*Assumptions!$L40*(1+Assumptions!$J$24)^(P$1-$G$1)*CHOOSE(Assumptions!$P$3,'Cost Curves'!BS$42,'Cost Curves'!BS$43,'Cost Curves'!BS$44)</f>
        <v>0</v>
      </c>
      <c r="Q120" s="234">
        <f>Q$95*Assumptions!$L40*(1+Assumptions!$J$24)^(Q$1-$G$1)*CHOOSE(Assumptions!$P$3,'Cost Curves'!BT$42,'Cost Curves'!BT$43,'Cost Curves'!BT$44)</f>
        <v>0</v>
      </c>
      <c r="R120" s="234">
        <f>R$95*Assumptions!$L40*(1+Assumptions!$J$24)^(R$1-$G$1)*CHOOSE(Assumptions!$P$3,'Cost Curves'!BU$42,'Cost Curves'!BU$43,'Cost Curves'!BU$44)</f>
        <v>0</v>
      </c>
      <c r="S120" s="234">
        <f>S$95*Assumptions!$L40*(1+Assumptions!$J$24)^(S$1-$G$1)*CHOOSE(Assumptions!$P$3,'Cost Curves'!BV$42,'Cost Curves'!BV$43,'Cost Curves'!BV$44)</f>
        <v>0</v>
      </c>
      <c r="T120" s="234">
        <f>T$95*Assumptions!$L40*(1+Assumptions!$J$24)^(T$1-$G$1)*CHOOSE(Assumptions!$P$3,'Cost Curves'!BW$42,'Cost Curves'!BW$43,'Cost Curves'!BW$44)</f>
        <v>0</v>
      </c>
      <c r="U120" s="234">
        <f>U$95*Assumptions!$L40*(1+Assumptions!$J$24)^(U$1-$G$1)*CHOOSE(Assumptions!$P$3,'Cost Curves'!BX$42,'Cost Curves'!BX$43,'Cost Curves'!BX$44)</f>
        <v>0</v>
      </c>
      <c r="V120" s="234">
        <f>V$95*Assumptions!$L40*(1+Assumptions!$J$24)^(V$1-$G$1)*CHOOSE(Assumptions!$P$3,'Cost Curves'!BY$42,'Cost Curves'!BY$43,'Cost Curves'!BY$44)</f>
        <v>0</v>
      </c>
      <c r="W120" s="234">
        <f>W$95*Assumptions!$L40*(1+Assumptions!$J$24)^(W$1-$G$1)*CHOOSE(Assumptions!$P$3,'Cost Curves'!BZ$42,'Cost Curves'!BZ$43,'Cost Curves'!BZ$44)</f>
        <v>0</v>
      </c>
      <c r="X120" s="234">
        <f>X$95*Assumptions!$L40*(1+Assumptions!$J$24)^(X$1-$G$1)*CHOOSE(Assumptions!$P$3,'Cost Curves'!CA$42,'Cost Curves'!CA$43,'Cost Curves'!CA$44)</f>
        <v>0</v>
      </c>
      <c r="Y120" s="12"/>
      <c r="Z120" s="12"/>
    </row>
    <row r="121" spans="1:26" ht="14.25" customHeight="1">
      <c r="A121" s="423"/>
      <c r="B121" s="423"/>
      <c r="C121" s="423"/>
      <c r="D121" s="125" t="s">
        <v>87</v>
      </c>
      <c r="E121" s="12"/>
      <c r="F121" s="12"/>
      <c r="G121" s="234">
        <f>G$95*Assumptions!$L41*(1+Assumptions!$J$24)^(G$1-$G$1)*CHOOSE(Assumptions!$P$3,'Cost Curves'!BJ$46,'Cost Curves'!BJ$47,'Cost Curves'!BJ$48)</f>
        <v>0</v>
      </c>
      <c r="H121" s="234">
        <f>H$95*Assumptions!$L41*(1+Assumptions!$J$24)^(H$1-$G$1)*CHOOSE(Assumptions!$P$3,'Cost Curves'!BK$46,'Cost Curves'!BK$47,'Cost Curves'!BK$48)</f>
        <v>0</v>
      </c>
      <c r="I121" s="234">
        <f>I$95*Assumptions!$L41*(1+Assumptions!$J$24)^(I$1-$G$1)*CHOOSE(Assumptions!$P$3,'Cost Curves'!BL$46,'Cost Curves'!BL$47,'Cost Curves'!BL$48)</f>
        <v>0</v>
      </c>
      <c r="J121" s="234">
        <f>J$95*Assumptions!$L41*(1+Assumptions!$J$24)^(J$1-$G$1)*CHOOSE(Assumptions!$P$3,'Cost Curves'!BM$46,'Cost Curves'!BM$47,'Cost Curves'!BM$48)</f>
        <v>0</v>
      </c>
      <c r="K121" s="234">
        <f>K$95*Assumptions!$L41*(1+Assumptions!$J$24)^(K$1-$G$1)*CHOOSE(Assumptions!$P$3,'Cost Curves'!BN$46,'Cost Curves'!BN$47,'Cost Curves'!BN$48)</f>
        <v>0</v>
      </c>
      <c r="L121" s="234">
        <f>L$95*Assumptions!$L41*(1+Assumptions!$J$24)^(L$1-$G$1)*CHOOSE(Assumptions!$P$3,'Cost Curves'!BO$46,'Cost Curves'!BO$47,'Cost Curves'!BO$48)</f>
        <v>0</v>
      </c>
      <c r="M121" s="234">
        <f>M$95*Assumptions!$L41*(1+Assumptions!$J$24)^(M$1-$G$1)*CHOOSE(Assumptions!$P$3,'Cost Curves'!BP$46,'Cost Curves'!BP$47,'Cost Curves'!BP$48)</f>
        <v>0</v>
      </c>
      <c r="N121" s="234">
        <f>N$95*Assumptions!$L41*(1+Assumptions!$J$24)^(N$1-$G$1)*CHOOSE(Assumptions!$P$3,'Cost Curves'!BQ$46,'Cost Curves'!BQ$47,'Cost Curves'!BQ$48)</f>
        <v>0</v>
      </c>
      <c r="O121" s="234">
        <f>O$95*Assumptions!$L41*(1+Assumptions!$J$24)^(O$1-$G$1)*CHOOSE(Assumptions!$P$3,'Cost Curves'!BR$46,'Cost Curves'!BR$47,'Cost Curves'!BR$48)</f>
        <v>0</v>
      </c>
      <c r="P121" s="234">
        <f>P$95*Assumptions!$L41*(1+Assumptions!$J$24)^(P$1-$G$1)*CHOOSE(Assumptions!$P$3,'Cost Curves'!BS$46,'Cost Curves'!BS$47,'Cost Curves'!BS$48)</f>
        <v>0</v>
      </c>
      <c r="Q121" s="234">
        <f>Q$95*Assumptions!$L41*(1+Assumptions!$J$24)^(Q$1-$G$1)*CHOOSE(Assumptions!$P$3,'Cost Curves'!BT$46,'Cost Curves'!BT$47,'Cost Curves'!BT$48)</f>
        <v>0</v>
      </c>
      <c r="R121" s="234">
        <f>R$95*Assumptions!$L41*(1+Assumptions!$J$24)^(R$1-$G$1)*CHOOSE(Assumptions!$P$3,'Cost Curves'!BU$46,'Cost Curves'!BU$47,'Cost Curves'!BU$48)</f>
        <v>0</v>
      </c>
      <c r="S121" s="234">
        <f>S$95*Assumptions!$L41*(1+Assumptions!$J$24)^(S$1-$G$1)*CHOOSE(Assumptions!$P$3,'Cost Curves'!BV$46,'Cost Curves'!BV$47,'Cost Curves'!BV$48)</f>
        <v>0</v>
      </c>
      <c r="T121" s="234">
        <f>T$95*Assumptions!$L41*(1+Assumptions!$J$24)^(T$1-$G$1)*CHOOSE(Assumptions!$P$3,'Cost Curves'!BW$46,'Cost Curves'!BW$47,'Cost Curves'!BW$48)</f>
        <v>0</v>
      </c>
      <c r="U121" s="234">
        <f>U$95*Assumptions!$L41*(1+Assumptions!$J$24)^(U$1-$G$1)*CHOOSE(Assumptions!$P$3,'Cost Curves'!BX$46,'Cost Curves'!BX$47,'Cost Curves'!BX$48)</f>
        <v>0</v>
      </c>
      <c r="V121" s="234">
        <f>V$95*Assumptions!$L41*(1+Assumptions!$J$24)^(V$1-$G$1)*CHOOSE(Assumptions!$P$3,'Cost Curves'!BY$46,'Cost Curves'!BY$47,'Cost Curves'!BY$48)</f>
        <v>0</v>
      </c>
      <c r="W121" s="234">
        <f>W$95*Assumptions!$L41*(1+Assumptions!$J$24)^(W$1-$G$1)*CHOOSE(Assumptions!$P$3,'Cost Curves'!BZ$46,'Cost Curves'!BZ$47,'Cost Curves'!BZ$48)</f>
        <v>0</v>
      </c>
      <c r="X121" s="234">
        <f>X$95*Assumptions!$L41*(1+Assumptions!$J$24)^(X$1-$G$1)*CHOOSE(Assumptions!$P$3,'Cost Curves'!CA$46,'Cost Curves'!CA$47,'Cost Curves'!CA$48)</f>
        <v>0</v>
      </c>
      <c r="Y121" s="12"/>
      <c r="Z121" s="12"/>
    </row>
    <row r="122" spans="1:26" ht="14.25" customHeight="1">
      <c r="A122" s="423"/>
      <c r="B122" s="423"/>
      <c r="C122" s="423"/>
      <c r="D122" s="125" t="s">
        <v>89</v>
      </c>
      <c r="E122" s="12"/>
      <c r="F122" s="12"/>
      <c r="G122" s="234">
        <f>G$95*Assumptions!$L43*(1+Assumptions!$J$24)^(G$1-$G$1)*CHOOSE(Assumptions!$P$3,'Cost Curves'!BJ$50,'Cost Curves'!BJ$51,'Cost Curves'!BJ$52)</f>
        <v>0</v>
      </c>
      <c r="H122" s="234">
        <f>H$95*Assumptions!$L43*(1+Assumptions!$J$24)^(H$1-$G$1)*CHOOSE(Assumptions!$P$3,'Cost Curves'!BK$50,'Cost Curves'!BK$51,'Cost Curves'!BK$52)</f>
        <v>0</v>
      </c>
      <c r="I122" s="234">
        <f>I$95*Assumptions!$L43*(1+Assumptions!$J$24)^(I$1-$G$1)*CHOOSE(Assumptions!$P$3,'Cost Curves'!BL$50,'Cost Curves'!BL$51,'Cost Curves'!BL$52)</f>
        <v>0</v>
      </c>
      <c r="J122" s="234">
        <f>J$95*Assumptions!$L43*(1+Assumptions!$J$24)^(J$1-$G$1)*CHOOSE(Assumptions!$P$3,'Cost Curves'!BM$50,'Cost Curves'!BM$51,'Cost Curves'!BM$52)</f>
        <v>0</v>
      </c>
      <c r="K122" s="234">
        <f>K$95*Assumptions!$L43*(1+Assumptions!$J$24)^(K$1-$G$1)*CHOOSE(Assumptions!$P$3,'Cost Curves'!BN$50,'Cost Curves'!BN$51,'Cost Curves'!BN$52)</f>
        <v>0</v>
      </c>
      <c r="L122" s="234">
        <f>L$95*Assumptions!$L43*(1+Assumptions!$J$24)^(L$1-$G$1)*CHOOSE(Assumptions!$P$3,'Cost Curves'!BO$50,'Cost Curves'!BO$51,'Cost Curves'!BO$52)</f>
        <v>0</v>
      </c>
      <c r="M122" s="234">
        <f>M$95*Assumptions!$L43*(1+Assumptions!$J$24)^(M$1-$G$1)*CHOOSE(Assumptions!$P$3,'Cost Curves'!BP$50,'Cost Curves'!BP$51,'Cost Curves'!BP$52)</f>
        <v>0</v>
      </c>
      <c r="N122" s="234">
        <f>N$95*Assumptions!$L43*(1+Assumptions!$J$24)^(N$1-$G$1)*CHOOSE(Assumptions!$P$3,'Cost Curves'!BQ$50,'Cost Curves'!BQ$51,'Cost Curves'!BQ$52)</f>
        <v>0</v>
      </c>
      <c r="O122" s="234">
        <f>O$95*Assumptions!$L43*(1+Assumptions!$J$24)^(O$1-$G$1)*CHOOSE(Assumptions!$P$3,'Cost Curves'!BR$50,'Cost Curves'!BR$51,'Cost Curves'!BR$52)</f>
        <v>0</v>
      </c>
      <c r="P122" s="234">
        <f>P$95*Assumptions!$L43*(1+Assumptions!$J$24)^(P$1-$G$1)*CHOOSE(Assumptions!$P$3,'Cost Curves'!BS$50,'Cost Curves'!BS$51,'Cost Curves'!BS$52)</f>
        <v>0</v>
      </c>
      <c r="Q122" s="234">
        <f>Q$95*Assumptions!$L43*(1+Assumptions!$J$24)^(Q$1-$G$1)*CHOOSE(Assumptions!$P$3,'Cost Curves'!BT$50,'Cost Curves'!BT$51,'Cost Curves'!BT$52)</f>
        <v>0</v>
      </c>
      <c r="R122" s="234">
        <f>R$95*Assumptions!$L43*(1+Assumptions!$J$24)^(R$1-$G$1)*CHOOSE(Assumptions!$P$3,'Cost Curves'!BU$50,'Cost Curves'!BU$51,'Cost Curves'!BU$52)</f>
        <v>0</v>
      </c>
      <c r="S122" s="234">
        <f>S$95*Assumptions!$L43*(1+Assumptions!$J$24)^(S$1-$G$1)*CHOOSE(Assumptions!$P$3,'Cost Curves'!BV$50,'Cost Curves'!BV$51,'Cost Curves'!BV$52)</f>
        <v>0</v>
      </c>
      <c r="T122" s="234">
        <f>T$95*Assumptions!$L43*(1+Assumptions!$J$24)^(T$1-$G$1)*CHOOSE(Assumptions!$P$3,'Cost Curves'!BW$50,'Cost Curves'!BW$51,'Cost Curves'!BW$52)</f>
        <v>0</v>
      </c>
      <c r="U122" s="234">
        <f>U$95*Assumptions!$L43*(1+Assumptions!$J$24)^(U$1-$G$1)*CHOOSE(Assumptions!$P$3,'Cost Curves'!BX$50,'Cost Curves'!BX$51,'Cost Curves'!BX$52)</f>
        <v>0</v>
      </c>
      <c r="V122" s="234">
        <f>V$95*Assumptions!$L43*(1+Assumptions!$J$24)^(V$1-$G$1)*CHOOSE(Assumptions!$P$3,'Cost Curves'!BY$50,'Cost Curves'!BY$51,'Cost Curves'!BY$52)</f>
        <v>0</v>
      </c>
      <c r="W122" s="234">
        <f>W$95*Assumptions!$L43*(1+Assumptions!$J$24)^(W$1-$G$1)*CHOOSE(Assumptions!$P$3,'Cost Curves'!BZ$50,'Cost Curves'!BZ$51,'Cost Curves'!BZ$52)</f>
        <v>0</v>
      </c>
      <c r="X122" s="234">
        <f>X$95*Assumptions!$L43*(1+Assumptions!$J$24)^(X$1-$G$1)*CHOOSE(Assumptions!$P$3,'Cost Curves'!CA$50,'Cost Curves'!CA$51,'Cost Curves'!CA$52)</f>
        <v>0</v>
      </c>
      <c r="Y122" s="12"/>
      <c r="Z122" s="12"/>
    </row>
    <row r="123" spans="1:26" ht="14.25" customHeight="1">
      <c r="A123" s="423"/>
      <c r="B123" s="423"/>
      <c r="C123" s="423"/>
      <c r="D123" s="125" t="s">
        <v>90</v>
      </c>
      <c r="E123" s="12"/>
      <c r="F123" s="12"/>
      <c r="G123" s="234">
        <f>G$95*Assumptions!$L44*(1+Assumptions!$J$24)^(G$1-$G$1)*CHOOSE(Assumptions!$P$3,'Cost Curves'!BJ$54,'Cost Curves'!BJ$55,'Cost Curves'!BJ$56)</f>
        <v>0</v>
      </c>
      <c r="H123" s="234">
        <f>H$95*Assumptions!$L44*(1+Assumptions!$J$24)^(H$1-$G$1)*CHOOSE(Assumptions!$P$3,'Cost Curves'!BK$54,'Cost Curves'!BK$55,'Cost Curves'!BK$56)</f>
        <v>0</v>
      </c>
      <c r="I123" s="234">
        <f>I$95*Assumptions!$L44*(1+Assumptions!$J$24)^(I$1-$G$1)*CHOOSE(Assumptions!$P$3,'Cost Curves'!BL$54,'Cost Curves'!BL$55,'Cost Curves'!BL$56)</f>
        <v>0</v>
      </c>
      <c r="J123" s="234">
        <f>J$95*Assumptions!$L44*(1+Assumptions!$J$24)^(J$1-$G$1)*CHOOSE(Assumptions!$P$3,'Cost Curves'!BM$54,'Cost Curves'!BM$55,'Cost Curves'!BM$56)</f>
        <v>0</v>
      </c>
      <c r="K123" s="234">
        <f>K$95*Assumptions!$L44*(1+Assumptions!$J$24)^(K$1-$G$1)*CHOOSE(Assumptions!$P$3,'Cost Curves'!BN$54,'Cost Curves'!BN$55,'Cost Curves'!BN$56)</f>
        <v>0</v>
      </c>
      <c r="L123" s="234">
        <f>L$95*Assumptions!$L44*(1+Assumptions!$J$24)^(L$1-$G$1)*CHOOSE(Assumptions!$P$3,'Cost Curves'!BO$54,'Cost Curves'!BO$55,'Cost Curves'!BO$56)</f>
        <v>0</v>
      </c>
      <c r="M123" s="234">
        <f>M$95*Assumptions!$L44*(1+Assumptions!$J$24)^(M$1-$G$1)*CHOOSE(Assumptions!$P$3,'Cost Curves'!BP$54,'Cost Curves'!BP$55,'Cost Curves'!BP$56)</f>
        <v>0</v>
      </c>
      <c r="N123" s="234">
        <f>N$95*Assumptions!$L44*(1+Assumptions!$J$24)^(N$1-$G$1)*CHOOSE(Assumptions!$P$3,'Cost Curves'!BQ$54,'Cost Curves'!BQ$55,'Cost Curves'!BQ$56)</f>
        <v>0</v>
      </c>
      <c r="O123" s="234">
        <f>O$95*Assumptions!$L44*(1+Assumptions!$J$24)^(O$1-$G$1)*CHOOSE(Assumptions!$P$3,'Cost Curves'!BR$54,'Cost Curves'!BR$55,'Cost Curves'!BR$56)</f>
        <v>0</v>
      </c>
      <c r="P123" s="234">
        <f>P$95*Assumptions!$L44*(1+Assumptions!$J$24)^(P$1-$G$1)*CHOOSE(Assumptions!$P$3,'Cost Curves'!BS$54,'Cost Curves'!BS$55,'Cost Curves'!BS$56)</f>
        <v>0</v>
      </c>
      <c r="Q123" s="234">
        <f>Q$95*Assumptions!$L44*(1+Assumptions!$J$24)^(Q$1-$G$1)*CHOOSE(Assumptions!$P$3,'Cost Curves'!BT$54,'Cost Curves'!BT$55,'Cost Curves'!BT$56)</f>
        <v>0</v>
      </c>
      <c r="R123" s="234">
        <f>R$95*Assumptions!$L44*(1+Assumptions!$J$24)^(R$1-$G$1)*CHOOSE(Assumptions!$P$3,'Cost Curves'!BU$54,'Cost Curves'!BU$55,'Cost Curves'!BU$56)</f>
        <v>0</v>
      </c>
      <c r="S123" s="234">
        <f>S$95*Assumptions!$L44*(1+Assumptions!$J$24)^(S$1-$G$1)*CHOOSE(Assumptions!$P$3,'Cost Curves'!BV$54,'Cost Curves'!BV$55,'Cost Curves'!BV$56)</f>
        <v>0</v>
      </c>
      <c r="T123" s="234">
        <f>T$95*Assumptions!$L44*(1+Assumptions!$J$24)^(T$1-$G$1)*CHOOSE(Assumptions!$P$3,'Cost Curves'!BW$54,'Cost Curves'!BW$55,'Cost Curves'!BW$56)</f>
        <v>0</v>
      </c>
      <c r="U123" s="234">
        <f>U$95*Assumptions!$L44*(1+Assumptions!$J$24)^(U$1-$G$1)*CHOOSE(Assumptions!$P$3,'Cost Curves'!BX$54,'Cost Curves'!BX$55,'Cost Curves'!BX$56)</f>
        <v>0</v>
      </c>
      <c r="V123" s="234">
        <f>V$95*Assumptions!$L44*(1+Assumptions!$J$24)^(V$1-$G$1)*CHOOSE(Assumptions!$P$3,'Cost Curves'!BY$54,'Cost Curves'!BY$55,'Cost Curves'!BY$56)</f>
        <v>0</v>
      </c>
      <c r="W123" s="234">
        <f>W$95*Assumptions!$L44*(1+Assumptions!$J$24)^(W$1-$G$1)*CHOOSE(Assumptions!$P$3,'Cost Curves'!BZ$54,'Cost Curves'!BZ$55,'Cost Curves'!BZ$56)</f>
        <v>0</v>
      </c>
      <c r="X123" s="234">
        <f>X$95*Assumptions!$L44*(1+Assumptions!$J$24)^(X$1-$G$1)*CHOOSE(Assumptions!$P$3,'Cost Curves'!CA$54,'Cost Curves'!CA$55,'Cost Curves'!CA$56)</f>
        <v>0</v>
      </c>
      <c r="Y123" s="12"/>
      <c r="Z123" s="12"/>
    </row>
    <row r="124" spans="1:26" ht="14.25" customHeight="1">
      <c r="A124" s="423"/>
      <c r="B124" s="423"/>
      <c r="C124" s="423"/>
      <c r="D124" s="125" t="s">
        <v>171</v>
      </c>
      <c r="E124" s="12"/>
      <c r="F124" s="12"/>
      <c r="G124" s="234">
        <f>G$95*Assumptions!$L45*(1+Assumptions!$J$24)^(G$1-$G$1)*CHOOSE(Assumptions!$P$3,'Cost Curves'!BJ$58,'Cost Curves'!BJ$59,'Cost Curves'!BJ$60)</f>
        <v>0</v>
      </c>
      <c r="H124" s="234">
        <f>H$95*Assumptions!$L45*(1+Assumptions!$J$24)^(H$1-$G$1)*CHOOSE(Assumptions!$P$3,'Cost Curves'!BK$58,'Cost Curves'!BK$59,'Cost Curves'!BK$60)</f>
        <v>0</v>
      </c>
      <c r="I124" s="234">
        <f>I$95*Assumptions!$L45*(1+Assumptions!$J$24)^(I$1-$G$1)*CHOOSE(Assumptions!$P$3,'Cost Curves'!BL$58,'Cost Curves'!BL$59,'Cost Curves'!BL$60)</f>
        <v>0</v>
      </c>
      <c r="J124" s="234">
        <f>J$95*Assumptions!$L45*(1+Assumptions!$J$24)^(J$1-$G$1)*CHOOSE(Assumptions!$P$3,'Cost Curves'!BM$58,'Cost Curves'!BM$59,'Cost Curves'!BM$60)</f>
        <v>0</v>
      </c>
      <c r="K124" s="234">
        <f>K$95*Assumptions!$L45*(1+Assumptions!$J$24)^(K$1-$G$1)*CHOOSE(Assumptions!$P$3,'Cost Curves'!BN$58,'Cost Curves'!BN$59,'Cost Curves'!BN$60)</f>
        <v>0</v>
      </c>
      <c r="L124" s="234">
        <f>L$95*Assumptions!$L45*(1+Assumptions!$J$24)^(L$1-$G$1)*CHOOSE(Assumptions!$P$3,'Cost Curves'!BO$58,'Cost Curves'!BO$59,'Cost Curves'!BO$60)</f>
        <v>0</v>
      </c>
      <c r="M124" s="234">
        <f>M$95*Assumptions!$L45*(1+Assumptions!$J$24)^(M$1-$G$1)*CHOOSE(Assumptions!$P$3,'Cost Curves'!BP$58,'Cost Curves'!BP$59,'Cost Curves'!BP$60)</f>
        <v>0</v>
      </c>
      <c r="N124" s="234">
        <f>N$95*Assumptions!$L45*(1+Assumptions!$J$24)^(N$1-$G$1)*CHOOSE(Assumptions!$P$3,'Cost Curves'!BQ$58,'Cost Curves'!BQ$59,'Cost Curves'!BQ$60)</f>
        <v>0</v>
      </c>
      <c r="O124" s="234">
        <f>O$95*Assumptions!$L45*(1+Assumptions!$J$24)^(O$1-$G$1)*CHOOSE(Assumptions!$P$3,'Cost Curves'!BR$58,'Cost Curves'!BR$59,'Cost Curves'!BR$60)</f>
        <v>0</v>
      </c>
      <c r="P124" s="234">
        <f>P$95*Assumptions!$L45*(1+Assumptions!$J$24)^(P$1-$G$1)*CHOOSE(Assumptions!$P$3,'Cost Curves'!BS$58,'Cost Curves'!BS$59,'Cost Curves'!BS$60)</f>
        <v>0</v>
      </c>
      <c r="Q124" s="234">
        <f>Q$95*Assumptions!$L45*(1+Assumptions!$J$24)^(Q$1-$G$1)*CHOOSE(Assumptions!$P$3,'Cost Curves'!BT$58,'Cost Curves'!BT$59,'Cost Curves'!BT$60)</f>
        <v>0</v>
      </c>
      <c r="R124" s="234">
        <f>R$95*Assumptions!$L45*(1+Assumptions!$J$24)^(R$1-$G$1)*CHOOSE(Assumptions!$P$3,'Cost Curves'!BU$58,'Cost Curves'!BU$59,'Cost Curves'!BU$60)</f>
        <v>0</v>
      </c>
      <c r="S124" s="234">
        <f>S$95*Assumptions!$L45*(1+Assumptions!$J$24)^(S$1-$G$1)*CHOOSE(Assumptions!$P$3,'Cost Curves'!BV$58,'Cost Curves'!BV$59,'Cost Curves'!BV$60)</f>
        <v>0</v>
      </c>
      <c r="T124" s="234">
        <f>T$95*Assumptions!$L45*(1+Assumptions!$J$24)^(T$1-$G$1)*CHOOSE(Assumptions!$P$3,'Cost Curves'!BW$58,'Cost Curves'!BW$59,'Cost Curves'!BW$60)</f>
        <v>0</v>
      </c>
      <c r="U124" s="234">
        <f>U$95*Assumptions!$L45*(1+Assumptions!$J$24)^(U$1-$G$1)*CHOOSE(Assumptions!$P$3,'Cost Curves'!BX$58,'Cost Curves'!BX$59,'Cost Curves'!BX$60)</f>
        <v>0</v>
      </c>
      <c r="V124" s="234">
        <f>V$95*Assumptions!$L45*(1+Assumptions!$J$24)^(V$1-$G$1)*CHOOSE(Assumptions!$P$3,'Cost Curves'!BY$58,'Cost Curves'!BY$59,'Cost Curves'!BY$60)</f>
        <v>0</v>
      </c>
      <c r="W124" s="234">
        <f>W$95*Assumptions!$L45*(1+Assumptions!$J$24)^(W$1-$G$1)*CHOOSE(Assumptions!$P$3,'Cost Curves'!BZ$58,'Cost Curves'!BZ$59,'Cost Curves'!BZ$60)</f>
        <v>0</v>
      </c>
      <c r="X124" s="234">
        <f>X$95*Assumptions!$L45*(1+Assumptions!$J$24)^(X$1-$G$1)*CHOOSE(Assumptions!$P$3,'Cost Curves'!CA$58,'Cost Curves'!CA$59,'Cost Curves'!CA$60)</f>
        <v>0</v>
      </c>
      <c r="Y124" s="12"/>
      <c r="Z124" s="12"/>
    </row>
    <row r="125" spans="1:26" ht="14.25" customHeight="1">
      <c r="A125" s="423"/>
      <c r="B125" s="423"/>
      <c r="C125" s="423"/>
      <c r="D125" s="125" t="s">
        <v>92</v>
      </c>
      <c r="E125" s="12"/>
      <c r="F125" s="12"/>
      <c r="G125" s="234">
        <f>G$95*Assumptions!$L46*(1+Assumptions!$J$24)^(G$1-$G$1)*CHOOSE(Assumptions!$P$3,'Cost Curves'!BJ$62,'Cost Curves'!BJ$63,'Cost Curves'!BJ$64)</f>
        <v>0</v>
      </c>
      <c r="H125" s="234">
        <f>H$95*Assumptions!$L46*(1+Assumptions!$J$24)^(H$1-$G$1)*CHOOSE(Assumptions!$P$3,'Cost Curves'!BK$62,'Cost Curves'!BK$63,'Cost Curves'!BK$64)</f>
        <v>0</v>
      </c>
      <c r="I125" s="234">
        <f>I$95*Assumptions!$L46*(1+Assumptions!$J$24)^(I$1-$G$1)*CHOOSE(Assumptions!$P$3,'Cost Curves'!BL$62,'Cost Curves'!BL$63,'Cost Curves'!BL$64)</f>
        <v>0</v>
      </c>
      <c r="J125" s="234">
        <f>J$95*Assumptions!$L46*(1+Assumptions!$J$24)^(J$1-$G$1)*CHOOSE(Assumptions!$P$3,'Cost Curves'!BM$62,'Cost Curves'!BM$63,'Cost Curves'!BM$64)</f>
        <v>0</v>
      </c>
      <c r="K125" s="234">
        <f>K$95*Assumptions!$L46*(1+Assumptions!$J$24)^(K$1-$G$1)*CHOOSE(Assumptions!$P$3,'Cost Curves'!BN$62,'Cost Curves'!BN$63,'Cost Curves'!BN$64)</f>
        <v>0</v>
      </c>
      <c r="L125" s="234">
        <f>L$95*Assumptions!$L46*(1+Assumptions!$J$24)^(L$1-$G$1)*CHOOSE(Assumptions!$P$3,'Cost Curves'!BO$62,'Cost Curves'!BO$63,'Cost Curves'!BO$64)</f>
        <v>0</v>
      </c>
      <c r="M125" s="234">
        <f>M$95*Assumptions!$L46*(1+Assumptions!$J$24)^(M$1-$G$1)*CHOOSE(Assumptions!$P$3,'Cost Curves'!BP$62,'Cost Curves'!BP$63,'Cost Curves'!BP$64)</f>
        <v>0</v>
      </c>
      <c r="N125" s="234">
        <f>N$95*Assumptions!$L46*(1+Assumptions!$J$24)^(N$1-$G$1)*CHOOSE(Assumptions!$P$3,'Cost Curves'!BQ$62,'Cost Curves'!BQ$63,'Cost Curves'!BQ$64)</f>
        <v>0</v>
      </c>
      <c r="O125" s="234">
        <f>O$95*Assumptions!$L46*(1+Assumptions!$J$24)^(O$1-$G$1)*CHOOSE(Assumptions!$P$3,'Cost Curves'!BR$62,'Cost Curves'!BR$63,'Cost Curves'!BR$64)</f>
        <v>0</v>
      </c>
      <c r="P125" s="234">
        <f>P$95*Assumptions!$L46*(1+Assumptions!$J$24)^(P$1-$G$1)*CHOOSE(Assumptions!$P$3,'Cost Curves'!BS$62,'Cost Curves'!BS$63,'Cost Curves'!BS$64)</f>
        <v>0</v>
      </c>
      <c r="Q125" s="234">
        <f>Q$95*Assumptions!$L46*(1+Assumptions!$J$24)^(Q$1-$G$1)*CHOOSE(Assumptions!$P$3,'Cost Curves'!BT$62,'Cost Curves'!BT$63,'Cost Curves'!BT$64)</f>
        <v>0</v>
      </c>
      <c r="R125" s="234">
        <f>R$95*Assumptions!$L46*(1+Assumptions!$J$24)^(R$1-$G$1)*CHOOSE(Assumptions!$P$3,'Cost Curves'!BU$62,'Cost Curves'!BU$63,'Cost Curves'!BU$64)</f>
        <v>0</v>
      </c>
      <c r="S125" s="234">
        <f>S$95*Assumptions!$L46*(1+Assumptions!$J$24)^(S$1-$G$1)*CHOOSE(Assumptions!$P$3,'Cost Curves'!BV$62,'Cost Curves'!BV$63,'Cost Curves'!BV$64)</f>
        <v>0</v>
      </c>
      <c r="T125" s="234">
        <f>T$95*Assumptions!$L46*(1+Assumptions!$J$24)^(T$1-$G$1)*CHOOSE(Assumptions!$P$3,'Cost Curves'!BW$62,'Cost Curves'!BW$63,'Cost Curves'!BW$64)</f>
        <v>0</v>
      </c>
      <c r="U125" s="234">
        <f>U$95*Assumptions!$L46*(1+Assumptions!$J$24)^(U$1-$G$1)*CHOOSE(Assumptions!$P$3,'Cost Curves'!BX$62,'Cost Curves'!BX$63,'Cost Curves'!BX$64)</f>
        <v>0</v>
      </c>
      <c r="V125" s="234">
        <f>V$95*Assumptions!$L46*(1+Assumptions!$J$24)^(V$1-$G$1)*CHOOSE(Assumptions!$P$3,'Cost Curves'!BY$62,'Cost Curves'!BY$63,'Cost Curves'!BY$64)</f>
        <v>0</v>
      </c>
      <c r="W125" s="234">
        <f>W$95*Assumptions!$L46*(1+Assumptions!$J$24)^(W$1-$G$1)*CHOOSE(Assumptions!$P$3,'Cost Curves'!BZ$62,'Cost Curves'!BZ$63,'Cost Curves'!BZ$64)</f>
        <v>0</v>
      </c>
      <c r="X125" s="234">
        <f>X$95*Assumptions!$L46*(1+Assumptions!$J$24)^(X$1-$G$1)*CHOOSE(Assumptions!$P$3,'Cost Curves'!CA$62,'Cost Curves'!CA$63,'Cost Curves'!CA$64)</f>
        <v>0</v>
      </c>
      <c r="Y125" s="12"/>
      <c r="Z125" s="12"/>
    </row>
    <row r="126" spans="1:26" ht="14.25" customHeight="1">
      <c r="A126" s="423"/>
      <c r="B126" s="423"/>
      <c r="C126" s="423"/>
      <c r="D126" s="125" t="s">
        <v>93</v>
      </c>
      <c r="E126" s="12"/>
      <c r="F126" s="12"/>
      <c r="G126" s="234">
        <f>G$95*Assumptions!$L47*(1+Assumptions!$J$24)^(G$1-$G$1)*CHOOSE(Assumptions!$P$3,'Cost Curves'!BJ$66,'Cost Curves'!BJ$67,'Cost Curves'!BJ$68)</f>
        <v>0</v>
      </c>
      <c r="H126" s="234">
        <f>H$95*Assumptions!$L47*(1+Assumptions!$J$24)^(H$1-$G$1)*CHOOSE(Assumptions!$P$3,'Cost Curves'!BK$66,'Cost Curves'!BK$67,'Cost Curves'!BK$68)</f>
        <v>0</v>
      </c>
      <c r="I126" s="234">
        <f>I$95*Assumptions!$L47*(1+Assumptions!$J$24)^(I$1-$G$1)*CHOOSE(Assumptions!$P$3,'Cost Curves'!BL$66,'Cost Curves'!BL$67,'Cost Curves'!BL$68)</f>
        <v>0</v>
      </c>
      <c r="J126" s="234">
        <f>J$95*Assumptions!$L47*(1+Assumptions!$J$24)^(J$1-$G$1)*CHOOSE(Assumptions!$P$3,'Cost Curves'!BM$66,'Cost Curves'!BM$67,'Cost Curves'!BM$68)</f>
        <v>0</v>
      </c>
      <c r="K126" s="234">
        <f>K$95*Assumptions!$L47*(1+Assumptions!$J$24)^(K$1-$G$1)*CHOOSE(Assumptions!$P$3,'Cost Curves'!BN$66,'Cost Curves'!BN$67,'Cost Curves'!BN$68)</f>
        <v>0</v>
      </c>
      <c r="L126" s="234">
        <f>L$95*Assumptions!$L47*(1+Assumptions!$J$24)^(L$1-$G$1)*CHOOSE(Assumptions!$P$3,'Cost Curves'!BO$66,'Cost Curves'!BO$67,'Cost Curves'!BO$68)</f>
        <v>0</v>
      </c>
      <c r="M126" s="234">
        <f>M$95*Assumptions!$L47*(1+Assumptions!$J$24)^(M$1-$G$1)*CHOOSE(Assumptions!$P$3,'Cost Curves'!BP$66,'Cost Curves'!BP$67,'Cost Curves'!BP$68)</f>
        <v>0</v>
      </c>
      <c r="N126" s="234">
        <f>N$95*Assumptions!$L47*(1+Assumptions!$J$24)^(N$1-$G$1)*CHOOSE(Assumptions!$P$3,'Cost Curves'!BQ$66,'Cost Curves'!BQ$67,'Cost Curves'!BQ$68)</f>
        <v>0</v>
      </c>
      <c r="O126" s="234">
        <f>O$95*Assumptions!$L47*(1+Assumptions!$J$24)^(O$1-$G$1)*CHOOSE(Assumptions!$P$3,'Cost Curves'!BR$66,'Cost Curves'!BR$67,'Cost Curves'!BR$68)</f>
        <v>0</v>
      </c>
      <c r="P126" s="234">
        <f>P$95*Assumptions!$L47*(1+Assumptions!$J$24)^(P$1-$G$1)*CHOOSE(Assumptions!$P$3,'Cost Curves'!BS$66,'Cost Curves'!BS$67,'Cost Curves'!BS$68)</f>
        <v>0</v>
      </c>
      <c r="Q126" s="234">
        <f>Q$95*Assumptions!$L47*(1+Assumptions!$J$24)^(Q$1-$G$1)*CHOOSE(Assumptions!$P$3,'Cost Curves'!BT$66,'Cost Curves'!BT$67,'Cost Curves'!BT$68)</f>
        <v>0</v>
      </c>
      <c r="R126" s="234">
        <f>R$95*Assumptions!$L47*(1+Assumptions!$J$24)^(R$1-$G$1)*CHOOSE(Assumptions!$P$3,'Cost Curves'!BU$66,'Cost Curves'!BU$67,'Cost Curves'!BU$68)</f>
        <v>0</v>
      </c>
      <c r="S126" s="234">
        <f>S$95*Assumptions!$L47*(1+Assumptions!$J$24)^(S$1-$G$1)*CHOOSE(Assumptions!$P$3,'Cost Curves'!BV$66,'Cost Curves'!BV$67,'Cost Curves'!BV$68)</f>
        <v>0</v>
      </c>
      <c r="T126" s="234">
        <f>T$95*Assumptions!$L47*(1+Assumptions!$J$24)^(T$1-$G$1)*CHOOSE(Assumptions!$P$3,'Cost Curves'!BW$66,'Cost Curves'!BW$67,'Cost Curves'!BW$68)</f>
        <v>0</v>
      </c>
      <c r="U126" s="234">
        <f>U$95*Assumptions!$L47*(1+Assumptions!$J$24)^(U$1-$G$1)*CHOOSE(Assumptions!$P$3,'Cost Curves'!BX$66,'Cost Curves'!BX$67,'Cost Curves'!BX$68)</f>
        <v>0</v>
      </c>
      <c r="V126" s="234">
        <f>V$95*Assumptions!$L47*(1+Assumptions!$J$24)^(V$1-$G$1)*CHOOSE(Assumptions!$P$3,'Cost Curves'!BY$66,'Cost Curves'!BY$67,'Cost Curves'!BY$68)</f>
        <v>0</v>
      </c>
      <c r="W126" s="234">
        <f>W$95*Assumptions!$L47*(1+Assumptions!$J$24)^(W$1-$G$1)*CHOOSE(Assumptions!$P$3,'Cost Curves'!BZ$66,'Cost Curves'!BZ$67,'Cost Curves'!BZ$68)</f>
        <v>0</v>
      </c>
      <c r="X126" s="234">
        <f>X$95*Assumptions!$L47*(1+Assumptions!$J$24)^(X$1-$G$1)*CHOOSE(Assumptions!$P$3,'Cost Curves'!CA$66,'Cost Curves'!CA$67,'Cost Curves'!CA$68)</f>
        <v>0</v>
      </c>
      <c r="Y126" s="12"/>
      <c r="Z126" s="12"/>
    </row>
    <row r="127" spans="1:26" ht="14.25" customHeight="1">
      <c r="A127" s="423"/>
      <c r="B127" s="423"/>
      <c r="C127" s="423"/>
      <c r="D127" s="125" t="s">
        <v>94</v>
      </c>
      <c r="E127" s="12"/>
      <c r="F127" s="12"/>
      <c r="G127" s="234">
        <f>G$95*Assumptions!$L48*(1+Assumptions!$J$24)^(G$1-$G$1)*CHOOSE(Assumptions!$P$3,'Cost Curves'!BJ$70,'Cost Curves'!BJ$71,'Cost Curves'!BJ$72)</f>
        <v>0</v>
      </c>
      <c r="H127" s="234">
        <f>H$95*Assumptions!$L48*(1+Assumptions!$J$24)^(H$1-$G$1)*CHOOSE(Assumptions!$P$3,'Cost Curves'!BK$70,'Cost Curves'!BK$71,'Cost Curves'!BK$72)</f>
        <v>0</v>
      </c>
      <c r="I127" s="234">
        <f>I$95*Assumptions!$L48*(1+Assumptions!$J$24)^(I$1-$G$1)*CHOOSE(Assumptions!$P$3,'Cost Curves'!BL$70,'Cost Curves'!BL$71,'Cost Curves'!BL$72)</f>
        <v>0</v>
      </c>
      <c r="J127" s="234">
        <f>J$95*Assumptions!$L48*(1+Assumptions!$J$24)^(J$1-$G$1)*CHOOSE(Assumptions!$P$3,'Cost Curves'!BM$70,'Cost Curves'!BM$71,'Cost Curves'!BM$72)</f>
        <v>0</v>
      </c>
      <c r="K127" s="234">
        <f>K$95*Assumptions!$L48*(1+Assumptions!$J$24)^(K$1-$G$1)*CHOOSE(Assumptions!$P$3,'Cost Curves'!BN$70,'Cost Curves'!BN$71,'Cost Curves'!BN$72)</f>
        <v>0</v>
      </c>
      <c r="L127" s="234">
        <f>L$95*Assumptions!$L48*(1+Assumptions!$J$24)^(L$1-$G$1)*CHOOSE(Assumptions!$P$3,'Cost Curves'!BO$70,'Cost Curves'!BO$71,'Cost Curves'!BO$72)</f>
        <v>0</v>
      </c>
      <c r="M127" s="234">
        <f>M$95*Assumptions!$L48*(1+Assumptions!$J$24)^(M$1-$G$1)*CHOOSE(Assumptions!$P$3,'Cost Curves'!BP$70,'Cost Curves'!BP$71,'Cost Curves'!BP$72)</f>
        <v>0</v>
      </c>
      <c r="N127" s="234">
        <f>N$95*Assumptions!$L48*(1+Assumptions!$J$24)^(N$1-$G$1)*CHOOSE(Assumptions!$P$3,'Cost Curves'!BQ$70,'Cost Curves'!BQ$71,'Cost Curves'!BQ$72)</f>
        <v>0</v>
      </c>
      <c r="O127" s="234">
        <f>O$95*Assumptions!$L48*(1+Assumptions!$J$24)^(O$1-$G$1)*CHOOSE(Assumptions!$P$3,'Cost Curves'!BR$70,'Cost Curves'!BR$71,'Cost Curves'!BR$72)</f>
        <v>0</v>
      </c>
      <c r="P127" s="234">
        <f>P$95*Assumptions!$L48*(1+Assumptions!$J$24)^(P$1-$G$1)*CHOOSE(Assumptions!$P$3,'Cost Curves'!BS$70,'Cost Curves'!BS$71,'Cost Curves'!BS$72)</f>
        <v>0</v>
      </c>
      <c r="Q127" s="234">
        <f>Q$95*Assumptions!$L48*(1+Assumptions!$J$24)^(Q$1-$G$1)*CHOOSE(Assumptions!$P$3,'Cost Curves'!BT$70,'Cost Curves'!BT$71,'Cost Curves'!BT$72)</f>
        <v>0</v>
      </c>
      <c r="R127" s="234">
        <f>R$95*Assumptions!$L48*(1+Assumptions!$J$24)^(R$1-$G$1)*CHOOSE(Assumptions!$P$3,'Cost Curves'!BU$70,'Cost Curves'!BU$71,'Cost Curves'!BU$72)</f>
        <v>0</v>
      </c>
      <c r="S127" s="234">
        <f>S$95*Assumptions!$L48*(1+Assumptions!$J$24)^(S$1-$G$1)*CHOOSE(Assumptions!$P$3,'Cost Curves'!BV$70,'Cost Curves'!BV$71,'Cost Curves'!BV$72)</f>
        <v>0</v>
      </c>
      <c r="T127" s="234">
        <f>T$95*Assumptions!$L48*(1+Assumptions!$J$24)^(T$1-$G$1)*CHOOSE(Assumptions!$P$3,'Cost Curves'!BW$70,'Cost Curves'!BW$71,'Cost Curves'!BW$72)</f>
        <v>0</v>
      </c>
      <c r="U127" s="234">
        <f>U$95*Assumptions!$L48*(1+Assumptions!$J$24)^(U$1-$G$1)*CHOOSE(Assumptions!$P$3,'Cost Curves'!BX$70,'Cost Curves'!BX$71,'Cost Curves'!BX$72)</f>
        <v>0</v>
      </c>
      <c r="V127" s="234">
        <f>V$95*Assumptions!$L48*(1+Assumptions!$J$24)^(V$1-$G$1)*CHOOSE(Assumptions!$P$3,'Cost Curves'!BY$70,'Cost Curves'!BY$71,'Cost Curves'!BY$72)</f>
        <v>0</v>
      </c>
      <c r="W127" s="234">
        <f>W$95*Assumptions!$L48*(1+Assumptions!$J$24)^(W$1-$G$1)*CHOOSE(Assumptions!$P$3,'Cost Curves'!BZ$70,'Cost Curves'!BZ$71,'Cost Curves'!BZ$72)</f>
        <v>0</v>
      </c>
      <c r="X127" s="234">
        <f>X$95*Assumptions!$L48*(1+Assumptions!$J$24)^(X$1-$G$1)*CHOOSE(Assumptions!$P$3,'Cost Curves'!CA$70,'Cost Curves'!CA$71,'Cost Curves'!CA$72)</f>
        <v>0</v>
      </c>
      <c r="Y127" s="12"/>
      <c r="Z127" s="12"/>
    </row>
    <row r="128" spans="1:26" ht="14.25" customHeight="1">
      <c r="A128" s="423"/>
      <c r="B128" s="423"/>
      <c r="C128" s="423"/>
      <c r="D128" s="125" t="s">
        <v>211</v>
      </c>
      <c r="E128" s="12"/>
      <c r="F128" s="12"/>
      <c r="G128" s="234">
        <f>G$95*Assumptions!$L49*(1+Assumptions!$J$24)^(G$1-$G$1)*CHOOSE(Assumptions!$P$3,'Cost Curves'!BJ$73,'Cost Curves'!BJ$74,'Cost Curves'!BJ$75)</f>
        <v>0</v>
      </c>
      <c r="H128" s="234">
        <f>H$95*Assumptions!$L49*(1+Assumptions!$J$24)^(H$1-$G$1)*CHOOSE(Assumptions!$P$3,'Cost Curves'!BK$73,'Cost Curves'!BK$74,'Cost Curves'!BK$75)</f>
        <v>0</v>
      </c>
      <c r="I128" s="234">
        <f>I$95*Assumptions!$L49*(1+Assumptions!$J$24)^(I$1-$G$1)*CHOOSE(Assumptions!$P$3,'Cost Curves'!BL$73,'Cost Curves'!BL$74,'Cost Curves'!BL$75)</f>
        <v>0</v>
      </c>
      <c r="J128" s="234">
        <f>J$95*Assumptions!$L49*(1+Assumptions!$J$24)^(J$1-$G$1)*CHOOSE(Assumptions!$P$3,'Cost Curves'!BM$73,'Cost Curves'!BM$74,'Cost Curves'!BM$75)</f>
        <v>0</v>
      </c>
      <c r="K128" s="234">
        <f>K$95*Assumptions!$L49*(1+Assumptions!$J$24)^(K$1-$G$1)*CHOOSE(Assumptions!$P$3,'Cost Curves'!BN$73,'Cost Curves'!BN$74,'Cost Curves'!BN$75)</f>
        <v>0</v>
      </c>
      <c r="L128" s="234">
        <f>L$95*Assumptions!$L49*(1+Assumptions!$J$24)^(L$1-$G$1)*CHOOSE(Assumptions!$P$3,'Cost Curves'!BO$73,'Cost Curves'!BO$74,'Cost Curves'!BO$75)</f>
        <v>0</v>
      </c>
      <c r="M128" s="234">
        <f>M$95*Assumptions!$L49*(1+Assumptions!$J$24)^(M$1-$G$1)*CHOOSE(Assumptions!$P$3,'Cost Curves'!BP$73,'Cost Curves'!BP$74,'Cost Curves'!BP$75)</f>
        <v>0</v>
      </c>
      <c r="N128" s="234">
        <f>N$95*Assumptions!$L49*(1+Assumptions!$J$24)^(N$1-$G$1)*CHOOSE(Assumptions!$P$3,'Cost Curves'!BQ$73,'Cost Curves'!BQ$74,'Cost Curves'!BQ$75)</f>
        <v>0</v>
      </c>
      <c r="O128" s="234">
        <f>O$95*Assumptions!$L49*(1+Assumptions!$J$24)^(O$1-$G$1)*CHOOSE(Assumptions!$P$3,'Cost Curves'!BR$73,'Cost Curves'!BR$74,'Cost Curves'!BR$75)</f>
        <v>0</v>
      </c>
      <c r="P128" s="234">
        <f>P$95*Assumptions!$L49*(1+Assumptions!$J$24)^(P$1-$G$1)*CHOOSE(Assumptions!$P$3,'Cost Curves'!BS$73,'Cost Curves'!BS$74,'Cost Curves'!BS$75)</f>
        <v>0</v>
      </c>
      <c r="Q128" s="234">
        <f>Q$95*Assumptions!$L49*(1+Assumptions!$J$24)^(Q$1-$G$1)*CHOOSE(Assumptions!$P$3,'Cost Curves'!BT$73,'Cost Curves'!BT$74,'Cost Curves'!BT$75)</f>
        <v>0</v>
      </c>
      <c r="R128" s="234">
        <f>R$95*Assumptions!$L49*(1+Assumptions!$J$24)^(R$1-$G$1)*CHOOSE(Assumptions!$P$3,'Cost Curves'!BU$73,'Cost Curves'!BU$74,'Cost Curves'!BU$75)</f>
        <v>0</v>
      </c>
      <c r="S128" s="234">
        <f>S$95*Assumptions!$L49*(1+Assumptions!$J$24)^(S$1-$G$1)*CHOOSE(Assumptions!$P$3,'Cost Curves'!BV$73,'Cost Curves'!BV$74,'Cost Curves'!BV$75)</f>
        <v>0</v>
      </c>
      <c r="T128" s="234">
        <f>T$95*Assumptions!$L49*(1+Assumptions!$J$24)^(T$1-$G$1)*CHOOSE(Assumptions!$P$3,'Cost Curves'!BW$73,'Cost Curves'!BW$74,'Cost Curves'!BW$75)</f>
        <v>0</v>
      </c>
      <c r="U128" s="234">
        <f>U$95*Assumptions!$L49*(1+Assumptions!$J$24)^(U$1-$G$1)*CHOOSE(Assumptions!$P$3,'Cost Curves'!BX$73,'Cost Curves'!BX$74,'Cost Curves'!BX$75)</f>
        <v>0</v>
      </c>
      <c r="V128" s="234">
        <f>V$95*Assumptions!$L49*(1+Assumptions!$J$24)^(V$1-$G$1)*CHOOSE(Assumptions!$P$3,'Cost Curves'!BY$73,'Cost Curves'!BY$74,'Cost Curves'!BY$75)</f>
        <v>0</v>
      </c>
      <c r="W128" s="234">
        <f>W$95*Assumptions!$L49*(1+Assumptions!$J$24)^(W$1-$G$1)*CHOOSE(Assumptions!$P$3,'Cost Curves'!BZ$73,'Cost Curves'!BZ$74,'Cost Curves'!BZ$75)</f>
        <v>0</v>
      </c>
      <c r="X128" s="234">
        <f>X$95*Assumptions!$L49*(1+Assumptions!$J$24)^(X$1-$G$1)*CHOOSE(Assumptions!$P$3,'Cost Curves'!CA$73,'Cost Curves'!CA$74,'Cost Curves'!CA$75)</f>
        <v>0</v>
      </c>
      <c r="Y128" s="12"/>
      <c r="Z128" s="12"/>
    </row>
    <row r="129" spans="1:26" ht="14.25" customHeight="1">
      <c r="A129" s="423"/>
      <c r="B129" s="423"/>
      <c r="C129" s="423"/>
      <c r="D129" s="291" t="s">
        <v>96</v>
      </c>
      <c r="E129" s="296"/>
      <c r="F129" s="296"/>
      <c r="G129" s="295">
        <f>G$95*Assumptions!$L50*(1+Assumptions!$J$24)^(G$1-$G$1)*CHOOSE(Assumptions!$P$3,'Cost Curves'!BJ$77,'Cost Curves'!BJ$78,'Cost Curves'!BJ$79)</f>
        <v>0</v>
      </c>
      <c r="H129" s="295">
        <f>H$95*Assumptions!$L50*(1+Assumptions!$J$24)^(H$1-$G$1)*CHOOSE(Assumptions!$P$3,'Cost Curves'!BK$77,'Cost Curves'!BK$78,'Cost Curves'!BK$79)</f>
        <v>0</v>
      </c>
      <c r="I129" s="295">
        <f>I$95*Assumptions!$L50*(1+Assumptions!$J$24)^(I$1-$G$1)*CHOOSE(Assumptions!$P$3,'Cost Curves'!BL$77,'Cost Curves'!BL$78,'Cost Curves'!BL$79)</f>
        <v>0</v>
      </c>
      <c r="J129" s="295">
        <f>J$95*Assumptions!$L50*(1+Assumptions!$J$24)^(J$1-$G$1)*CHOOSE(Assumptions!$P$3,'Cost Curves'!BM$77,'Cost Curves'!BM$78,'Cost Curves'!BM$79)</f>
        <v>0</v>
      </c>
      <c r="K129" s="295">
        <f>K$95*Assumptions!$L50*(1+Assumptions!$J$24)^(K$1-$G$1)*CHOOSE(Assumptions!$P$3,'Cost Curves'!BN$77,'Cost Curves'!BN$78,'Cost Curves'!BN$79)</f>
        <v>0</v>
      </c>
      <c r="L129" s="295">
        <f>L$95*Assumptions!$L50*(1+Assumptions!$J$24)^(L$1-$G$1)*CHOOSE(Assumptions!$P$3,'Cost Curves'!BO$77,'Cost Curves'!BO$78,'Cost Curves'!BO$79)</f>
        <v>0</v>
      </c>
      <c r="M129" s="295">
        <f>M$95*Assumptions!$L50*(1+Assumptions!$J$24)^(M$1-$G$1)*CHOOSE(Assumptions!$P$3,'Cost Curves'!BP$77,'Cost Curves'!BP$78,'Cost Curves'!BP$79)</f>
        <v>0</v>
      </c>
      <c r="N129" s="295">
        <f>N$95*Assumptions!$L50*(1+Assumptions!$J$24)^(N$1-$G$1)*CHOOSE(Assumptions!$P$3,'Cost Curves'!BQ$77,'Cost Curves'!BQ$78,'Cost Curves'!BQ$79)</f>
        <v>0</v>
      </c>
      <c r="O129" s="295">
        <f>O$95*Assumptions!$L50*(1+Assumptions!$J$24)^(O$1-$G$1)*CHOOSE(Assumptions!$P$3,'Cost Curves'!BR$77,'Cost Curves'!BR$78,'Cost Curves'!BR$79)</f>
        <v>0</v>
      </c>
      <c r="P129" s="295">
        <f>P$95*Assumptions!$L50*(1+Assumptions!$J$24)^(P$1-$G$1)*CHOOSE(Assumptions!$P$3,'Cost Curves'!BS$77,'Cost Curves'!BS$78,'Cost Curves'!BS$79)</f>
        <v>0</v>
      </c>
      <c r="Q129" s="295">
        <f>Q$95*Assumptions!$L50*(1+Assumptions!$J$24)^(Q$1-$G$1)*CHOOSE(Assumptions!$P$3,'Cost Curves'!BT$77,'Cost Curves'!BT$78,'Cost Curves'!BT$79)</f>
        <v>0</v>
      </c>
      <c r="R129" s="295">
        <f>R$95*Assumptions!$L50*(1+Assumptions!$J$24)^(R$1-$G$1)*CHOOSE(Assumptions!$P$3,'Cost Curves'!BU$77,'Cost Curves'!BU$78,'Cost Curves'!BU$79)</f>
        <v>0</v>
      </c>
      <c r="S129" s="295">
        <f>S$95*Assumptions!$L50*(1+Assumptions!$J$24)^(S$1-$G$1)*CHOOSE(Assumptions!$P$3,'Cost Curves'!BV$77,'Cost Curves'!BV$78,'Cost Curves'!BV$79)</f>
        <v>0</v>
      </c>
      <c r="T129" s="295">
        <f>T$95*Assumptions!$L50*(1+Assumptions!$J$24)^(T$1-$G$1)*CHOOSE(Assumptions!$P$3,'Cost Curves'!BW$77,'Cost Curves'!BW$78,'Cost Curves'!BW$79)</f>
        <v>0</v>
      </c>
      <c r="U129" s="295">
        <f>U$95*Assumptions!$L50*(1+Assumptions!$J$24)^(U$1-$G$1)*CHOOSE(Assumptions!$P$3,'Cost Curves'!BX$77,'Cost Curves'!BX$78,'Cost Curves'!BX$79)</f>
        <v>0</v>
      </c>
      <c r="V129" s="295">
        <f>V$95*Assumptions!$L50*(1+Assumptions!$J$24)^(V$1-$G$1)*CHOOSE(Assumptions!$P$3,'Cost Curves'!BY$77,'Cost Curves'!BY$78,'Cost Curves'!BY$79)</f>
        <v>0</v>
      </c>
      <c r="W129" s="295">
        <f>W$95*Assumptions!$L50*(1+Assumptions!$J$24)^(W$1-$G$1)*CHOOSE(Assumptions!$P$3,'Cost Curves'!BZ$77,'Cost Curves'!BZ$78,'Cost Curves'!BZ$79)</f>
        <v>0</v>
      </c>
      <c r="X129" s="295">
        <f>X$95*Assumptions!$L50*(1+Assumptions!$J$24)^(X$1-$G$1)*CHOOSE(Assumptions!$P$3,'Cost Curves'!CA$77,'Cost Curves'!CA$78,'Cost Curves'!CA$79)</f>
        <v>0</v>
      </c>
      <c r="Y129" s="296"/>
      <c r="Z129" s="296"/>
    </row>
    <row r="130" spans="1:26" ht="14.25" customHeight="1">
      <c r="A130" s="423"/>
      <c r="B130" s="423"/>
      <c r="C130" s="423"/>
      <c r="D130" s="305" t="s">
        <v>172</v>
      </c>
      <c r="E130" s="12"/>
      <c r="F130" s="12"/>
      <c r="G130" s="254">
        <f t="shared" ref="G130:X130" si="11">SUM(G111:G129)</f>
        <v>0</v>
      </c>
      <c r="H130" s="234">
        <f t="shared" si="11"/>
        <v>0</v>
      </c>
      <c r="I130" s="234">
        <f t="shared" si="11"/>
        <v>0</v>
      </c>
      <c r="J130" s="234">
        <f t="shared" si="11"/>
        <v>0</v>
      </c>
      <c r="K130" s="234">
        <f t="shared" si="11"/>
        <v>0</v>
      </c>
      <c r="L130" s="234">
        <f t="shared" si="11"/>
        <v>0</v>
      </c>
      <c r="M130" s="234">
        <f t="shared" si="11"/>
        <v>0</v>
      </c>
      <c r="N130" s="234">
        <f t="shared" si="11"/>
        <v>0</v>
      </c>
      <c r="O130" s="234">
        <f t="shared" si="11"/>
        <v>0</v>
      </c>
      <c r="P130" s="234">
        <f t="shared" si="11"/>
        <v>0</v>
      </c>
      <c r="Q130" s="234">
        <f t="shared" si="11"/>
        <v>0</v>
      </c>
      <c r="R130" s="234">
        <f t="shared" si="11"/>
        <v>0</v>
      </c>
      <c r="S130" s="234">
        <f t="shared" si="11"/>
        <v>0</v>
      </c>
      <c r="T130" s="234">
        <f t="shared" si="11"/>
        <v>0</v>
      </c>
      <c r="U130" s="234">
        <f t="shared" si="11"/>
        <v>0</v>
      </c>
      <c r="V130" s="234">
        <f t="shared" si="11"/>
        <v>0</v>
      </c>
      <c r="W130" s="234">
        <f t="shared" si="11"/>
        <v>0</v>
      </c>
      <c r="X130" s="234">
        <f t="shared" si="11"/>
        <v>0</v>
      </c>
      <c r="Y130" s="12"/>
      <c r="Z130" s="12"/>
    </row>
    <row r="131" spans="1:26" ht="14.25" customHeight="1">
      <c r="A131" s="423"/>
      <c r="B131" s="423"/>
      <c r="C131" s="423"/>
      <c r="D131" s="125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423"/>
      <c r="B132" s="423"/>
      <c r="C132" s="423"/>
      <c r="D132" s="302" t="s">
        <v>212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423"/>
      <c r="B133" s="423"/>
      <c r="C133" s="423"/>
      <c r="D133" s="125" t="s">
        <v>77</v>
      </c>
      <c r="E133" s="12"/>
      <c r="F133" s="12"/>
      <c r="G133" s="234">
        <f>G$96*Assumptions!$M31*(1+Assumptions!$J$24)^(G$1-$G$1)*CHOOSE(Assumptions!$P$3,'Cost Curves'!BJ$6,'Cost Curves'!BJ$7,'Cost Curves'!BJ$8)</f>
        <v>0</v>
      </c>
      <c r="H133" s="234">
        <f>H$96*Assumptions!$M31*(1+Assumptions!$J$24)^(H$1-$G$1)*CHOOSE(Assumptions!$P$3,'Cost Curves'!BK$6,'Cost Curves'!BK$7,'Cost Curves'!BK$8)</f>
        <v>0</v>
      </c>
      <c r="I133" s="234">
        <f>I$96*Assumptions!$M31*(1+Assumptions!$J$24)^(I$1-$G$1)*CHOOSE(Assumptions!$P$3,'Cost Curves'!BL$6,'Cost Curves'!BL$7,'Cost Curves'!BL$8)</f>
        <v>0</v>
      </c>
      <c r="J133" s="234">
        <f>J$96*Assumptions!$M31*(1+Assumptions!$J$24)^(J$1-$G$1)*CHOOSE(Assumptions!$P$3,'Cost Curves'!BM$6,'Cost Curves'!BM$7,'Cost Curves'!BM$8)</f>
        <v>0</v>
      </c>
      <c r="K133" s="234">
        <f>K$96*Assumptions!$M31*(1+Assumptions!$J$24)^(K$1-$G$1)*CHOOSE(Assumptions!$P$3,'Cost Curves'!BN$6,'Cost Curves'!BN$7,'Cost Curves'!BN$8)</f>
        <v>0</v>
      </c>
      <c r="L133" s="234">
        <f>L$96*Assumptions!$M31*(1+Assumptions!$J$24)^(L$1-$G$1)*CHOOSE(Assumptions!$P$3,'Cost Curves'!BO$6,'Cost Curves'!BO$7,'Cost Curves'!BO$8)</f>
        <v>0</v>
      </c>
      <c r="M133" s="234">
        <f>M$96*Assumptions!$M31*(1+Assumptions!$J$24)^(M$1-$G$1)*CHOOSE(Assumptions!$P$3,'Cost Curves'!BP$6,'Cost Curves'!BP$7,'Cost Curves'!BP$8)</f>
        <v>0</v>
      </c>
      <c r="N133" s="234">
        <f>N$96*Assumptions!$M31*(1+Assumptions!$J$24)^(N$1-$G$1)*CHOOSE(Assumptions!$P$3,'Cost Curves'!BQ$6,'Cost Curves'!BQ$7,'Cost Curves'!BQ$8)</f>
        <v>0</v>
      </c>
      <c r="O133" s="234">
        <f>O$96*Assumptions!$M31*(1+Assumptions!$J$24)^(O$1-$G$1)*CHOOSE(Assumptions!$P$3,'Cost Curves'!BR$6,'Cost Curves'!BR$7,'Cost Curves'!BR$8)</f>
        <v>0</v>
      </c>
      <c r="P133" s="234">
        <f>P$96*Assumptions!$M31*(1+Assumptions!$J$24)^(P$1-$G$1)*CHOOSE(Assumptions!$P$3,'Cost Curves'!BS$6,'Cost Curves'!BS$7,'Cost Curves'!BS$8)</f>
        <v>0</v>
      </c>
      <c r="Q133" s="234">
        <f>Q$96*Assumptions!$M31*(1+Assumptions!$J$24)^(Q$1-$G$1)*CHOOSE(Assumptions!$P$3,'Cost Curves'!BT$6,'Cost Curves'!BT$7,'Cost Curves'!BT$8)</f>
        <v>0</v>
      </c>
      <c r="R133" s="234">
        <f>R$96*Assumptions!$M31*(1+Assumptions!$J$24)^(R$1-$G$1)*CHOOSE(Assumptions!$P$3,'Cost Curves'!BU$6,'Cost Curves'!BU$7,'Cost Curves'!BU$8)</f>
        <v>0</v>
      </c>
      <c r="S133" s="234">
        <f>S$96*Assumptions!$M31*(1+Assumptions!$J$24)^(S$1-$G$1)*CHOOSE(Assumptions!$P$3,'Cost Curves'!BV$6,'Cost Curves'!BV$7,'Cost Curves'!BV$8)</f>
        <v>0</v>
      </c>
      <c r="T133" s="234">
        <f>T$96*Assumptions!$M31*(1+Assumptions!$J$24)^(T$1-$G$1)*CHOOSE(Assumptions!$P$3,'Cost Curves'!BW$6,'Cost Curves'!BW$7,'Cost Curves'!BW$8)</f>
        <v>0</v>
      </c>
      <c r="U133" s="234">
        <f>U$96*Assumptions!$M31*(1+Assumptions!$J$24)^(U$1-$G$1)*CHOOSE(Assumptions!$P$3,'Cost Curves'!BX$6,'Cost Curves'!BX$7,'Cost Curves'!BX$8)</f>
        <v>0</v>
      </c>
      <c r="V133" s="234">
        <f>V$96*Assumptions!$M31*(1+Assumptions!$J$24)^(V$1-$G$1)*CHOOSE(Assumptions!$P$3,'Cost Curves'!BY$6,'Cost Curves'!BY$7,'Cost Curves'!BY$8)</f>
        <v>0</v>
      </c>
      <c r="W133" s="234">
        <f>W$96*Assumptions!$M31*(1+Assumptions!$J$24)^(W$1-$G$1)*CHOOSE(Assumptions!$P$3,'Cost Curves'!BZ$6,'Cost Curves'!BZ$7,'Cost Curves'!BZ$8)</f>
        <v>0</v>
      </c>
      <c r="X133" s="234">
        <f>X$96*Assumptions!$M31*(1+Assumptions!$J$24)^(X$1-$G$1)*CHOOSE(Assumptions!$P$3,'Cost Curves'!CA$6,'Cost Curves'!CA$7,'Cost Curves'!CA$8)</f>
        <v>0</v>
      </c>
      <c r="Y133" s="12"/>
      <c r="Z133" s="12"/>
    </row>
    <row r="134" spans="1:26" ht="14.25" customHeight="1">
      <c r="A134" s="423"/>
      <c r="B134" s="423"/>
      <c r="C134" s="423"/>
      <c r="D134" s="125" t="s">
        <v>78</v>
      </c>
      <c r="E134" s="12"/>
      <c r="F134" s="12"/>
      <c r="G134" s="234">
        <f>G$96*Assumptions!$M32*(1+Assumptions!$J$24)^(G$1-$G$1)*CHOOSE(Assumptions!$P$3,'Cost Curves'!BJ$10,'Cost Curves'!BJ$11,'Cost Curves'!BJ$12)</f>
        <v>0</v>
      </c>
      <c r="H134" s="234">
        <f>H$96*Assumptions!$M32*(1+Assumptions!$J$24)^(H$1-$G$1)*CHOOSE(Assumptions!$P$3,'Cost Curves'!BK$10,'Cost Curves'!BK$11,'Cost Curves'!BK$12)</f>
        <v>0</v>
      </c>
      <c r="I134" s="234">
        <f>I$96*Assumptions!$M32*(1+Assumptions!$J$24)^(I$1-$G$1)*CHOOSE(Assumptions!$P$3,'Cost Curves'!BL$10,'Cost Curves'!BL$11,'Cost Curves'!BL$12)</f>
        <v>0</v>
      </c>
      <c r="J134" s="234">
        <f>J$96*Assumptions!$M32*(1+Assumptions!$J$24)^(J$1-$G$1)*CHOOSE(Assumptions!$P$3,'Cost Curves'!BM$10,'Cost Curves'!BM$11,'Cost Curves'!BM$12)</f>
        <v>0</v>
      </c>
      <c r="K134" s="234">
        <f>K$96*Assumptions!$M32*(1+Assumptions!$J$24)^(K$1-$G$1)*CHOOSE(Assumptions!$P$3,'Cost Curves'!BN$10,'Cost Curves'!BN$11,'Cost Curves'!BN$12)</f>
        <v>0</v>
      </c>
      <c r="L134" s="234">
        <f>L$96*Assumptions!$M32*(1+Assumptions!$J$24)^(L$1-$G$1)*CHOOSE(Assumptions!$P$3,'Cost Curves'!BO$10,'Cost Curves'!BO$11,'Cost Curves'!BO$12)</f>
        <v>0</v>
      </c>
      <c r="M134" s="234">
        <f>M$96*Assumptions!$M32*(1+Assumptions!$J$24)^(M$1-$G$1)*CHOOSE(Assumptions!$P$3,'Cost Curves'!BP$10,'Cost Curves'!BP$11,'Cost Curves'!BP$12)</f>
        <v>0</v>
      </c>
      <c r="N134" s="234">
        <f>N$96*Assumptions!$M32*(1+Assumptions!$J$24)^(N$1-$G$1)*CHOOSE(Assumptions!$P$3,'Cost Curves'!BQ$10,'Cost Curves'!BQ$11,'Cost Curves'!BQ$12)</f>
        <v>0</v>
      </c>
      <c r="O134" s="234">
        <f>O$96*Assumptions!$M32*(1+Assumptions!$J$24)^(O$1-$G$1)*CHOOSE(Assumptions!$P$3,'Cost Curves'!BR$10,'Cost Curves'!BR$11,'Cost Curves'!BR$12)</f>
        <v>0</v>
      </c>
      <c r="P134" s="234">
        <f>P$96*Assumptions!$M32*(1+Assumptions!$J$24)^(P$1-$G$1)*CHOOSE(Assumptions!$P$3,'Cost Curves'!BS$10,'Cost Curves'!BS$11,'Cost Curves'!BS$12)</f>
        <v>0</v>
      </c>
      <c r="Q134" s="234">
        <f>Q$96*Assumptions!$M32*(1+Assumptions!$J$24)^(Q$1-$G$1)*CHOOSE(Assumptions!$P$3,'Cost Curves'!BT$10,'Cost Curves'!BT$11,'Cost Curves'!BT$12)</f>
        <v>0</v>
      </c>
      <c r="R134" s="234">
        <f>R$96*Assumptions!$M32*(1+Assumptions!$J$24)^(R$1-$G$1)*CHOOSE(Assumptions!$P$3,'Cost Curves'!BU$10,'Cost Curves'!BU$11,'Cost Curves'!BU$12)</f>
        <v>0</v>
      </c>
      <c r="S134" s="234">
        <f>S$96*Assumptions!$M32*(1+Assumptions!$J$24)^(S$1-$G$1)*CHOOSE(Assumptions!$P$3,'Cost Curves'!BV$10,'Cost Curves'!BV$11,'Cost Curves'!BV$12)</f>
        <v>0</v>
      </c>
      <c r="T134" s="234">
        <f>T$96*Assumptions!$M32*(1+Assumptions!$J$24)^(T$1-$G$1)*CHOOSE(Assumptions!$P$3,'Cost Curves'!BW$10,'Cost Curves'!BW$11,'Cost Curves'!BW$12)</f>
        <v>0</v>
      </c>
      <c r="U134" s="234">
        <f>U$96*Assumptions!$M32*(1+Assumptions!$J$24)^(U$1-$G$1)*CHOOSE(Assumptions!$P$3,'Cost Curves'!BX$10,'Cost Curves'!BX$11,'Cost Curves'!BX$12)</f>
        <v>0</v>
      </c>
      <c r="V134" s="234">
        <f>V$96*Assumptions!$M32*(1+Assumptions!$J$24)^(V$1-$G$1)*CHOOSE(Assumptions!$P$3,'Cost Curves'!BY$10,'Cost Curves'!BY$11,'Cost Curves'!BY$12)</f>
        <v>0</v>
      </c>
      <c r="W134" s="234">
        <f>W$96*Assumptions!$M32*(1+Assumptions!$J$24)^(W$1-$G$1)*CHOOSE(Assumptions!$P$3,'Cost Curves'!BZ$10,'Cost Curves'!BZ$11,'Cost Curves'!BZ$12)</f>
        <v>0</v>
      </c>
      <c r="X134" s="234">
        <f>X$96*Assumptions!$M32*(1+Assumptions!$J$24)^(X$1-$G$1)*CHOOSE(Assumptions!$P$3,'Cost Curves'!CA$10,'Cost Curves'!CA$11,'Cost Curves'!CA$12)</f>
        <v>0</v>
      </c>
      <c r="Y134" s="12"/>
      <c r="Z134" s="12"/>
    </row>
    <row r="135" spans="1:26" ht="14.25" customHeight="1">
      <c r="A135" s="423"/>
      <c r="B135" s="423"/>
      <c r="C135" s="423"/>
      <c r="D135" s="125" t="s">
        <v>198</v>
      </c>
      <c r="E135" s="12"/>
      <c r="F135" s="12"/>
      <c r="G135" s="234">
        <f>G$96*Assumptions!$M33*(1+Assumptions!$J$24)^(G$1-$G$1)*CHOOSE(Assumptions!$P$3,'Cost Curves'!BJ$14,'Cost Curves'!BJ$15,'Cost Curves'!BJ$16)</f>
        <v>0</v>
      </c>
      <c r="H135" s="234">
        <f>H$96*Assumptions!$M33*(1+Assumptions!$J$24)^(H$1-$G$1)*CHOOSE(Assumptions!$P$3,'Cost Curves'!BK$14,'Cost Curves'!BK$15,'Cost Curves'!BK$16)</f>
        <v>0</v>
      </c>
      <c r="I135" s="234">
        <f>I$96*Assumptions!$M33*(1+Assumptions!$J$24)^(I$1-$G$1)*CHOOSE(Assumptions!$P$3,'Cost Curves'!BL$14,'Cost Curves'!BL$15,'Cost Curves'!BL$16)</f>
        <v>0</v>
      </c>
      <c r="J135" s="234">
        <f>J$96*Assumptions!$M33*(1+Assumptions!$J$24)^(J$1-$G$1)*CHOOSE(Assumptions!$P$3,'Cost Curves'!BM$14,'Cost Curves'!BM$15,'Cost Curves'!BM$16)</f>
        <v>0</v>
      </c>
      <c r="K135" s="234">
        <f>K$96*Assumptions!$M33*(1+Assumptions!$J$24)^(K$1-$G$1)*CHOOSE(Assumptions!$P$3,'Cost Curves'!BN$14,'Cost Curves'!BN$15,'Cost Curves'!BN$16)</f>
        <v>0</v>
      </c>
      <c r="L135" s="234">
        <f>L$96*Assumptions!$M33*(1+Assumptions!$J$24)^(L$1-$G$1)*CHOOSE(Assumptions!$P$3,'Cost Curves'!BO$14,'Cost Curves'!BO$15,'Cost Curves'!BO$16)</f>
        <v>0</v>
      </c>
      <c r="M135" s="234">
        <f>M$96*Assumptions!$M33*(1+Assumptions!$J$24)^(M$1-$G$1)*CHOOSE(Assumptions!$P$3,'Cost Curves'!BP$14,'Cost Curves'!BP$15,'Cost Curves'!BP$16)</f>
        <v>0</v>
      </c>
      <c r="N135" s="234">
        <f>N$96*Assumptions!$M33*(1+Assumptions!$J$24)^(N$1-$G$1)*CHOOSE(Assumptions!$P$3,'Cost Curves'!BQ$14,'Cost Curves'!BQ$15,'Cost Curves'!BQ$16)</f>
        <v>0</v>
      </c>
      <c r="O135" s="234">
        <f>O$96*Assumptions!$M33*(1+Assumptions!$J$24)^(O$1-$G$1)*CHOOSE(Assumptions!$P$3,'Cost Curves'!BR$14,'Cost Curves'!BR$15,'Cost Curves'!BR$16)</f>
        <v>0</v>
      </c>
      <c r="P135" s="234">
        <f>P$96*Assumptions!$M33*(1+Assumptions!$J$24)^(P$1-$G$1)*CHOOSE(Assumptions!$P$3,'Cost Curves'!BS$14,'Cost Curves'!BS$15,'Cost Curves'!BS$16)</f>
        <v>0</v>
      </c>
      <c r="Q135" s="234">
        <f>Q$96*Assumptions!$M33*(1+Assumptions!$J$24)^(Q$1-$G$1)*CHOOSE(Assumptions!$P$3,'Cost Curves'!BT$14,'Cost Curves'!BT$15,'Cost Curves'!BT$16)</f>
        <v>0</v>
      </c>
      <c r="R135" s="234">
        <f>R$96*Assumptions!$M33*(1+Assumptions!$J$24)^(R$1-$G$1)*CHOOSE(Assumptions!$P$3,'Cost Curves'!BU$14,'Cost Curves'!BU$15,'Cost Curves'!BU$16)</f>
        <v>0</v>
      </c>
      <c r="S135" s="234">
        <f>S$96*Assumptions!$M33*(1+Assumptions!$J$24)^(S$1-$G$1)*CHOOSE(Assumptions!$P$3,'Cost Curves'!BV$14,'Cost Curves'!BV$15,'Cost Curves'!BV$16)</f>
        <v>0</v>
      </c>
      <c r="T135" s="234">
        <f>T$96*Assumptions!$M33*(1+Assumptions!$J$24)^(T$1-$G$1)*CHOOSE(Assumptions!$P$3,'Cost Curves'!BW$14,'Cost Curves'!BW$15,'Cost Curves'!BW$16)</f>
        <v>0</v>
      </c>
      <c r="U135" s="234">
        <f>U$96*Assumptions!$M33*(1+Assumptions!$J$24)^(U$1-$G$1)*CHOOSE(Assumptions!$P$3,'Cost Curves'!BX$14,'Cost Curves'!BX$15,'Cost Curves'!BX$16)</f>
        <v>0</v>
      </c>
      <c r="V135" s="234">
        <f>V$96*Assumptions!$M33*(1+Assumptions!$J$24)^(V$1-$G$1)*CHOOSE(Assumptions!$P$3,'Cost Curves'!BY$14,'Cost Curves'!BY$15,'Cost Curves'!BY$16)</f>
        <v>0</v>
      </c>
      <c r="W135" s="234">
        <f>W$96*Assumptions!$M33*(1+Assumptions!$J$24)^(W$1-$G$1)*CHOOSE(Assumptions!$P$3,'Cost Curves'!BZ$14,'Cost Curves'!BZ$15,'Cost Curves'!BZ$16)</f>
        <v>0</v>
      </c>
      <c r="X135" s="234">
        <f>X$96*Assumptions!$M33*(1+Assumptions!$J$24)^(X$1-$G$1)*CHOOSE(Assumptions!$P$3,'Cost Curves'!CA$14,'Cost Curves'!CA$15,'Cost Curves'!CA$16)</f>
        <v>0</v>
      </c>
      <c r="Y135" s="12"/>
      <c r="Z135" s="12"/>
    </row>
    <row r="136" spans="1:26" ht="14.25" customHeight="1">
      <c r="A136" s="423"/>
      <c r="B136" s="423"/>
      <c r="C136" s="423"/>
      <c r="D136" s="125" t="s">
        <v>80</v>
      </c>
      <c r="E136" s="12"/>
      <c r="F136" s="12"/>
      <c r="G136" s="234">
        <f>G$96*Assumptions!$M34*(1+Assumptions!$J$24)^(G$1-$G$1)*CHOOSE(Assumptions!$P$3,'Cost Curves'!BJ$18,'Cost Curves'!BJ$19,'Cost Curves'!BJ$20)</f>
        <v>0</v>
      </c>
      <c r="H136" s="234">
        <f>H$96*Assumptions!$M34*(1+Assumptions!$J$24)^(H$1-$G$1)*CHOOSE(Assumptions!$P$3,'Cost Curves'!BK$18,'Cost Curves'!BK$19,'Cost Curves'!BK$20)</f>
        <v>0</v>
      </c>
      <c r="I136" s="234">
        <f>I$96*Assumptions!$M34*(1+Assumptions!$J$24)^(I$1-$G$1)*CHOOSE(Assumptions!$P$3,'Cost Curves'!BL$18,'Cost Curves'!BL$19,'Cost Curves'!BL$20)</f>
        <v>0</v>
      </c>
      <c r="J136" s="234">
        <f>J$96*Assumptions!$M34*(1+Assumptions!$J$24)^(J$1-$G$1)*CHOOSE(Assumptions!$P$3,'Cost Curves'!BM$18,'Cost Curves'!BM$19,'Cost Curves'!BM$20)</f>
        <v>0</v>
      </c>
      <c r="K136" s="234">
        <f>K$96*Assumptions!$M34*(1+Assumptions!$J$24)^(K$1-$G$1)*CHOOSE(Assumptions!$P$3,'Cost Curves'!BN$18,'Cost Curves'!BN$19,'Cost Curves'!BN$20)</f>
        <v>0</v>
      </c>
      <c r="L136" s="234">
        <f>L$96*Assumptions!$M34*(1+Assumptions!$J$24)^(L$1-$G$1)*CHOOSE(Assumptions!$P$3,'Cost Curves'!BO$18,'Cost Curves'!BO$19,'Cost Curves'!BO$20)</f>
        <v>0</v>
      </c>
      <c r="M136" s="234">
        <f>M$96*Assumptions!$M34*(1+Assumptions!$J$24)^(M$1-$G$1)*CHOOSE(Assumptions!$P$3,'Cost Curves'!BP$18,'Cost Curves'!BP$19,'Cost Curves'!BP$20)</f>
        <v>0</v>
      </c>
      <c r="N136" s="234">
        <f>N$96*Assumptions!$M34*(1+Assumptions!$J$24)^(N$1-$G$1)*CHOOSE(Assumptions!$P$3,'Cost Curves'!BQ$18,'Cost Curves'!BQ$19,'Cost Curves'!BQ$20)</f>
        <v>0</v>
      </c>
      <c r="O136" s="234">
        <f>O$96*Assumptions!$M34*(1+Assumptions!$J$24)^(O$1-$G$1)*CHOOSE(Assumptions!$P$3,'Cost Curves'!BR$18,'Cost Curves'!BR$19,'Cost Curves'!BR$20)</f>
        <v>0</v>
      </c>
      <c r="P136" s="234">
        <f>P$96*Assumptions!$M34*(1+Assumptions!$J$24)^(P$1-$G$1)*CHOOSE(Assumptions!$P$3,'Cost Curves'!BS$18,'Cost Curves'!BS$19,'Cost Curves'!BS$20)</f>
        <v>0</v>
      </c>
      <c r="Q136" s="234">
        <f>Q$96*Assumptions!$M34*(1+Assumptions!$J$24)^(Q$1-$G$1)*CHOOSE(Assumptions!$P$3,'Cost Curves'!BT$18,'Cost Curves'!BT$19,'Cost Curves'!BT$20)</f>
        <v>0</v>
      </c>
      <c r="R136" s="234">
        <f>R$96*Assumptions!$M34*(1+Assumptions!$J$24)^(R$1-$G$1)*CHOOSE(Assumptions!$P$3,'Cost Curves'!BU$18,'Cost Curves'!BU$19,'Cost Curves'!BU$20)</f>
        <v>0</v>
      </c>
      <c r="S136" s="234">
        <f>S$96*Assumptions!$M34*(1+Assumptions!$J$24)^(S$1-$G$1)*CHOOSE(Assumptions!$P$3,'Cost Curves'!BV$18,'Cost Curves'!BV$19,'Cost Curves'!BV$20)</f>
        <v>0</v>
      </c>
      <c r="T136" s="234">
        <f>T$96*Assumptions!$M34*(1+Assumptions!$J$24)^(T$1-$G$1)*CHOOSE(Assumptions!$P$3,'Cost Curves'!BW$18,'Cost Curves'!BW$19,'Cost Curves'!BW$20)</f>
        <v>0</v>
      </c>
      <c r="U136" s="234">
        <f>U$96*Assumptions!$M34*(1+Assumptions!$J$24)^(U$1-$G$1)*CHOOSE(Assumptions!$P$3,'Cost Curves'!BX$18,'Cost Curves'!BX$19,'Cost Curves'!BX$20)</f>
        <v>0</v>
      </c>
      <c r="V136" s="234">
        <f>V$96*Assumptions!$M34*(1+Assumptions!$J$24)^(V$1-$G$1)*CHOOSE(Assumptions!$P$3,'Cost Curves'!BY$18,'Cost Curves'!BY$19,'Cost Curves'!BY$20)</f>
        <v>0</v>
      </c>
      <c r="W136" s="234">
        <f>W$96*Assumptions!$M34*(1+Assumptions!$J$24)^(W$1-$G$1)*CHOOSE(Assumptions!$P$3,'Cost Curves'!BZ$18,'Cost Curves'!BZ$19,'Cost Curves'!BZ$20)</f>
        <v>0</v>
      </c>
      <c r="X136" s="234">
        <f>X$96*Assumptions!$M34*(1+Assumptions!$J$24)^(X$1-$G$1)*CHOOSE(Assumptions!$P$3,'Cost Curves'!CA$18,'Cost Curves'!CA$19,'Cost Curves'!CA$20)</f>
        <v>0</v>
      </c>
      <c r="Y136" s="12"/>
      <c r="Z136" s="12"/>
    </row>
    <row r="137" spans="1:26" ht="14.25" customHeight="1">
      <c r="A137" s="423"/>
      <c r="B137" s="423"/>
      <c r="C137" s="423"/>
      <c r="D137" s="125" t="s">
        <v>81</v>
      </c>
      <c r="E137" s="12"/>
      <c r="F137" s="12"/>
      <c r="G137" s="234">
        <f>G$96*Assumptions!$M35*(1+Assumptions!$J$24)^(G$1-$G$1)*CHOOSE(Assumptions!$P$3,'Cost Curves'!BJ$22,'Cost Curves'!BJ$23,'Cost Curves'!BJ$24)</f>
        <v>0</v>
      </c>
      <c r="H137" s="234">
        <f>H$96*Assumptions!$M35*(1+Assumptions!$J$24)^(H$1-$G$1)*CHOOSE(Assumptions!$P$3,'Cost Curves'!BK$22,'Cost Curves'!BK$23,'Cost Curves'!BK$24)</f>
        <v>0</v>
      </c>
      <c r="I137" s="234">
        <f>I$96*Assumptions!$M35*(1+Assumptions!$J$24)^(I$1-$G$1)*CHOOSE(Assumptions!$P$3,'Cost Curves'!BL$22,'Cost Curves'!BL$23,'Cost Curves'!BL$24)</f>
        <v>0</v>
      </c>
      <c r="J137" s="234">
        <f>J$96*Assumptions!$M35*(1+Assumptions!$J$24)^(J$1-$G$1)*CHOOSE(Assumptions!$P$3,'Cost Curves'!BM$22,'Cost Curves'!BM$23,'Cost Curves'!BM$24)</f>
        <v>0</v>
      </c>
      <c r="K137" s="234">
        <f>K$96*Assumptions!$M35*(1+Assumptions!$J$24)^(K$1-$G$1)*CHOOSE(Assumptions!$P$3,'Cost Curves'!BN$22,'Cost Curves'!BN$23,'Cost Curves'!BN$24)</f>
        <v>0</v>
      </c>
      <c r="L137" s="234">
        <f>L$96*Assumptions!$M35*(1+Assumptions!$J$24)^(L$1-$G$1)*CHOOSE(Assumptions!$P$3,'Cost Curves'!BO$22,'Cost Curves'!BO$23,'Cost Curves'!BO$24)</f>
        <v>0</v>
      </c>
      <c r="M137" s="234">
        <f>M$96*Assumptions!$M35*(1+Assumptions!$J$24)^(M$1-$G$1)*CHOOSE(Assumptions!$P$3,'Cost Curves'!BP$22,'Cost Curves'!BP$23,'Cost Curves'!BP$24)</f>
        <v>0</v>
      </c>
      <c r="N137" s="234">
        <f>N$96*Assumptions!$M35*(1+Assumptions!$J$24)^(N$1-$G$1)*CHOOSE(Assumptions!$P$3,'Cost Curves'!BQ$22,'Cost Curves'!BQ$23,'Cost Curves'!BQ$24)</f>
        <v>0</v>
      </c>
      <c r="O137" s="234">
        <f>O$96*Assumptions!$M35*(1+Assumptions!$J$24)^(O$1-$G$1)*CHOOSE(Assumptions!$P$3,'Cost Curves'!BR$22,'Cost Curves'!BR$23,'Cost Curves'!BR$24)</f>
        <v>0</v>
      </c>
      <c r="P137" s="234">
        <f>P$96*Assumptions!$M35*(1+Assumptions!$J$24)^(P$1-$G$1)*CHOOSE(Assumptions!$P$3,'Cost Curves'!BS$22,'Cost Curves'!BS$23,'Cost Curves'!BS$24)</f>
        <v>0</v>
      </c>
      <c r="Q137" s="234">
        <f>Q$96*Assumptions!$M35*(1+Assumptions!$J$24)^(Q$1-$G$1)*CHOOSE(Assumptions!$P$3,'Cost Curves'!BT$22,'Cost Curves'!BT$23,'Cost Curves'!BT$24)</f>
        <v>0</v>
      </c>
      <c r="R137" s="234">
        <f>R$96*Assumptions!$M35*(1+Assumptions!$J$24)^(R$1-$G$1)*CHOOSE(Assumptions!$P$3,'Cost Curves'!BU$22,'Cost Curves'!BU$23,'Cost Curves'!BU$24)</f>
        <v>0</v>
      </c>
      <c r="S137" s="234">
        <f>S$96*Assumptions!$M35*(1+Assumptions!$J$24)^(S$1-$G$1)*CHOOSE(Assumptions!$P$3,'Cost Curves'!BV$22,'Cost Curves'!BV$23,'Cost Curves'!BV$24)</f>
        <v>0</v>
      </c>
      <c r="T137" s="234">
        <f>T$96*Assumptions!$M35*(1+Assumptions!$J$24)^(T$1-$G$1)*CHOOSE(Assumptions!$P$3,'Cost Curves'!BW$22,'Cost Curves'!BW$23,'Cost Curves'!BW$24)</f>
        <v>0</v>
      </c>
      <c r="U137" s="234">
        <f>U$96*Assumptions!$M35*(1+Assumptions!$J$24)^(U$1-$G$1)*CHOOSE(Assumptions!$P$3,'Cost Curves'!BX$22,'Cost Curves'!BX$23,'Cost Curves'!BX$24)</f>
        <v>0</v>
      </c>
      <c r="V137" s="234">
        <f>V$96*Assumptions!$M35*(1+Assumptions!$J$24)^(V$1-$G$1)*CHOOSE(Assumptions!$P$3,'Cost Curves'!BY$22,'Cost Curves'!BY$23,'Cost Curves'!BY$24)</f>
        <v>0</v>
      </c>
      <c r="W137" s="234">
        <f>W$96*Assumptions!$M35*(1+Assumptions!$J$24)^(W$1-$G$1)*CHOOSE(Assumptions!$P$3,'Cost Curves'!BZ$22,'Cost Curves'!BZ$23,'Cost Curves'!BZ$24)</f>
        <v>0</v>
      </c>
      <c r="X137" s="234">
        <f>X$96*Assumptions!$M35*(1+Assumptions!$J$24)^(X$1-$G$1)*CHOOSE(Assumptions!$P$3,'Cost Curves'!CA$22,'Cost Curves'!CA$23,'Cost Curves'!CA$24)</f>
        <v>0</v>
      </c>
      <c r="Y137" s="12"/>
      <c r="Z137" s="12"/>
    </row>
    <row r="138" spans="1:26" ht="14.25" customHeight="1">
      <c r="A138" s="423"/>
      <c r="B138" s="423"/>
      <c r="C138" s="423"/>
      <c r="D138" s="125" t="s">
        <v>82</v>
      </c>
      <c r="E138" s="12"/>
      <c r="F138" s="12"/>
      <c r="G138" s="234">
        <f>G$96*Assumptions!$M36*(1+Assumptions!$J$24)^(G$1-$G$1)*CHOOSE(Assumptions!$P$3,'Cost Curves'!BJ$26,'Cost Curves'!BJ$27,'Cost Curves'!BJ$28)</f>
        <v>0</v>
      </c>
      <c r="H138" s="234">
        <f>H$96*Assumptions!$M36*(1+Assumptions!$J$24)^(H$1-$G$1)*CHOOSE(Assumptions!$P$3,'Cost Curves'!BK$26,'Cost Curves'!BK$27,'Cost Curves'!BK$28)</f>
        <v>0</v>
      </c>
      <c r="I138" s="234">
        <f>I$96*Assumptions!$M36*(1+Assumptions!$J$24)^(I$1-$G$1)*CHOOSE(Assumptions!$P$3,'Cost Curves'!BL$26,'Cost Curves'!BL$27,'Cost Curves'!BL$28)</f>
        <v>0</v>
      </c>
      <c r="J138" s="234">
        <f>J$96*Assumptions!$M36*(1+Assumptions!$J$24)^(J$1-$G$1)*CHOOSE(Assumptions!$P$3,'Cost Curves'!BM$26,'Cost Curves'!BM$27,'Cost Curves'!BM$28)</f>
        <v>0</v>
      </c>
      <c r="K138" s="234">
        <f>K$96*Assumptions!$M36*(1+Assumptions!$J$24)^(K$1-$G$1)*CHOOSE(Assumptions!$P$3,'Cost Curves'!BN$26,'Cost Curves'!BN$27,'Cost Curves'!BN$28)</f>
        <v>0</v>
      </c>
      <c r="L138" s="234">
        <f>L$96*Assumptions!$M36*(1+Assumptions!$J$24)^(L$1-$G$1)*CHOOSE(Assumptions!$P$3,'Cost Curves'!BO$26,'Cost Curves'!BO$27,'Cost Curves'!BO$28)</f>
        <v>0</v>
      </c>
      <c r="M138" s="234">
        <f>M$96*Assumptions!$M36*(1+Assumptions!$J$24)^(M$1-$G$1)*CHOOSE(Assumptions!$P$3,'Cost Curves'!BP$26,'Cost Curves'!BP$27,'Cost Curves'!BP$28)</f>
        <v>0</v>
      </c>
      <c r="N138" s="234">
        <f>N$96*Assumptions!$M36*(1+Assumptions!$J$24)^(N$1-$G$1)*CHOOSE(Assumptions!$P$3,'Cost Curves'!BQ$26,'Cost Curves'!BQ$27,'Cost Curves'!BQ$28)</f>
        <v>0</v>
      </c>
      <c r="O138" s="234">
        <f>O$96*Assumptions!$M36*(1+Assumptions!$J$24)^(O$1-$G$1)*CHOOSE(Assumptions!$P$3,'Cost Curves'!BR$26,'Cost Curves'!BR$27,'Cost Curves'!BR$28)</f>
        <v>0</v>
      </c>
      <c r="P138" s="234">
        <f>P$96*Assumptions!$M36*(1+Assumptions!$J$24)^(P$1-$G$1)*CHOOSE(Assumptions!$P$3,'Cost Curves'!BS$26,'Cost Curves'!BS$27,'Cost Curves'!BS$28)</f>
        <v>0</v>
      </c>
      <c r="Q138" s="234">
        <f>Q$96*Assumptions!$M36*(1+Assumptions!$J$24)^(Q$1-$G$1)*CHOOSE(Assumptions!$P$3,'Cost Curves'!BT$26,'Cost Curves'!BT$27,'Cost Curves'!BT$28)</f>
        <v>0</v>
      </c>
      <c r="R138" s="234">
        <f>R$96*Assumptions!$M36*(1+Assumptions!$J$24)^(R$1-$G$1)*CHOOSE(Assumptions!$P$3,'Cost Curves'!BU$26,'Cost Curves'!BU$27,'Cost Curves'!BU$28)</f>
        <v>0</v>
      </c>
      <c r="S138" s="234">
        <f>S$96*Assumptions!$M36*(1+Assumptions!$J$24)^(S$1-$G$1)*CHOOSE(Assumptions!$P$3,'Cost Curves'!BV$26,'Cost Curves'!BV$27,'Cost Curves'!BV$28)</f>
        <v>0</v>
      </c>
      <c r="T138" s="234">
        <f>T$96*Assumptions!$M36*(1+Assumptions!$J$24)^(T$1-$G$1)*CHOOSE(Assumptions!$P$3,'Cost Curves'!BW$26,'Cost Curves'!BW$27,'Cost Curves'!BW$28)</f>
        <v>0</v>
      </c>
      <c r="U138" s="234">
        <f>U$96*Assumptions!$M36*(1+Assumptions!$J$24)^(U$1-$G$1)*CHOOSE(Assumptions!$P$3,'Cost Curves'!BX$26,'Cost Curves'!BX$27,'Cost Curves'!BX$28)</f>
        <v>0</v>
      </c>
      <c r="V138" s="234">
        <f>V$96*Assumptions!$M36*(1+Assumptions!$J$24)^(V$1-$G$1)*CHOOSE(Assumptions!$P$3,'Cost Curves'!BY$26,'Cost Curves'!BY$27,'Cost Curves'!BY$28)</f>
        <v>0</v>
      </c>
      <c r="W138" s="234">
        <f>W$96*Assumptions!$M36*(1+Assumptions!$J$24)^(W$1-$G$1)*CHOOSE(Assumptions!$P$3,'Cost Curves'!BZ$26,'Cost Curves'!BZ$27,'Cost Curves'!BZ$28)</f>
        <v>0</v>
      </c>
      <c r="X138" s="234">
        <f>X$96*Assumptions!$M36*(1+Assumptions!$J$24)^(X$1-$G$1)*CHOOSE(Assumptions!$P$3,'Cost Curves'!CA$26,'Cost Curves'!CA$27,'Cost Curves'!CA$28)</f>
        <v>0</v>
      </c>
      <c r="Y138" s="12"/>
      <c r="Z138" s="12"/>
    </row>
    <row r="139" spans="1:26" ht="14.25" customHeight="1">
      <c r="A139" s="423"/>
      <c r="B139" s="423"/>
      <c r="C139" s="423"/>
      <c r="D139" s="125" t="s">
        <v>83</v>
      </c>
      <c r="E139" s="12"/>
      <c r="F139" s="12"/>
      <c r="G139" s="234">
        <f>G$96*Assumptions!$M37*(1+Assumptions!$J$24)^(G$1-$G$1)*CHOOSE(Assumptions!$P$3,'Cost Curves'!BJ$30,'Cost Curves'!BJ$31,'Cost Curves'!BJ$32)</f>
        <v>0</v>
      </c>
      <c r="H139" s="234">
        <f>H$96*Assumptions!$M37*(1+Assumptions!$J$24)^(H$1-$G$1)*CHOOSE(Assumptions!$P$3,'Cost Curves'!BK$30,'Cost Curves'!BK$31,'Cost Curves'!BK$32)</f>
        <v>0</v>
      </c>
      <c r="I139" s="234">
        <f>I$96*Assumptions!$M37*(1+Assumptions!$J$24)^(I$1-$G$1)*CHOOSE(Assumptions!$P$3,'Cost Curves'!BL$30,'Cost Curves'!BL$31,'Cost Curves'!BL$32)</f>
        <v>0</v>
      </c>
      <c r="J139" s="234">
        <f>J$96*Assumptions!$M37*(1+Assumptions!$J$24)^(J$1-$G$1)*CHOOSE(Assumptions!$P$3,'Cost Curves'!BM$30,'Cost Curves'!BM$31,'Cost Curves'!BM$32)</f>
        <v>0</v>
      </c>
      <c r="K139" s="234">
        <f>K$96*Assumptions!$M37*(1+Assumptions!$J$24)^(K$1-$G$1)*CHOOSE(Assumptions!$P$3,'Cost Curves'!BN$30,'Cost Curves'!BN$31,'Cost Curves'!BN$32)</f>
        <v>0</v>
      </c>
      <c r="L139" s="234">
        <f>L$96*Assumptions!$M37*(1+Assumptions!$J$24)^(L$1-$G$1)*CHOOSE(Assumptions!$P$3,'Cost Curves'!BO$30,'Cost Curves'!BO$31,'Cost Curves'!BO$32)</f>
        <v>0</v>
      </c>
      <c r="M139" s="234">
        <f>M$96*Assumptions!$M37*(1+Assumptions!$J$24)^(M$1-$G$1)*CHOOSE(Assumptions!$P$3,'Cost Curves'!BP$30,'Cost Curves'!BP$31,'Cost Curves'!BP$32)</f>
        <v>0</v>
      </c>
      <c r="N139" s="234">
        <f>N$96*Assumptions!$M37*(1+Assumptions!$J$24)^(N$1-$G$1)*CHOOSE(Assumptions!$P$3,'Cost Curves'!BQ$30,'Cost Curves'!BQ$31,'Cost Curves'!BQ$32)</f>
        <v>0</v>
      </c>
      <c r="O139" s="234">
        <f>O$96*Assumptions!$M37*(1+Assumptions!$J$24)^(O$1-$G$1)*CHOOSE(Assumptions!$P$3,'Cost Curves'!BR$30,'Cost Curves'!BR$31,'Cost Curves'!BR$32)</f>
        <v>0</v>
      </c>
      <c r="P139" s="234">
        <f>P$96*Assumptions!$M37*(1+Assumptions!$J$24)^(P$1-$G$1)*CHOOSE(Assumptions!$P$3,'Cost Curves'!BS$30,'Cost Curves'!BS$31,'Cost Curves'!BS$32)</f>
        <v>0</v>
      </c>
      <c r="Q139" s="234">
        <f>Q$96*Assumptions!$M37*(1+Assumptions!$J$24)^(Q$1-$G$1)*CHOOSE(Assumptions!$P$3,'Cost Curves'!BT$30,'Cost Curves'!BT$31,'Cost Curves'!BT$32)</f>
        <v>0</v>
      </c>
      <c r="R139" s="234">
        <f>R$96*Assumptions!$M37*(1+Assumptions!$J$24)^(R$1-$G$1)*CHOOSE(Assumptions!$P$3,'Cost Curves'!BU$30,'Cost Curves'!BU$31,'Cost Curves'!BU$32)</f>
        <v>0</v>
      </c>
      <c r="S139" s="234">
        <f>S$96*Assumptions!$M37*(1+Assumptions!$J$24)^(S$1-$G$1)*CHOOSE(Assumptions!$P$3,'Cost Curves'!BV$30,'Cost Curves'!BV$31,'Cost Curves'!BV$32)</f>
        <v>0</v>
      </c>
      <c r="T139" s="234">
        <f>T$96*Assumptions!$M37*(1+Assumptions!$J$24)^(T$1-$G$1)*CHOOSE(Assumptions!$P$3,'Cost Curves'!BW$30,'Cost Curves'!BW$31,'Cost Curves'!BW$32)</f>
        <v>0</v>
      </c>
      <c r="U139" s="234">
        <f>U$96*Assumptions!$M37*(1+Assumptions!$J$24)^(U$1-$G$1)*CHOOSE(Assumptions!$P$3,'Cost Curves'!BX$30,'Cost Curves'!BX$31,'Cost Curves'!BX$32)</f>
        <v>0</v>
      </c>
      <c r="V139" s="234">
        <f>V$96*Assumptions!$M37*(1+Assumptions!$J$24)^(V$1-$G$1)*CHOOSE(Assumptions!$P$3,'Cost Curves'!BY$30,'Cost Curves'!BY$31,'Cost Curves'!BY$32)</f>
        <v>0</v>
      </c>
      <c r="W139" s="234">
        <f>W$96*Assumptions!$M37*(1+Assumptions!$J$24)^(W$1-$G$1)*CHOOSE(Assumptions!$P$3,'Cost Curves'!BZ$30,'Cost Curves'!BZ$31,'Cost Curves'!BZ$32)</f>
        <v>0</v>
      </c>
      <c r="X139" s="234">
        <f>X$96*Assumptions!$M37*(1+Assumptions!$J$24)^(X$1-$G$1)*CHOOSE(Assumptions!$P$3,'Cost Curves'!CA$30,'Cost Curves'!CA$31,'Cost Curves'!CA$32)</f>
        <v>0</v>
      </c>
      <c r="Y139" s="12"/>
      <c r="Z139" s="12"/>
    </row>
    <row r="140" spans="1:26" ht="14.25" customHeight="1">
      <c r="A140" s="423"/>
      <c r="B140" s="423"/>
      <c r="C140" s="423"/>
      <c r="D140" s="125" t="s">
        <v>84</v>
      </c>
      <c r="E140" s="12"/>
      <c r="F140" s="12"/>
      <c r="G140" s="234">
        <f>G$96*Assumptions!$M38*(1+Assumptions!$J$24)^(G$1-$G$1)*CHOOSE(Assumptions!$P$3,'Cost Curves'!BJ$34,'Cost Curves'!BJ$35,'Cost Curves'!BJ$36)</f>
        <v>0</v>
      </c>
      <c r="H140" s="234">
        <f>H$96*Assumptions!$M38*(1+Assumptions!$J$24)^(H$1-$G$1)*CHOOSE(Assumptions!$P$3,'Cost Curves'!BK$34,'Cost Curves'!BK$35,'Cost Curves'!BK$36)</f>
        <v>0</v>
      </c>
      <c r="I140" s="234">
        <f>I$96*Assumptions!$M38*(1+Assumptions!$J$24)^(I$1-$G$1)*CHOOSE(Assumptions!$P$3,'Cost Curves'!BL$34,'Cost Curves'!BL$35,'Cost Curves'!BL$36)</f>
        <v>0</v>
      </c>
      <c r="J140" s="234">
        <f>J$96*Assumptions!$M38*(1+Assumptions!$J$24)^(J$1-$G$1)*CHOOSE(Assumptions!$P$3,'Cost Curves'!BM$34,'Cost Curves'!BM$35,'Cost Curves'!BM$36)</f>
        <v>0</v>
      </c>
      <c r="K140" s="234">
        <f>K$96*Assumptions!$M38*(1+Assumptions!$J$24)^(K$1-$G$1)*CHOOSE(Assumptions!$P$3,'Cost Curves'!BN$34,'Cost Curves'!BN$35,'Cost Curves'!BN$36)</f>
        <v>0</v>
      </c>
      <c r="L140" s="234">
        <f>L$96*Assumptions!$M38*(1+Assumptions!$J$24)^(L$1-$G$1)*CHOOSE(Assumptions!$P$3,'Cost Curves'!BO$34,'Cost Curves'!BO$35,'Cost Curves'!BO$36)</f>
        <v>0</v>
      </c>
      <c r="M140" s="234">
        <f>M$96*Assumptions!$M38*(1+Assumptions!$J$24)^(M$1-$G$1)*CHOOSE(Assumptions!$P$3,'Cost Curves'!BP$34,'Cost Curves'!BP$35,'Cost Curves'!BP$36)</f>
        <v>0</v>
      </c>
      <c r="N140" s="234">
        <f>N$96*Assumptions!$M38*(1+Assumptions!$J$24)^(N$1-$G$1)*CHOOSE(Assumptions!$P$3,'Cost Curves'!BQ$34,'Cost Curves'!BQ$35,'Cost Curves'!BQ$36)</f>
        <v>0</v>
      </c>
      <c r="O140" s="234">
        <f>O$96*Assumptions!$M38*(1+Assumptions!$J$24)^(O$1-$G$1)*CHOOSE(Assumptions!$P$3,'Cost Curves'!BR$34,'Cost Curves'!BR$35,'Cost Curves'!BR$36)</f>
        <v>0</v>
      </c>
      <c r="P140" s="234">
        <f>P$96*Assumptions!$M38*(1+Assumptions!$J$24)^(P$1-$G$1)*CHOOSE(Assumptions!$P$3,'Cost Curves'!BS$34,'Cost Curves'!BS$35,'Cost Curves'!BS$36)</f>
        <v>0</v>
      </c>
      <c r="Q140" s="234">
        <f>Q$96*Assumptions!$M38*(1+Assumptions!$J$24)^(Q$1-$G$1)*CHOOSE(Assumptions!$P$3,'Cost Curves'!BT$34,'Cost Curves'!BT$35,'Cost Curves'!BT$36)</f>
        <v>0</v>
      </c>
      <c r="R140" s="234">
        <f>R$96*Assumptions!$M38*(1+Assumptions!$J$24)^(R$1-$G$1)*CHOOSE(Assumptions!$P$3,'Cost Curves'!BU$34,'Cost Curves'!BU$35,'Cost Curves'!BU$36)</f>
        <v>0</v>
      </c>
      <c r="S140" s="234">
        <f>S$96*Assumptions!$M38*(1+Assumptions!$J$24)^(S$1-$G$1)*CHOOSE(Assumptions!$P$3,'Cost Curves'!BV$34,'Cost Curves'!BV$35,'Cost Curves'!BV$36)</f>
        <v>0</v>
      </c>
      <c r="T140" s="234">
        <f>T$96*Assumptions!$M38*(1+Assumptions!$J$24)^(T$1-$G$1)*CHOOSE(Assumptions!$P$3,'Cost Curves'!BW$34,'Cost Curves'!BW$35,'Cost Curves'!BW$36)</f>
        <v>0</v>
      </c>
      <c r="U140" s="234">
        <f>U$96*Assumptions!$M38*(1+Assumptions!$J$24)^(U$1-$G$1)*CHOOSE(Assumptions!$P$3,'Cost Curves'!BX$34,'Cost Curves'!BX$35,'Cost Curves'!BX$36)</f>
        <v>0</v>
      </c>
      <c r="V140" s="234">
        <f>V$96*Assumptions!$M38*(1+Assumptions!$J$24)^(V$1-$G$1)*CHOOSE(Assumptions!$P$3,'Cost Curves'!BY$34,'Cost Curves'!BY$35,'Cost Curves'!BY$36)</f>
        <v>0</v>
      </c>
      <c r="W140" s="234">
        <f>W$96*Assumptions!$M38*(1+Assumptions!$J$24)^(W$1-$G$1)*CHOOSE(Assumptions!$P$3,'Cost Curves'!BZ$34,'Cost Curves'!BZ$35,'Cost Curves'!BZ$36)</f>
        <v>0</v>
      </c>
      <c r="X140" s="234">
        <f>X$96*Assumptions!$M38*(1+Assumptions!$J$24)^(X$1-$G$1)*CHOOSE(Assumptions!$P$3,'Cost Curves'!CA$34,'Cost Curves'!CA$35,'Cost Curves'!CA$36)</f>
        <v>0</v>
      </c>
      <c r="Y140" s="12"/>
      <c r="Z140" s="12"/>
    </row>
    <row r="141" spans="1:26" ht="14.25" customHeight="1">
      <c r="A141" s="423"/>
      <c r="B141" s="423"/>
      <c r="C141" s="423"/>
      <c r="D141" s="125" t="s">
        <v>85</v>
      </c>
      <c r="E141" s="12"/>
      <c r="F141" s="12"/>
      <c r="G141" s="234">
        <f>G$96*Assumptions!$M39*(1+Assumptions!$J$24)^(G$1-$G$1)*CHOOSE(Assumptions!$P$3,'Cost Curves'!BJ$38,'Cost Curves'!BJ$39,'Cost Curves'!BJ$40)</f>
        <v>0</v>
      </c>
      <c r="H141" s="234">
        <f>H$96*Assumptions!$M39*(1+Assumptions!$J$24)^(H$1-$G$1)*CHOOSE(Assumptions!$P$3,'Cost Curves'!BK$38,'Cost Curves'!BK$39,'Cost Curves'!BK$40)</f>
        <v>0</v>
      </c>
      <c r="I141" s="234">
        <f>I$96*Assumptions!$M39*(1+Assumptions!$J$24)^(I$1-$G$1)*CHOOSE(Assumptions!$P$3,'Cost Curves'!BL$38,'Cost Curves'!BL$39,'Cost Curves'!BL$40)</f>
        <v>0</v>
      </c>
      <c r="J141" s="234">
        <f>J$96*Assumptions!$M39*(1+Assumptions!$J$24)^(J$1-$G$1)*CHOOSE(Assumptions!$P$3,'Cost Curves'!BM$38,'Cost Curves'!BM$39,'Cost Curves'!BM$40)</f>
        <v>0</v>
      </c>
      <c r="K141" s="234">
        <f>K$96*Assumptions!$M39*(1+Assumptions!$J$24)^(K$1-$G$1)*CHOOSE(Assumptions!$P$3,'Cost Curves'!BN$38,'Cost Curves'!BN$39,'Cost Curves'!BN$40)</f>
        <v>0</v>
      </c>
      <c r="L141" s="234">
        <f>L$96*Assumptions!$M39*(1+Assumptions!$J$24)^(L$1-$G$1)*CHOOSE(Assumptions!$P$3,'Cost Curves'!BO$38,'Cost Curves'!BO$39,'Cost Curves'!BO$40)</f>
        <v>0</v>
      </c>
      <c r="M141" s="234">
        <f>M$96*Assumptions!$M39*(1+Assumptions!$J$24)^(M$1-$G$1)*CHOOSE(Assumptions!$P$3,'Cost Curves'!BP$38,'Cost Curves'!BP$39,'Cost Curves'!BP$40)</f>
        <v>0</v>
      </c>
      <c r="N141" s="234">
        <f>N$96*Assumptions!$M39*(1+Assumptions!$J$24)^(N$1-$G$1)*CHOOSE(Assumptions!$P$3,'Cost Curves'!BQ$38,'Cost Curves'!BQ$39,'Cost Curves'!BQ$40)</f>
        <v>0</v>
      </c>
      <c r="O141" s="234">
        <f>O$96*Assumptions!$M39*(1+Assumptions!$J$24)^(O$1-$G$1)*CHOOSE(Assumptions!$P$3,'Cost Curves'!BR$38,'Cost Curves'!BR$39,'Cost Curves'!BR$40)</f>
        <v>0</v>
      </c>
      <c r="P141" s="234">
        <f>P$96*Assumptions!$M39*(1+Assumptions!$J$24)^(P$1-$G$1)*CHOOSE(Assumptions!$P$3,'Cost Curves'!BS$38,'Cost Curves'!BS$39,'Cost Curves'!BS$40)</f>
        <v>0</v>
      </c>
      <c r="Q141" s="234">
        <f>Q$96*Assumptions!$M39*(1+Assumptions!$J$24)^(Q$1-$G$1)*CHOOSE(Assumptions!$P$3,'Cost Curves'!BT$38,'Cost Curves'!BT$39,'Cost Curves'!BT$40)</f>
        <v>0</v>
      </c>
      <c r="R141" s="234">
        <f>R$96*Assumptions!$M39*(1+Assumptions!$J$24)^(R$1-$G$1)*CHOOSE(Assumptions!$P$3,'Cost Curves'!BU$38,'Cost Curves'!BU$39,'Cost Curves'!BU$40)</f>
        <v>0</v>
      </c>
      <c r="S141" s="234">
        <f>S$96*Assumptions!$M39*(1+Assumptions!$J$24)^(S$1-$G$1)*CHOOSE(Assumptions!$P$3,'Cost Curves'!BV$38,'Cost Curves'!BV$39,'Cost Curves'!BV$40)</f>
        <v>0</v>
      </c>
      <c r="T141" s="234">
        <f>T$96*Assumptions!$M39*(1+Assumptions!$J$24)^(T$1-$G$1)*CHOOSE(Assumptions!$P$3,'Cost Curves'!BW$38,'Cost Curves'!BW$39,'Cost Curves'!BW$40)</f>
        <v>0</v>
      </c>
      <c r="U141" s="234">
        <f>U$96*Assumptions!$M39*(1+Assumptions!$J$24)^(U$1-$G$1)*CHOOSE(Assumptions!$P$3,'Cost Curves'!BX$38,'Cost Curves'!BX$39,'Cost Curves'!BX$40)</f>
        <v>0</v>
      </c>
      <c r="V141" s="234">
        <f>V$96*Assumptions!$M39*(1+Assumptions!$J$24)^(V$1-$G$1)*CHOOSE(Assumptions!$P$3,'Cost Curves'!BY$38,'Cost Curves'!BY$39,'Cost Curves'!BY$40)</f>
        <v>0</v>
      </c>
      <c r="W141" s="234">
        <f>W$96*Assumptions!$M39*(1+Assumptions!$J$24)^(W$1-$G$1)*CHOOSE(Assumptions!$P$3,'Cost Curves'!BZ$38,'Cost Curves'!BZ$39,'Cost Curves'!BZ$40)</f>
        <v>0</v>
      </c>
      <c r="X141" s="234">
        <f>X$96*Assumptions!$M39*(1+Assumptions!$J$24)^(X$1-$G$1)*CHOOSE(Assumptions!$P$3,'Cost Curves'!CA$38,'Cost Curves'!CA$39,'Cost Curves'!CA$40)</f>
        <v>0</v>
      </c>
      <c r="Y141" s="12"/>
      <c r="Z141" s="12"/>
    </row>
    <row r="142" spans="1:26" ht="14.25" customHeight="1">
      <c r="A142" s="423"/>
      <c r="B142" s="423"/>
      <c r="C142" s="423"/>
      <c r="D142" s="125" t="s">
        <v>86</v>
      </c>
      <c r="E142" s="12"/>
      <c r="F142" s="12"/>
      <c r="G142" s="234">
        <f>G$96*Assumptions!$M40*(1+Assumptions!$J$24)^(G$1-$G$1)*CHOOSE(Assumptions!$P$3,'Cost Curves'!BJ$42,'Cost Curves'!BJ$43,'Cost Curves'!BJ$44)</f>
        <v>0</v>
      </c>
      <c r="H142" s="234">
        <f>H$96*Assumptions!$M40*(1+Assumptions!$J$24)^(H$1-$G$1)*CHOOSE(Assumptions!$P$3,'Cost Curves'!BK$42,'Cost Curves'!BK$43,'Cost Curves'!BK$44)</f>
        <v>0</v>
      </c>
      <c r="I142" s="234">
        <f>I$96*Assumptions!$M40*(1+Assumptions!$J$24)^(I$1-$G$1)*CHOOSE(Assumptions!$P$3,'Cost Curves'!BL$42,'Cost Curves'!BL$43,'Cost Curves'!BL$44)</f>
        <v>0</v>
      </c>
      <c r="J142" s="234">
        <f>J$96*Assumptions!$M40*(1+Assumptions!$J$24)^(J$1-$G$1)*CHOOSE(Assumptions!$P$3,'Cost Curves'!BM$42,'Cost Curves'!BM$43,'Cost Curves'!BM$44)</f>
        <v>0</v>
      </c>
      <c r="K142" s="234">
        <f>K$96*Assumptions!$M40*(1+Assumptions!$J$24)^(K$1-$G$1)*CHOOSE(Assumptions!$P$3,'Cost Curves'!BN$42,'Cost Curves'!BN$43,'Cost Curves'!BN$44)</f>
        <v>0</v>
      </c>
      <c r="L142" s="234">
        <f>L$96*Assumptions!$M40*(1+Assumptions!$J$24)^(L$1-$G$1)*CHOOSE(Assumptions!$P$3,'Cost Curves'!BO$42,'Cost Curves'!BO$43,'Cost Curves'!BO$44)</f>
        <v>0</v>
      </c>
      <c r="M142" s="234">
        <f>M$96*Assumptions!$M40*(1+Assumptions!$J$24)^(M$1-$G$1)*CHOOSE(Assumptions!$P$3,'Cost Curves'!BP$42,'Cost Curves'!BP$43,'Cost Curves'!BP$44)</f>
        <v>0</v>
      </c>
      <c r="N142" s="234">
        <f>N$96*Assumptions!$M40*(1+Assumptions!$J$24)^(N$1-$G$1)*CHOOSE(Assumptions!$P$3,'Cost Curves'!BQ$42,'Cost Curves'!BQ$43,'Cost Curves'!BQ$44)</f>
        <v>0</v>
      </c>
      <c r="O142" s="234">
        <f>O$96*Assumptions!$M40*(1+Assumptions!$J$24)^(O$1-$G$1)*CHOOSE(Assumptions!$P$3,'Cost Curves'!BR$42,'Cost Curves'!BR$43,'Cost Curves'!BR$44)</f>
        <v>0</v>
      </c>
      <c r="P142" s="234">
        <f>P$96*Assumptions!$M40*(1+Assumptions!$J$24)^(P$1-$G$1)*CHOOSE(Assumptions!$P$3,'Cost Curves'!BS$42,'Cost Curves'!BS$43,'Cost Curves'!BS$44)</f>
        <v>0</v>
      </c>
      <c r="Q142" s="234">
        <f>Q$96*Assumptions!$M40*(1+Assumptions!$J$24)^(Q$1-$G$1)*CHOOSE(Assumptions!$P$3,'Cost Curves'!BT$42,'Cost Curves'!BT$43,'Cost Curves'!BT$44)</f>
        <v>0</v>
      </c>
      <c r="R142" s="234">
        <f>R$96*Assumptions!$M40*(1+Assumptions!$J$24)^(R$1-$G$1)*CHOOSE(Assumptions!$P$3,'Cost Curves'!BU$42,'Cost Curves'!BU$43,'Cost Curves'!BU$44)</f>
        <v>0</v>
      </c>
      <c r="S142" s="234">
        <f>S$96*Assumptions!$M40*(1+Assumptions!$J$24)^(S$1-$G$1)*CHOOSE(Assumptions!$P$3,'Cost Curves'!BV$42,'Cost Curves'!BV$43,'Cost Curves'!BV$44)</f>
        <v>0</v>
      </c>
      <c r="T142" s="234">
        <f>T$96*Assumptions!$M40*(1+Assumptions!$J$24)^(T$1-$G$1)*CHOOSE(Assumptions!$P$3,'Cost Curves'!BW$42,'Cost Curves'!BW$43,'Cost Curves'!BW$44)</f>
        <v>0</v>
      </c>
      <c r="U142" s="234">
        <f>U$96*Assumptions!$M40*(1+Assumptions!$J$24)^(U$1-$G$1)*CHOOSE(Assumptions!$P$3,'Cost Curves'!BX$42,'Cost Curves'!BX$43,'Cost Curves'!BX$44)</f>
        <v>0</v>
      </c>
      <c r="V142" s="234">
        <f>V$96*Assumptions!$M40*(1+Assumptions!$J$24)^(V$1-$G$1)*CHOOSE(Assumptions!$P$3,'Cost Curves'!BY$42,'Cost Curves'!BY$43,'Cost Curves'!BY$44)</f>
        <v>0</v>
      </c>
      <c r="W142" s="234">
        <f>W$96*Assumptions!$M40*(1+Assumptions!$J$24)^(W$1-$G$1)*CHOOSE(Assumptions!$P$3,'Cost Curves'!BZ$42,'Cost Curves'!BZ$43,'Cost Curves'!BZ$44)</f>
        <v>0</v>
      </c>
      <c r="X142" s="234">
        <f>X$96*Assumptions!$M40*(1+Assumptions!$J$24)^(X$1-$G$1)*CHOOSE(Assumptions!$P$3,'Cost Curves'!CA$42,'Cost Curves'!CA$43,'Cost Curves'!CA$44)</f>
        <v>0</v>
      </c>
      <c r="Y142" s="12"/>
      <c r="Z142" s="12"/>
    </row>
    <row r="143" spans="1:26" ht="14.25" customHeight="1">
      <c r="A143" s="423"/>
      <c r="B143" s="423"/>
      <c r="C143" s="423"/>
      <c r="D143" s="125" t="s">
        <v>87</v>
      </c>
      <c r="E143" s="12"/>
      <c r="F143" s="12"/>
      <c r="G143" s="234">
        <f>G$96*Assumptions!$M41*(1+Assumptions!$J$24)^(G$1-$G$1)*CHOOSE(Assumptions!$P$3,'Cost Curves'!BJ$46,'Cost Curves'!BJ$47,'Cost Curves'!BJ$48)</f>
        <v>0</v>
      </c>
      <c r="H143" s="234">
        <f>H$96*Assumptions!$M41*(1+Assumptions!$J$24)^(H$1-$G$1)*CHOOSE(Assumptions!$P$3,'Cost Curves'!BK$46,'Cost Curves'!BK$47,'Cost Curves'!BK$48)</f>
        <v>0</v>
      </c>
      <c r="I143" s="234">
        <f>I$96*Assumptions!$M41*(1+Assumptions!$J$24)^(I$1-$G$1)*CHOOSE(Assumptions!$P$3,'Cost Curves'!BL$46,'Cost Curves'!BL$47,'Cost Curves'!BL$48)</f>
        <v>0</v>
      </c>
      <c r="J143" s="234">
        <f>J$96*Assumptions!$M41*(1+Assumptions!$J$24)^(J$1-$G$1)*CHOOSE(Assumptions!$P$3,'Cost Curves'!BM$46,'Cost Curves'!BM$47,'Cost Curves'!BM$48)</f>
        <v>0</v>
      </c>
      <c r="K143" s="234">
        <f>K$96*Assumptions!$M41*(1+Assumptions!$J$24)^(K$1-$G$1)*CHOOSE(Assumptions!$P$3,'Cost Curves'!BN$46,'Cost Curves'!BN$47,'Cost Curves'!BN$48)</f>
        <v>0</v>
      </c>
      <c r="L143" s="234">
        <f>L$96*Assumptions!$M41*(1+Assumptions!$J$24)^(L$1-$G$1)*CHOOSE(Assumptions!$P$3,'Cost Curves'!BO$46,'Cost Curves'!BO$47,'Cost Curves'!BO$48)</f>
        <v>0</v>
      </c>
      <c r="M143" s="234">
        <f>M$96*Assumptions!$M41*(1+Assumptions!$J$24)^(M$1-$G$1)*CHOOSE(Assumptions!$P$3,'Cost Curves'!BP$46,'Cost Curves'!BP$47,'Cost Curves'!BP$48)</f>
        <v>0</v>
      </c>
      <c r="N143" s="234">
        <f>N$96*Assumptions!$M41*(1+Assumptions!$J$24)^(N$1-$G$1)*CHOOSE(Assumptions!$P$3,'Cost Curves'!BQ$46,'Cost Curves'!BQ$47,'Cost Curves'!BQ$48)</f>
        <v>0</v>
      </c>
      <c r="O143" s="234">
        <f>O$96*Assumptions!$M41*(1+Assumptions!$J$24)^(O$1-$G$1)*CHOOSE(Assumptions!$P$3,'Cost Curves'!BR$46,'Cost Curves'!BR$47,'Cost Curves'!BR$48)</f>
        <v>0</v>
      </c>
      <c r="P143" s="234">
        <f>P$96*Assumptions!$M41*(1+Assumptions!$J$24)^(P$1-$G$1)*CHOOSE(Assumptions!$P$3,'Cost Curves'!BS$46,'Cost Curves'!BS$47,'Cost Curves'!BS$48)</f>
        <v>0</v>
      </c>
      <c r="Q143" s="234">
        <f>Q$96*Assumptions!$M41*(1+Assumptions!$J$24)^(Q$1-$G$1)*CHOOSE(Assumptions!$P$3,'Cost Curves'!BT$46,'Cost Curves'!BT$47,'Cost Curves'!BT$48)</f>
        <v>0</v>
      </c>
      <c r="R143" s="234">
        <f>R$96*Assumptions!$M41*(1+Assumptions!$J$24)^(R$1-$G$1)*CHOOSE(Assumptions!$P$3,'Cost Curves'!BU$46,'Cost Curves'!BU$47,'Cost Curves'!BU$48)</f>
        <v>0</v>
      </c>
      <c r="S143" s="234">
        <f>S$96*Assumptions!$M41*(1+Assumptions!$J$24)^(S$1-$G$1)*CHOOSE(Assumptions!$P$3,'Cost Curves'!BV$46,'Cost Curves'!BV$47,'Cost Curves'!BV$48)</f>
        <v>0</v>
      </c>
      <c r="T143" s="234">
        <f>T$96*Assumptions!$M41*(1+Assumptions!$J$24)^(T$1-$G$1)*CHOOSE(Assumptions!$P$3,'Cost Curves'!BW$46,'Cost Curves'!BW$47,'Cost Curves'!BW$48)</f>
        <v>0</v>
      </c>
      <c r="U143" s="234">
        <f>U$96*Assumptions!$M41*(1+Assumptions!$J$24)^(U$1-$G$1)*CHOOSE(Assumptions!$P$3,'Cost Curves'!BX$46,'Cost Curves'!BX$47,'Cost Curves'!BX$48)</f>
        <v>0</v>
      </c>
      <c r="V143" s="234">
        <f>V$96*Assumptions!$M41*(1+Assumptions!$J$24)^(V$1-$G$1)*CHOOSE(Assumptions!$P$3,'Cost Curves'!BY$46,'Cost Curves'!BY$47,'Cost Curves'!BY$48)</f>
        <v>0</v>
      </c>
      <c r="W143" s="234">
        <f>W$96*Assumptions!$M41*(1+Assumptions!$J$24)^(W$1-$G$1)*CHOOSE(Assumptions!$P$3,'Cost Curves'!BZ$46,'Cost Curves'!BZ$47,'Cost Curves'!BZ$48)</f>
        <v>0</v>
      </c>
      <c r="X143" s="234">
        <f>X$96*Assumptions!$M41*(1+Assumptions!$J$24)^(X$1-$G$1)*CHOOSE(Assumptions!$P$3,'Cost Curves'!CA$46,'Cost Curves'!CA$47,'Cost Curves'!CA$48)</f>
        <v>0</v>
      </c>
      <c r="Y143" s="12"/>
      <c r="Z143" s="12"/>
    </row>
    <row r="144" spans="1:26" ht="14.25" customHeight="1">
      <c r="A144" s="423"/>
      <c r="B144" s="423"/>
      <c r="C144" s="423"/>
      <c r="D144" s="125" t="s">
        <v>89</v>
      </c>
      <c r="E144" s="12"/>
      <c r="F144" s="12"/>
      <c r="G144" s="234">
        <f>G$96*Assumptions!$M43*(1+Assumptions!$J$24)^(G$1-$G$1)*CHOOSE(Assumptions!$P$3,'Cost Curves'!BJ$50,'Cost Curves'!BJ$51,'Cost Curves'!BJ$52)</f>
        <v>0</v>
      </c>
      <c r="H144" s="234">
        <f>H$96*Assumptions!$M43*(1+Assumptions!$J$24)^(H$1-$G$1)*CHOOSE(Assumptions!$P$3,'Cost Curves'!BK$50,'Cost Curves'!BK$51,'Cost Curves'!BK$52)</f>
        <v>0</v>
      </c>
      <c r="I144" s="234">
        <f>I$96*Assumptions!$M43*(1+Assumptions!$J$24)^(I$1-$G$1)*CHOOSE(Assumptions!$P$3,'Cost Curves'!BL$50,'Cost Curves'!BL$51,'Cost Curves'!BL$52)</f>
        <v>0</v>
      </c>
      <c r="J144" s="234">
        <f>J$96*Assumptions!$M43*(1+Assumptions!$J$24)^(J$1-$G$1)*CHOOSE(Assumptions!$P$3,'Cost Curves'!BM$50,'Cost Curves'!BM$51,'Cost Curves'!BM$52)</f>
        <v>0</v>
      </c>
      <c r="K144" s="234">
        <f>K$96*Assumptions!$M43*(1+Assumptions!$J$24)^(K$1-$G$1)*CHOOSE(Assumptions!$P$3,'Cost Curves'!BN$50,'Cost Curves'!BN$51,'Cost Curves'!BN$52)</f>
        <v>0</v>
      </c>
      <c r="L144" s="234">
        <f>L$96*Assumptions!$M43*(1+Assumptions!$J$24)^(L$1-$G$1)*CHOOSE(Assumptions!$P$3,'Cost Curves'!BO$50,'Cost Curves'!BO$51,'Cost Curves'!BO$52)</f>
        <v>0</v>
      </c>
      <c r="M144" s="234">
        <f>M$96*Assumptions!$M43*(1+Assumptions!$J$24)^(M$1-$G$1)*CHOOSE(Assumptions!$P$3,'Cost Curves'!BP$50,'Cost Curves'!BP$51,'Cost Curves'!BP$52)</f>
        <v>0</v>
      </c>
      <c r="N144" s="234">
        <f>N$96*Assumptions!$M43*(1+Assumptions!$J$24)^(N$1-$G$1)*CHOOSE(Assumptions!$P$3,'Cost Curves'!BQ$50,'Cost Curves'!BQ$51,'Cost Curves'!BQ$52)</f>
        <v>0</v>
      </c>
      <c r="O144" s="234">
        <f>O$96*Assumptions!$M43*(1+Assumptions!$J$24)^(O$1-$G$1)*CHOOSE(Assumptions!$P$3,'Cost Curves'!BR$50,'Cost Curves'!BR$51,'Cost Curves'!BR$52)</f>
        <v>0</v>
      </c>
      <c r="P144" s="234">
        <f>P$96*Assumptions!$M43*(1+Assumptions!$J$24)^(P$1-$G$1)*CHOOSE(Assumptions!$P$3,'Cost Curves'!BS$50,'Cost Curves'!BS$51,'Cost Curves'!BS$52)</f>
        <v>0</v>
      </c>
      <c r="Q144" s="234">
        <f>Q$96*Assumptions!$M43*(1+Assumptions!$J$24)^(Q$1-$G$1)*CHOOSE(Assumptions!$P$3,'Cost Curves'!BT$50,'Cost Curves'!BT$51,'Cost Curves'!BT$52)</f>
        <v>0</v>
      </c>
      <c r="R144" s="234">
        <f>R$96*Assumptions!$M43*(1+Assumptions!$J$24)^(R$1-$G$1)*CHOOSE(Assumptions!$P$3,'Cost Curves'!BU$50,'Cost Curves'!BU$51,'Cost Curves'!BU$52)</f>
        <v>0</v>
      </c>
      <c r="S144" s="234">
        <f>S$96*Assumptions!$M43*(1+Assumptions!$J$24)^(S$1-$G$1)*CHOOSE(Assumptions!$P$3,'Cost Curves'!BV$50,'Cost Curves'!BV$51,'Cost Curves'!BV$52)</f>
        <v>0</v>
      </c>
      <c r="T144" s="234">
        <f>T$96*Assumptions!$M43*(1+Assumptions!$J$24)^(T$1-$G$1)*CHOOSE(Assumptions!$P$3,'Cost Curves'!BW$50,'Cost Curves'!BW$51,'Cost Curves'!BW$52)</f>
        <v>0</v>
      </c>
      <c r="U144" s="234">
        <f>U$96*Assumptions!$M43*(1+Assumptions!$J$24)^(U$1-$G$1)*CHOOSE(Assumptions!$P$3,'Cost Curves'!BX$50,'Cost Curves'!BX$51,'Cost Curves'!BX$52)</f>
        <v>0</v>
      </c>
      <c r="V144" s="234">
        <f>V$96*Assumptions!$M43*(1+Assumptions!$J$24)^(V$1-$G$1)*CHOOSE(Assumptions!$P$3,'Cost Curves'!BY$50,'Cost Curves'!BY$51,'Cost Curves'!BY$52)</f>
        <v>0</v>
      </c>
      <c r="W144" s="234">
        <f>W$96*Assumptions!$M43*(1+Assumptions!$J$24)^(W$1-$G$1)*CHOOSE(Assumptions!$P$3,'Cost Curves'!BZ$50,'Cost Curves'!BZ$51,'Cost Curves'!BZ$52)</f>
        <v>0</v>
      </c>
      <c r="X144" s="234">
        <f>X$96*Assumptions!$M43*(1+Assumptions!$J$24)^(X$1-$G$1)*CHOOSE(Assumptions!$P$3,'Cost Curves'!CA$50,'Cost Curves'!CA$51,'Cost Curves'!CA$52)</f>
        <v>0</v>
      </c>
      <c r="Y144" s="12"/>
      <c r="Z144" s="12"/>
    </row>
    <row r="145" spans="1:26" ht="14.25" customHeight="1">
      <c r="A145" s="423"/>
      <c r="B145" s="423"/>
      <c r="C145" s="423"/>
      <c r="D145" s="125" t="s">
        <v>90</v>
      </c>
      <c r="E145" s="12"/>
      <c r="F145" s="12"/>
      <c r="G145" s="234">
        <f>G$96*Assumptions!$M44*(1+Assumptions!$J$24)^(G$1-$G$1)*CHOOSE(Assumptions!$P$3,'Cost Curves'!BJ$54,'Cost Curves'!BJ$55,'Cost Curves'!BJ$56)</f>
        <v>0</v>
      </c>
      <c r="H145" s="234">
        <f>H$96*Assumptions!$M44*(1+Assumptions!$J$24)^(H$1-$G$1)*CHOOSE(Assumptions!$P$3,'Cost Curves'!BK$54,'Cost Curves'!BK$55,'Cost Curves'!BK$56)</f>
        <v>0</v>
      </c>
      <c r="I145" s="234">
        <f>I$96*Assumptions!$M44*(1+Assumptions!$J$24)^(I$1-$G$1)*CHOOSE(Assumptions!$P$3,'Cost Curves'!BL$54,'Cost Curves'!BL$55,'Cost Curves'!BL$56)</f>
        <v>0</v>
      </c>
      <c r="J145" s="234">
        <f>J$96*Assumptions!$M44*(1+Assumptions!$J$24)^(J$1-$G$1)*CHOOSE(Assumptions!$P$3,'Cost Curves'!BM$54,'Cost Curves'!BM$55,'Cost Curves'!BM$56)</f>
        <v>0</v>
      </c>
      <c r="K145" s="234">
        <f>K$96*Assumptions!$M44*(1+Assumptions!$J$24)^(K$1-$G$1)*CHOOSE(Assumptions!$P$3,'Cost Curves'!BN$54,'Cost Curves'!BN$55,'Cost Curves'!BN$56)</f>
        <v>0</v>
      </c>
      <c r="L145" s="234">
        <f>L$96*Assumptions!$M44*(1+Assumptions!$J$24)^(L$1-$G$1)*CHOOSE(Assumptions!$P$3,'Cost Curves'!BO$54,'Cost Curves'!BO$55,'Cost Curves'!BO$56)</f>
        <v>0</v>
      </c>
      <c r="M145" s="234">
        <f>M$96*Assumptions!$M44*(1+Assumptions!$J$24)^(M$1-$G$1)*CHOOSE(Assumptions!$P$3,'Cost Curves'!BP$54,'Cost Curves'!BP$55,'Cost Curves'!BP$56)</f>
        <v>0</v>
      </c>
      <c r="N145" s="234">
        <f>N$96*Assumptions!$M44*(1+Assumptions!$J$24)^(N$1-$G$1)*CHOOSE(Assumptions!$P$3,'Cost Curves'!BQ$54,'Cost Curves'!BQ$55,'Cost Curves'!BQ$56)</f>
        <v>0</v>
      </c>
      <c r="O145" s="234">
        <f>O$96*Assumptions!$M44*(1+Assumptions!$J$24)^(O$1-$G$1)*CHOOSE(Assumptions!$P$3,'Cost Curves'!BR$54,'Cost Curves'!BR$55,'Cost Curves'!BR$56)</f>
        <v>0</v>
      </c>
      <c r="P145" s="234">
        <f>P$96*Assumptions!$M44*(1+Assumptions!$J$24)^(P$1-$G$1)*CHOOSE(Assumptions!$P$3,'Cost Curves'!BS$54,'Cost Curves'!BS$55,'Cost Curves'!BS$56)</f>
        <v>0</v>
      </c>
      <c r="Q145" s="234">
        <f>Q$96*Assumptions!$M44*(1+Assumptions!$J$24)^(Q$1-$G$1)*CHOOSE(Assumptions!$P$3,'Cost Curves'!BT$54,'Cost Curves'!BT$55,'Cost Curves'!BT$56)</f>
        <v>0</v>
      </c>
      <c r="R145" s="234">
        <f>R$96*Assumptions!$M44*(1+Assumptions!$J$24)^(R$1-$G$1)*CHOOSE(Assumptions!$P$3,'Cost Curves'!BU$54,'Cost Curves'!BU$55,'Cost Curves'!BU$56)</f>
        <v>0</v>
      </c>
      <c r="S145" s="234">
        <f>S$96*Assumptions!$M44*(1+Assumptions!$J$24)^(S$1-$G$1)*CHOOSE(Assumptions!$P$3,'Cost Curves'!BV$54,'Cost Curves'!BV$55,'Cost Curves'!BV$56)</f>
        <v>0</v>
      </c>
      <c r="T145" s="234">
        <f>T$96*Assumptions!$M44*(1+Assumptions!$J$24)^(T$1-$G$1)*CHOOSE(Assumptions!$P$3,'Cost Curves'!BW$54,'Cost Curves'!BW$55,'Cost Curves'!BW$56)</f>
        <v>0</v>
      </c>
      <c r="U145" s="234">
        <f>U$96*Assumptions!$M44*(1+Assumptions!$J$24)^(U$1-$G$1)*CHOOSE(Assumptions!$P$3,'Cost Curves'!BX$54,'Cost Curves'!BX$55,'Cost Curves'!BX$56)</f>
        <v>0</v>
      </c>
      <c r="V145" s="234">
        <f>V$96*Assumptions!$M44*(1+Assumptions!$J$24)^(V$1-$G$1)*CHOOSE(Assumptions!$P$3,'Cost Curves'!BY$54,'Cost Curves'!BY$55,'Cost Curves'!BY$56)</f>
        <v>0</v>
      </c>
      <c r="W145" s="234">
        <f>W$96*Assumptions!$M44*(1+Assumptions!$J$24)^(W$1-$G$1)*CHOOSE(Assumptions!$P$3,'Cost Curves'!BZ$54,'Cost Curves'!BZ$55,'Cost Curves'!BZ$56)</f>
        <v>0</v>
      </c>
      <c r="X145" s="234">
        <f>X$96*Assumptions!$M44*(1+Assumptions!$J$24)^(X$1-$G$1)*CHOOSE(Assumptions!$P$3,'Cost Curves'!CA$54,'Cost Curves'!CA$55,'Cost Curves'!CA$56)</f>
        <v>0</v>
      </c>
      <c r="Y145" s="12"/>
      <c r="Z145" s="12"/>
    </row>
    <row r="146" spans="1:26" ht="14.25" customHeight="1">
      <c r="A146" s="423"/>
      <c r="B146" s="423"/>
      <c r="C146" s="423"/>
      <c r="D146" s="125" t="s">
        <v>171</v>
      </c>
      <c r="E146" s="12"/>
      <c r="F146" s="12"/>
      <c r="G146" s="234">
        <f>G$96*Assumptions!$M45*(1+Assumptions!$J$24)^(G$1-$G$1)*CHOOSE(Assumptions!$P$3,'Cost Curves'!BJ$58,'Cost Curves'!BJ$59,'Cost Curves'!BJ$60)</f>
        <v>0</v>
      </c>
      <c r="H146" s="234">
        <f>H$96*Assumptions!$M45*(1+Assumptions!$J$24)^(H$1-$G$1)*CHOOSE(Assumptions!$P$3,'Cost Curves'!BK$58,'Cost Curves'!BK$59,'Cost Curves'!BK$60)</f>
        <v>0</v>
      </c>
      <c r="I146" s="234">
        <f>I$96*Assumptions!$M45*(1+Assumptions!$J$24)^(I$1-$G$1)*CHOOSE(Assumptions!$P$3,'Cost Curves'!BL$58,'Cost Curves'!BL$59,'Cost Curves'!BL$60)</f>
        <v>0</v>
      </c>
      <c r="J146" s="234">
        <f>J$96*Assumptions!$M45*(1+Assumptions!$J$24)^(J$1-$G$1)*CHOOSE(Assumptions!$P$3,'Cost Curves'!BM$58,'Cost Curves'!BM$59,'Cost Curves'!BM$60)</f>
        <v>0</v>
      </c>
      <c r="K146" s="234">
        <f>K$96*Assumptions!$M45*(1+Assumptions!$J$24)^(K$1-$G$1)*CHOOSE(Assumptions!$P$3,'Cost Curves'!BN$58,'Cost Curves'!BN$59,'Cost Curves'!BN$60)</f>
        <v>0</v>
      </c>
      <c r="L146" s="234">
        <f>L$96*Assumptions!$M45*(1+Assumptions!$J$24)^(L$1-$G$1)*CHOOSE(Assumptions!$P$3,'Cost Curves'!BO$58,'Cost Curves'!BO$59,'Cost Curves'!BO$60)</f>
        <v>0</v>
      </c>
      <c r="M146" s="234">
        <f>M$96*Assumptions!$M45*(1+Assumptions!$J$24)^(M$1-$G$1)*CHOOSE(Assumptions!$P$3,'Cost Curves'!BP$58,'Cost Curves'!BP$59,'Cost Curves'!BP$60)</f>
        <v>0</v>
      </c>
      <c r="N146" s="234">
        <f>N$96*Assumptions!$M45*(1+Assumptions!$J$24)^(N$1-$G$1)*CHOOSE(Assumptions!$P$3,'Cost Curves'!BQ$58,'Cost Curves'!BQ$59,'Cost Curves'!BQ$60)</f>
        <v>0</v>
      </c>
      <c r="O146" s="234">
        <f>O$96*Assumptions!$M45*(1+Assumptions!$J$24)^(O$1-$G$1)*CHOOSE(Assumptions!$P$3,'Cost Curves'!BR$58,'Cost Curves'!BR$59,'Cost Curves'!BR$60)</f>
        <v>0</v>
      </c>
      <c r="P146" s="234">
        <f>P$96*Assumptions!$M45*(1+Assumptions!$J$24)^(P$1-$G$1)*CHOOSE(Assumptions!$P$3,'Cost Curves'!BS$58,'Cost Curves'!BS$59,'Cost Curves'!BS$60)</f>
        <v>0</v>
      </c>
      <c r="Q146" s="234">
        <f>Q$96*Assumptions!$M45*(1+Assumptions!$J$24)^(Q$1-$G$1)*CHOOSE(Assumptions!$P$3,'Cost Curves'!BT$58,'Cost Curves'!BT$59,'Cost Curves'!BT$60)</f>
        <v>0</v>
      </c>
      <c r="R146" s="234">
        <f>R$96*Assumptions!$M45*(1+Assumptions!$J$24)^(R$1-$G$1)*CHOOSE(Assumptions!$P$3,'Cost Curves'!BU$58,'Cost Curves'!BU$59,'Cost Curves'!BU$60)</f>
        <v>0</v>
      </c>
      <c r="S146" s="234">
        <f>S$96*Assumptions!$M45*(1+Assumptions!$J$24)^(S$1-$G$1)*CHOOSE(Assumptions!$P$3,'Cost Curves'!BV$58,'Cost Curves'!BV$59,'Cost Curves'!BV$60)</f>
        <v>0</v>
      </c>
      <c r="T146" s="234">
        <f>T$96*Assumptions!$M45*(1+Assumptions!$J$24)^(T$1-$G$1)*CHOOSE(Assumptions!$P$3,'Cost Curves'!BW$58,'Cost Curves'!BW$59,'Cost Curves'!BW$60)</f>
        <v>0</v>
      </c>
      <c r="U146" s="234">
        <f>U$96*Assumptions!$M45*(1+Assumptions!$J$24)^(U$1-$G$1)*CHOOSE(Assumptions!$P$3,'Cost Curves'!BX$58,'Cost Curves'!BX$59,'Cost Curves'!BX$60)</f>
        <v>0</v>
      </c>
      <c r="V146" s="234">
        <f>V$96*Assumptions!$M45*(1+Assumptions!$J$24)^(V$1-$G$1)*CHOOSE(Assumptions!$P$3,'Cost Curves'!BY$58,'Cost Curves'!BY$59,'Cost Curves'!BY$60)</f>
        <v>0</v>
      </c>
      <c r="W146" s="234">
        <f>W$96*Assumptions!$M45*(1+Assumptions!$J$24)^(W$1-$G$1)*CHOOSE(Assumptions!$P$3,'Cost Curves'!BZ$58,'Cost Curves'!BZ$59,'Cost Curves'!BZ$60)</f>
        <v>0</v>
      </c>
      <c r="X146" s="234">
        <f>X$96*Assumptions!$M45*(1+Assumptions!$J$24)^(X$1-$G$1)*CHOOSE(Assumptions!$P$3,'Cost Curves'!CA$58,'Cost Curves'!CA$59,'Cost Curves'!CA$60)</f>
        <v>0</v>
      </c>
      <c r="Y146" s="12"/>
      <c r="Z146" s="12"/>
    </row>
    <row r="147" spans="1:26" ht="14.25" customHeight="1">
      <c r="A147" s="423"/>
      <c r="B147" s="423"/>
      <c r="C147" s="423"/>
      <c r="D147" s="125" t="s">
        <v>92</v>
      </c>
      <c r="E147" s="12"/>
      <c r="F147" s="12"/>
      <c r="G147" s="234">
        <f>G$96*Assumptions!$M46*(1+Assumptions!$J$24)^(G$1-$G$1)*CHOOSE(Assumptions!$P$3,'Cost Curves'!BJ$62,'Cost Curves'!BJ$63,'Cost Curves'!BJ$64)</f>
        <v>0</v>
      </c>
      <c r="H147" s="234">
        <f>H$96*Assumptions!$M46*(1+Assumptions!$J$24)^(H$1-$G$1)*CHOOSE(Assumptions!$P$3,'Cost Curves'!BK$62,'Cost Curves'!BK$63,'Cost Curves'!BK$64)</f>
        <v>0</v>
      </c>
      <c r="I147" s="234">
        <f>I$96*Assumptions!$M46*(1+Assumptions!$J$24)^(I$1-$G$1)*CHOOSE(Assumptions!$P$3,'Cost Curves'!BL$62,'Cost Curves'!BL$63,'Cost Curves'!BL$64)</f>
        <v>0</v>
      </c>
      <c r="J147" s="234">
        <f>J$96*Assumptions!$M46*(1+Assumptions!$J$24)^(J$1-$G$1)*CHOOSE(Assumptions!$P$3,'Cost Curves'!BM$62,'Cost Curves'!BM$63,'Cost Curves'!BM$64)</f>
        <v>0</v>
      </c>
      <c r="K147" s="234">
        <f>K$96*Assumptions!$M46*(1+Assumptions!$J$24)^(K$1-$G$1)*CHOOSE(Assumptions!$P$3,'Cost Curves'!BN$62,'Cost Curves'!BN$63,'Cost Curves'!BN$64)</f>
        <v>0</v>
      </c>
      <c r="L147" s="234">
        <f>L$96*Assumptions!$M46*(1+Assumptions!$J$24)^(L$1-$G$1)*CHOOSE(Assumptions!$P$3,'Cost Curves'!BO$62,'Cost Curves'!BO$63,'Cost Curves'!BO$64)</f>
        <v>0</v>
      </c>
      <c r="M147" s="234">
        <f>M$96*Assumptions!$M46*(1+Assumptions!$J$24)^(M$1-$G$1)*CHOOSE(Assumptions!$P$3,'Cost Curves'!BP$62,'Cost Curves'!BP$63,'Cost Curves'!BP$64)</f>
        <v>0</v>
      </c>
      <c r="N147" s="234">
        <f>N$96*Assumptions!$M46*(1+Assumptions!$J$24)^(N$1-$G$1)*CHOOSE(Assumptions!$P$3,'Cost Curves'!BQ$62,'Cost Curves'!BQ$63,'Cost Curves'!BQ$64)</f>
        <v>0</v>
      </c>
      <c r="O147" s="234">
        <f>O$96*Assumptions!$M46*(1+Assumptions!$J$24)^(O$1-$G$1)*CHOOSE(Assumptions!$P$3,'Cost Curves'!BR$62,'Cost Curves'!BR$63,'Cost Curves'!BR$64)</f>
        <v>0</v>
      </c>
      <c r="P147" s="234">
        <f>P$96*Assumptions!$M46*(1+Assumptions!$J$24)^(P$1-$G$1)*CHOOSE(Assumptions!$P$3,'Cost Curves'!BS$62,'Cost Curves'!BS$63,'Cost Curves'!BS$64)</f>
        <v>0</v>
      </c>
      <c r="Q147" s="234">
        <f>Q$96*Assumptions!$M46*(1+Assumptions!$J$24)^(Q$1-$G$1)*CHOOSE(Assumptions!$P$3,'Cost Curves'!BT$62,'Cost Curves'!BT$63,'Cost Curves'!BT$64)</f>
        <v>0</v>
      </c>
      <c r="R147" s="234">
        <f>R$96*Assumptions!$M46*(1+Assumptions!$J$24)^(R$1-$G$1)*CHOOSE(Assumptions!$P$3,'Cost Curves'!BU$62,'Cost Curves'!BU$63,'Cost Curves'!BU$64)</f>
        <v>0</v>
      </c>
      <c r="S147" s="234">
        <f>S$96*Assumptions!$M46*(1+Assumptions!$J$24)^(S$1-$G$1)*CHOOSE(Assumptions!$P$3,'Cost Curves'!BV$62,'Cost Curves'!BV$63,'Cost Curves'!BV$64)</f>
        <v>0</v>
      </c>
      <c r="T147" s="234">
        <f>T$96*Assumptions!$M46*(1+Assumptions!$J$24)^(T$1-$G$1)*CHOOSE(Assumptions!$P$3,'Cost Curves'!BW$62,'Cost Curves'!BW$63,'Cost Curves'!BW$64)</f>
        <v>0</v>
      </c>
      <c r="U147" s="234">
        <f>U$96*Assumptions!$M46*(1+Assumptions!$J$24)^(U$1-$G$1)*CHOOSE(Assumptions!$P$3,'Cost Curves'!BX$62,'Cost Curves'!BX$63,'Cost Curves'!BX$64)</f>
        <v>0</v>
      </c>
      <c r="V147" s="234">
        <f>V$96*Assumptions!$M46*(1+Assumptions!$J$24)^(V$1-$G$1)*CHOOSE(Assumptions!$P$3,'Cost Curves'!BY$62,'Cost Curves'!BY$63,'Cost Curves'!BY$64)</f>
        <v>0</v>
      </c>
      <c r="W147" s="234">
        <f>W$96*Assumptions!$M46*(1+Assumptions!$J$24)^(W$1-$G$1)*CHOOSE(Assumptions!$P$3,'Cost Curves'!BZ$62,'Cost Curves'!BZ$63,'Cost Curves'!BZ$64)</f>
        <v>0</v>
      </c>
      <c r="X147" s="234">
        <f>X$96*Assumptions!$M46*(1+Assumptions!$J$24)^(X$1-$G$1)*CHOOSE(Assumptions!$P$3,'Cost Curves'!CA$62,'Cost Curves'!CA$63,'Cost Curves'!CA$64)</f>
        <v>0</v>
      </c>
      <c r="Y147" s="12"/>
      <c r="Z147" s="12"/>
    </row>
    <row r="148" spans="1:26" ht="14.25" customHeight="1">
      <c r="A148" s="423"/>
      <c r="B148" s="423"/>
      <c r="C148" s="423"/>
      <c r="D148" s="125" t="s">
        <v>93</v>
      </c>
      <c r="E148" s="12"/>
      <c r="F148" s="12"/>
      <c r="G148" s="234">
        <f>G$96*Assumptions!$M47*(1+Assumptions!$J$24)^(G$1-$G$1)*CHOOSE(Assumptions!$P$3,'Cost Curves'!BJ$66,'Cost Curves'!BJ$67,'Cost Curves'!BJ$68)</f>
        <v>0</v>
      </c>
      <c r="H148" s="234">
        <f>H$96*Assumptions!$M47*(1+Assumptions!$J$24)^(H$1-$G$1)*CHOOSE(Assumptions!$P$3,'Cost Curves'!BK$66,'Cost Curves'!BK$67,'Cost Curves'!BK$68)</f>
        <v>0</v>
      </c>
      <c r="I148" s="234">
        <f>I$96*Assumptions!$M47*(1+Assumptions!$J$24)^(I$1-$G$1)*CHOOSE(Assumptions!$P$3,'Cost Curves'!BL$66,'Cost Curves'!BL$67,'Cost Curves'!BL$68)</f>
        <v>0</v>
      </c>
      <c r="J148" s="234">
        <f>J$96*Assumptions!$M47*(1+Assumptions!$J$24)^(J$1-$G$1)*CHOOSE(Assumptions!$P$3,'Cost Curves'!BM$66,'Cost Curves'!BM$67,'Cost Curves'!BM$68)</f>
        <v>0</v>
      </c>
      <c r="K148" s="234">
        <f>K$96*Assumptions!$M47*(1+Assumptions!$J$24)^(K$1-$G$1)*CHOOSE(Assumptions!$P$3,'Cost Curves'!BN$66,'Cost Curves'!BN$67,'Cost Curves'!BN$68)</f>
        <v>0</v>
      </c>
      <c r="L148" s="234">
        <f>L$96*Assumptions!$M47*(1+Assumptions!$J$24)^(L$1-$G$1)*CHOOSE(Assumptions!$P$3,'Cost Curves'!BO$66,'Cost Curves'!BO$67,'Cost Curves'!BO$68)</f>
        <v>0</v>
      </c>
      <c r="M148" s="234">
        <f>M$96*Assumptions!$M47*(1+Assumptions!$J$24)^(M$1-$G$1)*CHOOSE(Assumptions!$P$3,'Cost Curves'!BP$66,'Cost Curves'!BP$67,'Cost Curves'!BP$68)</f>
        <v>0</v>
      </c>
      <c r="N148" s="234">
        <f>N$96*Assumptions!$M47*(1+Assumptions!$J$24)^(N$1-$G$1)*CHOOSE(Assumptions!$P$3,'Cost Curves'!BQ$66,'Cost Curves'!BQ$67,'Cost Curves'!BQ$68)</f>
        <v>0</v>
      </c>
      <c r="O148" s="234">
        <f>O$96*Assumptions!$M47*(1+Assumptions!$J$24)^(O$1-$G$1)*CHOOSE(Assumptions!$P$3,'Cost Curves'!BR$66,'Cost Curves'!BR$67,'Cost Curves'!BR$68)</f>
        <v>0</v>
      </c>
      <c r="P148" s="234">
        <f>P$96*Assumptions!$M47*(1+Assumptions!$J$24)^(P$1-$G$1)*CHOOSE(Assumptions!$P$3,'Cost Curves'!BS$66,'Cost Curves'!BS$67,'Cost Curves'!BS$68)</f>
        <v>0</v>
      </c>
      <c r="Q148" s="234">
        <f>Q$96*Assumptions!$M47*(1+Assumptions!$J$24)^(Q$1-$G$1)*CHOOSE(Assumptions!$P$3,'Cost Curves'!BT$66,'Cost Curves'!BT$67,'Cost Curves'!BT$68)</f>
        <v>0</v>
      </c>
      <c r="R148" s="234">
        <f>R$96*Assumptions!$M47*(1+Assumptions!$J$24)^(R$1-$G$1)*CHOOSE(Assumptions!$P$3,'Cost Curves'!BU$66,'Cost Curves'!BU$67,'Cost Curves'!BU$68)</f>
        <v>0</v>
      </c>
      <c r="S148" s="234">
        <f>S$96*Assumptions!$M47*(1+Assumptions!$J$24)^(S$1-$G$1)*CHOOSE(Assumptions!$P$3,'Cost Curves'!BV$66,'Cost Curves'!BV$67,'Cost Curves'!BV$68)</f>
        <v>0</v>
      </c>
      <c r="T148" s="234">
        <f>T$96*Assumptions!$M47*(1+Assumptions!$J$24)^(T$1-$G$1)*CHOOSE(Assumptions!$P$3,'Cost Curves'!BW$66,'Cost Curves'!BW$67,'Cost Curves'!BW$68)</f>
        <v>0</v>
      </c>
      <c r="U148" s="234">
        <f>U$96*Assumptions!$M47*(1+Assumptions!$J$24)^(U$1-$G$1)*CHOOSE(Assumptions!$P$3,'Cost Curves'!BX$66,'Cost Curves'!BX$67,'Cost Curves'!BX$68)</f>
        <v>0</v>
      </c>
      <c r="V148" s="234">
        <f>V$96*Assumptions!$M47*(1+Assumptions!$J$24)^(V$1-$G$1)*CHOOSE(Assumptions!$P$3,'Cost Curves'!BY$66,'Cost Curves'!BY$67,'Cost Curves'!BY$68)</f>
        <v>0</v>
      </c>
      <c r="W148" s="234">
        <f>W$96*Assumptions!$M47*(1+Assumptions!$J$24)^(W$1-$G$1)*CHOOSE(Assumptions!$P$3,'Cost Curves'!BZ$66,'Cost Curves'!BZ$67,'Cost Curves'!BZ$68)</f>
        <v>0</v>
      </c>
      <c r="X148" s="234">
        <f>X$96*Assumptions!$M47*(1+Assumptions!$J$24)^(X$1-$G$1)*CHOOSE(Assumptions!$P$3,'Cost Curves'!CA$66,'Cost Curves'!CA$67,'Cost Curves'!CA$68)</f>
        <v>0</v>
      </c>
      <c r="Y148" s="12"/>
      <c r="Z148" s="12"/>
    </row>
    <row r="149" spans="1:26" ht="14.25" customHeight="1">
      <c r="A149" s="423"/>
      <c r="B149" s="423"/>
      <c r="C149" s="423"/>
      <c r="D149" s="125" t="s">
        <v>94</v>
      </c>
      <c r="E149" s="12"/>
      <c r="F149" s="12"/>
      <c r="G149" s="234">
        <f>G$96*Assumptions!$M48*(1+Assumptions!$J$24)^(G$1-$G$1)*CHOOSE(Assumptions!$P$3,'Cost Curves'!BJ$70,'Cost Curves'!BJ$71,'Cost Curves'!BJ$72)</f>
        <v>0</v>
      </c>
      <c r="H149" s="234">
        <f>H$96*Assumptions!$M48*(1+Assumptions!$J$24)^(H$1-$G$1)*CHOOSE(Assumptions!$P$3,'Cost Curves'!BK$70,'Cost Curves'!BK$71,'Cost Curves'!BK$72)</f>
        <v>0</v>
      </c>
      <c r="I149" s="234">
        <f>I$96*Assumptions!$M48*(1+Assumptions!$J$24)^(I$1-$G$1)*CHOOSE(Assumptions!$P$3,'Cost Curves'!BL$70,'Cost Curves'!BL$71,'Cost Curves'!BL$72)</f>
        <v>0</v>
      </c>
      <c r="J149" s="234">
        <f>J$96*Assumptions!$M48*(1+Assumptions!$J$24)^(J$1-$G$1)*CHOOSE(Assumptions!$P$3,'Cost Curves'!BM$70,'Cost Curves'!BM$71,'Cost Curves'!BM$72)</f>
        <v>0</v>
      </c>
      <c r="K149" s="234">
        <f>K$96*Assumptions!$M48*(1+Assumptions!$J$24)^(K$1-$G$1)*CHOOSE(Assumptions!$P$3,'Cost Curves'!BN$70,'Cost Curves'!BN$71,'Cost Curves'!BN$72)</f>
        <v>0</v>
      </c>
      <c r="L149" s="234">
        <f>L$96*Assumptions!$M48*(1+Assumptions!$J$24)^(L$1-$G$1)*CHOOSE(Assumptions!$P$3,'Cost Curves'!BO$70,'Cost Curves'!BO$71,'Cost Curves'!BO$72)</f>
        <v>0</v>
      </c>
      <c r="M149" s="234">
        <f>M$96*Assumptions!$M48*(1+Assumptions!$J$24)^(M$1-$G$1)*CHOOSE(Assumptions!$P$3,'Cost Curves'!BP$70,'Cost Curves'!BP$71,'Cost Curves'!BP$72)</f>
        <v>0</v>
      </c>
      <c r="N149" s="234">
        <f>N$96*Assumptions!$M48*(1+Assumptions!$J$24)^(N$1-$G$1)*CHOOSE(Assumptions!$P$3,'Cost Curves'!BQ$70,'Cost Curves'!BQ$71,'Cost Curves'!BQ$72)</f>
        <v>0</v>
      </c>
      <c r="O149" s="234">
        <f>O$96*Assumptions!$M48*(1+Assumptions!$J$24)^(O$1-$G$1)*CHOOSE(Assumptions!$P$3,'Cost Curves'!BR$70,'Cost Curves'!BR$71,'Cost Curves'!BR$72)</f>
        <v>0</v>
      </c>
      <c r="P149" s="234">
        <f>P$96*Assumptions!$M48*(1+Assumptions!$J$24)^(P$1-$G$1)*CHOOSE(Assumptions!$P$3,'Cost Curves'!BS$70,'Cost Curves'!BS$71,'Cost Curves'!BS$72)</f>
        <v>0</v>
      </c>
      <c r="Q149" s="234">
        <f>Q$96*Assumptions!$M48*(1+Assumptions!$J$24)^(Q$1-$G$1)*CHOOSE(Assumptions!$P$3,'Cost Curves'!BT$70,'Cost Curves'!BT$71,'Cost Curves'!BT$72)</f>
        <v>0</v>
      </c>
      <c r="R149" s="234">
        <f>R$96*Assumptions!$M48*(1+Assumptions!$J$24)^(R$1-$G$1)*CHOOSE(Assumptions!$P$3,'Cost Curves'!BU$70,'Cost Curves'!BU$71,'Cost Curves'!BU$72)</f>
        <v>0</v>
      </c>
      <c r="S149" s="234">
        <f>S$96*Assumptions!$M48*(1+Assumptions!$J$24)^(S$1-$G$1)*CHOOSE(Assumptions!$P$3,'Cost Curves'!BV$70,'Cost Curves'!BV$71,'Cost Curves'!BV$72)</f>
        <v>0</v>
      </c>
      <c r="T149" s="234">
        <f>T$96*Assumptions!$M48*(1+Assumptions!$J$24)^(T$1-$G$1)*CHOOSE(Assumptions!$P$3,'Cost Curves'!BW$70,'Cost Curves'!BW$71,'Cost Curves'!BW$72)</f>
        <v>0</v>
      </c>
      <c r="U149" s="234">
        <f>U$96*Assumptions!$M48*(1+Assumptions!$J$24)^(U$1-$G$1)*CHOOSE(Assumptions!$P$3,'Cost Curves'!BX$70,'Cost Curves'!BX$71,'Cost Curves'!BX$72)</f>
        <v>0</v>
      </c>
      <c r="V149" s="234">
        <f>V$96*Assumptions!$M48*(1+Assumptions!$J$24)^(V$1-$G$1)*CHOOSE(Assumptions!$P$3,'Cost Curves'!BY$70,'Cost Curves'!BY$71,'Cost Curves'!BY$72)</f>
        <v>0</v>
      </c>
      <c r="W149" s="234">
        <f>W$96*Assumptions!$M48*(1+Assumptions!$J$24)^(W$1-$G$1)*CHOOSE(Assumptions!$P$3,'Cost Curves'!BZ$70,'Cost Curves'!BZ$71,'Cost Curves'!BZ$72)</f>
        <v>0</v>
      </c>
      <c r="X149" s="234">
        <f>X$96*Assumptions!$M48*(1+Assumptions!$J$24)^(X$1-$G$1)*CHOOSE(Assumptions!$P$3,'Cost Curves'!CA$70,'Cost Curves'!CA$71,'Cost Curves'!CA$72)</f>
        <v>0</v>
      </c>
      <c r="Y149" s="12"/>
      <c r="Z149" s="12"/>
    </row>
    <row r="150" spans="1:26" ht="14.25" customHeight="1">
      <c r="A150" s="423"/>
      <c r="B150" s="423"/>
      <c r="C150" s="423"/>
      <c r="D150" s="125" t="s">
        <v>211</v>
      </c>
      <c r="E150" s="12"/>
      <c r="F150" s="12"/>
      <c r="G150" s="234">
        <f>G$96*Assumptions!$M49*(1+Assumptions!$J$24)^(G$1-$G$1)*CHOOSE(Assumptions!$P$3,'Cost Curves'!BJ$73,'Cost Curves'!BJ$74,'Cost Curves'!BJ$75)</f>
        <v>0</v>
      </c>
      <c r="H150" s="234">
        <f>H$96*Assumptions!$M49*(1+Assumptions!$J$24)^(H$1-$G$1)*CHOOSE(Assumptions!$P$3,'Cost Curves'!BK$73,'Cost Curves'!BK$74,'Cost Curves'!BK$75)</f>
        <v>0</v>
      </c>
      <c r="I150" s="234">
        <f>I$96*Assumptions!$M49*(1+Assumptions!$J$24)^(I$1-$G$1)*CHOOSE(Assumptions!$P$3,'Cost Curves'!BL$73,'Cost Curves'!BL$74,'Cost Curves'!BL$75)</f>
        <v>0</v>
      </c>
      <c r="J150" s="234">
        <f>J$96*Assumptions!$M49*(1+Assumptions!$J$24)^(J$1-$G$1)*CHOOSE(Assumptions!$P$3,'Cost Curves'!BM$73,'Cost Curves'!BM$74,'Cost Curves'!BM$75)</f>
        <v>0</v>
      </c>
      <c r="K150" s="234">
        <f>K$96*Assumptions!$M49*(1+Assumptions!$J$24)^(K$1-$G$1)*CHOOSE(Assumptions!$P$3,'Cost Curves'!BN$73,'Cost Curves'!BN$74,'Cost Curves'!BN$75)</f>
        <v>0</v>
      </c>
      <c r="L150" s="234">
        <f>L$96*Assumptions!$M49*(1+Assumptions!$J$24)^(L$1-$G$1)*CHOOSE(Assumptions!$P$3,'Cost Curves'!BO$73,'Cost Curves'!BO$74,'Cost Curves'!BO$75)</f>
        <v>0</v>
      </c>
      <c r="M150" s="234">
        <f>M$96*Assumptions!$M49*(1+Assumptions!$J$24)^(M$1-$G$1)*CHOOSE(Assumptions!$P$3,'Cost Curves'!BP$73,'Cost Curves'!BP$74,'Cost Curves'!BP$75)</f>
        <v>0</v>
      </c>
      <c r="N150" s="234">
        <f>N$96*Assumptions!$M49*(1+Assumptions!$J$24)^(N$1-$G$1)*CHOOSE(Assumptions!$P$3,'Cost Curves'!BQ$73,'Cost Curves'!BQ$74,'Cost Curves'!BQ$75)</f>
        <v>0</v>
      </c>
      <c r="O150" s="234">
        <f>O$96*Assumptions!$M49*(1+Assumptions!$J$24)^(O$1-$G$1)*CHOOSE(Assumptions!$P$3,'Cost Curves'!BR$73,'Cost Curves'!BR$74,'Cost Curves'!BR$75)</f>
        <v>0</v>
      </c>
      <c r="P150" s="234">
        <f>P$96*Assumptions!$M49*(1+Assumptions!$J$24)^(P$1-$G$1)*CHOOSE(Assumptions!$P$3,'Cost Curves'!BS$73,'Cost Curves'!BS$74,'Cost Curves'!BS$75)</f>
        <v>0</v>
      </c>
      <c r="Q150" s="234">
        <f>Q$96*Assumptions!$M49*(1+Assumptions!$J$24)^(Q$1-$G$1)*CHOOSE(Assumptions!$P$3,'Cost Curves'!BT$73,'Cost Curves'!BT$74,'Cost Curves'!BT$75)</f>
        <v>0</v>
      </c>
      <c r="R150" s="234">
        <f>R$96*Assumptions!$M49*(1+Assumptions!$J$24)^(R$1-$G$1)*CHOOSE(Assumptions!$P$3,'Cost Curves'!BU$73,'Cost Curves'!BU$74,'Cost Curves'!BU$75)</f>
        <v>0</v>
      </c>
      <c r="S150" s="234">
        <f>S$96*Assumptions!$M49*(1+Assumptions!$J$24)^(S$1-$G$1)*CHOOSE(Assumptions!$P$3,'Cost Curves'!BV$73,'Cost Curves'!BV$74,'Cost Curves'!BV$75)</f>
        <v>0</v>
      </c>
      <c r="T150" s="234">
        <f>T$96*Assumptions!$M49*(1+Assumptions!$J$24)^(T$1-$G$1)*CHOOSE(Assumptions!$P$3,'Cost Curves'!BW$73,'Cost Curves'!BW$74,'Cost Curves'!BW$75)</f>
        <v>0</v>
      </c>
      <c r="U150" s="234">
        <f>U$96*Assumptions!$M49*(1+Assumptions!$J$24)^(U$1-$G$1)*CHOOSE(Assumptions!$P$3,'Cost Curves'!BX$73,'Cost Curves'!BX$74,'Cost Curves'!BX$75)</f>
        <v>0</v>
      </c>
      <c r="V150" s="234">
        <f>V$96*Assumptions!$M49*(1+Assumptions!$J$24)^(V$1-$G$1)*CHOOSE(Assumptions!$P$3,'Cost Curves'!BY$73,'Cost Curves'!BY$74,'Cost Curves'!BY$75)</f>
        <v>0</v>
      </c>
      <c r="W150" s="234">
        <f>W$96*Assumptions!$M49*(1+Assumptions!$J$24)^(W$1-$G$1)*CHOOSE(Assumptions!$P$3,'Cost Curves'!BZ$73,'Cost Curves'!BZ$74,'Cost Curves'!BZ$75)</f>
        <v>0</v>
      </c>
      <c r="X150" s="234">
        <f>X$96*Assumptions!$M49*(1+Assumptions!$J$24)^(X$1-$G$1)*CHOOSE(Assumptions!$P$3,'Cost Curves'!CA$73,'Cost Curves'!CA$74,'Cost Curves'!CA$75)</f>
        <v>0</v>
      </c>
      <c r="Y150" s="12"/>
      <c r="Z150" s="12"/>
    </row>
    <row r="151" spans="1:26" ht="14.25" customHeight="1">
      <c r="A151" s="423"/>
      <c r="B151" s="423"/>
      <c r="C151" s="423"/>
      <c r="D151" s="239" t="s">
        <v>96</v>
      </c>
      <c r="E151" s="89"/>
      <c r="F151" s="89"/>
      <c r="G151" s="295">
        <f>G$96*Assumptions!$M50*(1+Assumptions!$J$24)^(G$1-$G$1)*CHOOSE(Assumptions!$P$3,'Cost Curves'!BJ$77,'Cost Curves'!BJ$78,'Cost Curves'!BJ$79)</f>
        <v>0</v>
      </c>
      <c r="H151" s="240">
        <f>H$96*Assumptions!$M50*(1+Assumptions!$J$24)^(H$1-$G$1)*CHOOSE(Assumptions!$P$3,'Cost Curves'!BK$77,'Cost Curves'!BK$78,'Cost Curves'!BK$79)</f>
        <v>0</v>
      </c>
      <c r="I151" s="240">
        <f>I$96*Assumptions!$M50*(1+Assumptions!$J$24)^(I$1-$G$1)*CHOOSE(Assumptions!$P$3,'Cost Curves'!BL$77,'Cost Curves'!BL$78,'Cost Curves'!BL$79)</f>
        <v>0</v>
      </c>
      <c r="J151" s="240">
        <f>J$96*Assumptions!$M50*(1+Assumptions!$J$24)^(J$1-$G$1)*CHOOSE(Assumptions!$P$3,'Cost Curves'!BM$77,'Cost Curves'!BM$78,'Cost Curves'!BM$79)</f>
        <v>0</v>
      </c>
      <c r="K151" s="240">
        <f>K$96*Assumptions!$M50*(1+Assumptions!$J$24)^(K$1-$G$1)*CHOOSE(Assumptions!$P$3,'Cost Curves'!BN$77,'Cost Curves'!BN$78,'Cost Curves'!BN$79)</f>
        <v>0</v>
      </c>
      <c r="L151" s="240">
        <f>L$96*Assumptions!$M50*(1+Assumptions!$J$24)^(L$1-$G$1)*CHOOSE(Assumptions!$P$3,'Cost Curves'!BO$77,'Cost Curves'!BO$78,'Cost Curves'!BO$79)</f>
        <v>0</v>
      </c>
      <c r="M151" s="240">
        <f>M$96*Assumptions!$M50*(1+Assumptions!$J$24)^(M$1-$G$1)*CHOOSE(Assumptions!$P$3,'Cost Curves'!BP$77,'Cost Curves'!BP$78,'Cost Curves'!BP$79)</f>
        <v>0</v>
      </c>
      <c r="N151" s="240">
        <f>N$96*Assumptions!$M50*(1+Assumptions!$J$24)^(N$1-$G$1)*CHOOSE(Assumptions!$P$3,'Cost Curves'!BQ$77,'Cost Curves'!BQ$78,'Cost Curves'!BQ$79)</f>
        <v>0</v>
      </c>
      <c r="O151" s="240">
        <f>O$96*Assumptions!$M50*(1+Assumptions!$J$24)^(O$1-$G$1)*CHOOSE(Assumptions!$P$3,'Cost Curves'!BR$77,'Cost Curves'!BR$78,'Cost Curves'!BR$79)</f>
        <v>0</v>
      </c>
      <c r="P151" s="240">
        <f>P$96*Assumptions!$M50*(1+Assumptions!$J$24)^(P$1-$G$1)*CHOOSE(Assumptions!$P$3,'Cost Curves'!BS$77,'Cost Curves'!BS$78,'Cost Curves'!BS$79)</f>
        <v>0</v>
      </c>
      <c r="Q151" s="240">
        <f>Q$96*Assumptions!$M50*(1+Assumptions!$J$24)^(Q$1-$G$1)*CHOOSE(Assumptions!$P$3,'Cost Curves'!BT$77,'Cost Curves'!BT$78,'Cost Curves'!BT$79)</f>
        <v>0</v>
      </c>
      <c r="R151" s="240">
        <f>R$96*Assumptions!$M50*(1+Assumptions!$J$24)^(R$1-$G$1)*CHOOSE(Assumptions!$P$3,'Cost Curves'!BU$77,'Cost Curves'!BU$78,'Cost Curves'!BU$79)</f>
        <v>0</v>
      </c>
      <c r="S151" s="240">
        <f>S$96*Assumptions!$M50*(1+Assumptions!$J$24)^(S$1-$G$1)*CHOOSE(Assumptions!$P$3,'Cost Curves'!BV$77,'Cost Curves'!BV$78,'Cost Curves'!BV$79)</f>
        <v>0</v>
      </c>
      <c r="T151" s="240">
        <f>T$96*Assumptions!$M50*(1+Assumptions!$J$24)^(T$1-$G$1)*CHOOSE(Assumptions!$P$3,'Cost Curves'!BW$77,'Cost Curves'!BW$78,'Cost Curves'!BW$79)</f>
        <v>0</v>
      </c>
      <c r="U151" s="240">
        <f>U$96*Assumptions!$M50*(1+Assumptions!$J$24)^(U$1-$G$1)*CHOOSE(Assumptions!$P$3,'Cost Curves'!BX$77,'Cost Curves'!BX$78,'Cost Curves'!BX$79)</f>
        <v>0</v>
      </c>
      <c r="V151" s="240">
        <f>V$96*Assumptions!$M50*(1+Assumptions!$J$24)^(V$1-$G$1)*CHOOSE(Assumptions!$P$3,'Cost Curves'!BY$77,'Cost Curves'!BY$78,'Cost Curves'!BY$79)</f>
        <v>0</v>
      </c>
      <c r="W151" s="240">
        <f>W$96*Assumptions!$M50*(1+Assumptions!$J$24)^(W$1-$G$1)*CHOOSE(Assumptions!$P$3,'Cost Curves'!BZ$77,'Cost Curves'!BZ$78,'Cost Curves'!BZ$79)</f>
        <v>0</v>
      </c>
      <c r="X151" s="240">
        <f>X$96*Assumptions!$M50*(1+Assumptions!$J$24)^(X$1-$G$1)*CHOOSE(Assumptions!$P$3,'Cost Curves'!CA$77,'Cost Curves'!CA$78,'Cost Curves'!CA$79)</f>
        <v>0</v>
      </c>
      <c r="Y151" s="12"/>
      <c r="Z151" s="12"/>
    </row>
    <row r="152" spans="1:26" ht="14.25" customHeight="1">
      <c r="A152" s="423"/>
      <c r="B152" s="423"/>
      <c r="C152" s="423"/>
      <c r="D152" s="305" t="s">
        <v>213</v>
      </c>
      <c r="E152" s="12"/>
      <c r="F152" s="12"/>
      <c r="G152" s="254">
        <f t="shared" ref="G152:X152" si="12">SUM(G133:G151)</f>
        <v>0</v>
      </c>
      <c r="H152" s="234">
        <f t="shared" si="12"/>
        <v>0</v>
      </c>
      <c r="I152" s="234">
        <f t="shared" si="12"/>
        <v>0</v>
      </c>
      <c r="J152" s="234">
        <f t="shared" si="12"/>
        <v>0</v>
      </c>
      <c r="K152" s="234">
        <f t="shared" si="12"/>
        <v>0</v>
      </c>
      <c r="L152" s="234">
        <f t="shared" si="12"/>
        <v>0</v>
      </c>
      <c r="M152" s="234">
        <f t="shared" si="12"/>
        <v>0</v>
      </c>
      <c r="N152" s="234">
        <f t="shared" si="12"/>
        <v>0</v>
      </c>
      <c r="O152" s="234">
        <f t="shared" si="12"/>
        <v>0</v>
      </c>
      <c r="P152" s="234">
        <f t="shared" si="12"/>
        <v>0</v>
      </c>
      <c r="Q152" s="234">
        <f t="shared" si="12"/>
        <v>0</v>
      </c>
      <c r="R152" s="234">
        <f t="shared" si="12"/>
        <v>0</v>
      </c>
      <c r="S152" s="234">
        <f t="shared" si="12"/>
        <v>0</v>
      </c>
      <c r="T152" s="234">
        <f t="shared" si="12"/>
        <v>0</v>
      </c>
      <c r="U152" s="234">
        <f t="shared" si="12"/>
        <v>0</v>
      </c>
      <c r="V152" s="234">
        <f t="shared" si="12"/>
        <v>0</v>
      </c>
      <c r="W152" s="234">
        <f t="shared" si="12"/>
        <v>0</v>
      </c>
      <c r="X152" s="234">
        <f t="shared" si="12"/>
        <v>0</v>
      </c>
      <c r="Y152" s="12"/>
      <c r="Z152" s="12"/>
    </row>
    <row r="153" spans="1:26" ht="14.25" customHeight="1">
      <c r="A153" s="423"/>
      <c r="B153" s="423"/>
      <c r="C153" s="423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423"/>
      <c r="B154" s="423"/>
      <c r="C154" s="423"/>
      <c r="D154" s="302" t="s">
        <v>125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423"/>
      <c r="B155" s="423"/>
      <c r="C155" s="423"/>
      <c r="D155" s="125" t="s">
        <v>77</v>
      </c>
      <c r="E155" s="12"/>
      <c r="F155" s="12"/>
      <c r="G155" s="234">
        <f>G$97*Assumptions!$N$31*(1+Assumptions!$J$24)^(G$1-$G$1)*CHOOSE(Assumptions!$P$3,'Cost Curves'!BJ$6,'Cost Curves'!BJ$7,'Cost Curves'!BJ$8)</f>
        <v>0</v>
      </c>
      <c r="H155" s="234">
        <f>H$97*Assumptions!$N31*(1+Assumptions!$J$24)^(H$1-$G$1)*CHOOSE(Assumptions!$P$3,'Cost Curves'!BK$6,'Cost Curves'!BK$7,'Cost Curves'!BK$8)</f>
        <v>0</v>
      </c>
      <c r="I155" s="234">
        <f>I$97*Assumptions!$N31*(1+Assumptions!$J$24)^(I$1-$G$1)*CHOOSE(Assumptions!$P$3,'Cost Curves'!BL$6,'Cost Curves'!BL$7,'Cost Curves'!BL$8)</f>
        <v>0</v>
      </c>
      <c r="J155" s="234">
        <f>J$97*Assumptions!$N31*(1+Assumptions!$J$24)^(J$1-$G$1)*CHOOSE(Assumptions!$P$3,'Cost Curves'!BM$6,'Cost Curves'!BM$7,'Cost Curves'!BM$8)</f>
        <v>0</v>
      </c>
      <c r="K155" s="234">
        <f>K$97*Assumptions!$N31*(1+Assumptions!$J$24)^(K$1-$G$1)*CHOOSE(Assumptions!$P$3,'Cost Curves'!BN$6,'Cost Curves'!BN$7,'Cost Curves'!BN$8)</f>
        <v>0</v>
      </c>
      <c r="L155" s="234">
        <f>L$97*Assumptions!$N31*(1+Assumptions!$J$24)^(L$1-$G$1)*CHOOSE(Assumptions!$P$3,'Cost Curves'!BO$6,'Cost Curves'!BO$7,'Cost Curves'!BO$8)</f>
        <v>0</v>
      </c>
      <c r="M155" s="234">
        <f>M$97*Assumptions!$N31*(1+Assumptions!$J$24)^(M$1-$G$1)*CHOOSE(Assumptions!$P$3,'Cost Curves'!BP$6,'Cost Curves'!BP$7,'Cost Curves'!BP$8)</f>
        <v>0</v>
      </c>
      <c r="N155" s="234">
        <f>N$97*Assumptions!$N31*(1+Assumptions!$J$24)^(N$1-$G$1)*CHOOSE(Assumptions!$P$3,'Cost Curves'!BQ$6,'Cost Curves'!BQ$7,'Cost Curves'!BQ$8)</f>
        <v>0</v>
      </c>
      <c r="O155" s="234">
        <f>O$97*Assumptions!$N31*(1+Assumptions!$J$24)^(O$1-$G$1)*CHOOSE(Assumptions!$P$3,'Cost Curves'!BR$6,'Cost Curves'!BR$7,'Cost Curves'!BR$8)</f>
        <v>0</v>
      </c>
      <c r="P155" s="234">
        <f>P$97*Assumptions!$N31*(1+Assumptions!$J$24)^(P$1-$G$1)*CHOOSE(Assumptions!$P$3,'Cost Curves'!BS$6,'Cost Curves'!BS$7,'Cost Curves'!BS$8)</f>
        <v>0</v>
      </c>
      <c r="Q155" s="234">
        <f>Q$97*Assumptions!$N31*(1+Assumptions!$J$24)^(Q$1-$G$1)*CHOOSE(Assumptions!$P$3,'Cost Curves'!BT$6,'Cost Curves'!BT$7,'Cost Curves'!BT$8)</f>
        <v>0</v>
      </c>
      <c r="R155" s="234">
        <f>R$97*Assumptions!$N31*(1+Assumptions!$J$24)^(R$1-$G$1)*CHOOSE(Assumptions!$P$3,'Cost Curves'!BU$6,'Cost Curves'!BU$7,'Cost Curves'!BU$8)</f>
        <v>0</v>
      </c>
      <c r="S155" s="234">
        <f>S$97*Assumptions!$N31*(1+Assumptions!$J$24)^(S$1-$G$1)*CHOOSE(Assumptions!$P$3,'Cost Curves'!BV$6,'Cost Curves'!BV$7,'Cost Curves'!BV$8)</f>
        <v>0</v>
      </c>
      <c r="T155" s="234">
        <f>T$97*Assumptions!$N31*(1+Assumptions!$J$24)^(T$1-$G$1)*CHOOSE(Assumptions!$P$3,'Cost Curves'!BW$6,'Cost Curves'!BW$7,'Cost Curves'!BW$8)</f>
        <v>0</v>
      </c>
      <c r="U155" s="234">
        <f>U$97*Assumptions!$N31*(1+Assumptions!$J$24)^(U$1-$G$1)*CHOOSE(Assumptions!$P$3,'Cost Curves'!BX$6,'Cost Curves'!BX$7,'Cost Curves'!BX$8)</f>
        <v>0</v>
      </c>
      <c r="V155" s="234">
        <f>V$97*Assumptions!$N31*(1+Assumptions!$J$24)^(V$1-$G$1)*CHOOSE(Assumptions!$P$3,'Cost Curves'!BY$6,'Cost Curves'!BY$7,'Cost Curves'!BY$8)</f>
        <v>0</v>
      </c>
      <c r="W155" s="234">
        <f>W$97*Assumptions!$N31*(1+Assumptions!$J$24)^(W$1-$G$1)*CHOOSE(Assumptions!$P$3,'Cost Curves'!BZ$6,'Cost Curves'!BZ$7,'Cost Curves'!BZ$8)</f>
        <v>0</v>
      </c>
      <c r="X155" s="234">
        <f>X$97*Assumptions!$N31*(1+Assumptions!$J$24)^(X$1-$G$1)*CHOOSE(Assumptions!$P$3,'Cost Curves'!CA$6,'Cost Curves'!CA$7,'Cost Curves'!CA$8)</f>
        <v>0</v>
      </c>
      <c r="Y155" s="12"/>
      <c r="Z155" s="12"/>
    </row>
    <row r="156" spans="1:26" ht="14.25" customHeight="1">
      <c r="A156" s="423"/>
      <c r="B156" s="423"/>
      <c r="C156" s="423"/>
      <c r="D156" s="125" t="s">
        <v>78</v>
      </c>
      <c r="E156" s="12"/>
      <c r="F156" s="12"/>
      <c r="G156" s="234">
        <f>G$97*Assumptions!$N$32*(1+Assumptions!$J$24)^(G$1-$G$1)*CHOOSE(Assumptions!$P$3,'Cost Curves'!BJ$10,'Cost Curves'!BJ$11,'Cost Curves'!BJ$12)</f>
        <v>0</v>
      </c>
      <c r="H156" s="234">
        <f>H$97*Assumptions!$N32*(1+Assumptions!$J$24)^(H$1-$G$1)*CHOOSE(Assumptions!$P$3,'Cost Curves'!BK$10,'Cost Curves'!BK$11,'Cost Curves'!BK$12)</f>
        <v>0</v>
      </c>
      <c r="I156" s="234">
        <f>I$97*Assumptions!$N32*(1+Assumptions!$J$24)^(I$1-$G$1)*CHOOSE(Assumptions!$P$3,'Cost Curves'!BL$10,'Cost Curves'!BL$11,'Cost Curves'!BL$12)</f>
        <v>0</v>
      </c>
      <c r="J156" s="234">
        <f>J$97*Assumptions!$N32*(1+Assumptions!$J$24)^(J$1-$G$1)*CHOOSE(Assumptions!$P$3,'Cost Curves'!BM$10,'Cost Curves'!BM$11,'Cost Curves'!BM$12)</f>
        <v>0</v>
      </c>
      <c r="K156" s="234">
        <f>K$97*Assumptions!$N32*(1+Assumptions!$J$24)^(K$1-$G$1)*CHOOSE(Assumptions!$P$3,'Cost Curves'!BN$10,'Cost Curves'!BN$11,'Cost Curves'!BN$12)</f>
        <v>0</v>
      </c>
      <c r="L156" s="234">
        <f>L$97*Assumptions!$N32*(1+Assumptions!$J$24)^(L$1-$G$1)*CHOOSE(Assumptions!$P$3,'Cost Curves'!BO$10,'Cost Curves'!BO$11,'Cost Curves'!BO$12)</f>
        <v>0</v>
      </c>
      <c r="M156" s="234">
        <f>M$97*Assumptions!$N32*(1+Assumptions!$J$24)^(M$1-$G$1)*CHOOSE(Assumptions!$P$3,'Cost Curves'!BP$10,'Cost Curves'!BP$11,'Cost Curves'!BP$12)</f>
        <v>0</v>
      </c>
      <c r="N156" s="234">
        <f>N$97*Assumptions!$N32*(1+Assumptions!$J$24)^(N$1-$G$1)*CHOOSE(Assumptions!$P$3,'Cost Curves'!BQ$10,'Cost Curves'!BQ$11,'Cost Curves'!BQ$12)</f>
        <v>0</v>
      </c>
      <c r="O156" s="234">
        <f>O$97*Assumptions!$N32*(1+Assumptions!$J$24)^(O$1-$G$1)*CHOOSE(Assumptions!$P$3,'Cost Curves'!BR$10,'Cost Curves'!BR$11,'Cost Curves'!BR$12)</f>
        <v>0</v>
      </c>
      <c r="P156" s="234">
        <f>P$97*Assumptions!$N32*(1+Assumptions!$J$24)^(P$1-$G$1)*CHOOSE(Assumptions!$P$3,'Cost Curves'!BS$10,'Cost Curves'!BS$11,'Cost Curves'!BS$12)</f>
        <v>0</v>
      </c>
      <c r="Q156" s="234">
        <f>Q$97*Assumptions!$N32*(1+Assumptions!$J$24)^(Q$1-$G$1)*CHOOSE(Assumptions!$P$3,'Cost Curves'!BT$10,'Cost Curves'!BT$11,'Cost Curves'!BT$12)</f>
        <v>0</v>
      </c>
      <c r="R156" s="234">
        <f>R$97*Assumptions!$N32*(1+Assumptions!$J$24)^(R$1-$G$1)*CHOOSE(Assumptions!$P$3,'Cost Curves'!BU$10,'Cost Curves'!BU$11,'Cost Curves'!BU$12)</f>
        <v>0</v>
      </c>
      <c r="S156" s="234">
        <f>S$97*Assumptions!$N32*(1+Assumptions!$J$24)^(S$1-$G$1)*CHOOSE(Assumptions!$P$3,'Cost Curves'!BV$10,'Cost Curves'!BV$11,'Cost Curves'!BV$12)</f>
        <v>0</v>
      </c>
      <c r="T156" s="234">
        <f>T$97*Assumptions!$N32*(1+Assumptions!$J$24)^(T$1-$G$1)*CHOOSE(Assumptions!$P$3,'Cost Curves'!BW$10,'Cost Curves'!BW$11,'Cost Curves'!BW$12)</f>
        <v>0</v>
      </c>
      <c r="U156" s="234">
        <f>U$97*Assumptions!$N32*(1+Assumptions!$J$24)^(U$1-$G$1)*CHOOSE(Assumptions!$P$3,'Cost Curves'!BX$10,'Cost Curves'!BX$11,'Cost Curves'!BX$12)</f>
        <v>0</v>
      </c>
      <c r="V156" s="234">
        <f>V$97*Assumptions!$N32*(1+Assumptions!$J$24)^(V$1-$G$1)*CHOOSE(Assumptions!$P$3,'Cost Curves'!BY$10,'Cost Curves'!BY$11,'Cost Curves'!BY$12)</f>
        <v>0</v>
      </c>
      <c r="W156" s="234">
        <f>W$97*Assumptions!$N32*(1+Assumptions!$J$24)^(W$1-$G$1)*CHOOSE(Assumptions!$P$3,'Cost Curves'!BZ$10,'Cost Curves'!BZ$11,'Cost Curves'!BZ$12)</f>
        <v>0</v>
      </c>
      <c r="X156" s="234">
        <f>X$97*Assumptions!$N32*(1+Assumptions!$J$24)^(X$1-$G$1)*CHOOSE(Assumptions!$P$3,'Cost Curves'!CA$10,'Cost Curves'!CA$11,'Cost Curves'!CA$12)</f>
        <v>0</v>
      </c>
      <c r="Y156" s="12"/>
      <c r="Z156" s="12"/>
    </row>
    <row r="157" spans="1:26" ht="14.25" customHeight="1">
      <c r="A157" s="423"/>
      <c r="B157" s="423"/>
      <c r="C157" s="423"/>
      <c r="D157" s="125" t="s">
        <v>198</v>
      </c>
      <c r="E157" s="12"/>
      <c r="F157" s="12"/>
      <c r="G157" s="234">
        <f>G$97*Assumptions!$N$33*(1+Assumptions!$J$24)^(G$1-$G$1)*CHOOSE(Assumptions!$P$3,'Cost Curves'!BJ$14,'Cost Curves'!BJ$15,'Cost Curves'!BJ$16)</f>
        <v>0</v>
      </c>
      <c r="H157" s="234">
        <f>H$97*Assumptions!$N33*(1+Assumptions!$J$24)^(H$1-$G$1)*CHOOSE(Assumptions!$P$3,'Cost Curves'!BK$14,'Cost Curves'!BK$15,'Cost Curves'!BK$16)</f>
        <v>0</v>
      </c>
      <c r="I157" s="234">
        <f>I$97*Assumptions!$N33*(1+Assumptions!$J$24)^(I$1-$G$1)*CHOOSE(Assumptions!$P$3,'Cost Curves'!BL$14,'Cost Curves'!BL$15,'Cost Curves'!BL$16)</f>
        <v>0</v>
      </c>
      <c r="J157" s="234">
        <f>J$97*Assumptions!$N33*(1+Assumptions!$J$24)^(J$1-$G$1)*CHOOSE(Assumptions!$P$3,'Cost Curves'!BM$14,'Cost Curves'!BM$15,'Cost Curves'!BM$16)</f>
        <v>0</v>
      </c>
      <c r="K157" s="234">
        <f>K$97*Assumptions!$N33*(1+Assumptions!$J$24)^(K$1-$G$1)*CHOOSE(Assumptions!$P$3,'Cost Curves'!BN$14,'Cost Curves'!BN$15,'Cost Curves'!BN$16)</f>
        <v>0</v>
      </c>
      <c r="L157" s="234">
        <f>L$97*Assumptions!$N33*(1+Assumptions!$J$24)^(L$1-$G$1)*CHOOSE(Assumptions!$P$3,'Cost Curves'!BO$14,'Cost Curves'!BO$15,'Cost Curves'!BO$16)</f>
        <v>0</v>
      </c>
      <c r="M157" s="234">
        <f>M$97*Assumptions!$N33*(1+Assumptions!$J$24)^(M$1-$G$1)*CHOOSE(Assumptions!$P$3,'Cost Curves'!BP$14,'Cost Curves'!BP$15,'Cost Curves'!BP$16)</f>
        <v>0</v>
      </c>
      <c r="N157" s="234">
        <f>N$97*Assumptions!$N33*(1+Assumptions!$J$24)^(N$1-$G$1)*CHOOSE(Assumptions!$P$3,'Cost Curves'!BQ$14,'Cost Curves'!BQ$15,'Cost Curves'!BQ$16)</f>
        <v>0</v>
      </c>
      <c r="O157" s="234">
        <f>O$97*Assumptions!$N33*(1+Assumptions!$J$24)^(O$1-$G$1)*CHOOSE(Assumptions!$P$3,'Cost Curves'!BR$14,'Cost Curves'!BR$15,'Cost Curves'!BR$16)</f>
        <v>0</v>
      </c>
      <c r="P157" s="234">
        <f>P$97*Assumptions!$N33*(1+Assumptions!$J$24)^(P$1-$G$1)*CHOOSE(Assumptions!$P$3,'Cost Curves'!BS$14,'Cost Curves'!BS$15,'Cost Curves'!BS$16)</f>
        <v>0</v>
      </c>
      <c r="Q157" s="234">
        <f>Q$97*Assumptions!$N33*(1+Assumptions!$J$24)^(Q$1-$G$1)*CHOOSE(Assumptions!$P$3,'Cost Curves'!BT$14,'Cost Curves'!BT$15,'Cost Curves'!BT$16)</f>
        <v>0</v>
      </c>
      <c r="R157" s="234">
        <f>R$97*Assumptions!$N33*(1+Assumptions!$J$24)^(R$1-$G$1)*CHOOSE(Assumptions!$P$3,'Cost Curves'!BU$14,'Cost Curves'!BU$15,'Cost Curves'!BU$16)</f>
        <v>0</v>
      </c>
      <c r="S157" s="234">
        <f>S$97*Assumptions!$N33*(1+Assumptions!$J$24)^(S$1-$G$1)*CHOOSE(Assumptions!$P$3,'Cost Curves'!BV$14,'Cost Curves'!BV$15,'Cost Curves'!BV$16)</f>
        <v>0</v>
      </c>
      <c r="T157" s="234">
        <f>T$97*Assumptions!$N33*(1+Assumptions!$J$24)^(T$1-$G$1)*CHOOSE(Assumptions!$P$3,'Cost Curves'!BW$14,'Cost Curves'!BW$15,'Cost Curves'!BW$16)</f>
        <v>0</v>
      </c>
      <c r="U157" s="234">
        <f>U$97*Assumptions!$N33*(1+Assumptions!$J$24)^(U$1-$G$1)*CHOOSE(Assumptions!$P$3,'Cost Curves'!BX$14,'Cost Curves'!BX$15,'Cost Curves'!BX$16)</f>
        <v>0</v>
      </c>
      <c r="V157" s="234">
        <f>V$97*Assumptions!$N33*(1+Assumptions!$J$24)^(V$1-$G$1)*CHOOSE(Assumptions!$P$3,'Cost Curves'!BY$14,'Cost Curves'!BY$15,'Cost Curves'!BY$16)</f>
        <v>0</v>
      </c>
      <c r="W157" s="234">
        <f>W$97*Assumptions!$N33*(1+Assumptions!$J$24)^(W$1-$G$1)*CHOOSE(Assumptions!$P$3,'Cost Curves'!BZ$14,'Cost Curves'!BZ$15,'Cost Curves'!BZ$16)</f>
        <v>0</v>
      </c>
      <c r="X157" s="234">
        <f>X$97*Assumptions!$N33*(1+Assumptions!$J$24)^(X$1-$G$1)*CHOOSE(Assumptions!$P$3,'Cost Curves'!CA$14,'Cost Curves'!CA$15,'Cost Curves'!CA$16)</f>
        <v>0</v>
      </c>
      <c r="Y157" s="12"/>
      <c r="Z157" s="12"/>
    </row>
    <row r="158" spans="1:26" ht="14.25" customHeight="1">
      <c r="A158" s="423"/>
      <c r="B158" s="423"/>
      <c r="C158" s="423"/>
      <c r="D158" s="125" t="s">
        <v>80</v>
      </c>
      <c r="E158" s="12"/>
      <c r="F158" s="12"/>
      <c r="G158" s="234">
        <f>G$97*Assumptions!$N$34*(1+Assumptions!$J$24)^(G$1-$G$1)*CHOOSE(Assumptions!$P$3,'Cost Curves'!BJ$18,'Cost Curves'!BJ$19,'Cost Curves'!BJ$20)</f>
        <v>0</v>
      </c>
      <c r="H158" s="234">
        <f>H$97*Assumptions!$N34*(1+Assumptions!$J$24)^(H$1-$G$1)*CHOOSE(Assumptions!$P$3,'Cost Curves'!BK$18,'Cost Curves'!BK$19,'Cost Curves'!BK$20)</f>
        <v>0</v>
      </c>
      <c r="I158" s="234">
        <f>I$97*Assumptions!$N34*(1+Assumptions!$J$24)^(I$1-$G$1)*CHOOSE(Assumptions!$P$3,'Cost Curves'!BL$18,'Cost Curves'!BL$19,'Cost Curves'!BL$20)</f>
        <v>0</v>
      </c>
      <c r="J158" s="234">
        <f>J$97*Assumptions!$N34*(1+Assumptions!$J$24)^(J$1-$G$1)*CHOOSE(Assumptions!$P$3,'Cost Curves'!BM$18,'Cost Curves'!BM$19,'Cost Curves'!BM$20)</f>
        <v>0</v>
      </c>
      <c r="K158" s="234">
        <f>K$97*Assumptions!$N34*(1+Assumptions!$J$24)^(K$1-$G$1)*CHOOSE(Assumptions!$P$3,'Cost Curves'!BN$18,'Cost Curves'!BN$19,'Cost Curves'!BN$20)</f>
        <v>0</v>
      </c>
      <c r="L158" s="234">
        <f>L$97*Assumptions!$N34*(1+Assumptions!$J$24)^(L$1-$G$1)*CHOOSE(Assumptions!$P$3,'Cost Curves'!BO$18,'Cost Curves'!BO$19,'Cost Curves'!BO$20)</f>
        <v>0</v>
      </c>
      <c r="M158" s="234">
        <f>M$97*Assumptions!$N34*(1+Assumptions!$J$24)^(M$1-$G$1)*CHOOSE(Assumptions!$P$3,'Cost Curves'!BP$18,'Cost Curves'!BP$19,'Cost Curves'!BP$20)</f>
        <v>0</v>
      </c>
      <c r="N158" s="234">
        <f>N$97*Assumptions!$N34*(1+Assumptions!$J$24)^(N$1-$G$1)*CHOOSE(Assumptions!$P$3,'Cost Curves'!BQ$18,'Cost Curves'!BQ$19,'Cost Curves'!BQ$20)</f>
        <v>0</v>
      </c>
      <c r="O158" s="234">
        <f>O$97*Assumptions!$N34*(1+Assumptions!$J$24)^(O$1-$G$1)*CHOOSE(Assumptions!$P$3,'Cost Curves'!BR$18,'Cost Curves'!BR$19,'Cost Curves'!BR$20)</f>
        <v>0</v>
      </c>
      <c r="P158" s="234">
        <f>P$97*Assumptions!$N34*(1+Assumptions!$J$24)^(P$1-$G$1)*CHOOSE(Assumptions!$P$3,'Cost Curves'!BS$18,'Cost Curves'!BS$19,'Cost Curves'!BS$20)</f>
        <v>0</v>
      </c>
      <c r="Q158" s="234">
        <f>Q$97*Assumptions!$N34*(1+Assumptions!$J$24)^(Q$1-$G$1)*CHOOSE(Assumptions!$P$3,'Cost Curves'!BT$18,'Cost Curves'!BT$19,'Cost Curves'!BT$20)</f>
        <v>0</v>
      </c>
      <c r="R158" s="234">
        <f>R$97*Assumptions!$N34*(1+Assumptions!$J$24)^(R$1-$G$1)*CHOOSE(Assumptions!$P$3,'Cost Curves'!BU$18,'Cost Curves'!BU$19,'Cost Curves'!BU$20)</f>
        <v>0</v>
      </c>
      <c r="S158" s="234">
        <f>S$97*Assumptions!$N34*(1+Assumptions!$J$24)^(S$1-$G$1)*CHOOSE(Assumptions!$P$3,'Cost Curves'!BV$18,'Cost Curves'!BV$19,'Cost Curves'!BV$20)</f>
        <v>0</v>
      </c>
      <c r="T158" s="234">
        <f>T$97*Assumptions!$N34*(1+Assumptions!$J$24)^(T$1-$G$1)*CHOOSE(Assumptions!$P$3,'Cost Curves'!BW$18,'Cost Curves'!BW$19,'Cost Curves'!BW$20)</f>
        <v>0</v>
      </c>
      <c r="U158" s="234">
        <f>U$97*Assumptions!$N34*(1+Assumptions!$J$24)^(U$1-$G$1)*CHOOSE(Assumptions!$P$3,'Cost Curves'!BX$18,'Cost Curves'!BX$19,'Cost Curves'!BX$20)</f>
        <v>0</v>
      </c>
      <c r="V158" s="234">
        <f>V$97*Assumptions!$N34*(1+Assumptions!$J$24)^(V$1-$G$1)*CHOOSE(Assumptions!$P$3,'Cost Curves'!BY$18,'Cost Curves'!BY$19,'Cost Curves'!BY$20)</f>
        <v>0</v>
      </c>
      <c r="W158" s="234">
        <f>W$97*Assumptions!$N34*(1+Assumptions!$J$24)^(W$1-$G$1)*CHOOSE(Assumptions!$P$3,'Cost Curves'!BZ$18,'Cost Curves'!BZ$19,'Cost Curves'!BZ$20)</f>
        <v>0</v>
      </c>
      <c r="X158" s="234">
        <f>X$97*Assumptions!$N34*(1+Assumptions!$J$24)^(X$1-$G$1)*CHOOSE(Assumptions!$P$3,'Cost Curves'!CA$18,'Cost Curves'!CA$19,'Cost Curves'!CA$20)</f>
        <v>0</v>
      </c>
      <c r="Y158" s="12"/>
      <c r="Z158" s="12"/>
    </row>
    <row r="159" spans="1:26" ht="14.25" customHeight="1">
      <c r="A159" s="423"/>
      <c r="B159" s="423"/>
      <c r="C159" s="423"/>
      <c r="D159" s="125" t="s">
        <v>81</v>
      </c>
      <c r="E159" s="12"/>
      <c r="F159" s="12"/>
      <c r="G159" s="234">
        <f>G$97*Assumptions!$N$35*(1+Assumptions!$J$24)^(G$1-$G$1)*CHOOSE(Assumptions!$P$3,'Cost Curves'!BJ$22,'Cost Curves'!BJ$23,'Cost Curves'!BJ$24)</f>
        <v>0</v>
      </c>
      <c r="H159" s="234">
        <f>H$97*Assumptions!$N35*(1+Assumptions!$J$24)^(H$1-$G$1)*CHOOSE(Assumptions!$P$3,'Cost Curves'!BK$22,'Cost Curves'!BK$23,'Cost Curves'!BK$24)</f>
        <v>0</v>
      </c>
      <c r="I159" s="234">
        <f>I$97*Assumptions!$N35*(1+Assumptions!$J$24)^(I$1-$G$1)*CHOOSE(Assumptions!$P$3,'Cost Curves'!BL$22,'Cost Curves'!BL$23,'Cost Curves'!BL$24)</f>
        <v>0</v>
      </c>
      <c r="J159" s="234">
        <f>J$97*Assumptions!$N35*(1+Assumptions!$J$24)^(J$1-$G$1)*CHOOSE(Assumptions!$P$3,'Cost Curves'!BM$22,'Cost Curves'!BM$23,'Cost Curves'!BM$24)</f>
        <v>0</v>
      </c>
      <c r="K159" s="234">
        <f>K$97*Assumptions!$N35*(1+Assumptions!$J$24)^(K$1-$G$1)*CHOOSE(Assumptions!$P$3,'Cost Curves'!BN$22,'Cost Curves'!BN$23,'Cost Curves'!BN$24)</f>
        <v>0</v>
      </c>
      <c r="L159" s="234">
        <f>L$97*Assumptions!$N35*(1+Assumptions!$J$24)^(L$1-$G$1)*CHOOSE(Assumptions!$P$3,'Cost Curves'!BO$22,'Cost Curves'!BO$23,'Cost Curves'!BO$24)</f>
        <v>0</v>
      </c>
      <c r="M159" s="234">
        <f>M$97*Assumptions!$N35*(1+Assumptions!$J$24)^(M$1-$G$1)*CHOOSE(Assumptions!$P$3,'Cost Curves'!BP$22,'Cost Curves'!BP$23,'Cost Curves'!BP$24)</f>
        <v>0</v>
      </c>
      <c r="N159" s="234">
        <f>N$97*Assumptions!$N35*(1+Assumptions!$J$24)^(N$1-$G$1)*CHOOSE(Assumptions!$P$3,'Cost Curves'!BQ$22,'Cost Curves'!BQ$23,'Cost Curves'!BQ$24)</f>
        <v>0</v>
      </c>
      <c r="O159" s="234">
        <f>O$97*Assumptions!$N35*(1+Assumptions!$J$24)^(O$1-$G$1)*CHOOSE(Assumptions!$P$3,'Cost Curves'!BR$22,'Cost Curves'!BR$23,'Cost Curves'!BR$24)</f>
        <v>0</v>
      </c>
      <c r="P159" s="234">
        <f>P$97*Assumptions!$N35*(1+Assumptions!$J$24)^(P$1-$G$1)*CHOOSE(Assumptions!$P$3,'Cost Curves'!BS$22,'Cost Curves'!BS$23,'Cost Curves'!BS$24)</f>
        <v>0</v>
      </c>
      <c r="Q159" s="234">
        <f>Q$97*Assumptions!$N35*(1+Assumptions!$J$24)^(Q$1-$G$1)*CHOOSE(Assumptions!$P$3,'Cost Curves'!BT$22,'Cost Curves'!BT$23,'Cost Curves'!BT$24)</f>
        <v>0</v>
      </c>
      <c r="R159" s="234">
        <f>R$97*Assumptions!$N35*(1+Assumptions!$J$24)^(R$1-$G$1)*CHOOSE(Assumptions!$P$3,'Cost Curves'!BU$22,'Cost Curves'!BU$23,'Cost Curves'!BU$24)</f>
        <v>0</v>
      </c>
      <c r="S159" s="234">
        <f>S$97*Assumptions!$N35*(1+Assumptions!$J$24)^(S$1-$G$1)*CHOOSE(Assumptions!$P$3,'Cost Curves'!BV$22,'Cost Curves'!BV$23,'Cost Curves'!BV$24)</f>
        <v>0</v>
      </c>
      <c r="T159" s="234">
        <f>T$97*Assumptions!$N35*(1+Assumptions!$J$24)^(T$1-$G$1)*CHOOSE(Assumptions!$P$3,'Cost Curves'!BW$22,'Cost Curves'!BW$23,'Cost Curves'!BW$24)</f>
        <v>0</v>
      </c>
      <c r="U159" s="234">
        <f>U$97*Assumptions!$N35*(1+Assumptions!$J$24)^(U$1-$G$1)*CHOOSE(Assumptions!$P$3,'Cost Curves'!BX$22,'Cost Curves'!BX$23,'Cost Curves'!BX$24)</f>
        <v>0</v>
      </c>
      <c r="V159" s="234">
        <f>V$97*Assumptions!$N35*(1+Assumptions!$J$24)^(V$1-$G$1)*CHOOSE(Assumptions!$P$3,'Cost Curves'!BY$22,'Cost Curves'!BY$23,'Cost Curves'!BY$24)</f>
        <v>0</v>
      </c>
      <c r="W159" s="234">
        <f>W$97*Assumptions!$N35*(1+Assumptions!$J$24)^(W$1-$G$1)*CHOOSE(Assumptions!$P$3,'Cost Curves'!BZ$22,'Cost Curves'!BZ$23,'Cost Curves'!BZ$24)</f>
        <v>0</v>
      </c>
      <c r="X159" s="234">
        <f>X$97*Assumptions!$N35*(1+Assumptions!$J$24)^(X$1-$G$1)*CHOOSE(Assumptions!$P$3,'Cost Curves'!CA$22,'Cost Curves'!CA$23,'Cost Curves'!CA$24)</f>
        <v>0</v>
      </c>
      <c r="Y159" s="12"/>
      <c r="Z159" s="12"/>
    </row>
    <row r="160" spans="1:26" ht="14.25" customHeight="1">
      <c r="A160" s="423"/>
      <c r="B160" s="423"/>
      <c r="C160" s="423"/>
      <c r="D160" s="125" t="s">
        <v>82</v>
      </c>
      <c r="E160" s="12"/>
      <c r="F160" s="12"/>
      <c r="G160" s="234">
        <f>G$97*Assumptions!$N$36*(1+Assumptions!$J$24)^(G$1-$G$1)*CHOOSE(Assumptions!$P$3,'Cost Curves'!BJ$26,'Cost Curves'!BJ$27,'Cost Curves'!BJ$28)</f>
        <v>0</v>
      </c>
      <c r="H160" s="234">
        <f>H$97*Assumptions!$N36*(1+Assumptions!$J$24)^(H$1-$G$1)*CHOOSE(Assumptions!$P$3,'Cost Curves'!BK$26,'Cost Curves'!BK$27,'Cost Curves'!BK$28)</f>
        <v>0</v>
      </c>
      <c r="I160" s="234">
        <f>I$97*Assumptions!$N36*(1+Assumptions!$J$24)^(I$1-$G$1)*CHOOSE(Assumptions!$P$3,'Cost Curves'!BL$26,'Cost Curves'!BL$27,'Cost Curves'!BL$28)</f>
        <v>0</v>
      </c>
      <c r="J160" s="234">
        <f>J$97*Assumptions!$N36*(1+Assumptions!$J$24)^(J$1-$G$1)*CHOOSE(Assumptions!$P$3,'Cost Curves'!BM$26,'Cost Curves'!BM$27,'Cost Curves'!BM$28)</f>
        <v>0</v>
      </c>
      <c r="K160" s="234">
        <f>K$97*Assumptions!$N36*(1+Assumptions!$J$24)^(K$1-$G$1)*CHOOSE(Assumptions!$P$3,'Cost Curves'!BN$26,'Cost Curves'!BN$27,'Cost Curves'!BN$28)</f>
        <v>0</v>
      </c>
      <c r="L160" s="234">
        <f>L$97*Assumptions!$N36*(1+Assumptions!$J$24)^(L$1-$G$1)*CHOOSE(Assumptions!$P$3,'Cost Curves'!BO$26,'Cost Curves'!BO$27,'Cost Curves'!BO$28)</f>
        <v>0</v>
      </c>
      <c r="M160" s="234">
        <f>M$97*Assumptions!$N36*(1+Assumptions!$J$24)^(M$1-$G$1)*CHOOSE(Assumptions!$P$3,'Cost Curves'!BP$26,'Cost Curves'!BP$27,'Cost Curves'!BP$28)</f>
        <v>0</v>
      </c>
      <c r="N160" s="234">
        <f>N$97*Assumptions!$N36*(1+Assumptions!$J$24)^(N$1-$G$1)*CHOOSE(Assumptions!$P$3,'Cost Curves'!BQ$26,'Cost Curves'!BQ$27,'Cost Curves'!BQ$28)</f>
        <v>0</v>
      </c>
      <c r="O160" s="234">
        <f>O$97*Assumptions!$N36*(1+Assumptions!$J$24)^(O$1-$G$1)*CHOOSE(Assumptions!$P$3,'Cost Curves'!BR$26,'Cost Curves'!BR$27,'Cost Curves'!BR$28)</f>
        <v>0</v>
      </c>
      <c r="P160" s="234">
        <f>P$97*Assumptions!$N36*(1+Assumptions!$J$24)^(P$1-$G$1)*CHOOSE(Assumptions!$P$3,'Cost Curves'!BS$26,'Cost Curves'!BS$27,'Cost Curves'!BS$28)</f>
        <v>0</v>
      </c>
      <c r="Q160" s="234">
        <f>Q$97*Assumptions!$N36*(1+Assumptions!$J$24)^(Q$1-$G$1)*CHOOSE(Assumptions!$P$3,'Cost Curves'!BT$26,'Cost Curves'!BT$27,'Cost Curves'!BT$28)</f>
        <v>0</v>
      </c>
      <c r="R160" s="234">
        <f>R$97*Assumptions!$N36*(1+Assumptions!$J$24)^(R$1-$G$1)*CHOOSE(Assumptions!$P$3,'Cost Curves'!BU$26,'Cost Curves'!BU$27,'Cost Curves'!BU$28)</f>
        <v>0</v>
      </c>
      <c r="S160" s="234">
        <f>S$97*Assumptions!$N36*(1+Assumptions!$J$24)^(S$1-$G$1)*CHOOSE(Assumptions!$P$3,'Cost Curves'!BV$26,'Cost Curves'!BV$27,'Cost Curves'!BV$28)</f>
        <v>0</v>
      </c>
      <c r="T160" s="234">
        <f>T$97*Assumptions!$N36*(1+Assumptions!$J$24)^(T$1-$G$1)*CHOOSE(Assumptions!$P$3,'Cost Curves'!BW$26,'Cost Curves'!BW$27,'Cost Curves'!BW$28)</f>
        <v>0</v>
      </c>
      <c r="U160" s="234">
        <f>U$97*Assumptions!$N36*(1+Assumptions!$J$24)^(U$1-$G$1)*CHOOSE(Assumptions!$P$3,'Cost Curves'!BX$26,'Cost Curves'!BX$27,'Cost Curves'!BX$28)</f>
        <v>0</v>
      </c>
      <c r="V160" s="234">
        <f>V$97*Assumptions!$N36*(1+Assumptions!$J$24)^(V$1-$G$1)*CHOOSE(Assumptions!$P$3,'Cost Curves'!BY$26,'Cost Curves'!BY$27,'Cost Curves'!BY$28)</f>
        <v>0</v>
      </c>
      <c r="W160" s="234">
        <f>W$97*Assumptions!$N36*(1+Assumptions!$J$24)^(W$1-$G$1)*CHOOSE(Assumptions!$P$3,'Cost Curves'!BZ$26,'Cost Curves'!BZ$27,'Cost Curves'!BZ$28)</f>
        <v>0</v>
      </c>
      <c r="X160" s="234">
        <f>X$97*Assumptions!$N36*(1+Assumptions!$J$24)^(X$1-$G$1)*CHOOSE(Assumptions!$P$3,'Cost Curves'!CA$26,'Cost Curves'!CA$27,'Cost Curves'!CA$28)</f>
        <v>0</v>
      </c>
      <c r="Y160" s="12"/>
      <c r="Z160" s="12"/>
    </row>
    <row r="161" spans="1:26" ht="14.25" customHeight="1">
      <c r="A161" s="423"/>
      <c r="B161" s="423"/>
      <c r="C161" s="423"/>
      <c r="D161" s="125" t="s">
        <v>83</v>
      </c>
      <c r="E161" s="12"/>
      <c r="F161" s="12"/>
      <c r="G161" s="234">
        <f>G$97*Assumptions!$N$37*(1+Assumptions!$J$24)^(G$1-$G$1)*CHOOSE(Assumptions!$P$3,'Cost Curves'!BJ$30,'Cost Curves'!BJ$31,'Cost Curves'!BJ$32)</f>
        <v>0</v>
      </c>
      <c r="H161" s="234">
        <f>H$97*Assumptions!$N37*(1+Assumptions!$J$24)^(H$1-$G$1)*CHOOSE(Assumptions!$P$3,'Cost Curves'!BK$30,'Cost Curves'!BK$31,'Cost Curves'!BK$32)</f>
        <v>0</v>
      </c>
      <c r="I161" s="234">
        <f>I$97*Assumptions!$N37*(1+Assumptions!$J$24)^(I$1-$G$1)*CHOOSE(Assumptions!$P$3,'Cost Curves'!BL$30,'Cost Curves'!BL$31,'Cost Curves'!BL$32)</f>
        <v>0</v>
      </c>
      <c r="J161" s="234">
        <f>J$97*Assumptions!$N37*(1+Assumptions!$J$24)^(J$1-$G$1)*CHOOSE(Assumptions!$P$3,'Cost Curves'!BM$30,'Cost Curves'!BM$31,'Cost Curves'!BM$32)</f>
        <v>0</v>
      </c>
      <c r="K161" s="234">
        <f>K$97*Assumptions!$N37*(1+Assumptions!$J$24)^(K$1-$G$1)*CHOOSE(Assumptions!$P$3,'Cost Curves'!BN$30,'Cost Curves'!BN$31,'Cost Curves'!BN$32)</f>
        <v>0</v>
      </c>
      <c r="L161" s="234">
        <f>L$97*Assumptions!$N37*(1+Assumptions!$J$24)^(L$1-$G$1)*CHOOSE(Assumptions!$P$3,'Cost Curves'!BO$30,'Cost Curves'!BO$31,'Cost Curves'!BO$32)</f>
        <v>0</v>
      </c>
      <c r="M161" s="234">
        <f>M$97*Assumptions!$N37*(1+Assumptions!$J$24)^(M$1-$G$1)*CHOOSE(Assumptions!$P$3,'Cost Curves'!BP$30,'Cost Curves'!BP$31,'Cost Curves'!BP$32)</f>
        <v>0</v>
      </c>
      <c r="N161" s="234">
        <f>N$97*Assumptions!$N37*(1+Assumptions!$J$24)^(N$1-$G$1)*CHOOSE(Assumptions!$P$3,'Cost Curves'!BQ$30,'Cost Curves'!BQ$31,'Cost Curves'!BQ$32)</f>
        <v>0</v>
      </c>
      <c r="O161" s="234">
        <f>O$97*Assumptions!$N37*(1+Assumptions!$J$24)^(O$1-$G$1)*CHOOSE(Assumptions!$P$3,'Cost Curves'!BR$30,'Cost Curves'!BR$31,'Cost Curves'!BR$32)</f>
        <v>0</v>
      </c>
      <c r="P161" s="234">
        <f>P$97*Assumptions!$N37*(1+Assumptions!$J$24)^(P$1-$G$1)*CHOOSE(Assumptions!$P$3,'Cost Curves'!BS$30,'Cost Curves'!BS$31,'Cost Curves'!BS$32)</f>
        <v>0</v>
      </c>
      <c r="Q161" s="234">
        <f>Q$97*Assumptions!$N37*(1+Assumptions!$J$24)^(Q$1-$G$1)*CHOOSE(Assumptions!$P$3,'Cost Curves'!BT$30,'Cost Curves'!BT$31,'Cost Curves'!BT$32)</f>
        <v>0</v>
      </c>
      <c r="R161" s="234">
        <f>R$97*Assumptions!$N37*(1+Assumptions!$J$24)^(R$1-$G$1)*CHOOSE(Assumptions!$P$3,'Cost Curves'!BU$30,'Cost Curves'!BU$31,'Cost Curves'!BU$32)</f>
        <v>0</v>
      </c>
      <c r="S161" s="234">
        <f>S$97*Assumptions!$N37*(1+Assumptions!$J$24)^(S$1-$G$1)*CHOOSE(Assumptions!$P$3,'Cost Curves'!BV$30,'Cost Curves'!BV$31,'Cost Curves'!BV$32)</f>
        <v>0</v>
      </c>
      <c r="T161" s="234">
        <f>T$97*Assumptions!$N37*(1+Assumptions!$J$24)^(T$1-$G$1)*CHOOSE(Assumptions!$P$3,'Cost Curves'!BW$30,'Cost Curves'!BW$31,'Cost Curves'!BW$32)</f>
        <v>0</v>
      </c>
      <c r="U161" s="234">
        <f>U$97*Assumptions!$N37*(1+Assumptions!$J$24)^(U$1-$G$1)*CHOOSE(Assumptions!$P$3,'Cost Curves'!BX$30,'Cost Curves'!BX$31,'Cost Curves'!BX$32)</f>
        <v>0</v>
      </c>
      <c r="V161" s="234">
        <f>V$97*Assumptions!$N37*(1+Assumptions!$J$24)^(V$1-$G$1)*CHOOSE(Assumptions!$P$3,'Cost Curves'!BY$30,'Cost Curves'!BY$31,'Cost Curves'!BY$32)</f>
        <v>0</v>
      </c>
      <c r="W161" s="234">
        <f>W$97*Assumptions!$N37*(1+Assumptions!$J$24)^(W$1-$G$1)*CHOOSE(Assumptions!$P$3,'Cost Curves'!BZ$30,'Cost Curves'!BZ$31,'Cost Curves'!BZ$32)</f>
        <v>0</v>
      </c>
      <c r="X161" s="234">
        <f>X$97*Assumptions!$N37*(1+Assumptions!$J$24)^(X$1-$G$1)*CHOOSE(Assumptions!$P$3,'Cost Curves'!CA$30,'Cost Curves'!CA$31,'Cost Curves'!CA$32)</f>
        <v>0</v>
      </c>
      <c r="Y161" s="12"/>
      <c r="Z161" s="12"/>
    </row>
    <row r="162" spans="1:26" ht="14.25" customHeight="1">
      <c r="A162" s="423"/>
      <c r="B162" s="423"/>
      <c r="C162" s="423"/>
      <c r="D162" s="125" t="s">
        <v>84</v>
      </c>
      <c r="E162" s="12"/>
      <c r="F162" s="12"/>
      <c r="G162" s="234">
        <f>G$97*Assumptions!$N$38*(1+Assumptions!$J$24)^(G$1-$G$1)*CHOOSE(Assumptions!$P$3,'Cost Curves'!BJ$34,'Cost Curves'!BJ$35,'Cost Curves'!BJ$36)</f>
        <v>0</v>
      </c>
      <c r="H162" s="234">
        <f>H$97*Assumptions!$N38*(1+Assumptions!$J$24)^(H$1-$G$1)*CHOOSE(Assumptions!$P$3,'Cost Curves'!BK$34,'Cost Curves'!BK$35,'Cost Curves'!BK$36)</f>
        <v>0</v>
      </c>
      <c r="I162" s="234">
        <f>I$97*Assumptions!$N38*(1+Assumptions!$J$24)^(I$1-$G$1)*CHOOSE(Assumptions!$P$3,'Cost Curves'!BL$34,'Cost Curves'!BL$35,'Cost Curves'!BL$36)</f>
        <v>0</v>
      </c>
      <c r="J162" s="234">
        <f>J$97*Assumptions!$N38*(1+Assumptions!$J$24)^(J$1-$G$1)*CHOOSE(Assumptions!$P$3,'Cost Curves'!BM$34,'Cost Curves'!BM$35,'Cost Curves'!BM$36)</f>
        <v>0</v>
      </c>
      <c r="K162" s="234">
        <f>K$97*Assumptions!$N38*(1+Assumptions!$J$24)^(K$1-$G$1)*CHOOSE(Assumptions!$P$3,'Cost Curves'!BN$34,'Cost Curves'!BN$35,'Cost Curves'!BN$36)</f>
        <v>0</v>
      </c>
      <c r="L162" s="234">
        <f>L$97*Assumptions!$N38*(1+Assumptions!$J$24)^(L$1-$G$1)*CHOOSE(Assumptions!$P$3,'Cost Curves'!BO$34,'Cost Curves'!BO$35,'Cost Curves'!BO$36)</f>
        <v>0</v>
      </c>
      <c r="M162" s="234">
        <f>M$97*Assumptions!$N38*(1+Assumptions!$J$24)^(M$1-$G$1)*CHOOSE(Assumptions!$P$3,'Cost Curves'!BP$34,'Cost Curves'!BP$35,'Cost Curves'!BP$36)</f>
        <v>0</v>
      </c>
      <c r="N162" s="234">
        <f>N$97*Assumptions!$N38*(1+Assumptions!$J$24)^(N$1-$G$1)*CHOOSE(Assumptions!$P$3,'Cost Curves'!BQ$34,'Cost Curves'!BQ$35,'Cost Curves'!BQ$36)</f>
        <v>0</v>
      </c>
      <c r="O162" s="234">
        <f>O$97*Assumptions!$N38*(1+Assumptions!$J$24)^(O$1-$G$1)*CHOOSE(Assumptions!$P$3,'Cost Curves'!BR$34,'Cost Curves'!BR$35,'Cost Curves'!BR$36)</f>
        <v>0</v>
      </c>
      <c r="P162" s="234">
        <f>P$97*Assumptions!$N38*(1+Assumptions!$J$24)^(P$1-$G$1)*CHOOSE(Assumptions!$P$3,'Cost Curves'!BS$34,'Cost Curves'!BS$35,'Cost Curves'!BS$36)</f>
        <v>0</v>
      </c>
      <c r="Q162" s="234">
        <f>Q$97*Assumptions!$N38*(1+Assumptions!$J$24)^(Q$1-$G$1)*CHOOSE(Assumptions!$P$3,'Cost Curves'!BT$34,'Cost Curves'!BT$35,'Cost Curves'!BT$36)</f>
        <v>0</v>
      </c>
      <c r="R162" s="234">
        <f>R$97*Assumptions!$N38*(1+Assumptions!$J$24)^(R$1-$G$1)*CHOOSE(Assumptions!$P$3,'Cost Curves'!BU$34,'Cost Curves'!BU$35,'Cost Curves'!BU$36)</f>
        <v>0</v>
      </c>
      <c r="S162" s="234">
        <f>S$97*Assumptions!$N38*(1+Assumptions!$J$24)^(S$1-$G$1)*CHOOSE(Assumptions!$P$3,'Cost Curves'!BV$34,'Cost Curves'!BV$35,'Cost Curves'!BV$36)</f>
        <v>0</v>
      </c>
      <c r="T162" s="234">
        <f>T$97*Assumptions!$N38*(1+Assumptions!$J$24)^(T$1-$G$1)*CHOOSE(Assumptions!$P$3,'Cost Curves'!BW$34,'Cost Curves'!BW$35,'Cost Curves'!BW$36)</f>
        <v>0</v>
      </c>
      <c r="U162" s="234">
        <f>U$97*Assumptions!$N38*(1+Assumptions!$J$24)^(U$1-$G$1)*CHOOSE(Assumptions!$P$3,'Cost Curves'!BX$34,'Cost Curves'!BX$35,'Cost Curves'!BX$36)</f>
        <v>0</v>
      </c>
      <c r="V162" s="234">
        <f>V$97*Assumptions!$N38*(1+Assumptions!$J$24)^(V$1-$G$1)*CHOOSE(Assumptions!$P$3,'Cost Curves'!BY$34,'Cost Curves'!BY$35,'Cost Curves'!BY$36)</f>
        <v>0</v>
      </c>
      <c r="W162" s="234">
        <f>W$97*Assumptions!$N38*(1+Assumptions!$J$24)^(W$1-$G$1)*CHOOSE(Assumptions!$P$3,'Cost Curves'!BZ$34,'Cost Curves'!BZ$35,'Cost Curves'!BZ$36)</f>
        <v>0</v>
      </c>
      <c r="X162" s="234">
        <f>X$97*Assumptions!$N38*(1+Assumptions!$J$24)^(X$1-$G$1)*CHOOSE(Assumptions!$P$3,'Cost Curves'!CA$34,'Cost Curves'!CA$35,'Cost Curves'!CA$36)</f>
        <v>0</v>
      </c>
      <c r="Y162" s="12"/>
      <c r="Z162" s="12"/>
    </row>
    <row r="163" spans="1:26" ht="14.25" customHeight="1">
      <c r="A163" s="423"/>
      <c r="B163" s="423"/>
      <c r="C163" s="423"/>
      <c r="D163" s="125" t="s">
        <v>85</v>
      </c>
      <c r="E163" s="12"/>
      <c r="F163" s="12"/>
      <c r="G163" s="234">
        <f>G$97*Assumptions!$N$39*(1+Assumptions!$J$24)^(G$1-$G$1)*CHOOSE(Assumptions!$P$3,'Cost Curves'!BJ$38,'Cost Curves'!BJ$39,'Cost Curves'!BJ$40)</f>
        <v>0</v>
      </c>
      <c r="H163" s="234">
        <f>H$97*Assumptions!$N39*(1+Assumptions!$J$24)^(H$1-$G$1)*CHOOSE(Assumptions!$P$3,'Cost Curves'!BK$38,'Cost Curves'!BK$39,'Cost Curves'!BK$40)</f>
        <v>0</v>
      </c>
      <c r="I163" s="234">
        <f>I$97*Assumptions!$N39*(1+Assumptions!$J$24)^(I$1-$G$1)*CHOOSE(Assumptions!$P$3,'Cost Curves'!BL$38,'Cost Curves'!BL$39,'Cost Curves'!BL$40)</f>
        <v>0</v>
      </c>
      <c r="J163" s="234">
        <f>J$97*Assumptions!$N39*(1+Assumptions!$J$24)^(J$1-$G$1)*CHOOSE(Assumptions!$P$3,'Cost Curves'!BM$38,'Cost Curves'!BM$39,'Cost Curves'!BM$40)</f>
        <v>0</v>
      </c>
      <c r="K163" s="234">
        <f>K$97*Assumptions!$N39*(1+Assumptions!$J$24)^(K$1-$G$1)*CHOOSE(Assumptions!$P$3,'Cost Curves'!BN$38,'Cost Curves'!BN$39,'Cost Curves'!BN$40)</f>
        <v>0</v>
      </c>
      <c r="L163" s="234">
        <f>L$97*Assumptions!$N39*(1+Assumptions!$J$24)^(L$1-$G$1)*CHOOSE(Assumptions!$P$3,'Cost Curves'!BO$38,'Cost Curves'!BO$39,'Cost Curves'!BO$40)</f>
        <v>0</v>
      </c>
      <c r="M163" s="234">
        <f>M$97*Assumptions!$N39*(1+Assumptions!$J$24)^(M$1-$G$1)*CHOOSE(Assumptions!$P$3,'Cost Curves'!BP$38,'Cost Curves'!BP$39,'Cost Curves'!BP$40)</f>
        <v>0</v>
      </c>
      <c r="N163" s="234">
        <f>N$97*Assumptions!$N39*(1+Assumptions!$J$24)^(N$1-$G$1)*CHOOSE(Assumptions!$P$3,'Cost Curves'!BQ$38,'Cost Curves'!BQ$39,'Cost Curves'!BQ$40)</f>
        <v>0</v>
      </c>
      <c r="O163" s="234">
        <f>O$97*Assumptions!$N39*(1+Assumptions!$J$24)^(O$1-$G$1)*CHOOSE(Assumptions!$P$3,'Cost Curves'!BR$38,'Cost Curves'!BR$39,'Cost Curves'!BR$40)</f>
        <v>0</v>
      </c>
      <c r="P163" s="234">
        <f>P$97*Assumptions!$N39*(1+Assumptions!$J$24)^(P$1-$G$1)*CHOOSE(Assumptions!$P$3,'Cost Curves'!BS$38,'Cost Curves'!BS$39,'Cost Curves'!BS$40)</f>
        <v>0</v>
      </c>
      <c r="Q163" s="234">
        <f>Q$97*Assumptions!$N39*(1+Assumptions!$J$24)^(Q$1-$G$1)*CHOOSE(Assumptions!$P$3,'Cost Curves'!BT$38,'Cost Curves'!BT$39,'Cost Curves'!BT$40)</f>
        <v>0</v>
      </c>
      <c r="R163" s="234">
        <f>R$97*Assumptions!$N39*(1+Assumptions!$J$24)^(R$1-$G$1)*CHOOSE(Assumptions!$P$3,'Cost Curves'!BU$38,'Cost Curves'!BU$39,'Cost Curves'!BU$40)</f>
        <v>0</v>
      </c>
      <c r="S163" s="234">
        <f>S$97*Assumptions!$N39*(1+Assumptions!$J$24)^(S$1-$G$1)*CHOOSE(Assumptions!$P$3,'Cost Curves'!BV$38,'Cost Curves'!BV$39,'Cost Curves'!BV$40)</f>
        <v>0</v>
      </c>
      <c r="T163" s="234">
        <f>T$97*Assumptions!$N39*(1+Assumptions!$J$24)^(T$1-$G$1)*CHOOSE(Assumptions!$P$3,'Cost Curves'!BW$38,'Cost Curves'!BW$39,'Cost Curves'!BW$40)</f>
        <v>0</v>
      </c>
      <c r="U163" s="234">
        <f>U$97*Assumptions!$N39*(1+Assumptions!$J$24)^(U$1-$G$1)*CHOOSE(Assumptions!$P$3,'Cost Curves'!BX$38,'Cost Curves'!BX$39,'Cost Curves'!BX$40)</f>
        <v>0</v>
      </c>
      <c r="V163" s="234">
        <f>V$97*Assumptions!$N39*(1+Assumptions!$J$24)^(V$1-$G$1)*CHOOSE(Assumptions!$P$3,'Cost Curves'!BY$38,'Cost Curves'!BY$39,'Cost Curves'!BY$40)</f>
        <v>0</v>
      </c>
      <c r="W163" s="234">
        <f>W$97*Assumptions!$N39*(1+Assumptions!$J$24)^(W$1-$G$1)*CHOOSE(Assumptions!$P$3,'Cost Curves'!BZ$38,'Cost Curves'!BZ$39,'Cost Curves'!BZ$40)</f>
        <v>0</v>
      </c>
      <c r="X163" s="234">
        <f>X$97*Assumptions!$N39*(1+Assumptions!$J$24)^(X$1-$G$1)*CHOOSE(Assumptions!$P$3,'Cost Curves'!CA$38,'Cost Curves'!CA$39,'Cost Curves'!CA$40)</f>
        <v>0</v>
      </c>
      <c r="Y163" s="12"/>
      <c r="Z163" s="12"/>
    </row>
    <row r="164" spans="1:26" ht="14.25" customHeight="1">
      <c r="A164" s="423"/>
      <c r="B164" s="423"/>
      <c r="C164" s="423"/>
      <c r="D164" s="125" t="s">
        <v>86</v>
      </c>
      <c r="E164" s="12"/>
      <c r="F164" s="12"/>
      <c r="G164" s="234">
        <f>G$97*Assumptions!$N$40*(1+Assumptions!$J$24)^(G$1-$G$1)*CHOOSE(Assumptions!$P$3,'Cost Curves'!BJ$42,'Cost Curves'!BJ$43,'Cost Curves'!BJ$44)</f>
        <v>0</v>
      </c>
      <c r="H164" s="234">
        <f>H$97*Assumptions!$N40*(1+Assumptions!$J$24)^(H$1-$G$1)*CHOOSE(Assumptions!$P$3,'Cost Curves'!BK$42,'Cost Curves'!BK$43,'Cost Curves'!BK$44)</f>
        <v>0</v>
      </c>
      <c r="I164" s="234">
        <f>I$97*Assumptions!$N40*(1+Assumptions!$J$24)^(I$1-$G$1)*CHOOSE(Assumptions!$P$3,'Cost Curves'!BL$42,'Cost Curves'!BL$43,'Cost Curves'!BL$44)</f>
        <v>0</v>
      </c>
      <c r="J164" s="234">
        <f>J$97*Assumptions!$N40*(1+Assumptions!$J$24)^(J$1-$G$1)*CHOOSE(Assumptions!$P$3,'Cost Curves'!BM$42,'Cost Curves'!BM$43,'Cost Curves'!BM$44)</f>
        <v>0</v>
      </c>
      <c r="K164" s="234">
        <f>K$97*Assumptions!$N40*(1+Assumptions!$J$24)^(K$1-$G$1)*CHOOSE(Assumptions!$P$3,'Cost Curves'!BN$42,'Cost Curves'!BN$43,'Cost Curves'!BN$44)</f>
        <v>0</v>
      </c>
      <c r="L164" s="234">
        <f>L$97*Assumptions!$N40*(1+Assumptions!$J$24)^(L$1-$G$1)*CHOOSE(Assumptions!$P$3,'Cost Curves'!BO$42,'Cost Curves'!BO$43,'Cost Curves'!BO$44)</f>
        <v>0</v>
      </c>
      <c r="M164" s="234">
        <f>M$97*Assumptions!$N40*(1+Assumptions!$J$24)^(M$1-$G$1)*CHOOSE(Assumptions!$P$3,'Cost Curves'!BP$42,'Cost Curves'!BP$43,'Cost Curves'!BP$44)</f>
        <v>0</v>
      </c>
      <c r="N164" s="234">
        <f>N$97*Assumptions!$N40*(1+Assumptions!$J$24)^(N$1-$G$1)*CHOOSE(Assumptions!$P$3,'Cost Curves'!BQ$42,'Cost Curves'!BQ$43,'Cost Curves'!BQ$44)</f>
        <v>0</v>
      </c>
      <c r="O164" s="234">
        <f>O$97*Assumptions!$N40*(1+Assumptions!$J$24)^(O$1-$G$1)*CHOOSE(Assumptions!$P$3,'Cost Curves'!BR$42,'Cost Curves'!BR$43,'Cost Curves'!BR$44)</f>
        <v>0</v>
      </c>
      <c r="P164" s="234">
        <f>P$97*Assumptions!$N40*(1+Assumptions!$J$24)^(P$1-$G$1)*CHOOSE(Assumptions!$P$3,'Cost Curves'!BS$42,'Cost Curves'!BS$43,'Cost Curves'!BS$44)</f>
        <v>0</v>
      </c>
      <c r="Q164" s="234">
        <f>Q$97*Assumptions!$N40*(1+Assumptions!$J$24)^(Q$1-$G$1)*CHOOSE(Assumptions!$P$3,'Cost Curves'!BT$42,'Cost Curves'!BT$43,'Cost Curves'!BT$44)</f>
        <v>0</v>
      </c>
      <c r="R164" s="234">
        <f>R$97*Assumptions!$N40*(1+Assumptions!$J$24)^(R$1-$G$1)*CHOOSE(Assumptions!$P$3,'Cost Curves'!BU$42,'Cost Curves'!BU$43,'Cost Curves'!BU$44)</f>
        <v>0</v>
      </c>
      <c r="S164" s="234">
        <f>S$97*Assumptions!$N40*(1+Assumptions!$J$24)^(S$1-$G$1)*CHOOSE(Assumptions!$P$3,'Cost Curves'!BV$42,'Cost Curves'!BV$43,'Cost Curves'!BV$44)</f>
        <v>0</v>
      </c>
      <c r="T164" s="234">
        <f>T$97*Assumptions!$N40*(1+Assumptions!$J$24)^(T$1-$G$1)*CHOOSE(Assumptions!$P$3,'Cost Curves'!BW$42,'Cost Curves'!BW$43,'Cost Curves'!BW$44)</f>
        <v>0</v>
      </c>
      <c r="U164" s="234">
        <f>U$97*Assumptions!$N40*(1+Assumptions!$J$24)^(U$1-$G$1)*CHOOSE(Assumptions!$P$3,'Cost Curves'!BX$42,'Cost Curves'!BX$43,'Cost Curves'!BX$44)</f>
        <v>0</v>
      </c>
      <c r="V164" s="234">
        <f>V$97*Assumptions!$N40*(1+Assumptions!$J$24)^(V$1-$G$1)*CHOOSE(Assumptions!$P$3,'Cost Curves'!BY$42,'Cost Curves'!BY$43,'Cost Curves'!BY$44)</f>
        <v>0</v>
      </c>
      <c r="W164" s="234">
        <f>W$97*Assumptions!$N40*(1+Assumptions!$J$24)^(W$1-$G$1)*CHOOSE(Assumptions!$P$3,'Cost Curves'!BZ$42,'Cost Curves'!BZ$43,'Cost Curves'!BZ$44)</f>
        <v>0</v>
      </c>
      <c r="X164" s="234">
        <f>X$97*Assumptions!$N40*(1+Assumptions!$J$24)^(X$1-$G$1)*CHOOSE(Assumptions!$P$3,'Cost Curves'!CA$42,'Cost Curves'!CA$43,'Cost Curves'!CA$44)</f>
        <v>0</v>
      </c>
      <c r="Y164" s="12"/>
      <c r="Z164" s="12"/>
    </row>
    <row r="165" spans="1:26" ht="14.25" customHeight="1">
      <c r="A165" s="423"/>
      <c r="B165" s="423"/>
      <c r="C165" s="423"/>
      <c r="D165" s="125" t="s">
        <v>87</v>
      </c>
      <c r="E165" s="12"/>
      <c r="F165" s="12"/>
      <c r="G165" s="234">
        <f>G$97*Assumptions!$N$41*(1+Assumptions!$J$24)^(G$1-$G$1)*CHOOSE(Assumptions!$P$3,'Cost Curves'!BJ$46,'Cost Curves'!BJ$47,'Cost Curves'!BJ$48)</f>
        <v>0</v>
      </c>
      <c r="H165" s="234">
        <f>H$97*Assumptions!$N41*(1+Assumptions!$J$24)^(H$1-$G$1)*CHOOSE(Assumptions!$P$3,'Cost Curves'!BK$46,'Cost Curves'!BK$47,'Cost Curves'!BK$48)</f>
        <v>0</v>
      </c>
      <c r="I165" s="234">
        <f>I$97*Assumptions!$N41*(1+Assumptions!$J$24)^(I$1-$G$1)*CHOOSE(Assumptions!$P$3,'Cost Curves'!BL$46,'Cost Curves'!BL$47,'Cost Curves'!BL$48)</f>
        <v>0</v>
      </c>
      <c r="J165" s="234">
        <f>J$97*Assumptions!$N41*(1+Assumptions!$J$24)^(J$1-$G$1)*CHOOSE(Assumptions!$P$3,'Cost Curves'!BM$46,'Cost Curves'!BM$47,'Cost Curves'!BM$48)</f>
        <v>0</v>
      </c>
      <c r="K165" s="234">
        <f>K$97*Assumptions!$N41*(1+Assumptions!$J$24)^(K$1-$G$1)*CHOOSE(Assumptions!$P$3,'Cost Curves'!BN$46,'Cost Curves'!BN$47,'Cost Curves'!BN$48)</f>
        <v>0</v>
      </c>
      <c r="L165" s="234">
        <f>L$97*Assumptions!$N41*(1+Assumptions!$J$24)^(L$1-$G$1)*CHOOSE(Assumptions!$P$3,'Cost Curves'!BO$46,'Cost Curves'!BO$47,'Cost Curves'!BO$48)</f>
        <v>0</v>
      </c>
      <c r="M165" s="234">
        <f>M$97*Assumptions!$N41*(1+Assumptions!$J$24)^(M$1-$G$1)*CHOOSE(Assumptions!$P$3,'Cost Curves'!BP$46,'Cost Curves'!BP$47,'Cost Curves'!BP$48)</f>
        <v>0</v>
      </c>
      <c r="N165" s="234">
        <f>N$97*Assumptions!$N41*(1+Assumptions!$J$24)^(N$1-$G$1)*CHOOSE(Assumptions!$P$3,'Cost Curves'!BQ$46,'Cost Curves'!BQ$47,'Cost Curves'!BQ$48)</f>
        <v>0</v>
      </c>
      <c r="O165" s="234">
        <f>O$97*Assumptions!$N41*(1+Assumptions!$J$24)^(O$1-$G$1)*CHOOSE(Assumptions!$P$3,'Cost Curves'!BR$46,'Cost Curves'!BR$47,'Cost Curves'!BR$48)</f>
        <v>0</v>
      </c>
      <c r="P165" s="234">
        <f>P$97*Assumptions!$N41*(1+Assumptions!$J$24)^(P$1-$G$1)*CHOOSE(Assumptions!$P$3,'Cost Curves'!BS$46,'Cost Curves'!BS$47,'Cost Curves'!BS$48)</f>
        <v>0</v>
      </c>
      <c r="Q165" s="234">
        <f>Q$97*Assumptions!$N41*(1+Assumptions!$J$24)^(Q$1-$G$1)*CHOOSE(Assumptions!$P$3,'Cost Curves'!BT$46,'Cost Curves'!BT$47,'Cost Curves'!BT$48)</f>
        <v>0</v>
      </c>
      <c r="R165" s="234">
        <f>R$97*Assumptions!$N41*(1+Assumptions!$J$24)^(R$1-$G$1)*CHOOSE(Assumptions!$P$3,'Cost Curves'!BU$46,'Cost Curves'!BU$47,'Cost Curves'!BU$48)</f>
        <v>0</v>
      </c>
      <c r="S165" s="234">
        <f>S$97*Assumptions!$N41*(1+Assumptions!$J$24)^(S$1-$G$1)*CHOOSE(Assumptions!$P$3,'Cost Curves'!BV$46,'Cost Curves'!BV$47,'Cost Curves'!BV$48)</f>
        <v>0</v>
      </c>
      <c r="T165" s="234">
        <f>T$97*Assumptions!$N41*(1+Assumptions!$J$24)^(T$1-$G$1)*CHOOSE(Assumptions!$P$3,'Cost Curves'!BW$46,'Cost Curves'!BW$47,'Cost Curves'!BW$48)</f>
        <v>0</v>
      </c>
      <c r="U165" s="234">
        <f>U$97*Assumptions!$N41*(1+Assumptions!$J$24)^(U$1-$G$1)*CHOOSE(Assumptions!$P$3,'Cost Curves'!BX$46,'Cost Curves'!BX$47,'Cost Curves'!BX$48)</f>
        <v>0</v>
      </c>
      <c r="V165" s="234">
        <f>V$97*Assumptions!$N41*(1+Assumptions!$J$24)^(V$1-$G$1)*CHOOSE(Assumptions!$P$3,'Cost Curves'!BY$46,'Cost Curves'!BY$47,'Cost Curves'!BY$48)</f>
        <v>0</v>
      </c>
      <c r="W165" s="234">
        <f>W$97*Assumptions!$N41*(1+Assumptions!$J$24)^(W$1-$G$1)*CHOOSE(Assumptions!$P$3,'Cost Curves'!BZ$46,'Cost Curves'!BZ$47,'Cost Curves'!BZ$48)</f>
        <v>0</v>
      </c>
      <c r="X165" s="234">
        <f>X$97*Assumptions!$N41*(1+Assumptions!$J$24)^(X$1-$G$1)*CHOOSE(Assumptions!$P$3,'Cost Curves'!CA$46,'Cost Curves'!CA$47,'Cost Curves'!CA$48)</f>
        <v>0</v>
      </c>
      <c r="Y165" s="12"/>
      <c r="Z165" s="12"/>
    </row>
    <row r="166" spans="1:26" ht="14.25" customHeight="1">
      <c r="A166" s="423"/>
      <c r="B166" s="423"/>
      <c r="C166" s="423"/>
      <c r="D166" s="125" t="s">
        <v>89</v>
      </c>
      <c r="E166" s="12"/>
      <c r="F166" s="12"/>
      <c r="G166" s="234">
        <f>G$97*Assumptions!$N$43*(1+Assumptions!$J$24)^(G$1-$G$1)*CHOOSE(Assumptions!$P$3,'Cost Curves'!BJ$50,'Cost Curves'!BJ$51,'Cost Curves'!BJ$52)</f>
        <v>0</v>
      </c>
      <c r="H166" s="234">
        <f>H$97*Assumptions!$N43*(1+Assumptions!$J$24)^(H$1-$G$1)*CHOOSE(Assumptions!$P$3,'Cost Curves'!BK$50,'Cost Curves'!BK$51,'Cost Curves'!BK$52)</f>
        <v>0</v>
      </c>
      <c r="I166" s="234">
        <f>I$97*Assumptions!$N43*(1+Assumptions!$J$24)^(I$1-$G$1)*CHOOSE(Assumptions!$P$3,'Cost Curves'!BL$50,'Cost Curves'!BL$51,'Cost Curves'!BL$52)</f>
        <v>0</v>
      </c>
      <c r="J166" s="234">
        <f>J$97*Assumptions!$N43*(1+Assumptions!$J$24)^(J$1-$G$1)*CHOOSE(Assumptions!$P$3,'Cost Curves'!BM$50,'Cost Curves'!BM$51,'Cost Curves'!BM$52)</f>
        <v>0</v>
      </c>
      <c r="K166" s="234">
        <f>K$97*Assumptions!$N43*(1+Assumptions!$J$24)^(K$1-$G$1)*CHOOSE(Assumptions!$P$3,'Cost Curves'!BN$50,'Cost Curves'!BN$51,'Cost Curves'!BN$52)</f>
        <v>0</v>
      </c>
      <c r="L166" s="234">
        <f>L$97*Assumptions!$N43*(1+Assumptions!$J$24)^(L$1-$G$1)*CHOOSE(Assumptions!$P$3,'Cost Curves'!BO$50,'Cost Curves'!BO$51,'Cost Curves'!BO$52)</f>
        <v>0</v>
      </c>
      <c r="M166" s="234">
        <f>M$97*Assumptions!$N43*(1+Assumptions!$J$24)^(M$1-$G$1)*CHOOSE(Assumptions!$P$3,'Cost Curves'!BP$50,'Cost Curves'!BP$51,'Cost Curves'!BP$52)</f>
        <v>0</v>
      </c>
      <c r="N166" s="234">
        <f>N$97*Assumptions!$N43*(1+Assumptions!$J$24)^(N$1-$G$1)*CHOOSE(Assumptions!$P$3,'Cost Curves'!BQ$50,'Cost Curves'!BQ$51,'Cost Curves'!BQ$52)</f>
        <v>0</v>
      </c>
      <c r="O166" s="234">
        <f>O$97*Assumptions!$N43*(1+Assumptions!$J$24)^(O$1-$G$1)*CHOOSE(Assumptions!$P$3,'Cost Curves'!BR$50,'Cost Curves'!BR$51,'Cost Curves'!BR$52)</f>
        <v>0</v>
      </c>
      <c r="P166" s="234">
        <f>P$97*Assumptions!$N43*(1+Assumptions!$J$24)^(P$1-$G$1)*CHOOSE(Assumptions!$P$3,'Cost Curves'!BS$50,'Cost Curves'!BS$51,'Cost Curves'!BS$52)</f>
        <v>0</v>
      </c>
      <c r="Q166" s="234">
        <f>Q$97*Assumptions!$N43*(1+Assumptions!$J$24)^(Q$1-$G$1)*CHOOSE(Assumptions!$P$3,'Cost Curves'!BT$50,'Cost Curves'!BT$51,'Cost Curves'!BT$52)</f>
        <v>0</v>
      </c>
      <c r="R166" s="234">
        <f>R$97*Assumptions!$N43*(1+Assumptions!$J$24)^(R$1-$G$1)*CHOOSE(Assumptions!$P$3,'Cost Curves'!BU$50,'Cost Curves'!BU$51,'Cost Curves'!BU$52)</f>
        <v>0</v>
      </c>
      <c r="S166" s="234">
        <f>S$97*Assumptions!$N43*(1+Assumptions!$J$24)^(S$1-$G$1)*CHOOSE(Assumptions!$P$3,'Cost Curves'!BV$50,'Cost Curves'!BV$51,'Cost Curves'!BV$52)</f>
        <v>0</v>
      </c>
      <c r="T166" s="234">
        <f>T$97*Assumptions!$N43*(1+Assumptions!$J$24)^(T$1-$G$1)*CHOOSE(Assumptions!$P$3,'Cost Curves'!BW$50,'Cost Curves'!BW$51,'Cost Curves'!BW$52)</f>
        <v>0</v>
      </c>
      <c r="U166" s="234">
        <f>U$97*Assumptions!$N43*(1+Assumptions!$J$24)^(U$1-$G$1)*CHOOSE(Assumptions!$P$3,'Cost Curves'!BX$50,'Cost Curves'!BX$51,'Cost Curves'!BX$52)</f>
        <v>0</v>
      </c>
      <c r="V166" s="234">
        <f>V$97*Assumptions!$N43*(1+Assumptions!$J$24)^(V$1-$G$1)*CHOOSE(Assumptions!$P$3,'Cost Curves'!BY$50,'Cost Curves'!BY$51,'Cost Curves'!BY$52)</f>
        <v>0</v>
      </c>
      <c r="W166" s="234">
        <f>W$97*Assumptions!$N43*(1+Assumptions!$J$24)^(W$1-$G$1)*CHOOSE(Assumptions!$P$3,'Cost Curves'!BZ$50,'Cost Curves'!BZ$51,'Cost Curves'!BZ$52)</f>
        <v>0</v>
      </c>
      <c r="X166" s="234">
        <f>X$97*Assumptions!$N43*(1+Assumptions!$J$24)^(X$1-$G$1)*CHOOSE(Assumptions!$P$3,'Cost Curves'!CA$50,'Cost Curves'!CA$51,'Cost Curves'!CA$52)</f>
        <v>0</v>
      </c>
      <c r="Y166" s="12"/>
      <c r="Z166" s="12"/>
    </row>
    <row r="167" spans="1:26" ht="14.25" customHeight="1">
      <c r="A167" s="423"/>
      <c r="B167" s="423"/>
      <c r="C167" s="423"/>
      <c r="D167" s="125" t="s">
        <v>90</v>
      </c>
      <c r="E167" s="12"/>
      <c r="F167" s="12"/>
      <c r="G167" s="234">
        <f>G$97*Assumptions!$N$44*(1+Assumptions!$J$24)^(G$1-$G$1)*CHOOSE(Assumptions!$P$3,'Cost Curves'!BJ$54,'Cost Curves'!BJ$55,'Cost Curves'!BJ$56)</f>
        <v>0</v>
      </c>
      <c r="H167" s="234">
        <f>H$97*Assumptions!$N44*(1+Assumptions!$J$24)^(H$1-$G$1)*CHOOSE(Assumptions!$P$3,'Cost Curves'!BK$54,'Cost Curves'!BK$55,'Cost Curves'!BK$56)</f>
        <v>0</v>
      </c>
      <c r="I167" s="234">
        <f>I$97*Assumptions!$N44*(1+Assumptions!$J$24)^(I$1-$G$1)*CHOOSE(Assumptions!$P$3,'Cost Curves'!BL$54,'Cost Curves'!BL$55,'Cost Curves'!BL$56)</f>
        <v>0</v>
      </c>
      <c r="J167" s="234">
        <f>J$97*Assumptions!$N44*(1+Assumptions!$J$24)^(J$1-$G$1)*CHOOSE(Assumptions!$P$3,'Cost Curves'!BM$54,'Cost Curves'!BM$55,'Cost Curves'!BM$56)</f>
        <v>0</v>
      </c>
      <c r="K167" s="234">
        <f>K$97*Assumptions!$N44*(1+Assumptions!$J$24)^(K$1-$G$1)*CHOOSE(Assumptions!$P$3,'Cost Curves'!BN$54,'Cost Curves'!BN$55,'Cost Curves'!BN$56)</f>
        <v>0</v>
      </c>
      <c r="L167" s="234">
        <f>L$97*Assumptions!$N44*(1+Assumptions!$J$24)^(L$1-$G$1)*CHOOSE(Assumptions!$P$3,'Cost Curves'!BO$54,'Cost Curves'!BO$55,'Cost Curves'!BO$56)</f>
        <v>0</v>
      </c>
      <c r="M167" s="234">
        <f>M$97*Assumptions!$N44*(1+Assumptions!$J$24)^(M$1-$G$1)*CHOOSE(Assumptions!$P$3,'Cost Curves'!BP$54,'Cost Curves'!BP$55,'Cost Curves'!BP$56)</f>
        <v>0</v>
      </c>
      <c r="N167" s="234">
        <f>N$97*Assumptions!$N44*(1+Assumptions!$J$24)^(N$1-$G$1)*CHOOSE(Assumptions!$P$3,'Cost Curves'!BQ$54,'Cost Curves'!BQ$55,'Cost Curves'!BQ$56)</f>
        <v>0</v>
      </c>
      <c r="O167" s="234">
        <f>O$97*Assumptions!$N44*(1+Assumptions!$J$24)^(O$1-$G$1)*CHOOSE(Assumptions!$P$3,'Cost Curves'!BR$54,'Cost Curves'!BR$55,'Cost Curves'!BR$56)</f>
        <v>0</v>
      </c>
      <c r="P167" s="234">
        <f>P$97*Assumptions!$N44*(1+Assumptions!$J$24)^(P$1-$G$1)*CHOOSE(Assumptions!$P$3,'Cost Curves'!BS$54,'Cost Curves'!BS$55,'Cost Curves'!BS$56)</f>
        <v>0</v>
      </c>
      <c r="Q167" s="234">
        <f>Q$97*Assumptions!$N44*(1+Assumptions!$J$24)^(Q$1-$G$1)*CHOOSE(Assumptions!$P$3,'Cost Curves'!BT$54,'Cost Curves'!BT$55,'Cost Curves'!BT$56)</f>
        <v>0</v>
      </c>
      <c r="R167" s="234">
        <f>R$97*Assumptions!$N44*(1+Assumptions!$J$24)^(R$1-$G$1)*CHOOSE(Assumptions!$P$3,'Cost Curves'!BU$54,'Cost Curves'!BU$55,'Cost Curves'!BU$56)</f>
        <v>0</v>
      </c>
      <c r="S167" s="234">
        <f>S$97*Assumptions!$N44*(1+Assumptions!$J$24)^(S$1-$G$1)*CHOOSE(Assumptions!$P$3,'Cost Curves'!BV$54,'Cost Curves'!BV$55,'Cost Curves'!BV$56)</f>
        <v>0</v>
      </c>
      <c r="T167" s="234">
        <f>T$97*Assumptions!$N44*(1+Assumptions!$J$24)^(T$1-$G$1)*CHOOSE(Assumptions!$P$3,'Cost Curves'!BW$54,'Cost Curves'!BW$55,'Cost Curves'!BW$56)</f>
        <v>0</v>
      </c>
      <c r="U167" s="234">
        <f>U$97*Assumptions!$N44*(1+Assumptions!$J$24)^(U$1-$G$1)*CHOOSE(Assumptions!$P$3,'Cost Curves'!BX$54,'Cost Curves'!BX$55,'Cost Curves'!BX$56)</f>
        <v>0</v>
      </c>
      <c r="V167" s="234">
        <f>V$97*Assumptions!$N44*(1+Assumptions!$J$24)^(V$1-$G$1)*CHOOSE(Assumptions!$P$3,'Cost Curves'!BY$54,'Cost Curves'!BY$55,'Cost Curves'!BY$56)</f>
        <v>0</v>
      </c>
      <c r="W167" s="234">
        <f>W$97*Assumptions!$N44*(1+Assumptions!$J$24)^(W$1-$G$1)*CHOOSE(Assumptions!$P$3,'Cost Curves'!BZ$54,'Cost Curves'!BZ$55,'Cost Curves'!BZ$56)</f>
        <v>0</v>
      </c>
      <c r="X167" s="234">
        <f>X$97*Assumptions!$N44*(1+Assumptions!$J$24)^(X$1-$G$1)*CHOOSE(Assumptions!$P$3,'Cost Curves'!CA$54,'Cost Curves'!CA$55,'Cost Curves'!CA$56)</f>
        <v>0</v>
      </c>
      <c r="Y167" s="12"/>
      <c r="Z167" s="12"/>
    </row>
    <row r="168" spans="1:26" ht="14.25" customHeight="1">
      <c r="A168" s="423"/>
      <c r="B168" s="423"/>
      <c r="C168" s="423"/>
      <c r="D168" s="125" t="s">
        <v>171</v>
      </c>
      <c r="E168" s="12"/>
      <c r="F168" s="12"/>
      <c r="G168" s="234">
        <f>G$97*Assumptions!$N$45*(1+Assumptions!$J$24)^(G$1-$G$1)*CHOOSE(Assumptions!$P$3,'Cost Curves'!BJ$58,'Cost Curves'!BJ$59,'Cost Curves'!BJ$60)</f>
        <v>0</v>
      </c>
      <c r="H168" s="234">
        <f>H$97*Assumptions!$N45*(1+Assumptions!$J$24)^(H$1-$G$1)*CHOOSE(Assumptions!$P$3,'Cost Curves'!BK$58,'Cost Curves'!BK$59,'Cost Curves'!BK$60)</f>
        <v>0</v>
      </c>
      <c r="I168" s="234">
        <f>I$97*Assumptions!$N45*(1+Assumptions!$J$24)^(I$1-$G$1)*CHOOSE(Assumptions!$P$3,'Cost Curves'!BL$58,'Cost Curves'!BL$59,'Cost Curves'!BL$60)</f>
        <v>0</v>
      </c>
      <c r="J168" s="234">
        <f>J$97*Assumptions!$N45*(1+Assumptions!$J$24)^(J$1-$G$1)*CHOOSE(Assumptions!$P$3,'Cost Curves'!BM$58,'Cost Curves'!BM$59,'Cost Curves'!BM$60)</f>
        <v>0</v>
      </c>
      <c r="K168" s="234">
        <f>K$97*Assumptions!$N45*(1+Assumptions!$J$24)^(K$1-$G$1)*CHOOSE(Assumptions!$P$3,'Cost Curves'!BN$58,'Cost Curves'!BN$59,'Cost Curves'!BN$60)</f>
        <v>0</v>
      </c>
      <c r="L168" s="234">
        <f>L$97*Assumptions!$N45*(1+Assumptions!$J$24)^(L$1-$G$1)*CHOOSE(Assumptions!$P$3,'Cost Curves'!BO$58,'Cost Curves'!BO$59,'Cost Curves'!BO$60)</f>
        <v>0</v>
      </c>
      <c r="M168" s="234">
        <f>M$97*Assumptions!$N45*(1+Assumptions!$J$24)^(M$1-$G$1)*CHOOSE(Assumptions!$P$3,'Cost Curves'!BP$58,'Cost Curves'!BP$59,'Cost Curves'!BP$60)</f>
        <v>0</v>
      </c>
      <c r="N168" s="234">
        <f>N$97*Assumptions!$N45*(1+Assumptions!$J$24)^(N$1-$G$1)*CHOOSE(Assumptions!$P$3,'Cost Curves'!BQ$58,'Cost Curves'!BQ$59,'Cost Curves'!BQ$60)</f>
        <v>0</v>
      </c>
      <c r="O168" s="234">
        <f>O$97*Assumptions!$N45*(1+Assumptions!$J$24)^(O$1-$G$1)*CHOOSE(Assumptions!$P$3,'Cost Curves'!BR$58,'Cost Curves'!BR$59,'Cost Curves'!BR$60)</f>
        <v>0</v>
      </c>
      <c r="P168" s="234">
        <f>P$97*Assumptions!$N45*(1+Assumptions!$J$24)^(P$1-$G$1)*CHOOSE(Assumptions!$P$3,'Cost Curves'!BS$58,'Cost Curves'!BS$59,'Cost Curves'!BS$60)</f>
        <v>0</v>
      </c>
      <c r="Q168" s="234">
        <f>Q$97*Assumptions!$N45*(1+Assumptions!$J$24)^(Q$1-$G$1)*CHOOSE(Assumptions!$P$3,'Cost Curves'!BT$58,'Cost Curves'!BT$59,'Cost Curves'!BT$60)</f>
        <v>0</v>
      </c>
      <c r="R168" s="234">
        <f>R$97*Assumptions!$N45*(1+Assumptions!$J$24)^(R$1-$G$1)*CHOOSE(Assumptions!$P$3,'Cost Curves'!BU$58,'Cost Curves'!BU$59,'Cost Curves'!BU$60)</f>
        <v>0</v>
      </c>
      <c r="S168" s="234">
        <f>S$97*Assumptions!$N45*(1+Assumptions!$J$24)^(S$1-$G$1)*CHOOSE(Assumptions!$P$3,'Cost Curves'!BV$58,'Cost Curves'!BV$59,'Cost Curves'!BV$60)</f>
        <v>0</v>
      </c>
      <c r="T168" s="234">
        <f>T$97*Assumptions!$N45*(1+Assumptions!$J$24)^(T$1-$G$1)*CHOOSE(Assumptions!$P$3,'Cost Curves'!BW$58,'Cost Curves'!BW$59,'Cost Curves'!BW$60)</f>
        <v>0</v>
      </c>
      <c r="U168" s="234">
        <f>U$97*Assumptions!$N45*(1+Assumptions!$J$24)^(U$1-$G$1)*CHOOSE(Assumptions!$P$3,'Cost Curves'!BX$58,'Cost Curves'!BX$59,'Cost Curves'!BX$60)</f>
        <v>0</v>
      </c>
      <c r="V168" s="234">
        <f>V$97*Assumptions!$N45*(1+Assumptions!$J$24)^(V$1-$G$1)*CHOOSE(Assumptions!$P$3,'Cost Curves'!BY$58,'Cost Curves'!BY$59,'Cost Curves'!BY$60)</f>
        <v>0</v>
      </c>
      <c r="W168" s="234">
        <f>W$97*Assumptions!$N45*(1+Assumptions!$J$24)^(W$1-$G$1)*CHOOSE(Assumptions!$P$3,'Cost Curves'!BZ$58,'Cost Curves'!BZ$59,'Cost Curves'!BZ$60)</f>
        <v>0</v>
      </c>
      <c r="X168" s="234">
        <f>X$97*Assumptions!$N45*(1+Assumptions!$J$24)^(X$1-$G$1)*CHOOSE(Assumptions!$P$3,'Cost Curves'!CA$58,'Cost Curves'!CA$59,'Cost Curves'!CA$60)</f>
        <v>0</v>
      </c>
      <c r="Y168" s="12"/>
      <c r="Z168" s="12"/>
    </row>
    <row r="169" spans="1:26" ht="14.25" customHeight="1">
      <c r="A169" s="423"/>
      <c r="B169" s="423"/>
      <c r="C169" s="423"/>
      <c r="D169" s="125" t="s">
        <v>92</v>
      </c>
      <c r="E169" s="12"/>
      <c r="F169" s="12"/>
      <c r="G169" s="234">
        <f>G$97*Assumptions!$N$46*(1+Assumptions!$J$24)^(G$1-$G$1)*CHOOSE(Assumptions!$P$3,'Cost Curves'!BJ$62,'Cost Curves'!BJ$63,'Cost Curves'!BJ$64)</f>
        <v>0</v>
      </c>
      <c r="H169" s="234">
        <f>H$97*Assumptions!$N46*(1+Assumptions!$J$24)^(H$1-$G$1)*CHOOSE(Assumptions!$P$3,'Cost Curves'!BK$62,'Cost Curves'!BK$63,'Cost Curves'!BK$64)</f>
        <v>0</v>
      </c>
      <c r="I169" s="234">
        <f>I$97*Assumptions!$N46*(1+Assumptions!$J$24)^(I$1-$G$1)*CHOOSE(Assumptions!$P$3,'Cost Curves'!BL$62,'Cost Curves'!BL$63,'Cost Curves'!BL$64)</f>
        <v>0</v>
      </c>
      <c r="J169" s="234">
        <f>J$97*Assumptions!$N46*(1+Assumptions!$J$24)^(J$1-$G$1)*CHOOSE(Assumptions!$P$3,'Cost Curves'!BM$62,'Cost Curves'!BM$63,'Cost Curves'!BM$64)</f>
        <v>0</v>
      </c>
      <c r="K169" s="234">
        <f>K$97*Assumptions!$N46*(1+Assumptions!$J$24)^(K$1-$G$1)*CHOOSE(Assumptions!$P$3,'Cost Curves'!BN$62,'Cost Curves'!BN$63,'Cost Curves'!BN$64)</f>
        <v>0</v>
      </c>
      <c r="L169" s="234">
        <f>L$97*Assumptions!$N46*(1+Assumptions!$J$24)^(L$1-$G$1)*CHOOSE(Assumptions!$P$3,'Cost Curves'!BO$62,'Cost Curves'!BO$63,'Cost Curves'!BO$64)</f>
        <v>0</v>
      </c>
      <c r="M169" s="234">
        <f>M$97*Assumptions!$N46*(1+Assumptions!$J$24)^(M$1-$G$1)*CHOOSE(Assumptions!$P$3,'Cost Curves'!BP$62,'Cost Curves'!BP$63,'Cost Curves'!BP$64)</f>
        <v>0</v>
      </c>
      <c r="N169" s="234">
        <f>N$97*Assumptions!$N46*(1+Assumptions!$J$24)^(N$1-$G$1)*CHOOSE(Assumptions!$P$3,'Cost Curves'!BQ$62,'Cost Curves'!BQ$63,'Cost Curves'!BQ$64)</f>
        <v>0</v>
      </c>
      <c r="O169" s="234">
        <f>O$97*Assumptions!$N46*(1+Assumptions!$J$24)^(O$1-$G$1)*CHOOSE(Assumptions!$P$3,'Cost Curves'!BR$62,'Cost Curves'!BR$63,'Cost Curves'!BR$64)</f>
        <v>0</v>
      </c>
      <c r="P169" s="234">
        <f>P$97*Assumptions!$N46*(1+Assumptions!$J$24)^(P$1-$G$1)*CHOOSE(Assumptions!$P$3,'Cost Curves'!BS$62,'Cost Curves'!BS$63,'Cost Curves'!BS$64)</f>
        <v>0</v>
      </c>
      <c r="Q169" s="234">
        <f>Q$97*Assumptions!$N46*(1+Assumptions!$J$24)^(Q$1-$G$1)*CHOOSE(Assumptions!$P$3,'Cost Curves'!BT$62,'Cost Curves'!BT$63,'Cost Curves'!BT$64)</f>
        <v>0</v>
      </c>
      <c r="R169" s="234">
        <f>R$97*Assumptions!$N46*(1+Assumptions!$J$24)^(R$1-$G$1)*CHOOSE(Assumptions!$P$3,'Cost Curves'!BU$62,'Cost Curves'!BU$63,'Cost Curves'!BU$64)</f>
        <v>0</v>
      </c>
      <c r="S169" s="234">
        <f>S$97*Assumptions!$N46*(1+Assumptions!$J$24)^(S$1-$G$1)*CHOOSE(Assumptions!$P$3,'Cost Curves'!BV$62,'Cost Curves'!BV$63,'Cost Curves'!BV$64)</f>
        <v>0</v>
      </c>
      <c r="T169" s="234">
        <f>T$97*Assumptions!$N46*(1+Assumptions!$J$24)^(T$1-$G$1)*CHOOSE(Assumptions!$P$3,'Cost Curves'!BW$62,'Cost Curves'!BW$63,'Cost Curves'!BW$64)</f>
        <v>0</v>
      </c>
      <c r="U169" s="234">
        <f>U$97*Assumptions!$N46*(1+Assumptions!$J$24)^(U$1-$G$1)*CHOOSE(Assumptions!$P$3,'Cost Curves'!BX$62,'Cost Curves'!BX$63,'Cost Curves'!BX$64)</f>
        <v>0</v>
      </c>
      <c r="V169" s="234">
        <f>V$97*Assumptions!$N46*(1+Assumptions!$J$24)^(V$1-$G$1)*CHOOSE(Assumptions!$P$3,'Cost Curves'!BY$62,'Cost Curves'!BY$63,'Cost Curves'!BY$64)</f>
        <v>0</v>
      </c>
      <c r="W169" s="234">
        <f>W$97*Assumptions!$N46*(1+Assumptions!$J$24)^(W$1-$G$1)*CHOOSE(Assumptions!$P$3,'Cost Curves'!BZ$62,'Cost Curves'!BZ$63,'Cost Curves'!BZ$64)</f>
        <v>0</v>
      </c>
      <c r="X169" s="234">
        <f>X$97*Assumptions!$N46*(1+Assumptions!$J$24)^(X$1-$G$1)*CHOOSE(Assumptions!$P$3,'Cost Curves'!CA$62,'Cost Curves'!CA$63,'Cost Curves'!CA$64)</f>
        <v>0</v>
      </c>
      <c r="Y169" s="12"/>
      <c r="Z169" s="12"/>
    </row>
    <row r="170" spans="1:26" ht="14.25" customHeight="1">
      <c r="A170" s="423"/>
      <c r="B170" s="423"/>
      <c r="C170" s="423"/>
      <c r="D170" s="125" t="s">
        <v>93</v>
      </c>
      <c r="E170" s="12"/>
      <c r="F170" s="12"/>
      <c r="G170" s="234">
        <f>G$97*Assumptions!$N$47*(1+Assumptions!$J$24)^(G$1-$G$1)*CHOOSE(Assumptions!$P$3,'Cost Curves'!BJ$66,'Cost Curves'!BJ$67,'Cost Curves'!BJ$68)</f>
        <v>0</v>
      </c>
      <c r="H170" s="234">
        <f>H$97*Assumptions!$N47*(1+Assumptions!$J$24)^(H$1-$G$1)*CHOOSE(Assumptions!$P$3,'Cost Curves'!BK$66,'Cost Curves'!BK$67,'Cost Curves'!BK$68)</f>
        <v>0</v>
      </c>
      <c r="I170" s="234">
        <f>I$97*Assumptions!$N47*(1+Assumptions!$J$24)^(I$1-$G$1)*CHOOSE(Assumptions!$P$3,'Cost Curves'!BL$66,'Cost Curves'!BL$67,'Cost Curves'!BL$68)</f>
        <v>0</v>
      </c>
      <c r="J170" s="234">
        <f>J$97*Assumptions!$N47*(1+Assumptions!$J$24)^(J$1-$G$1)*CHOOSE(Assumptions!$P$3,'Cost Curves'!BM$66,'Cost Curves'!BM$67,'Cost Curves'!BM$68)</f>
        <v>0</v>
      </c>
      <c r="K170" s="234">
        <f>K$97*Assumptions!$N47*(1+Assumptions!$J$24)^(K$1-$G$1)*CHOOSE(Assumptions!$P$3,'Cost Curves'!BN$66,'Cost Curves'!BN$67,'Cost Curves'!BN$68)</f>
        <v>0</v>
      </c>
      <c r="L170" s="234">
        <f>L$97*Assumptions!$N47*(1+Assumptions!$J$24)^(L$1-$G$1)*CHOOSE(Assumptions!$P$3,'Cost Curves'!BO$66,'Cost Curves'!BO$67,'Cost Curves'!BO$68)</f>
        <v>0</v>
      </c>
      <c r="M170" s="234">
        <f>M$97*Assumptions!$N47*(1+Assumptions!$J$24)^(M$1-$G$1)*CHOOSE(Assumptions!$P$3,'Cost Curves'!BP$66,'Cost Curves'!BP$67,'Cost Curves'!BP$68)</f>
        <v>0</v>
      </c>
      <c r="N170" s="234">
        <f>N$97*Assumptions!$N47*(1+Assumptions!$J$24)^(N$1-$G$1)*CHOOSE(Assumptions!$P$3,'Cost Curves'!BQ$66,'Cost Curves'!BQ$67,'Cost Curves'!BQ$68)</f>
        <v>0</v>
      </c>
      <c r="O170" s="234">
        <f>O$97*Assumptions!$N47*(1+Assumptions!$J$24)^(O$1-$G$1)*CHOOSE(Assumptions!$P$3,'Cost Curves'!BR$66,'Cost Curves'!BR$67,'Cost Curves'!BR$68)</f>
        <v>0</v>
      </c>
      <c r="P170" s="234">
        <f>P$97*Assumptions!$N47*(1+Assumptions!$J$24)^(P$1-$G$1)*CHOOSE(Assumptions!$P$3,'Cost Curves'!BS$66,'Cost Curves'!BS$67,'Cost Curves'!BS$68)</f>
        <v>0</v>
      </c>
      <c r="Q170" s="234">
        <f>Q$97*Assumptions!$N47*(1+Assumptions!$J$24)^(Q$1-$G$1)*CHOOSE(Assumptions!$P$3,'Cost Curves'!BT$66,'Cost Curves'!BT$67,'Cost Curves'!BT$68)</f>
        <v>0</v>
      </c>
      <c r="R170" s="234">
        <f>R$97*Assumptions!$N47*(1+Assumptions!$J$24)^(R$1-$G$1)*CHOOSE(Assumptions!$P$3,'Cost Curves'!BU$66,'Cost Curves'!BU$67,'Cost Curves'!BU$68)</f>
        <v>0</v>
      </c>
      <c r="S170" s="234">
        <f>S$97*Assumptions!$N47*(1+Assumptions!$J$24)^(S$1-$G$1)*CHOOSE(Assumptions!$P$3,'Cost Curves'!BV$66,'Cost Curves'!BV$67,'Cost Curves'!BV$68)</f>
        <v>0</v>
      </c>
      <c r="T170" s="234">
        <f>T$97*Assumptions!$N47*(1+Assumptions!$J$24)^(T$1-$G$1)*CHOOSE(Assumptions!$P$3,'Cost Curves'!BW$66,'Cost Curves'!BW$67,'Cost Curves'!BW$68)</f>
        <v>0</v>
      </c>
      <c r="U170" s="234">
        <f>U$97*Assumptions!$N47*(1+Assumptions!$J$24)^(U$1-$G$1)*CHOOSE(Assumptions!$P$3,'Cost Curves'!BX$66,'Cost Curves'!BX$67,'Cost Curves'!BX$68)</f>
        <v>0</v>
      </c>
      <c r="V170" s="234">
        <f>V$97*Assumptions!$N47*(1+Assumptions!$J$24)^(V$1-$G$1)*CHOOSE(Assumptions!$P$3,'Cost Curves'!BY$66,'Cost Curves'!BY$67,'Cost Curves'!BY$68)</f>
        <v>0</v>
      </c>
      <c r="W170" s="234">
        <f>W$97*Assumptions!$N47*(1+Assumptions!$J$24)^(W$1-$G$1)*CHOOSE(Assumptions!$P$3,'Cost Curves'!BZ$66,'Cost Curves'!BZ$67,'Cost Curves'!BZ$68)</f>
        <v>0</v>
      </c>
      <c r="X170" s="234">
        <f>X$97*Assumptions!$N47*(1+Assumptions!$J$24)^(X$1-$G$1)*CHOOSE(Assumptions!$P$3,'Cost Curves'!CA$66,'Cost Curves'!CA$67,'Cost Curves'!CA$68)</f>
        <v>0</v>
      </c>
      <c r="Y170" s="12"/>
      <c r="Z170" s="12"/>
    </row>
    <row r="171" spans="1:26" ht="14.25" customHeight="1">
      <c r="A171" s="423"/>
      <c r="B171" s="423"/>
      <c r="C171" s="423"/>
      <c r="D171" s="125" t="s">
        <v>94</v>
      </c>
      <c r="E171" s="12"/>
      <c r="F171" s="12"/>
      <c r="G171" s="234">
        <f>G$97*Assumptions!$N$48*(1+Assumptions!$J$24)^(G$1-$G$1)*CHOOSE(Assumptions!$P$3,'Cost Curves'!BJ$70,'Cost Curves'!BJ$71,'Cost Curves'!BJ$72)</f>
        <v>0</v>
      </c>
      <c r="H171" s="234">
        <f>H$97*Assumptions!$N48*(1+Assumptions!$J$24)^(H$1-$G$1)*CHOOSE(Assumptions!$P$3,'Cost Curves'!BK$70,'Cost Curves'!BK$71,'Cost Curves'!BK$72)</f>
        <v>0</v>
      </c>
      <c r="I171" s="234">
        <f>I$97*Assumptions!$N48*(1+Assumptions!$J$24)^(I$1-$G$1)*CHOOSE(Assumptions!$P$3,'Cost Curves'!BL$70,'Cost Curves'!BL$71,'Cost Curves'!BL$72)</f>
        <v>0</v>
      </c>
      <c r="J171" s="234">
        <f>J$97*Assumptions!$N48*(1+Assumptions!$J$24)^(J$1-$G$1)*CHOOSE(Assumptions!$P$3,'Cost Curves'!BM$70,'Cost Curves'!BM$71,'Cost Curves'!BM$72)</f>
        <v>0</v>
      </c>
      <c r="K171" s="234">
        <f>K$97*Assumptions!$N48*(1+Assumptions!$J$24)^(K$1-$G$1)*CHOOSE(Assumptions!$P$3,'Cost Curves'!BN$70,'Cost Curves'!BN$71,'Cost Curves'!BN$72)</f>
        <v>0</v>
      </c>
      <c r="L171" s="234">
        <f>L$97*Assumptions!$N48*(1+Assumptions!$J$24)^(L$1-$G$1)*CHOOSE(Assumptions!$P$3,'Cost Curves'!BO$70,'Cost Curves'!BO$71,'Cost Curves'!BO$72)</f>
        <v>0</v>
      </c>
      <c r="M171" s="234">
        <f>M$97*Assumptions!$N48*(1+Assumptions!$J$24)^(M$1-$G$1)*CHOOSE(Assumptions!$P$3,'Cost Curves'!BP$70,'Cost Curves'!BP$71,'Cost Curves'!BP$72)</f>
        <v>0</v>
      </c>
      <c r="N171" s="234">
        <f>N$97*Assumptions!$N48*(1+Assumptions!$J$24)^(N$1-$G$1)*CHOOSE(Assumptions!$P$3,'Cost Curves'!BQ$70,'Cost Curves'!BQ$71,'Cost Curves'!BQ$72)</f>
        <v>0</v>
      </c>
      <c r="O171" s="234">
        <f>O$97*Assumptions!$N48*(1+Assumptions!$J$24)^(O$1-$G$1)*CHOOSE(Assumptions!$P$3,'Cost Curves'!BR$70,'Cost Curves'!BR$71,'Cost Curves'!BR$72)</f>
        <v>0</v>
      </c>
      <c r="P171" s="234">
        <f>P$97*Assumptions!$N48*(1+Assumptions!$J$24)^(P$1-$G$1)*CHOOSE(Assumptions!$P$3,'Cost Curves'!BS$70,'Cost Curves'!BS$71,'Cost Curves'!BS$72)</f>
        <v>0</v>
      </c>
      <c r="Q171" s="234">
        <f>Q$97*Assumptions!$N48*(1+Assumptions!$J$24)^(Q$1-$G$1)*CHOOSE(Assumptions!$P$3,'Cost Curves'!BT$70,'Cost Curves'!BT$71,'Cost Curves'!BT$72)</f>
        <v>0</v>
      </c>
      <c r="R171" s="234">
        <f>R$97*Assumptions!$N48*(1+Assumptions!$J$24)^(R$1-$G$1)*CHOOSE(Assumptions!$P$3,'Cost Curves'!BU$70,'Cost Curves'!BU$71,'Cost Curves'!BU$72)</f>
        <v>0</v>
      </c>
      <c r="S171" s="234">
        <f>S$97*Assumptions!$N48*(1+Assumptions!$J$24)^(S$1-$G$1)*CHOOSE(Assumptions!$P$3,'Cost Curves'!BV$70,'Cost Curves'!BV$71,'Cost Curves'!BV$72)</f>
        <v>0</v>
      </c>
      <c r="T171" s="234">
        <f>T$97*Assumptions!$N48*(1+Assumptions!$J$24)^(T$1-$G$1)*CHOOSE(Assumptions!$P$3,'Cost Curves'!BW$70,'Cost Curves'!BW$71,'Cost Curves'!BW$72)</f>
        <v>0</v>
      </c>
      <c r="U171" s="234">
        <f>U$97*Assumptions!$N48*(1+Assumptions!$J$24)^(U$1-$G$1)*CHOOSE(Assumptions!$P$3,'Cost Curves'!BX$70,'Cost Curves'!BX$71,'Cost Curves'!BX$72)</f>
        <v>0</v>
      </c>
      <c r="V171" s="234">
        <f>V$97*Assumptions!$N48*(1+Assumptions!$J$24)^(V$1-$G$1)*CHOOSE(Assumptions!$P$3,'Cost Curves'!BY$70,'Cost Curves'!BY$71,'Cost Curves'!BY$72)</f>
        <v>0</v>
      </c>
      <c r="W171" s="234">
        <f>W$97*Assumptions!$N48*(1+Assumptions!$J$24)^(W$1-$G$1)*CHOOSE(Assumptions!$P$3,'Cost Curves'!BZ$70,'Cost Curves'!BZ$71,'Cost Curves'!BZ$72)</f>
        <v>0</v>
      </c>
      <c r="X171" s="234">
        <f>X$97*Assumptions!$N48*(1+Assumptions!$J$24)^(X$1-$G$1)*CHOOSE(Assumptions!$P$3,'Cost Curves'!CA$70,'Cost Curves'!CA$71,'Cost Curves'!CA$72)</f>
        <v>0</v>
      </c>
      <c r="Y171" s="12"/>
      <c r="Z171" s="12"/>
    </row>
    <row r="172" spans="1:26" ht="14.25" customHeight="1">
      <c r="A172" s="423"/>
      <c r="B172" s="423"/>
      <c r="C172" s="423"/>
      <c r="D172" s="125" t="s">
        <v>211</v>
      </c>
      <c r="E172" s="12"/>
      <c r="F172" s="12"/>
      <c r="G172" s="234">
        <f>G$97*Assumptions!$N$49*(1+Assumptions!$J$24)^(G$1-$G$1)*CHOOSE(Assumptions!$P$3,'Cost Curves'!BJ$73,'Cost Curves'!BJ$74,'Cost Curves'!BJ$75)</f>
        <v>0</v>
      </c>
      <c r="H172" s="234">
        <f>H$97*Assumptions!$N49*(1+Assumptions!$J$24)^(H$1-$G$1)*CHOOSE(Assumptions!$P$3,'Cost Curves'!BK$73,'Cost Curves'!BK$74,'Cost Curves'!BK$75)</f>
        <v>0</v>
      </c>
      <c r="I172" s="234">
        <f>I$97*Assumptions!$N49*(1+Assumptions!$J$24)^(I$1-$G$1)*CHOOSE(Assumptions!$P$3,'Cost Curves'!BL$73,'Cost Curves'!BL$74,'Cost Curves'!BL$75)</f>
        <v>0</v>
      </c>
      <c r="J172" s="234">
        <f>J$97*Assumptions!$N49*(1+Assumptions!$J$24)^(J$1-$G$1)*CHOOSE(Assumptions!$P$3,'Cost Curves'!BM$73,'Cost Curves'!BM$74,'Cost Curves'!BM$75)</f>
        <v>0</v>
      </c>
      <c r="K172" s="234">
        <f>K$97*Assumptions!$N49*(1+Assumptions!$J$24)^(K$1-$G$1)*CHOOSE(Assumptions!$P$3,'Cost Curves'!BN$73,'Cost Curves'!BN$74,'Cost Curves'!BN$75)</f>
        <v>0</v>
      </c>
      <c r="L172" s="234">
        <f>L$97*Assumptions!$N49*(1+Assumptions!$J$24)^(L$1-$G$1)*CHOOSE(Assumptions!$P$3,'Cost Curves'!BO$73,'Cost Curves'!BO$74,'Cost Curves'!BO$75)</f>
        <v>0</v>
      </c>
      <c r="M172" s="234">
        <f>M$97*Assumptions!$N49*(1+Assumptions!$J$24)^(M$1-$G$1)*CHOOSE(Assumptions!$P$3,'Cost Curves'!BP$73,'Cost Curves'!BP$74,'Cost Curves'!BP$75)</f>
        <v>0</v>
      </c>
      <c r="N172" s="234">
        <f>N$97*Assumptions!$N49*(1+Assumptions!$J$24)^(N$1-$G$1)*CHOOSE(Assumptions!$P$3,'Cost Curves'!BQ$73,'Cost Curves'!BQ$74,'Cost Curves'!BQ$75)</f>
        <v>0</v>
      </c>
      <c r="O172" s="234">
        <f>O$97*Assumptions!$N49*(1+Assumptions!$J$24)^(O$1-$G$1)*CHOOSE(Assumptions!$P$3,'Cost Curves'!BR$73,'Cost Curves'!BR$74,'Cost Curves'!BR$75)</f>
        <v>0</v>
      </c>
      <c r="P172" s="234">
        <f>P$97*Assumptions!$N49*(1+Assumptions!$J$24)^(P$1-$G$1)*CHOOSE(Assumptions!$P$3,'Cost Curves'!BS$73,'Cost Curves'!BS$74,'Cost Curves'!BS$75)</f>
        <v>0</v>
      </c>
      <c r="Q172" s="234">
        <f>Q$97*Assumptions!$N49*(1+Assumptions!$J$24)^(Q$1-$G$1)*CHOOSE(Assumptions!$P$3,'Cost Curves'!BT$73,'Cost Curves'!BT$74,'Cost Curves'!BT$75)</f>
        <v>0</v>
      </c>
      <c r="R172" s="234">
        <f>R$97*Assumptions!$N49*(1+Assumptions!$J$24)^(R$1-$G$1)*CHOOSE(Assumptions!$P$3,'Cost Curves'!BU$73,'Cost Curves'!BU$74,'Cost Curves'!BU$75)</f>
        <v>0</v>
      </c>
      <c r="S172" s="234">
        <f>S$97*Assumptions!$N49*(1+Assumptions!$J$24)^(S$1-$G$1)*CHOOSE(Assumptions!$P$3,'Cost Curves'!BV$73,'Cost Curves'!BV$74,'Cost Curves'!BV$75)</f>
        <v>0</v>
      </c>
      <c r="T172" s="234">
        <f>T$97*Assumptions!$N49*(1+Assumptions!$J$24)^(T$1-$G$1)*CHOOSE(Assumptions!$P$3,'Cost Curves'!BW$73,'Cost Curves'!BW$74,'Cost Curves'!BW$75)</f>
        <v>0</v>
      </c>
      <c r="U172" s="234">
        <f>U$97*Assumptions!$N49*(1+Assumptions!$J$24)^(U$1-$G$1)*CHOOSE(Assumptions!$P$3,'Cost Curves'!BX$73,'Cost Curves'!BX$74,'Cost Curves'!BX$75)</f>
        <v>0</v>
      </c>
      <c r="V172" s="234">
        <f>V$97*Assumptions!$N49*(1+Assumptions!$J$24)^(V$1-$G$1)*CHOOSE(Assumptions!$P$3,'Cost Curves'!BY$73,'Cost Curves'!BY$74,'Cost Curves'!BY$75)</f>
        <v>0</v>
      </c>
      <c r="W172" s="234">
        <f>W$97*Assumptions!$N49*(1+Assumptions!$J$24)^(W$1-$G$1)*CHOOSE(Assumptions!$P$3,'Cost Curves'!BZ$73,'Cost Curves'!BZ$74,'Cost Curves'!BZ$75)</f>
        <v>0</v>
      </c>
      <c r="X172" s="234">
        <f>X$97*Assumptions!$N49*(1+Assumptions!$J$24)^(X$1-$G$1)*CHOOSE(Assumptions!$P$3,'Cost Curves'!CA$73,'Cost Curves'!CA$74,'Cost Curves'!CA$75)</f>
        <v>0</v>
      </c>
      <c r="Y172" s="12"/>
      <c r="Z172" s="12"/>
    </row>
    <row r="173" spans="1:26" ht="14.25" customHeight="1">
      <c r="A173" s="423"/>
      <c r="B173" s="423"/>
      <c r="C173" s="423"/>
      <c r="D173" s="239" t="s">
        <v>96</v>
      </c>
      <c r="E173" s="89"/>
      <c r="F173" s="89"/>
      <c r="G173" s="295">
        <f>G$97*Assumptions!$N$50*(1+Assumptions!$J$24)^(G$1-$G$1)*CHOOSE(Assumptions!$P$3,'Cost Curves'!BJ$77,'Cost Curves'!BJ$78,'Cost Curves'!BJ$79)</f>
        <v>0</v>
      </c>
      <c r="H173" s="240">
        <f>H$97*Assumptions!$N50*(1+Assumptions!$J$24)^(H$1-$G$1)*CHOOSE(Assumptions!$P$3,'Cost Curves'!BK$77,'Cost Curves'!BK$78,'Cost Curves'!BK$79)</f>
        <v>0</v>
      </c>
      <c r="I173" s="240">
        <f>I$97*Assumptions!$N50*(1+Assumptions!$J$24)^(I$1-$G$1)*CHOOSE(Assumptions!$P$3,'Cost Curves'!BL$77,'Cost Curves'!BL$78,'Cost Curves'!BL$79)</f>
        <v>0</v>
      </c>
      <c r="J173" s="240">
        <f>J$97*Assumptions!$N50*(1+Assumptions!$J$24)^(J$1-$G$1)*CHOOSE(Assumptions!$P$3,'Cost Curves'!BM$77,'Cost Curves'!BM$78,'Cost Curves'!BM$79)</f>
        <v>0</v>
      </c>
      <c r="K173" s="240">
        <f>K$97*Assumptions!$N50*(1+Assumptions!$J$24)^(K$1-$G$1)*CHOOSE(Assumptions!$P$3,'Cost Curves'!BN$77,'Cost Curves'!BN$78,'Cost Curves'!BN$79)</f>
        <v>0</v>
      </c>
      <c r="L173" s="240">
        <f>L$97*Assumptions!$N50*(1+Assumptions!$J$24)^(L$1-$G$1)*CHOOSE(Assumptions!$P$3,'Cost Curves'!BO$77,'Cost Curves'!BO$78,'Cost Curves'!BO$79)</f>
        <v>0</v>
      </c>
      <c r="M173" s="240">
        <f>M$97*Assumptions!$N50*(1+Assumptions!$J$24)^(M$1-$G$1)*CHOOSE(Assumptions!$P$3,'Cost Curves'!BP$77,'Cost Curves'!BP$78,'Cost Curves'!BP$79)</f>
        <v>0</v>
      </c>
      <c r="N173" s="240">
        <f>N$97*Assumptions!$N50*(1+Assumptions!$J$24)^(N$1-$G$1)*CHOOSE(Assumptions!$P$3,'Cost Curves'!BQ$77,'Cost Curves'!BQ$78,'Cost Curves'!BQ$79)</f>
        <v>0</v>
      </c>
      <c r="O173" s="240">
        <f>O$97*Assumptions!$N50*(1+Assumptions!$J$24)^(O$1-$G$1)*CHOOSE(Assumptions!$P$3,'Cost Curves'!BR$77,'Cost Curves'!BR$78,'Cost Curves'!BR$79)</f>
        <v>0</v>
      </c>
      <c r="P173" s="240">
        <f>P$97*Assumptions!$N50*(1+Assumptions!$J$24)^(P$1-$G$1)*CHOOSE(Assumptions!$P$3,'Cost Curves'!BS$77,'Cost Curves'!BS$78,'Cost Curves'!BS$79)</f>
        <v>0</v>
      </c>
      <c r="Q173" s="240">
        <f>Q$97*Assumptions!$N50*(1+Assumptions!$J$24)^(Q$1-$G$1)*CHOOSE(Assumptions!$P$3,'Cost Curves'!BT$77,'Cost Curves'!BT$78,'Cost Curves'!BT$79)</f>
        <v>0</v>
      </c>
      <c r="R173" s="240">
        <f>R$97*Assumptions!$N50*(1+Assumptions!$J$24)^(R$1-$G$1)*CHOOSE(Assumptions!$P$3,'Cost Curves'!BU$77,'Cost Curves'!BU$78,'Cost Curves'!BU$79)</f>
        <v>0</v>
      </c>
      <c r="S173" s="240">
        <f>S$97*Assumptions!$N50*(1+Assumptions!$J$24)^(S$1-$G$1)*CHOOSE(Assumptions!$P$3,'Cost Curves'!BV$77,'Cost Curves'!BV$78,'Cost Curves'!BV$79)</f>
        <v>0</v>
      </c>
      <c r="T173" s="240">
        <f>T$97*Assumptions!$N50*(1+Assumptions!$J$24)^(T$1-$G$1)*CHOOSE(Assumptions!$P$3,'Cost Curves'!BW$77,'Cost Curves'!BW$78,'Cost Curves'!BW$79)</f>
        <v>0</v>
      </c>
      <c r="U173" s="240">
        <f>U$97*Assumptions!$N50*(1+Assumptions!$J$24)^(U$1-$G$1)*CHOOSE(Assumptions!$P$3,'Cost Curves'!BX$77,'Cost Curves'!BX$78,'Cost Curves'!BX$79)</f>
        <v>0</v>
      </c>
      <c r="V173" s="240">
        <f>V$97*Assumptions!$N50*(1+Assumptions!$J$24)^(V$1-$G$1)*CHOOSE(Assumptions!$P$3,'Cost Curves'!BY$77,'Cost Curves'!BY$78,'Cost Curves'!BY$79)</f>
        <v>0</v>
      </c>
      <c r="W173" s="240">
        <f>W$97*Assumptions!$N50*(1+Assumptions!$J$24)^(W$1-$G$1)*CHOOSE(Assumptions!$P$3,'Cost Curves'!BZ$77,'Cost Curves'!BZ$78,'Cost Curves'!BZ$79)</f>
        <v>0</v>
      </c>
      <c r="X173" s="240">
        <f>X$97*Assumptions!$N50*(1+Assumptions!$J$24)^(X$1-$G$1)*CHOOSE(Assumptions!$P$3,'Cost Curves'!CA$77,'Cost Curves'!CA$78,'Cost Curves'!CA$79)</f>
        <v>0</v>
      </c>
      <c r="Y173" s="12"/>
      <c r="Z173" s="12"/>
    </row>
    <row r="174" spans="1:26" ht="14.25" customHeight="1">
      <c r="A174" s="423"/>
      <c r="B174" s="423"/>
      <c r="C174" s="423"/>
      <c r="D174" s="305" t="s">
        <v>183</v>
      </c>
      <c r="E174" s="12"/>
      <c r="F174" s="12"/>
      <c r="G174" s="254">
        <f t="shared" ref="G174:X174" si="13">SUM(G155:G173)</f>
        <v>0</v>
      </c>
      <c r="H174" s="234">
        <f t="shared" si="13"/>
        <v>0</v>
      </c>
      <c r="I174" s="234">
        <f t="shared" si="13"/>
        <v>0</v>
      </c>
      <c r="J174" s="234">
        <f t="shared" si="13"/>
        <v>0</v>
      </c>
      <c r="K174" s="234">
        <f t="shared" si="13"/>
        <v>0</v>
      </c>
      <c r="L174" s="234">
        <f t="shared" si="13"/>
        <v>0</v>
      </c>
      <c r="M174" s="234">
        <f t="shared" si="13"/>
        <v>0</v>
      </c>
      <c r="N174" s="234">
        <f t="shared" si="13"/>
        <v>0</v>
      </c>
      <c r="O174" s="234">
        <f t="shared" si="13"/>
        <v>0</v>
      </c>
      <c r="P174" s="234">
        <f t="shared" si="13"/>
        <v>0</v>
      </c>
      <c r="Q174" s="234">
        <f t="shared" si="13"/>
        <v>0</v>
      </c>
      <c r="R174" s="234">
        <f t="shared" si="13"/>
        <v>0</v>
      </c>
      <c r="S174" s="234">
        <f t="shared" si="13"/>
        <v>0</v>
      </c>
      <c r="T174" s="234">
        <f t="shared" si="13"/>
        <v>0</v>
      </c>
      <c r="U174" s="234">
        <f t="shared" si="13"/>
        <v>0</v>
      </c>
      <c r="V174" s="234">
        <f t="shared" si="13"/>
        <v>0</v>
      </c>
      <c r="W174" s="234">
        <f t="shared" si="13"/>
        <v>0</v>
      </c>
      <c r="X174" s="234">
        <f t="shared" si="13"/>
        <v>0</v>
      </c>
      <c r="Y174" s="12"/>
      <c r="Z174" s="12"/>
    </row>
    <row r="175" spans="1:26" ht="14.25" customHeight="1">
      <c r="A175" s="423"/>
      <c r="B175" s="423"/>
      <c r="C175" s="423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423"/>
      <c r="B176" s="423"/>
      <c r="C176" s="423"/>
      <c r="D176" s="302" t="s">
        <v>126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423"/>
      <c r="B177" s="423"/>
      <c r="C177" s="423"/>
      <c r="D177" s="125" t="s">
        <v>77</v>
      </c>
      <c r="E177" s="12"/>
      <c r="F177" s="12"/>
      <c r="G177" s="234">
        <f>G$98*Assumptions!$O31*(1+Assumptions!$J$24)^(G$1-$G$1)*CHOOSE(Assumptions!$P$3,'Cost Curves'!BJ$54,'Cost Curves'!BJ$55,'Cost Curves'!BJ$56)</f>
        <v>0</v>
      </c>
      <c r="H177" s="234">
        <f>H$98*Assumptions!$O31*(1+Assumptions!$J$24)^(H$1-$G$1)*CHOOSE(Assumptions!$P$3,'Cost Curves'!BK$54,'Cost Curves'!BK$55,'Cost Curves'!BK$56)</f>
        <v>0</v>
      </c>
      <c r="I177" s="234">
        <f>I$98*Assumptions!$O31*(1+Assumptions!$J$24)^(I$1-$G$1)*CHOOSE(Assumptions!$P$3,'Cost Curves'!BL$54,'Cost Curves'!BL$55,'Cost Curves'!BL$56)</f>
        <v>0</v>
      </c>
      <c r="J177" s="234">
        <f>J$98*Assumptions!$O31*(1+Assumptions!$J$24)^(J$1-$G$1)*CHOOSE(Assumptions!$P$3,'Cost Curves'!BM$54,'Cost Curves'!BM$55,'Cost Curves'!BM$56)</f>
        <v>0</v>
      </c>
      <c r="K177" s="234">
        <f>K$98*Assumptions!$O31*(1+Assumptions!$J$24)^(K$1-$G$1)*CHOOSE(Assumptions!$P$3,'Cost Curves'!BN$54,'Cost Curves'!BN$55,'Cost Curves'!BN$56)</f>
        <v>0</v>
      </c>
      <c r="L177" s="234">
        <f>L$98*Assumptions!$O31*(1+Assumptions!$J$24)^(L$1-$G$1)*CHOOSE(Assumptions!$P$3,'Cost Curves'!BO$54,'Cost Curves'!BO$55,'Cost Curves'!BO$56)</f>
        <v>0</v>
      </c>
      <c r="M177" s="234">
        <f>M$98*Assumptions!$O31*(1+Assumptions!$J$24)^(M$1-$G$1)*CHOOSE(Assumptions!$P$3,'Cost Curves'!BP$54,'Cost Curves'!BP$55,'Cost Curves'!BP$56)</f>
        <v>0</v>
      </c>
      <c r="N177" s="234">
        <f>N$98*Assumptions!$O31*(1+Assumptions!$J$24)^(N$1-$G$1)*CHOOSE(Assumptions!$P$3,'Cost Curves'!BQ$54,'Cost Curves'!BQ$55,'Cost Curves'!BQ$56)</f>
        <v>0</v>
      </c>
      <c r="O177" s="234">
        <f>O$98*Assumptions!$O31*(1+Assumptions!$J$24)^(O$1-$G$1)*CHOOSE(Assumptions!$P$3,'Cost Curves'!BR$54,'Cost Curves'!BR$55,'Cost Curves'!BR$56)</f>
        <v>0</v>
      </c>
      <c r="P177" s="234">
        <f>P$98*Assumptions!$O31*(1+Assumptions!$J$24)^(P$1-$G$1)*CHOOSE(Assumptions!$P$3,'Cost Curves'!BS$54,'Cost Curves'!BS$55,'Cost Curves'!BS$56)</f>
        <v>0</v>
      </c>
      <c r="Q177" s="234">
        <f>Q$98*Assumptions!$O31*(1+Assumptions!$J$24)^(Q$1-$G$1)*CHOOSE(Assumptions!$P$3,'Cost Curves'!BT$54,'Cost Curves'!BT$55,'Cost Curves'!BT$56)</f>
        <v>0</v>
      </c>
      <c r="R177" s="234">
        <f>R$98*Assumptions!$O31*(1+Assumptions!$J$24)^(R$1-$G$1)*CHOOSE(Assumptions!$P$3,'Cost Curves'!BU$54,'Cost Curves'!BU$55,'Cost Curves'!BU$56)</f>
        <v>0</v>
      </c>
      <c r="S177" s="234">
        <f>S$98*Assumptions!$O31*(1+Assumptions!$J$24)^(S$1-$G$1)*CHOOSE(Assumptions!$P$3,'Cost Curves'!BV$54,'Cost Curves'!BV$55,'Cost Curves'!BV$56)</f>
        <v>0</v>
      </c>
      <c r="T177" s="234">
        <f>T$98*Assumptions!$O31*(1+Assumptions!$J$24)^(T$1-$G$1)*CHOOSE(Assumptions!$P$3,'Cost Curves'!BW$54,'Cost Curves'!BW$55,'Cost Curves'!BW$56)</f>
        <v>0</v>
      </c>
      <c r="U177" s="234">
        <f>U$98*Assumptions!$O31*(1+Assumptions!$J$24)^(U$1-$G$1)*CHOOSE(Assumptions!$P$3,'Cost Curves'!BX$54,'Cost Curves'!BX$55,'Cost Curves'!BX$56)</f>
        <v>0</v>
      </c>
      <c r="V177" s="234">
        <f>V$98*Assumptions!$O31*(1+Assumptions!$J$24)^(V$1-$G$1)*CHOOSE(Assumptions!$P$3,'Cost Curves'!BY$54,'Cost Curves'!BY$55,'Cost Curves'!BY$56)</f>
        <v>0</v>
      </c>
      <c r="W177" s="234">
        <f>W$98*Assumptions!$O31*(1+Assumptions!$J$24)^(W$1-$G$1)*CHOOSE(Assumptions!$P$3,'Cost Curves'!BZ$54,'Cost Curves'!BZ$55,'Cost Curves'!BZ$56)</f>
        <v>0</v>
      </c>
      <c r="X177" s="234">
        <f>X$98*Assumptions!$O31*(1+Assumptions!$J$24)^(X$1-$G$1)*CHOOSE(Assumptions!$P$3,'Cost Curves'!CA$54,'Cost Curves'!CA$55,'Cost Curves'!CA$56)</f>
        <v>0</v>
      </c>
      <c r="Y177" s="12"/>
      <c r="Z177" s="12"/>
    </row>
    <row r="178" spans="1:26" ht="14.25" customHeight="1">
      <c r="A178" s="423"/>
      <c r="B178" s="423"/>
      <c r="C178" s="423"/>
      <c r="D178" s="125" t="s">
        <v>78</v>
      </c>
      <c r="E178" s="12"/>
      <c r="F178" s="12"/>
      <c r="G178" s="234">
        <f>G$98*Assumptions!$O32*(1+Assumptions!$J$24)^(G$1-$G$1)*CHOOSE(Assumptions!$P$3,'Cost Curves'!BJ$54,'Cost Curves'!BJ$55,'Cost Curves'!BJ$56)</f>
        <v>0</v>
      </c>
      <c r="H178" s="234">
        <f>H$98*Assumptions!$O32*(1+Assumptions!$J$24)^(H$1-$G$1)*CHOOSE(Assumptions!$P$3,'Cost Curves'!BK$54,'Cost Curves'!BK$55,'Cost Curves'!BK$56)</f>
        <v>0</v>
      </c>
      <c r="I178" s="234">
        <f>I$98*Assumptions!$O32*(1+Assumptions!$J$24)^(I$1-$G$1)*CHOOSE(Assumptions!$P$3,'Cost Curves'!BL$54,'Cost Curves'!BL$55,'Cost Curves'!BL$56)</f>
        <v>0</v>
      </c>
      <c r="J178" s="234">
        <f>J$98*Assumptions!$O32*(1+Assumptions!$J$24)^(J$1-$G$1)*CHOOSE(Assumptions!$P$3,'Cost Curves'!BM$54,'Cost Curves'!BM$55,'Cost Curves'!BM$56)</f>
        <v>0</v>
      </c>
      <c r="K178" s="234">
        <f>K$98*Assumptions!$O32*(1+Assumptions!$J$24)^(K$1-$G$1)*CHOOSE(Assumptions!$P$3,'Cost Curves'!BN$54,'Cost Curves'!BN$55,'Cost Curves'!BN$56)</f>
        <v>0</v>
      </c>
      <c r="L178" s="234">
        <f>L$98*Assumptions!$O32*(1+Assumptions!$J$24)^(L$1-$G$1)*CHOOSE(Assumptions!$P$3,'Cost Curves'!BO$54,'Cost Curves'!BO$55,'Cost Curves'!BO$56)</f>
        <v>0</v>
      </c>
      <c r="M178" s="234">
        <f>M$98*Assumptions!$O32*(1+Assumptions!$J$24)^(M$1-$G$1)*CHOOSE(Assumptions!$P$3,'Cost Curves'!BP$54,'Cost Curves'!BP$55,'Cost Curves'!BP$56)</f>
        <v>0</v>
      </c>
      <c r="N178" s="234">
        <f>N$98*Assumptions!$O32*(1+Assumptions!$J$24)^(N$1-$G$1)*CHOOSE(Assumptions!$P$3,'Cost Curves'!BQ$54,'Cost Curves'!BQ$55,'Cost Curves'!BQ$56)</f>
        <v>0</v>
      </c>
      <c r="O178" s="234">
        <f>O$98*Assumptions!$O32*(1+Assumptions!$J$24)^(O$1-$G$1)*CHOOSE(Assumptions!$P$3,'Cost Curves'!BR$54,'Cost Curves'!BR$55,'Cost Curves'!BR$56)</f>
        <v>0</v>
      </c>
      <c r="P178" s="234">
        <f>P$98*Assumptions!$O32*(1+Assumptions!$J$24)^(P$1-$G$1)*CHOOSE(Assumptions!$P$3,'Cost Curves'!BS$54,'Cost Curves'!BS$55,'Cost Curves'!BS$56)</f>
        <v>0</v>
      </c>
      <c r="Q178" s="234">
        <f>Q$98*Assumptions!$O32*(1+Assumptions!$J$24)^(Q$1-$G$1)*CHOOSE(Assumptions!$P$3,'Cost Curves'!BT$54,'Cost Curves'!BT$55,'Cost Curves'!BT$56)</f>
        <v>0</v>
      </c>
      <c r="R178" s="234">
        <f>R$98*Assumptions!$O32*(1+Assumptions!$J$24)^(R$1-$G$1)*CHOOSE(Assumptions!$P$3,'Cost Curves'!BU$54,'Cost Curves'!BU$55,'Cost Curves'!BU$56)</f>
        <v>0</v>
      </c>
      <c r="S178" s="234">
        <f>S$98*Assumptions!$O32*(1+Assumptions!$J$24)^(S$1-$G$1)*CHOOSE(Assumptions!$P$3,'Cost Curves'!BV$54,'Cost Curves'!BV$55,'Cost Curves'!BV$56)</f>
        <v>0</v>
      </c>
      <c r="T178" s="234">
        <f>T$98*Assumptions!$O32*(1+Assumptions!$J$24)^(T$1-$G$1)*CHOOSE(Assumptions!$P$3,'Cost Curves'!BW$54,'Cost Curves'!BW$55,'Cost Curves'!BW$56)</f>
        <v>0</v>
      </c>
      <c r="U178" s="234">
        <f>U$98*Assumptions!$O32*(1+Assumptions!$J$24)^(U$1-$G$1)*CHOOSE(Assumptions!$P$3,'Cost Curves'!BX$54,'Cost Curves'!BX$55,'Cost Curves'!BX$56)</f>
        <v>0</v>
      </c>
      <c r="V178" s="234">
        <f>V$98*Assumptions!$O32*(1+Assumptions!$J$24)^(V$1-$G$1)*CHOOSE(Assumptions!$P$3,'Cost Curves'!BY$54,'Cost Curves'!BY$55,'Cost Curves'!BY$56)</f>
        <v>0</v>
      </c>
      <c r="W178" s="234">
        <f>W$98*Assumptions!$O32*(1+Assumptions!$J$24)^(W$1-$G$1)*CHOOSE(Assumptions!$P$3,'Cost Curves'!BZ$54,'Cost Curves'!BZ$55,'Cost Curves'!BZ$56)</f>
        <v>0</v>
      </c>
      <c r="X178" s="234">
        <f>X$98*Assumptions!$O32*(1+Assumptions!$J$24)^(X$1-$G$1)*CHOOSE(Assumptions!$P$3,'Cost Curves'!CA$54,'Cost Curves'!CA$55,'Cost Curves'!CA$56)</f>
        <v>0</v>
      </c>
      <c r="Y178" s="12"/>
      <c r="Z178" s="12"/>
    </row>
    <row r="179" spans="1:26" ht="14.25" customHeight="1">
      <c r="A179" s="423"/>
      <c r="B179" s="423"/>
      <c r="C179" s="423"/>
      <c r="D179" s="125" t="s">
        <v>198</v>
      </c>
      <c r="E179" s="12"/>
      <c r="F179" s="12"/>
      <c r="G179" s="234">
        <f>G$98*Assumptions!$O33*(1+Assumptions!$J$24)^(G$1-$G$1)*CHOOSE(Assumptions!$P$3,'Cost Curves'!BJ$54,'Cost Curves'!BJ$55,'Cost Curves'!BJ$56)</f>
        <v>0</v>
      </c>
      <c r="H179" s="234">
        <f>H$98*Assumptions!$O33*(1+Assumptions!$J$24)^(H$1-$G$1)*CHOOSE(Assumptions!$P$3,'Cost Curves'!BK$54,'Cost Curves'!BK$55,'Cost Curves'!BK$56)</f>
        <v>0</v>
      </c>
      <c r="I179" s="234">
        <f>I$98*Assumptions!$O33*(1+Assumptions!$J$24)^(I$1-$G$1)*CHOOSE(Assumptions!$P$3,'Cost Curves'!BL$54,'Cost Curves'!BL$55,'Cost Curves'!BL$56)</f>
        <v>0</v>
      </c>
      <c r="J179" s="234">
        <f>J$98*Assumptions!$O33*(1+Assumptions!$J$24)^(J$1-$G$1)*CHOOSE(Assumptions!$P$3,'Cost Curves'!BM$54,'Cost Curves'!BM$55,'Cost Curves'!BM$56)</f>
        <v>0</v>
      </c>
      <c r="K179" s="234">
        <f>K$98*Assumptions!$O33*(1+Assumptions!$J$24)^(K$1-$G$1)*CHOOSE(Assumptions!$P$3,'Cost Curves'!BN$54,'Cost Curves'!BN$55,'Cost Curves'!BN$56)</f>
        <v>0</v>
      </c>
      <c r="L179" s="234">
        <f>L$98*Assumptions!$O33*(1+Assumptions!$J$24)^(L$1-$G$1)*CHOOSE(Assumptions!$P$3,'Cost Curves'!BO$54,'Cost Curves'!BO$55,'Cost Curves'!BO$56)</f>
        <v>0</v>
      </c>
      <c r="M179" s="234">
        <f>M$98*Assumptions!$O33*(1+Assumptions!$J$24)^(M$1-$G$1)*CHOOSE(Assumptions!$P$3,'Cost Curves'!BP$54,'Cost Curves'!BP$55,'Cost Curves'!BP$56)</f>
        <v>0</v>
      </c>
      <c r="N179" s="234">
        <f>N$98*Assumptions!$O33*(1+Assumptions!$J$24)^(N$1-$G$1)*CHOOSE(Assumptions!$P$3,'Cost Curves'!BQ$54,'Cost Curves'!BQ$55,'Cost Curves'!BQ$56)</f>
        <v>0</v>
      </c>
      <c r="O179" s="234">
        <f>O$98*Assumptions!$O33*(1+Assumptions!$J$24)^(O$1-$G$1)*CHOOSE(Assumptions!$P$3,'Cost Curves'!BR$54,'Cost Curves'!BR$55,'Cost Curves'!BR$56)</f>
        <v>0</v>
      </c>
      <c r="P179" s="234">
        <f>P$98*Assumptions!$O33*(1+Assumptions!$J$24)^(P$1-$G$1)*CHOOSE(Assumptions!$P$3,'Cost Curves'!BS$54,'Cost Curves'!BS$55,'Cost Curves'!BS$56)</f>
        <v>0</v>
      </c>
      <c r="Q179" s="234">
        <f>Q$98*Assumptions!$O33*(1+Assumptions!$J$24)^(Q$1-$G$1)*CHOOSE(Assumptions!$P$3,'Cost Curves'!BT$54,'Cost Curves'!BT$55,'Cost Curves'!BT$56)</f>
        <v>0</v>
      </c>
      <c r="R179" s="234">
        <f>R$98*Assumptions!$O33*(1+Assumptions!$J$24)^(R$1-$G$1)*CHOOSE(Assumptions!$P$3,'Cost Curves'!BU$54,'Cost Curves'!BU$55,'Cost Curves'!BU$56)</f>
        <v>0</v>
      </c>
      <c r="S179" s="234">
        <f>S$98*Assumptions!$O33*(1+Assumptions!$J$24)^(S$1-$G$1)*CHOOSE(Assumptions!$P$3,'Cost Curves'!BV$54,'Cost Curves'!BV$55,'Cost Curves'!BV$56)</f>
        <v>0</v>
      </c>
      <c r="T179" s="234">
        <f>T$98*Assumptions!$O33*(1+Assumptions!$J$24)^(T$1-$G$1)*CHOOSE(Assumptions!$P$3,'Cost Curves'!BW$54,'Cost Curves'!BW$55,'Cost Curves'!BW$56)</f>
        <v>0</v>
      </c>
      <c r="U179" s="234">
        <f>U$98*Assumptions!$O33*(1+Assumptions!$J$24)^(U$1-$G$1)*CHOOSE(Assumptions!$P$3,'Cost Curves'!BX$54,'Cost Curves'!BX$55,'Cost Curves'!BX$56)</f>
        <v>0</v>
      </c>
      <c r="V179" s="234">
        <f>V$98*Assumptions!$O33*(1+Assumptions!$J$24)^(V$1-$G$1)*CHOOSE(Assumptions!$P$3,'Cost Curves'!BY$54,'Cost Curves'!BY$55,'Cost Curves'!BY$56)</f>
        <v>0</v>
      </c>
      <c r="W179" s="234">
        <f>W$98*Assumptions!$O33*(1+Assumptions!$J$24)^(W$1-$G$1)*CHOOSE(Assumptions!$P$3,'Cost Curves'!BZ$54,'Cost Curves'!BZ$55,'Cost Curves'!BZ$56)</f>
        <v>0</v>
      </c>
      <c r="X179" s="234">
        <f>X$98*Assumptions!$O33*(1+Assumptions!$J$24)^(X$1-$G$1)*CHOOSE(Assumptions!$P$3,'Cost Curves'!CA$54,'Cost Curves'!CA$55,'Cost Curves'!CA$56)</f>
        <v>0</v>
      </c>
      <c r="Y179" s="12"/>
      <c r="Z179" s="12"/>
    </row>
    <row r="180" spans="1:26" ht="14.25" customHeight="1">
      <c r="A180" s="423"/>
      <c r="B180" s="423"/>
      <c r="C180" s="423"/>
      <c r="D180" s="125" t="s">
        <v>80</v>
      </c>
      <c r="E180" s="12"/>
      <c r="F180" s="12"/>
      <c r="G180" s="234">
        <f>G$98*Assumptions!$O34*(1+Assumptions!$J$24)^(G$1-$G$1)*CHOOSE(Assumptions!$P$3,'Cost Curves'!BJ$54,'Cost Curves'!BJ$55,'Cost Curves'!BJ$56)</f>
        <v>0</v>
      </c>
      <c r="H180" s="234">
        <f>H$98*Assumptions!$O34*(1+Assumptions!$J$24)^(H$1-$G$1)*CHOOSE(Assumptions!$P$3,'Cost Curves'!BK$54,'Cost Curves'!BK$55,'Cost Curves'!BK$56)</f>
        <v>0</v>
      </c>
      <c r="I180" s="234">
        <f>I$98*Assumptions!$O34*(1+Assumptions!$J$24)^(I$1-$G$1)*CHOOSE(Assumptions!$P$3,'Cost Curves'!BL$54,'Cost Curves'!BL$55,'Cost Curves'!BL$56)</f>
        <v>0</v>
      </c>
      <c r="J180" s="234">
        <f>J$98*Assumptions!$O34*(1+Assumptions!$J$24)^(J$1-$G$1)*CHOOSE(Assumptions!$P$3,'Cost Curves'!BM$54,'Cost Curves'!BM$55,'Cost Curves'!BM$56)</f>
        <v>0</v>
      </c>
      <c r="K180" s="234">
        <f>K$98*Assumptions!$O34*(1+Assumptions!$J$24)^(K$1-$G$1)*CHOOSE(Assumptions!$P$3,'Cost Curves'!BN$54,'Cost Curves'!BN$55,'Cost Curves'!BN$56)</f>
        <v>0</v>
      </c>
      <c r="L180" s="234">
        <f>L$98*Assumptions!$O34*(1+Assumptions!$J$24)^(L$1-$G$1)*CHOOSE(Assumptions!$P$3,'Cost Curves'!BO$54,'Cost Curves'!BO$55,'Cost Curves'!BO$56)</f>
        <v>0</v>
      </c>
      <c r="M180" s="234">
        <f>M$98*Assumptions!$O34*(1+Assumptions!$J$24)^(M$1-$G$1)*CHOOSE(Assumptions!$P$3,'Cost Curves'!BP$54,'Cost Curves'!BP$55,'Cost Curves'!BP$56)</f>
        <v>0</v>
      </c>
      <c r="N180" s="234">
        <f>N$98*Assumptions!$O34*(1+Assumptions!$J$24)^(N$1-$G$1)*CHOOSE(Assumptions!$P$3,'Cost Curves'!BQ$54,'Cost Curves'!BQ$55,'Cost Curves'!BQ$56)</f>
        <v>0</v>
      </c>
      <c r="O180" s="234">
        <f>O$98*Assumptions!$O34*(1+Assumptions!$J$24)^(O$1-$G$1)*CHOOSE(Assumptions!$P$3,'Cost Curves'!BR$54,'Cost Curves'!BR$55,'Cost Curves'!BR$56)</f>
        <v>0</v>
      </c>
      <c r="P180" s="234">
        <f>P$98*Assumptions!$O34*(1+Assumptions!$J$24)^(P$1-$G$1)*CHOOSE(Assumptions!$P$3,'Cost Curves'!BS$54,'Cost Curves'!BS$55,'Cost Curves'!BS$56)</f>
        <v>0</v>
      </c>
      <c r="Q180" s="234">
        <f>Q$98*Assumptions!$O34*(1+Assumptions!$J$24)^(Q$1-$G$1)*CHOOSE(Assumptions!$P$3,'Cost Curves'!BT$54,'Cost Curves'!BT$55,'Cost Curves'!BT$56)</f>
        <v>0</v>
      </c>
      <c r="R180" s="234">
        <f>R$98*Assumptions!$O34*(1+Assumptions!$J$24)^(R$1-$G$1)*CHOOSE(Assumptions!$P$3,'Cost Curves'!BU$54,'Cost Curves'!BU$55,'Cost Curves'!BU$56)</f>
        <v>0</v>
      </c>
      <c r="S180" s="234">
        <f>S$98*Assumptions!$O34*(1+Assumptions!$J$24)^(S$1-$G$1)*CHOOSE(Assumptions!$P$3,'Cost Curves'!BV$54,'Cost Curves'!BV$55,'Cost Curves'!BV$56)</f>
        <v>0</v>
      </c>
      <c r="T180" s="234">
        <f>T$98*Assumptions!$O34*(1+Assumptions!$J$24)^(T$1-$G$1)*CHOOSE(Assumptions!$P$3,'Cost Curves'!BW$54,'Cost Curves'!BW$55,'Cost Curves'!BW$56)</f>
        <v>0</v>
      </c>
      <c r="U180" s="234">
        <f>U$98*Assumptions!$O34*(1+Assumptions!$J$24)^(U$1-$G$1)*CHOOSE(Assumptions!$P$3,'Cost Curves'!BX$54,'Cost Curves'!BX$55,'Cost Curves'!BX$56)</f>
        <v>0</v>
      </c>
      <c r="V180" s="234">
        <f>V$98*Assumptions!$O34*(1+Assumptions!$J$24)^(V$1-$G$1)*CHOOSE(Assumptions!$P$3,'Cost Curves'!BY$54,'Cost Curves'!BY$55,'Cost Curves'!BY$56)</f>
        <v>0</v>
      </c>
      <c r="W180" s="234">
        <f>W$98*Assumptions!$O34*(1+Assumptions!$J$24)^(W$1-$G$1)*CHOOSE(Assumptions!$P$3,'Cost Curves'!BZ$54,'Cost Curves'!BZ$55,'Cost Curves'!BZ$56)</f>
        <v>0</v>
      </c>
      <c r="X180" s="234">
        <f>X$98*Assumptions!$O34*(1+Assumptions!$J$24)^(X$1-$G$1)*CHOOSE(Assumptions!$P$3,'Cost Curves'!CA$54,'Cost Curves'!CA$55,'Cost Curves'!CA$56)</f>
        <v>0</v>
      </c>
      <c r="Y180" s="12"/>
      <c r="Z180" s="12"/>
    </row>
    <row r="181" spans="1:26" ht="14.25" customHeight="1">
      <c r="A181" s="423"/>
      <c r="B181" s="423"/>
      <c r="C181" s="423"/>
      <c r="D181" s="125" t="s">
        <v>81</v>
      </c>
      <c r="E181" s="12"/>
      <c r="F181" s="12"/>
      <c r="G181" s="234">
        <f>G$98*Assumptions!$O35*(1+Assumptions!$J$24)^(G$1-$G$1)*CHOOSE(Assumptions!$P$3,'Cost Curves'!BJ$54,'Cost Curves'!BJ$55,'Cost Curves'!BJ$56)</f>
        <v>0</v>
      </c>
      <c r="H181" s="234">
        <f>H$98*Assumptions!$O35*(1+Assumptions!$J$24)^(H$1-$G$1)*CHOOSE(Assumptions!$P$3,'Cost Curves'!BK$54,'Cost Curves'!BK$55,'Cost Curves'!BK$56)</f>
        <v>0</v>
      </c>
      <c r="I181" s="234">
        <f>I$98*Assumptions!$O35*(1+Assumptions!$J$24)^(I$1-$G$1)*CHOOSE(Assumptions!$P$3,'Cost Curves'!BL$54,'Cost Curves'!BL$55,'Cost Curves'!BL$56)</f>
        <v>0</v>
      </c>
      <c r="J181" s="234">
        <f>J$98*Assumptions!$O35*(1+Assumptions!$J$24)^(J$1-$G$1)*CHOOSE(Assumptions!$P$3,'Cost Curves'!BM$54,'Cost Curves'!BM$55,'Cost Curves'!BM$56)</f>
        <v>0</v>
      </c>
      <c r="K181" s="234">
        <f>K$98*Assumptions!$O35*(1+Assumptions!$J$24)^(K$1-$G$1)*CHOOSE(Assumptions!$P$3,'Cost Curves'!BN$54,'Cost Curves'!BN$55,'Cost Curves'!BN$56)</f>
        <v>0</v>
      </c>
      <c r="L181" s="234">
        <f>L$98*Assumptions!$O35*(1+Assumptions!$J$24)^(L$1-$G$1)*CHOOSE(Assumptions!$P$3,'Cost Curves'!BO$54,'Cost Curves'!BO$55,'Cost Curves'!BO$56)</f>
        <v>0</v>
      </c>
      <c r="M181" s="234">
        <f>M$98*Assumptions!$O35*(1+Assumptions!$J$24)^(M$1-$G$1)*CHOOSE(Assumptions!$P$3,'Cost Curves'!BP$54,'Cost Curves'!BP$55,'Cost Curves'!BP$56)</f>
        <v>0</v>
      </c>
      <c r="N181" s="234">
        <f>N$98*Assumptions!$O35*(1+Assumptions!$J$24)^(N$1-$G$1)*CHOOSE(Assumptions!$P$3,'Cost Curves'!BQ$54,'Cost Curves'!BQ$55,'Cost Curves'!BQ$56)</f>
        <v>0</v>
      </c>
      <c r="O181" s="234">
        <f>O$98*Assumptions!$O35*(1+Assumptions!$J$24)^(O$1-$G$1)*CHOOSE(Assumptions!$P$3,'Cost Curves'!BR$54,'Cost Curves'!BR$55,'Cost Curves'!BR$56)</f>
        <v>0</v>
      </c>
      <c r="P181" s="234">
        <f>P$98*Assumptions!$O35*(1+Assumptions!$J$24)^(P$1-$G$1)*CHOOSE(Assumptions!$P$3,'Cost Curves'!BS$54,'Cost Curves'!BS$55,'Cost Curves'!BS$56)</f>
        <v>0</v>
      </c>
      <c r="Q181" s="234">
        <f>Q$98*Assumptions!$O35*(1+Assumptions!$J$24)^(Q$1-$G$1)*CHOOSE(Assumptions!$P$3,'Cost Curves'!BT$54,'Cost Curves'!BT$55,'Cost Curves'!BT$56)</f>
        <v>0</v>
      </c>
      <c r="R181" s="234">
        <f>R$98*Assumptions!$O35*(1+Assumptions!$J$24)^(R$1-$G$1)*CHOOSE(Assumptions!$P$3,'Cost Curves'!BU$54,'Cost Curves'!BU$55,'Cost Curves'!BU$56)</f>
        <v>0</v>
      </c>
      <c r="S181" s="234">
        <f>S$98*Assumptions!$O35*(1+Assumptions!$J$24)^(S$1-$G$1)*CHOOSE(Assumptions!$P$3,'Cost Curves'!BV$54,'Cost Curves'!BV$55,'Cost Curves'!BV$56)</f>
        <v>0</v>
      </c>
      <c r="T181" s="234">
        <f>T$98*Assumptions!$O35*(1+Assumptions!$J$24)^(T$1-$G$1)*CHOOSE(Assumptions!$P$3,'Cost Curves'!BW$54,'Cost Curves'!BW$55,'Cost Curves'!BW$56)</f>
        <v>0</v>
      </c>
      <c r="U181" s="234">
        <f>U$98*Assumptions!$O35*(1+Assumptions!$J$24)^(U$1-$G$1)*CHOOSE(Assumptions!$P$3,'Cost Curves'!BX$54,'Cost Curves'!BX$55,'Cost Curves'!BX$56)</f>
        <v>0</v>
      </c>
      <c r="V181" s="234">
        <f>V$98*Assumptions!$O35*(1+Assumptions!$J$24)^(V$1-$G$1)*CHOOSE(Assumptions!$P$3,'Cost Curves'!BY$54,'Cost Curves'!BY$55,'Cost Curves'!BY$56)</f>
        <v>0</v>
      </c>
      <c r="W181" s="234">
        <f>W$98*Assumptions!$O35*(1+Assumptions!$J$24)^(W$1-$G$1)*CHOOSE(Assumptions!$P$3,'Cost Curves'!BZ$54,'Cost Curves'!BZ$55,'Cost Curves'!BZ$56)</f>
        <v>0</v>
      </c>
      <c r="X181" s="234">
        <f>X$98*Assumptions!$O35*(1+Assumptions!$J$24)^(X$1-$G$1)*CHOOSE(Assumptions!$P$3,'Cost Curves'!CA$54,'Cost Curves'!CA$55,'Cost Curves'!CA$56)</f>
        <v>0</v>
      </c>
      <c r="Y181" s="12"/>
      <c r="Z181" s="12"/>
    </row>
    <row r="182" spans="1:26" ht="14.25" customHeight="1">
      <c r="A182" s="423"/>
      <c r="B182" s="423"/>
      <c r="C182" s="423"/>
      <c r="D182" s="125" t="s">
        <v>82</v>
      </c>
      <c r="E182" s="12"/>
      <c r="F182" s="12"/>
      <c r="G182" s="234">
        <f>G$98*Assumptions!$O36*(1+Assumptions!$J$24)^(G$1-$G$1)*CHOOSE(Assumptions!$P$3,'Cost Curves'!BJ$54,'Cost Curves'!BJ$55,'Cost Curves'!BJ$56)</f>
        <v>0</v>
      </c>
      <c r="H182" s="234">
        <f>H$98*Assumptions!$O36*(1+Assumptions!$J$24)^(H$1-$G$1)*CHOOSE(Assumptions!$P$3,'Cost Curves'!BK$54,'Cost Curves'!BK$55,'Cost Curves'!BK$56)</f>
        <v>0</v>
      </c>
      <c r="I182" s="234">
        <f>I$98*Assumptions!$O36*(1+Assumptions!$J$24)^(I$1-$G$1)*CHOOSE(Assumptions!$P$3,'Cost Curves'!BL$54,'Cost Curves'!BL$55,'Cost Curves'!BL$56)</f>
        <v>0</v>
      </c>
      <c r="J182" s="234">
        <f>J$98*Assumptions!$O36*(1+Assumptions!$J$24)^(J$1-$G$1)*CHOOSE(Assumptions!$P$3,'Cost Curves'!BM$54,'Cost Curves'!BM$55,'Cost Curves'!BM$56)</f>
        <v>0</v>
      </c>
      <c r="K182" s="234">
        <f>K$98*Assumptions!$O36*(1+Assumptions!$J$24)^(K$1-$G$1)*CHOOSE(Assumptions!$P$3,'Cost Curves'!BN$54,'Cost Curves'!BN$55,'Cost Curves'!BN$56)</f>
        <v>0</v>
      </c>
      <c r="L182" s="234">
        <f>L$98*Assumptions!$O36*(1+Assumptions!$J$24)^(L$1-$G$1)*CHOOSE(Assumptions!$P$3,'Cost Curves'!BO$54,'Cost Curves'!BO$55,'Cost Curves'!BO$56)</f>
        <v>0</v>
      </c>
      <c r="M182" s="234">
        <f>M$98*Assumptions!$O36*(1+Assumptions!$J$24)^(M$1-$G$1)*CHOOSE(Assumptions!$P$3,'Cost Curves'!BP$54,'Cost Curves'!BP$55,'Cost Curves'!BP$56)</f>
        <v>0</v>
      </c>
      <c r="N182" s="234">
        <f>N$98*Assumptions!$O36*(1+Assumptions!$J$24)^(N$1-$G$1)*CHOOSE(Assumptions!$P$3,'Cost Curves'!BQ$54,'Cost Curves'!BQ$55,'Cost Curves'!BQ$56)</f>
        <v>0</v>
      </c>
      <c r="O182" s="234">
        <f>O$98*Assumptions!$O36*(1+Assumptions!$J$24)^(O$1-$G$1)*CHOOSE(Assumptions!$P$3,'Cost Curves'!BR$54,'Cost Curves'!BR$55,'Cost Curves'!BR$56)</f>
        <v>0</v>
      </c>
      <c r="P182" s="234">
        <f>P$98*Assumptions!$O36*(1+Assumptions!$J$24)^(P$1-$G$1)*CHOOSE(Assumptions!$P$3,'Cost Curves'!BS$54,'Cost Curves'!BS$55,'Cost Curves'!BS$56)</f>
        <v>0</v>
      </c>
      <c r="Q182" s="234">
        <f>Q$98*Assumptions!$O36*(1+Assumptions!$J$24)^(Q$1-$G$1)*CHOOSE(Assumptions!$P$3,'Cost Curves'!BT$54,'Cost Curves'!BT$55,'Cost Curves'!BT$56)</f>
        <v>0</v>
      </c>
      <c r="R182" s="234">
        <f>R$98*Assumptions!$O36*(1+Assumptions!$J$24)^(R$1-$G$1)*CHOOSE(Assumptions!$P$3,'Cost Curves'!BU$54,'Cost Curves'!BU$55,'Cost Curves'!BU$56)</f>
        <v>0</v>
      </c>
      <c r="S182" s="234">
        <f>S$98*Assumptions!$O36*(1+Assumptions!$J$24)^(S$1-$G$1)*CHOOSE(Assumptions!$P$3,'Cost Curves'!BV$54,'Cost Curves'!BV$55,'Cost Curves'!BV$56)</f>
        <v>0</v>
      </c>
      <c r="T182" s="234">
        <f>T$98*Assumptions!$O36*(1+Assumptions!$J$24)^(T$1-$G$1)*CHOOSE(Assumptions!$P$3,'Cost Curves'!BW$54,'Cost Curves'!BW$55,'Cost Curves'!BW$56)</f>
        <v>0</v>
      </c>
      <c r="U182" s="234">
        <f>U$98*Assumptions!$O36*(1+Assumptions!$J$24)^(U$1-$G$1)*CHOOSE(Assumptions!$P$3,'Cost Curves'!BX$54,'Cost Curves'!BX$55,'Cost Curves'!BX$56)</f>
        <v>0</v>
      </c>
      <c r="V182" s="234">
        <f>V$98*Assumptions!$O36*(1+Assumptions!$J$24)^(V$1-$G$1)*CHOOSE(Assumptions!$P$3,'Cost Curves'!BY$54,'Cost Curves'!BY$55,'Cost Curves'!BY$56)</f>
        <v>0</v>
      </c>
      <c r="W182" s="234">
        <f>W$98*Assumptions!$O36*(1+Assumptions!$J$24)^(W$1-$G$1)*CHOOSE(Assumptions!$P$3,'Cost Curves'!BZ$54,'Cost Curves'!BZ$55,'Cost Curves'!BZ$56)</f>
        <v>0</v>
      </c>
      <c r="X182" s="234">
        <f>X$98*Assumptions!$O36*(1+Assumptions!$J$24)^(X$1-$G$1)*CHOOSE(Assumptions!$P$3,'Cost Curves'!CA$54,'Cost Curves'!CA$55,'Cost Curves'!CA$56)</f>
        <v>0</v>
      </c>
      <c r="Y182" s="12"/>
      <c r="Z182" s="12"/>
    </row>
    <row r="183" spans="1:26" ht="14.25" customHeight="1">
      <c r="A183" s="423"/>
      <c r="B183" s="423"/>
      <c r="C183" s="423"/>
      <c r="D183" s="125" t="s">
        <v>83</v>
      </c>
      <c r="E183" s="12"/>
      <c r="F183" s="12"/>
      <c r="G183" s="234">
        <f>G$98*Assumptions!$O37*(1+Assumptions!$J$24)^(G$1-$G$1)*CHOOSE(Assumptions!$P$3,'Cost Curves'!BJ$54,'Cost Curves'!BJ$55,'Cost Curves'!BJ$56)</f>
        <v>0</v>
      </c>
      <c r="H183" s="234">
        <f>H$98*Assumptions!$O37*(1+Assumptions!$J$24)^(H$1-$G$1)*CHOOSE(Assumptions!$P$3,'Cost Curves'!BK$54,'Cost Curves'!BK$55,'Cost Curves'!BK$56)</f>
        <v>0</v>
      </c>
      <c r="I183" s="234">
        <f>I$98*Assumptions!$O37*(1+Assumptions!$J$24)^(I$1-$G$1)*CHOOSE(Assumptions!$P$3,'Cost Curves'!BL$54,'Cost Curves'!BL$55,'Cost Curves'!BL$56)</f>
        <v>0</v>
      </c>
      <c r="J183" s="234">
        <f>J$98*Assumptions!$O37*(1+Assumptions!$J$24)^(J$1-$G$1)*CHOOSE(Assumptions!$P$3,'Cost Curves'!BM$54,'Cost Curves'!BM$55,'Cost Curves'!BM$56)</f>
        <v>0</v>
      </c>
      <c r="K183" s="234">
        <f>K$98*Assumptions!$O37*(1+Assumptions!$J$24)^(K$1-$G$1)*CHOOSE(Assumptions!$P$3,'Cost Curves'!BN$54,'Cost Curves'!BN$55,'Cost Curves'!BN$56)</f>
        <v>0</v>
      </c>
      <c r="L183" s="234">
        <f>L$98*Assumptions!$O37*(1+Assumptions!$J$24)^(L$1-$G$1)*CHOOSE(Assumptions!$P$3,'Cost Curves'!BO$54,'Cost Curves'!BO$55,'Cost Curves'!BO$56)</f>
        <v>0</v>
      </c>
      <c r="M183" s="234">
        <f>M$98*Assumptions!$O37*(1+Assumptions!$J$24)^(M$1-$G$1)*CHOOSE(Assumptions!$P$3,'Cost Curves'!BP$54,'Cost Curves'!BP$55,'Cost Curves'!BP$56)</f>
        <v>0</v>
      </c>
      <c r="N183" s="234">
        <f>N$98*Assumptions!$O37*(1+Assumptions!$J$24)^(N$1-$G$1)*CHOOSE(Assumptions!$P$3,'Cost Curves'!BQ$54,'Cost Curves'!BQ$55,'Cost Curves'!BQ$56)</f>
        <v>0</v>
      </c>
      <c r="O183" s="234">
        <f>O$98*Assumptions!$O37*(1+Assumptions!$J$24)^(O$1-$G$1)*CHOOSE(Assumptions!$P$3,'Cost Curves'!BR$54,'Cost Curves'!BR$55,'Cost Curves'!BR$56)</f>
        <v>0</v>
      </c>
      <c r="P183" s="234">
        <f>P$98*Assumptions!$O37*(1+Assumptions!$J$24)^(P$1-$G$1)*CHOOSE(Assumptions!$P$3,'Cost Curves'!BS$54,'Cost Curves'!BS$55,'Cost Curves'!BS$56)</f>
        <v>0</v>
      </c>
      <c r="Q183" s="234">
        <f>Q$98*Assumptions!$O37*(1+Assumptions!$J$24)^(Q$1-$G$1)*CHOOSE(Assumptions!$P$3,'Cost Curves'!BT$54,'Cost Curves'!BT$55,'Cost Curves'!BT$56)</f>
        <v>0</v>
      </c>
      <c r="R183" s="234">
        <f>R$98*Assumptions!$O37*(1+Assumptions!$J$24)^(R$1-$G$1)*CHOOSE(Assumptions!$P$3,'Cost Curves'!BU$54,'Cost Curves'!BU$55,'Cost Curves'!BU$56)</f>
        <v>0</v>
      </c>
      <c r="S183" s="234">
        <f>S$98*Assumptions!$O37*(1+Assumptions!$J$24)^(S$1-$G$1)*CHOOSE(Assumptions!$P$3,'Cost Curves'!BV$54,'Cost Curves'!BV$55,'Cost Curves'!BV$56)</f>
        <v>0</v>
      </c>
      <c r="T183" s="234">
        <f>T$98*Assumptions!$O37*(1+Assumptions!$J$24)^(T$1-$G$1)*CHOOSE(Assumptions!$P$3,'Cost Curves'!BW$54,'Cost Curves'!BW$55,'Cost Curves'!BW$56)</f>
        <v>0</v>
      </c>
      <c r="U183" s="234">
        <f>U$98*Assumptions!$O37*(1+Assumptions!$J$24)^(U$1-$G$1)*CHOOSE(Assumptions!$P$3,'Cost Curves'!BX$54,'Cost Curves'!BX$55,'Cost Curves'!BX$56)</f>
        <v>0</v>
      </c>
      <c r="V183" s="234">
        <f>V$98*Assumptions!$O37*(1+Assumptions!$J$24)^(V$1-$G$1)*CHOOSE(Assumptions!$P$3,'Cost Curves'!BY$54,'Cost Curves'!BY$55,'Cost Curves'!BY$56)</f>
        <v>0</v>
      </c>
      <c r="W183" s="234">
        <f>W$98*Assumptions!$O37*(1+Assumptions!$J$24)^(W$1-$G$1)*CHOOSE(Assumptions!$P$3,'Cost Curves'!BZ$54,'Cost Curves'!BZ$55,'Cost Curves'!BZ$56)</f>
        <v>0</v>
      </c>
      <c r="X183" s="234">
        <f>X$98*Assumptions!$O37*(1+Assumptions!$J$24)^(X$1-$G$1)*CHOOSE(Assumptions!$P$3,'Cost Curves'!CA$54,'Cost Curves'!CA$55,'Cost Curves'!CA$56)</f>
        <v>0</v>
      </c>
      <c r="Y183" s="12"/>
      <c r="Z183" s="12"/>
    </row>
    <row r="184" spans="1:26" ht="14.25" customHeight="1">
      <c r="A184" s="423"/>
      <c r="B184" s="423"/>
      <c r="C184" s="423"/>
      <c r="D184" s="125" t="s">
        <v>84</v>
      </c>
      <c r="E184" s="12"/>
      <c r="F184" s="12"/>
      <c r="G184" s="234">
        <f>G$98*Assumptions!$O38*(1+Assumptions!$J$24)^(G$1-$G$1)*CHOOSE(Assumptions!$P$3,'Cost Curves'!BJ$54,'Cost Curves'!BJ$55,'Cost Curves'!BJ$56)</f>
        <v>0</v>
      </c>
      <c r="H184" s="234">
        <f>H$98*Assumptions!$O38*(1+Assumptions!$J$24)^(H$1-$G$1)*CHOOSE(Assumptions!$P$3,'Cost Curves'!BK$54,'Cost Curves'!BK$55,'Cost Curves'!BK$56)</f>
        <v>0</v>
      </c>
      <c r="I184" s="234">
        <f>I$98*Assumptions!$O38*(1+Assumptions!$J$24)^(I$1-$G$1)*CHOOSE(Assumptions!$P$3,'Cost Curves'!BL$54,'Cost Curves'!BL$55,'Cost Curves'!BL$56)</f>
        <v>0</v>
      </c>
      <c r="J184" s="234">
        <f>J$98*Assumptions!$O38*(1+Assumptions!$J$24)^(J$1-$G$1)*CHOOSE(Assumptions!$P$3,'Cost Curves'!BM$54,'Cost Curves'!BM$55,'Cost Curves'!BM$56)</f>
        <v>0</v>
      </c>
      <c r="K184" s="234">
        <f>K$98*Assumptions!$O38*(1+Assumptions!$J$24)^(K$1-$G$1)*CHOOSE(Assumptions!$P$3,'Cost Curves'!BN$54,'Cost Curves'!BN$55,'Cost Curves'!BN$56)</f>
        <v>0</v>
      </c>
      <c r="L184" s="234">
        <f>L$98*Assumptions!$O38*(1+Assumptions!$J$24)^(L$1-$G$1)*CHOOSE(Assumptions!$P$3,'Cost Curves'!BO$54,'Cost Curves'!BO$55,'Cost Curves'!BO$56)</f>
        <v>0</v>
      </c>
      <c r="M184" s="234">
        <f>M$98*Assumptions!$O38*(1+Assumptions!$J$24)^(M$1-$G$1)*CHOOSE(Assumptions!$P$3,'Cost Curves'!BP$54,'Cost Curves'!BP$55,'Cost Curves'!BP$56)</f>
        <v>0</v>
      </c>
      <c r="N184" s="234">
        <f>N$98*Assumptions!$O38*(1+Assumptions!$J$24)^(N$1-$G$1)*CHOOSE(Assumptions!$P$3,'Cost Curves'!BQ$54,'Cost Curves'!BQ$55,'Cost Curves'!BQ$56)</f>
        <v>0</v>
      </c>
      <c r="O184" s="234">
        <f>O$98*Assumptions!$O38*(1+Assumptions!$J$24)^(O$1-$G$1)*CHOOSE(Assumptions!$P$3,'Cost Curves'!BR$54,'Cost Curves'!BR$55,'Cost Curves'!BR$56)</f>
        <v>0</v>
      </c>
      <c r="P184" s="234">
        <f>P$98*Assumptions!$O38*(1+Assumptions!$J$24)^(P$1-$G$1)*CHOOSE(Assumptions!$P$3,'Cost Curves'!BS$54,'Cost Curves'!BS$55,'Cost Curves'!BS$56)</f>
        <v>0</v>
      </c>
      <c r="Q184" s="234">
        <f>Q$98*Assumptions!$O38*(1+Assumptions!$J$24)^(Q$1-$G$1)*CHOOSE(Assumptions!$P$3,'Cost Curves'!BT$54,'Cost Curves'!BT$55,'Cost Curves'!BT$56)</f>
        <v>0</v>
      </c>
      <c r="R184" s="234">
        <f>R$98*Assumptions!$O38*(1+Assumptions!$J$24)^(R$1-$G$1)*CHOOSE(Assumptions!$P$3,'Cost Curves'!BU$54,'Cost Curves'!BU$55,'Cost Curves'!BU$56)</f>
        <v>0</v>
      </c>
      <c r="S184" s="234">
        <f>S$98*Assumptions!$O38*(1+Assumptions!$J$24)^(S$1-$G$1)*CHOOSE(Assumptions!$P$3,'Cost Curves'!BV$54,'Cost Curves'!BV$55,'Cost Curves'!BV$56)</f>
        <v>0</v>
      </c>
      <c r="T184" s="234">
        <f>T$98*Assumptions!$O38*(1+Assumptions!$J$24)^(T$1-$G$1)*CHOOSE(Assumptions!$P$3,'Cost Curves'!BW$54,'Cost Curves'!BW$55,'Cost Curves'!BW$56)</f>
        <v>0</v>
      </c>
      <c r="U184" s="234">
        <f>U$98*Assumptions!$O38*(1+Assumptions!$J$24)^(U$1-$G$1)*CHOOSE(Assumptions!$P$3,'Cost Curves'!BX$54,'Cost Curves'!BX$55,'Cost Curves'!BX$56)</f>
        <v>0</v>
      </c>
      <c r="V184" s="234">
        <f>V$98*Assumptions!$O38*(1+Assumptions!$J$24)^(V$1-$G$1)*CHOOSE(Assumptions!$P$3,'Cost Curves'!BY$54,'Cost Curves'!BY$55,'Cost Curves'!BY$56)</f>
        <v>0</v>
      </c>
      <c r="W184" s="234">
        <f>W$98*Assumptions!$O38*(1+Assumptions!$J$24)^(W$1-$G$1)*CHOOSE(Assumptions!$P$3,'Cost Curves'!BZ$54,'Cost Curves'!BZ$55,'Cost Curves'!BZ$56)</f>
        <v>0</v>
      </c>
      <c r="X184" s="234">
        <f>X$98*Assumptions!$O38*(1+Assumptions!$J$24)^(X$1-$G$1)*CHOOSE(Assumptions!$P$3,'Cost Curves'!CA$54,'Cost Curves'!CA$55,'Cost Curves'!CA$56)</f>
        <v>0</v>
      </c>
      <c r="Y184" s="12"/>
      <c r="Z184" s="12"/>
    </row>
    <row r="185" spans="1:26" ht="14.25" customHeight="1">
      <c r="A185" s="423"/>
      <c r="B185" s="423"/>
      <c r="C185" s="423"/>
      <c r="D185" s="125" t="s">
        <v>85</v>
      </c>
      <c r="E185" s="12"/>
      <c r="F185" s="12"/>
      <c r="G185" s="234">
        <f>G$98*Assumptions!$O39*(1+Assumptions!$J$24)^(G$1-$G$1)*CHOOSE(Assumptions!$P$3,'Cost Curves'!BJ$54,'Cost Curves'!BJ$55,'Cost Curves'!BJ$56)</f>
        <v>0</v>
      </c>
      <c r="H185" s="234">
        <f>H$98*Assumptions!$O39*(1+Assumptions!$J$24)^(H$1-$G$1)*CHOOSE(Assumptions!$P$3,'Cost Curves'!BK$54,'Cost Curves'!BK$55,'Cost Curves'!BK$56)</f>
        <v>0</v>
      </c>
      <c r="I185" s="234">
        <f>I$98*Assumptions!$O39*(1+Assumptions!$J$24)^(I$1-$G$1)*CHOOSE(Assumptions!$P$3,'Cost Curves'!BL$54,'Cost Curves'!BL$55,'Cost Curves'!BL$56)</f>
        <v>0</v>
      </c>
      <c r="J185" s="234">
        <f>J$98*Assumptions!$O39*(1+Assumptions!$J$24)^(J$1-$G$1)*CHOOSE(Assumptions!$P$3,'Cost Curves'!BM$54,'Cost Curves'!BM$55,'Cost Curves'!BM$56)</f>
        <v>0</v>
      </c>
      <c r="K185" s="234">
        <f>K$98*Assumptions!$O39*(1+Assumptions!$J$24)^(K$1-$G$1)*CHOOSE(Assumptions!$P$3,'Cost Curves'!BN$54,'Cost Curves'!BN$55,'Cost Curves'!BN$56)</f>
        <v>0</v>
      </c>
      <c r="L185" s="234">
        <f>L$98*Assumptions!$O39*(1+Assumptions!$J$24)^(L$1-$G$1)*CHOOSE(Assumptions!$P$3,'Cost Curves'!BO$54,'Cost Curves'!BO$55,'Cost Curves'!BO$56)</f>
        <v>0</v>
      </c>
      <c r="M185" s="234">
        <f>M$98*Assumptions!$O39*(1+Assumptions!$J$24)^(M$1-$G$1)*CHOOSE(Assumptions!$P$3,'Cost Curves'!BP$54,'Cost Curves'!BP$55,'Cost Curves'!BP$56)</f>
        <v>0</v>
      </c>
      <c r="N185" s="234">
        <f>N$98*Assumptions!$O39*(1+Assumptions!$J$24)^(N$1-$G$1)*CHOOSE(Assumptions!$P$3,'Cost Curves'!BQ$54,'Cost Curves'!BQ$55,'Cost Curves'!BQ$56)</f>
        <v>0</v>
      </c>
      <c r="O185" s="234">
        <f>O$98*Assumptions!$O39*(1+Assumptions!$J$24)^(O$1-$G$1)*CHOOSE(Assumptions!$P$3,'Cost Curves'!BR$54,'Cost Curves'!BR$55,'Cost Curves'!BR$56)</f>
        <v>0</v>
      </c>
      <c r="P185" s="234">
        <f>P$98*Assumptions!$O39*(1+Assumptions!$J$24)^(P$1-$G$1)*CHOOSE(Assumptions!$P$3,'Cost Curves'!BS$54,'Cost Curves'!BS$55,'Cost Curves'!BS$56)</f>
        <v>0</v>
      </c>
      <c r="Q185" s="234">
        <f>Q$98*Assumptions!$O39*(1+Assumptions!$J$24)^(Q$1-$G$1)*CHOOSE(Assumptions!$P$3,'Cost Curves'!BT$54,'Cost Curves'!BT$55,'Cost Curves'!BT$56)</f>
        <v>0</v>
      </c>
      <c r="R185" s="234">
        <f>R$98*Assumptions!$O39*(1+Assumptions!$J$24)^(R$1-$G$1)*CHOOSE(Assumptions!$P$3,'Cost Curves'!BU$54,'Cost Curves'!BU$55,'Cost Curves'!BU$56)</f>
        <v>0</v>
      </c>
      <c r="S185" s="234">
        <f>S$98*Assumptions!$O39*(1+Assumptions!$J$24)^(S$1-$G$1)*CHOOSE(Assumptions!$P$3,'Cost Curves'!BV$54,'Cost Curves'!BV$55,'Cost Curves'!BV$56)</f>
        <v>0</v>
      </c>
      <c r="T185" s="234">
        <f>T$98*Assumptions!$O39*(1+Assumptions!$J$24)^(T$1-$G$1)*CHOOSE(Assumptions!$P$3,'Cost Curves'!BW$54,'Cost Curves'!BW$55,'Cost Curves'!BW$56)</f>
        <v>0</v>
      </c>
      <c r="U185" s="234">
        <f>U$98*Assumptions!$O39*(1+Assumptions!$J$24)^(U$1-$G$1)*CHOOSE(Assumptions!$P$3,'Cost Curves'!BX$54,'Cost Curves'!BX$55,'Cost Curves'!BX$56)</f>
        <v>0</v>
      </c>
      <c r="V185" s="234">
        <f>V$98*Assumptions!$O39*(1+Assumptions!$J$24)^(V$1-$G$1)*CHOOSE(Assumptions!$P$3,'Cost Curves'!BY$54,'Cost Curves'!BY$55,'Cost Curves'!BY$56)</f>
        <v>0</v>
      </c>
      <c r="W185" s="234">
        <f>W$98*Assumptions!$O39*(1+Assumptions!$J$24)^(W$1-$G$1)*CHOOSE(Assumptions!$P$3,'Cost Curves'!BZ$54,'Cost Curves'!BZ$55,'Cost Curves'!BZ$56)</f>
        <v>0</v>
      </c>
      <c r="X185" s="234">
        <f>X$98*Assumptions!$O39*(1+Assumptions!$J$24)^(X$1-$G$1)*CHOOSE(Assumptions!$P$3,'Cost Curves'!CA$54,'Cost Curves'!CA$55,'Cost Curves'!CA$56)</f>
        <v>0</v>
      </c>
      <c r="Y185" s="12"/>
      <c r="Z185" s="12"/>
    </row>
    <row r="186" spans="1:26" ht="14.25" customHeight="1">
      <c r="A186" s="423"/>
      <c r="B186" s="423"/>
      <c r="C186" s="423"/>
      <c r="D186" s="125" t="s">
        <v>86</v>
      </c>
      <c r="E186" s="12"/>
      <c r="F186" s="12"/>
      <c r="G186" s="234">
        <f>G$98*Assumptions!$O40*(1+Assumptions!$J$24)^(G$1-$G$1)*CHOOSE(Assumptions!$P$3,'Cost Curves'!BJ$54,'Cost Curves'!BJ$55,'Cost Curves'!BJ$56)</f>
        <v>0</v>
      </c>
      <c r="H186" s="234">
        <f>H$98*Assumptions!$O40*(1+Assumptions!$J$24)^(H$1-$G$1)*CHOOSE(Assumptions!$P$3,'Cost Curves'!BK$54,'Cost Curves'!BK$55,'Cost Curves'!BK$56)</f>
        <v>0</v>
      </c>
      <c r="I186" s="234">
        <f>I$98*Assumptions!$O40*(1+Assumptions!$J$24)^(I$1-$G$1)*CHOOSE(Assumptions!$P$3,'Cost Curves'!BL$54,'Cost Curves'!BL$55,'Cost Curves'!BL$56)</f>
        <v>0</v>
      </c>
      <c r="J186" s="234">
        <f>J$98*Assumptions!$O40*(1+Assumptions!$J$24)^(J$1-$G$1)*CHOOSE(Assumptions!$P$3,'Cost Curves'!BM$54,'Cost Curves'!BM$55,'Cost Curves'!BM$56)</f>
        <v>0</v>
      </c>
      <c r="K186" s="234">
        <f>K$98*Assumptions!$O40*(1+Assumptions!$J$24)^(K$1-$G$1)*CHOOSE(Assumptions!$P$3,'Cost Curves'!BN$54,'Cost Curves'!BN$55,'Cost Curves'!BN$56)</f>
        <v>0</v>
      </c>
      <c r="L186" s="234">
        <f>L$98*Assumptions!$O40*(1+Assumptions!$J$24)^(L$1-$G$1)*CHOOSE(Assumptions!$P$3,'Cost Curves'!BO$54,'Cost Curves'!BO$55,'Cost Curves'!BO$56)</f>
        <v>0</v>
      </c>
      <c r="M186" s="234">
        <f>M$98*Assumptions!$O40*(1+Assumptions!$J$24)^(M$1-$G$1)*CHOOSE(Assumptions!$P$3,'Cost Curves'!BP$54,'Cost Curves'!BP$55,'Cost Curves'!BP$56)</f>
        <v>0</v>
      </c>
      <c r="N186" s="234">
        <f>N$98*Assumptions!$O40*(1+Assumptions!$J$24)^(N$1-$G$1)*CHOOSE(Assumptions!$P$3,'Cost Curves'!BQ$54,'Cost Curves'!BQ$55,'Cost Curves'!BQ$56)</f>
        <v>0</v>
      </c>
      <c r="O186" s="234">
        <f>O$98*Assumptions!$O40*(1+Assumptions!$J$24)^(O$1-$G$1)*CHOOSE(Assumptions!$P$3,'Cost Curves'!BR$54,'Cost Curves'!BR$55,'Cost Curves'!BR$56)</f>
        <v>0</v>
      </c>
      <c r="P186" s="234">
        <f>P$98*Assumptions!$O40*(1+Assumptions!$J$24)^(P$1-$G$1)*CHOOSE(Assumptions!$P$3,'Cost Curves'!BS$54,'Cost Curves'!BS$55,'Cost Curves'!BS$56)</f>
        <v>0</v>
      </c>
      <c r="Q186" s="234">
        <f>Q$98*Assumptions!$O40*(1+Assumptions!$J$24)^(Q$1-$G$1)*CHOOSE(Assumptions!$P$3,'Cost Curves'!BT$54,'Cost Curves'!BT$55,'Cost Curves'!BT$56)</f>
        <v>0</v>
      </c>
      <c r="R186" s="234">
        <f>R$98*Assumptions!$O40*(1+Assumptions!$J$24)^(R$1-$G$1)*CHOOSE(Assumptions!$P$3,'Cost Curves'!BU$54,'Cost Curves'!BU$55,'Cost Curves'!BU$56)</f>
        <v>0</v>
      </c>
      <c r="S186" s="234">
        <f>S$98*Assumptions!$O40*(1+Assumptions!$J$24)^(S$1-$G$1)*CHOOSE(Assumptions!$P$3,'Cost Curves'!BV$54,'Cost Curves'!BV$55,'Cost Curves'!BV$56)</f>
        <v>0</v>
      </c>
      <c r="T186" s="234">
        <f>T$98*Assumptions!$O40*(1+Assumptions!$J$24)^(T$1-$G$1)*CHOOSE(Assumptions!$P$3,'Cost Curves'!BW$54,'Cost Curves'!BW$55,'Cost Curves'!BW$56)</f>
        <v>0</v>
      </c>
      <c r="U186" s="234">
        <f>U$98*Assumptions!$O40*(1+Assumptions!$J$24)^(U$1-$G$1)*CHOOSE(Assumptions!$P$3,'Cost Curves'!BX$54,'Cost Curves'!BX$55,'Cost Curves'!BX$56)</f>
        <v>0</v>
      </c>
      <c r="V186" s="234">
        <f>V$98*Assumptions!$O40*(1+Assumptions!$J$24)^(V$1-$G$1)*CHOOSE(Assumptions!$P$3,'Cost Curves'!BY$54,'Cost Curves'!BY$55,'Cost Curves'!BY$56)</f>
        <v>0</v>
      </c>
      <c r="W186" s="234">
        <f>W$98*Assumptions!$O40*(1+Assumptions!$J$24)^(W$1-$G$1)*CHOOSE(Assumptions!$P$3,'Cost Curves'!BZ$54,'Cost Curves'!BZ$55,'Cost Curves'!BZ$56)</f>
        <v>0</v>
      </c>
      <c r="X186" s="234">
        <f>X$98*Assumptions!$O40*(1+Assumptions!$J$24)^(X$1-$G$1)*CHOOSE(Assumptions!$P$3,'Cost Curves'!CA$54,'Cost Curves'!CA$55,'Cost Curves'!CA$56)</f>
        <v>0</v>
      </c>
      <c r="Y186" s="12"/>
      <c r="Z186" s="12"/>
    </row>
    <row r="187" spans="1:26" ht="14.25" customHeight="1">
      <c r="A187" s="423"/>
      <c r="B187" s="423"/>
      <c r="C187" s="423"/>
      <c r="D187" s="125" t="s">
        <v>87</v>
      </c>
      <c r="E187" s="12"/>
      <c r="F187" s="12"/>
      <c r="G187" s="234">
        <f>G$98*Assumptions!$O41*(1+Assumptions!$J$24)^(G$1-$G$1)*CHOOSE(Assumptions!$P$3,'Cost Curves'!BJ$54,'Cost Curves'!BJ$55,'Cost Curves'!BJ$56)</f>
        <v>0</v>
      </c>
      <c r="H187" s="234">
        <f>H$98*Assumptions!$O41*(1+Assumptions!$J$24)^(H$1-$G$1)*CHOOSE(Assumptions!$P$3,'Cost Curves'!BK$54,'Cost Curves'!BK$55,'Cost Curves'!BK$56)</f>
        <v>0</v>
      </c>
      <c r="I187" s="234">
        <f>I$98*Assumptions!$O41*(1+Assumptions!$J$24)^(I$1-$G$1)*CHOOSE(Assumptions!$P$3,'Cost Curves'!BL$54,'Cost Curves'!BL$55,'Cost Curves'!BL$56)</f>
        <v>0</v>
      </c>
      <c r="J187" s="234">
        <f>J$98*Assumptions!$O41*(1+Assumptions!$J$24)^(J$1-$G$1)*CHOOSE(Assumptions!$P$3,'Cost Curves'!BM$54,'Cost Curves'!BM$55,'Cost Curves'!BM$56)</f>
        <v>0</v>
      </c>
      <c r="K187" s="234">
        <f>K$98*Assumptions!$O41*(1+Assumptions!$J$24)^(K$1-$G$1)*CHOOSE(Assumptions!$P$3,'Cost Curves'!BN$54,'Cost Curves'!BN$55,'Cost Curves'!BN$56)</f>
        <v>0</v>
      </c>
      <c r="L187" s="234">
        <f>L$98*Assumptions!$O41*(1+Assumptions!$J$24)^(L$1-$G$1)*CHOOSE(Assumptions!$P$3,'Cost Curves'!BO$54,'Cost Curves'!BO$55,'Cost Curves'!BO$56)</f>
        <v>0</v>
      </c>
      <c r="M187" s="234">
        <f>M$98*Assumptions!$O41*(1+Assumptions!$J$24)^(M$1-$G$1)*CHOOSE(Assumptions!$P$3,'Cost Curves'!BP$54,'Cost Curves'!BP$55,'Cost Curves'!BP$56)</f>
        <v>0</v>
      </c>
      <c r="N187" s="234">
        <f>N$98*Assumptions!$O41*(1+Assumptions!$J$24)^(N$1-$G$1)*CHOOSE(Assumptions!$P$3,'Cost Curves'!BQ$54,'Cost Curves'!BQ$55,'Cost Curves'!BQ$56)</f>
        <v>0</v>
      </c>
      <c r="O187" s="234">
        <f>O$98*Assumptions!$O41*(1+Assumptions!$J$24)^(O$1-$G$1)*CHOOSE(Assumptions!$P$3,'Cost Curves'!BR$54,'Cost Curves'!BR$55,'Cost Curves'!BR$56)</f>
        <v>0</v>
      </c>
      <c r="P187" s="234">
        <f>P$98*Assumptions!$O41*(1+Assumptions!$J$24)^(P$1-$G$1)*CHOOSE(Assumptions!$P$3,'Cost Curves'!BS$54,'Cost Curves'!BS$55,'Cost Curves'!BS$56)</f>
        <v>0</v>
      </c>
      <c r="Q187" s="234">
        <f>Q$98*Assumptions!$O41*(1+Assumptions!$J$24)^(Q$1-$G$1)*CHOOSE(Assumptions!$P$3,'Cost Curves'!BT$54,'Cost Curves'!BT$55,'Cost Curves'!BT$56)</f>
        <v>0</v>
      </c>
      <c r="R187" s="234">
        <f>R$98*Assumptions!$O41*(1+Assumptions!$J$24)^(R$1-$G$1)*CHOOSE(Assumptions!$P$3,'Cost Curves'!BU$54,'Cost Curves'!BU$55,'Cost Curves'!BU$56)</f>
        <v>0</v>
      </c>
      <c r="S187" s="234">
        <f>S$98*Assumptions!$O41*(1+Assumptions!$J$24)^(S$1-$G$1)*CHOOSE(Assumptions!$P$3,'Cost Curves'!BV$54,'Cost Curves'!BV$55,'Cost Curves'!BV$56)</f>
        <v>0</v>
      </c>
      <c r="T187" s="234">
        <f>T$98*Assumptions!$O41*(1+Assumptions!$J$24)^(T$1-$G$1)*CHOOSE(Assumptions!$P$3,'Cost Curves'!BW$54,'Cost Curves'!BW$55,'Cost Curves'!BW$56)</f>
        <v>0</v>
      </c>
      <c r="U187" s="234">
        <f>U$98*Assumptions!$O41*(1+Assumptions!$J$24)^(U$1-$G$1)*CHOOSE(Assumptions!$P$3,'Cost Curves'!BX$54,'Cost Curves'!BX$55,'Cost Curves'!BX$56)</f>
        <v>0</v>
      </c>
      <c r="V187" s="234">
        <f>V$98*Assumptions!$O41*(1+Assumptions!$J$24)^(V$1-$G$1)*CHOOSE(Assumptions!$P$3,'Cost Curves'!BY$54,'Cost Curves'!BY$55,'Cost Curves'!BY$56)</f>
        <v>0</v>
      </c>
      <c r="W187" s="234">
        <f>W$98*Assumptions!$O41*(1+Assumptions!$J$24)^(W$1-$G$1)*CHOOSE(Assumptions!$P$3,'Cost Curves'!BZ$54,'Cost Curves'!BZ$55,'Cost Curves'!BZ$56)</f>
        <v>0</v>
      </c>
      <c r="X187" s="234">
        <f>X$98*Assumptions!$O41*(1+Assumptions!$J$24)^(X$1-$G$1)*CHOOSE(Assumptions!$P$3,'Cost Curves'!CA$54,'Cost Curves'!CA$55,'Cost Curves'!CA$56)</f>
        <v>0</v>
      </c>
      <c r="Y187" s="12"/>
      <c r="Z187" s="12"/>
    </row>
    <row r="188" spans="1:26" ht="14.25" customHeight="1">
      <c r="A188" s="423"/>
      <c r="B188" s="423"/>
      <c r="C188" s="423"/>
      <c r="D188" s="125" t="s">
        <v>89</v>
      </c>
      <c r="E188" s="12"/>
      <c r="F188" s="12"/>
      <c r="G188" s="234">
        <f>G$98*Assumptions!$O42*(1+Assumptions!$J$24)^(G$1-$G$1)*CHOOSE(Assumptions!$P$3,'Cost Curves'!BJ$54,'Cost Curves'!BJ$55,'Cost Curves'!BJ$56)</f>
        <v>0</v>
      </c>
      <c r="H188" s="234">
        <f>H$98*Assumptions!$O42*(1+Assumptions!$J$24)^(H$1-$G$1)*CHOOSE(Assumptions!$P$3,'Cost Curves'!BK$54,'Cost Curves'!BK$55,'Cost Curves'!BK$56)</f>
        <v>0</v>
      </c>
      <c r="I188" s="234">
        <f>I$98*Assumptions!$O42*(1+Assumptions!$J$24)^(I$1-$G$1)*CHOOSE(Assumptions!$P$3,'Cost Curves'!BL$54,'Cost Curves'!BL$55,'Cost Curves'!BL$56)</f>
        <v>0</v>
      </c>
      <c r="J188" s="234">
        <f>J$98*Assumptions!$O42*(1+Assumptions!$J$24)^(J$1-$G$1)*CHOOSE(Assumptions!$P$3,'Cost Curves'!BM$54,'Cost Curves'!BM$55,'Cost Curves'!BM$56)</f>
        <v>0</v>
      </c>
      <c r="K188" s="234">
        <f>K$98*Assumptions!$O42*(1+Assumptions!$J$24)^(K$1-$G$1)*CHOOSE(Assumptions!$P$3,'Cost Curves'!BN$54,'Cost Curves'!BN$55,'Cost Curves'!BN$56)</f>
        <v>0</v>
      </c>
      <c r="L188" s="234">
        <f>L$98*Assumptions!$O42*(1+Assumptions!$J$24)^(L$1-$G$1)*CHOOSE(Assumptions!$P$3,'Cost Curves'!BO$54,'Cost Curves'!BO$55,'Cost Curves'!BO$56)</f>
        <v>0</v>
      </c>
      <c r="M188" s="234">
        <f>M$98*Assumptions!$O42*(1+Assumptions!$J$24)^(M$1-$G$1)*CHOOSE(Assumptions!$P$3,'Cost Curves'!BP$54,'Cost Curves'!BP$55,'Cost Curves'!BP$56)</f>
        <v>0</v>
      </c>
      <c r="N188" s="234">
        <f>N$98*Assumptions!$O42*(1+Assumptions!$J$24)^(N$1-$G$1)*CHOOSE(Assumptions!$P$3,'Cost Curves'!BQ$54,'Cost Curves'!BQ$55,'Cost Curves'!BQ$56)</f>
        <v>0</v>
      </c>
      <c r="O188" s="234">
        <f>O$98*Assumptions!$O42*(1+Assumptions!$J$24)^(O$1-$G$1)*CHOOSE(Assumptions!$P$3,'Cost Curves'!BR$54,'Cost Curves'!BR$55,'Cost Curves'!BR$56)</f>
        <v>0</v>
      </c>
      <c r="P188" s="234">
        <f>P$98*Assumptions!$O42*(1+Assumptions!$J$24)^(P$1-$G$1)*CHOOSE(Assumptions!$P$3,'Cost Curves'!BS$54,'Cost Curves'!BS$55,'Cost Curves'!BS$56)</f>
        <v>0</v>
      </c>
      <c r="Q188" s="234">
        <f>Q$98*Assumptions!$O42*(1+Assumptions!$J$24)^(Q$1-$G$1)*CHOOSE(Assumptions!$P$3,'Cost Curves'!BT$54,'Cost Curves'!BT$55,'Cost Curves'!BT$56)</f>
        <v>0</v>
      </c>
      <c r="R188" s="234">
        <f>R$98*Assumptions!$O42*(1+Assumptions!$J$24)^(R$1-$G$1)*CHOOSE(Assumptions!$P$3,'Cost Curves'!BU$54,'Cost Curves'!BU$55,'Cost Curves'!BU$56)</f>
        <v>0</v>
      </c>
      <c r="S188" s="234">
        <f>S$98*Assumptions!$O42*(1+Assumptions!$J$24)^(S$1-$G$1)*CHOOSE(Assumptions!$P$3,'Cost Curves'!BV$54,'Cost Curves'!BV$55,'Cost Curves'!BV$56)</f>
        <v>0</v>
      </c>
      <c r="T188" s="234">
        <f>T$98*Assumptions!$O42*(1+Assumptions!$J$24)^(T$1-$G$1)*CHOOSE(Assumptions!$P$3,'Cost Curves'!BW$54,'Cost Curves'!BW$55,'Cost Curves'!BW$56)</f>
        <v>0</v>
      </c>
      <c r="U188" s="234">
        <f>U$98*Assumptions!$O42*(1+Assumptions!$J$24)^(U$1-$G$1)*CHOOSE(Assumptions!$P$3,'Cost Curves'!BX$54,'Cost Curves'!BX$55,'Cost Curves'!BX$56)</f>
        <v>0</v>
      </c>
      <c r="V188" s="234">
        <f>V$98*Assumptions!$O42*(1+Assumptions!$J$24)^(V$1-$G$1)*CHOOSE(Assumptions!$P$3,'Cost Curves'!BY$54,'Cost Curves'!BY$55,'Cost Curves'!BY$56)</f>
        <v>0</v>
      </c>
      <c r="W188" s="234">
        <f>W$98*Assumptions!$O42*(1+Assumptions!$J$24)^(W$1-$G$1)*CHOOSE(Assumptions!$P$3,'Cost Curves'!BZ$54,'Cost Curves'!BZ$55,'Cost Curves'!BZ$56)</f>
        <v>0</v>
      </c>
      <c r="X188" s="234">
        <f>X$98*Assumptions!$O42*(1+Assumptions!$J$24)^(X$1-$G$1)*CHOOSE(Assumptions!$P$3,'Cost Curves'!CA$54,'Cost Curves'!CA$55,'Cost Curves'!CA$56)</f>
        <v>0</v>
      </c>
      <c r="Y188" s="12"/>
      <c r="Z188" s="12"/>
    </row>
    <row r="189" spans="1:26" ht="14.25" customHeight="1">
      <c r="A189" s="423"/>
      <c r="B189" s="423"/>
      <c r="C189" s="423"/>
      <c r="D189" s="125" t="s">
        <v>90</v>
      </c>
      <c r="E189" s="12"/>
      <c r="F189" s="12"/>
      <c r="G189" s="234">
        <f>G$98*Assumptions!$O43*(1+Assumptions!$J$24)^(G$1-$G$1)*CHOOSE(Assumptions!$P$3,'Cost Curves'!BJ$54,'Cost Curves'!BJ$55,'Cost Curves'!BJ$56)</f>
        <v>0</v>
      </c>
      <c r="H189" s="234">
        <f>H$98*Assumptions!$O43*(1+Assumptions!$J$24)^(H$1-$G$1)*CHOOSE(Assumptions!$P$3,'Cost Curves'!BK$54,'Cost Curves'!BK$55,'Cost Curves'!BK$56)</f>
        <v>0</v>
      </c>
      <c r="I189" s="234">
        <f>I$98*Assumptions!$O43*(1+Assumptions!$J$24)^(I$1-$G$1)*CHOOSE(Assumptions!$P$3,'Cost Curves'!BL$54,'Cost Curves'!BL$55,'Cost Curves'!BL$56)</f>
        <v>0</v>
      </c>
      <c r="J189" s="234">
        <f>J$98*Assumptions!$O43*(1+Assumptions!$J$24)^(J$1-$G$1)*CHOOSE(Assumptions!$P$3,'Cost Curves'!BM$54,'Cost Curves'!BM$55,'Cost Curves'!BM$56)</f>
        <v>0</v>
      </c>
      <c r="K189" s="234">
        <f>K$98*Assumptions!$O43*(1+Assumptions!$J$24)^(K$1-$G$1)*CHOOSE(Assumptions!$P$3,'Cost Curves'!BN$54,'Cost Curves'!BN$55,'Cost Curves'!BN$56)</f>
        <v>0</v>
      </c>
      <c r="L189" s="234">
        <f>L$98*Assumptions!$O43*(1+Assumptions!$J$24)^(L$1-$G$1)*CHOOSE(Assumptions!$P$3,'Cost Curves'!BO$54,'Cost Curves'!BO$55,'Cost Curves'!BO$56)</f>
        <v>0</v>
      </c>
      <c r="M189" s="234">
        <f>M$98*Assumptions!$O43*(1+Assumptions!$J$24)^(M$1-$G$1)*CHOOSE(Assumptions!$P$3,'Cost Curves'!BP$54,'Cost Curves'!BP$55,'Cost Curves'!BP$56)</f>
        <v>0</v>
      </c>
      <c r="N189" s="234">
        <f>N$98*Assumptions!$O43*(1+Assumptions!$J$24)^(N$1-$G$1)*CHOOSE(Assumptions!$P$3,'Cost Curves'!BQ$54,'Cost Curves'!BQ$55,'Cost Curves'!BQ$56)</f>
        <v>0</v>
      </c>
      <c r="O189" s="234">
        <f>O$98*Assumptions!$O43*(1+Assumptions!$J$24)^(O$1-$G$1)*CHOOSE(Assumptions!$P$3,'Cost Curves'!BR$54,'Cost Curves'!BR$55,'Cost Curves'!BR$56)</f>
        <v>0</v>
      </c>
      <c r="P189" s="234">
        <f>P$98*Assumptions!$O43*(1+Assumptions!$J$24)^(P$1-$G$1)*CHOOSE(Assumptions!$P$3,'Cost Curves'!BS$54,'Cost Curves'!BS$55,'Cost Curves'!BS$56)</f>
        <v>0</v>
      </c>
      <c r="Q189" s="234">
        <f>Q$98*Assumptions!$O43*(1+Assumptions!$J$24)^(Q$1-$G$1)*CHOOSE(Assumptions!$P$3,'Cost Curves'!BT$54,'Cost Curves'!BT$55,'Cost Curves'!BT$56)</f>
        <v>0</v>
      </c>
      <c r="R189" s="234">
        <f>R$98*Assumptions!$O43*(1+Assumptions!$J$24)^(R$1-$G$1)*CHOOSE(Assumptions!$P$3,'Cost Curves'!BU$54,'Cost Curves'!BU$55,'Cost Curves'!BU$56)</f>
        <v>0</v>
      </c>
      <c r="S189" s="234">
        <f>S$98*Assumptions!$O43*(1+Assumptions!$J$24)^(S$1-$G$1)*CHOOSE(Assumptions!$P$3,'Cost Curves'!BV$54,'Cost Curves'!BV$55,'Cost Curves'!BV$56)</f>
        <v>0</v>
      </c>
      <c r="T189" s="234">
        <f>T$98*Assumptions!$O43*(1+Assumptions!$J$24)^(T$1-$G$1)*CHOOSE(Assumptions!$P$3,'Cost Curves'!BW$54,'Cost Curves'!BW$55,'Cost Curves'!BW$56)</f>
        <v>0</v>
      </c>
      <c r="U189" s="234">
        <f>U$98*Assumptions!$O43*(1+Assumptions!$J$24)^(U$1-$G$1)*CHOOSE(Assumptions!$P$3,'Cost Curves'!BX$54,'Cost Curves'!BX$55,'Cost Curves'!BX$56)</f>
        <v>0</v>
      </c>
      <c r="V189" s="234">
        <f>V$98*Assumptions!$O43*(1+Assumptions!$J$24)^(V$1-$G$1)*CHOOSE(Assumptions!$P$3,'Cost Curves'!BY$54,'Cost Curves'!BY$55,'Cost Curves'!BY$56)</f>
        <v>0</v>
      </c>
      <c r="W189" s="234">
        <f>W$98*Assumptions!$O43*(1+Assumptions!$J$24)^(W$1-$G$1)*CHOOSE(Assumptions!$P$3,'Cost Curves'!BZ$54,'Cost Curves'!BZ$55,'Cost Curves'!BZ$56)</f>
        <v>0</v>
      </c>
      <c r="X189" s="234">
        <f>X$98*Assumptions!$O43*(1+Assumptions!$J$24)^(X$1-$G$1)*CHOOSE(Assumptions!$P$3,'Cost Curves'!CA$54,'Cost Curves'!CA$55,'Cost Curves'!CA$56)</f>
        <v>0</v>
      </c>
      <c r="Y189" s="12"/>
      <c r="Z189" s="12"/>
    </row>
    <row r="190" spans="1:26" ht="14.25" customHeight="1">
      <c r="A190" s="423"/>
      <c r="B190" s="423"/>
      <c r="C190" s="423"/>
      <c r="D190" s="125" t="s">
        <v>171</v>
      </c>
      <c r="E190" s="12"/>
      <c r="F190" s="12"/>
      <c r="G190" s="234">
        <f>G$98*Assumptions!$O44*(1+Assumptions!$J$24)^(G$1-$G$1)*CHOOSE(Assumptions!$P$3,'Cost Curves'!BJ$54,'Cost Curves'!BJ$55,'Cost Curves'!BJ$56)</f>
        <v>0</v>
      </c>
      <c r="H190" s="234">
        <f>H$98*Assumptions!$O44*(1+Assumptions!$J$24)^(H$1-$G$1)*CHOOSE(Assumptions!$P$3,'Cost Curves'!BK$54,'Cost Curves'!BK$55,'Cost Curves'!BK$56)</f>
        <v>0</v>
      </c>
      <c r="I190" s="234">
        <f>I$98*Assumptions!$O44*(1+Assumptions!$J$24)^(I$1-$G$1)*CHOOSE(Assumptions!$P$3,'Cost Curves'!BL$54,'Cost Curves'!BL$55,'Cost Curves'!BL$56)</f>
        <v>0</v>
      </c>
      <c r="J190" s="234">
        <f>J$98*Assumptions!$O44*(1+Assumptions!$J$24)^(J$1-$G$1)*CHOOSE(Assumptions!$P$3,'Cost Curves'!BM$54,'Cost Curves'!BM$55,'Cost Curves'!BM$56)</f>
        <v>0</v>
      </c>
      <c r="K190" s="234">
        <f>K$98*Assumptions!$O44*(1+Assumptions!$J$24)^(K$1-$G$1)*CHOOSE(Assumptions!$P$3,'Cost Curves'!BN$54,'Cost Curves'!BN$55,'Cost Curves'!BN$56)</f>
        <v>0</v>
      </c>
      <c r="L190" s="234">
        <f>L$98*Assumptions!$O44*(1+Assumptions!$J$24)^(L$1-$G$1)*CHOOSE(Assumptions!$P$3,'Cost Curves'!BO$54,'Cost Curves'!BO$55,'Cost Curves'!BO$56)</f>
        <v>0</v>
      </c>
      <c r="M190" s="234">
        <f>M$98*Assumptions!$O44*(1+Assumptions!$J$24)^(M$1-$G$1)*CHOOSE(Assumptions!$P$3,'Cost Curves'!BP$54,'Cost Curves'!BP$55,'Cost Curves'!BP$56)</f>
        <v>0</v>
      </c>
      <c r="N190" s="234">
        <f>N$98*Assumptions!$O44*(1+Assumptions!$J$24)^(N$1-$G$1)*CHOOSE(Assumptions!$P$3,'Cost Curves'!BQ$54,'Cost Curves'!BQ$55,'Cost Curves'!BQ$56)</f>
        <v>0</v>
      </c>
      <c r="O190" s="234">
        <f>O$98*Assumptions!$O44*(1+Assumptions!$J$24)^(O$1-$G$1)*CHOOSE(Assumptions!$P$3,'Cost Curves'!BR$54,'Cost Curves'!BR$55,'Cost Curves'!BR$56)</f>
        <v>0</v>
      </c>
      <c r="P190" s="234">
        <f>P$98*Assumptions!$O44*(1+Assumptions!$J$24)^(P$1-$G$1)*CHOOSE(Assumptions!$P$3,'Cost Curves'!BS$54,'Cost Curves'!BS$55,'Cost Curves'!BS$56)</f>
        <v>0</v>
      </c>
      <c r="Q190" s="234">
        <f>Q$98*Assumptions!$O44*(1+Assumptions!$J$24)^(Q$1-$G$1)*CHOOSE(Assumptions!$P$3,'Cost Curves'!BT$54,'Cost Curves'!BT$55,'Cost Curves'!BT$56)</f>
        <v>0</v>
      </c>
      <c r="R190" s="234">
        <f>R$98*Assumptions!$O44*(1+Assumptions!$J$24)^(R$1-$G$1)*CHOOSE(Assumptions!$P$3,'Cost Curves'!BU$54,'Cost Curves'!BU$55,'Cost Curves'!BU$56)</f>
        <v>0</v>
      </c>
      <c r="S190" s="234">
        <f>S$98*Assumptions!$O44*(1+Assumptions!$J$24)^(S$1-$G$1)*CHOOSE(Assumptions!$P$3,'Cost Curves'!BV$54,'Cost Curves'!BV$55,'Cost Curves'!BV$56)</f>
        <v>0</v>
      </c>
      <c r="T190" s="234">
        <f>T$98*Assumptions!$O44*(1+Assumptions!$J$24)^(T$1-$G$1)*CHOOSE(Assumptions!$P$3,'Cost Curves'!BW$54,'Cost Curves'!BW$55,'Cost Curves'!BW$56)</f>
        <v>0</v>
      </c>
      <c r="U190" s="234">
        <f>U$98*Assumptions!$O44*(1+Assumptions!$J$24)^(U$1-$G$1)*CHOOSE(Assumptions!$P$3,'Cost Curves'!BX$54,'Cost Curves'!BX$55,'Cost Curves'!BX$56)</f>
        <v>0</v>
      </c>
      <c r="V190" s="234">
        <f>V$98*Assumptions!$O44*(1+Assumptions!$J$24)^(V$1-$G$1)*CHOOSE(Assumptions!$P$3,'Cost Curves'!BY$54,'Cost Curves'!BY$55,'Cost Curves'!BY$56)</f>
        <v>0</v>
      </c>
      <c r="W190" s="234">
        <f>W$98*Assumptions!$O44*(1+Assumptions!$J$24)^(W$1-$G$1)*CHOOSE(Assumptions!$P$3,'Cost Curves'!BZ$54,'Cost Curves'!BZ$55,'Cost Curves'!BZ$56)</f>
        <v>0</v>
      </c>
      <c r="X190" s="234">
        <f>X$98*Assumptions!$O44*(1+Assumptions!$J$24)^(X$1-$G$1)*CHOOSE(Assumptions!$P$3,'Cost Curves'!CA$54,'Cost Curves'!CA$55,'Cost Curves'!CA$56)</f>
        <v>0</v>
      </c>
      <c r="Y190" s="12"/>
      <c r="Z190" s="12"/>
    </row>
    <row r="191" spans="1:26" ht="14.25" customHeight="1">
      <c r="A191" s="423"/>
      <c r="B191" s="423"/>
      <c r="C191" s="423"/>
      <c r="D191" s="125" t="s">
        <v>92</v>
      </c>
      <c r="E191" s="12"/>
      <c r="F191" s="12"/>
      <c r="G191" s="234">
        <f>G$98*Assumptions!$O45*(1+Assumptions!$J$24)^(G$1-$G$1)*CHOOSE(Assumptions!$P$3,'Cost Curves'!BJ$54,'Cost Curves'!BJ$55,'Cost Curves'!BJ$56)</f>
        <v>0</v>
      </c>
      <c r="H191" s="234">
        <f>H$98*Assumptions!$O45*(1+Assumptions!$J$24)^(H$1-$G$1)*CHOOSE(Assumptions!$P$3,'Cost Curves'!BK$54,'Cost Curves'!BK$55,'Cost Curves'!BK$56)</f>
        <v>0</v>
      </c>
      <c r="I191" s="234">
        <f>I$98*Assumptions!$O45*(1+Assumptions!$J$24)^(I$1-$G$1)*CHOOSE(Assumptions!$P$3,'Cost Curves'!BL$54,'Cost Curves'!BL$55,'Cost Curves'!BL$56)</f>
        <v>0</v>
      </c>
      <c r="J191" s="234">
        <f>J$98*Assumptions!$O45*(1+Assumptions!$J$24)^(J$1-$G$1)*CHOOSE(Assumptions!$P$3,'Cost Curves'!BM$54,'Cost Curves'!BM$55,'Cost Curves'!BM$56)</f>
        <v>0</v>
      </c>
      <c r="K191" s="234">
        <f>K$98*Assumptions!$O45*(1+Assumptions!$J$24)^(K$1-$G$1)*CHOOSE(Assumptions!$P$3,'Cost Curves'!BN$54,'Cost Curves'!BN$55,'Cost Curves'!BN$56)</f>
        <v>0</v>
      </c>
      <c r="L191" s="234">
        <f>L$98*Assumptions!$O45*(1+Assumptions!$J$24)^(L$1-$G$1)*CHOOSE(Assumptions!$P$3,'Cost Curves'!BO$54,'Cost Curves'!BO$55,'Cost Curves'!BO$56)</f>
        <v>0</v>
      </c>
      <c r="M191" s="234">
        <f>M$98*Assumptions!$O45*(1+Assumptions!$J$24)^(M$1-$G$1)*CHOOSE(Assumptions!$P$3,'Cost Curves'!BP$54,'Cost Curves'!BP$55,'Cost Curves'!BP$56)</f>
        <v>0</v>
      </c>
      <c r="N191" s="234">
        <f>N$98*Assumptions!$O45*(1+Assumptions!$J$24)^(N$1-$G$1)*CHOOSE(Assumptions!$P$3,'Cost Curves'!BQ$54,'Cost Curves'!BQ$55,'Cost Curves'!BQ$56)</f>
        <v>0</v>
      </c>
      <c r="O191" s="234">
        <f>O$98*Assumptions!$O45*(1+Assumptions!$J$24)^(O$1-$G$1)*CHOOSE(Assumptions!$P$3,'Cost Curves'!BR$54,'Cost Curves'!BR$55,'Cost Curves'!BR$56)</f>
        <v>0</v>
      </c>
      <c r="P191" s="234">
        <f>P$98*Assumptions!$O45*(1+Assumptions!$J$24)^(P$1-$G$1)*CHOOSE(Assumptions!$P$3,'Cost Curves'!BS$54,'Cost Curves'!BS$55,'Cost Curves'!BS$56)</f>
        <v>0</v>
      </c>
      <c r="Q191" s="234">
        <f>Q$98*Assumptions!$O45*(1+Assumptions!$J$24)^(Q$1-$G$1)*CHOOSE(Assumptions!$P$3,'Cost Curves'!BT$54,'Cost Curves'!BT$55,'Cost Curves'!BT$56)</f>
        <v>0</v>
      </c>
      <c r="R191" s="234">
        <f>R$98*Assumptions!$O45*(1+Assumptions!$J$24)^(R$1-$G$1)*CHOOSE(Assumptions!$P$3,'Cost Curves'!BU$54,'Cost Curves'!BU$55,'Cost Curves'!BU$56)</f>
        <v>0</v>
      </c>
      <c r="S191" s="234">
        <f>S$98*Assumptions!$O45*(1+Assumptions!$J$24)^(S$1-$G$1)*CHOOSE(Assumptions!$P$3,'Cost Curves'!BV$54,'Cost Curves'!BV$55,'Cost Curves'!BV$56)</f>
        <v>0</v>
      </c>
      <c r="T191" s="234">
        <f>T$98*Assumptions!$O45*(1+Assumptions!$J$24)^(T$1-$G$1)*CHOOSE(Assumptions!$P$3,'Cost Curves'!BW$54,'Cost Curves'!BW$55,'Cost Curves'!BW$56)</f>
        <v>0</v>
      </c>
      <c r="U191" s="234">
        <f>U$98*Assumptions!$O45*(1+Assumptions!$J$24)^(U$1-$G$1)*CHOOSE(Assumptions!$P$3,'Cost Curves'!BX$54,'Cost Curves'!BX$55,'Cost Curves'!BX$56)</f>
        <v>0</v>
      </c>
      <c r="V191" s="234">
        <f>V$98*Assumptions!$O45*(1+Assumptions!$J$24)^(V$1-$G$1)*CHOOSE(Assumptions!$P$3,'Cost Curves'!BY$54,'Cost Curves'!BY$55,'Cost Curves'!BY$56)</f>
        <v>0</v>
      </c>
      <c r="W191" s="234">
        <f>W$98*Assumptions!$O45*(1+Assumptions!$J$24)^(W$1-$G$1)*CHOOSE(Assumptions!$P$3,'Cost Curves'!BZ$54,'Cost Curves'!BZ$55,'Cost Curves'!BZ$56)</f>
        <v>0</v>
      </c>
      <c r="X191" s="234">
        <f>X$98*Assumptions!$O45*(1+Assumptions!$J$24)^(X$1-$G$1)*CHOOSE(Assumptions!$P$3,'Cost Curves'!CA$54,'Cost Curves'!CA$55,'Cost Curves'!CA$56)</f>
        <v>0</v>
      </c>
      <c r="Y191" s="12"/>
      <c r="Z191" s="12"/>
    </row>
    <row r="192" spans="1:26" ht="14.25" customHeight="1">
      <c r="A192" s="423"/>
      <c r="B192" s="423"/>
      <c r="C192" s="423"/>
      <c r="D192" s="125" t="s">
        <v>93</v>
      </c>
      <c r="E192" s="12"/>
      <c r="F192" s="12"/>
      <c r="G192" s="234">
        <f>G$98*Assumptions!$O46*(1+Assumptions!$J$24)^(G$1-$G$1)*CHOOSE(Assumptions!$P$3,'Cost Curves'!BJ$54,'Cost Curves'!BJ$55,'Cost Curves'!BJ$56)</f>
        <v>0</v>
      </c>
      <c r="H192" s="234">
        <f>H$98*Assumptions!$O46*(1+Assumptions!$J$24)^(H$1-$G$1)*CHOOSE(Assumptions!$P$3,'Cost Curves'!BK$54,'Cost Curves'!BK$55,'Cost Curves'!BK$56)</f>
        <v>0</v>
      </c>
      <c r="I192" s="234">
        <f>I$98*Assumptions!$O46*(1+Assumptions!$J$24)^(I$1-$G$1)*CHOOSE(Assumptions!$P$3,'Cost Curves'!BL$54,'Cost Curves'!BL$55,'Cost Curves'!BL$56)</f>
        <v>0</v>
      </c>
      <c r="J192" s="234">
        <f>J$98*Assumptions!$O46*(1+Assumptions!$J$24)^(J$1-$G$1)*CHOOSE(Assumptions!$P$3,'Cost Curves'!BM$54,'Cost Curves'!BM$55,'Cost Curves'!BM$56)</f>
        <v>0</v>
      </c>
      <c r="K192" s="234">
        <f>K$98*Assumptions!$O46*(1+Assumptions!$J$24)^(K$1-$G$1)*CHOOSE(Assumptions!$P$3,'Cost Curves'!BN$54,'Cost Curves'!BN$55,'Cost Curves'!BN$56)</f>
        <v>0</v>
      </c>
      <c r="L192" s="234">
        <f>L$98*Assumptions!$O46*(1+Assumptions!$J$24)^(L$1-$G$1)*CHOOSE(Assumptions!$P$3,'Cost Curves'!BO$54,'Cost Curves'!BO$55,'Cost Curves'!BO$56)</f>
        <v>0</v>
      </c>
      <c r="M192" s="234">
        <f>M$98*Assumptions!$O46*(1+Assumptions!$J$24)^(M$1-$G$1)*CHOOSE(Assumptions!$P$3,'Cost Curves'!BP$54,'Cost Curves'!BP$55,'Cost Curves'!BP$56)</f>
        <v>0</v>
      </c>
      <c r="N192" s="234">
        <f>N$98*Assumptions!$O46*(1+Assumptions!$J$24)^(N$1-$G$1)*CHOOSE(Assumptions!$P$3,'Cost Curves'!BQ$54,'Cost Curves'!BQ$55,'Cost Curves'!BQ$56)</f>
        <v>0</v>
      </c>
      <c r="O192" s="234">
        <f>O$98*Assumptions!$O46*(1+Assumptions!$J$24)^(O$1-$G$1)*CHOOSE(Assumptions!$P$3,'Cost Curves'!BR$54,'Cost Curves'!BR$55,'Cost Curves'!BR$56)</f>
        <v>0</v>
      </c>
      <c r="P192" s="234">
        <f>P$98*Assumptions!$O46*(1+Assumptions!$J$24)^(P$1-$G$1)*CHOOSE(Assumptions!$P$3,'Cost Curves'!BS$54,'Cost Curves'!BS$55,'Cost Curves'!BS$56)</f>
        <v>0</v>
      </c>
      <c r="Q192" s="234">
        <f>Q$98*Assumptions!$O46*(1+Assumptions!$J$24)^(Q$1-$G$1)*CHOOSE(Assumptions!$P$3,'Cost Curves'!BT$54,'Cost Curves'!BT$55,'Cost Curves'!BT$56)</f>
        <v>0</v>
      </c>
      <c r="R192" s="234">
        <f>R$98*Assumptions!$O46*(1+Assumptions!$J$24)^(R$1-$G$1)*CHOOSE(Assumptions!$P$3,'Cost Curves'!BU$54,'Cost Curves'!BU$55,'Cost Curves'!BU$56)</f>
        <v>0</v>
      </c>
      <c r="S192" s="234">
        <f>S$98*Assumptions!$O46*(1+Assumptions!$J$24)^(S$1-$G$1)*CHOOSE(Assumptions!$P$3,'Cost Curves'!BV$54,'Cost Curves'!BV$55,'Cost Curves'!BV$56)</f>
        <v>0</v>
      </c>
      <c r="T192" s="234">
        <f>T$98*Assumptions!$O46*(1+Assumptions!$J$24)^(T$1-$G$1)*CHOOSE(Assumptions!$P$3,'Cost Curves'!BW$54,'Cost Curves'!BW$55,'Cost Curves'!BW$56)</f>
        <v>0</v>
      </c>
      <c r="U192" s="234">
        <f>U$98*Assumptions!$O46*(1+Assumptions!$J$24)^(U$1-$G$1)*CHOOSE(Assumptions!$P$3,'Cost Curves'!BX$54,'Cost Curves'!BX$55,'Cost Curves'!BX$56)</f>
        <v>0</v>
      </c>
      <c r="V192" s="234">
        <f>V$98*Assumptions!$O46*(1+Assumptions!$J$24)^(V$1-$G$1)*CHOOSE(Assumptions!$P$3,'Cost Curves'!BY$54,'Cost Curves'!BY$55,'Cost Curves'!BY$56)</f>
        <v>0</v>
      </c>
      <c r="W192" s="234">
        <f>W$98*Assumptions!$O46*(1+Assumptions!$J$24)^(W$1-$G$1)*CHOOSE(Assumptions!$P$3,'Cost Curves'!BZ$54,'Cost Curves'!BZ$55,'Cost Curves'!BZ$56)</f>
        <v>0</v>
      </c>
      <c r="X192" s="234">
        <f>X$98*Assumptions!$O46*(1+Assumptions!$J$24)^(X$1-$G$1)*CHOOSE(Assumptions!$P$3,'Cost Curves'!CA$54,'Cost Curves'!CA$55,'Cost Curves'!CA$56)</f>
        <v>0</v>
      </c>
      <c r="Y192" s="12"/>
      <c r="Z192" s="12"/>
    </row>
    <row r="193" spans="1:26" ht="14.25" customHeight="1">
      <c r="A193" s="423"/>
      <c r="B193" s="423"/>
      <c r="C193" s="423"/>
      <c r="D193" s="125" t="s">
        <v>94</v>
      </c>
      <c r="E193" s="12"/>
      <c r="F193" s="12"/>
      <c r="G193" s="234">
        <f>G$98*Assumptions!$O47*(1+Assumptions!$J$24)^(G$1-$G$1)*CHOOSE(Assumptions!$P$3,'Cost Curves'!BJ$54,'Cost Curves'!BJ$55,'Cost Curves'!BJ$56)</f>
        <v>0</v>
      </c>
      <c r="H193" s="234">
        <f>H$98*Assumptions!$O47*(1+Assumptions!$J$24)^(H$1-$G$1)*CHOOSE(Assumptions!$P$3,'Cost Curves'!BK$54,'Cost Curves'!BK$55,'Cost Curves'!BK$56)</f>
        <v>0</v>
      </c>
      <c r="I193" s="234">
        <f>I$98*Assumptions!$O47*(1+Assumptions!$J$24)^(I$1-$G$1)*CHOOSE(Assumptions!$P$3,'Cost Curves'!BL$54,'Cost Curves'!BL$55,'Cost Curves'!BL$56)</f>
        <v>0</v>
      </c>
      <c r="J193" s="234">
        <f>J$98*Assumptions!$O47*(1+Assumptions!$J$24)^(J$1-$G$1)*CHOOSE(Assumptions!$P$3,'Cost Curves'!BM$54,'Cost Curves'!BM$55,'Cost Curves'!BM$56)</f>
        <v>0</v>
      </c>
      <c r="K193" s="234">
        <f>K$98*Assumptions!$O47*(1+Assumptions!$J$24)^(K$1-$G$1)*CHOOSE(Assumptions!$P$3,'Cost Curves'!BN$54,'Cost Curves'!BN$55,'Cost Curves'!BN$56)</f>
        <v>0</v>
      </c>
      <c r="L193" s="234">
        <f>L$98*Assumptions!$O47*(1+Assumptions!$J$24)^(L$1-$G$1)*CHOOSE(Assumptions!$P$3,'Cost Curves'!BO$54,'Cost Curves'!BO$55,'Cost Curves'!BO$56)</f>
        <v>0</v>
      </c>
      <c r="M193" s="234">
        <f>M$98*Assumptions!$O47*(1+Assumptions!$J$24)^(M$1-$G$1)*CHOOSE(Assumptions!$P$3,'Cost Curves'!BP$54,'Cost Curves'!BP$55,'Cost Curves'!BP$56)</f>
        <v>0</v>
      </c>
      <c r="N193" s="234">
        <f>N$98*Assumptions!$O47*(1+Assumptions!$J$24)^(N$1-$G$1)*CHOOSE(Assumptions!$P$3,'Cost Curves'!BQ$54,'Cost Curves'!BQ$55,'Cost Curves'!BQ$56)</f>
        <v>0</v>
      </c>
      <c r="O193" s="234">
        <f>O$98*Assumptions!$O47*(1+Assumptions!$J$24)^(O$1-$G$1)*CHOOSE(Assumptions!$P$3,'Cost Curves'!BR$54,'Cost Curves'!BR$55,'Cost Curves'!BR$56)</f>
        <v>0</v>
      </c>
      <c r="P193" s="234">
        <f>P$98*Assumptions!$O47*(1+Assumptions!$J$24)^(P$1-$G$1)*CHOOSE(Assumptions!$P$3,'Cost Curves'!BS$54,'Cost Curves'!BS$55,'Cost Curves'!BS$56)</f>
        <v>0</v>
      </c>
      <c r="Q193" s="234">
        <f>Q$98*Assumptions!$O47*(1+Assumptions!$J$24)^(Q$1-$G$1)*CHOOSE(Assumptions!$P$3,'Cost Curves'!BT$54,'Cost Curves'!BT$55,'Cost Curves'!BT$56)</f>
        <v>0</v>
      </c>
      <c r="R193" s="234">
        <f>R$98*Assumptions!$O47*(1+Assumptions!$J$24)^(R$1-$G$1)*CHOOSE(Assumptions!$P$3,'Cost Curves'!BU$54,'Cost Curves'!BU$55,'Cost Curves'!BU$56)</f>
        <v>0</v>
      </c>
      <c r="S193" s="234">
        <f>S$98*Assumptions!$O47*(1+Assumptions!$J$24)^(S$1-$G$1)*CHOOSE(Assumptions!$P$3,'Cost Curves'!BV$54,'Cost Curves'!BV$55,'Cost Curves'!BV$56)</f>
        <v>0</v>
      </c>
      <c r="T193" s="234">
        <f>T$98*Assumptions!$O47*(1+Assumptions!$J$24)^(T$1-$G$1)*CHOOSE(Assumptions!$P$3,'Cost Curves'!BW$54,'Cost Curves'!BW$55,'Cost Curves'!BW$56)</f>
        <v>0</v>
      </c>
      <c r="U193" s="234">
        <f>U$98*Assumptions!$O47*(1+Assumptions!$J$24)^(U$1-$G$1)*CHOOSE(Assumptions!$P$3,'Cost Curves'!BX$54,'Cost Curves'!BX$55,'Cost Curves'!BX$56)</f>
        <v>0</v>
      </c>
      <c r="V193" s="234">
        <f>V$98*Assumptions!$O47*(1+Assumptions!$J$24)^(V$1-$G$1)*CHOOSE(Assumptions!$P$3,'Cost Curves'!BY$54,'Cost Curves'!BY$55,'Cost Curves'!BY$56)</f>
        <v>0</v>
      </c>
      <c r="W193" s="234">
        <f>W$98*Assumptions!$O47*(1+Assumptions!$J$24)^(W$1-$G$1)*CHOOSE(Assumptions!$P$3,'Cost Curves'!BZ$54,'Cost Curves'!BZ$55,'Cost Curves'!BZ$56)</f>
        <v>0</v>
      </c>
      <c r="X193" s="234">
        <f>X$98*Assumptions!$O47*(1+Assumptions!$J$24)^(X$1-$G$1)*CHOOSE(Assumptions!$P$3,'Cost Curves'!CA$54,'Cost Curves'!CA$55,'Cost Curves'!CA$56)</f>
        <v>0</v>
      </c>
      <c r="Y193" s="12"/>
      <c r="Z193" s="12"/>
    </row>
    <row r="194" spans="1:26" ht="14.25" customHeight="1">
      <c r="A194" s="423"/>
      <c r="B194" s="423"/>
      <c r="C194" s="423"/>
      <c r="D194" s="125" t="s">
        <v>211</v>
      </c>
      <c r="E194" s="12"/>
      <c r="F194" s="12"/>
      <c r="G194" s="234">
        <f>G$98*Assumptions!$O48*(1+Assumptions!$J$24)^(G$1-$G$1)*CHOOSE(Assumptions!$P$3,'Cost Curves'!BJ$54,'Cost Curves'!BJ$55,'Cost Curves'!BJ$56)</f>
        <v>0</v>
      </c>
      <c r="H194" s="234">
        <f>H$98*Assumptions!$O48*(1+Assumptions!$J$24)^(H$1-$G$1)*CHOOSE(Assumptions!$P$3,'Cost Curves'!BK$54,'Cost Curves'!BK$55,'Cost Curves'!BK$56)</f>
        <v>0</v>
      </c>
      <c r="I194" s="234">
        <f>I$98*Assumptions!$O48*(1+Assumptions!$J$24)^(I$1-$G$1)*CHOOSE(Assumptions!$P$3,'Cost Curves'!BL$54,'Cost Curves'!BL$55,'Cost Curves'!BL$56)</f>
        <v>0</v>
      </c>
      <c r="J194" s="234">
        <f>J$98*Assumptions!$O48*(1+Assumptions!$J$24)^(J$1-$G$1)*CHOOSE(Assumptions!$P$3,'Cost Curves'!BM$54,'Cost Curves'!BM$55,'Cost Curves'!BM$56)</f>
        <v>0</v>
      </c>
      <c r="K194" s="234">
        <f>K$98*Assumptions!$O48*(1+Assumptions!$J$24)^(K$1-$G$1)*CHOOSE(Assumptions!$P$3,'Cost Curves'!BN$54,'Cost Curves'!BN$55,'Cost Curves'!BN$56)</f>
        <v>0</v>
      </c>
      <c r="L194" s="234">
        <f>L$98*Assumptions!$O48*(1+Assumptions!$J$24)^(L$1-$G$1)*CHOOSE(Assumptions!$P$3,'Cost Curves'!BO$54,'Cost Curves'!BO$55,'Cost Curves'!BO$56)</f>
        <v>0</v>
      </c>
      <c r="M194" s="234">
        <f>M$98*Assumptions!$O48*(1+Assumptions!$J$24)^(M$1-$G$1)*CHOOSE(Assumptions!$P$3,'Cost Curves'!BP$54,'Cost Curves'!BP$55,'Cost Curves'!BP$56)</f>
        <v>0</v>
      </c>
      <c r="N194" s="234">
        <f>N$98*Assumptions!$O48*(1+Assumptions!$J$24)^(N$1-$G$1)*CHOOSE(Assumptions!$P$3,'Cost Curves'!BQ$54,'Cost Curves'!BQ$55,'Cost Curves'!BQ$56)</f>
        <v>0</v>
      </c>
      <c r="O194" s="234">
        <f>O$98*Assumptions!$O48*(1+Assumptions!$J$24)^(O$1-$G$1)*CHOOSE(Assumptions!$P$3,'Cost Curves'!BR$54,'Cost Curves'!BR$55,'Cost Curves'!BR$56)</f>
        <v>0</v>
      </c>
      <c r="P194" s="234">
        <f>P$98*Assumptions!$O48*(1+Assumptions!$J$24)^(P$1-$G$1)*CHOOSE(Assumptions!$P$3,'Cost Curves'!BS$54,'Cost Curves'!BS$55,'Cost Curves'!BS$56)</f>
        <v>0</v>
      </c>
      <c r="Q194" s="234">
        <f>Q$98*Assumptions!$O48*(1+Assumptions!$J$24)^(Q$1-$G$1)*CHOOSE(Assumptions!$P$3,'Cost Curves'!BT$54,'Cost Curves'!BT$55,'Cost Curves'!BT$56)</f>
        <v>0</v>
      </c>
      <c r="R194" s="234">
        <f>R$98*Assumptions!$O48*(1+Assumptions!$J$24)^(R$1-$G$1)*CHOOSE(Assumptions!$P$3,'Cost Curves'!BU$54,'Cost Curves'!BU$55,'Cost Curves'!BU$56)</f>
        <v>0</v>
      </c>
      <c r="S194" s="234">
        <f>S$98*Assumptions!$O48*(1+Assumptions!$J$24)^(S$1-$G$1)*CHOOSE(Assumptions!$P$3,'Cost Curves'!BV$54,'Cost Curves'!BV$55,'Cost Curves'!BV$56)</f>
        <v>0</v>
      </c>
      <c r="T194" s="234">
        <f>T$98*Assumptions!$O48*(1+Assumptions!$J$24)^(T$1-$G$1)*CHOOSE(Assumptions!$P$3,'Cost Curves'!BW$54,'Cost Curves'!BW$55,'Cost Curves'!BW$56)</f>
        <v>0</v>
      </c>
      <c r="U194" s="234">
        <f>U$98*Assumptions!$O48*(1+Assumptions!$J$24)^(U$1-$G$1)*CHOOSE(Assumptions!$P$3,'Cost Curves'!BX$54,'Cost Curves'!BX$55,'Cost Curves'!BX$56)</f>
        <v>0</v>
      </c>
      <c r="V194" s="234">
        <f>V$98*Assumptions!$O48*(1+Assumptions!$J$24)^(V$1-$G$1)*CHOOSE(Assumptions!$P$3,'Cost Curves'!BY$54,'Cost Curves'!BY$55,'Cost Curves'!BY$56)</f>
        <v>0</v>
      </c>
      <c r="W194" s="234">
        <f>W$98*Assumptions!$O48*(1+Assumptions!$J$24)^(W$1-$G$1)*CHOOSE(Assumptions!$P$3,'Cost Curves'!BZ$54,'Cost Curves'!BZ$55,'Cost Curves'!BZ$56)</f>
        <v>0</v>
      </c>
      <c r="X194" s="234">
        <f>X$98*Assumptions!$O48*(1+Assumptions!$J$24)^(X$1-$G$1)*CHOOSE(Assumptions!$P$3,'Cost Curves'!CA$54,'Cost Curves'!CA$55,'Cost Curves'!CA$56)</f>
        <v>0</v>
      </c>
      <c r="Y194" s="12"/>
      <c r="Z194" s="12"/>
    </row>
    <row r="195" spans="1:26" ht="14.25" customHeight="1">
      <c r="A195" s="423"/>
      <c r="B195" s="423"/>
      <c r="C195" s="423"/>
      <c r="D195" s="239" t="s">
        <v>96</v>
      </c>
      <c r="E195" s="89"/>
      <c r="F195" s="89"/>
      <c r="G195" s="234">
        <f>G$98*Assumptions!$O49*(1+Assumptions!$J$24)^(G$1-$G$1)*CHOOSE(Assumptions!$P$3,'Cost Curves'!BJ$54,'Cost Curves'!BJ$55,'Cost Curves'!BJ$56)</f>
        <v>0</v>
      </c>
      <c r="H195" s="234">
        <f>H$98*Assumptions!$O49*(1+Assumptions!$J$24)^(H$1-$G$1)*CHOOSE(Assumptions!$P$3,'Cost Curves'!BK$54,'Cost Curves'!BK$55,'Cost Curves'!BK$56)</f>
        <v>0</v>
      </c>
      <c r="I195" s="234">
        <f>I$98*Assumptions!$O49*(1+Assumptions!$J$24)^(I$1-$G$1)*CHOOSE(Assumptions!$P$3,'Cost Curves'!BL$54,'Cost Curves'!BL$55,'Cost Curves'!BL$56)</f>
        <v>0</v>
      </c>
      <c r="J195" s="234">
        <f>J$98*Assumptions!$O49*(1+Assumptions!$J$24)^(J$1-$G$1)*CHOOSE(Assumptions!$P$3,'Cost Curves'!BM$54,'Cost Curves'!BM$55,'Cost Curves'!BM$56)</f>
        <v>0</v>
      </c>
      <c r="K195" s="234">
        <f>K$98*Assumptions!$O49*(1+Assumptions!$J$24)^(K$1-$G$1)*CHOOSE(Assumptions!$P$3,'Cost Curves'!BN$54,'Cost Curves'!BN$55,'Cost Curves'!BN$56)</f>
        <v>0</v>
      </c>
      <c r="L195" s="234">
        <f>L$98*Assumptions!$O49*(1+Assumptions!$J$24)^(L$1-$G$1)*CHOOSE(Assumptions!$P$3,'Cost Curves'!BO$54,'Cost Curves'!BO$55,'Cost Curves'!BO$56)</f>
        <v>0</v>
      </c>
      <c r="M195" s="234">
        <f>M$98*Assumptions!$O49*(1+Assumptions!$J$24)^(M$1-$G$1)*CHOOSE(Assumptions!$P$3,'Cost Curves'!BP$54,'Cost Curves'!BP$55,'Cost Curves'!BP$56)</f>
        <v>0</v>
      </c>
      <c r="N195" s="234">
        <f>N$98*Assumptions!$O49*(1+Assumptions!$J$24)^(N$1-$G$1)*CHOOSE(Assumptions!$P$3,'Cost Curves'!BQ$54,'Cost Curves'!BQ$55,'Cost Curves'!BQ$56)</f>
        <v>0</v>
      </c>
      <c r="O195" s="234">
        <f>O$98*Assumptions!$O49*(1+Assumptions!$J$24)^(O$1-$G$1)*CHOOSE(Assumptions!$P$3,'Cost Curves'!BR$54,'Cost Curves'!BR$55,'Cost Curves'!BR$56)</f>
        <v>0</v>
      </c>
      <c r="P195" s="234">
        <f>P$98*Assumptions!$O49*(1+Assumptions!$J$24)^(P$1-$G$1)*CHOOSE(Assumptions!$P$3,'Cost Curves'!BS$54,'Cost Curves'!BS$55,'Cost Curves'!BS$56)</f>
        <v>0</v>
      </c>
      <c r="Q195" s="234">
        <f>Q$98*Assumptions!$O49*(1+Assumptions!$J$24)^(Q$1-$G$1)*CHOOSE(Assumptions!$P$3,'Cost Curves'!BT$54,'Cost Curves'!BT$55,'Cost Curves'!BT$56)</f>
        <v>0</v>
      </c>
      <c r="R195" s="234">
        <f>R$98*Assumptions!$O49*(1+Assumptions!$J$24)^(R$1-$G$1)*CHOOSE(Assumptions!$P$3,'Cost Curves'!BU$54,'Cost Curves'!BU$55,'Cost Curves'!BU$56)</f>
        <v>0</v>
      </c>
      <c r="S195" s="234">
        <f>S$98*Assumptions!$O49*(1+Assumptions!$J$24)^(S$1-$G$1)*CHOOSE(Assumptions!$P$3,'Cost Curves'!BV$54,'Cost Curves'!BV$55,'Cost Curves'!BV$56)</f>
        <v>0</v>
      </c>
      <c r="T195" s="234">
        <f>T$98*Assumptions!$O49*(1+Assumptions!$J$24)^(T$1-$G$1)*CHOOSE(Assumptions!$P$3,'Cost Curves'!BW$54,'Cost Curves'!BW$55,'Cost Curves'!BW$56)</f>
        <v>0</v>
      </c>
      <c r="U195" s="234">
        <f>U$98*Assumptions!$O49*(1+Assumptions!$J$24)^(U$1-$G$1)*CHOOSE(Assumptions!$P$3,'Cost Curves'!BX$54,'Cost Curves'!BX$55,'Cost Curves'!BX$56)</f>
        <v>0</v>
      </c>
      <c r="V195" s="234">
        <f>V$98*Assumptions!$O49*(1+Assumptions!$J$24)^(V$1-$G$1)*CHOOSE(Assumptions!$P$3,'Cost Curves'!BY$54,'Cost Curves'!BY$55,'Cost Curves'!BY$56)</f>
        <v>0</v>
      </c>
      <c r="W195" s="234">
        <f>W$98*Assumptions!$O49*(1+Assumptions!$J$24)^(W$1-$G$1)*CHOOSE(Assumptions!$P$3,'Cost Curves'!BZ$54,'Cost Curves'!BZ$55,'Cost Curves'!BZ$56)</f>
        <v>0</v>
      </c>
      <c r="X195" s="234">
        <f>X$98*Assumptions!$O49*(1+Assumptions!$J$24)^(X$1-$G$1)*CHOOSE(Assumptions!$P$3,'Cost Curves'!CA$54,'Cost Curves'!CA$55,'Cost Curves'!CA$56)</f>
        <v>0</v>
      </c>
      <c r="Y195" s="12"/>
      <c r="Z195" s="12"/>
    </row>
    <row r="196" spans="1:26" ht="14.25" customHeight="1">
      <c r="A196" s="423"/>
      <c r="B196" s="423"/>
      <c r="C196" s="423"/>
      <c r="D196" s="318" t="s">
        <v>184</v>
      </c>
      <c r="E196" s="319"/>
      <c r="F196" s="319"/>
      <c r="G196" s="320">
        <f t="shared" ref="G196:X196" si="14">SUM(G177:G195)</f>
        <v>0</v>
      </c>
      <c r="H196" s="321">
        <f t="shared" si="14"/>
        <v>0</v>
      </c>
      <c r="I196" s="321">
        <f t="shared" si="14"/>
        <v>0</v>
      </c>
      <c r="J196" s="321">
        <f t="shared" si="14"/>
        <v>0</v>
      </c>
      <c r="K196" s="321">
        <f t="shared" si="14"/>
        <v>0</v>
      </c>
      <c r="L196" s="321">
        <f t="shared" si="14"/>
        <v>0</v>
      </c>
      <c r="M196" s="321">
        <f t="shared" si="14"/>
        <v>0</v>
      </c>
      <c r="N196" s="321">
        <f t="shared" si="14"/>
        <v>0</v>
      </c>
      <c r="O196" s="321">
        <f t="shared" si="14"/>
        <v>0</v>
      </c>
      <c r="P196" s="321">
        <f t="shared" si="14"/>
        <v>0</v>
      </c>
      <c r="Q196" s="321">
        <f t="shared" si="14"/>
        <v>0</v>
      </c>
      <c r="R196" s="321">
        <f t="shared" si="14"/>
        <v>0</v>
      </c>
      <c r="S196" s="321">
        <f t="shared" si="14"/>
        <v>0</v>
      </c>
      <c r="T196" s="321">
        <f t="shared" si="14"/>
        <v>0</v>
      </c>
      <c r="U196" s="321">
        <f t="shared" si="14"/>
        <v>0</v>
      </c>
      <c r="V196" s="321">
        <f t="shared" si="14"/>
        <v>0</v>
      </c>
      <c r="W196" s="321">
        <f t="shared" si="14"/>
        <v>0</v>
      </c>
      <c r="X196" s="321">
        <f t="shared" si="14"/>
        <v>0</v>
      </c>
      <c r="Y196" s="319"/>
      <c r="Z196" s="319"/>
    </row>
    <row r="197" spans="1:26" ht="14.25" customHeight="1">
      <c r="A197" s="423"/>
      <c r="B197" s="423"/>
      <c r="C197" s="42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423"/>
      <c r="B198" s="423"/>
      <c r="C198" s="423"/>
      <c r="D198" s="302" t="s">
        <v>129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423"/>
      <c r="B199" s="423"/>
      <c r="C199" s="423"/>
      <c r="D199" s="125" t="s">
        <v>77</v>
      </c>
      <c r="E199" s="12"/>
      <c r="F199" s="12"/>
      <c r="G199" s="234">
        <f>G$99*Assumptions!$Q$31*(1+Assumptions!$J$24)^(G$1-$G$1)*CHOOSE(Assumptions!$P$3,'Cost Curves'!BJ$6,'Cost Curves'!BJ$7,'Cost Curves'!BJ$8)</f>
        <v>0</v>
      </c>
      <c r="H199" s="234">
        <f>H$99*Assumptions!$Q$31*(1+Assumptions!$J$24)^(H$1-$G$1)*CHOOSE(Assumptions!$P$3,'Cost Curves'!BK$6,'Cost Curves'!BK$7,'Cost Curves'!BK$8)</f>
        <v>0</v>
      </c>
      <c r="I199" s="234">
        <f>I$99*Assumptions!$Q$31*(1+Assumptions!$J$24)^(I$1-$G$1)*CHOOSE(Assumptions!$P$3,'Cost Curves'!BL$6,'Cost Curves'!BL$7,'Cost Curves'!BL$8)</f>
        <v>0</v>
      </c>
      <c r="J199" s="234">
        <f>J$99*Assumptions!$Q$31*(1+Assumptions!$J$24)^(J$1-$G$1)*CHOOSE(Assumptions!$P$3,'Cost Curves'!BM$6,'Cost Curves'!BM$7,'Cost Curves'!BM$8)</f>
        <v>0</v>
      </c>
      <c r="K199" s="234">
        <f>K$99*Assumptions!$Q$31*(1+Assumptions!$J$24)^(K$1-$G$1)*CHOOSE(Assumptions!$P$3,'Cost Curves'!BN$6,'Cost Curves'!BN$7,'Cost Curves'!BN$8)</f>
        <v>0</v>
      </c>
      <c r="L199" s="234">
        <f>L$99*Assumptions!$Q$31*(1+Assumptions!$J$24)^(L$1-$G$1)*CHOOSE(Assumptions!$P$3,'Cost Curves'!BO$6,'Cost Curves'!BO$7,'Cost Curves'!BO$8)</f>
        <v>0</v>
      </c>
      <c r="M199" s="234">
        <f>M$99*Assumptions!$Q$31*(1+Assumptions!$J$24)^(M$1-$G$1)*CHOOSE(Assumptions!$P$3,'Cost Curves'!BP$6,'Cost Curves'!BP$7,'Cost Curves'!BP$8)</f>
        <v>0</v>
      </c>
      <c r="N199" s="234">
        <f>N$99*Assumptions!$Q$31*(1+Assumptions!$J$24)^(N$1-$G$1)*CHOOSE(Assumptions!$P$3,'Cost Curves'!BQ$6,'Cost Curves'!BQ$7,'Cost Curves'!BQ$8)</f>
        <v>0</v>
      </c>
      <c r="O199" s="234">
        <f>O$99*Assumptions!$Q$31*(1+Assumptions!$J$24)^(O$1-$G$1)*CHOOSE(Assumptions!$P$3,'Cost Curves'!BR$6,'Cost Curves'!BR$7,'Cost Curves'!BR$8)</f>
        <v>0</v>
      </c>
      <c r="P199" s="234">
        <f>P$99*Assumptions!$Q$31*(1+Assumptions!$J$24)^(P$1-$G$1)*CHOOSE(Assumptions!$P$3,'Cost Curves'!BS$6,'Cost Curves'!BS$7,'Cost Curves'!BS$8)</f>
        <v>0</v>
      </c>
      <c r="Q199" s="234">
        <f>Q$99*Assumptions!$Q$31*(1+Assumptions!$J$24)^(Q$1-$G$1)*CHOOSE(Assumptions!$P$3,'Cost Curves'!BT$6,'Cost Curves'!BT$7,'Cost Curves'!BT$8)</f>
        <v>0</v>
      </c>
      <c r="R199" s="234">
        <f>R$99*Assumptions!$Q$31*(1+Assumptions!$J$24)^(R$1-$G$1)*CHOOSE(Assumptions!$P$3,'Cost Curves'!BU$6,'Cost Curves'!BU$7,'Cost Curves'!BU$8)</f>
        <v>0</v>
      </c>
      <c r="S199" s="234">
        <f>S$99*Assumptions!$Q$31*(1+Assumptions!$J$24)^(S$1-$G$1)*CHOOSE(Assumptions!$P$3,'Cost Curves'!BV$6,'Cost Curves'!BV$7,'Cost Curves'!BV$8)</f>
        <v>0</v>
      </c>
      <c r="T199" s="234">
        <f>T$99*Assumptions!$Q$31*(1+Assumptions!$J$24)^(T$1-$G$1)*CHOOSE(Assumptions!$P$3,'Cost Curves'!BW$6,'Cost Curves'!BW$7,'Cost Curves'!BW$8)</f>
        <v>0</v>
      </c>
      <c r="U199" s="234">
        <f>U$99*Assumptions!$Q$31*(1+Assumptions!$J$24)^(U$1-$G$1)*CHOOSE(Assumptions!$P$3,'Cost Curves'!BX$6,'Cost Curves'!BX$7,'Cost Curves'!BX$8)</f>
        <v>0</v>
      </c>
      <c r="V199" s="234">
        <f>V$99*Assumptions!$Q$31*(1+Assumptions!$J$24)^(V$1-$G$1)*CHOOSE(Assumptions!$P$3,'Cost Curves'!BY$6,'Cost Curves'!BY$7,'Cost Curves'!BY$8)</f>
        <v>0</v>
      </c>
      <c r="W199" s="234">
        <f>W$99*Assumptions!$Q$31*(1+Assumptions!$J$24)^(W$1-$G$1)*CHOOSE(Assumptions!$P$3,'Cost Curves'!BZ$6,'Cost Curves'!BZ$7,'Cost Curves'!BZ$8)</f>
        <v>0</v>
      </c>
      <c r="X199" s="234">
        <f>X$99*Assumptions!$Q$31*(1+Assumptions!$J$24)^(X$1-$G$1)*CHOOSE(Assumptions!$P$3,'Cost Curves'!CA$6,'Cost Curves'!CA$7,'Cost Curves'!CA$8)</f>
        <v>0</v>
      </c>
      <c r="Y199" s="12"/>
      <c r="Z199" s="12"/>
    </row>
    <row r="200" spans="1:26" ht="14.25" customHeight="1">
      <c r="A200" s="423"/>
      <c r="B200" s="423"/>
      <c r="C200" s="423"/>
      <c r="D200" s="125" t="s">
        <v>78</v>
      </c>
      <c r="E200" s="12"/>
      <c r="F200" s="12"/>
      <c r="G200" s="234">
        <f>G$99*Assumptions!$Q$32*(1+Assumptions!$J$24)^(G$1-$G$1)*CHOOSE(Assumptions!$P$3,'Cost Curves'!BJ$10,'Cost Curves'!BJ$11,'Cost Curves'!BJ$12)</f>
        <v>0</v>
      </c>
      <c r="H200" s="234">
        <f>H$99*Assumptions!$Q$32*(1+Assumptions!$J$24)^(H$1-$G$1)*CHOOSE(Assumptions!$P$3,'Cost Curves'!BK$10,'Cost Curves'!BK$11,'Cost Curves'!BK$12)</f>
        <v>0</v>
      </c>
      <c r="I200" s="234">
        <f>I$99*Assumptions!$Q$32*(1+Assumptions!$J$24)^(I$1-$G$1)*CHOOSE(Assumptions!$P$3,'Cost Curves'!BL$10,'Cost Curves'!BL$11,'Cost Curves'!BL$12)</f>
        <v>0</v>
      </c>
      <c r="J200" s="234">
        <f>J$99*Assumptions!$Q$32*(1+Assumptions!$J$24)^(J$1-$G$1)*CHOOSE(Assumptions!$P$3,'Cost Curves'!BM$10,'Cost Curves'!BM$11,'Cost Curves'!BM$12)</f>
        <v>0</v>
      </c>
      <c r="K200" s="234">
        <f>K$99*Assumptions!$Q$32*(1+Assumptions!$J$24)^(K$1-$G$1)*CHOOSE(Assumptions!$P$3,'Cost Curves'!BN$10,'Cost Curves'!BN$11,'Cost Curves'!BN$12)</f>
        <v>0</v>
      </c>
      <c r="L200" s="234">
        <f>L$99*Assumptions!$Q$32*(1+Assumptions!$J$24)^(L$1-$G$1)*CHOOSE(Assumptions!$P$3,'Cost Curves'!BO$10,'Cost Curves'!BO$11,'Cost Curves'!BO$12)</f>
        <v>0</v>
      </c>
      <c r="M200" s="234">
        <f>M$99*Assumptions!$Q$32*(1+Assumptions!$J$24)^(M$1-$G$1)*CHOOSE(Assumptions!$P$3,'Cost Curves'!BP$10,'Cost Curves'!BP$11,'Cost Curves'!BP$12)</f>
        <v>0</v>
      </c>
      <c r="N200" s="234">
        <f>N$99*Assumptions!$Q$32*(1+Assumptions!$J$24)^(N$1-$G$1)*CHOOSE(Assumptions!$P$3,'Cost Curves'!BQ$10,'Cost Curves'!BQ$11,'Cost Curves'!BQ$12)</f>
        <v>0</v>
      </c>
      <c r="O200" s="234">
        <f>O$99*Assumptions!$Q$32*(1+Assumptions!$J$24)^(O$1-$G$1)*CHOOSE(Assumptions!$P$3,'Cost Curves'!BR$10,'Cost Curves'!BR$11,'Cost Curves'!BR$12)</f>
        <v>0</v>
      </c>
      <c r="P200" s="234">
        <f>P$99*Assumptions!$Q$32*(1+Assumptions!$J$24)^(P$1-$G$1)*CHOOSE(Assumptions!$P$3,'Cost Curves'!BS$10,'Cost Curves'!BS$11,'Cost Curves'!BS$12)</f>
        <v>0</v>
      </c>
      <c r="Q200" s="234">
        <f>Q$99*Assumptions!$Q$32*(1+Assumptions!$J$24)^(Q$1-$G$1)*CHOOSE(Assumptions!$P$3,'Cost Curves'!BT$10,'Cost Curves'!BT$11,'Cost Curves'!BT$12)</f>
        <v>0</v>
      </c>
      <c r="R200" s="234">
        <f>R$99*Assumptions!$Q$32*(1+Assumptions!$J$24)^(R$1-$G$1)*CHOOSE(Assumptions!$P$3,'Cost Curves'!BU$10,'Cost Curves'!BU$11,'Cost Curves'!BU$12)</f>
        <v>0</v>
      </c>
      <c r="S200" s="234">
        <f>S$99*Assumptions!$Q$32*(1+Assumptions!$J$24)^(S$1-$G$1)*CHOOSE(Assumptions!$P$3,'Cost Curves'!BV$10,'Cost Curves'!BV$11,'Cost Curves'!BV$12)</f>
        <v>0</v>
      </c>
      <c r="T200" s="234">
        <f>T$99*Assumptions!$Q$32*(1+Assumptions!$J$24)^(T$1-$G$1)*CHOOSE(Assumptions!$P$3,'Cost Curves'!BW$10,'Cost Curves'!BW$11,'Cost Curves'!BW$12)</f>
        <v>0</v>
      </c>
      <c r="U200" s="234">
        <f>U$99*Assumptions!$Q$32*(1+Assumptions!$J$24)^(U$1-$G$1)*CHOOSE(Assumptions!$P$3,'Cost Curves'!BX$10,'Cost Curves'!BX$11,'Cost Curves'!BX$12)</f>
        <v>0</v>
      </c>
      <c r="V200" s="234">
        <f>V$99*Assumptions!$Q$32*(1+Assumptions!$J$24)^(V$1-$G$1)*CHOOSE(Assumptions!$P$3,'Cost Curves'!BY$10,'Cost Curves'!BY$11,'Cost Curves'!BY$12)</f>
        <v>0</v>
      </c>
      <c r="W200" s="234">
        <f>W$99*Assumptions!$Q$32*(1+Assumptions!$J$24)^(W$1-$G$1)*CHOOSE(Assumptions!$P$3,'Cost Curves'!BZ$10,'Cost Curves'!BZ$11,'Cost Curves'!BZ$12)</f>
        <v>0</v>
      </c>
      <c r="X200" s="234">
        <f>X$99*Assumptions!$Q$32*(1+Assumptions!$J$24)^(X$1-$G$1)*CHOOSE(Assumptions!$P$3,'Cost Curves'!CA$10,'Cost Curves'!CA$11,'Cost Curves'!CA$12)</f>
        <v>0</v>
      </c>
      <c r="Y200" s="12"/>
      <c r="Z200" s="12"/>
    </row>
    <row r="201" spans="1:26" ht="14.25" customHeight="1">
      <c r="A201" s="423"/>
      <c r="B201" s="423"/>
      <c r="C201" s="423"/>
      <c r="D201" s="125" t="s">
        <v>198</v>
      </c>
      <c r="E201" s="12"/>
      <c r="F201" s="12"/>
      <c r="G201" s="234">
        <f>G$99*Assumptions!$Q$33*(1+Assumptions!$J$24)^(G$1-$G$1)*CHOOSE(Assumptions!$P$3,'Cost Curves'!BJ$14,'Cost Curves'!BJ$15,'Cost Curves'!BJ$16)</f>
        <v>0</v>
      </c>
      <c r="H201" s="234">
        <f>H$99*Assumptions!$Q$33*(1+Assumptions!$J$24)^(H$1-$G$1)*CHOOSE(Assumptions!$P$3,'Cost Curves'!BK$14,'Cost Curves'!BK$15,'Cost Curves'!BK$16)</f>
        <v>0</v>
      </c>
      <c r="I201" s="234">
        <f>I$99*Assumptions!$Q$33*(1+Assumptions!$J$24)^(I$1-$G$1)*CHOOSE(Assumptions!$P$3,'Cost Curves'!BL$14,'Cost Curves'!BL$15,'Cost Curves'!BL$16)</f>
        <v>0</v>
      </c>
      <c r="J201" s="234">
        <f>J$99*Assumptions!$Q$33*(1+Assumptions!$J$24)^(J$1-$G$1)*CHOOSE(Assumptions!$P$3,'Cost Curves'!BM$14,'Cost Curves'!BM$15,'Cost Curves'!BM$16)</f>
        <v>0</v>
      </c>
      <c r="K201" s="234">
        <f>K$99*Assumptions!$Q$33*(1+Assumptions!$J$24)^(K$1-$G$1)*CHOOSE(Assumptions!$P$3,'Cost Curves'!BN$14,'Cost Curves'!BN$15,'Cost Curves'!BN$16)</f>
        <v>0</v>
      </c>
      <c r="L201" s="234">
        <f>L$99*Assumptions!$Q$33*(1+Assumptions!$J$24)^(L$1-$G$1)*CHOOSE(Assumptions!$P$3,'Cost Curves'!BO$14,'Cost Curves'!BO$15,'Cost Curves'!BO$16)</f>
        <v>0</v>
      </c>
      <c r="M201" s="234">
        <f>M$99*Assumptions!$Q$33*(1+Assumptions!$J$24)^(M$1-$G$1)*CHOOSE(Assumptions!$P$3,'Cost Curves'!BP$14,'Cost Curves'!BP$15,'Cost Curves'!BP$16)</f>
        <v>0</v>
      </c>
      <c r="N201" s="234">
        <f>N$99*Assumptions!$Q$33*(1+Assumptions!$J$24)^(N$1-$G$1)*CHOOSE(Assumptions!$P$3,'Cost Curves'!BQ$14,'Cost Curves'!BQ$15,'Cost Curves'!BQ$16)</f>
        <v>0</v>
      </c>
      <c r="O201" s="234">
        <f>O$99*Assumptions!$Q$33*(1+Assumptions!$J$24)^(O$1-$G$1)*CHOOSE(Assumptions!$P$3,'Cost Curves'!BR$14,'Cost Curves'!BR$15,'Cost Curves'!BR$16)</f>
        <v>0</v>
      </c>
      <c r="P201" s="234">
        <f>P$99*Assumptions!$Q$33*(1+Assumptions!$J$24)^(P$1-$G$1)*CHOOSE(Assumptions!$P$3,'Cost Curves'!BS$14,'Cost Curves'!BS$15,'Cost Curves'!BS$16)</f>
        <v>0</v>
      </c>
      <c r="Q201" s="234">
        <f>Q$99*Assumptions!$Q$33*(1+Assumptions!$J$24)^(Q$1-$G$1)*CHOOSE(Assumptions!$P$3,'Cost Curves'!BT$14,'Cost Curves'!BT$15,'Cost Curves'!BT$16)</f>
        <v>0</v>
      </c>
      <c r="R201" s="234">
        <f>R$99*Assumptions!$Q$33*(1+Assumptions!$J$24)^(R$1-$G$1)*CHOOSE(Assumptions!$P$3,'Cost Curves'!BU$14,'Cost Curves'!BU$15,'Cost Curves'!BU$16)</f>
        <v>0</v>
      </c>
      <c r="S201" s="234">
        <f>S$99*Assumptions!$Q$33*(1+Assumptions!$J$24)^(S$1-$G$1)*CHOOSE(Assumptions!$P$3,'Cost Curves'!BV$14,'Cost Curves'!BV$15,'Cost Curves'!BV$16)</f>
        <v>0</v>
      </c>
      <c r="T201" s="234">
        <f>T$99*Assumptions!$Q$33*(1+Assumptions!$J$24)^(T$1-$G$1)*CHOOSE(Assumptions!$P$3,'Cost Curves'!BW$14,'Cost Curves'!BW$15,'Cost Curves'!BW$16)</f>
        <v>0</v>
      </c>
      <c r="U201" s="234">
        <f>U$99*Assumptions!$Q$33*(1+Assumptions!$J$24)^(U$1-$G$1)*CHOOSE(Assumptions!$P$3,'Cost Curves'!BX$14,'Cost Curves'!BX$15,'Cost Curves'!BX$16)</f>
        <v>0</v>
      </c>
      <c r="V201" s="234">
        <f>V$99*Assumptions!$Q$33*(1+Assumptions!$J$24)^(V$1-$G$1)*CHOOSE(Assumptions!$P$3,'Cost Curves'!BY$14,'Cost Curves'!BY$15,'Cost Curves'!BY$16)</f>
        <v>0</v>
      </c>
      <c r="W201" s="234">
        <f>W$99*Assumptions!$Q$33*(1+Assumptions!$J$24)^(W$1-$G$1)*CHOOSE(Assumptions!$P$3,'Cost Curves'!BZ$14,'Cost Curves'!BZ$15,'Cost Curves'!BZ$16)</f>
        <v>0</v>
      </c>
      <c r="X201" s="234">
        <f>X$99*Assumptions!$Q$33*(1+Assumptions!$J$24)^(X$1-$G$1)*CHOOSE(Assumptions!$P$3,'Cost Curves'!CA$14,'Cost Curves'!CA$15,'Cost Curves'!CA$16)</f>
        <v>0</v>
      </c>
      <c r="Y201" s="12"/>
      <c r="Z201" s="12"/>
    </row>
    <row r="202" spans="1:26" ht="14.25" customHeight="1">
      <c r="A202" s="423"/>
      <c r="B202" s="423"/>
      <c r="C202" s="423"/>
      <c r="D202" s="125" t="s">
        <v>80</v>
      </c>
      <c r="E202" s="12"/>
      <c r="F202" s="12"/>
      <c r="G202" s="234">
        <f>G$99*Assumptions!$Q$34*(1+Assumptions!$J$24)^(G$1-$G$1)*CHOOSE(Assumptions!$P$3,'Cost Curves'!BJ$18,'Cost Curves'!BJ$19,'Cost Curves'!BJ$20)</f>
        <v>0</v>
      </c>
      <c r="H202" s="234">
        <f>H$99*Assumptions!$Q$34*(1+Assumptions!$J$24)^(H$1-$G$1)*CHOOSE(Assumptions!$P$3,'Cost Curves'!BK$18,'Cost Curves'!BK$19,'Cost Curves'!BK$20)</f>
        <v>0</v>
      </c>
      <c r="I202" s="234">
        <f>I$99*Assumptions!$Q$34*(1+Assumptions!$J$24)^(I$1-$G$1)*CHOOSE(Assumptions!$P$3,'Cost Curves'!BL$18,'Cost Curves'!BL$19,'Cost Curves'!BL$20)</f>
        <v>0</v>
      </c>
      <c r="J202" s="234">
        <f>J$99*Assumptions!$Q$34*(1+Assumptions!$J$24)^(J$1-$G$1)*CHOOSE(Assumptions!$P$3,'Cost Curves'!BM$18,'Cost Curves'!BM$19,'Cost Curves'!BM$20)</f>
        <v>0</v>
      </c>
      <c r="K202" s="234">
        <f>K$99*Assumptions!$Q$34*(1+Assumptions!$J$24)^(K$1-$G$1)*CHOOSE(Assumptions!$P$3,'Cost Curves'!BN$18,'Cost Curves'!BN$19,'Cost Curves'!BN$20)</f>
        <v>0</v>
      </c>
      <c r="L202" s="234">
        <f>L$99*Assumptions!$Q$34*(1+Assumptions!$J$24)^(L$1-$G$1)*CHOOSE(Assumptions!$P$3,'Cost Curves'!BO$18,'Cost Curves'!BO$19,'Cost Curves'!BO$20)</f>
        <v>0</v>
      </c>
      <c r="M202" s="234">
        <f>M$99*Assumptions!$Q$34*(1+Assumptions!$J$24)^(M$1-$G$1)*CHOOSE(Assumptions!$P$3,'Cost Curves'!BP$18,'Cost Curves'!BP$19,'Cost Curves'!BP$20)</f>
        <v>0</v>
      </c>
      <c r="N202" s="234">
        <f>N$99*Assumptions!$Q$34*(1+Assumptions!$J$24)^(N$1-$G$1)*CHOOSE(Assumptions!$P$3,'Cost Curves'!BQ$18,'Cost Curves'!BQ$19,'Cost Curves'!BQ$20)</f>
        <v>0</v>
      </c>
      <c r="O202" s="234">
        <f>O$99*Assumptions!$Q$34*(1+Assumptions!$J$24)^(O$1-$G$1)*CHOOSE(Assumptions!$P$3,'Cost Curves'!BR$18,'Cost Curves'!BR$19,'Cost Curves'!BR$20)</f>
        <v>0</v>
      </c>
      <c r="P202" s="234">
        <f>P$99*Assumptions!$Q$34*(1+Assumptions!$J$24)^(P$1-$G$1)*CHOOSE(Assumptions!$P$3,'Cost Curves'!BS$18,'Cost Curves'!BS$19,'Cost Curves'!BS$20)</f>
        <v>0</v>
      </c>
      <c r="Q202" s="234">
        <f>Q$99*Assumptions!$Q$34*(1+Assumptions!$J$24)^(Q$1-$G$1)*CHOOSE(Assumptions!$P$3,'Cost Curves'!BT$18,'Cost Curves'!BT$19,'Cost Curves'!BT$20)</f>
        <v>0</v>
      </c>
      <c r="R202" s="234">
        <f>R$99*Assumptions!$Q$34*(1+Assumptions!$J$24)^(R$1-$G$1)*CHOOSE(Assumptions!$P$3,'Cost Curves'!BU$18,'Cost Curves'!BU$19,'Cost Curves'!BU$20)</f>
        <v>0</v>
      </c>
      <c r="S202" s="234">
        <f>S$99*Assumptions!$Q$34*(1+Assumptions!$J$24)^(S$1-$G$1)*CHOOSE(Assumptions!$P$3,'Cost Curves'!BV$18,'Cost Curves'!BV$19,'Cost Curves'!BV$20)</f>
        <v>0</v>
      </c>
      <c r="T202" s="234">
        <f>T$99*Assumptions!$Q$34*(1+Assumptions!$J$24)^(T$1-$G$1)*CHOOSE(Assumptions!$P$3,'Cost Curves'!BW$18,'Cost Curves'!BW$19,'Cost Curves'!BW$20)</f>
        <v>0</v>
      </c>
      <c r="U202" s="234">
        <f>U$99*Assumptions!$Q$34*(1+Assumptions!$J$24)^(U$1-$G$1)*CHOOSE(Assumptions!$P$3,'Cost Curves'!BX$18,'Cost Curves'!BX$19,'Cost Curves'!BX$20)</f>
        <v>0</v>
      </c>
      <c r="V202" s="234">
        <f>V$99*Assumptions!$Q$34*(1+Assumptions!$J$24)^(V$1-$G$1)*CHOOSE(Assumptions!$P$3,'Cost Curves'!BY$18,'Cost Curves'!BY$19,'Cost Curves'!BY$20)</f>
        <v>0</v>
      </c>
      <c r="W202" s="234">
        <f>W$99*Assumptions!$Q$34*(1+Assumptions!$J$24)^(W$1-$G$1)*CHOOSE(Assumptions!$P$3,'Cost Curves'!BZ$18,'Cost Curves'!BZ$19,'Cost Curves'!BZ$20)</f>
        <v>0</v>
      </c>
      <c r="X202" s="234">
        <f>X$99*Assumptions!$Q$34*(1+Assumptions!$J$24)^(X$1-$G$1)*CHOOSE(Assumptions!$P$3,'Cost Curves'!CA$18,'Cost Curves'!CA$19,'Cost Curves'!CA$20)</f>
        <v>0</v>
      </c>
      <c r="Y202" s="12"/>
      <c r="Z202" s="12"/>
    </row>
    <row r="203" spans="1:26" ht="14.25" customHeight="1">
      <c r="A203" s="423"/>
      <c r="B203" s="423"/>
      <c r="C203" s="423"/>
      <c r="D203" s="125" t="s">
        <v>81</v>
      </c>
      <c r="E203" s="12"/>
      <c r="F203" s="12"/>
      <c r="G203" s="234">
        <f>G$99*Assumptions!$Q$35*(1+Assumptions!$J$24)^(G$1-$G$1)*CHOOSE(Assumptions!$P$3,'Cost Curves'!BJ$22,'Cost Curves'!BJ$23,'Cost Curves'!BJ$24)</f>
        <v>0</v>
      </c>
      <c r="H203" s="234">
        <f>H$99*Assumptions!$Q$35*(1+Assumptions!$J$24)^(H$1-$G$1)*CHOOSE(Assumptions!$P$3,'Cost Curves'!BK$22,'Cost Curves'!BK$23,'Cost Curves'!BK$24)</f>
        <v>0</v>
      </c>
      <c r="I203" s="234">
        <f>I$99*Assumptions!$Q$35*(1+Assumptions!$J$24)^(I$1-$G$1)*CHOOSE(Assumptions!$P$3,'Cost Curves'!BL$22,'Cost Curves'!BL$23,'Cost Curves'!BL$24)</f>
        <v>0</v>
      </c>
      <c r="J203" s="234">
        <f>J$99*Assumptions!$Q$35*(1+Assumptions!$J$24)^(J$1-$G$1)*CHOOSE(Assumptions!$P$3,'Cost Curves'!BM$22,'Cost Curves'!BM$23,'Cost Curves'!BM$24)</f>
        <v>0</v>
      </c>
      <c r="K203" s="234">
        <f>K$99*Assumptions!$Q$35*(1+Assumptions!$J$24)^(K$1-$G$1)*CHOOSE(Assumptions!$P$3,'Cost Curves'!BN$22,'Cost Curves'!BN$23,'Cost Curves'!BN$24)</f>
        <v>0</v>
      </c>
      <c r="L203" s="234">
        <f>L$99*Assumptions!$Q$35*(1+Assumptions!$J$24)^(L$1-$G$1)*CHOOSE(Assumptions!$P$3,'Cost Curves'!BO$22,'Cost Curves'!BO$23,'Cost Curves'!BO$24)</f>
        <v>0</v>
      </c>
      <c r="M203" s="234">
        <f>M$99*Assumptions!$Q$35*(1+Assumptions!$J$24)^(M$1-$G$1)*CHOOSE(Assumptions!$P$3,'Cost Curves'!BP$22,'Cost Curves'!BP$23,'Cost Curves'!BP$24)</f>
        <v>0</v>
      </c>
      <c r="N203" s="234">
        <f>N$99*Assumptions!$Q$35*(1+Assumptions!$J$24)^(N$1-$G$1)*CHOOSE(Assumptions!$P$3,'Cost Curves'!BQ$22,'Cost Curves'!BQ$23,'Cost Curves'!BQ$24)</f>
        <v>0</v>
      </c>
      <c r="O203" s="234">
        <f>O$99*Assumptions!$Q$35*(1+Assumptions!$J$24)^(O$1-$G$1)*CHOOSE(Assumptions!$P$3,'Cost Curves'!BR$22,'Cost Curves'!BR$23,'Cost Curves'!BR$24)</f>
        <v>0</v>
      </c>
      <c r="P203" s="234">
        <f>P$99*Assumptions!$Q$35*(1+Assumptions!$J$24)^(P$1-$G$1)*CHOOSE(Assumptions!$P$3,'Cost Curves'!BS$22,'Cost Curves'!BS$23,'Cost Curves'!BS$24)</f>
        <v>0</v>
      </c>
      <c r="Q203" s="234">
        <f>Q$99*Assumptions!$Q$35*(1+Assumptions!$J$24)^(Q$1-$G$1)*CHOOSE(Assumptions!$P$3,'Cost Curves'!BT$22,'Cost Curves'!BT$23,'Cost Curves'!BT$24)</f>
        <v>0</v>
      </c>
      <c r="R203" s="234">
        <f>R$99*Assumptions!$Q$35*(1+Assumptions!$J$24)^(R$1-$G$1)*CHOOSE(Assumptions!$P$3,'Cost Curves'!BU$22,'Cost Curves'!BU$23,'Cost Curves'!BU$24)</f>
        <v>0</v>
      </c>
      <c r="S203" s="234">
        <f>S$99*Assumptions!$Q$35*(1+Assumptions!$J$24)^(S$1-$G$1)*CHOOSE(Assumptions!$P$3,'Cost Curves'!BV$22,'Cost Curves'!BV$23,'Cost Curves'!BV$24)</f>
        <v>0</v>
      </c>
      <c r="T203" s="234">
        <f>T$99*Assumptions!$Q$35*(1+Assumptions!$J$24)^(T$1-$G$1)*CHOOSE(Assumptions!$P$3,'Cost Curves'!BW$22,'Cost Curves'!BW$23,'Cost Curves'!BW$24)</f>
        <v>0</v>
      </c>
      <c r="U203" s="234">
        <f>U$99*Assumptions!$Q$35*(1+Assumptions!$J$24)^(U$1-$G$1)*CHOOSE(Assumptions!$P$3,'Cost Curves'!BX$22,'Cost Curves'!BX$23,'Cost Curves'!BX$24)</f>
        <v>0</v>
      </c>
      <c r="V203" s="234">
        <f>V$99*Assumptions!$Q$35*(1+Assumptions!$J$24)^(V$1-$G$1)*CHOOSE(Assumptions!$P$3,'Cost Curves'!BY$22,'Cost Curves'!BY$23,'Cost Curves'!BY$24)</f>
        <v>0</v>
      </c>
      <c r="W203" s="234">
        <f>W$99*Assumptions!$Q$35*(1+Assumptions!$J$24)^(W$1-$G$1)*CHOOSE(Assumptions!$P$3,'Cost Curves'!BZ$22,'Cost Curves'!BZ$23,'Cost Curves'!BZ$24)</f>
        <v>0</v>
      </c>
      <c r="X203" s="234">
        <f>X$99*Assumptions!$Q$35*(1+Assumptions!$J$24)^(X$1-$G$1)*CHOOSE(Assumptions!$P$3,'Cost Curves'!CA$22,'Cost Curves'!CA$23,'Cost Curves'!CA$24)</f>
        <v>0</v>
      </c>
      <c r="Y203" s="12"/>
      <c r="Z203" s="12"/>
    </row>
    <row r="204" spans="1:26" ht="14.25" customHeight="1">
      <c r="A204" s="423"/>
      <c r="B204" s="423"/>
      <c r="C204" s="423"/>
      <c r="D204" s="125" t="s">
        <v>82</v>
      </c>
      <c r="E204" s="12"/>
      <c r="F204" s="12"/>
      <c r="G204" s="234">
        <f>G$99*Assumptions!$Q$36*(1+Assumptions!$J$24)^(G$1-$G$1)*CHOOSE(Assumptions!$P$3,'Cost Curves'!BJ$26,'Cost Curves'!BJ$27,'Cost Curves'!BJ$28)</f>
        <v>0</v>
      </c>
      <c r="H204" s="234">
        <f>H$99*Assumptions!$Q$36*(1+Assumptions!$J$24)^(H$1-$G$1)*CHOOSE(Assumptions!$P$3,'Cost Curves'!BK$26,'Cost Curves'!BK$27,'Cost Curves'!BK$28)</f>
        <v>0</v>
      </c>
      <c r="I204" s="234">
        <f>I$99*Assumptions!$Q$36*(1+Assumptions!$J$24)^(I$1-$G$1)*CHOOSE(Assumptions!$P$3,'Cost Curves'!BL$26,'Cost Curves'!BL$27,'Cost Curves'!BL$28)</f>
        <v>0</v>
      </c>
      <c r="J204" s="234">
        <f>J$99*Assumptions!$Q$36*(1+Assumptions!$J$24)^(J$1-$G$1)*CHOOSE(Assumptions!$P$3,'Cost Curves'!BM$26,'Cost Curves'!BM$27,'Cost Curves'!BM$28)</f>
        <v>0</v>
      </c>
      <c r="K204" s="234">
        <f>K$99*Assumptions!$Q$36*(1+Assumptions!$J$24)^(K$1-$G$1)*CHOOSE(Assumptions!$P$3,'Cost Curves'!BN$26,'Cost Curves'!BN$27,'Cost Curves'!BN$28)</f>
        <v>0</v>
      </c>
      <c r="L204" s="234">
        <f>L$99*Assumptions!$Q$36*(1+Assumptions!$J$24)^(L$1-$G$1)*CHOOSE(Assumptions!$P$3,'Cost Curves'!BO$26,'Cost Curves'!BO$27,'Cost Curves'!BO$28)</f>
        <v>0</v>
      </c>
      <c r="M204" s="234">
        <f>M$99*Assumptions!$Q$36*(1+Assumptions!$J$24)^(M$1-$G$1)*CHOOSE(Assumptions!$P$3,'Cost Curves'!BP$26,'Cost Curves'!BP$27,'Cost Curves'!BP$28)</f>
        <v>0</v>
      </c>
      <c r="N204" s="234">
        <f>N$99*Assumptions!$Q$36*(1+Assumptions!$J$24)^(N$1-$G$1)*CHOOSE(Assumptions!$P$3,'Cost Curves'!BQ$26,'Cost Curves'!BQ$27,'Cost Curves'!BQ$28)</f>
        <v>0</v>
      </c>
      <c r="O204" s="234">
        <f>O$99*Assumptions!$Q$36*(1+Assumptions!$J$24)^(O$1-$G$1)*CHOOSE(Assumptions!$P$3,'Cost Curves'!BR$26,'Cost Curves'!BR$27,'Cost Curves'!BR$28)</f>
        <v>0</v>
      </c>
      <c r="P204" s="234">
        <f>P$99*Assumptions!$Q$36*(1+Assumptions!$J$24)^(P$1-$G$1)*CHOOSE(Assumptions!$P$3,'Cost Curves'!BS$26,'Cost Curves'!BS$27,'Cost Curves'!BS$28)</f>
        <v>0</v>
      </c>
      <c r="Q204" s="234">
        <f>Q$99*Assumptions!$Q$36*(1+Assumptions!$J$24)^(Q$1-$G$1)*CHOOSE(Assumptions!$P$3,'Cost Curves'!BT$26,'Cost Curves'!BT$27,'Cost Curves'!BT$28)</f>
        <v>0</v>
      </c>
      <c r="R204" s="234">
        <f>R$99*Assumptions!$Q$36*(1+Assumptions!$J$24)^(R$1-$G$1)*CHOOSE(Assumptions!$P$3,'Cost Curves'!BU$26,'Cost Curves'!BU$27,'Cost Curves'!BU$28)</f>
        <v>0</v>
      </c>
      <c r="S204" s="234">
        <f>S$99*Assumptions!$Q$36*(1+Assumptions!$J$24)^(S$1-$G$1)*CHOOSE(Assumptions!$P$3,'Cost Curves'!BV$26,'Cost Curves'!BV$27,'Cost Curves'!BV$28)</f>
        <v>0</v>
      </c>
      <c r="T204" s="234">
        <f>T$99*Assumptions!$Q$36*(1+Assumptions!$J$24)^(T$1-$G$1)*CHOOSE(Assumptions!$P$3,'Cost Curves'!BW$26,'Cost Curves'!BW$27,'Cost Curves'!BW$28)</f>
        <v>0</v>
      </c>
      <c r="U204" s="234">
        <f>U$99*Assumptions!$Q$36*(1+Assumptions!$J$24)^(U$1-$G$1)*CHOOSE(Assumptions!$P$3,'Cost Curves'!BX$26,'Cost Curves'!BX$27,'Cost Curves'!BX$28)</f>
        <v>0</v>
      </c>
      <c r="V204" s="234">
        <f>V$99*Assumptions!$Q$36*(1+Assumptions!$J$24)^(V$1-$G$1)*CHOOSE(Assumptions!$P$3,'Cost Curves'!BY$26,'Cost Curves'!BY$27,'Cost Curves'!BY$28)</f>
        <v>0</v>
      </c>
      <c r="W204" s="234">
        <f>W$99*Assumptions!$Q$36*(1+Assumptions!$J$24)^(W$1-$G$1)*CHOOSE(Assumptions!$P$3,'Cost Curves'!BZ$26,'Cost Curves'!BZ$27,'Cost Curves'!BZ$28)</f>
        <v>0</v>
      </c>
      <c r="X204" s="234">
        <f>X$99*Assumptions!$Q$36*(1+Assumptions!$J$24)^(X$1-$G$1)*CHOOSE(Assumptions!$P$3,'Cost Curves'!CA$26,'Cost Curves'!CA$27,'Cost Curves'!CA$28)</f>
        <v>0</v>
      </c>
      <c r="Y204" s="12"/>
      <c r="Z204" s="12"/>
    </row>
    <row r="205" spans="1:26" ht="14.25" customHeight="1">
      <c r="A205" s="423"/>
      <c r="B205" s="423"/>
      <c r="C205" s="423"/>
      <c r="D205" s="125" t="s">
        <v>83</v>
      </c>
      <c r="E205" s="12"/>
      <c r="F205" s="12"/>
      <c r="G205" s="234">
        <f>G$99*Assumptions!$Q$37*(1+Assumptions!$J$24)^(G$1-$G$1)*CHOOSE(Assumptions!$P$3,'Cost Curves'!BJ$30,'Cost Curves'!BJ$31,'Cost Curves'!BJ$32)</f>
        <v>0</v>
      </c>
      <c r="H205" s="234">
        <f>H$99*Assumptions!$Q$37*(1+Assumptions!$J$24)^(H$1-$G$1)*CHOOSE(Assumptions!$P$3,'Cost Curves'!BK$30,'Cost Curves'!BK$31,'Cost Curves'!BK$32)</f>
        <v>0</v>
      </c>
      <c r="I205" s="234">
        <f>I$99*Assumptions!$Q$37*(1+Assumptions!$J$24)^(I$1-$G$1)*CHOOSE(Assumptions!$P$3,'Cost Curves'!BL$30,'Cost Curves'!BL$31,'Cost Curves'!BL$32)</f>
        <v>0</v>
      </c>
      <c r="J205" s="234">
        <f>J$99*Assumptions!$Q$37*(1+Assumptions!$J$24)^(J$1-$G$1)*CHOOSE(Assumptions!$P$3,'Cost Curves'!BM$30,'Cost Curves'!BM$31,'Cost Curves'!BM$32)</f>
        <v>0</v>
      </c>
      <c r="K205" s="234">
        <f>K$99*Assumptions!$Q$37*(1+Assumptions!$J$24)^(K$1-$G$1)*CHOOSE(Assumptions!$P$3,'Cost Curves'!BN$30,'Cost Curves'!BN$31,'Cost Curves'!BN$32)</f>
        <v>0</v>
      </c>
      <c r="L205" s="234">
        <f>L$99*Assumptions!$Q$37*(1+Assumptions!$J$24)^(L$1-$G$1)*CHOOSE(Assumptions!$P$3,'Cost Curves'!BO$30,'Cost Curves'!BO$31,'Cost Curves'!BO$32)</f>
        <v>0</v>
      </c>
      <c r="M205" s="234">
        <f>M$99*Assumptions!$Q$37*(1+Assumptions!$J$24)^(M$1-$G$1)*CHOOSE(Assumptions!$P$3,'Cost Curves'!BP$30,'Cost Curves'!BP$31,'Cost Curves'!BP$32)</f>
        <v>0</v>
      </c>
      <c r="N205" s="234">
        <f>N$99*Assumptions!$Q$37*(1+Assumptions!$J$24)^(N$1-$G$1)*CHOOSE(Assumptions!$P$3,'Cost Curves'!BQ$30,'Cost Curves'!BQ$31,'Cost Curves'!BQ$32)</f>
        <v>0</v>
      </c>
      <c r="O205" s="234">
        <f>O$99*Assumptions!$Q$37*(1+Assumptions!$J$24)^(O$1-$G$1)*CHOOSE(Assumptions!$P$3,'Cost Curves'!BR$30,'Cost Curves'!BR$31,'Cost Curves'!BR$32)</f>
        <v>0</v>
      </c>
      <c r="P205" s="234">
        <f>P$99*Assumptions!$Q$37*(1+Assumptions!$J$24)^(P$1-$G$1)*CHOOSE(Assumptions!$P$3,'Cost Curves'!BS$30,'Cost Curves'!BS$31,'Cost Curves'!BS$32)</f>
        <v>0</v>
      </c>
      <c r="Q205" s="234">
        <f>Q$99*Assumptions!$Q$37*(1+Assumptions!$J$24)^(Q$1-$G$1)*CHOOSE(Assumptions!$P$3,'Cost Curves'!BT$30,'Cost Curves'!BT$31,'Cost Curves'!BT$32)</f>
        <v>0</v>
      </c>
      <c r="R205" s="234">
        <f>R$99*Assumptions!$Q$37*(1+Assumptions!$J$24)^(R$1-$G$1)*CHOOSE(Assumptions!$P$3,'Cost Curves'!BU$30,'Cost Curves'!BU$31,'Cost Curves'!BU$32)</f>
        <v>0</v>
      </c>
      <c r="S205" s="234">
        <f>S$99*Assumptions!$Q$37*(1+Assumptions!$J$24)^(S$1-$G$1)*CHOOSE(Assumptions!$P$3,'Cost Curves'!BV$30,'Cost Curves'!BV$31,'Cost Curves'!BV$32)</f>
        <v>0</v>
      </c>
      <c r="T205" s="234">
        <f>T$99*Assumptions!$Q$37*(1+Assumptions!$J$24)^(T$1-$G$1)*CHOOSE(Assumptions!$P$3,'Cost Curves'!BW$30,'Cost Curves'!BW$31,'Cost Curves'!BW$32)</f>
        <v>0</v>
      </c>
      <c r="U205" s="234">
        <f>U$99*Assumptions!$Q$37*(1+Assumptions!$J$24)^(U$1-$G$1)*CHOOSE(Assumptions!$P$3,'Cost Curves'!BX$30,'Cost Curves'!BX$31,'Cost Curves'!BX$32)</f>
        <v>0</v>
      </c>
      <c r="V205" s="234">
        <f>V$99*Assumptions!$Q$37*(1+Assumptions!$J$24)^(V$1-$G$1)*CHOOSE(Assumptions!$P$3,'Cost Curves'!BY$30,'Cost Curves'!BY$31,'Cost Curves'!BY$32)</f>
        <v>0</v>
      </c>
      <c r="W205" s="234">
        <f>W$99*Assumptions!$Q$37*(1+Assumptions!$J$24)^(W$1-$G$1)*CHOOSE(Assumptions!$P$3,'Cost Curves'!BZ$30,'Cost Curves'!BZ$31,'Cost Curves'!BZ$32)</f>
        <v>0</v>
      </c>
      <c r="X205" s="234">
        <f>X$99*Assumptions!$Q$37*(1+Assumptions!$J$24)^(X$1-$G$1)*CHOOSE(Assumptions!$P$3,'Cost Curves'!CA$30,'Cost Curves'!CA$31,'Cost Curves'!CA$32)</f>
        <v>0</v>
      </c>
      <c r="Y205" s="12"/>
      <c r="Z205" s="12"/>
    </row>
    <row r="206" spans="1:26" ht="14.25" customHeight="1">
      <c r="A206" s="423"/>
      <c r="B206" s="423"/>
      <c r="C206" s="423"/>
      <c r="D206" s="125" t="s">
        <v>84</v>
      </c>
      <c r="E206" s="12"/>
      <c r="F206" s="12"/>
      <c r="G206" s="234">
        <f>G$99*Assumptions!$Q$38*(1+Assumptions!$J$24)^(G$1-$G$1)*CHOOSE(Assumptions!$P$3,'Cost Curves'!BJ$34,'Cost Curves'!BJ$35,'Cost Curves'!BJ$36)</f>
        <v>0</v>
      </c>
      <c r="H206" s="234">
        <f>H$99*Assumptions!$Q$38*(1+Assumptions!$J$24)^(H$1-$G$1)*CHOOSE(Assumptions!$P$3,'Cost Curves'!BK$34,'Cost Curves'!BK$35,'Cost Curves'!BK$36)</f>
        <v>0</v>
      </c>
      <c r="I206" s="234">
        <f>I$99*Assumptions!$Q$38*(1+Assumptions!$J$24)^(I$1-$G$1)*CHOOSE(Assumptions!$P$3,'Cost Curves'!BL$34,'Cost Curves'!BL$35,'Cost Curves'!BL$36)</f>
        <v>0</v>
      </c>
      <c r="J206" s="234">
        <f>J$99*Assumptions!$Q$38*(1+Assumptions!$J$24)^(J$1-$G$1)*CHOOSE(Assumptions!$P$3,'Cost Curves'!BM$34,'Cost Curves'!BM$35,'Cost Curves'!BM$36)</f>
        <v>0</v>
      </c>
      <c r="K206" s="234">
        <f>K$99*Assumptions!$Q$38*(1+Assumptions!$J$24)^(K$1-$G$1)*CHOOSE(Assumptions!$P$3,'Cost Curves'!BN$34,'Cost Curves'!BN$35,'Cost Curves'!BN$36)</f>
        <v>0</v>
      </c>
      <c r="L206" s="234">
        <f>L$99*Assumptions!$Q$38*(1+Assumptions!$J$24)^(L$1-$G$1)*CHOOSE(Assumptions!$P$3,'Cost Curves'!BO$34,'Cost Curves'!BO$35,'Cost Curves'!BO$36)</f>
        <v>0</v>
      </c>
      <c r="M206" s="234">
        <f>M$99*Assumptions!$Q$38*(1+Assumptions!$J$24)^(M$1-$G$1)*CHOOSE(Assumptions!$P$3,'Cost Curves'!BP$34,'Cost Curves'!BP$35,'Cost Curves'!BP$36)</f>
        <v>0</v>
      </c>
      <c r="N206" s="234">
        <f>N$99*Assumptions!$Q$38*(1+Assumptions!$J$24)^(N$1-$G$1)*CHOOSE(Assumptions!$P$3,'Cost Curves'!BQ$34,'Cost Curves'!BQ$35,'Cost Curves'!BQ$36)</f>
        <v>0</v>
      </c>
      <c r="O206" s="234">
        <f>O$99*Assumptions!$Q$38*(1+Assumptions!$J$24)^(O$1-$G$1)*CHOOSE(Assumptions!$P$3,'Cost Curves'!BR$34,'Cost Curves'!BR$35,'Cost Curves'!BR$36)</f>
        <v>0</v>
      </c>
      <c r="P206" s="234">
        <f>P$99*Assumptions!$Q$38*(1+Assumptions!$J$24)^(P$1-$G$1)*CHOOSE(Assumptions!$P$3,'Cost Curves'!BS$34,'Cost Curves'!BS$35,'Cost Curves'!BS$36)</f>
        <v>0</v>
      </c>
      <c r="Q206" s="234">
        <f>Q$99*Assumptions!$Q$38*(1+Assumptions!$J$24)^(Q$1-$G$1)*CHOOSE(Assumptions!$P$3,'Cost Curves'!BT$34,'Cost Curves'!BT$35,'Cost Curves'!BT$36)</f>
        <v>0</v>
      </c>
      <c r="R206" s="234">
        <f>R$99*Assumptions!$Q$38*(1+Assumptions!$J$24)^(R$1-$G$1)*CHOOSE(Assumptions!$P$3,'Cost Curves'!BU$34,'Cost Curves'!BU$35,'Cost Curves'!BU$36)</f>
        <v>0</v>
      </c>
      <c r="S206" s="234">
        <f>S$99*Assumptions!$Q$38*(1+Assumptions!$J$24)^(S$1-$G$1)*CHOOSE(Assumptions!$P$3,'Cost Curves'!BV$34,'Cost Curves'!BV$35,'Cost Curves'!BV$36)</f>
        <v>0</v>
      </c>
      <c r="T206" s="234">
        <f>T$99*Assumptions!$Q$38*(1+Assumptions!$J$24)^(T$1-$G$1)*CHOOSE(Assumptions!$P$3,'Cost Curves'!BW$34,'Cost Curves'!BW$35,'Cost Curves'!BW$36)</f>
        <v>0</v>
      </c>
      <c r="U206" s="234">
        <f>U$99*Assumptions!$Q$38*(1+Assumptions!$J$24)^(U$1-$G$1)*CHOOSE(Assumptions!$P$3,'Cost Curves'!BX$34,'Cost Curves'!BX$35,'Cost Curves'!BX$36)</f>
        <v>0</v>
      </c>
      <c r="V206" s="234">
        <f>V$99*Assumptions!$Q$38*(1+Assumptions!$J$24)^(V$1-$G$1)*CHOOSE(Assumptions!$P$3,'Cost Curves'!BY$34,'Cost Curves'!BY$35,'Cost Curves'!BY$36)</f>
        <v>0</v>
      </c>
      <c r="W206" s="234">
        <f>W$99*Assumptions!$Q$38*(1+Assumptions!$J$24)^(W$1-$G$1)*CHOOSE(Assumptions!$P$3,'Cost Curves'!BZ$34,'Cost Curves'!BZ$35,'Cost Curves'!BZ$36)</f>
        <v>0</v>
      </c>
      <c r="X206" s="234">
        <f>X$99*Assumptions!$Q$38*(1+Assumptions!$J$24)^(X$1-$G$1)*CHOOSE(Assumptions!$P$3,'Cost Curves'!CA$34,'Cost Curves'!CA$35,'Cost Curves'!CA$36)</f>
        <v>0</v>
      </c>
      <c r="Y206" s="12"/>
      <c r="Z206" s="12"/>
    </row>
    <row r="207" spans="1:26" ht="14.25" customHeight="1">
      <c r="A207" s="423"/>
      <c r="B207" s="423"/>
      <c r="C207" s="423"/>
      <c r="D207" s="125" t="s">
        <v>85</v>
      </c>
      <c r="E207" s="12"/>
      <c r="F207" s="12"/>
      <c r="G207" s="234">
        <f>G$99*Assumptions!$Q$39*(1+Assumptions!$J$24)^(G$1-$G$1)*CHOOSE(Assumptions!$P$3,'Cost Curves'!BJ$38,'Cost Curves'!BJ$39,'Cost Curves'!BJ$40)</f>
        <v>0</v>
      </c>
      <c r="H207" s="234">
        <f>H$99*Assumptions!$Q$39*(1+Assumptions!$J$24)^(H$1-$G$1)*CHOOSE(Assumptions!$P$3,'Cost Curves'!BK$38,'Cost Curves'!BK$39,'Cost Curves'!BK$40)</f>
        <v>0</v>
      </c>
      <c r="I207" s="234">
        <f>I$99*Assumptions!$Q$39*(1+Assumptions!$J$24)^(I$1-$G$1)*CHOOSE(Assumptions!$P$3,'Cost Curves'!BL$38,'Cost Curves'!BL$39,'Cost Curves'!BL$40)</f>
        <v>0</v>
      </c>
      <c r="J207" s="234">
        <f>J$99*Assumptions!$Q$39*(1+Assumptions!$J$24)^(J$1-$G$1)*CHOOSE(Assumptions!$P$3,'Cost Curves'!BM$38,'Cost Curves'!BM$39,'Cost Curves'!BM$40)</f>
        <v>0</v>
      </c>
      <c r="K207" s="234">
        <f>K$99*Assumptions!$Q$39*(1+Assumptions!$J$24)^(K$1-$G$1)*CHOOSE(Assumptions!$P$3,'Cost Curves'!BN$38,'Cost Curves'!BN$39,'Cost Curves'!BN$40)</f>
        <v>0</v>
      </c>
      <c r="L207" s="234">
        <f>L$99*Assumptions!$Q$39*(1+Assumptions!$J$24)^(L$1-$G$1)*CHOOSE(Assumptions!$P$3,'Cost Curves'!BO$38,'Cost Curves'!BO$39,'Cost Curves'!BO$40)</f>
        <v>0</v>
      </c>
      <c r="M207" s="234">
        <f>M$99*Assumptions!$Q$39*(1+Assumptions!$J$24)^(M$1-$G$1)*CHOOSE(Assumptions!$P$3,'Cost Curves'!BP$38,'Cost Curves'!BP$39,'Cost Curves'!BP$40)</f>
        <v>0</v>
      </c>
      <c r="N207" s="234">
        <f>N$99*Assumptions!$Q$39*(1+Assumptions!$J$24)^(N$1-$G$1)*CHOOSE(Assumptions!$P$3,'Cost Curves'!BQ$38,'Cost Curves'!BQ$39,'Cost Curves'!BQ$40)</f>
        <v>0</v>
      </c>
      <c r="O207" s="234">
        <f>O$99*Assumptions!$Q$39*(1+Assumptions!$J$24)^(O$1-$G$1)*CHOOSE(Assumptions!$P$3,'Cost Curves'!BR$38,'Cost Curves'!BR$39,'Cost Curves'!BR$40)</f>
        <v>0</v>
      </c>
      <c r="P207" s="234">
        <f>P$99*Assumptions!$Q$39*(1+Assumptions!$J$24)^(P$1-$G$1)*CHOOSE(Assumptions!$P$3,'Cost Curves'!BS$38,'Cost Curves'!BS$39,'Cost Curves'!BS$40)</f>
        <v>0</v>
      </c>
      <c r="Q207" s="234">
        <f>Q$99*Assumptions!$Q$39*(1+Assumptions!$J$24)^(Q$1-$G$1)*CHOOSE(Assumptions!$P$3,'Cost Curves'!BT$38,'Cost Curves'!BT$39,'Cost Curves'!BT$40)</f>
        <v>0</v>
      </c>
      <c r="R207" s="234">
        <f>R$99*Assumptions!$Q$39*(1+Assumptions!$J$24)^(R$1-$G$1)*CHOOSE(Assumptions!$P$3,'Cost Curves'!BU$38,'Cost Curves'!BU$39,'Cost Curves'!BU$40)</f>
        <v>0</v>
      </c>
      <c r="S207" s="234">
        <f>S$99*Assumptions!$Q$39*(1+Assumptions!$J$24)^(S$1-$G$1)*CHOOSE(Assumptions!$P$3,'Cost Curves'!BV$38,'Cost Curves'!BV$39,'Cost Curves'!BV$40)</f>
        <v>0</v>
      </c>
      <c r="T207" s="234">
        <f>T$99*Assumptions!$Q$39*(1+Assumptions!$J$24)^(T$1-$G$1)*CHOOSE(Assumptions!$P$3,'Cost Curves'!BW$38,'Cost Curves'!BW$39,'Cost Curves'!BW$40)</f>
        <v>0</v>
      </c>
      <c r="U207" s="234">
        <f>U$99*Assumptions!$Q$39*(1+Assumptions!$J$24)^(U$1-$G$1)*CHOOSE(Assumptions!$P$3,'Cost Curves'!BX$38,'Cost Curves'!BX$39,'Cost Curves'!BX$40)</f>
        <v>0</v>
      </c>
      <c r="V207" s="234">
        <f>V$99*Assumptions!$Q$39*(1+Assumptions!$J$24)^(V$1-$G$1)*CHOOSE(Assumptions!$P$3,'Cost Curves'!BY$38,'Cost Curves'!BY$39,'Cost Curves'!BY$40)</f>
        <v>0</v>
      </c>
      <c r="W207" s="234">
        <f>W$99*Assumptions!$Q$39*(1+Assumptions!$J$24)^(W$1-$G$1)*CHOOSE(Assumptions!$P$3,'Cost Curves'!BZ$38,'Cost Curves'!BZ$39,'Cost Curves'!BZ$40)</f>
        <v>0</v>
      </c>
      <c r="X207" s="234">
        <f>X$99*Assumptions!$Q$39*(1+Assumptions!$J$24)^(X$1-$G$1)*CHOOSE(Assumptions!$P$3,'Cost Curves'!CA$38,'Cost Curves'!CA$39,'Cost Curves'!CA$40)</f>
        <v>0</v>
      </c>
      <c r="Y207" s="12"/>
      <c r="Z207" s="12"/>
    </row>
    <row r="208" spans="1:26" ht="14.25" customHeight="1">
      <c r="A208" s="423"/>
      <c r="B208" s="423"/>
      <c r="C208" s="423"/>
      <c r="D208" s="125" t="s">
        <v>86</v>
      </c>
      <c r="E208" s="12"/>
      <c r="F208" s="12"/>
      <c r="G208" s="234">
        <f>G$99*Assumptions!$Q$40*(1+Assumptions!$J$24)^(G$1-$G$1)*CHOOSE(Assumptions!$P$3,'Cost Curves'!BJ$42,'Cost Curves'!BJ$43,'Cost Curves'!BJ$44)</f>
        <v>0</v>
      </c>
      <c r="H208" s="234">
        <f>H$99*Assumptions!$Q$40*(1+Assumptions!$J$24)^(H$1-$G$1)*CHOOSE(Assumptions!$P$3,'Cost Curves'!BK$42,'Cost Curves'!BK$43,'Cost Curves'!BK$44)</f>
        <v>0</v>
      </c>
      <c r="I208" s="234">
        <f>I$99*Assumptions!$Q$40*(1+Assumptions!$J$24)^(I$1-$G$1)*CHOOSE(Assumptions!$P$3,'Cost Curves'!BL$42,'Cost Curves'!BL$43,'Cost Curves'!BL$44)</f>
        <v>0</v>
      </c>
      <c r="J208" s="234">
        <f>J$99*Assumptions!$Q$40*(1+Assumptions!$J$24)^(J$1-$G$1)*CHOOSE(Assumptions!$P$3,'Cost Curves'!BM$42,'Cost Curves'!BM$43,'Cost Curves'!BM$44)</f>
        <v>0</v>
      </c>
      <c r="K208" s="234">
        <f>K$99*Assumptions!$Q$40*(1+Assumptions!$J$24)^(K$1-$G$1)*CHOOSE(Assumptions!$P$3,'Cost Curves'!BN$42,'Cost Curves'!BN$43,'Cost Curves'!BN$44)</f>
        <v>0</v>
      </c>
      <c r="L208" s="234">
        <f>L$99*Assumptions!$Q$40*(1+Assumptions!$J$24)^(L$1-$G$1)*CHOOSE(Assumptions!$P$3,'Cost Curves'!BO$42,'Cost Curves'!BO$43,'Cost Curves'!BO$44)</f>
        <v>0</v>
      </c>
      <c r="M208" s="234">
        <f>M$99*Assumptions!$Q$40*(1+Assumptions!$J$24)^(M$1-$G$1)*CHOOSE(Assumptions!$P$3,'Cost Curves'!BP$42,'Cost Curves'!BP$43,'Cost Curves'!BP$44)</f>
        <v>0</v>
      </c>
      <c r="N208" s="234">
        <f>N$99*Assumptions!$Q$40*(1+Assumptions!$J$24)^(N$1-$G$1)*CHOOSE(Assumptions!$P$3,'Cost Curves'!BQ$42,'Cost Curves'!BQ$43,'Cost Curves'!BQ$44)</f>
        <v>0</v>
      </c>
      <c r="O208" s="234">
        <f>O$99*Assumptions!$Q$40*(1+Assumptions!$J$24)^(O$1-$G$1)*CHOOSE(Assumptions!$P$3,'Cost Curves'!BR$42,'Cost Curves'!BR$43,'Cost Curves'!BR$44)</f>
        <v>0</v>
      </c>
      <c r="P208" s="234">
        <f>P$99*Assumptions!$Q$40*(1+Assumptions!$J$24)^(P$1-$G$1)*CHOOSE(Assumptions!$P$3,'Cost Curves'!BS$42,'Cost Curves'!BS$43,'Cost Curves'!BS$44)</f>
        <v>0</v>
      </c>
      <c r="Q208" s="234">
        <f>Q$99*Assumptions!$Q$40*(1+Assumptions!$J$24)^(Q$1-$G$1)*CHOOSE(Assumptions!$P$3,'Cost Curves'!BT$42,'Cost Curves'!BT$43,'Cost Curves'!BT$44)</f>
        <v>0</v>
      </c>
      <c r="R208" s="234">
        <f>R$99*Assumptions!$Q$40*(1+Assumptions!$J$24)^(R$1-$G$1)*CHOOSE(Assumptions!$P$3,'Cost Curves'!BU$42,'Cost Curves'!BU$43,'Cost Curves'!BU$44)</f>
        <v>0</v>
      </c>
      <c r="S208" s="234">
        <f>S$99*Assumptions!$Q$40*(1+Assumptions!$J$24)^(S$1-$G$1)*CHOOSE(Assumptions!$P$3,'Cost Curves'!BV$42,'Cost Curves'!BV$43,'Cost Curves'!BV$44)</f>
        <v>0</v>
      </c>
      <c r="T208" s="234">
        <f>T$99*Assumptions!$Q$40*(1+Assumptions!$J$24)^(T$1-$G$1)*CHOOSE(Assumptions!$P$3,'Cost Curves'!BW$42,'Cost Curves'!BW$43,'Cost Curves'!BW$44)</f>
        <v>0</v>
      </c>
      <c r="U208" s="234">
        <f>U$99*Assumptions!$Q$40*(1+Assumptions!$J$24)^(U$1-$G$1)*CHOOSE(Assumptions!$P$3,'Cost Curves'!BX$42,'Cost Curves'!BX$43,'Cost Curves'!BX$44)</f>
        <v>0</v>
      </c>
      <c r="V208" s="234">
        <f>V$99*Assumptions!$Q$40*(1+Assumptions!$J$24)^(V$1-$G$1)*CHOOSE(Assumptions!$P$3,'Cost Curves'!BY$42,'Cost Curves'!BY$43,'Cost Curves'!BY$44)</f>
        <v>0</v>
      </c>
      <c r="W208" s="234">
        <f>W$99*Assumptions!$Q$40*(1+Assumptions!$J$24)^(W$1-$G$1)*CHOOSE(Assumptions!$P$3,'Cost Curves'!BZ$42,'Cost Curves'!BZ$43,'Cost Curves'!BZ$44)</f>
        <v>0</v>
      </c>
      <c r="X208" s="234">
        <f>X$99*Assumptions!$Q$40*(1+Assumptions!$J$24)^(X$1-$G$1)*CHOOSE(Assumptions!$P$3,'Cost Curves'!CA$42,'Cost Curves'!CA$43,'Cost Curves'!CA$44)</f>
        <v>0</v>
      </c>
      <c r="Y208" s="12"/>
      <c r="Z208" s="12"/>
    </row>
    <row r="209" spans="1:26" ht="14.25" customHeight="1">
      <c r="A209" s="423"/>
      <c r="B209" s="423"/>
      <c r="C209" s="423"/>
      <c r="D209" s="125" t="s">
        <v>87</v>
      </c>
      <c r="E209" s="12"/>
      <c r="F209" s="12"/>
      <c r="G209" s="234">
        <f>G$99*Assumptions!$Q$41*(1+Assumptions!$J$24)^(G$1-$G$1)*CHOOSE(Assumptions!$P$3,'Cost Curves'!BJ$46,'Cost Curves'!BJ$47,'Cost Curves'!BJ$48)</f>
        <v>0</v>
      </c>
      <c r="H209" s="234">
        <f>H$99*Assumptions!$Q$41*(1+Assumptions!$J$24)^(H$1-$G$1)*CHOOSE(Assumptions!$P$3,'Cost Curves'!BK$46,'Cost Curves'!BK$47,'Cost Curves'!BK$48)</f>
        <v>0</v>
      </c>
      <c r="I209" s="234">
        <f>I$99*Assumptions!$Q$41*(1+Assumptions!$J$24)^(I$1-$G$1)*CHOOSE(Assumptions!$P$3,'Cost Curves'!BL$46,'Cost Curves'!BL$47,'Cost Curves'!BL$48)</f>
        <v>0</v>
      </c>
      <c r="J209" s="234">
        <f>J$99*Assumptions!$Q$41*(1+Assumptions!$J$24)^(J$1-$G$1)*CHOOSE(Assumptions!$P$3,'Cost Curves'!BM$46,'Cost Curves'!BM$47,'Cost Curves'!BM$48)</f>
        <v>0</v>
      </c>
      <c r="K209" s="234">
        <f>K$99*Assumptions!$Q$41*(1+Assumptions!$J$24)^(K$1-$G$1)*CHOOSE(Assumptions!$P$3,'Cost Curves'!BN$46,'Cost Curves'!BN$47,'Cost Curves'!BN$48)</f>
        <v>0</v>
      </c>
      <c r="L209" s="234">
        <f>L$99*Assumptions!$Q$41*(1+Assumptions!$J$24)^(L$1-$G$1)*CHOOSE(Assumptions!$P$3,'Cost Curves'!BO$46,'Cost Curves'!BO$47,'Cost Curves'!BO$48)</f>
        <v>0</v>
      </c>
      <c r="M209" s="234">
        <f>M$99*Assumptions!$Q$41*(1+Assumptions!$J$24)^(M$1-$G$1)*CHOOSE(Assumptions!$P$3,'Cost Curves'!BP$46,'Cost Curves'!BP$47,'Cost Curves'!BP$48)</f>
        <v>0</v>
      </c>
      <c r="N209" s="234">
        <f>N$99*Assumptions!$Q$41*(1+Assumptions!$J$24)^(N$1-$G$1)*CHOOSE(Assumptions!$P$3,'Cost Curves'!BQ$46,'Cost Curves'!BQ$47,'Cost Curves'!BQ$48)</f>
        <v>0</v>
      </c>
      <c r="O209" s="234">
        <f>O$99*Assumptions!$Q$41*(1+Assumptions!$J$24)^(O$1-$G$1)*CHOOSE(Assumptions!$P$3,'Cost Curves'!BR$46,'Cost Curves'!BR$47,'Cost Curves'!BR$48)</f>
        <v>0</v>
      </c>
      <c r="P209" s="234">
        <f>P$99*Assumptions!$Q$41*(1+Assumptions!$J$24)^(P$1-$G$1)*CHOOSE(Assumptions!$P$3,'Cost Curves'!BS$46,'Cost Curves'!BS$47,'Cost Curves'!BS$48)</f>
        <v>0</v>
      </c>
      <c r="Q209" s="234">
        <f>Q$99*Assumptions!$Q$41*(1+Assumptions!$J$24)^(Q$1-$G$1)*CHOOSE(Assumptions!$P$3,'Cost Curves'!BT$46,'Cost Curves'!BT$47,'Cost Curves'!BT$48)</f>
        <v>0</v>
      </c>
      <c r="R209" s="234">
        <f>R$99*Assumptions!$Q$41*(1+Assumptions!$J$24)^(R$1-$G$1)*CHOOSE(Assumptions!$P$3,'Cost Curves'!BU$46,'Cost Curves'!BU$47,'Cost Curves'!BU$48)</f>
        <v>0</v>
      </c>
      <c r="S209" s="234">
        <f>S$99*Assumptions!$Q$41*(1+Assumptions!$J$24)^(S$1-$G$1)*CHOOSE(Assumptions!$P$3,'Cost Curves'!BV$46,'Cost Curves'!BV$47,'Cost Curves'!BV$48)</f>
        <v>0</v>
      </c>
      <c r="T209" s="234">
        <f>T$99*Assumptions!$Q$41*(1+Assumptions!$J$24)^(T$1-$G$1)*CHOOSE(Assumptions!$P$3,'Cost Curves'!BW$46,'Cost Curves'!BW$47,'Cost Curves'!BW$48)</f>
        <v>0</v>
      </c>
      <c r="U209" s="234">
        <f>U$99*Assumptions!$Q$41*(1+Assumptions!$J$24)^(U$1-$G$1)*CHOOSE(Assumptions!$P$3,'Cost Curves'!BX$46,'Cost Curves'!BX$47,'Cost Curves'!BX$48)</f>
        <v>0</v>
      </c>
      <c r="V209" s="234">
        <f>V$99*Assumptions!$Q$41*(1+Assumptions!$J$24)^(V$1-$G$1)*CHOOSE(Assumptions!$P$3,'Cost Curves'!BY$46,'Cost Curves'!BY$47,'Cost Curves'!BY$48)</f>
        <v>0</v>
      </c>
      <c r="W209" s="234">
        <f>W$99*Assumptions!$Q$41*(1+Assumptions!$J$24)^(W$1-$G$1)*CHOOSE(Assumptions!$P$3,'Cost Curves'!BZ$46,'Cost Curves'!BZ$47,'Cost Curves'!BZ$48)</f>
        <v>0</v>
      </c>
      <c r="X209" s="234">
        <f>X$99*Assumptions!$Q$41*(1+Assumptions!$J$24)^(X$1-$G$1)*CHOOSE(Assumptions!$P$3,'Cost Curves'!CA$46,'Cost Curves'!CA$47,'Cost Curves'!CA$48)</f>
        <v>0</v>
      </c>
      <c r="Y209" s="12"/>
      <c r="Z209" s="12"/>
    </row>
    <row r="210" spans="1:26" ht="14.25" customHeight="1">
      <c r="A210" s="423"/>
      <c r="B210" s="423"/>
      <c r="C210" s="423"/>
      <c r="D210" s="125" t="s">
        <v>89</v>
      </c>
      <c r="E210" s="12"/>
      <c r="F210" s="12"/>
      <c r="G210" s="234">
        <f>G$99*Assumptions!$Q$43*(1+Assumptions!$J$24)^(G$1-$G$1)*CHOOSE(Assumptions!$P$3,'Cost Curves'!BJ$50,'Cost Curves'!BJ$51,'Cost Curves'!BJ$52)</f>
        <v>0</v>
      </c>
      <c r="H210" s="234">
        <f>H$99*Assumptions!$Q$43*(1+Assumptions!$J$24)^(H$1-$G$1)*CHOOSE(Assumptions!$P$3,'Cost Curves'!BK$50,'Cost Curves'!BK$51,'Cost Curves'!BK$52)</f>
        <v>0</v>
      </c>
      <c r="I210" s="234">
        <f>I$99*Assumptions!$Q$43*(1+Assumptions!$J$24)^(I$1-$G$1)*CHOOSE(Assumptions!$P$3,'Cost Curves'!BL$50,'Cost Curves'!BL$51,'Cost Curves'!BL$52)</f>
        <v>0</v>
      </c>
      <c r="J210" s="234">
        <f>J$99*Assumptions!$Q$43*(1+Assumptions!$J$24)^(J$1-$G$1)*CHOOSE(Assumptions!$P$3,'Cost Curves'!BM$50,'Cost Curves'!BM$51,'Cost Curves'!BM$52)</f>
        <v>0</v>
      </c>
      <c r="K210" s="234">
        <f>K$99*Assumptions!$Q$43*(1+Assumptions!$J$24)^(K$1-$G$1)*CHOOSE(Assumptions!$P$3,'Cost Curves'!BN$50,'Cost Curves'!BN$51,'Cost Curves'!BN$52)</f>
        <v>0</v>
      </c>
      <c r="L210" s="234">
        <f>L$99*Assumptions!$Q$43*(1+Assumptions!$J$24)^(L$1-$G$1)*CHOOSE(Assumptions!$P$3,'Cost Curves'!BO$50,'Cost Curves'!BO$51,'Cost Curves'!BO$52)</f>
        <v>0</v>
      </c>
      <c r="M210" s="234">
        <f>M$99*Assumptions!$Q$43*(1+Assumptions!$J$24)^(M$1-$G$1)*CHOOSE(Assumptions!$P$3,'Cost Curves'!BP$50,'Cost Curves'!BP$51,'Cost Curves'!BP$52)</f>
        <v>0</v>
      </c>
      <c r="N210" s="234">
        <f>N$99*Assumptions!$Q$43*(1+Assumptions!$J$24)^(N$1-$G$1)*CHOOSE(Assumptions!$P$3,'Cost Curves'!BQ$50,'Cost Curves'!BQ$51,'Cost Curves'!BQ$52)</f>
        <v>0</v>
      </c>
      <c r="O210" s="234">
        <f>O$99*Assumptions!$Q$43*(1+Assumptions!$J$24)^(O$1-$G$1)*CHOOSE(Assumptions!$P$3,'Cost Curves'!BR$50,'Cost Curves'!BR$51,'Cost Curves'!BR$52)</f>
        <v>0</v>
      </c>
      <c r="P210" s="234">
        <f>P$99*Assumptions!$Q$43*(1+Assumptions!$J$24)^(P$1-$G$1)*CHOOSE(Assumptions!$P$3,'Cost Curves'!BS$50,'Cost Curves'!BS$51,'Cost Curves'!BS$52)</f>
        <v>0</v>
      </c>
      <c r="Q210" s="234">
        <f>Q$99*Assumptions!$Q$43*(1+Assumptions!$J$24)^(Q$1-$G$1)*CHOOSE(Assumptions!$P$3,'Cost Curves'!BT$50,'Cost Curves'!BT$51,'Cost Curves'!BT$52)</f>
        <v>0</v>
      </c>
      <c r="R210" s="234">
        <f>R$99*Assumptions!$Q$43*(1+Assumptions!$J$24)^(R$1-$G$1)*CHOOSE(Assumptions!$P$3,'Cost Curves'!BU$50,'Cost Curves'!BU$51,'Cost Curves'!BU$52)</f>
        <v>0</v>
      </c>
      <c r="S210" s="234">
        <f>S$99*Assumptions!$Q$43*(1+Assumptions!$J$24)^(S$1-$G$1)*CHOOSE(Assumptions!$P$3,'Cost Curves'!BV$50,'Cost Curves'!BV$51,'Cost Curves'!BV$52)</f>
        <v>0</v>
      </c>
      <c r="T210" s="234">
        <f>T$99*Assumptions!$Q$43*(1+Assumptions!$J$24)^(T$1-$G$1)*CHOOSE(Assumptions!$P$3,'Cost Curves'!BW$50,'Cost Curves'!BW$51,'Cost Curves'!BW$52)</f>
        <v>0</v>
      </c>
      <c r="U210" s="234">
        <f>U$99*Assumptions!$Q$43*(1+Assumptions!$J$24)^(U$1-$G$1)*CHOOSE(Assumptions!$P$3,'Cost Curves'!BX$50,'Cost Curves'!BX$51,'Cost Curves'!BX$52)</f>
        <v>0</v>
      </c>
      <c r="V210" s="234">
        <f>V$99*Assumptions!$Q$43*(1+Assumptions!$J$24)^(V$1-$G$1)*CHOOSE(Assumptions!$P$3,'Cost Curves'!BY$50,'Cost Curves'!BY$51,'Cost Curves'!BY$52)</f>
        <v>0</v>
      </c>
      <c r="W210" s="234">
        <f>W$99*Assumptions!$Q$43*(1+Assumptions!$J$24)^(W$1-$G$1)*CHOOSE(Assumptions!$P$3,'Cost Curves'!BZ$50,'Cost Curves'!BZ$51,'Cost Curves'!BZ$52)</f>
        <v>0</v>
      </c>
      <c r="X210" s="234">
        <f>X$99*Assumptions!$Q$43*(1+Assumptions!$J$24)^(X$1-$G$1)*CHOOSE(Assumptions!$P$3,'Cost Curves'!CA$50,'Cost Curves'!CA$51,'Cost Curves'!CA$52)</f>
        <v>0</v>
      </c>
      <c r="Y210" s="12"/>
      <c r="Z210" s="12"/>
    </row>
    <row r="211" spans="1:26" ht="14.25" customHeight="1">
      <c r="A211" s="423"/>
      <c r="B211" s="423"/>
      <c r="C211" s="423"/>
      <c r="D211" s="125" t="s">
        <v>90</v>
      </c>
      <c r="E211" s="12"/>
      <c r="F211" s="12"/>
      <c r="G211" s="234">
        <f>G$99*Assumptions!$Q$44*(1+Assumptions!$J$24)^(G$1-$G$1)*CHOOSE(Assumptions!$P$3,'Cost Curves'!BJ$54,'Cost Curves'!BJ$55,'Cost Curves'!BJ$56)</f>
        <v>0</v>
      </c>
      <c r="H211" s="234">
        <f>H$99*Assumptions!$Q$44*(1+Assumptions!$J$24)^(H$1-$G$1)*CHOOSE(Assumptions!$P$3,'Cost Curves'!BK$54,'Cost Curves'!BK$55,'Cost Curves'!BK$56)</f>
        <v>0</v>
      </c>
      <c r="I211" s="234">
        <f>I$99*Assumptions!$Q$44*(1+Assumptions!$J$24)^(I$1-$G$1)*CHOOSE(Assumptions!$P$3,'Cost Curves'!BL$54,'Cost Curves'!BL$55,'Cost Curves'!BL$56)</f>
        <v>0</v>
      </c>
      <c r="J211" s="234">
        <f>J$99*Assumptions!$Q$44*(1+Assumptions!$J$24)^(J$1-$G$1)*CHOOSE(Assumptions!$P$3,'Cost Curves'!BM$54,'Cost Curves'!BM$55,'Cost Curves'!BM$56)</f>
        <v>0</v>
      </c>
      <c r="K211" s="234">
        <f>K$99*Assumptions!$Q$44*(1+Assumptions!$J$24)^(K$1-$G$1)*CHOOSE(Assumptions!$P$3,'Cost Curves'!BN$54,'Cost Curves'!BN$55,'Cost Curves'!BN$56)</f>
        <v>0</v>
      </c>
      <c r="L211" s="234">
        <f>L$99*Assumptions!$Q$44*(1+Assumptions!$J$24)^(L$1-$G$1)*CHOOSE(Assumptions!$P$3,'Cost Curves'!BO$54,'Cost Curves'!BO$55,'Cost Curves'!BO$56)</f>
        <v>0</v>
      </c>
      <c r="M211" s="234">
        <f>M$99*Assumptions!$Q$44*(1+Assumptions!$J$24)^(M$1-$G$1)*CHOOSE(Assumptions!$P$3,'Cost Curves'!BP$54,'Cost Curves'!BP$55,'Cost Curves'!BP$56)</f>
        <v>0</v>
      </c>
      <c r="N211" s="234">
        <f>N$99*Assumptions!$Q$44*(1+Assumptions!$J$24)^(N$1-$G$1)*CHOOSE(Assumptions!$P$3,'Cost Curves'!BQ$54,'Cost Curves'!BQ$55,'Cost Curves'!BQ$56)</f>
        <v>0</v>
      </c>
      <c r="O211" s="234">
        <f>O$99*Assumptions!$Q$44*(1+Assumptions!$J$24)^(O$1-$G$1)*CHOOSE(Assumptions!$P$3,'Cost Curves'!BR$54,'Cost Curves'!BR$55,'Cost Curves'!BR$56)</f>
        <v>0</v>
      </c>
      <c r="P211" s="234">
        <f>P$99*Assumptions!$Q$44*(1+Assumptions!$J$24)^(P$1-$G$1)*CHOOSE(Assumptions!$P$3,'Cost Curves'!BS$54,'Cost Curves'!BS$55,'Cost Curves'!BS$56)</f>
        <v>0</v>
      </c>
      <c r="Q211" s="234">
        <f>Q$99*Assumptions!$Q$44*(1+Assumptions!$J$24)^(Q$1-$G$1)*CHOOSE(Assumptions!$P$3,'Cost Curves'!BT$54,'Cost Curves'!BT$55,'Cost Curves'!BT$56)</f>
        <v>0</v>
      </c>
      <c r="R211" s="234">
        <f>R$99*Assumptions!$Q$44*(1+Assumptions!$J$24)^(R$1-$G$1)*CHOOSE(Assumptions!$P$3,'Cost Curves'!BU$54,'Cost Curves'!BU$55,'Cost Curves'!BU$56)</f>
        <v>0</v>
      </c>
      <c r="S211" s="234">
        <f>S$99*Assumptions!$Q$44*(1+Assumptions!$J$24)^(S$1-$G$1)*CHOOSE(Assumptions!$P$3,'Cost Curves'!BV$54,'Cost Curves'!BV$55,'Cost Curves'!BV$56)</f>
        <v>0</v>
      </c>
      <c r="T211" s="234">
        <f>T$99*Assumptions!$Q$44*(1+Assumptions!$J$24)^(T$1-$G$1)*CHOOSE(Assumptions!$P$3,'Cost Curves'!BW$54,'Cost Curves'!BW$55,'Cost Curves'!BW$56)</f>
        <v>0</v>
      </c>
      <c r="U211" s="234">
        <f>U$99*Assumptions!$Q$44*(1+Assumptions!$J$24)^(U$1-$G$1)*CHOOSE(Assumptions!$P$3,'Cost Curves'!BX$54,'Cost Curves'!BX$55,'Cost Curves'!BX$56)</f>
        <v>0</v>
      </c>
      <c r="V211" s="234">
        <f>V$99*Assumptions!$Q$44*(1+Assumptions!$J$24)^(V$1-$G$1)*CHOOSE(Assumptions!$P$3,'Cost Curves'!BY$54,'Cost Curves'!BY$55,'Cost Curves'!BY$56)</f>
        <v>0</v>
      </c>
      <c r="W211" s="234">
        <f>W$99*Assumptions!$Q$44*(1+Assumptions!$J$24)^(W$1-$G$1)*CHOOSE(Assumptions!$P$3,'Cost Curves'!BZ$54,'Cost Curves'!BZ$55,'Cost Curves'!BZ$56)</f>
        <v>0</v>
      </c>
      <c r="X211" s="234">
        <f>X$99*Assumptions!$Q$44*(1+Assumptions!$J$24)^(X$1-$G$1)*CHOOSE(Assumptions!$P$3,'Cost Curves'!CA$54,'Cost Curves'!CA$55,'Cost Curves'!CA$56)</f>
        <v>0</v>
      </c>
      <c r="Y211" s="12"/>
      <c r="Z211" s="12"/>
    </row>
    <row r="212" spans="1:26" ht="14.25" customHeight="1">
      <c r="A212" s="423"/>
      <c r="B212" s="423"/>
      <c r="C212" s="423"/>
      <c r="D212" s="125" t="s">
        <v>171</v>
      </c>
      <c r="E212" s="12"/>
      <c r="F212" s="12"/>
      <c r="G212" s="234">
        <f>G$99*Assumptions!$Q$45*(1+Assumptions!$J$24)^(G$1-$G$1)*CHOOSE(Assumptions!$P$3,'Cost Curves'!BJ$58,'Cost Curves'!BJ$59,'Cost Curves'!BJ$60)</f>
        <v>0</v>
      </c>
      <c r="H212" s="234">
        <f>H$99*Assumptions!$Q$45*(1+Assumptions!$J$24)^(H$1-$G$1)*CHOOSE(Assumptions!$P$3,'Cost Curves'!BK$58,'Cost Curves'!BK$59,'Cost Curves'!BK$60)</f>
        <v>0</v>
      </c>
      <c r="I212" s="234">
        <f>I$99*Assumptions!$Q$45*(1+Assumptions!$J$24)^(I$1-$G$1)*CHOOSE(Assumptions!$P$3,'Cost Curves'!BL$58,'Cost Curves'!BL$59,'Cost Curves'!BL$60)</f>
        <v>0</v>
      </c>
      <c r="J212" s="234">
        <f>J$99*Assumptions!$Q$45*(1+Assumptions!$J$24)^(J$1-$G$1)*CHOOSE(Assumptions!$P$3,'Cost Curves'!BM$58,'Cost Curves'!BM$59,'Cost Curves'!BM$60)</f>
        <v>0</v>
      </c>
      <c r="K212" s="234">
        <f>K$99*Assumptions!$Q$45*(1+Assumptions!$J$24)^(K$1-$G$1)*CHOOSE(Assumptions!$P$3,'Cost Curves'!BN$58,'Cost Curves'!BN$59,'Cost Curves'!BN$60)</f>
        <v>0</v>
      </c>
      <c r="L212" s="234">
        <f>L$99*Assumptions!$Q$45*(1+Assumptions!$J$24)^(L$1-$G$1)*CHOOSE(Assumptions!$P$3,'Cost Curves'!BO$58,'Cost Curves'!BO$59,'Cost Curves'!BO$60)</f>
        <v>0</v>
      </c>
      <c r="M212" s="234">
        <f>M$99*Assumptions!$Q$45*(1+Assumptions!$J$24)^(M$1-$G$1)*CHOOSE(Assumptions!$P$3,'Cost Curves'!BP$58,'Cost Curves'!BP$59,'Cost Curves'!BP$60)</f>
        <v>0</v>
      </c>
      <c r="N212" s="234">
        <f>N$99*Assumptions!$Q$45*(1+Assumptions!$J$24)^(N$1-$G$1)*CHOOSE(Assumptions!$P$3,'Cost Curves'!BQ$58,'Cost Curves'!BQ$59,'Cost Curves'!BQ$60)</f>
        <v>0</v>
      </c>
      <c r="O212" s="234">
        <f>O$99*Assumptions!$Q$45*(1+Assumptions!$J$24)^(O$1-$G$1)*CHOOSE(Assumptions!$P$3,'Cost Curves'!BR$58,'Cost Curves'!BR$59,'Cost Curves'!BR$60)</f>
        <v>0</v>
      </c>
      <c r="P212" s="234">
        <f>P$99*Assumptions!$Q$45*(1+Assumptions!$J$24)^(P$1-$G$1)*CHOOSE(Assumptions!$P$3,'Cost Curves'!BS$58,'Cost Curves'!BS$59,'Cost Curves'!BS$60)</f>
        <v>0</v>
      </c>
      <c r="Q212" s="234">
        <f>Q$99*Assumptions!$Q$45*(1+Assumptions!$J$24)^(Q$1-$G$1)*CHOOSE(Assumptions!$P$3,'Cost Curves'!BT$58,'Cost Curves'!BT$59,'Cost Curves'!BT$60)</f>
        <v>0</v>
      </c>
      <c r="R212" s="234">
        <f>R$99*Assumptions!$Q$45*(1+Assumptions!$J$24)^(R$1-$G$1)*CHOOSE(Assumptions!$P$3,'Cost Curves'!BU$58,'Cost Curves'!BU$59,'Cost Curves'!BU$60)</f>
        <v>0</v>
      </c>
      <c r="S212" s="234">
        <f>S$99*Assumptions!$Q$45*(1+Assumptions!$J$24)^(S$1-$G$1)*CHOOSE(Assumptions!$P$3,'Cost Curves'!BV$58,'Cost Curves'!BV$59,'Cost Curves'!BV$60)</f>
        <v>0</v>
      </c>
      <c r="T212" s="234">
        <f>T$99*Assumptions!$Q$45*(1+Assumptions!$J$24)^(T$1-$G$1)*CHOOSE(Assumptions!$P$3,'Cost Curves'!BW$58,'Cost Curves'!BW$59,'Cost Curves'!BW$60)</f>
        <v>0</v>
      </c>
      <c r="U212" s="234">
        <f>U$99*Assumptions!$Q$45*(1+Assumptions!$J$24)^(U$1-$G$1)*CHOOSE(Assumptions!$P$3,'Cost Curves'!BX$58,'Cost Curves'!BX$59,'Cost Curves'!BX$60)</f>
        <v>0</v>
      </c>
      <c r="V212" s="234">
        <f>V$99*Assumptions!$Q$45*(1+Assumptions!$J$24)^(V$1-$G$1)*CHOOSE(Assumptions!$P$3,'Cost Curves'!BY$58,'Cost Curves'!BY$59,'Cost Curves'!BY$60)</f>
        <v>0</v>
      </c>
      <c r="W212" s="234">
        <f>W$99*Assumptions!$Q$45*(1+Assumptions!$J$24)^(W$1-$G$1)*CHOOSE(Assumptions!$P$3,'Cost Curves'!BZ$58,'Cost Curves'!BZ$59,'Cost Curves'!BZ$60)</f>
        <v>0</v>
      </c>
      <c r="X212" s="234">
        <f>X$99*Assumptions!$Q$45*(1+Assumptions!$J$24)^(X$1-$G$1)*CHOOSE(Assumptions!$P$3,'Cost Curves'!CA$58,'Cost Curves'!CA$59,'Cost Curves'!CA$60)</f>
        <v>0</v>
      </c>
      <c r="Y212" s="12"/>
      <c r="Z212" s="12"/>
    </row>
    <row r="213" spans="1:26" ht="14.25" customHeight="1">
      <c r="A213" s="423"/>
      <c r="B213" s="423"/>
      <c r="C213" s="423"/>
      <c r="D213" s="125" t="s">
        <v>92</v>
      </c>
      <c r="E213" s="12"/>
      <c r="F213" s="12"/>
      <c r="G213" s="234">
        <f>G$99*Assumptions!$Q$46*(1+Assumptions!$J$24)^(G$1-$G$1)*CHOOSE(Assumptions!$P$3,'Cost Curves'!BJ$62,'Cost Curves'!BJ$63,'Cost Curves'!BJ$64)</f>
        <v>0</v>
      </c>
      <c r="H213" s="234">
        <f>H$99*Assumptions!$Q$46*(1+Assumptions!$J$24)^(H$1-$G$1)*CHOOSE(Assumptions!$P$3,'Cost Curves'!BK$62,'Cost Curves'!BK$63,'Cost Curves'!BK$64)</f>
        <v>0</v>
      </c>
      <c r="I213" s="234">
        <f>I$99*Assumptions!$Q$46*(1+Assumptions!$J$24)^(I$1-$G$1)*CHOOSE(Assumptions!$P$3,'Cost Curves'!BL$62,'Cost Curves'!BL$63,'Cost Curves'!BL$64)</f>
        <v>0</v>
      </c>
      <c r="J213" s="234">
        <f>J$99*Assumptions!$Q$46*(1+Assumptions!$J$24)^(J$1-$G$1)*CHOOSE(Assumptions!$P$3,'Cost Curves'!BM$62,'Cost Curves'!BM$63,'Cost Curves'!BM$64)</f>
        <v>0</v>
      </c>
      <c r="K213" s="234">
        <f>K$99*Assumptions!$Q$46*(1+Assumptions!$J$24)^(K$1-$G$1)*CHOOSE(Assumptions!$P$3,'Cost Curves'!BN$62,'Cost Curves'!BN$63,'Cost Curves'!BN$64)</f>
        <v>0</v>
      </c>
      <c r="L213" s="234">
        <f>L$99*Assumptions!$Q$46*(1+Assumptions!$J$24)^(L$1-$G$1)*CHOOSE(Assumptions!$P$3,'Cost Curves'!BO$62,'Cost Curves'!BO$63,'Cost Curves'!BO$64)</f>
        <v>0</v>
      </c>
      <c r="M213" s="234">
        <f>M$99*Assumptions!$Q$46*(1+Assumptions!$J$24)^(M$1-$G$1)*CHOOSE(Assumptions!$P$3,'Cost Curves'!BP$62,'Cost Curves'!BP$63,'Cost Curves'!BP$64)</f>
        <v>0</v>
      </c>
      <c r="N213" s="234">
        <f>N$99*Assumptions!$Q$46*(1+Assumptions!$J$24)^(N$1-$G$1)*CHOOSE(Assumptions!$P$3,'Cost Curves'!BQ$62,'Cost Curves'!BQ$63,'Cost Curves'!BQ$64)</f>
        <v>0</v>
      </c>
      <c r="O213" s="234">
        <f>O$99*Assumptions!$Q$46*(1+Assumptions!$J$24)^(O$1-$G$1)*CHOOSE(Assumptions!$P$3,'Cost Curves'!BR$62,'Cost Curves'!BR$63,'Cost Curves'!BR$64)</f>
        <v>0</v>
      </c>
      <c r="P213" s="234">
        <f>P$99*Assumptions!$Q$46*(1+Assumptions!$J$24)^(P$1-$G$1)*CHOOSE(Assumptions!$P$3,'Cost Curves'!BS$62,'Cost Curves'!BS$63,'Cost Curves'!BS$64)</f>
        <v>0</v>
      </c>
      <c r="Q213" s="234">
        <f>Q$99*Assumptions!$Q$46*(1+Assumptions!$J$24)^(Q$1-$G$1)*CHOOSE(Assumptions!$P$3,'Cost Curves'!BT$62,'Cost Curves'!BT$63,'Cost Curves'!BT$64)</f>
        <v>0</v>
      </c>
      <c r="R213" s="234">
        <f>R$99*Assumptions!$Q$46*(1+Assumptions!$J$24)^(R$1-$G$1)*CHOOSE(Assumptions!$P$3,'Cost Curves'!BU$62,'Cost Curves'!BU$63,'Cost Curves'!BU$64)</f>
        <v>0</v>
      </c>
      <c r="S213" s="234">
        <f>S$99*Assumptions!$Q$46*(1+Assumptions!$J$24)^(S$1-$G$1)*CHOOSE(Assumptions!$P$3,'Cost Curves'!BV$62,'Cost Curves'!BV$63,'Cost Curves'!BV$64)</f>
        <v>0</v>
      </c>
      <c r="T213" s="234">
        <f>T$99*Assumptions!$Q$46*(1+Assumptions!$J$24)^(T$1-$G$1)*CHOOSE(Assumptions!$P$3,'Cost Curves'!BW$62,'Cost Curves'!BW$63,'Cost Curves'!BW$64)</f>
        <v>0</v>
      </c>
      <c r="U213" s="234">
        <f>U$99*Assumptions!$Q$46*(1+Assumptions!$J$24)^(U$1-$G$1)*CHOOSE(Assumptions!$P$3,'Cost Curves'!BX$62,'Cost Curves'!BX$63,'Cost Curves'!BX$64)</f>
        <v>0</v>
      </c>
      <c r="V213" s="234">
        <f>V$99*Assumptions!$Q$46*(1+Assumptions!$J$24)^(V$1-$G$1)*CHOOSE(Assumptions!$P$3,'Cost Curves'!BY$62,'Cost Curves'!BY$63,'Cost Curves'!BY$64)</f>
        <v>0</v>
      </c>
      <c r="W213" s="234">
        <f>W$99*Assumptions!$Q$46*(1+Assumptions!$J$24)^(W$1-$G$1)*CHOOSE(Assumptions!$P$3,'Cost Curves'!BZ$62,'Cost Curves'!BZ$63,'Cost Curves'!BZ$64)</f>
        <v>0</v>
      </c>
      <c r="X213" s="234">
        <f>X$99*Assumptions!$Q$46*(1+Assumptions!$J$24)^(X$1-$G$1)*CHOOSE(Assumptions!$P$3,'Cost Curves'!CA$62,'Cost Curves'!CA$63,'Cost Curves'!CA$64)</f>
        <v>0</v>
      </c>
      <c r="Y213" s="12"/>
      <c r="Z213" s="12"/>
    </row>
    <row r="214" spans="1:26" ht="14.25" customHeight="1">
      <c r="A214" s="423"/>
      <c r="B214" s="423"/>
      <c r="C214" s="423"/>
      <c r="D214" s="125" t="s">
        <v>93</v>
      </c>
      <c r="E214" s="12"/>
      <c r="F214" s="12"/>
      <c r="G214" s="234">
        <f>G$99*Assumptions!$Q$47*(1+Assumptions!$J$24)^(G$1-$G$1)*CHOOSE(Assumptions!$P$3,'Cost Curves'!BJ$66,'Cost Curves'!BJ$67,'Cost Curves'!BJ$68)</f>
        <v>0</v>
      </c>
      <c r="H214" s="234">
        <f>H$99*Assumptions!$Q$47*(1+Assumptions!$J$24)^(H$1-$G$1)*CHOOSE(Assumptions!$P$3,'Cost Curves'!BK$66,'Cost Curves'!BK$67,'Cost Curves'!BK$68)</f>
        <v>0</v>
      </c>
      <c r="I214" s="234">
        <f>I$99*Assumptions!$Q$47*(1+Assumptions!$J$24)^(I$1-$G$1)*CHOOSE(Assumptions!$P$3,'Cost Curves'!BL$66,'Cost Curves'!BL$67,'Cost Curves'!BL$68)</f>
        <v>0</v>
      </c>
      <c r="J214" s="234">
        <f>J$99*Assumptions!$Q$47*(1+Assumptions!$J$24)^(J$1-$G$1)*CHOOSE(Assumptions!$P$3,'Cost Curves'!BM$66,'Cost Curves'!BM$67,'Cost Curves'!BM$68)</f>
        <v>0</v>
      </c>
      <c r="K214" s="234">
        <f>K$99*Assumptions!$Q$47*(1+Assumptions!$J$24)^(K$1-$G$1)*CHOOSE(Assumptions!$P$3,'Cost Curves'!BN$66,'Cost Curves'!BN$67,'Cost Curves'!BN$68)</f>
        <v>0</v>
      </c>
      <c r="L214" s="234">
        <f>L$99*Assumptions!$Q$47*(1+Assumptions!$J$24)^(L$1-$G$1)*CHOOSE(Assumptions!$P$3,'Cost Curves'!BO$66,'Cost Curves'!BO$67,'Cost Curves'!BO$68)</f>
        <v>0</v>
      </c>
      <c r="M214" s="234">
        <f>M$99*Assumptions!$Q$47*(1+Assumptions!$J$24)^(M$1-$G$1)*CHOOSE(Assumptions!$P$3,'Cost Curves'!BP$66,'Cost Curves'!BP$67,'Cost Curves'!BP$68)</f>
        <v>0</v>
      </c>
      <c r="N214" s="234">
        <f>N$99*Assumptions!$Q$47*(1+Assumptions!$J$24)^(N$1-$G$1)*CHOOSE(Assumptions!$P$3,'Cost Curves'!BQ$66,'Cost Curves'!BQ$67,'Cost Curves'!BQ$68)</f>
        <v>0</v>
      </c>
      <c r="O214" s="234">
        <f>O$99*Assumptions!$Q$47*(1+Assumptions!$J$24)^(O$1-$G$1)*CHOOSE(Assumptions!$P$3,'Cost Curves'!BR$66,'Cost Curves'!BR$67,'Cost Curves'!BR$68)</f>
        <v>0</v>
      </c>
      <c r="P214" s="234">
        <f>P$99*Assumptions!$Q$47*(1+Assumptions!$J$24)^(P$1-$G$1)*CHOOSE(Assumptions!$P$3,'Cost Curves'!BS$66,'Cost Curves'!BS$67,'Cost Curves'!BS$68)</f>
        <v>0</v>
      </c>
      <c r="Q214" s="234">
        <f>Q$99*Assumptions!$Q$47*(1+Assumptions!$J$24)^(Q$1-$G$1)*CHOOSE(Assumptions!$P$3,'Cost Curves'!BT$66,'Cost Curves'!BT$67,'Cost Curves'!BT$68)</f>
        <v>0</v>
      </c>
      <c r="R214" s="234">
        <f>R$99*Assumptions!$Q$47*(1+Assumptions!$J$24)^(R$1-$G$1)*CHOOSE(Assumptions!$P$3,'Cost Curves'!BU$66,'Cost Curves'!BU$67,'Cost Curves'!BU$68)</f>
        <v>0</v>
      </c>
      <c r="S214" s="234">
        <f>S$99*Assumptions!$Q$47*(1+Assumptions!$J$24)^(S$1-$G$1)*CHOOSE(Assumptions!$P$3,'Cost Curves'!BV$66,'Cost Curves'!BV$67,'Cost Curves'!BV$68)</f>
        <v>0</v>
      </c>
      <c r="T214" s="234">
        <f>T$99*Assumptions!$Q$47*(1+Assumptions!$J$24)^(T$1-$G$1)*CHOOSE(Assumptions!$P$3,'Cost Curves'!BW$66,'Cost Curves'!BW$67,'Cost Curves'!BW$68)</f>
        <v>0</v>
      </c>
      <c r="U214" s="234">
        <f>U$99*Assumptions!$Q$47*(1+Assumptions!$J$24)^(U$1-$G$1)*CHOOSE(Assumptions!$P$3,'Cost Curves'!BX$66,'Cost Curves'!BX$67,'Cost Curves'!BX$68)</f>
        <v>0</v>
      </c>
      <c r="V214" s="234">
        <f>V$99*Assumptions!$Q$47*(1+Assumptions!$J$24)^(V$1-$G$1)*CHOOSE(Assumptions!$P$3,'Cost Curves'!BY$66,'Cost Curves'!BY$67,'Cost Curves'!BY$68)</f>
        <v>0</v>
      </c>
      <c r="W214" s="234">
        <f>W$99*Assumptions!$Q$47*(1+Assumptions!$J$24)^(W$1-$G$1)*CHOOSE(Assumptions!$P$3,'Cost Curves'!BZ$66,'Cost Curves'!BZ$67,'Cost Curves'!BZ$68)</f>
        <v>0</v>
      </c>
      <c r="X214" s="234">
        <f>X$99*Assumptions!$Q$47*(1+Assumptions!$J$24)^(X$1-$G$1)*CHOOSE(Assumptions!$P$3,'Cost Curves'!CA$66,'Cost Curves'!CA$67,'Cost Curves'!CA$68)</f>
        <v>0</v>
      </c>
      <c r="Y214" s="12"/>
      <c r="Z214" s="12"/>
    </row>
    <row r="215" spans="1:26" ht="14.25" customHeight="1">
      <c r="A215" s="423"/>
      <c r="B215" s="423"/>
      <c r="C215" s="423"/>
      <c r="D215" s="125" t="s">
        <v>94</v>
      </c>
      <c r="E215" s="12"/>
      <c r="F215" s="12"/>
      <c r="G215" s="234">
        <f>G$99*Assumptions!$Q$48*(1+Assumptions!$J$24)^(G$1-$G$1)*CHOOSE(Assumptions!$P$3,'Cost Curves'!BJ$70,'Cost Curves'!BJ$71,'Cost Curves'!BJ$72)</f>
        <v>0</v>
      </c>
      <c r="H215" s="234">
        <f>H$99*Assumptions!$Q$48*(1+Assumptions!$J$24)^(H$1-$G$1)*CHOOSE(Assumptions!$P$3,'Cost Curves'!BK$70,'Cost Curves'!BK$71,'Cost Curves'!BK$72)</f>
        <v>0</v>
      </c>
      <c r="I215" s="234">
        <f>I$99*Assumptions!$Q$48*(1+Assumptions!$J$24)^(I$1-$G$1)*CHOOSE(Assumptions!$P$3,'Cost Curves'!BL$70,'Cost Curves'!BL$71,'Cost Curves'!BL$72)</f>
        <v>0</v>
      </c>
      <c r="J215" s="234">
        <f>J$99*Assumptions!$Q$48*(1+Assumptions!$J$24)^(J$1-$G$1)*CHOOSE(Assumptions!$P$3,'Cost Curves'!BM$70,'Cost Curves'!BM$71,'Cost Curves'!BM$72)</f>
        <v>0</v>
      </c>
      <c r="K215" s="234">
        <f>K$99*Assumptions!$Q$48*(1+Assumptions!$J$24)^(K$1-$G$1)*CHOOSE(Assumptions!$P$3,'Cost Curves'!BN$70,'Cost Curves'!BN$71,'Cost Curves'!BN$72)</f>
        <v>0</v>
      </c>
      <c r="L215" s="234">
        <f>L$99*Assumptions!$Q$48*(1+Assumptions!$J$24)^(L$1-$G$1)*CHOOSE(Assumptions!$P$3,'Cost Curves'!BO$70,'Cost Curves'!BO$71,'Cost Curves'!BO$72)</f>
        <v>0</v>
      </c>
      <c r="M215" s="234">
        <f>M$99*Assumptions!$Q$48*(1+Assumptions!$J$24)^(M$1-$G$1)*CHOOSE(Assumptions!$P$3,'Cost Curves'!BP$70,'Cost Curves'!BP$71,'Cost Curves'!BP$72)</f>
        <v>0</v>
      </c>
      <c r="N215" s="234">
        <f>N$99*Assumptions!$Q$48*(1+Assumptions!$J$24)^(N$1-$G$1)*CHOOSE(Assumptions!$P$3,'Cost Curves'!BQ$70,'Cost Curves'!BQ$71,'Cost Curves'!BQ$72)</f>
        <v>0</v>
      </c>
      <c r="O215" s="234">
        <f>O$99*Assumptions!$Q$48*(1+Assumptions!$J$24)^(O$1-$G$1)*CHOOSE(Assumptions!$P$3,'Cost Curves'!BR$70,'Cost Curves'!BR$71,'Cost Curves'!BR$72)</f>
        <v>0</v>
      </c>
      <c r="P215" s="234">
        <f>P$99*Assumptions!$Q$48*(1+Assumptions!$J$24)^(P$1-$G$1)*CHOOSE(Assumptions!$P$3,'Cost Curves'!BS$70,'Cost Curves'!BS$71,'Cost Curves'!BS$72)</f>
        <v>0</v>
      </c>
      <c r="Q215" s="234">
        <f>Q$99*Assumptions!$Q$48*(1+Assumptions!$J$24)^(Q$1-$G$1)*CHOOSE(Assumptions!$P$3,'Cost Curves'!BT$70,'Cost Curves'!BT$71,'Cost Curves'!BT$72)</f>
        <v>0</v>
      </c>
      <c r="R215" s="234">
        <f>R$99*Assumptions!$Q$48*(1+Assumptions!$J$24)^(R$1-$G$1)*CHOOSE(Assumptions!$P$3,'Cost Curves'!BU$70,'Cost Curves'!BU$71,'Cost Curves'!BU$72)</f>
        <v>0</v>
      </c>
      <c r="S215" s="234">
        <f>S$99*Assumptions!$Q$48*(1+Assumptions!$J$24)^(S$1-$G$1)*CHOOSE(Assumptions!$P$3,'Cost Curves'!BV$70,'Cost Curves'!BV$71,'Cost Curves'!BV$72)</f>
        <v>0</v>
      </c>
      <c r="T215" s="234">
        <f>T$99*Assumptions!$Q$48*(1+Assumptions!$J$24)^(T$1-$G$1)*CHOOSE(Assumptions!$P$3,'Cost Curves'!BW$70,'Cost Curves'!BW$71,'Cost Curves'!BW$72)</f>
        <v>0</v>
      </c>
      <c r="U215" s="234">
        <f>U$99*Assumptions!$Q$48*(1+Assumptions!$J$24)^(U$1-$G$1)*CHOOSE(Assumptions!$P$3,'Cost Curves'!BX$70,'Cost Curves'!BX$71,'Cost Curves'!BX$72)</f>
        <v>0</v>
      </c>
      <c r="V215" s="234">
        <f>V$99*Assumptions!$Q$48*(1+Assumptions!$J$24)^(V$1-$G$1)*CHOOSE(Assumptions!$P$3,'Cost Curves'!BY$70,'Cost Curves'!BY$71,'Cost Curves'!BY$72)</f>
        <v>0</v>
      </c>
      <c r="W215" s="234">
        <f>W$99*Assumptions!$Q$48*(1+Assumptions!$J$24)^(W$1-$G$1)*CHOOSE(Assumptions!$P$3,'Cost Curves'!BZ$70,'Cost Curves'!BZ$71,'Cost Curves'!BZ$72)</f>
        <v>0</v>
      </c>
      <c r="X215" s="234">
        <f>X$99*Assumptions!$Q$48*(1+Assumptions!$J$24)^(X$1-$G$1)*CHOOSE(Assumptions!$P$3,'Cost Curves'!CA$70,'Cost Curves'!CA$71,'Cost Curves'!CA$72)</f>
        <v>0</v>
      </c>
      <c r="Y215" s="12"/>
      <c r="Z215" s="12"/>
    </row>
    <row r="216" spans="1:26" ht="14.25" customHeight="1">
      <c r="A216" s="423"/>
      <c r="B216" s="423"/>
      <c r="C216" s="423"/>
      <c r="D216" s="125" t="s">
        <v>211</v>
      </c>
      <c r="E216" s="12"/>
      <c r="F216" s="12"/>
      <c r="G216" s="234">
        <f>G$99*Assumptions!$Q$49*(1+Assumptions!$J$24)^(G$1-$G$1)*CHOOSE(Assumptions!$P$3,'Cost Curves'!BJ$73,'Cost Curves'!BJ$74,'Cost Curves'!BJ$75)</f>
        <v>0</v>
      </c>
      <c r="H216" s="234">
        <f>H$99*Assumptions!$Q$49*(1+Assumptions!$J$24)^(H$1-$G$1)*CHOOSE(Assumptions!$P$3,'Cost Curves'!BK$73,'Cost Curves'!BK$74,'Cost Curves'!BK$75)</f>
        <v>0</v>
      </c>
      <c r="I216" s="234">
        <f>I$99*Assumptions!$Q$49*(1+Assumptions!$J$24)^(I$1-$G$1)*CHOOSE(Assumptions!$P$3,'Cost Curves'!BL$73,'Cost Curves'!BL$74,'Cost Curves'!BL$75)</f>
        <v>0</v>
      </c>
      <c r="J216" s="234">
        <f>J$99*Assumptions!$Q$49*(1+Assumptions!$J$24)^(J$1-$G$1)*CHOOSE(Assumptions!$P$3,'Cost Curves'!BM$73,'Cost Curves'!BM$74,'Cost Curves'!BM$75)</f>
        <v>0</v>
      </c>
      <c r="K216" s="234">
        <f>K$99*Assumptions!$Q$49*(1+Assumptions!$J$24)^(K$1-$G$1)*CHOOSE(Assumptions!$P$3,'Cost Curves'!BN$73,'Cost Curves'!BN$74,'Cost Curves'!BN$75)</f>
        <v>0</v>
      </c>
      <c r="L216" s="234">
        <f>L$99*Assumptions!$Q$49*(1+Assumptions!$J$24)^(L$1-$G$1)*CHOOSE(Assumptions!$P$3,'Cost Curves'!BO$73,'Cost Curves'!BO$74,'Cost Curves'!BO$75)</f>
        <v>0</v>
      </c>
      <c r="M216" s="234">
        <f>M$99*Assumptions!$Q$49*(1+Assumptions!$J$24)^(M$1-$G$1)*CHOOSE(Assumptions!$P$3,'Cost Curves'!BP$73,'Cost Curves'!BP$74,'Cost Curves'!BP$75)</f>
        <v>0</v>
      </c>
      <c r="N216" s="234">
        <f>N$99*Assumptions!$Q$49*(1+Assumptions!$J$24)^(N$1-$G$1)*CHOOSE(Assumptions!$P$3,'Cost Curves'!BQ$73,'Cost Curves'!BQ$74,'Cost Curves'!BQ$75)</f>
        <v>0</v>
      </c>
      <c r="O216" s="234">
        <f>O$99*Assumptions!$Q$49*(1+Assumptions!$J$24)^(O$1-$G$1)*CHOOSE(Assumptions!$P$3,'Cost Curves'!BR$73,'Cost Curves'!BR$74,'Cost Curves'!BR$75)</f>
        <v>0</v>
      </c>
      <c r="P216" s="234">
        <f>P$99*Assumptions!$Q$49*(1+Assumptions!$J$24)^(P$1-$G$1)*CHOOSE(Assumptions!$P$3,'Cost Curves'!BS$73,'Cost Curves'!BS$74,'Cost Curves'!BS$75)</f>
        <v>0</v>
      </c>
      <c r="Q216" s="234">
        <f>Q$99*Assumptions!$Q$49*(1+Assumptions!$J$24)^(Q$1-$G$1)*CHOOSE(Assumptions!$P$3,'Cost Curves'!BT$73,'Cost Curves'!BT$74,'Cost Curves'!BT$75)</f>
        <v>0</v>
      </c>
      <c r="R216" s="234">
        <f>R$99*Assumptions!$Q$49*(1+Assumptions!$J$24)^(R$1-$G$1)*CHOOSE(Assumptions!$P$3,'Cost Curves'!BU$73,'Cost Curves'!BU$74,'Cost Curves'!BU$75)</f>
        <v>0</v>
      </c>
      <c r="S216" s="234">
        <f>S$99*Assumptions!$Q$49*(1+Assumptions!$J$24)^(S$1-$G$1)*CHOOSE(Assumptions!$P$3,'Cost Curves'!BV$73,'Cost Curves'!BV$74,'Cost Curves'!BV$75)</f>
        <v>0</v>
      </c>
      <c r="T216" s="234">
        <f>T$99*Assumptions!$Q$49*(1+Assumptions!$J$24)^(T$1-$G$1)*CHOOSE(Assumptions!$P$3,'Cost Curves'!BW$73,'Cost Curves'!BW$74,'Cost Curves'!BW$75)</f>
        <v>0</v>
      </c>
      <c r="U216" s="234">
        <f>U$99*Assumptions!$Q$49*(1+Assumptions!$J$24)^(U$1-$G$1)*CHOOSE(Assumptions!$P$3,'Cost Curves'!BX$73,'Cost Curves'!BX$74,'Cost Curves'!BX$75)</f>
        <v>0</v>
      </c>
      <c r="V216" s="234">
        <f>V$99*Assumptions!$Q$49*(1+Assumptions!$J$24)^(V$1-$G$1)*CHOOSE(Assumptions!$P$3,'Cost Curves'!BY$73,'Cost Curves'!BY$74,'Cost Curves'!BY$75)</f>
        <v>0</v>
      </c>
      <c r="W216" s="234">
        <f>W$99*Assumptions!$Q$49*(1+Assumptions!$J$24)^(W$1-$G$1)*CHOOSE(Assumptions!$P$3,'Cost Curves'!BZ$73,'Cost Curves'!BZ$74,'Cost Curves'!BZ$75)</f>
        <v>0</v>
      </c>
      <c r="X216" s="234">
        <f>X$99*Assumptions!$Q$49*(1+Assumptions!$J$24)^(X$1-$G$1)*CHOOSE(Assumptions!$P$3,'Cost Curves'!CA$73,'Cost Curves'!CA$74,'Cost Curves'!CA$75)</f>
        <v>0</v>
      </c>
      <c r="Y216" s="12"/>
      <c r="Z216" s="12"/>
    </row>
    <row r="217" spans="1:26" ht="14.25" customHeight="1">
      <c r="A217" s="423"/>
      <c r="B217" s="423"/>
      <c r="C217" s="423"/>
      <c r="D217" s="239" t="s">
        <v>96</v>
      </c>
      <c r="E217" s="89"/>
      <c r="F217" s="89"/>
      <c r="G217" s="295">
        <f>G$99*Assumptions!$Q$50*(1+Assumptions!$J$24)^(G$1-$G$1)*CHOOSE(Assumptions!$P$3,'Cost Curves'!BJ$77,'Cost Curves'!BJ$78,'Cost Curves'!BJ$79)</f>
        <v>0</v>
      </c>
      <c r="H217" s="240">
        <f>H$99*Assumptions!$Q$50*(1+Assumptions!$J$24)^(H$1-$G$1)*CHOOSE(Assumptions!$P$3,'Cost Curves'!BK$77,'Cost Curves'!BK$78,'Cost Curves'!BK$79)</f>
        <v>0</v>
      </c>
      <c r="I217" s="240">
        <f>I$99*Assumptions!$Q$50*(1+Assumptions!$J$24)^(I$1-$G$1)*CHOOSE(Assumptions!$P$3,'Cost Curves'!BL$77,'Cost Curves'!BL$78,'Cost Curves'!BL$79)</f>
        <v>0</v>
      </c>
      <c r="J217" s="240">
        <f>J$99*Assumptions!$Q$50*(1+Assumptions!$J$24)^(J$1-$G$1)*CHOOSE(Assumptions!$P$3,'Cost Curves'!BM$77,'Cost Curves'!BM$78,'Cost Curves'!BM$79)</f>
        <v>0</v>
      </c>
      <c r="K217" s="240">
        <f>K$99*Assumptions!$Q$50*(1+Assumptions!$J$24)^(K$1-$G$1)*CHOOSE(Assumptions!$P$3,'Cost Curves'!BN$77,'Cost Curves'!BN$78,'Cost Curves'!BN$79)</f>
        <v>0</v>
      </c>
      <c r="L217" s="240">
        <f>L$99*Assumptions!$Q$50*(1+Assumptions!$J$24)^(L$1-$G$1)*CHOOSE(Assumptions!$P$3,'Cost Curves'!BO$77,'Cost Curves'!BO$78,'Cost Curves'!BO$79)</f>
        <v>0</v>
      </c>
      <c r="M217" s="240">
        <f>M$99*Assumptions!$Q$50*(1+Assumptions!$J$24)^(M$1-$G$1)*CHOOSE(Assumptions!$P$3,'Cost Curves'!BP$77,'Cost Curves'!BP$78,'Cost Curves'!BP$79)</f>
        <v>0</v>
      </c>
      <c r="N217" s="240">
        <f>N$99*Assumptions!$Q$50*(1+Assumptions!$J$24)^(N$1-$G$1)*CHOOSE(Assumptions!$P$3,'Cost Curves'!BQ$77,'Cost Curves'!BQ$78,'Cost Curves'!BQ$79)</f>
        <v>0</v>
      </c>
      <c r="O217" s="240">
        <f>O$99*Assumptions!$Q$50*(1+Assumptions!$J$24)^(O$1-$G$1)*CHOOSE(Assumptions!$P$3,'Cost Curves'!BR$77,'Cost Curves'!BR$78,'Cost Curves'!BR$79)</f>
        <v>0</v>
      </c>
      <c r="P217" s="240">
        <f>P$99*Assumptions!$Q$50*(1+Assumptions!$J$24)^(P$1-$G$1)*CHOOSE(Assumptions!$P$3,'Cost Curves'!BS$77,'Cost Curves'!BS$78,'Cost Curves'!BS$79)</f>
        <v>0</v>
      </c>
      <c r="Q217" s="240">
        <f>Q$99*Assumptions!$Q$50*(1+Assumptions!$J$24)^(Q$1-$G$1)*CHOOSE(Assumptions!$P$3,'Cost Curves'!BT$77,'Cost Curves'!BT$78,'Cost Curves'!BT$79)</f>
        <v>0</v>
      </c>
      <c r="R217" s="240">
        <f>R$99*Assumptions!$Q$50*(1+Assumptions!$J$24)^(R$1-$G$1)*CHOOSE(Assumptions!$P$3,'Cost Curves'!BU$77,'Cost Curves'!BU$78,'Cost Curves'!BU$79)</f>
        <v>0</v>
      </c>
      <c r="S217" s="240">
        <f>S$99*Assumptions!$Q$50*(1+Assumptions!$J$24)^(S$1-$G$1)*CHOOSE(Assumptions!$P$3,'Cost Curves'!BV$77,'Cost Curves'!BV$78,'Cost Curves'!BV$79)</f>
        <v>0</v>
      </c>
      <c r="T217" s="240">
        <f>T$99*Assumptions!$Q$50*(1+Assumptions!$J$24)^(T$1-$G$1)*CHOOSE(Assumptions!$P$3,'Cost Curves'!BW$77,'Cost Curves'!BW$78,'Cost Curves'!BW$79)</f>
        <v>0</v>
      </c>
      <c r="U217" s="240">
        <f>U$99*Assumptions!$Q$50*(1+Assumptions!$J$24)^(U$1-$G$1)*CHOOSE(Assumptions!$P$3,'Cost Curves'!BX$77,'Cost Curves'!BX$78,'Cost Curves'!BX$79)</f>
        <v>0</v>
      </c>
      <c r="V217" s="240">
        <f>V$99*Assumptions!$Q$50*(1+Assumptions!$J$24)^(V$1-$G$1)*CHOOSE(Assumptions!$P$3,'Cost Curves'!BY$77,'Cost Curves'!BY$78,'Cost Curves'!BY$79)</f>
        <v>0</v>
      </c>
      <c r="W217" s="240">
        <f>W$99*Assumptions!$Q$50*(1+Assumptions!$J$24)^(W$1-$G$1)*CHOOSE(Assumptions!$P$3,'Cost Curves'!BZ$77,'Cost Curves'!BZ$78,'Cost Curves'!BZ$79)</f>
        <v>0</v>
      </c>
      <c r="X217" s="240">
        <f>X$99*Assumptions!$Q$50*(1+Assumptions!$J$24)^(X$1-$G$1)*CHOOSE(Assumptions!$P$3,'Cost Curves'!CA$77,'Cost Curves'!CA$78,'Cost Curves'!CA$79)</f>
        <v>0</v>
      </c>
      <c r="Y217" s="12"/>
      <c r="Z217" s="12"/>
    </row>
    <row r="218" spans="1:26" ht="14.25" customHeight="1">
      <c r="A218" s="423"/>
      <c r="B218" s="423"/>
      <c r="C218" s="423"/>
      <c r="D218" s="305" t="s">
        <v>185</v>
      </c>
      <c r="E218" s="12"/>
      <c r="F218" s="12"/>
      <c r="G218" s="254">
        <f t="shared" ref="G218:X218" si="15">SUM(G199:G217)</f>
        <v>0</v>
      </c>
      <c r="H218" s="234">
        <f t="shared" si="15"/>
        <v>0</v>
      </c>
      <c r="I218" s="234">
        <f t="shared" si="15"/>
        <v>0</v>
      </c>
      <c r="J218" s="234">
        <f t="shared" si="15"/>
        <v>0</v>
      </c>
      <c r="K218" s="234">
        <f t="shared" si="15"/>
        <v>0</v>
      </c>
      <c r="L218" s="234">
        <f t="shared" si="15"/>
        <v>0</v>
      </c>
      <c r="M218" s="234">
        <f t="shared" si="15"/>
        <v>0</v>
      </c>
      <c r="N218" s="234">
        <f t="shared" si="15"/>
        <v>0</v>
      </c>
      <c r="O218" s="234">
        <f t="shared" si="15"/>
        <v>0</v>
      </c>
      <c r="P218" s="234">
        <f t="shared" si="15"/>
        <v>0</v>
      </c>
      <c r="Q218" s="234">
        <f t="shared" si="15"/>
        <v>0</v>
      </c>
      <c r="R218" s="234">
        <f t="shared" si="15"/>
        <v>0</v>
      </c>
      <c r="S218" s="234">
        <f t="shared" si="15"/>
        <v>0</v>
      </c>
      <c r="T218" s="234">
        <f t="shared" si="15"/>
        <v>0</v>
      </c>
      <c r="U218" s="234">
        <f t="shared" si="15"/>
        <v>0</v>
      </c>
      <c r="V218" s="234">
        <f t="shared" si="15"/>
        <v>0</v>
      </c>
      <c r="W218" s="234">
        <f t="shared" si="15"/>
        <v>0</v>
      </c>
      <c r="X218" s="234">
        <f t="shared" si="15"/>
        <v>0</v>
      </c>
      <c r="Y218" s="12"/>
      <c r="Z218" s="12"/>
    </row>
    <row r="219" spans="1:26" ht="14.25" customHeight="1">
      <c r="A219" s="423"/>
      <c r="B219" s="423"/>
      <c r="C219" s="423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423"/>
      <c r="B220" s="423"/>
      <c r="C220" s="423"/>
      <c r="D220" s="305" t="s">
        <v>204</v>
      </c>
      <c r="E220" s="12"/>
      <c r="F220" s="12"/>
      <c r="G220" s="254">
        <f t="shared" ref="G220:X220" si="16">G218+G196+G174+G152+G130</f>
        <v>0</v>
      </c>
      <c r="H220" s="234">
        <f t="shared" si="16"/>
        <v>0</v>
      </c>
      <c r="I220" s="234">
        <f t="shared" si="16"/>
        <v>0</v>
      </c>
      <c r="J220" s="234">
        <f t="shared" si="16"/>
        <v>0</v>
      </c>
      <c r="K220" s="234">
        <f t="shared" si="16"/>
        <v>0</v>
      </c>
      <c r="L220" s="234">
        <f t="shared" si="16"/>
        <v>0</v>
      </c>
      <c r="M220" s="234">
        <f t="shared" si="16"/>
        <v>0</v>
      </c>
      <c r="N220" s="234">
        <f t="shared" si="16"/>
        <v>0</v>
      </c>
      <c r="O220" s="234">
        <f t="shared" si="16"/>
        <v>0</v>
      </c>
      <c r="P220" s="234">
        <f t="shared" si="16"/>
        <v>0</v>
      </c>
      <c r="Q220" s="234">
        <f t="shared" si="16"/>
        <v>0</v>
      </c>
      <c r="R220" s="234">
        <f t="shared" si="16"/>
        <v>0</v>
      </c>
      <c r="S220" s="234">
        <f t="shared" si="16"/>
        <v>0</v>
      </c>
      <c r="T220" s="234">
        <f t="shared" si="16"/>
        <v>0</v>
      </c>
      <c r="U220" s="234">
        <f t="shared" si="16"/>
        <v>0</v>
      </c>
      <c r="V220" s="234">
        <f t="shared" si="16"/>
        <v>0</v>
      </c>
      <c r="W220" s="234">
        <f t="shared" si="16"/>
        <v>0</v>
      </c>
      <c r="X220" s="234">
        <f t="shared" si="16"/>
        <v>0</v>
      </c>
      <c r="Y220" s="12"/>
      <c r="Z220" s="12"/>
    </row>
    <row r="221" spans="1:26" ht="14.25" customHeight="1">
      <c r="A221" s="423"/>
      <c r="B221" s="423"/>
      <c r="C221" s="423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423"/>
      <c r="B222" s="423"/>
      <c r="C222" s="423"/>
      <c r="D222" s="3" t="s">
        <v>214</v>
      </c>
      <c r="E222" s="307"/>
      <c r="F222" s="307"/>
      <c r="G222" s="322">
        <f t="shared" ref="G222:X222" si="17">G107-G220</f>
        <v>0</v>
      </c>
      <c r="H222" s="242">
        <f t="shared" si="17"/>
        <v>0</v>
      </c>
      <c r="I222" s="242">
        <f t="shared" si="17"/>
        <v>0</v>
      </c>
      <c r="J222" s="242">
        <f t="shared" si="17"/>
        <v>0</v>
      </c>
      <c r="K222" s="242">
        <f t="shared" si="17"/>
        <v>0</v>
      </c>
      <c r="L222" s="242">
        <f t="shared" si="17"/>
        <v>0</v>
      </c>
      <c r="M222" s="242">
        <f t="shared" si="17"/>
        <v>0</v>
      </c>
      <c r="N222" s="242">
        <f t="shared" si="17"/>
        <v>0</v>
      </c>
      <c r="O222" s="242">
        <f t="shared" si="17"/>
        <v>0</v>
      </c>
      <c r="P222" s="242">
        <f t="shared" si="17"/>
        <v>0</v>
      </c>
      <c r="Q222" s="242">
        <f t="shared" si="17"/>
        <v>0</v>
      </c>
      <c r="R222" s="242">
        <f t="shared" si="17"/>
        <v>0</v>
      </c>
      <c r="S222" s="242">
        <f t="shared" si="17"/>
        <v>0</v>
      </c>
      <c r="T222" s="242">
        <f t="shared" si="17"/>
        <v>0</v>
      </c>
      <c r="U222" s="242">
        <f t="shared" si="17"/>
        <v>0</v>
      </c>
      <c r="V222" s="242">
        <f t="shared" si="17"/>
        <v>0</v>
      </c>
      <c r="W222" s="242">
        <f t="shared" si="17"/>
        <v>0</v>
      </c>
      <c r="X222" s="243">
        <f t="shared" si="17"/>
        <v>0</v>
      </c>
      <c r="Y222" s="12"/>
      <c r="Z222" s="12"/>
    </row>
    <row r="223" spans="1:26" ht="14.25" customHeight="1">
      <c r="A223" s="423"/>
      <c r="B223" s="423"/>
      <c r="C223" s="423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423"/>
      <c r="B224" s="423"/>
      <c r="C224" s="423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423"/>
      <c r="B225" s="423"/>
      <c r="C225" s="423"/>
      <c r="D225" s="229" t="s">
        <v>177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423"/>
      <c r="B226" s="423"/>
      <c r="C226" s="423"/>
      <c r="D226" s="302" t="s">
        <v>61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423"/>
      <c r="B227" s="423"/>
      <c r="C227" s="423"/>
      <c r="D227" s="125" t="s">
        <v>86</v>
      </c>
      <c r="E227" s="12"/>
      <c r="F227" s="12"/>
      <c r="G227" s="234">
        <f>G$95*Assumptions!$L56*(1+Assumptions!$J$24)^(G$1-$G$1)</f>
        <v>0</v>
      </c>
      <c r="H227" s="234">
        <f>H$95*Assumptions!$L56*(1+Assumptions!$J$24)^(H$1-$G$1)</f>
        <v>0</v>
      </c>
      <c r="I227" s="234">
        <f>I$95*Assumptions!$L56*(1+Assumptions!$J$24)^(I$1-$G$1)</f>
        <v>0</v>
      </c>
      <c r="J227" s="234">
        <f>J$95*Assumptions!$L56*(1+Assumptions!$J$24)^(J$1-$G$1)</f>
        <v>0</v>
      </c>
      <c r="K227" s="234">
        <f>K$95*Assumptions!$L56*(1+Assumptions!$J$24)^(K$1-$G$1)</f>
        <v>0</v>
      </c>
      <c r="L227" s="234">
        <f>L$95*Assumptions!$L56*(1+Assumptions!$J$24)^(L$1-$G$1)</f>
        <v>0</v>
      </c>
      <c r="M227" s="234">
        <f>M$95*Assumptions!$L56*(1+Assumptions!$J$24)^(M$1-$G$1)</f>
        <v>0</v>
      </c>
      <c r="N227" s="234">
        <f>N$95*Assumptions!$L56*(1+Assumptions!$J$24)^(N$1-$G$1)</f>
        <v>0</v>
      </c>
      <c r="O227" s="234">
        <f>O$95*Assumptions!$L56*(1+Assumptions!$J$24)^(O$1-$G$1)</f>
        <v>0</v>
      </c>
      <c r="P227" s="234">
        <f>P$95*Assumptions!$L56*(1+Assumptions!$J$24)^(P$1-$G$1)</f>
        <v>0</v>
      </c>
      <c r="Q227" s="234">
        <f>Q$95*Assumptions!$L56*(1+Assumptions!$J$24)^(Q$1-$G$1)</f>
        <v>0</v>
      </c>
      <c r="R227" s="234">
        <f>R$95*Assumptions!$L56*(1+Assumptions!$J$24)^(R$1-$G$1)</f>
        <v>0</v>
      </c>
      <c r="S227" s="234">
        <f>S$95*Assumptions!$L56*(1+Assumptions!$J$24)^(S$1-$G$1)</f>
        <v>0</v>
      </c>
      <c r="T227" s="234">
        <f>T$95*Assumptions!$L56*(1+Assumptions!$J$24)^(T$1-$G$1)</f>
        <v>0</v>
      </c>
      <c r="U227" s="234">
        <f>U$95*Assumptions!$L56*(1+Assumptions!$J$24)^(U$1-$G$1)</f>
        <v>0</v>
      </c>
      <c r="V227" s="234">
        <f>V$95*Assumptions!$L56*(1+Assumptions!$J$24)^(V$1-$G$1)</f>
        <v>0</v>
      </c>
      <c r="W227" s="234">
        <f>W$95*Assumptions!$L56*(1+Assumptions!$J$24)^(W$1-$G$1)</f>
        <v>0</v>
      </c>
      <c r="X227" s="234">
        <f>X$95*Assumptions!$L56*(1+Assumptions!$J$24)^(X$1-$G$1)</f>
        <v>0</v>
      </c>
      <c r="Y227" s="12"/>
      <c r="Z227" s="12"/>
    </row>
    <row r="228" spans="1:26" ht="14.25" customHeight="1">
      <c r="A228" s="423"/>
      <c r="B228" s="423"/>
      <c r="C228" s="423"/>
      <c r="D228" s="125" t="s">
        <v>100</v>
      </c>
      <c r="E228" s="12"/>
      <c r="F228" s="12"/>
      <c r="G228" s="234">
        <f>G$95*Assumptions!$L57*(1+Assumptions!$J$24)^(G$1-$G$1)</f>
        <v>0</v>
      </c>
      <c r="H228" s="234">
        <f>H$95*Assumptions!$L57*(1+Assumptions!$J$24)^(H$1-$G$1)</f>
        <v>0</v>
      </c>
      <c r="I228" s="234">
        <f>I$95*Assumptions!$L57*(1+Assumptions!$J$24)^(I$1-$G$1)</f>
        <v>0</v>
      </c>
      <c r="J228" s="234">
        <f>J$95*Assumptions!$L57*(1+Assumptions!$J$24)^(J$1-$G$1)</f>
        <v>0</v>
      </c>
      <c r="K228" s="234">
        <f>K$95*Assumptions!$L57*(1+Assumptions!$J$24)^(K$1-$G$1)</f>
        <v>0</v>
      </c>
      <c r="L228" s="234">
        <f>L$95*Assumptions!$L57*(1+Assumptions!$J$24)^(L$1-$G$1)</f>
        <v>0</v>
      </c>
      <c r="M228" s="234">
        <f>M$95*Assumptions!$L57*(1+Assumptions!$J$24)^(M$1-$G$1)</f>
        <v>0</v>
      </c>
      <c r="N228" s="234">
        <f>N$95*Assumptions!$L57*(1+Assumptions!$J$24)^(N$1-$G$1)</f>
        <v>0</v>
      </c>
      <c r="O228" s="234">
        <f>O$95*Assumptions!$L57*(1+Assumptions!$J$24)^(O$1-$G$1)</f>
        <v>0</v>
      </c>
      <c r="P228" s="234">
        <f>P$95*Assumptions!$L57*(1+Assumptions!$J$24)^(P$1-$G$1)</f>
        <v>0</v>
      </c>
      <c r="Q228" s="234">
        <f>Q$95*Assumptions!$L57*(1+Assumptions!$J$24)^(Q$1-$G$1)</f>
        <v>0</v>
      </c>
      <c r="R228" s="234">
        <f>R$95*Assumptions!$L57*(1+Assumptions!$J$24)^(R$1-$G$1)</f>
        <v>0</v>
      </c>
      <c r="S228" s="234">
        <f>S$95*Assumptions!$L57*(1+Assumptions!$J$24)^(S$1-$G$1)</f>
        <v>0</v>
      </c>
      <c r="T228" s="234">
        <f>T$95*Assumptions!$L57*(1+Assumptions!$J$24)^(T$1-$G$1)</f>
        <v>0</v>
      </c>
      <c r="U228" s="234">
        <f>U$95*Assumptions!$L57*(1+Assumptions!$J$24)^(U$1-$G$1)</f>
        <v>0</v>
      </c>
      <c r="V228" s="234">
        <f>V$95*Assumptions!$L57*(1+Assumptions!$J$24)^(V$1-$G$1)</f>
        <v>0</v>
      </c>
      <c r="W228" s="234">
        <f>W$95*Assumptions!$L57*(1+Assumptions!$J$24)^(W$1-$G$1)</f>
        <v>0</v>
      </c>
      <c r="X228" s="234">
        <f>X$95*Assumptions!$L57*(1+Assumptions!$J$24)^(X$1-$G$1)</f>
        <v>0</v>
      </c>
      <c r="Y228" s="12"/>
      <c r="Z228" s="12"/>
    </row>
    <row r="229" spans="1:26" ht="14.25" customHeight="1">
      <c r="A229" s="423"/>
      <c r="B229" s="423"/>
      <c r="C229" s="423"/>
      <c r="D229" s="125" t="s">
        <v>101</v>
      </c>
      <c r="E229" s="12"/>
      <c r="F229" s="12"/>
      <c r="G229" s="234">
        <f>G$95*Assumptions!$L58*(1+Assumptions!$J$24)^(G$1-$G$1)</f>
        <v>0</v>
      </c>
      <c r="H229" s="234">
        <f>H$95*Assumptions!$L58*(1+Assumptions!$J$24)^(H$1-$G$1)</f>
        <v>0</v>
      </c>
      <c r="I229" s="234">
        <f>I$95*Assumptions!$L58*(1+Assumptions!$J$24)^(I$1-$G$1)</f>
        <v>0</v>
      </c>
      <c r="J229" s="234">
        <f>J$95*Assumptions!$L58*(1+Assumptions!$J$24)^(J$1-$G$1)</f>
        <v>0</v>
      </c>
      <c r="K229" s="234">
        <f>K$95*Assumptions!$L58*(1+Assumptions!$J$24)^(K$1-$G$1)</f>
        <v>0</v>
      </c>
      <c r="L229" s="234">
        <f>L$95*Assumptions!$L58*(1+Assumptions!$J$24)^(L$1-$G$1)</f>
        <v>0</v>
      </c>
      <c r="M229" s="234">
        <f>M$95*Assumptions!$L58*(1+Assumptions!$J$24)^(M$1-$G$1)</f>
        <v>0</v>
      </c>
      <c r="N229" s="234">
        <f>N$95*Assumptions!$L58*(1+Assumptions!$J$24)^(N$1-$G$1)</f>
        <v>0</v>
      </c>
      <c r="O229" s="234">
        <f>O$95*Assumptions!$L58*(1+Assumptions!$J$24)^(O$1-$G$1)</f>
        <v>0</v>
      </c>
      <c r="P229" s="234">
        <f>P$95*Assumptions!$L58*(1+Assumptions!$J$24)^(P$1-$G$1)</f>
        <v>0</v>
      </c>
      <c r="Q229" s="234">
        <f>Q$95*Assumptions!$L58*(1+Assumptions!$J$24)^(Q$1-$G$1)</f>
        <v>0</v>
      </c>
      <c r="R229" s="234">
        <f>R$95*Assumptions!$L58*(1+Assumptions!$J$24)^(R$1-$G$1)</f>
        <v>0</v>
      </c>
      <c r="S229" s="234">
        <f>S$95*Assumptions!$L58*(1+Assumptions!$J$24)^(S$1-$G$1)</f>
        <v>0</v>
      </c>
      <c r="T229" s="234">
        <f>T$95*Assumptions!$L58*(1+Assumptions!$J$24)^(T$1-$G$1)</f>
        <v>0</v>
      </c>
      <c r="U229" s="234">
        <f>U$95*Assumptions!$L58*(1+Assumptions!$J$24)^(U$1-$G$1)</f>
        <v>0</v>
      </c>
      <c r="V229" s="234">
        <f>V$95*Assumptions!$L58*(1+Assumptions!$J$24)^(V$1-$G$1)</f>
        <v>0</v>
      </c>
      <c r="W229" s="234">
        <f>W$95*Assumptions!$L58*(1+Assumptions!$J$24)^(W$1-$G$1)</f>
        <v>0</v>
      </c>
      <c r="X229" s="234">
        <f>X$95*Assumptions!$L58*(1+Assumptions!$J$24)^(X$1-$G$1)</f>
        <v>0</v>
      </c>
      <c r="Y229" s="12"/>
      <c r="Z229" s="12"/>
    </row>
    <row r="230" spans="1:26" ht="14.25" customHeight="1">
      <c r="A230" s="423"/>
      <c r="B230" s="423"/>
      <c r="C230" s="423"/>
      <c r="D230" s="125" t="s">
        <v>102</v>
      </c>
      <c r="E230" s="12"/>
      <c r="F230" s="12"/>
      <c r="G230" s="234">
        <f>G$95*Assumptions!$L59*(1+Assumptions!$J$24)^(G$1-$G$1)</f>
        <v>0</v>
      </c>
      <c r="H230" s="234">
        <f>H$95*Assumptions!$L59*(1+Assumptions!$J$24)^(H$1-$G$1)</f>
        <v>0</v>
      </c>
      <c r="I230" s="234">
        <f>I$95*Assumptions!$L59*(1+Assumptions!$J$24)^(I$1-$G$1)</f>
        <v>0</v>
      </c>
      <c r="J230" s="234">
        <f>J$95*Assumptions!$L59*(1+Assumptions!$J$24)^(J$1-$G$1)</f>
        <v>0</v>
      </c>
      <c r="K230" s="234">
        <f>K$95*Assumptions!$L59*(1+Assumptions!$J$24)^(K$1-$G$1)</f>
        <v>0</v>
      </c>
      <c r="L230" s="234">
        <f>L$95*Assumptions!$L59*(1+Assumptions!$J$24)^(L$1-$G$1)</f>
        <v>0</v>
      </c>
      <c r="M230" s="234">
        <f>M$95*Assumptions!$L59*(1+Assumptions!$J$24)^(M$1-$G$1)</f>
        <v>0</v>
      </c>
      <c r="N230" s="234">
        <f>N$95*Assumptions!$L59*(1+Assumptions!$J$24)^(N$1-$G$1)</f>
        <v>0</v>
      </c>
      <c r="O230" s="234">
        <f>O$95*Assumptions!$L59*(1+Assumptions!$J$24)^(O$1-$G$1)</f>
        <v>0</v>
      </c>
      <c r="P230" s="234">
        <f>P$95*Assumptions!$L59*(1+Assumptions!$J$24)^(P$1-$G$1)</f>
        <v>0</v>
      </c>
      <c r="Q230" s="234">
        <f>Q$95*Assumptions!$L59*(1+Assumptions!$J$24)^(Q$1-$G$1)</f>
        <v>0</v>
      </c>
      <c r="R230" s="234">
        <f>R$95*Assumptions!$L59*(1+Assumptions!$J$24)^(R$1-$G$1)</f>
        <v>0</v>
      </c>
      <c r="S230" s="234">
        <f>S$95*Assumptions!$L59*(1+Assumptions!$J$24)^(S$1-$G$1)</f>
        <v>0</v>
      </c>
      <c r="T230" s="234">
        <f>T$95*Assumptions!$L59*(1+Assumptions!$J$24)^(T$1-$G$1)</f>
        <v>0</v>
      </c>
      <c r="U230" s="234">
        <f>U$95*Assumptions!$L59*(1+Assumptions!$J$24)^(U$1-$G$1)</f>
        <v>0</v>
      </c>
      <c r="V230" s="234">
        <f>V$95*Assumptions!$L59*(1+Assumptions!$J$24)^(V$1-$G$1)</f>
        <v>0</v>
      </c>
      <c r="W230" s="234">
        <f>W$95*Assumptions!$L59*(1+Assumptions!$J$24)^(W$1-$G$1)</f>
        <v>0</v>
      </c>
      <c r="X230" s="234">
        <f>X$95*Assumptions!$L59*(1+Assumptions!$J$24)^(X$1-$G$1)</f>
        <v>0</v>
      </c>
      <c r="Y230" s="12"/>
      <c r="Z230" s="12"/>
    </row>
    <row r="231" spans="1:26" ht="14.25" customHeight="1">
      <c r="A231" s="423"/>
      <c r="B231" s="423"/>
      <c r="C231" s="423"/>
      <c r="D231" s="125" t="s">
        <v>90</v>
      </c>
      <c r="E231" s="12"/>
      <c r="F231" s="12"/>
      <c r="G231" s="234">
        <f>G$95*Assumptions!$L60*(1+Assumptions!$J$24)^(G$1-$G$1)</f>
        <v>0</v>
      </c>
      <c r="H231" s="234">
        <f>H$95*Assumptions!$L60*(1+Assumptions!$J$24)^(H$1-$G$1)</f>
        <v>0</v>
      </c>
      <c r="I231" s="234">
        <f>I$95*Assumptions!$L60*(1+Assumptions!$J$24)^(I$1-$G$1)</f>
        <v>0</v>
      </c>
      <c r="J231" s="234">
        <f>J$95*Assumptions!$L60*(1+Assumptions!$J$24)^(J$1-$G$1)</f>
        <v>0</v>
      </c>
      <c r="K231" s="234">
        <f>K$95*Assumptions!$L60*(1+Assumptions!$J$24)^(K$1-$G$1)</f>
        <v>0</v>
      </c>
      <c r="L231" s="234">
        <f>L$95*Assumptions!$L60*(1+Assumptions!$J$24)^(L$1-$G$1)</f>
        <v>0</v>
      </c>
      <c r="M231" s="234">
        <f>M$95*Assumptions!$L60*(1+Assumptions!$J$24)^(M$1-$G$1)</f>
        <v>0</v>
      </c>
      <c r="N231" s="234">
        <f>N$95*Assumptions!$L60*(1+Assumptions!$J$24)^(N$1-$G$1)</f>
        <v>0</v>
      </c>
      <c r="O231" s="234">
        <f>O$95*Assumptions!$L60*(1+Assumptions!$J$24)^(O$1-$G$1)</f>
        <v>0</v>
      </c>
      <c r="P231" s="234">
        <f>P$95*Assumptions!$L60*(1+Assumptions!$J$24)^(P$1-$G$1)</f>
        <v>0</v>
      </c>
      <c r="Q231" s="234">
        <f>Q$95*Assumptions!$L60*(1+Assumptions!$J$24)^(Q$1-$G$1)</f>
        <v>0</v>
      </c>
      <c r="R231" s="234">
        <f>R$95*Assumptions!$L60*(1+Assumptions!$J$24)^(R$1-$G$1)</f>
        <v>0</v>
      </c>
      <c r="S231" s="234">
        <f>S$95*Assumptions!$L60*(1+Assumptions!$J$24)^(S$1-$G$1)</f>
        <v>0</v>
      </c>
      <c r="T231" s="234">
        <f>T$95*Assumptions!$L60*(1+Assumptions!$J$24)^(T$1-$G$1)</f>
        <v>0</v>
      </c>
      <c r="U231" s="234">
        <f>U$95*Assumptions!$L60*(1+Assumptions!$J$24)^(U$1-$G$1)</f>
        <v>0</v>
      </c>
      <c r="V231" s="234">
        <f>V$95*Assumptions!$L60*(1+Assumptions!$J$24)^(V$1-$G$1)</f>
        <v>0</v>
      </c>
      <c r="W231" s="234">
        <f>W$95*Assumptions!$L60*(1+Assumptions!$J$24)^(W$1-$G$1)</f>
        <v>0</v>
      </c>
      <c r="X231" s="234">
        <f>X$95*Assumptions!$L60*(1+Assumptions!$J$24)^(X$1-$G$1)</f>
        <v>0</v>
      </c>
      <c r="Y231" s="12"/>
      <c r="Z231" s="12"/>
    </row>
    <row r="232" spans="1:26" ht="14.25" customHeight="1">
      <c r="A232" s="423"/>
      <c r="B232" s="423"/>
      <c r="C232" s="423"/>
      <c r="D232" s="125" t="s">
        <v>103</v>
      </c>
      <c r="E232" s="12"/>
      <c r="F232" s="12"/>
      <c r="G232" s="234">
        <f>G$95*Assumptions!$L61*(1+Assumptions!$J$24)^(G$1-$G$1)</f>
        <v>0</v>
      </c>
      <c r="H232" s="234">
        <f>H$95*Assumptions!$L61*(1+Assumptions!$J$24)^(H$1-$G$1)</f>
        <v>0</v>
      </c>
      <c r="I232" s="234">
        <f>I$95*Assumptions!$L61*(1+Assumptions!$J$24)^(I$1-$G$1)</f>
        <v>0</v>
      </c>
      <c r="J232" s="234">
        <f>J$95*Assumptions!$L61*(1+Assumptions!$J$24)^(J$1-$G$1)</f>
        <v>0</v>
      </c>
      <c r="K232" s="234">
        <f>K$95*Assumptions!$L61*(1+Assumptions!$J$24)^(K$1-$G$1)</f>
        <v>0</v>
      </c>
      <c r="L232" s="234">
        <f>L$95*Assumptions!$L61*(1+Assumptions!$J$24)^(L$1-$G$1)</f>
        <v>0</v>
      </c>
      <c r="M232" s="234">
        <f>M$95*Assumptions!$L61*(1+Assumptions!$J$24)^(M$1-$G$1)</f>
        <v>0</v>
      </c>
      <c r="N232" s="234">
        <f>N$95*Assumptions!$L61*(1+Assumptions!$J$24)^(N$1-$G$1)</f>
        <v>0</v>
      </c>
      <c r="O232" s="234">
        <f>O$95*Assumptions!$L61*(1+Assumptions!$J$24)^(O$1-$G$1)</f>
        <v>0</v>
      </c>
      <c r="P232" s="234">
        <f>P$95*Assumptions!$L61*(1+Assumptions!$J$24)^(P$1-$G$1)</f>
        <v>0</v>
      </c>
      <c r="Q232" s="234">
        <f>Q$95*Assumptions!$L61*(1+Assumptions!$J$24)^(Q$1-$G$1)</f>
        <v>0</v>
      </c>
      <c r="R232" s="234">
        <f>R$95*Assumptions!$L61*(1+Assumptions!$J$24)^(R$1-$G$1)</f>
        <v>0</v>
      </c>
      <c r="S232" s="234">
        <f>S$95*Assumptions!$L61*(1+Assumptions!$J$24)^(S$1-$G$1)</f>
        <v>0</v>
      </c>
      <c r="T232" s="234">
        <f>T$95*Assumptions!$L61*(1+Assumptions!$J$24)^(T$1-$G$1)</f>
        <v>0</v>
      </c>
      <c r="U232" s="234">
        <f>U$95*Assumptions!$L61*(1+Assumptions!$J$24)^(U$1-$G$1)</f>
        <v>0</v>
      </c>
      <c r="V232" s="234">
        <f>V$95*Assumptions!$L61*(1+Assumptions!$J$24)^(V$1-$G$1)</f>
        <v>0</v>
      </c>
      <c r="W232" s="234">
        <f>W$95*Assumptions!$L61*(1+Assumptions!$J$24)^(W$1-$G$1)</f>
        <v>0</v>
      </c>
      <c r="X232" s="234">
        <f>X$95*Assumptions!$L61*(1+Assumptions!$J$24)^(X$1-$G$1)</f>
        <v>0</v>
      </c>
      <c r="Y232" s="12"/>
      <c r="Z232" s="12"/>
    </row>
    <row r="233" spans="1:26" ht="14.25" customHeight="1">
      <c r="A233" s="423"/>
      <c r="B233" s="423"/>
      <c r="C233" s="423"/>
      <c r="D233" s="125" t="s">
        <v>104</v>
      </c>
      <c r="E233" s="12"/>
      <c r="F233" s="12"/>
      <c r="G233" s="234">
        <f>G$95*Assumptions!$L62*(1+Assumptions!$J$24)^(G$1-$G$1)</f>
        <v>0</v>
      </c>
      <c r="H233" s="234">
        <f>H$95*Assumptions!$L62*(1+Assumptions!$J$24)^(H$1-$G$1)</f>
        <v>0</v>
      </c>
      <c r="I233" s="234">
        <f>I$95*Assumptions!$L62*(1+Assumptions!$J$24)^(I$1-$G$1)</f>
        <v>0</v>
      </c>
      <c r="J233" s="234">
        <f>J$95*Assumptions!$L62*(1+Assumptions!$J$24)^(J$1-$G$1)</f>
        <v>0</v>
      </c>
      <c r="K233" s="234">
        <f>K$95*Assumptions!$L62*(1+Assumptions!$J$24)^(K$1-$G$1)</f>
        <v>0</v>
      </c>
      <c r="L233" s="234">
        <f>L$95*Assumptions!$L62*(1+Assumptions!$J$24)^(L$1-$G$1)</f>
        <v>0</v>
      </c>
      <c r="M233" s="234">
        <f>M$95*Assumptions!$L62*(1+Assumptions!$J$24)^(M$1-$G$1)</f>
        <v>0</v>
      </c>
      <c r="N233" s="234">
        <f>N$95*Assumptions!$L62*(1+Assumptions!$J$24)^(N$1-$G$1)</f>
        <v>0</v>
      </c>
      <c r="O233" s="234">
        <f>O$95*Assumptions!$L62*(1+Assumptions!$J$24)^(O$1-$G$1)</f>
        <v>0</v>
      </c>
      <c r="P233" s="234">
        <f>P$95*Assumptions!$L62*(1+Assumptions!$J$24)^(P$1-$G$1)</f>
        <v>0</v>
      </c>
      <c r="Q233" s="234">
        <f>Q$95*Assumptions!$L62*(1+Assumptions!$J$24)^(Q$1-$G$1)</f>
        <v>0</v>
      </c>
      <c r="R233" s="234">
        <f>R$95*Assumptions!$L62*(1+Assumptions!$J$24)^(R$1-$G$1)</f>
        <v>0</v>
      </c>
      <c r="S233" s="234">
        <f>S$95*Assumptions!$L62*(1+Assumptions!$J$24)^(S$1-$G$1)</f>
        <v>0</v>
      </c>
      <c r="T233" s="234">
        <f>T$95*Assumptions!$L62*(1+Assumptions!$J$24)^(T$1-$G$1)</f>
        <v>0</v>
      </c>
      <c r="U233" s="234">
        <f>U$95*Assumptions!$L62*(1+Assumptions!$J$24)^(U$1-$G$1)</f>
        <v>0</v>
      </c>
      <c r="V233" s="234">
        <f>V$95*Assumptions!$L62*(1+Assumptions!$J$24)^(V$1-$G$1)</f>
        <v>0</v>
      </c>
      <c r="W233" s="234">
        <f>W$95*Assumptions!$L62*(1+Assumptions!$J$24)^(W$1-$G$1)</f>
        <v>0</v>
      </c>
      <c r="X233" s="234">
        <f>X$95*Assumptions!$L62*(1+Assumptions!$J$24)^(X$1-$G$1)</f>
        <v>0</v>
      </c>
      <c r="Y233" s="12"/>
      <c r="Z233" s="12"/>
    </row>
    <row r="234" spans="1:26" ht="14.25" customHeight="1">
      <c r="A234" s="423"/>
      <c r="B234" s="423"/>
      <c r="C234" s="423"/>
      <c r="D234" s="125" t="s">
        <v>105</v>
      </c>
      <c r="E234" s="12"/>
      <c r="F234" s="12"/>
      <c r="G234" s="234">
        <f>G$95*Assumptions!$L63*(1+Assumptions!$J$24)^(G$1-$G$1)</f>
        <v>0</v>
      </c>
      <c r="H234" s="234">
        <f>H$95*Assumptions!$L63*(1+Assumptions!$J$24)^(H$1-$G$1)</f>
        <v>0</v>
      </c>
      <c r="I234" s="234">
        <f>I$95*Assumptions!$L63*(1+Assumptions!$J$24)^(I$1-$G$1)</f>
        <v>0</v>
      </c>
      <c r="J234" s="234">
        <f>J$95*Assumptions!$L63*(1+Assumptions!$J$24)^(J$1-$G$1)</f>
        <v>0</v>
      </c>
      <c r="K234" s="234">
        <f>K$95*Assumptions!$L63*(1+Assumptions!$J$24)^(K$1-$G$1)</f>
        <v>0</v>
      </c>
      <c r="L234" s="234">
        <f>L$95*Assumptions!$L63*(1+Assumptions!$J$24)^(L$1-$G$1)</f>
        <v>0</v>
      </c>
      <c r="M234" s="234">
        <f>M$95*Assumptions!$L63*(1+Assumptions!$J$24)^(M$1-$G$1)</f>
        <v>0</v>
      </c>
      <c r="N234" s="234">
        <f>N$95*Assumptions!$L63*(1+Assumptions!$J$24)^(N$1-$G$1)</f>
        <v>0</v>
      </c>
      <c r="O234" s="234">
        <f>O$95*Assumptions!$L63*(1+Assumptions!$J$24)^(O$1-$G$1)</f>
        <v>0</v>
      </c>
      <c r="P234" s="234">
        <f>P$95*Assumptions!$L63*(1+Assumptions!$J$24)^(P$1-$G$1)</f>
        <v>0</v>
      </c>
      <c r="Q234" s="234">
        <f>Q$95*Assumptions!$L63*(1+Assumptions!$J$24)^(Q$1-$G$1)</f>
        <v>0</v>
      </c>
      <c r="R234" s="234">
        <f>R$95*Assumptions!$L63*(1+Assumptions!$J$24)^(R$1-$G$1)</f>
        <v>0</v>
      </c>
      <c r="S234" s="234">
        <f>S$95*Assumptions!$L63*(1+Assumptions!$J$24)^(S$1-$G$1)</f>
        <v>0</v>
      </c>
      <c r="T234" s="234">
        <f>T$95*Assumptions!$L63*(1+Assumptions!$J$24)^(T$1-$G$1)</f>
        <v>0</v>
      </c>
      <c r="U234" s="234">
        <f>U$95*Assumptions!$L63*(1+Assumptions!$J$24)^(U$1-$G$1)</f>
        <v>0</v>
      </c>
      <c r="V234" s="234">
        <f>V$95*Assumptions!$L63*(1+Assumptions!$J$24)^(V$1-$G$1)</f>
        <v>0</v>
      </c>
      <c r="W234" s="234">
        <f>W$95*Assumptions!$L63*(1+Assumptions!$J$24)^(W$1-$G$1)</f>
        <v>0</v>
      </c>
      <c r="X234" s="234">
        <f>X$95*Assumptions!$L63*(1+Assumptions!$J$24)^(X$1-$G$1)</f>
        <v>0</v>
      </c>
      <c r="Y234" s="12"/>
      <c r="Z234" s="12"/>
    </row>
    <row r="235" spans="1:26" ht="14.25" customHeight="1">
      <c r="A235" s="423"/>
      <c r="B235" s="423"/>
      <c r="C235" s="423"/>
      <c r="D235" s="125" t="s">
        <v>94</v>
      </c>
      <c r="E235" s="12"/>
      <c r="F235" s="12"/>
      <c r="G235" s="234">
        <f>G$95*Assumptions!$L64*(1+Assumptions!$J$24)^(G$1-$G$1)</f>
        <v>0</v>
      </c>
      <c r="H235" s="234">
        <f>H$95*Assumptions!$L64*(1+Assumptions!$J$24)^(H$1-$G$1)</f>
        <v>0</v>
      </c>
      <c r="I235" s="234">
        <f>I$95*Assumptions!$L64*(1+Assumptions!$J$24)^(I$1-$G$1)</f>
        <v>0</v>
      </c>
      <c r="J235" s="234">
        <f>J$95*Assumptions!$L64*(1+Assumptions!$J$24)^(J$1-$G$1)</f>
        <v>0</v>
      </c>
      <c r="K235" s="234">
        <f>K$95*Assumptions!$L64*(1+Assumptions!$J$24)^(K$1-$G$1)</f>
        <v>0</v>
      </c>
      <c r="L235" s="234">
        <f>L$95*Assumptions!$L64*(1+Assumptions!$J$24)^(L$1-$G$1)</f>
        <v>0</v>
      </c>
      <c r="M235" s="234">
        <f>M$95*Assumptions!$L64*(1+Assumptions!$J$24)^(M$1-$G$1)</f>
        <v>0</v>
      </c>
      <c r="N235" s="234">
        <f>N$95*Assumptions!$L64*(1+Assumptions!$J$24)^(N$1-$G$1)</f>
        <v>0</v>
      </c>
      <c r="O235" s="234">
        <f>O$95*Assumptions!$L64*(1+Assumptions!$J$24)^(O$1-$G$1)</f>
        <v>0</v>
      </c>
      <c r="P235" s="234">
        <f>P$95*Assumptions!$L64*(1+Assumptions!$J$24)^(P$1-$G$1)</f>
        <v>0</v>
      </c>
      <c r="Q235" s="234">
        <f>Q$95*Assumptions!$L64*(1+Assumptions!$J$24)^(Q$1-$G$1)</f>
        <v>0</v>
      </c>
      <c r="R235" s="234">
        <f>R$95*Assumptions!$L64*(1+Assumptions!$J$24)^(R$1-$G$1)</f>
        <v>0</v>
      </c>
      <c r="S235" s="234">
        <f>S$95*Assumptions!$L64*(1+Assumptions!$J$24)^(S$1-$G$1)</f>
        <v>0</v>
      </c>
      <c r="T235" s="234">
        <f>T$95*Assumptions!$L64*(1+Assumptions!$J$24)^(T$1-$G$1)</f>
        <v>0</v>
      </c>
      <c r="U235" s="234">
        <f>U$95*Assumptions!$L64*(1+Assumptions!$J$24)^(U$1-$G$1)</f>
        <v>0</v>
      </c>
      <c r="V235" s="234">
        <f>V$95*Assumptions!$L64*(1+Assumptions!$J$24)^(V$1-$G$1)</f>
        <v>0</v>
      </c>
      <c r="W235" s="234">
        <f>W$95*Assumptions!$L64*(1+Assumptions!$J$24)^(W$1-$G$1)</f>
        <v>0</v>
      </c>
      <c r="X235" s="234">
        <f>X$95*Assumptions!$L64*(1+Assumptions!$J$24)^(X$1-$G$1)</f>
        <v>0</v>
      </c>
      <c r="Y235" s="12"/>
      <c r="Z235" s="12"/>
    </row>
    <row r="236" spans="1:26" ht="14.25" customHeight="1">
      <c r="A236" s="423"/>
      <c r="B236" s="423"/>
      <c r="C236" s="423"/>
      <c r="D236" s="291" t="s">
        <v>106</v>
      </c>
      <c r="E236" s="291"/>
      <c r="F236" s="291"/>
      <c r="G236" s="295">
        <f>G$95*Assumptions!$L65*(1+Assumptions!$J$24)^(G$1-$G$1)</f>
        <v>0</v>
      </c>
      <c r="H236" s="295">
        <f>H$95*Assumptions!$L65*(1+Assumptions!$J$24)^(H$1-$G$1)</f>
        <v>0</v>
      </c>
      <c r="I236" s="295">
        <f>I$95*Assumptions!$L65*(1+Assumptions!$J$24)^(I$1-$G$1)</f>
        <v>0</v>
      </c>
      <c r="J236" s="295">
        <f>J$95*Assumptions!$L65*(1+Assumptions!$J$24)^(J$1-$G$1)</f>
        <v>0</v>
      </c>
      <c r="K236" s="295">
        <f>K$95*Assumptions!$L65*(1+Assumptions!$J$24)^(K$1-$G$1)</f>
        <v>0</v>
      </c>
      <c r="L236" s="295">
        <f>L$95*Assumptions!$L65*(1+Assumptions!$J$24)^(L$1-$G$1)</f>
        <v>0</v>
      </c>
      <c r="M236" s="295">
        <f>M$95*Assumptions!$L65*(1+Assumptions!$J$24)^(M$1-$G$1)</f>
        <v>0</v>
      </c>
      <c r="N236" s="295">
        <f>N$95*Assumptions!$L65*(1+Assumptions!$J$24)^(N$1-$G$1)</f>
        <v>0</v>
      </c>
      <c r="O236" s="295">
        <f>O$95*Assumptions!$L65*(1+Assumptions!$J$24)^(O$1-$G$1)</f>
        <v>0</v>
      </c>
      <c r="P236" s="295">
        <f>P$95*Assumptions!$L65*(1+Assumptions!$J$24)^(P$1-$G$1)</f>
        <v>0</v>
      </c>
      <c r="Q236" s="295">
        <f>Q$95*Assumptions!$L65*(1+Assumptions!$J$24)^(Q$1-$G$1)</f>
        <v>0</v>
      </c>
      <c r="R236" s="295">
        <f>R$95*Assumptions!$L65*(1+Assumptions!$J$24)^(R$1-$G$1)</f>
        <v>0</v>
      </c>
      <c r="S236" s="295">
        <f>S$95*Assumptions!$L65*(1+Assumptions!$J$24)^(S$1-$G$1)</f>
        <v>0</v>
      </c>
      <c r="T236" s="295">
        <f>T$95*Assumptions!$L65*(1+Assumptions!$J$24)^(T$1-$G$1)</f>
        <v>0</v>
      </c>
      <c r="U236" s="295">
        <f>U$95*Assumptions!$L65*(1+Assumptions!$J$24)^(U$1-$G$1)</f>
        <v>0</v>
      </c>
      <c r="V236" s="295">
        <f>V$95*Assumptions!$L65*(1+Assumptions!$J$24)^(V$1-$G$1)</f>
        <v>0</v>
      </c>
      <c r="W236" s="295">
        <f>W$95*Assumptions!$L65*(1+Assumptions!$J$24)^(W$1-$G$1)</f>
        <v>0</v>
      </c>
      <c r="X236" s="295">
        <f>X$95*Assumptions!$L65*(1+Assumptions!$J$24)^(X$1-$G$1)</f>
        <v>0</v>
      </c>
      <c r="Y236" s="296"/>
      <c r="Z236" s="296"/>
    </row>
    <row r="237" spans="1:26" ht="14.25" customHeight="1">
      <c r="A237" s="423"/>
      <c r="B237" s="423"/>
      <c r="C237" s="423"/>
      <c r="D237" s="305" t="s">
        <v>206</v>
      </c>
      <c r="E237" s="12"/>
      <c r="F237" s="12"/>
      <c r="G237" s="254">
        <f t="shared" ref="G237:X237" si="18">SUM(G227:G236)</f>
        <v>0</v>
      </c>
      <c r="H237" s="234">
        <f t="shared" si="18"/>
        <v>0</v>
      </c>
      <c r="I237" s="234">
        <f t="shared" si="18"/>
        <v>0</v>
      </c>
      <c r="J237" s="234">
        <f t="shared" si="18"/>
        <v>0</v>
      </c>
      <c r="K237" s="234">
        <f t="shared" si="18"/>
        <v>0</v>
      </c>
      <c r="L237" s="234">
        <f t="shared" si="18"/>
        <v>0</v>
      </c>
      <c r="M237" s="234">
        <f t="shared" si="18"/>
        <v>0</v>
      </c>
      <c r="N237" s="234">
        <f t="shared" si="18"/>
        <v>0</v>
      </c>
      <c r="O237" s="234">
        <f t="shared" si="18"/>
        <v>0</v>
      </c>
      <c r="P237" s="234">
        <f t="shared" si="18"/>
        <v>0</v>
      </c>
      <c r="Q237" s="234">
        <f t="shared" si="18"/>
        <v>0</v>
      </c>
      <c r="R237" s="234">
        <f t="shared" si="18"/>
        <v>0</v>
      </c>
      <c r="S237" s="234">
        <f t="shared" si="18"/>
        <v>0</v>
      </c>
      <c r="T237" s="234">
        <f t="shared" si="18"/>
        <v>0</v>
      </c>
      <c r="U237" s="234">
        <f t="shared" si="18"/>
        <v>0</v>
      </c>
      <c r="V237" s="234">
        <f t="shared" si="18"/>
        <v>0</v>
      </c>
      <c r="W237" s="234">
        <f t="shared" si="18"/>
        <v>0</v>
      </c>
      <c r="X237" s="234">
        <f t="shared" si="18"/>
        <v>0</v>
      </c>
      <c r="Y237" s="12"/>
      <c r="Z237" s="12"/>
    </row>
    <row r="238" spans="1:26" ht="14.25" customHeight="1">
      <c r="A238" s="423"/>
      <c r="B238" s="423"/>
      <c r="C238" s="423"/>
      <c r="D238" s="125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423"/>
      <c r="B239" s="423"/>
      <c r="C239" s="423"/>
      <c r="D239" s="302" t="s">
        <v>212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423"/>
      <c r="B240" s="423"/>
      <c r="C240" s="423"/>
      <c r="D240" s="125" t="s">
        <v>86</v>
      </c>
      <c r="E240" s="12"/>
      <c r="F240" s="12"/>
      <c r="G240" s="234">
        <f>G$96*Assumptions!$M56*(1+Assumptions!$J$24)^(G$1-$G$1)</f>
        <v>0</v>
      </c>
      <c r="H240" s="234">
        <f>H$96*Assumptions!$M56*(1+Assumptions!$J$24)^(H$1-$G$1)</f>
        <v>0</v>
      </c>
      <c r="I240" s="234">
        <f>I$96*Assumptions!$M56*(1+Assumptions!$J$24)^(I$1-$G$1)</f>
        <v>0</v>
      </c>
      <c r="J240" s="234">
        <f>J$96*Assumptions!$M56*(1+Assumptions!$J$24)^(J$1-$G$1)</f>
        <v>0</v>
      </c>
      <c r="K240" s="234">
        <f>K$96*Assumptions!$M56*(1+Assumptions!$J$24)^(K$1-$G$1)</f>
        <v>0</v>
      </c>
      <c r="L240" s="234">
        <f>L$96*Assumptions!$M56*(1+Assumptions!$J$24)^(L$1-$G$1)</f>
        <v>0</v>
      </c>
      <c r="M240" s="234">
        <f>M$96*Assumptions!$M56*(1+Assumptions!$J$24)^(M$1-$G$1)</f>
        <v>0</v>
      </c>
      <c r="N240" s="234">
        <f>N$96*Assumptions!$M56*(1+Assumptions!$J$24)^(N$1-$G$1)</f>
        <v>0</v>
      </c>
      <c r="O240" s="234">
        <f>O$96*Assumptions!$M56*(1+Assumptions!$J$24)^(O$1-$G$1)</f>
        <v>0</v>
      </c>
      <c r="P240" s="234">
        <f>P$96*Assumptions!$M56*(1+Assumptions!$J$24)^(P$1-$G$1)</f>
        <v>0</v>
      </c>
      <c r="Q240" s="234">
        <f>Q$96*Assumptions!$M56*(1+Assumptions!$J$24)^(Q$1-$G$1)</f>
        <v>0</v>
      </c>
      <c r="R240" s="234">
        <f>R$96*Assumptions!$M56*(1+Assumptions!$J$24)^(R$1-$G$1)</f>
        <v>0</v>
      </c>
      <c r="S240" s="234">
        <f>S$96*Assumptions!$M56*(1+Assumptions!$J$24)^(S$1-$G$1)</f>
        <v>0</v>
      </c>
      <c r="T240" s="234">
        <f>T$96*Assumptions!$M56*(1+Assumptions!$J$24)^(T$1-$G$1)</f>
        <v>0</v>
      </c>
      <c r="U240" s="234">
        <f>U$96*Assumptions!$M56*(1+Assumptions!$J$24)^(U$1-$G$1)</f>
        <v>0</v>
      </c>
      <c r="V240" s="234">
        <f>V$96*Assumptions!$M56*(1+Assumptions!$J$24)^(V$1-$G$1)</f>
        <v>0</v>
      </c>
      <c r="W240" s="234">
        <f>W$96*Assumptions!$M56*(1+Assumptions!$J$24)^(W$1-$G$1)</f>
        <v>0</v>
      </c>
      <c r="X240" s="234">
        <f>X$96*Assumptions!$M56*(1+Assumptions!$J$24)^(X$1-$G$1)</f>
        <v>0</v>
      </c>
      <c r="Y240" s="12"/>
      <c r="Z240" s="12"/>
    </row>
    <row r="241" spans="1:26" ht="14.25" customHeight="1">
      <c r="A241" s="423"/>
      <c r="B241" s="423"/>
      <c r="C241" s="423"/>
      <c r="D241" s="125" t="s">
        <v>100</v>
      </c>
      <c r="E241" s="12"/>
      <c r="F241" s="12"/>
      <c r="G241" s="234">
        <f>G$96*Assumptions!$M57*(1+Assumptions!$J$24)^(G$1-$G$1)</f>
        <v>0</v>
      </c>
      <c r="H241" s="234">
        <f>H$96*Assumptions!$M57*(1+Assumptions!$J$24)^(H$1-$G$1)</f>
        <v>0</v>
      </c>
      <c r="I241" s="234">
        <f>I$96*Assumptions!$M57*(1+Assumptions!$J$24)^(I$1-$G$1)</f>
        <v>0</v>
      </c>
      <c r="J241" s="234">
        <f>J$96*Assumptions!$M57*(1+Assumptions!$J$24)^(J$1-$G$1)</f>
        <v>0</v>
      </c>
      <c r="K241" s="234">
        <f>K$96*Assumptions!$M57*(1+Assumptions!$J$24)^(K$1-$G$1)</f>
        <v>0</v>
      </c>
      <c r="L241" s="234">
        <f>L$96*Assumptions!$M57*(1+Assumptions!$J$24)^(L$1-$G$1)</f>
        <v>0</v>
      </c>
      <c r="M241" s="234">
        <f>M$96*Assumptions!$M57*(1+Assumptions!$J$24)^(M$1-$G$1)</f>
        <v>0</v>
      </c>
      <c r="N241" s="234">
        <f>N$96*Assumptions!$M57*(1+Assumptions!$J$24)^(N$1-$G$1)</f>
        <v>0</v>
      </c>
      <c r="O241" s="234">
        <f>O$96*Assumptions!$M57*(1+Assumptions!$J$24)^(O$1-$G$1)</f>
        <v>0</v>
      </c>
      <c r="P241" s="234">
        <f>P$96*Assumptions!$M57*(1+Assumptions!$J$24)^(P$1-$G$1)</f>
        <v>0</v>
      </c>
      <c r="Q241" s="234">
        <f>Q$96*Assumptions!$M57*(1+Assumptions!$J$24)^(Q$1-$G$1)</f>
        <v>0</v>
      </c>
      <c r="R241" s="234">
        <f>R$96*Assumptions!$M57*(1+Assumptions!$J$24)^(R$1-$G$1)</f>
        <v>0</v>
      </c>
      <c r="S241" s="234">
        <f>S$96*Assumptions!$M57*(1+Assumptions!$J$24)^(S$1-$G$1)</f>
        <v>0</v>
      </c>
      <c r="T241" s="234">
        <f>T$96*Assumptions!$M57*(1+Assumptions!$J$24)^(T$1-$G$1)</f>
        <v>0</v>
      </c>
      <c r="U241" s="234">
        <f>U$96*Assumptions!$M57*(1+Assumptions!$J$24)^(U$1-$G$1)</f>
        <v>0</v>
      </c>
      <c r="V241" s="234">
        <f>V$96*Assumptions!$M57*(1+Assumptions!$J$24)^(V$1-$G$1)</f>
        <v>0</v>
      </c>
      <c r="W241" s="234">
        <f>W$96*Assumptions!$M57*(1+Assumptions!$J$24)^(W$1-$G$1)</f>
        <v>0</v>
      </c>
      <c r="X241" s="234">
        <f>X$96*Assumptions!$M57*(1+Assumptions!$J$24)^(X$1-$G$1)</f>
        <v>0</v>
      </c>
      <c r="Y241" s="12"/>
      <c r="Z241" s="12"/>
    </row>
    <row r="242" spans="1:26" ht="14.25" customHeight="1">
      <c r="A242" s="423"/>
      <c r="B242" s="423"/>
      <c r="C242" s="423"/>
      <c r="D242" s="125" t="s">
        <v>101</v>
      </c>
      <c r="E242" s="12"/>
      <c r="F242" s="12"/>
      <c r="G242" s="234">
        <f>G$96*Assumptions!$M58*(1+Assumptions!$J$24)^(G$1-$G$1)</f>
        <v>0</v>
      </c>
      <c r="H242" s="234">
        <f>H$96*Assumptions!$M58*(1+Assumptions!$J$24)^(H$1-$G$1)</f>
        <v>0</v>
      </c>
      <c r="I242" s="234">
        <f>I$96*Assumptions!$M58*(1+Assumptions!$J$24)^(I$1-$G$1)</f>
        <v>0</v>
      </c>
      <c r="J242" s="234">
        <f>J$96*Assumptions!$M58*(1+Assumptions!$J$24)^(J$1-$G$1)</f>
        <v>0</v>
      </c>
      <c r="K242" s="234">
        <f>K$96*Assumptions!$M58*(1+Assumptions!$J$24)^(K$1-$G$1)</f>
        <v>0</v>
      </c>
      <c r="L242" s="234">
        <f>L$96*Assumptions!$M58*(1+Assumptions!$J$24)^(L$1-$G$1)</f>
        <v>0</v>
      </c>
      <c r="M242" s="234">
        <f>M$96*Assumptions!$M58*(1+Assumptions!$J$24)^(M$1-$G$1)</f>
        <v>0</v>
      </c>
      <c r="N242" s="234">
        <f>N$96*Assumptions!$M58*(1+Assumptions!$J$24)^(N$1-$G$1)</f>
        <v>0</v>
      </c>
      <c r="O242" s="234">
        <f>O$96*Assumptions!$M58*(1+Assumptions!$J$24)^(O$1-$G$1)</f>
        <v>0</v>
      </c>
      <c r="P242" s="234">
        <f>P$96*Assumptions!$M58*(1+Assumptions!$J$24)^(P$1-$G$1)</f>
        <v>0</v>
      </c>
      <c r="Q242" s="234">
        <f>Q$96*Assumptions!$M58*(1+Assumptions!$J$24)^(Q$1-$G$1)</f>
        <v>0</v>
      </c>
      <c r="R242" s="234">
        <f>R$96*Assumptions!$M58*(1+Assumptions!$J$24)^(R$1-$G$1)</f>
        <v>0</v>
      </c>
      <c r="S242" s="234">
        <f>S$96*Assumptions!$M58*(1+Assumptions!$J$24)^(S$1-$G$1)</f>
        <v>0</v>
      </c>
      <c r="T242" s="234">
        <f>T$96*Assumptions!$M58*(1+Assumptions!$J$24)^(T$1-$G$1)</f>
        <v>0</v>
      </c>
      <c r="U242" s="234">
        <f>U$96*Assumptions!$M58*(1+Assumptions!$J$24)^(U$1-$G$1)</f>
        <v>0</v>
      </c>
      <c r="V242" s="234">
        <f>V$96*Assumptions!$M58*(1+Assumptions!$J$24)^(V$1-$G$1)</f>
        <v>0</v>
      </c>
      <c r="W242" s="234">
        <f>W$96*Assumptions!$M58*(1+Assumptions!$J$24)^(W$1-$G$1)</f>
        <v>0</v>
      </c>
      <c r="X242" s="234">
        <f>X$96*Assumptions!$M58*(1+Assumptions!$J$24)^(X$1-$G$1)</f>
        <v>0</v>
      </c>
      <c r="Y242" s="12"/>
      <c r="Z242" s="12"/>
    </row>
    <row r="243" spans="1:26" ht="14.25" customHeight="1">
      <c r="A243" s="423"/>
      <c r="B243" s="423"/>
      <c r="C243" s="423"/>
      <c r="D243" s="125" t="s">
        <v>102</v>
      </c>
      <c r="E243" s="12"/>
      <c r="F243" s="12"/>
      <c r="G243" s="234">
        <f>G$96*Assumptions!$M59*(1+Assumptions!$J$24)^(G$1-$G$1)</f>
        <v>0</v>
      </c>
      <c r="H243" s="234">
        <f>H$96*Assumptions!$M59*(1+Assumptions!$J$24)^(H$1-$G$1)</f>
        <v>0</v>
      </c>
      <c r="I243" s="234">
        <f>I$96*Assumptions!$M59*(1+Assumptions!$J$24)^(I$1-$G$1)</f>
        <v>0</v>
      </c>
      <c r="J243" s="234">
        <f>J$96*Assumptions!$M59*(1+Assumptions!$J$24)^(J$1-$G$1)</f>
        <v>0</v>
      </c>
      <c r="K243" s="234">
        <f>K$96*Assumptions!$M59*(1+Assumptions!$J$24)^(K$1-$G$1)</f>
        <v>0</v>
      </c>
      <c r="L243" s="234">
        <f>L$96*Assumptions!$M59*(1+Assumptions!$J$24)^(L$1-$G$1)</f>
        <v>0</v>
      </c>
      <c r="M243" s="234">
        <f>M$96*Assumptions!$M59*(1+Assumptions!$J$24)^(M$1-$G$1)</f>
        <v>0</v>
      </c>
      <c r="N243" s="234">
        <f>N$96*Assumptions!$M59*(1+Assumptions!$J$24)^(N$1-$G$1)</f>
        <v>0</v>
      </c>
      <c r="O243" s="234">
        <f>O$96*Assumptions!$M59*(1+Assumptions!$J$24)^(O$1-$G$1)</f>
        <v>0</v>
      </c>
      <c r="P243" s="234">
        <f>P$96*Assumptions!$M59*(1+Assumptions!$J$24)^(P$1-$G$1)</f>
        <v>0</v>
      </c>
      <c r="Q243" s="234">
        <f>Q$96*Assumptions!$M59*(1+Assumptions!$J$24)^(Q$1-$G$1)</f>
        <v>0</v>
      </c>
      <c r="R243" s="234">
        <f>R$96*Assumptions!$M59*(1+Assumptions!$J$24)^(R$1-$G$1)</f>
        <v>0</v>
      </c>
      <c r="S243" s="234">
        <f>S$96*Assumptions!$M59*(1+Assumptions!$J$24)^(S$1-$G$1)</f>
        <v>0</v>
      </c>
      <c r="T243" s="234">
        <f>T$96*Assumptions!$M59*(1+Assumptions!$J$24)^(T$1-$G$1)</f>
        <v>0</v>
      </c>
      <c r="U243" s="234">
        <f>U$96*Assumptions!$M59*(1+Assumptions!$J$24)^(U$1-$G$1)</f>
        <v>0</v>
      </c>
      <c r="V243" s="234">
        <f>V$96*Assumptions!$M59*(1+Assumptions!$J$24)^(V$1-$G$1)</f>
        <v>0</v>
      </c>
      <c r="W243" s="234">
        <f>W$96*Assumptions!$M59*(1+Assumptions!$J$24)^(W$1-$G$1)</f>
        <v>0</v>
      </c>
      <c r="X243" s="234">
        <f>X$96*Assumptions!$M59*(1+Assumptions!$J$24)^(X$1-$G$1)</f>
        <v>0</v>
      </c>
      <c r="Y243" s="12"/>
      <c r="Z243" s="12"/>
    </row>
    <row r="244" spans="1:26" ht="14.25" customHeight="1">
      <c r="A244" s="423"/>
      <c r="B244" s="423"/>
      <c r="C244" s="423"/>
      <c r="D244" s="125" t="s">
        <v>90</v>
      </c>
      <c r="E244" s="12"/>
      <c r="F244" s="12"/>
      <c r="G244" s="234">
        <f>G$96*Assumptions!$M60*(1+Assumptions!$J$24)^(G$1-$G$1)</f>
        <v>0</v>
      </c>
      <c r="H244" s="234">
        <f>H$96*Assumptions!$M60*(1+Assumptions!$J$24)^(H$1-$G$1)</f>
        <v>0</v>
      </c>
      <c r="I244" s="234">
        <f>I$96*Assumptions!$M60*(1+Assumptions!$J$24)^(I$1-$G$1)</f>
        <v>0</v>
      </c>
      <c r="J244" s="234">
        <f>J$96*Assumptions!$M60*(1+Assumptions!$J$24)^(J$1-$G$1)</f>
        <v>0</v>
      </c>
      <c r="K244" s="234">
        <f>K$96*Assumptions!$M60*(1+Assumptions!$J$24)^(K$1-$G$1)</f>
        <v>0</v>
      </c>
      <c r="L244" s="234">
        <f>L$96*Assumptions!$M60*(1+Assumptions!$J$24)^(L$1-$G$1)</f>
        <v>0</v>
      </c>
      <c r="M244" s="234">
        <f>M$96*Assumptions!$M60*(1+Assumptions!$J$24)^(M$1-$G$1)</f>
        <v>0</v>
      </c>
      <c r="N244" s="234">
        <f>N$96*Assumptions!$M60*(1+Assumptions!$J$24)^(N$1-$G$1)</f>
        <v>0</v>
      </c>
      <c r="O244" s="234">
        <f>O$96*Assumptions!$M60*(1+Assumptions!$J$24)^(O$1-$G$1)</f>
        <v>0</v>
      </c>
      <c r="P244" s="234">
        <f>P$96*Assumptions!$M60*(1+Assumptions!$J$24)^(P$1-$G$1)</f>
        <v>0</v>
      </c>
      <c r="Q244" s="234">
        <f>Q$96*Assumptions!$M60*(1+Assumptions!$J$24)^(Q$1-$G$1)</f>
        <v>0</v>
      </c>
      <c r="R244" s="234">
        <f>R$96*Assumptions!$M60*(1+Assumptions!$J$24)^(R$1-$G$1)</f>
        <v>0</v>
      </c>
      <c r="S244" s="234">
        <f>S$96*Assumptions!$M60*(1+Assumptions!$J$24)^(S$1-$G$1)</f>
        <v>0</v>
      </c>
      <c r="T244" s="234">
        <f>T$96*Assumptions!$M60*(1+Assumptions!$J$24)^(T$1-$G$1)</f>
        <v>0</v>
      </c>
      <c r="U244" s="234">
        <f>U$96*Assumptions!$M60*(1+Assumptions!$J$24)^(U$1-$G$1)</f>
        <v>0</v>
      </c>
      <c r="V244" s="234">
        <f>V$96*Assumptions!$M60*(1+Assumptions!$J$24)^(V$1-$G$1)</f>
        <v>0</v>
      </c>
      <c r="W244" s="234">
        <f>W$96*Assumptions!$M60*(1+Assumptions!$J$24)^(W$1-$G$1)</f>
        <v>0</v>
      </c>
      <c r="X244" s="234">
        <f>X$96*Assumptions!$M60*(1+Assumptions!$J$24)^(X$1-$G$1)</f>
        <v>0</v>
      </c>
      <c r="Y244" s="12"/>
      <c r="Z244" s="12"/>
    </row>
    <row r="245" spans="1:26" ht="14.25" customHeight="1">
      <c r="A245" s="423"/>
      <c r="B245" s="423"/>
      <c r="C245" s="423"/>
      <c r="D245" s="125" t="s">
        <v>103</v>
      </c>
      <c r="E245" s="12"/>
      <c r="F245" s="12"/>
      <c r="G245" s="234">
        <f>G$96*Assumptions!$M61*(1+Assumptions!$J$24)^(G$1-$G$1)</f>
        <v>0</v>
      </c>
      <c r="H245" s="234">
        <f>H$96*Assumptions!$M61*(1+Assumptions!$J$24)^(H$1-$G$1)</f>
        <v>0</v>
      </c>
      <c r="I245" s="234">
        <f>I$96*Assumptions!$M61*(1+Assumptions!$J$24)^(I$1-$G$1)</f>
        <v>0</v>
      </c>
      <c r="J245" s="234">
        <f>J$96*Assumptions!$M61*(1+Assumptions!$J$24)^(J$1-$G$1)</f>
        <v>0</v>
      </c>
      <c r="K245" s="234">
        <f>K$96*Assumptions!$M61*(1+Assumptions!$J$24)^(K$1-$G$1)</f>
        <v>0</v>
      </c>
      <c r="L245" s="234">
        <f>L$96*Assumptions!$M61*(1+Assumptions!$J$24)^(L$1-$G$1)</f>
        <v>0</v>
      </c>
      <c r="M245" s="234">
        <f>M$96*Assumptions!$M61*(1+Assumptions!$J$24)^(M$1-$G$1)</f>
        <v>0</v>
      </c>
      <c r="N245" s="234">
        <f>N$96*Assumptions!$M61*(1+Assumptions!$J$24)^(N$1-$G$1)</f>
        <v>0</v>
      </c>
      <c r="O245" s="234">
        <f>O$96*Assumptions!$M61*(1+Assumptions!$J$24)^(O$1-$G$1)</f>
        <v>0</v>
      </c>
      <c r="P245" s="234">
        <f>P$96*Assumptions!$M61*(1+Assumptions!$J$24)^(P$1-$G$1)</f>
        <v>0</v>
      </c>
      <c r="Q245" s="234">
        <f>Q$96*Assumptions!$M61*(1+Assumptions!$J$24)^(Q$1-$G$1)</f>
        <v>0</v>
      </c>
      <c r="R245" s="234">
        <f>R$96*Assumptions!$M61*(1+Assumptions!$J$24)^(R$1-$G$1)</f>
        <v>0</v>
      </c>
      <c r="S245" s="234">
        <f>S$96*Assumptions!$M61*(1+Assumptions!$J$24)^(S$1-$G$1)</f>
        <v>0</v>
      </c>
      <c r="T245" s="234">
        <f>T$96*Assumptions!$M61*(1+Assumptions!$J$24)^(T$1-$G$1)</f>
        <v>0</v>
      </c>
      <c r="U245" s="234">
        <f>U$96*Assumptions!$M61*(1+Assumptions!$J$24)^(U$1-$G$1)</f>
        <v>0</v>
      </c>
      <c r="V245" s="234">
        <f>V$96*Assumptions!$M61*(1+Assumptions!$J$24)^(V$1-$G$1)</f>
        <v>0</v>
      </c>
      <c r="W245" s="234">
        <f>W$96*Assumptions!$M61*(1+Assumptions!$J$24)^(W$1-$G$1)</f>
        <v>0</v>
      </c>
      <c r="X245" s="234">
        <f>X$96*Assumptions!$M61*(1+Assumptions!$J$24)^(X$1-$G$1)</f>
        <v>0</v>
      </c>
      <c r="Y245" s="12"/>
      <c r="Z245" s="12"/>
    </row>
    <row r="246" spans="1:26" ht="14.25" customHeight="1">
      <c r="A246" s="423"/>
      <c r="B246" s="423"/>
      <c r="C246" s="423"/>
      <c r="D246" s="125" t="s">
        <v>104</v>
      </c>
      <c r="E246" s="12"/>
      <c r="F246" s="12"/>
      <c r="G246" s="234">
        <f>G$96*Assumptions!$M62*(1+Assumptions!$J$24)^(G$1-$G$1)</f>
        <v>0</v>
      </c>
      <c r="H246" s="234">
        <f>H$96*Assumptions!$M62*(1+Assumptions!$J$24)^(H$1-$G$1)</f>
        <v>0</v>
      </c>
      <c r="I246" s="234">
        <f>I$96*Assumptions!$M62*(1+Assumptions!$J$24)^(I$1-$G$1)</f>
        <v>0</v>
      </c>
      <c r="J246" s="234">
        <f>J$96*Assumptions!$M62*(1+Assumptions!$J$24)^(J$1-$G$1)</f>
        <v>0</v>
      </c>
      <c r="K246" s="234">
        <f>K$96*Assumptions!$M62*(1+Assumptions!$J$24)^(K$1-$G$1)</f>
        <v>0</v>
      </c>
      <c r="L246" s="234">
        <f>L$96*Assumptions!$M62*(1+Assumptions!$J$24)^(L$1-$G$1)</f>
        <v>0</v>
      </c>
      <c r="M246" s="234">
        <f>M$96*Assumptions!$M62*(1+Assumptions!$J$24)^(M$1-$G$1)</f>
        <v>0</v>
      </c>
      <c r="N246" s="234">
        <f>N$96*Assumptions!$M62*(1+Assumptions!$J$24)^(N$1-$G$1)</f>
        <v>0</v>
      </c>
      <c r="O246" s="234">
        <f>O$96*Assumptions!$M62*(1+Assumptions!$J$24)^(O$1-$G$1)</f>
        <v>0</v>
      </c>
      <c r="P246" s="234">
        <f>P$96*Assumptions!$M62*(1+Assumptions!$J$24)^(P$1-$G$1)</f>
        <v>0</v>
      </c>
      <c r="Q246" s="234">
        <f>Q$96*Assumptions!$M62*(1+Assumptions!$J$24)^(Q$1-$G$1)</f>
        <v>0</v>
      </c>
      <c r="R246" s="234">
        <f>R$96*Assumptions!$M62*(1+Assumptions!$J$24)^(R$1-$G$1)</f>
        <v>0</v>
      </c>
      <c r="S246" s="234">
        <f>S$96*Assumptions!$M62*(1+Assumptions!$J$24)^(S$1-$G$1)</f>
        <v>0</v>
      </c>
      <c r="T246" s="234">
        <f>T$96*Assumptions!$M62*(1+Assumptions!$J$24)^(T$1-$G$1)</f>
        <v>0</v>
      </c>
      <c r="U246" s="234">
        <f>U$96*Assumptions!$M62*(1+Assumptions!$J$24)^(U$1-$G$1)</f>
        <v>0</v>
      </c>
      <c r="V246" s="234">
        <f>V$96*Assumptions!$M62*(1+Assumptions!$J$24)^(V$1-$G$1)</f>
        <v>0</v>
      </c>
      <c r="W246" s="234">
        <f>W$96*Assumptions!$M62*(1+Assumptions!$J$24)^(W$1-$G$1)</f>
        <v>0</v>
      </c>
      <c r="X246" s="234">
        <f>X$96*Assumptions!$M62*(1+Assumptions!$J$24)^(X$1-$G$1)</f>
        <v>0</v>
      </c>
      <c r="Y246" s="12"/>
      <c r="Z246" s="12"/>
    </row>
    <row r="247" spans="1:26" ht="14.25" customHeight="1">
      <c r="A247" s="423"/>
      <c r="B247" s="423"/>
      <c r="C247" s="423"/>
      <c r="D247" s="125" t="s">
        <v>105</v>
      </c>
      <c r="E247" s="12"/>
      <c r="F247" s="12"/>
      <c r="G247" s="234">
        <f>G$96*Assumptions!$M63*(1+Assumptions!$J$24)^(G$1-$G$1)</f>
        <v>0</v>
      </c>
      <c r="H247" s="234">
        <f>H$96*Assumptions!$M63*(1+Assumptions!$J$24)^(H$1-$G$1)</f>
        <v>0</v>
      </c>
      <c r="I247" s="234">
        <f>I$96*Assumptions!$M63*(1+Assumptions!$J$24)^(I$1-$G$1)</f>
        <v>0</v>
      </c>
      <c r="J247" s="234">
        <f>J$96*Assumptions!$M63*(1+Assumptions!$J$24)^(J$1-$G$1)</f>
        <v>0</v>
      </c>
      <c r="K247" s="234">
        <f>K$96*Assumptions!$M63*(1+Assumptions!$J$24)^(K$1-$G$1)</f>
        <v>0</v>
      </c>
      <c r="L247" s="234">
        <f>L$96*Assumptions!$M63*(1+Assumptions!$J$24)^(L$1-$G$1)</f>
        <v>0</v>
      </c>
      <c r="M247" s="234">
        <f>M$96*Assumptions!$M63*(1+Assumptions!$J$24)^(M$1-$G$1)</f>
        <v>0</v>
      </c>
      <c r="N247" s="234">
        <f>N$96*Assumptions!$M63*(1+Assumptions!$J$24)^(N$1-$G$1)</f>
        <v>0</v>
      </c>
      <c r="O247" s="234">
        <f>O$96*Assumptions!$M63*(1+Assumptions!$J$24)^(O$1-$G$1)</f>
        <v>0</v>
      </c>
      <c r="P247" s="234">
        <f>P$96*Assumptions!$M63*(1+Assumptions!$J$24)^(P$1-$G$1)</f>
        <v>0</v>
      </c>
      <c r="Q247" s="234">
        <f>Q$96*Assumptions!$M63*(1+Assumptions!$J$24)^(Q$1-$G$1)</f>
        <v>0</v>
      </c>
      <c r="R247" s="234">
        <f>R$96*Assumptions!$M63*(1+Assumptions!$J$24)^(R$1-$G$1)</f>
        <v>0</v>
      </c>
      <c r="S247" s="234">
        <f>S$96*Assumptions!$M63*(1+Assumptions!$J$24)^(S$1-$G$1)</f>
        <v>0</v>
      </c>
      <c r="T247" s="234">
        <f>T$96*Assumptions!$M63*(1+Assumptions!$J$24)^(T$1-$G$1)</f>
        <v>0</v>
      </c>
      <c r="U247" s="234">
        <f>U$96*Assumptions!$M63*(1+Assumptions!$J$24)^(U$1-$G$1)</f>
        <v>0</v>
      </c>
      <c r="V247" s="234">
        <f>V$96*Assumptions!$M63*(1+Assumptions!$J$24)^(V$1-$G$1)</f>
        <v>0</v>
      </c>
      <c r="W247" s="234">
        <f>W$96*Assumptions!$M63*(1+Assumptions!$J$24)^(W$1-$G$1)</f>
        <v>0</v>
      </c>
      <c r="X247" s="234">
        <f>X$96*Assumptions!$M63*(1+Assumptions!$J$24)^(X$1-$G$1)</f>
        <v>0</v>
      </c>
      <c r="Y247" s="12"/>
      <c r="Z247" s="12"/>
    </row>
    <row r="248" spans="1:26" ht="14.25" customHeight="1">
      <c r="A248" s="423"/>
      <c r="B248" s="423"/>
      <c r="C248" s="423"/>
      <c r="D248" s="125" t="s">
        <v>94</v>
      </c>
      <c r="E248" s="12"/>
      <c r="F248" s="12"/>
      <c r="G248" s="234">
        <f>G$96*Assumptions!$M64*(1+Assumptions!$J$24)^(G$1-$G$1)</f>
        <v>0</v>
      </c>
      <c r="H248" s="234">
        <f>H$96*Assumptions!$M64*(1+Assumptions!$J$24)^(H$1-$G$1)</f>
        <v>0</v>
      </c>
      <c r="I248" s="234">
        <f>I$96*Assumptions!$M64*(1+Assumptions!$J$24)^(I$1-$G$1)</f>
        <v>0</v>
      </c>
      <c r="J248" s="234">
        <f>J$96*Assumptions!$M64*(1+Assumptions!$J$24)^(J$1-$G$1)</f>
        <v>0</v>
      </c>
      <c r="K248" s="234">
        <f>K$96*Assumptions!$M64*(1+Assumptions!$J$24)^(K$1-$G$1)</f>
        <v>0</v>
      </c>
      <c r="L248" s="234">
        <f>L$96*Assumptions!$M64*(1+Assumptions!$J$24)^(L$1-$G$1)</f>
        <v>0</v>
      </c>
      <c r="M248" s="234">
        <f>M$96*Assumptions!$M64*(1+Assumptions!$J$24)^(M$1-$G$1)</f>
        <v>0</v>
      </c>
      <c r="N248" s="234">
        <f>N$96*Assumptions!$M64*(1+Assumptions!$J$24)^(N$1-$G$1)</f>
        <v>0</v>
      </c>
      <c r="O248" s="234">
        <f>O$96*Assumptions!$M64*(1+Assumptions!$J$24)^(O$1-$G$1)</f>
        <v>0</v>
      </c>
      <c r="P248" s="234">
        <f>P$96*Assumptions!$M64*(1+Assumptions!$J$24)^(P$1-$G$1)</f>
        <v>0</v>
      </c>
      <c r="Q248" s="234">
        <f>Q$96*Assumptions!$M64*(1+Assumptions!$J$24)^(Q$1-$G$1)</f>
        <v>0</v>
      </c>
      <c r="R248" s="234">
        <f>R$96*Assumptions!$M64*(1+Assumptions!$J$24)^(R$1-$G$1)</f>
        <v>0</v>
      </c>
      <c r="S248" s="234">
        <f>S$96*Assumptions!$M64*(1+Assumptions!$J$24)^(S$1-$G$1)</f>
        <v>0</v>
      </c>
      <c r="T248" s="234">
        <f>T$96*Assumptions!$M64*(1+Assumptions!$J$24)^(T$1-$G$1)</f>
        <v>0</v>
      </c>
      <c r="U248" s="234">
        <f>U$96*Assumptions!$M64*(1+Assumptions!$J$24)^(U$1-$G$1)</f>
        <v>0</v>
      </c>
      <c r="V248" s="234">
        <f>V$96*Assumptions!$M64*(1+Assumptions!$J$24)^(V$1-$G$1)</f>
        <v>0</v>
      </c>
      <c r="W248" s="234">
        <f>W$96*Assumptions!$M64*(1+Assumptions!$J$24)^(W$1-$G$1)</f>
        <v>0</v>
      </c>
      <c r="X248" s="234">
        <f>X$96*Assumptions!$M64*(1+Assumptions!$J$24)^(X$1-$G$1)</f>
        <v>0</v>
      </c>
      <c r="Y248" s="12"/>
      <c r="Z248" s="12"/>
    </row>
    <row r="249" spans="1:26" ht="14.25" customHeight="1">
      <c r="A249" s="423"/>
      <c r="B249" s="423"/>
      <c r="C249" s="423"/>
      <c r="D249" s="291" t="s">
        <v>106</v>
      </c>
      <c r="E249" s="291"/>
      <c r="F249" s="291"/>
      <c r="G249" s="295">
        <f>G$96*Assumptions!$M65*(1+Assumptions!$J$24)^(G$1-$G$1)</f>
        <v>0</v>
      </c>
      <c r="H249" s="295">
        <f>H$96*Assumptions!$M65*(1+Assumptions!$J$24)^(H$1-$G$1)</f>
        <v>0</v>
      </c>
      <c r="I249" s="295">
        <f>I$96*Assumptions!$M65*(1+Assumptions!$J$24)^(I$1-$G$1)</f>
        <v>0</v>
      </c>
      <c r="J249" s="295">
        <f>J$96*Assumptions!$M65*(1+Assumptions!$J$24)^(J$1-$G$1)</f>
        <v>0</v>
      </c>
      <c r="K249" s="295">
        <f>K$96*Assumptions!$M65*(1+Assumptions!$J$24)^(K$1-$G$1)</f>
        <v>0</v>
      </c>
      <c r="L249" s="295">
        <f>L$96*Assumptions!$M65*(1+Assumptions!$J$24)^(L$1-$G$1)</f>
        <v>0</v>
      </c>
      <c r="M249" s="295">
        <f>M$96*Assumptions!$M65*(1+Assumptions!$J$24)^(M$1-$G$1)</f>
        <v>0</v>
      </c>
      <c r="N249" s="295">
        <f>N$96*Assumptions!$M65*(1+Assumptions!$J$24)^(N$1-$G$1)</f>
        <v>0</v>
      </c>
      <c r="O249" s="295">
        <f>O$96*Assumptions!$M65*(1+Assumptions!$J$24)^(O$1-$G$1)</f>
        <v>0</v>
      </c>
      <c r="P249" s="295">
        <f>P$96*Assumptions!$M65*(1+Assumptions!$J$24)^(P$1-$G$1)</f>
        <v>0</v>
      </c>
      <c r="Q249" s="295">
        <f>Q$96*Assumptions!$M65*(1+Assumptions!$J$24)^(Q$1-$G$1)</f>
        <v>0</v>
      </c>
      <c r="R249" s="295">
        <f>R$96*Assumptions!$M65*(1+Assumptions!$J$24)^(R$1-$G$1)</f>
        <v>0</v>
      </c>
      <c r="S249" s="295">
        <f>S$96*Assumptions!$M65*(1+Assumptions!$J$24)^(S$1-$G$1)</f>
        <v>0</v>
      </c>
      <c r="T249" s="295">
        <f>T$96*Assumptions!$M65*(1+Assumptions!$J$24)^(T$1-$G$1)</f>
        <v>0</v>
      </c>
      <c r="U249" s="295">
        <f>U$96*Assumptions!$M65*(1+Assumptions!$J$24)^(U$1-$G$1)</f>
        <v>0</v>
      </c>
      <c r="V249" s="295">
        <f>V$96*Assumptions!$M65*(1+Assumptions!$J$24)^(V$1-$G$1)</f>
        <v>0</v>
      </c>
      <c r="W249" s="295">
        <f>W$96*Assumptions!$M65*(1+Assumptions!$J$24)^(W$1-$G$1)</f>
        <v>0</v>
      </c>
      <c r="X249" s="295">
        <f>X$96*Assumptions!$M65*(1+Assumptions!$J$24)^(X$1-$G$1)</f>
        <v>0</v>
      </c>
      <c r="Y249" s="296"/>
      <c r="Z249" s="296"/>
    </row>
    <row r="250" spans="1:26" ht="14.25" customHeight="1">
      <c r="A250" s="423"/>
      <c r="B250" s="423"/>
      <c r="C250" s="423"/>
      <c r="D250" s="305" t="s">
        <v>215</v>
      </c>
      <c r="E250" s="12"/>
      <c r="F250" s="12"/>
      <c r="G250" s="254">
        <f t="shared" ref="G250:X250" si="19">SUM(G240:G249)</f>
        <v>0</v>
      </c>
      <c r="H250" s="234">
        <f t="shared" si="19"/>
        <v>0</v>
      </c>
      <c r="I250" s="234">
        <f t="shared" si="19"/>
        <v>0</v>
      </c>
      <c r="J250" s="234">
        <f t="shared" si="19"/>
        <v>0</v>
      </c>
      <c r="K250" s="234">
        <f t="shared" si="19"/>
        <v>0</v>
      </c>
      <c r="L250" s="234">
        <f t="shared" si="19"/>
        <v>0</v>
      </c>
      <c r="M250" s="234">
        <f t="shared" si="19"/>
        <v>0</v>
      </c>
      <c r="N250" s="234">
        <f t="shared" si="19"/>
        <v>0</v>
      </c>
      <c r="O250" s="234">
        <f t="shared" si="19"/>
        <v>0</v>
      </c>
      <c r="P250" s="234">
        <f t="shared" si="19"/>
        <v>0</v>
      </c>
      <c r="Q250" s="234">
        <f t="shared" si="19"/>
        <v>0</v>
      </c>
      <c r="R250" s="234">
        <f t="shared" si="19"/>
        <v>0</v>
      </c>
      <c r="S250" s="234">
        <f t="shared" si="19"/>
        <v>0</v>
      </c>
      <c r="T250" s="234">
        <f t="shared" si="19"/>
        <v>0</v>
      </c>
      <c r="U250" s="234">
        <f t="shared" si="19"/>
        <v>0</v>
      </c>
      <c r="V250" s="234">
        <f t="shared" si="19"/>
        <v>0</v>
      </c>
      <c r="W250" s="234">
        <f t="shared" si="19"/>
        <v>0</v>
      </c>
      <c r="X250" s="234">
        <f t="shared" si="19"/>
        <v>0</v>
      </c>
      <c r="Y250" s="12"/>
      <c r="Z250" s="12"/>
    </row>
    <row r="251" spans="1:26" ht="14.25" customHeight="1">
      <c r="A251" s="423"/>
      <c r="B251" s="423"/>
      <c r="C251" s="423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423"/>
      <c r="B252" s="423"/>
      <c r="C252" s="423"/>
      <c r="D252" s="302" t="s">
        <v>125</v>
      </c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423"/>
      <c r="B253" s="423"/>
      <c r="C253" s="423"/>
      <c r="D253" s="125" t="s">
        <v>86</v>
      </c>
      <c r="E253" s="12"/>
      <c r="F253" s="12"/>
      <c r="G253" s="234">
        <f>G$97*Assumptions!$N56*(1+Assumptions!$J$24)^(G$1-$G$1)</f>
        <v>0</v>
      </c>
      <c r="H253" s="234">
        <f>H$97*Assumptions!$N56*(1+Assumptions!$J$24)^(H$1-$G$1)</f>
        <v>0</v>
      </c>
      <c r="I253" s="234">
        <f>I$97*Assumptions!$N56*(1+Assumptions!$J$24)^(I$1-$G$1)</f>
        <v>0</v>
      </c>
      <c r="J253" s="234">
        <f>J$97*Assumptions!$N56*(1+Assumptions!$J$24)^(J$1-$G$1)</f>
        <v>0</v>
      </c>
      <c r="K253" s="234">
        <f>K$97*Assumptions!$N56*(1+Assumptions!$J$24)^(K$1-$G$1)</f>
        <v>0</v>
      </c>
      <c r="L253" s="234">
        <f>L$97*Assumptions!$N56*(1+Assumptions!$J$24)^(L$1-$G$1)</f>
        <v>0</v>
      </c>
      <c r="M253" s="234">
        <f>M$97*Assumptions!$N56*(1+Assumptions!$J$24)^(M$1-$G$1)</f>
        <v>0</v>
      </c>
      <c r="N253" s="234">
        <f>N$97*Assumptions!$N56*(1+Assumptions!$J$24)^(N$1-$G$1)</f>
        <v>0</v>
      </c>
      <c r="O253" s="234">
        <f>O$97*Assumptions!$N56*(1+Assumptions!$J$24)^(O$1-$G$1)</f>
        <v>0</v>
      </c>
      <c r="P253" s="234">
        <f>P$97*Assumptions!$N56*(1+Assumptions!$J$24)^(P$1-$G$1)</f>
        <v>0</v>
      </c>
      <c r="Q253" s="234">
        <f>Q$97*Assumptions!$N56*(1+Assumptions!$J$24)^(Q$1-$G$1)</f>
        <v>0</v>
      </c>
      <c r="R253" s="234">
        <f>R$97*Assumptions!$N56*(1+Assumptions!$J$24)^(R$1-$G$1)</f>
        <v>0</v>
      </c>
      <c r="S253" s="234">
        <f>S$97*Assumptions!$N56*(1+Assumptions!$J$24)^(S$1-$G$1)</f>
        <v>0</v>
      </c>
      <c r="T253" s="234">
        <f>T$97*Assumptions!$N56*(1+Assumptions!$J$24)^(T$1-$G$1)</f>
        <v>0</v>
      </c>
      <c r="U253" s="234">
        <f>U$97*Assumptions!$N56*(1+Assumptions!$J$24)^(U$1-$G$1)</f>
        <v>0</v>
      </c>
      <c r="V253" s="234">
        <f>V$97*Assumptions!$N56*(1+Assumptions!$J$24)^(V$1-$G$1)</f>
        <v>0</v>
      </c>
      <c r="W253" s="234">
        <f>W$97*Assumptions!$N56*(1+Assumptions!$J$24)^(W$1-$G$1)</f>
        <v>0</v>
      </c>
      <c r="X253" s="234">
        <f>X$97*Assumptions!$N56*(1+Assumptions!$J$24)^(X$1-$G$1)</f>
        <v>0</v>
      </c>
      <c r="Y253" s="12"/>
      <c r="Z253" s="12"/>
    </row>
    <row r="254" spans="1:26" ht="14.25" customHeight="1">
      <c r="A254" s="423"/>
      <c r="B254" s="423"/>
      <c r="C254" s="423"/>
      <c r="D254" s="125" t="s">
        <v>100</v>
      </c>
      <c r="E254" s="12"/>
      <c r="F254" s="12"/>
      <c r="G254" s="234">
        <f>G$97*Assumptions!$N57*(1+Assumptions!$J$24)^(G$1-$G$1)</f>
        <v>0</v>
      </c>
      <c r="H254" s="234">
        <f>H$97*Assumptions!$N57*(1+Assumptions!$J$24)^(H$1-$G$1)</f>
        <v>0</v>
      </c>
      <c r="I254" s="234">
        <f>I$97*Assumptions!$N57*(1+Assumptions!$J$24)^(I$1-$G$1)</f>
        <v>0</v>
      </c>
      <c r="J254" s="234">
        <f>J$97*Assumptions!$N57*(1+Assumptions!$J$24)^(J$1-$G$1)</f>
        <v>0</v>
      </c>
      <c r="K254" s="234">
        <f>K$97*Assumptions!$N57*(1+Assumptions!$J$24)^(K$1-$G$1)</f>
        <v>0</v>
      </c>
      <c r="L254" s="234">
        <f>L$97*Assumptions!$N57*(1+Assumptions!$J$24)^(L$1-$G$1)</f>
        <v>0</v>
      </c>
      <c r="M254" s="234">
        <f>M$97*Assumptions!$N57*(1+Assumptions!$J$24)^(M$1-$G$1)</f>
        <v>0</v>
      </c>
      <c r="N254" s="234">
        <f>N$97*Assumptions!$N57*(1+Assumptions!$J$24)^(N$1-$G$1)</f>
        <v>0</v>
      </c>
      <c r="O254" s="234">
        <f>O$97*Assumptions!$N57*(1+Assumptions!$J$24)^(O$1-$G$1)</f>
        <v>0</v>
      </c>
      <c r="P254" s="234">
        <f>P$97*Assumptions!$N57*(1+Assumptions!$J$24)^(P$1-$G$1)</f>
        <v>0</v>
      </c>
      <c r="Q254" s="234">
        <f>Q$97*Assumptions!$N57*(1+Assumptions!$J$24)^(Q$1-$G$1)</f>
        <v>0</v>
      </c>
      <c r="R254" s="234">
        <f>R$97*Assumptions!$N57*(1+Assumptions!$J$24)^(R$1-$G$1)</f>
        <v>0</v>
      </c>
      <c r="S254" s="234">
        <f>S$97*Assumptions!$N57*(1+Assumptions!$J$24)^(S$1-$G$1)</f>
        <v>0</v>
      </c>
      <c r="T254" s="234">
        <f>T$97*Assumptions!$N57*(1+Assumptions!$J$24)^(T$1-$G$1)</f>
        <v>0</v>
      </c>
      <c r="U254" s="234">
        <f>U$97*Assumptions!$N57*(1+Assumptions!$J$24)^(U$1-$G$1)</f>
        <v>0</v>
      </c>
      <c r="V254" s="234">
        <f>V$97*Assumptions!$N57*(1+Assumptions!$J$24)^(V$1-$G$1)</f>
        <v>0</v>
      </c>
      <c r="W254" s="234">
        <f>W$97*Assumptions!$N57*(1+Assumptions!$J$24)^(W$1-$G$1)</f>
        <v>0</v>
      </c>
      <c r="X254" s="234">
        <f>X$97*Assumptions!$N57*(1+Assumptions!$J$24)^(X$1-$G$1)</f>
        <v>0</v>
      </c>
      <c r="Y254" s="12"/>
      <c r="Z254" s="12"/>
    </row>
    <row r="255" spans="1:26" ht="14.25" customHeight="1">
      <c r="A255" s="423"/>
      <c r="B255" s="423"/>
      <c r="C255" s="423"/>
      <c r="D255" s="125" t="s">
        <v>101</v>
      </c>
      <c r="E255" s="12"/>
      <c r="F255" s="12"/>
      <c r="G255" s="234">
        <f>G$97*Assumptions!$N58*(1+Assumptions!$J$24)^(G$1-$G$1)</f>
        <v>0</v>
      </c>
      <c r="H255" s="234">
        <f>H$97*Assumptions!$N58*(1+Assumptions!$J$24)^(H$1-$G$1)</f>
        <v>0</v>
      </c>
      <c r="I255" s="234">
        <f>I$97*Assumptions!$N58*(1+Assumptions!$J$24)^(I$1-$G$1)</f>
        <v>0</v>
      </c>
      <c r="J255" s="234">
        <f>J$97*Assumptions!$N58*(1+Assumptions!$J$24)^(J$1-$G$1)</f>
        <v>0</v>
      </c>
      <c r="K255" s="234">
        <f>K$97*Assumptions!$N58*(1+Assumptions!$J$24)^(K$1-$G$1)</f>
        <v>0</v>
      </c>
      <c r="L255" s="234">
        <f>L$97*Assumptions!$N58*(1+Assumptions!$J$24)^(L$1-$G$1)</f>
        <v>0</v>
      </c>
      <c r="M255" s="234">
        <f>M$97*Assumptions!$N58*(1+Assumptions!$J$24)^(M$1-$G$1)</f>
        <v>0</v>
      </c>
      <c r="N255" s="234">
        <f>N$97*Assumptions!$N58*(1+Assumptions!$J$24)^(N$1-$G$1)</f>
        <v>0</v>
      </c>
      <c r="O255" s="234">
        <f>O$97*Assumptions!$N58*(1+Assumptions!$J$24)^(O$1-$G$1)</f>
        <v>0</v>
      </c>
      <c r="P255" s="234">
        <f>P$97*Assumptions!$N58*(1+Assumptions!$J$24)^(P$1-$G$1)</f>
        <v>0</v>
      </c>
      <c r="Q255" s="234">
        <f>Q$97*Assumptions!$N58*(1+Assumptions!$J$24)^(Q$1-$G$1)</f>
        <v>0</v>
      </c>
      <c r="R255" s="234">
        <f>R$97*Assumptions!$N58*(1+Assumptions!$J$24)^(R$1-$G$1)</f>
        <v>0</v>
      </c>
      <c r="S255" s="234">
        <f>S$97*Assumptions!$N58*(1+Assumptions!$J$24)^(S$1-$G$1)</f>
        <v>0</v>
      </c>
      <c r="T255" s="234">
        <f>T$97*Assumptions!$N58*(1+Assumptions!$J$24)^(T$1-$G$1)</f>
        <v>0</v>
      </c>
      <c r="U255" s="234">
        <f>U$97*Assumptions!$N58*(1+Assumptions!$J$24)^(U$1-$G$1)</f>
        <v>0</v>
      </c>
      <c r="V255" s="234">
        <f>V$97*Assumptions!$N58*(1+Assumptions!$J$24)^(V$1-$G$1)</f>
        <v>0</v>
      </c>
      <c r="W255" s="234">
        <f>W$97*Assumptions!$N58*(1+Assumptions!$J$24)^(W$1-$G$1)</f>
        <v>0</v>
      </c>
      <c r="X255" s="234">
        <f>X$97*Assumptions!$N58*(1+Assumptions!$J$24)^(X$1-$G$1)</f>
        <v>0</v>
      </c>
      <c r="Y255" s="12"/>
      <c r="Z255" s="12"/>
    </row>
    <row r="256" spans="1:26" ht="14.25" customHeight="1">
      <c r="A256" s="423"/>
      <c r="B256" s="423"/>
      <c r="C256" s="423"/>
      <c r="D256" s="125" t="s">
        <v>102</v>
      </c>
      <c r="E256" s="12"/>
      <c r="F256" s="12"/>
      <c r="G256" s="234">
        <f>G$97*Assumptions!$N59*(1+Assumptions!$J$24)^(G$1-$G$1)</f>
        <v>0</v>
      </c>
      <c r="H256" s="234">
        <f>H$97*Assumptions!$N59*(1+Assumptions!$J$24)^(H$1-$G$1)</f>
        <v>0</v>
      </c>
      <c r="I256" s="234">
        <f>I$97*Assumptions!$N59*(1+Assumptions!$J$24)^(I$1-$G$1)</f>
        <v>0</v>
      </c>
      <c r="J256" s="234">
        <f>J$97*Assumptions!$N59*(1+Assumptions!$J$24)^(J$1-$G$1)</f>
        <v>0</v>
      </c>
      <c r="K256" s="234">
        <f>K$97*Assumptions!$N59*(1+Assumptions!$J$24)^(K$1-$G$1)</f>
        <v>0</v>
      </c>
      <c r="L256" s="234">
        <f>L$97*Assumptions!$N59*(1+Assumptions!$J$24)^(L$1-$G$1)</f>
        <v>0</v>
      </c>
      <c r="M256" s="234">
        <f>M$97*Assumptions!$N59*(1+Assumptions!$J$24)^(M$1-$G$1)</f>
        <v>0</v>
      </c>
      <c r="N256" s="234">
        <f>N$97*Assumptions!$N59*(1+Assumptions!$J$24)^(N$1-$G$1)</f>
        <v>0</v>
      </c>
      <c r="O256" s="234">
        <f>O$97*Assumptions!$N59*(1+Assumptions!$J$24)^(O$1-$G$1)</f>
        <v>0</v>
      </c>
      <c r="P256" s="234">
        <f>P$97*Assumptions!$N59*(1+Assumptions!$J$24)^(P$1-$G$1)</f>
        <v>0</v>
      </c>
      <c r="Q256" s="234">
        <f>Q$97*Assumptions!$N59*(1+Assumptions!$J$24)^(Q$1-$G$1)</f>
        <v>0</v>
      </c>
      <c r="R256" s="234">
        <f>R$97*Assumptions!$N59*(1+Assumptions!$J$24)^(R$1-$G$1)</f>
        <v>0</v>
      </c>
      <c r="S256" s="234">
        <f>S$97*Assumptions!$N59*(1+Assumptions!$J$24)^(S$1-$G$1)</f>
        <v>0</v>
      </c>
      <c r="T256" s="234">
        <f>T$97*Assumptions!$N59*(1+Assumptions!$J$24)^(T$1-$G$1)</f>
        <v>0</v>
      </c>
      <c r="U256" s="234">
        <f>U$97*Assumptions!$N59*(1+Assumptions!$J$24)^(U$1-$G$1)</f>
        <v>0</v>
      </c>
      <c r="V256" s="234">
        <f>V$97*Assumptions!$N59*(1+Assumptions!$J$24)^(V$1-$G$1)</f>
        <v>0</v>
      </c>
      <c r="W256" s="234">
        <f>W$97*Assumptions!$N59*(1+Assumptions!$J$24)^(W$1-$G$1)</f>
        <v>0</v>
      </c>
      <c r="X256" s="234">
        <f>X$97*Assumptions!$N59*(1+Assumptions!$J$24)^(X$1-$G$1)</f>
        <v>0</v>
      </c>
      <c r="Y256" s="12"/>
      <c r="Z256" s="12"/>
    </row>
    <row r="257" spans="1:26" ht="14.25" customHeight="1">
      <c r="A257" s="423"/>
      <c r="B257" s="423"/>
      <c r="C257" s="423"/>
      <c r="D257" s="125" t="s">
        <v>90</v>
      </c>
      <c r="E257" s="12"/>
      <c r="F257" s="12"/>
      <c r="G257" s="234">
        <f>G$97*Assumptions!$N60*(1+Assumptions!$J$24)^(G$1-$G$1)</f>
        <v>0</v>
      </c>
      <c r="H257" s="234">
        <f>H$97*Assumptions!$N60*(1+Assumptions!$J$24)^(H$1-$G$1)</f>
        <v>0</v>
      </c>
      <c r="I257" s="234">
        <f>I$97*Assumptions!$N60*(1+Assumptions!$J$24)^(I$1-$G$1)</f>
        <v>0</v>
      </c>
      <c r="J257" s="234">
        <f>J$97*Assumptions!$N60*(1+Assumptions!$J$24)^(J$1-$G$1)</f>
        <v>0</v>
      </c>
      <c r="K257" s="234">
        <f>K$97*Assumptions!$N60*(1+Assumptions!$J$24)^(K$1-$G$1)</f>
        <v>0</v>
      </c>
      <c r="L257" s="234">
        <f>L$97*Assumptions!$N60*(1+Assumptions!$J$24)^(L$1-$G$1)</f>
        <v>0</v>
      </c>
      <c r="M257" s="234">
        <f>M$97*Assumptions!$N60*(1+Assumptions!$J$24)^(M$1-$G$1)</f>
        <v>0</v>
      </c>
      <c r="N257" s="234">
        <f>N$97*Assumptions!$N60*(1+Assumptions!$J$24)^(N$1-$G$1)</f>
        <v>0</v>
      </c>
      <c r="O257" s="234">
        <f>O$97*Assumptions!$N60*(1+Assumptions!$J$24)^(O$1-$G$1)</f>
        <v>0</v>
      </c>
      <c r="P257" s="234">
        <f>P$97*Assumptions!$N60*(1+Assumptions!$J$24)^(P$1-$G$1)</f>
        <v>0</v>
      </c>
      <c r="Q257" s="234">
        <f>Q$97*Assumptions!$N60*(1+Assumptions!$J$24)^(Q$1-$G$1)</f>
        <v>0</v>
      </c>
      <c r="R257" s="234">
        <f>R$97*Assumptions!$N60*(1+Assumptions!$J$24)^(R$1-$G$1)</f>
        <v>0</v>
      </c>
      <c r="S257" s="234">
        <f>S$97*Assumptions!$N60*(1+Assumptions!$J$24)^(S$1-$G$1)</f>
        <v>0</v>
      </c>
      <c r="T257" s="234">
        <f>T$97*Assumptions!$N60*(1+Assumptions!$J$24)^(T$1-$G$1)</f>
        <v>0</v>
      </c>
      <c r="U257" s="234">
        <f>U$97*Assumptions!$N60*(1+Assumptions!$J$24)^(U$1-$G$1)</f>
        <v>0</v>
      </c>
      <c r="V257" s="234">
        <f>V$97*Assumptions!$N60*(1+Assumptions!$J$24)^(V$1-$G$1)</f>
        <v>0</v>
      </c>
      <c r="W257" s="234">
        <f>W$97*Assumptions!$N60*(1+Assumptions!$J$24)^(W$1-$G$1)</f>
        <v>0</v>
      </c>
      <c r="X257" s="234">
        <f>X$97*Assumptions!$N60*(1+Assumptions!$J$24)^(X$1-$G$1)</f>
        <v>0</v>
      </c>
      <c r="Y257" s="12"/>
      <c r="Z257" s="12"/>
    </row>
    <row r="258" spans="1:26" ht="14.25" customHeight="1">
      <c r="A258" s="423"/>
      <c r="B258" s="423"/>
      <c r="C258" s="423"/>
      <c r="D258" s="125" t="s">
        <v>103</v>
      </c>
      <c r="E258" s="12"/>
      <c r="F258" s="12"/>
      <c r="G258" s="234">
        <f>G$97*Assumptions!$N61*(1+Assumptions!$J$24)^(G$1-$G$1)</f>
        <v>0</v>
      </c>
      <c r="H258" s="234">
        <f>H$97*Assumptions!$N61*(1+Assumptions!$J$24)^(H$1-$G$1)</f>
        <v>0</v>
      </c>
      <c r="I258" s="234">
        <f>I$97*Assumptions!$N61*(1+Assumptions!$J$24)^(I$1-$G$1)</f>
        <v>0</v>
      </c>
      <c r="J258" s="234">
        <f>J$97*Assumptions!$N61*(1+Assumptions!$J$24)^(J$1-$G$1)</f>
        <v>0</v>
      </c>
      <c r="K258" s="234">
        <f>K$97*Assumptions!$N61*(1+Assumptions!$J$24)^(K$1-$G$1)</f>
        <v>0</v>
      </c>
      <c r="L258" s="234">
        <f>L$97*Assumptions!$N61*(1+Assumptions!$J$24)^(L$1-$G$1)</f>
        <v>0</v>
      </c>
      <c r="M258" s="234">
        <f>M$97*Assumptions!$N61*(1+Assumptions!$J$24)^(M$1-$G$1)</f>
        <v>0</v>
      </c>
      <c r="N258" s="234">
        <f>N$97*Assumptions!$N61*(1+Assumptions!$J$24)^(N$1-$G$1)</f>
        <v>0</v>
      </c>
      <c r="O258" s="234">
        <f>O$97*Assumptions!$N61*(1+Assumptions!$J$24)^(O$1-$G$1)</f>
        <v>0</v>
      </c>
      <c r="P258" s="234">
        <f>P$97*Assumptions!$N61*(1+Assumptions!$J$24)^(P$1-$G$1)</f>
        <v>0</v>
      </c>
      <c r="Q258" s="234">
        <f>Q$97*Assumptions!$N61*(1+Assumptions!$J$24)^(Q$1-$G$1)</f>
        <v>0</v>
      </c>
      <c r="R258" s="234">
        <f>R$97*Assumptions!$N61*(1+Assumptions!$J$24)^(R$1-$G$1)</f>
        <v>0</v>
      </c>
      <c r="S258" s="234">
        <f>S$97*Assumptions!$N61*(1+Assumptions!$J$24)^(S$1-$G$1)</f>
        <v>0</v>
      </c>
      <c r="T258" s="234">
        <f>T$97*Assumptions!$N61*(1+Assumptions!$J$24)^(T$1-$G$1)</f>
        <v>0</v>
      </c>
      <c r="U258" s="234">
        <f>U$97*Assumptions!$N61*(1+Assumptions!$J$24)^(U$1-$G$1)</f>
        <v>0</v>
      </c>
      <c r="V258" s="234">
        <f>V$97*Assumptions!$N61*(1+Assumptions!$J$24)^(V$1-$G$1)</f>
        <v>0</v>
      </c>
      <c r="W258" s="234">
        <f>W$97*Assumptions!$N61*(1+Assumptions!$J$24)^(W$1-$G$1)</f>
        <v>0</v>
      </c>
      <c r="X258" s="234">
        <f>X$97*Assumptions!$N61*(1+Assumptions!$J$24)^(X$1-$G$1)</f>
        <v>0</v>
      </c>
      <c r="Y258" s="12"/>
      <c r="Z258" s="12"/>
    </row>
    <row r="259" spans="1:26" ht="14.25" customHeight="1">
      <c r="A259" s="423"/>
      <c r="B259" s="423"/>
      <c r="C259" s="423"/>
      <c r="D259" s="125" t="s">
        <v>104</v>
      </c>
      <c r="E259" s="12"/>
      <c r="F259" s="12"/>
      <c r="G259" s="234">
        <f>G$97*Assumptions!$N62*(1+Assumptions!$J$24)^(G$1-$G$1)</f>
        <v>0</v>
      </c>
      <c r="H259" s="234">
        <f>H$97*Assumptions!$N62*(1+Assumptions!$J$24)^(H$1-$G$1)</f>
        <v>0</v>
      </c>
      <c r="I259" s="234">
        <f>I$97*Assumptions!$N62*(1+Assumptions!$J$24)^(I$1-$G$1)</f>
        <v>0</v>
      </c>
      <c r="J259" s="234">
        <f>J$97*Assumptions!$N62*(1+Assumptions!$J$24)^(J$1-$G$1)</f>
        <v>0</v>
      </c>
      <c r="K259" s="234">
        <f>K$97*Assumptions!$N62*(1+Assumptions!$J$24)^(K$1-$G$1)</f>
        <v>0</v>
      </c>
      <c r="L259" s="234">
        <f>L$97*Assumptions!$N62*(1+Assumptions!$J$24)^(L$1-$G$1)</f>
        <v>0</v>
      </c>
      <c r="M259" s="234">
        <f>M$97*Assumptions!$N62*(1+Assumptions!$J$24)^(M$1-$G$1)</f>
        <v>0</v>
      </c>
      <c r="N259" s="234">
        <f>N$97*Assumptions!$N62*(1+Assumptions!$J$24)^(N$1-$G$1)</f>
        <v>0</v>
      </c>
      <c r="O259" s="234">
        <f>O$97*Assumptions!$N62*(1+Assumptions!$J$24)^(O$1-$G$1)</f>
        <v>0</v>
      </c>
      <c r="P259" s="234">
        <f>P$97*Assumptions!$N62*(1+Assumptions!$J$24)^(P$1-$G$1)</f>
        <v>0</v>
      </c>
      <c r="Q259" s="234">
        <f>Q$97*Assumptions!$N62*(1+Assumptions!$J$24)^(Q$1-$G$1)</f>
        <v>0</v>
      </c>
      <c r="R259" s="234">
        <f>R$97*Assumptions!$N62*(1+Assumptions!$J$24)^(R$1-$G$1)</f>
        <v>0</v>
      </c>
      <c r="S259" s="234">
        <f>S$97*Assumptions!$N62*(1+Assumptions!$J$24)^(S$1-$G$1)</f>
        <v>0</v>
      </c>
      <c r="T259" s="234">
        <f>T$97*Assumptions!$N62*(1+Assumptions!$J$24)^(T$1-$G$1)</f>
        <v>0</v>
      </c>
      <c r="U259" s="234">
        <f>U$97*Assumptions!$N62*(1+Assumptions!$J$24)^(U$1-$G$1)</f>
        <v>0</v>
      </c>
      <c r="V259" s="234">
        <f>V$97*Assumptions!$N62*(1+Assumptions!$J$24)^(V$1-$G$1)</f>
        <v>0</v>
      </c>
      <c r="W259" s="234">
        <f>W$97*Assumptions!$N62*(1+Assumptions!$J$24)^(W$1-$G$1)</f>
        <v>0</v>
      </c>
      <c r="X259" s="234">
        <f>X$97*Assumptions!$N62*(1+Assumptions!$J$24)^(X$1-$G$1)</f>
        <v>0</v>
      </c>
      <c r="Y259" s="12"/>
      <c r="Z259" s="12"/>
    </row>
    <row r="260" spans="1:26" ht="14.25" customHeight="1">
      <c r="A260" s="423"/>
      <c r="B260" s="423"/>
      <c r="C260" s="423"/>
      <c r="D260" s="125" t="s">
        <v>105</v>
      </c>
      <c r="E260" s="12"/>
      <c r="F260" s="12"/>
      <c r="G260" s="234">
        <f>G$97*Assumptions!$N63*(1+Assumptions!$J$24)^(G$1-$G$1)</f>
        <v>0</v>
      </c>
      <c r="H260" s="234">
        <f>H$97*Assumptions!$N63*(1+Assumptions!$J$24)^(H$1-$G$1)</f>
        <v>0</v>
      </c>
      <c r="I260" s="234">
        <f>I$97*Assumptions!$N63*(1+Assumptions!$J$24)^(I$1-$G$1)</f>
        <v>0</v>
      </c>
      <c r="J260" s="234">
        <f>J$97*Assumptions!$N63*(1+Assumptions!$J$24)^(J$1-$G$1)</f>
        <v>0</v>
      </c>
      <c r="K260" s="234">
        <f>K$97*Assumptions!$N63*(1+Assumptions!$J$24)^(K$1-$G$1)</f>
        <v>0</v>
      </c>
      <c r="L260" s="234">
        <f>L$97*Assumptions!$N63*(1+Assumptions!$J$24)^(L$1-$G$1)</f>
        <v>0</v>
      </c>
      <c r="M260" s="234">
        <f>M$97*Assumptions!$N63*(1+Assumptions!$J$24)^(M$1-$G$1)</f>
        <v>0</v>
      </c>
      <c r="N260" s="234">
        <f>N$97*Assumptions!$N63*(1+Assumptions!$J$24)^(N$1-$G$1)</f>
        <v>0</v>
      </c>
      <c r="O260" s="234">
        <f>O$97*Assumptions!$N63*(1+Assumptions!$J$24)^(O$1-$G$1)</f>
        <v>0</v>
      </c>
      <c r="P260" s="234">
        <f>P$97*Assumptions!$N63*(1+Assumptions!$J$24)^(P$1-$G$1)</f>
        <v>0</v>
      </c>
      <c r="Q260" s="234">
        <f>Q$97*Assumptions!$N63*(1+Assumptions!$J$24)^(Q$1-$G$1)</f>
        <v>0</v>
      </c>
      <c r="R260" s="234">
        <f>R$97*Assumptions!$N63*(1+Assumptions!$J$24)^(R$1-$G$1)</f>
        <v>0</v>
      </c>
      <c r="S260" s="234">
        <f>S$97*Assumptions!$N63*(1+Assumptions!$J$24)^(S$1-$G$1)</f>
        <v>0</v>
      </c>
      <c r="T260" s="234">
        <f>T$97*Assumptions!$N63*(1+Assumptions!$J$24)^(T$1-$G$1)</f>
        <v>0</v>
      </c>
      <c r="U260" s="234">
        <f>U$97*Assumptions!$N63*(1+Assumptions!$J$24)^(U$1-$G$1)</f>
        <v>0</v>
      </c>
      <c r="V260" s="234">
        <f>V$97*Assumptions!$N63*(1+Assumptions!$J$24)^(V$1-$G$1)</f>
        <v>0</v>
      </c>
      <c r="W260" s="234">
        <f>W$97*Assumptions!$N63*(1+Assumptions!$J$24)^(W$1-$G$1)</f>
        <v>0</v>
      </c>
      <c r="X260" s="234">
        <f>X$97*Assumptions!$N63*(1+Assumptions!$J$24)^(X$1-$G$1)</f>
        <v>0</v>
      </c>
      <c r="Y260" s="12"/>
      <c r="Z260" s="12"/>
    </row>
    <row r="261" spans="1:26" ht="14.25" customHeight="1">
      <c r="A261" s="423"/>
      <c r="B261" s="423"/>
      <c r="C261" s="423"/>
      <c r="D261" s="125" t="s">
        <v>94</v>
      </c>
      <c r="E261" s="12"/>
      <c r="F261" s="12"/>
      <c r="G261" s="234">
        <f>G$97*Assumptions!$N64*(1+Assumptions!$J$24)^(G$1-$G$1)</f>
        <v>0</v>
      </c>
      <c r="H261" s="234">
        <f>H$97*Assumptions!$N64*(1+Assumptions!$J$24)^(H$1-$G$1)</f>
        <v>0</v>
      </c>
      <c r="I261" s="234">
        <f>I$97*Assumptions!$N64*(1+Assumptions!$J$24)^(I$1-$G$1)</f>
        <v>0</v>
      </c>
      <c r="J261" s="234">
        <f>J$97*Assumptions!$N64*(1+Assumptions!$J$24)^(J$1-$G$1)</f>
        <v>0</v>
      </c>
      <c r="K261" s="234">
        <f>K$97*Assumptions!$N64*(1+Assumptions!$J$24)^(K$1-$G$1)</f>
        <v>0</v>
      </c>
      <c r="L261" s="234">
        <f>L$97*Assumptions!$N64*(1+Assumptions!$J$24)^(L$1-$G$1)</f>
        <v>0</v>
      </c>
      <c r="M261" s="234">
        <f>M$97*Assumptions!$N64*(1+Assumptions!$J$24)^(M$1-$G$1)</f>
        <v>0</v>
      </c>
      <c r="N261" s="234">
        <f>N$97*Assumptions!$N64*(1+Assumptions!$J$24)^(N$1-$G$1)</f>
        <v>0</v>
      </c>
      <c r="O261" s="234">
        <f>O$97*Assumptions!$N64*(1+Assumptions!$J$24)^(O$1-$G$1)</f>
        <v>0</v>
      </c>
      <c r="P261" s="234">
        <f>P$97*Assumptions!$N64*(1+Assumptions!$J$24)^(P$1-$G$1)</f>
        <v>0</v>
      </c>
      <c r="Q261" s="234">
        <f>Q$97*Assumptions!$N64*(1+Assumptions!$J$24)^(Q$1-$G$1)</f>
        <v>0</v>
      </c>
      <c r="R261" s="234">
        <f>R$97*Assumptions!$N64*(1+Assumptions!$J$24)^(R$1-$G$1)</f>
        <v>0</v>
      </c>
      <c r="S261" s="234">
        <f>S$97*Assumptions!$N64*(1+Assumptions!$J$24)^(S$1-$G$1)</f>
        <v>0</v>
      </c>
      <c r="T261" s="234">
        <f>T$97*Assumptions!$N64*(1+Assumptions!$J$24)^(T$1-$G$1)</f>
        <v>0</v>
      </c>
      <c r="U261" s="234">
        <f>U$97*Assumptions!$N64*(1+Assumptions!$J$24)^(U$1-$G$1)</f>
        <v>0</v>
      </c>
      <c r="V261" s="234">
        <f>V$97*Assumptions!$N64*(1+Assumptions!$J$24)^(V$1-$G$1)</f>
        <v>0</v>
      </c>
      <c r="W261" s="234">
        <f>W$97*Assumptions!$N64*(1+Assumptions!$J$24)^(W$1-$G$1)</f>
        <v>0</v>
      </c>
      <c r="X261" s="234">
        <f>X$97*Assumptions!$N64*(1+Assumptions!$J$24)^(X$1-$G$1)</f>
        <v>0</v>
      </c>
      <c r="Y261" s="12"/>
      <c r="Z261" s="12"/>
    </row>
    <row r="262" spans="1:26" ht="14.25" customHeight="1">
      <c r="A262" s="423"/>
      <c r="B262" s="423"/>
      <c r="C262" s="423"/>
      <c r="D262" s="291" t="s">
        <v>106</v>
      </c>
      <c r="E262" s="291"/>
      <c r="F262" s="291"/>
      <c r="G262" s="295">
        <f>G$97*Assumptions!$N65*(1+Assumptions!$J$24)^(G$1-$G$1)</f>
        <v>0</v>
      </c>
      <c r="H262" s="295">
        <f>H$97*Assumptions!$N65*(1+Assumptions!$J$24)^(H$1-$G$1)</f>
        <v>0</v>
      </c>
      <c r="I262" s="295">
        <f>I$97*Assumptions!$N65*(1+Assumptions!$J$24)^(I$1-$G$1)</f>
        <v>0</v>
      </c>
      <c r="J262" s="295">
        <f>J$97*Assumptions!$N65*(1+Assumptions!$J$24)^(J$1-$G$1)</f>
        <v>0</v>
      </c>
      <c r="K262" s="295">
        <f>K$97*Assumptions!$N65*(1+Assumptions!$J$24)^(K$1-$G$1)</f>
        <v>0</v>
      </c>
      <c r="L262" s="295">
        <f>L$97*Assumptions!$N65*(1+Assumptions!$J$24)^(L$1-$G$1)</f>
        <v>0</v>
      </c>
      <c r="M262" s="295">
        <f>M$97*Assumptions!$N65*(1+Assumptions!$J$24)^(M$1-$G$1)</f>
        <v>0</v>
      </c>
      <c r="N262" s="295">
        <f>N$97*Assumptions!$N65*(1+Assumptions!$J$24)^(N$1-$G$1)</f>
        <v>0</v>
      </c>
      <c r="O262" s="295">
        <f>O$97*Assumptions!$N65*(1+Assumptions!$J$24)^(O$1-$G$1)</f>
        <v>0</v>
      </c>
      <c r="P262" s="295">
        <f>P$97*Assumptions!$N65*(1+Assumptions!$J$24)^(P$1-$G$1)</f>
        <v>0</v>
      </c>
      <c r="Q262" s="295">
        <f>Q$97*Assumptions!$N65*(1+Assumptions!$J$24)^(Q$1-$G$1)</f>
        <v>0</v>
      </c>
      <c r="R262" s="295">
        <f>R$97*Assumptions!$N65*(1+Assumptions!$J$24)^(R$1-$G$1)</f>
        <v>0</v>
      </c>
      <c r="S262" s="295">
        <f>S$97*Assumptions!$N65*(1+Assumptions!$J$24)^(S$1-$G$1)</f>
        <v>0</v>
      </c>
      <c r="T262" s="295">
        <f>T$97*Assumptions!$N65*(1+Assumptions!$J$24)^(T$1-$G$1)</f>
        <v>0</v>
      </c>
      <c r="U262" s="295">
        <f>U$97*Assumptions!$N65*(1+Assumptions!$J$24)^(U$1-$G$1)</f>
        <v>0</v>
      </c>
      <c r="V262" s="295">
        <f>V$97*Assumptions!$N65*(1+Assumptions!$J$24)^(V$1-$G$1)</f>
        <v>0</v>
      </c>
      <c r="W262" s="295">
        <f>W$97*Assumptions!$N65*(1+Assumptions!$J$24)^(W$1-$G$1)</f>
        <v>0</v>
      </c>
      <c r="X262" s="295">
        <f>X$97*Assumptions!$N65*(1+Assumptions!$J$24)^(X$1-$G$1)</f>
        <v>0</v>
      </c>
      <c r="Y262" s="296"/>
      <c r="Z262" s="296"/>
    </row>
    <row r="263" spans="1:26" ht="14.25" customHeight="1">
      <c r="A263" s="423"/>
      <c r="B263" s="423"/>
      <c r="C263" s="423"/>
      <c r="D263" s="305" t="s">
        <v>216</v>
      </c>
      <c r="E263" s="12"/>
      <c r="F263" s="12"/>
      <c r="G263" s="254">
        <f t="shared" ref="G263:X263" si="20">SUM(G253:G262)</f>
        <v>0</v>
      </c>
      <c r="H263" s="234">
        <f t="shared" si="20"/>
        <v>0</v>
      </c>
      <c r="I263" s="234">
        <f t="shared" si="20"/>
        <v>0</v>
      </c>
      <c r="J263" s="234">
        <f t="shared" si="20"/>
        <v>0</v>
      </c>
      <c r="K263" s="234">
        <f t="shared" si="20"/>
        <v>0</v>
      </c>
      <c r="L263" s="234">
        <f t="shared" si="20"/>
        <v>0</v>
      </c>
      <c r="M263" s="234">
        <f t="shared" si="20"/>
        <v>0</v>
      </c>
      <c r="N263" s="234">
        <f t="shared" si="20"/>
        <v>0</v>
      </c>
      <c r="O263" s="234">
        <f t="shared" si="20"/>
        <v>0</v>
      </c>
      <c r="P263" s="234">
        <f t="shared" si="20"/>
        <v>0</v>
      </c>
      <c r="Q263" s="234">
        <f t="shared" si="20"/>
        <v>0</v>
      </c>
      <c r="R263" s="234">
        <f t="shared" si="20"/>
        <v>0</v>
      </c>
      <c r="S263" s="234">
        <f t="shared" si="20"/>
        <v>0</v>
      </c>
      <c r="T263" s="234">
        <f t="shared" si="20"/>
        <v>0</v>
      </c>
      <c r="U263" s="234">
        <f t="shared" si="20"/>
        <v>0</v>
      </c>
      <c r="V263" s="234">
        <f t="shared" si="20"/>
        <v>0</v>
      </c>
      <c r="W263" s="234">
        <f t="shared" si="20"/>
        <v>0</v>
      </c>
      <c r="X263" s="234">
        <f t="shared" si="20"/>
        <v>0</v>
      </c>
      <c r="Y263" s="12"/>
      <c r="Z263" s="12"/>
    </row>
    <row r="264" spans="1:26" ht="14.25" customHeight="1">
      <c r="A264" s="423"/>
      <c r="B264" s="423"/>
      <c r="C264" s="42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423"/>
      <c r="B265" s="423"/>
      <c r="C265" s="423"/>
      <c r="D265" s="302" t="s">
        <v>126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423"/>
      <c r="B266" s="423"/>
      <c r="C266" s="423"/>
      <c r="D266" s="125" t="s">
        <v>86</v>
      </c>
      <c r="E266" s="12"/>
      <c r="F266" s="12"/>
      <c r="G266" s="234">
        <f>G$98*Assumptions!$P56*(1+Assumptions!$J$24)^(G$1-$G$1)</f>
        <v>0</v>
      </c>
      <c r="H266" s="234">
        <f>H$98*Assumptions!$P56*(1+Assumptions!$J$24)^(H$1-$G$1)</f>
        <v>0</v>
      </c>
      <c r="I266" s="234">
        <f>I$98*Assumptions!$P56*(1+Assumptions!$J$24)^(I$1-$G$1)</f>
        <v>0</v>
      </c>
      <c r="J266" s="234">
        <f>J$98*Assumptions!$P56*(1+Assumptions!$J$24)^(J$1-$G$1)</f>
        <v>0</v>
      </c>
      <c r="K266" s="234">
        <f>K$98*Assumptions!$P56*(1+Assumptions!$J$24)^(K$1-$G$1)</f>
        <v>0</v>
      </c>
      <c r="L266" s="234">
        <f>L$98*Assumptions!$P56*(1+Assumptions!$J$24)^(L$1-$G$1)</f>
        <v>0</v>
      </c>
      <c r="M266" s="234">
        <f>M$98*Assumptions!$P56*(1+Assumptions!$J$24)^(M$1-$G$1)</f>
        <v>0</v>
      </c>
      <c r="N266" s="234">
        <f>N$98*Assumptions!$P56*(1+Assumptions!$J$24)^(N$1-$G$1)</f>
        <v>0</v>
      </c>
      <c r="O266" s="234">
        <f>O$98*Assumptions!$P56*(1+Assumptions!$J$24)^(O$1-$G$1)</f>
        <v>0</v>
      </c>
      <c r="P266" s="234">
        <f>P$98*Assumptions!$P56*(1+Assumptions!$J$24)^(P$1-$G$1)</f>
        <v>0</v>
      </c>
      <c r="Q266" s="234">
        <f>Q$98*Assumptions!$P56*(1+Assumptions!$J$24)^(Q$1-$G$1)</f>
        <v>0</v>
      </c>
      <c r="R266" s="234">
        <f>R$98*Assumptions!$P56*(1+Assumptions!$J$24)^(R$1-$G$1)</f>
        <v>0</v>
      </c>
      <c r="S266" s="234">
        <f>S$98*Assumptions!$P56*(1+Assumptions!$J$24)^(S$1-$G$1)</f>
        <v>0</v>
      </c>
      <c r="T266" s="234">
        <f>T$98*Assumptions!$P56*(1+Assumptions!$J$24)^(T$1-$G$1)</f>
        <v>0</v>
      </c>
      <c r="U266" s="234">
        <f>U$98*Assumptions!$P56*(1+Assumptions!$J$24)^(U$1-$G$1)</f>
        <v>0</v>
      </c>
      <c r="V266" s="234">
        <f>V$98*Assumptions!$P56*(1+Assumptions!$J$24)^(V$1-$G$1)</f>
        <v>0</v>
      </c>
      <c r="W266" s="234">
        <f>W$98*Assumptions!$P56*(1+Assumptions!$J$24)^(W$1-$G$1)</f>
        <v>0</v>
      </c>
      <c r="X266" s="234">
        <f>X$98*Assumptions!$P56*(1+Assumptions!$J$24)^(X$1-$G$1)</f>
        <v>0</v>
      </c>
      <c r="Y266" s="12"/>
      <c r="Z266" s="12"/>
    </row>
    <row r="267" spans="1:26" ht="14.25" customHeight="1">
      <c r="A267" s="423"/>
      <c r="B267" s="423"/>
      <c r="C267" s="423"/>
      <c r="D267" s="125" t="s">
        <v>100</v>
      </c>
      <c r="E267" s="12"/>
      <c r="F267" s="12"/>
      <c r="G267" s="234">
        <f>G$98*Assumptions!$P57*(1+Assumptions!$J$24)^(G$1-$G$1)</f>
        <v>0</v>
      </c>
      <c r="H267" s="234">
        <f>H$98*Assumptions!$P57*(1+Assumptions!$J$24)^(H$1-$G$1)</f>
        <v>0</v>
      </c>
      <c r="I267" s="234">
        <f>I$98*Assumptions!$P57*(1+Assumptions!$J$24)^(I$1-$G$1)</f>
        <v>0</v>
      </c>
      <c r="J267" s="234">
        <f>J$98*Assumptions!$P57*(1+Assumptions!$J$24)^(J$1-$G$1)</f>
        <v>0</v>
      </c>
      <c r="K267" s="234">
        <f>K$98*Assumptions!$P57*(1+Assumptions!$J$24)^(K$1-$G$1)</f>
        <v>0</v>
      </c>
      <c r="L267" s="234">
        <f>L$98*Assumptions!$P57*(1+Assumptions!$J$24)^(L$1-$G$1)</f>
        <v>0</v>
      </c>
      <c r="M267" s="234">
        <f>M$98*Assumptions!$P57*(1+Assumptions!$J$24)^(M$1-$G$1)</f>
        <v>0</v>
      </c>
      <c r="N267" s="234">
        <f>N$98*Assumptions!$P57*(1+Assumptions!$J$24)^(N$1-$G$1)</f>
        <v>0</v>
      </c>
      <c r="O267" s="234">
        <f>O$98*Assumptions!$P57*(1+Assumptions!$J$24)^(O$1-$G$1)</f>
        <v>0</v>
      </c>
      <c r="P267" s="234">
        <f>P$98*Assumptions!$P57*(1+Assumptions!$J$24)^(P$1-$G$1)</f>
        <v>0</v>
      </c>
      <c r="Q267" s="234">
        <f>Q$98*Assumptions!$P57*(1+Assumptions!$J$24)^(Q$1-$G$1)</f>
        <v>0</v>
      </c>
      <c r="R267" s="234">
        <f>R$98*Assumptions!$P57*(1+Assumptions!$J$24)^(R$1-$G$1)</f>
        <v>0</v>
      </c>
      <c r="S267" s="234">
        <f>S$98*Assumptions!$P57*(1+Assumptions!$J$24)^(S$1-$G$1)</f>
        <v>0</v>
      </c>
      <c r="T267" s="234">
        <f>T$98*Assumptions!$P57*(1+Assumptions!$J$24)^(T$1-$G$1)</f>
        <v>0</v>
      </c>
      <c r="U267" s="234">
        <f>U$98*Assumptions!$P57*(1+Assumptions!$J$24)^(U$1-$G$1)</f>
        <v>0</v>
      </c>
      <c r="V267" s="234">
        <f>V$98*Assumptions!$P57*(1+Assumptions!$J$24)^(V$1-$G$1)</f>
        <v>0</v>
      </c>
      <c r="W267" s="234">
        <f>W$98*Assumptions!$P57*(1+Assumptions!$J$24)^(W$1-$G$1)</f>
        <v>0</v>
      </c>
      <c r="X267" s="234">
        <f>X$98*Assumptions!$P57*(1+Assumptions!$J$24)^(X$1-$G$1)</f>
        <v>0</v>
      </c>
      <c r="Y267" s="12"/>
      <c r="Z267" s="12"/>
    </row>
    <row r="268" spans="1:26" ht="14.25" customHeight="1">
      <c r="A268" s="423"/>
      <c r="B268" s="423"/>
      <c r="C268" s="423"/>
      <c r="D268" s="125" t="s">
        <v>101</v>
      </c>
      <c r="E268" s="12"/>
      <c r="F268" s="12"/>
      <c r="G268" s="234">
        <f>G$98*Assumptions!$P58*(1+Assumptions!$J$24)^(G$1-$G$1)</f>
        <v>0</v>
      </c>
      <c r="H268" s="234">
        <f>H$98*Assumptions!$P58*(1+Assumptions!$J$24)^(H$1-$G$1)</f>
        <v>0</v>
      </c>
      <c r="I268" s="234">
        <f>I$98*Assumptions!$P58*(1+Assumptions!$J$24)^(I$1-$G$1)</f>
        <v>0</v>
      </c>
      <c r="J268" s="234">
        <f>J$98*Assumptions!$P58*(1+Assumptions!$J$24)^(J$1-$G$1)</f>
        <v>0</v>
      </c>
      <c r="K268" s="234">
        <f>K$98*Assumptions!$P58*(1+Assumptions!$J$24)^(K$1-$G$1)</f>
        <v>0</v>
      </c>
      <c r="L268" s="234">
        <f>L$98*Assumptions!$P58*(1+Assumptions!$J$24)^(L$1-$G$1)</f>
        <v>0</v>
      </c>
      <c r="M268" s="234">
        <f>M$98*Assumptions!$P58*(1+Assumptions!$J$24)^(M$1-$G$1)</f>
        <v>0</v>
      </c>
      <c r="N268" s="234">
        <f>N$98*Assumptions!$P58*(1+Assumptions!$J$24)^(N$1-$G$1)</f>
        <v>0</v>
      </c>
      <c r="O268" s="234">
        <f>O$98*Assumptions!$P58*(1+Assumptions!$J$24)^(O$1-$G$1)</f>
        <v>0</v>
      </c>
      <c r="P268" s="234">
        <f>P$98*Assumptions!$P58*(1+Assumptions!$J$24)^(P$1-$G$1)</f>
        <v>0</v>
      </c>
      <c r="Q268" s="234">
        <f>Q$98*Assumptions!$P58*(1+Assumptions!$J$24)^(Q$1-$G$1)</f>
        <v>0</v>
      </c>
      <c r="R268" s="234">
        <f>R$98*Assumptions!$P58*(1+Assumptions!$J$24)^(R$1-$G$1)</f>
        <v>0</v>
      </c>
      <c r="S268" s="234">
        <f>S$98*Assumptions!$P58*(1+Assumptions!$J$24)^(S$1-$G$1)</f>
        <v>0</v>
      </c>
      <c r="T268" s="234">
        <f>T$98*Assumptions!$P58*(1+Assumptions!$J$24)^(T$1-$G$1)</f>
        <v>0</v>
      </c>
      <c r="U268" s="234">
        <f>U$98*Assumptions!$P58*(1+Assumptions!$J$24)^(U$1-$G$1)</f>
        <v>0</v>
      </c>
      <c r="V268" s="234">
        <f>V$98*Assumptions!$P58*(1+Assumptions!$J$24)^(V$1-$G$1)</f>
        <v>0</v>
      </c>
      <c r="W268" s="234">
        <f>W$98*Assumptions!$P58*(1+Assumptions!$J$24)^(W$1-$G$1)</f>
        <v>0</v>
      </c>
      <c r="X268" s="234">
        <f>X$98*Assumptions!$P58*(1+Assumptions!$J$24)^(X$1-$G$1)</f>
        <v>0</v>
      </c>
      <c r="Y268" s="12"/>
      <c r="Z268" s="12"/>
    </row>
    <row r="269" spans="1:26" ht="14.25" customHeight="1">
      <c r="A269" s="423"/>
      <c r="B269" s="423"/>
      <c r="C269" s="423"/>
      <c r="D269" s="125" t="s">
        <v>102</v>
      </c>
      <c r="E269" s="12"/>
      <c r="F269" s="12"/>
      <c r="G269" s="234">
        <f>G$98*Assumptions!$P59*(1+Assumptions!$J$24)^(G$1-$G$1)</f>
        <v>0</v>
      </c>
      <c r="H269" s="234">
        <f>H$98*Assumptions!$P59*(1+Assumptions!$J$24)^(H$1-$G$1)</f>
        <v>0</v>
      </c>
      <c r="I269" s="234">
        <f>I$98*Assumptions!$P59*(1+Assumptions!$J$24)^(I$1-$G$1)</f>
        <v>0</v>
      </c>
      <c r="J269" s="234">
        <f>J$98*Assumptions!$P59*(1+Assumptions!$J$24)^(J$1-$G$1)</f>
        <v>0</v>
      </c>
      <c r="K269" s="234">
        <f>K$98*Assumptions!$P59*(1+Assumptions!$J$24)^(K$1-$G$1)</f>
        <v>0</v>
      </c>
      <c r="L269" s="234">
        <f>L$98*Assumptions!$P59*(1+Assumptions!$J$24)^(L$1-$G$1)</f>
        <v>0</v>
      </c>
      <c r="M269" s="234">
        <f>M$98*Assumptions!$P59*(1+Assumptions!$J$24)^(M$1-$G$1)</f>
        <v>0</v>
      </c>
      <c r="N269" s="234">
        <f>N$98*Assumptions!$P59*(1+Assumptions!$J$24)^(N$1-$G$1)</f>
        <v>0</v>
      </c>
      <c r="O269" s="234">
        <f>O$98*Assumptions!$P59*(1+Assumptions!$J$24)^(O$1-$G$1)</f>
        <v>0</v>
      </c>
      <c r="P269" s="234">
        <f>P$98*Assumptions!$P59*(1+Assumptions!$J$24)^(P$1-$G$1)</f>
        <v>0</v>
      </c>
      <c r="Q269" s="234">
        <f>Q$98*Assumptions!$P59*(1+Assumptions!$J$24)^(Q$1-$G$1)</f>
        <v>0</v>
      </c>
      <c r="R269" s="234">
        <f>R$98*Assumptions!$P59*(1+Assumptions!$J$24)^(R$1-$G$1)</f>
        <v>0</v>
      </c>
      <c r="S269" s="234">
        <f>S$98*Assumptions!$P59*(1+Assumptions!$J$24)^(S$1-$G$1)</f>
        <v>0</v>
      </c>
      <c r="T269" s="234">
        <f>T$98*Assumptions!$P59*(1+Assumptions!$J$24)^(T$1-$G$1)</f>
        <v>0</v>
      </c>
      <c r="U269" s="234">
        <f>U$98*Assumptions!$P59*(1+Assumptions!$J$24)^(U$1-$G$1)</f>
        <v>0</v>
      </c>
      <c r="V269" s="234">
        <f>V$98*Assumptions!$P59*(1+Assumptions!$J$24)^(V$1-$G$1)</f>
        <v>0</v>
      </c>
      <c r="W269" s="234">
        <f>W$98*Assumptions!$P59*(1+Assumptions!$J$24)^(W$1-$G$1)</f>
        <v>0</v>
      </c>
      <c r="X269" s="234">
        <f>X$98*Assumptions!$P59*(1+Assumptions!$J$24)^(X$1-$G$1)</f>
        <v>0</v>
      </c>
      <c r="Y269" s="12"/>
      <c r="Z269" s="12"/>
    </row>
    <row r="270" spans="1:26" ht="14.25" customHeight="1">
      <c r="A270" s="423"/>
      <c r="B270" s="423"/>
      <c r="C270" s="423"/>
      <c r="D270" s="125" t="s">
        <v>90</v>
      </c>
      <c r="E270" s="12"/>
      <c r="F270" s="12"/>
      <c r="G270" s="234">
        <f>G$98*Assumptions!$P60*(1+Assumptions!$J$24)^(G$1-$G$1)</f>
        <v>0</v>
      </c>
      <c r="H270" s="234">
        <f>H$98*Assumptions!$P60*(1+Assumptions!$J$24)^(H$1-$G$1)</f>
        <v>0</v>
      </c>
      <c r="I270" s="234">
        <f>I$98*Assumptions!$P60*(1+Assumptions!$J$24)^(I$1-$G$1)</f>
        <v>0</v>
      </c>
      <c r="J270" s="234">
        <f>J$98*Assumptions!$P60*(1+Assumptions!$J$24)^(J$1-$G$1)</f>
        <v>0</v>
      </c>
      <c r="K270" s="234">
        <f>K$98*Assumptions!$P60*(1+Assumptions!$J$24)^(K$1-$G$1)</f>
        <v>0</v>
      </c>
      <c r="L270" s="234">
        <f>L$98*Assumptions!$P60*(1+Assumptions!$J$24)^(L$1-$G$1)</f>
        <v>0</v>
      </c>
      <c r="M270" s="234">
        <f>M$98*Assumptions!$P60*(1+Assumptions!$J$24)^(M$1-$G$1)</f>
        <v>0</v>
      </c>
      <c r="N270" s="234">
        <f>N$98*Assumptions!$P60*(1+Assumptions!$J$24)^(N$1-$G$1)</f>
        <v>0</v>
      </c>
      <c r="O270" s="234">
        <f>O$98*Assumptions!$P60*(1+Assumptions!$J$24)^(O$1-$G$1)</f>
        <v>0</v>
      </c>
      <c r="P270" s="234">
        <f>P$98*Assumptions!$P60*(1+Assumptions!$J$24)^(P$1-$G$1)</f>
        <v>0</v>
      </c>
      <c r="Q270" s="234">
        <f>Q$98*Assumptions!$P60*(1+Assumptions!$J$24)^(Q$1-$G$1)</f>
        <v>0</v>
      </c>
      <c r="R270" s="234">
        <f>R$98*Assumptions!$P60*(1+Assumptions!$J$24)^(R$1-$G$1)</f>
        <v>0</v>
      </c>
      <c r="S270" s="234">
        <f>S$98*Assumptions!$P60*(1+Assumptions!$J$24)^(S$1-$G$1)</f>
        <v>0</v>
      </c>
      <c r="T270" s="234">
        <f>T$98*Assumptions!$P60*(1+Assumptions!$J$24)^(T$1-$G$1)</f>
        <v>0</v>
      </c>
      <c r="U270" s="234">
        <f>U$98*Assumptions!$P60*(1+Assumptions!$J$24)^(U$1-$G$1)</f>
        <v>0</v>
      </c>
      <c r="V270" s="234">
        <f>V$98*Assumptions!$P60*(1+Assumptions!$J$24)^(V$1-$G$1)</f>
        <v>0</v>
      </c>
      <c r="W270" s="234">
        <f>W$98*Assumptions!$P60*(1+Assumptions!$J$24)^(W$1-$G$1)</f>
        <v>0</v>
      </c>
      <c r="X270" s="234">
        <f>X$98*Assumptions!$P60*(1+Assumptions!$J$24)^(X$1-$G$1)</f>
        <v>0</v>
      </c>
      <c r="Y270" s="12"/>
      <c r="Z270" s="12"/>
    </row>
    <row r="271" spans="1:26" ht="14.25" customHeight="1">
      <c r="A271" s="423"/>
      <c r="B271" s="423"/>
      <c r="C271" s="423"/>
      <c r="D271" s="125" t="s">
        <v>103</v>
      </c>
      <c r="E271" s="12"/>
      <c r="F271" s="12"/>
      <c r="G271" s="234">
        <f>G$98*Assumptions!$P61*(1+Assumptions!$J$24)^(G$1-$G$1)</f>
        <v>0</v>
      </c>
      <c r="H271" s="234">
        <f>H$98*Assumptions!$P61*(1+Assumptions!$J$24)^(H$1-$G$1)</f>
        <v>0</v>
      </c>
      <c r="I271" s="234">
        <f>I$98*Assumptions!$P61*(1+Assumptions!$J$24)^(I$1-$G$1)</f>
        <v>0</v>
      </c>
      <c r="J271" s="234">
        <f>J$98*Assumptions!$P61*(1+Assumptions!$J$24)^(J$1-$G$1)</f>
        <v>0</v>
      </c>
      <c r="K271" s="234">
        <f>K$98*Assumptions!$P61*(1+Assumptions!$J$24)^(K$1-$G$1)</f>
        <v>0</v>
      </c>
      <c r="L271" s="234">
        <f>L$98*Assumptions!$P61*(1+Assumptions!$J$24)^(L$1-$G$1)</f>
        <v>0</v>
      </c>
      <c r="M271" s="234">
        <f>M$98*Assumptions!$P61*(1+Assumptions!$J$24)^(M$1-$G$1)</f>
        <v>0</v>
      </c>
      <c r="N271" s="234">
        <f>N$98*Assumptions!$P61*(1+Assumptions!$J$24)^(N$1-$G$1)</f>
        <v>0</v>
      </c>
      <c r="O271" s="234">
        <f>O$98*Assumptions!$P61*(1+Assumptions!$J$24)^(O$1-$G$1)</f>
        <v>0</v>
      </c>
      <c r="P271" s="234">
        <f>P$98*Assumptions!$P61*(1+Assumptions!$J$24)^(P$1-$G$1)</f>
        <v>0</v>
      </c>
      <c r="Q271" s="234">
        <f>Q$98*Assumptions!$P61*(1+Assumptions!$J$24)^(Q$1-$G$1)</f>
        <v>0</v>
      </c>
      <c r="R271" s="234">
        <f>R$98*Assumptions!$P61*(1+Assumptions!$J$24)^(R$1-$G$1)</f>
        <v>0</v>
      </c>
      <c r="S271" s="234">
        <f>S$98*Assumptions!$P61*(1+Assumptions!$J$24)^(S$1-$G$1)</f>
        <v>0</v>
      </c>
      <c r="T271" s="234">
        <f>T$98*Assumptions!$P61*(1+Assumptions!$J$24)^(T$1-$G$1)</f>
        <v>0</v>
      </c>
      <c r="U271" s="234">
        <f>U$98*Assumptions!$P61*(1+Assumptions!$J$24)^(U$1-$G$1)</f>
        <v>0</v>
      </c>
      <c r="V271" s="234">
        <f>V$98*Assumptions!$P61*(1+Assumptions!$J$24)^(V$1-$G$1)</f>
        <v>0</v>
      </c>
      <c r="W271" s="234">
        <f>W$98*Assumptions!$P61*(1+Assumptions!$J$24)^(W$1-$G$1)</f>
        <v>0</v>
      </c>
      <c r="X271" s="234">
        <f>X$98*Assumptions!$P61*(1+Assumptions!$J$24)^(X$1-$G$1)</f>
        <v>0</v>
      </c>
      <c r="Y271" s="12"/>
      <c r="Z271" s="12"/>
    </row>
    <row r="272" spans="1:26" ht="14.25" customHeight="1">
      <c r="A272" s="423"/>
      <c r="B272" s="423"/>
      <c r="C272" s="423"/>
      <c r="D272" s="125" t="s">
        <v>104</v>
      </c>
      <c r="E272" s="12"/>
      <c r="F272" s="12"/>
      <c r="G272" s="234">
        <f>G$98*Assumptions!$P62*(1+Assumptions!$J$24)^(G$1-$G$1)</f>
        <v>0</v>
      </c>
      <c r="H272" s="234">
        <f>H$98*Assumptions!$P62*(1+Assumptions!$J$24)^(H$1-$G$1)</f>
        <v>0</v>
      </c>
      <c r="I272" s="234">
        <f>I$98*Assumptions!$P62*(1+Assumptions!$J$24)^(I$1-$G$1)</f>
        <v>0</v>
      </c>
      <c r="J272" s="234">
        <f>J$98*Assumptions!$P62*(1+Assumptions!$J$24)^(J$1-$G$1)</f>
        <v>0</v>
      </c>
      <c r="K272" s="234">
        <f>K$98*Assumptions!$P62*(1+Assumptions!$J$24)^(K$1-$G$1)</f>
        <v>0</v>
      </c>
      <c r="L272" s="234">
        <f>L$98*Assumptions!$P62*(1+Assumptions!$J$24)^(L$1-$G$1)</f>
        <v>0</v>
      </c>
      <c r="M272" s="234">
        <f>M$98*Assumptions!$P62*(1+Assumptions!$J$24)^(M$1-$G$1)</f>
        <v>0</v>
      </c>
      <c r="N272" s="234">
        <f>N$98*Assumptions!$P62*(1+Assumptions!$J$24)^(N$1-$G$1)</f>
        <v>0</v>
      </c>
      <c r="O272" s="234">
        <f>O$98*Assumptions!$P62*(1+Assumptions!$J$24)^(O$1-$G$1)</f>
        <v>0</v>
      </c>
      <c r="P272" s="234">
        <f>P$98*Assumptions!$P62*(1+Assumptions!$J$24)^(P$1-$G$1)</f>
        <v>0</v>
      </c>
      <c r="Q272" s="234">
        <f>Q$98*Assumptions!$P62*(1+Assumptions!$J$24)^(Q$1-$G$1)</f>
        <v>0</v>
      </c>
      <c r="R272" s="234">
        <f>R$98*Assumptions!$P62*(1+Assumptions!$J$24)^(R$1-$G$1)</f>
        <v>0</v>
      </c>
      <c r="S272" s="234">
        <f>S$98*Assumptions!$P62*(1+Assumptions!$J$24)^(S$1-$G$1)</f>
        <v>0</v>
      </c>
      <c r="T272" s="234">
        <f>T$98*Assumptions!$P62*(1+Assumptions!$J$24)^(T$1-$G$1)</f>
        <v>0</v>
      </c>
      <c r="U272" s="234">
        <f>U$98*Assumptions!$P62*(1+Assumptions!$J$24)^(U$1-$G$1)</f>
        <v>0</v>
      </c>
      <c r="V272" s="234">
        <f>V$98*Assumptions!$P62*(1+Assumptions!$J$24)^(V$1-$G$1)</f>
        <v>0</v>
      </c>
      <c r="W272" s="234">
        <f>W$98*Assumptions!$P62*(1+Assumptions!$J$24)^(W$1-$G$1)</f>
        <v>0</v>
      </c>
      <c r="X272" s="234">
        <f>X$98*Assumptions!$P62*(1+Assumptions!$J$24)^(X$1-$G$1)</f>
        <v>0</v>
      </c>
      <c r="Y272" s="12"/>
      <c r="Z272" s="12"/>
    </row>
    <row r="273" spans="1:26" ht="14.25" customHeight="1">
      <c r="A273" s="423"/>
      <c r="B273" s="423"/>
      <c r="C273" s="423"/>
      <c r="D273" s="125" t="s">
        <v>105</v>
      </c>
      <c r="E273" s="12"/>
      <c r="F273" s="12"/>
      <c r="G273" s="234">
        <f>G$98*Assumptions!$P63*(1+Assumptions!$J$24)^(G$1-$G$1)</f>
        <v>0</v>
      </c>
      <c r="H273" s="234">
        <f>H$98*Assumptions!$P63*(1+Assumptions!$J$24)^(H$1-$G$1)</f>
        <v>0</v>
      </c>
      <c r="I273" s="234">
        <f>I$98*Assumptions!$P63*(1+Assumptions!$J$24)^(I$1-$G$1)</f>
        <v>0</v>
      </c>
      <c r="J273" s="234">
        <f>J$98*Assumptions!$P63*(1+Assumptions!$J$24)^(J$1-$G$1)</f>
        <v>0</v>
      </c>
      <c r="K273" s="234">
        <f>K$98*Assumptions!$P63*(1+Assumptions!$J$24)^(K$1-$G$1)</f>
        <v>0</v>
      </c>
      <c r="L273" s="234">
        <f>L$98*Assumptions!$P63*(1+Assumptions!$J$24)^(L$1-$G$1)</f>
        <v>0</v>
      </c>
      <c r="M273" s="234">
        <f>M$98*Assumptions!$P63*(1+Assumptions!$J$24)^(M$1-$G$1)</f>
        <v>0</v>
      </c>
      <c r="N273" s="234">
        <f>N$98*Assumptions!$P63*(1+Assumptions!$J$24)^(N$1-$G$1)</f>
        <v>0</v>
      </c>
      <c r="O273" s="234">
        <f>O$98*Assumptions!$P63*(1+Assumptions!$J$24)^(O$1-$G$1)</f>
        <v>0</v>
      </c>
      <c r="P273" s="234">
        <f>P$98*Assumptions!$P63*(1+Assumptions!$J$24)^(P$1-$G$1)</f>
        <v>0</v>
      </c>
      <c r="Q273" s="234">
        <f>Q$98*Assumptions!$P63*(1+Assumptions!$J$24)^(Q$1-$G$1)</f>
        <v>0</v>
      </c>
      <c r="R273" s="234">
        <f>R$98*Assumptions!$P63*(1+Assumptions!$J$24)^(R$1-$G$1)</f>
        <v>0</v>
      </c>
      <c r="S273" s="234">
        <f>S$98*Assumptions!$P63*(1+Assumptions!$J$24)^(S$1-$G$1)</f>
        <v>0</v>
      </c>
      <c r="T273" s="234">
        <f>T$98*Assumptions!$P63*(1+Assumptions!$J$24)^(T$1-$G$1)</f>
        <v>0</v>
      </c>
      <c r="U273" s="234">
        <f>U$98*Assumptions!$P63*(1+Assumptions!$J$24)^(U$1-$G$1)</f>
        <v>0</v>
      </c>
      <c r="V273" s="234">
        <f>V$98*Assumptions!$P63*(1+Assumptions!$J$24)^(V$1-$G$1)</f>
        <v>0</v>
      </c>
      <c r="W273" s="234">
        <f>W$98*Assumptions!$P63*(1+Assumptions!$J$24)^(W$1-$G$1)</f>
        <v>0</v>
      </c>
      <c r="X273" s="234">
        <f>X$98*Assumptions!$P63*(1+Assumptions!$J$24)^(X$1-$G$1)</f>
        <v>0</v>
      </c>
      <c r="Y273" s="12"/>
      <c r="Z273" s="12"/>
    </row>
    <row r="274" spans="1:26" ht="14.25" customHeight="1">
      <c r="A274" s="423"/>
      <c r="B274" s="423"/>
      <c r="C274" s="423"/>
      <c r="D274" s="125" t="s">
        <v>94</v>
      </c>
      <c r="E274" s="12"/>
      <c r="F274" s="12"/>
      <c r="G274" s="234">
        <f>G$98*Assumptions!$P64*(1+Assumptions!$J$24)^(G$1-$G$1)</f>
        <v>0</v>
      </c>
      <c r="H274" s="234">
        <f>H$98*Assumptions!$P64*(1+Assumptions!$J$24)^(H$1-$G$1)</f>
        <v>0</v>
      </c>
      <c r="I274" s="234">
        <f>I$98*Assumptions!$P64*(1+Assumptions!$J$24)^(I$1-$G$1)</f>
        <v>0</v>
      </c>
      <c r="J274" s="234">
        <f>J$98*Assumptions!$P64*(1+Assumptions!$J$24)^(J$1-$G$1)</f>
        <v>0</v>
      </c>
      <c r="K274" s="234">
        <f>K$98*Assumptions!$P64*(1+Assumptions!$J$24)^(K$1-$G$1)</f>
        <v>0</v>
      </c>
      <c r="L274" s="234">
        <f>L$98*Assumptions!$P64*(1+Assumptions!$J$24)^(L$1-$G$1)</f>
        <v>0</v>
      </c>
      <c r="M274" s="234">
        <f>M$98*Assumptions!$P64*(1+Assumptions!$J$24)^(M$1-$G$1)</f>
        <v>0</v>
      </c>
      <c r="N274" s="234">
        <f>N$98*Assumptions!$P64*(1+Assumptions!$J$24)^(N$1-$G$1)</f>
        <v>0</v>
      </c>
      <c r="O274" s="234">
        <f>O$98*Assumptions!$P64*(1+Assumptions!$J$24)^(O$1-$G$1)</f>
        <v>0</v>
      </c>
      <c r="P274" s="234">
        <f>P$98*Assumptions!$P64*(1+Assumptions!$J$24)^(P$1-$G$1)</f>
        <v>0</v>
      </c>
      <c r="Q274" s="234">
        <f>Q$98*Assumptions!$P64*(1+Assumptions!$J$24)^(Q$1-$G$1)</f>
        <v>0</v>
      </c>
      <c r="R274" s="234">
        <f>R$98*Assumptions!$P64*(1+Assumptions!$J$24)^(R$1-$G$1)</f>
        <v>0</v>
      </c>
      <c r="S274" s="234">
        <f>S$98*Assumptions!$P64*(1+Assumptions!$J$24)^(S$1-$G$1)</f>
        <v>0</v>
      </c>
      <c r="T274" s="234">
        <f>T$98*Assumptions!$P64*(1+Assumptions!$J$24)^(T$1-$G$1)</f>
        <v>0</v>
      </c>
      <c r="U274" s="234">
        <f>U$98*Assumptions!$P64*(1+Assumptions!$J$24)^(U$1-$G$1)</f>
        <v>0</v>
      </c>
      <c r="V274" s="234">
        <f>V$98*Assumptions!$P64*(1+Assumptions!$J$24)^(V$1-$G$1)</f>
        <v>0</v>
      </c>
      <c r="W274" s="234">
        <f>W$98*Assumptions!$P64*(1+Assumptions!$J$24)^(W$1-$G$1)</f>
        <v>0</v>
      </c>
      <c r="X274" s="234">
        <f>X$98*Assumptions!$P64*(1+Assumptions!$J$24)^(X$1-$G$1)</f>
        <v>0</v>
      </c>
      <c r="Y274" s="12"/>
      <c r="Z274" s="12"/>
    </row>
    <row r="275" spans="1:26" ht="14.25" customHeight="1">
      <c r="A275" s="423"/>
      <c r="B275" s="423"/>
      <c r="C275" s="423"/>
      <c r="D275" s="291" t="s">
        <v>106</v>
      </c>
      <c r="E275" s="291"/>
      <c r="F275" s="291"/>
      <c r="G275" s="234">
        <f>G$98*Assumptions!$P65*(1+Assumptions!$J$24)^(G$1-$G$1)</f>
        <v>0</v>
      </c>
      <c r="H275" s="234">
        <f>H$98*Assumptions!$P65*(1+Assumptions!$J$24)^(H$1-$G$1)</f>
        <v>0</v>
      </c>
      <c r="I275" s="234">
        <f>I$98*Assumptions!$P65*(1+Assumptions!$J$24)^(I$1-$G$1)</f>
        <v>0</v>
      </c>
      <c r="J275" s="234">
        <f>J$98*Assumptions!$P65*(1+Assumptions!$J$24)^(J$1-$G$1)</f>
        <v>0</v>
      </c>
      <c r="K275" s="234">
        <f>K$98*Assumptions!$P65*(1+Assumptions!$J$24)^(K$1-$G$1)</f>
        <v>0</v>
      </c>
      <c r="L275" s="234">
        <f>L$98*Assumptions!$P65*(1+Assumptions!$J$24)^(L$1-$G$1)</f>
        <v>0</v>
      </c>
      <c r="M275" s="234">
        <f>M$98*Assumptions!$P65*(1+Assumptions!$J$24)^(M$1-$G$1)</f>
        <v>0</v>
      </c>
      <c r="N275" s="234">
        <f>N$98*Assumptions!$P65*(1+Assumptions!$J$24)^(N$1-$G$1)</f>
        <v>0</v>
      </c>
      <c r="O275" s="234">
        <f>O$98*Assumptions!$P65*(1+Assumptions!$J$24)^(O$1-$G$1)</f>
        <v>0</v>
      </c>
      <c r="P275" s="234">
        <f>P$98*Assumptions!$P65*(1+Assumptions!$J$24)^(P$1-$G$1)</f>
        <v>0</v>
      </c>
      <c r="Q275" s="234">
        <f>Q$98*Assumptions!$P65*(1+Assumptions!$J$24)^(Q$1-$G$1)</f>
        <v>0</v>
      </c>
      <c r="R275" s="234">
        <f>R$98*Assumptions!$P65*(1+Assumptions!$J$24)^(R$1-$G$1)</f>
        <v>0</v>
      </c>
      <c r="S275" s="234">
        <f>S$98*Assumptions!$P65*(1+Assumptions!$J$24)^(S$1-$G$1)</f>
        <v>0</v>
      </c>
      <c r="T275" s="234">
        <f>T$98*Assumptions!$P65*(1+Assumptions!$J$24)^(T$1-$G$1)</f>
        <v>0</v>
      </c>
      <c r="U275" s="234">
        <f>U$98*Assumptions!$P65*(1+Assumptions!$J$24)^(U$1-$G$1)</f>
        <v>0</v>
      </c>
      <c r="V275" s="234">
        <f>V$98*Assumptions!$P65*(1+Assumptions!$J$24)^(V$1-$G$1)</f>
        <v>0</v>
      </c>
      <c r="W275" s="234">
        <f>W$98*Assumptions!$P65*(1+Assumptions!$J$24)^(W$1-$G$1)</f>
        <v>0</v>
      </c>
      <c r="X275" s="234">
        <f>X$98*Assumptions!$P65*(1+Assumptions!$J$24)^(X$1-$G$1)</f>
        <v>0</v>
      </c>
      <c r="Y275" s="296"/>
      <c r="Z275" s="296"/>
    </row>
    <row r="276" spans="1:26" ht="14.25" customHeight="1">
      <c r="A276" s="423"/>
      <c r="B276" s="423"/>
      <c r="C276" s="423"/>
      <c r="D276" s="305" t="s">
        <v>217</v>
      </c>
      <c r="E276" s="12"/>
      <c r="F276" s="12"/>
      <c r="G276" s="254">
        <f t="shared" ref="G276:X276" si="21">SUM(G266:G275)</f>
        <v>0</v>
      </c>
      <c r="H276" s="234">
        <f t="shared" si="21"/>
        <v>0</v>
      </c>
      <c r="I276" s="234">
        <f t="shared" si="21"/>
        <v>0</v>
      </c>
      <c r="J276" s="234">
        <f t="shared" si="21"/>
        <v>0</v>
      </c>
      <c r="K276" s="234">
        <f t="shared" si="21"/>
        <v>0</v>
      </c>
      <c r="L276" s="234">
        <f t="shared" si="21"/>
        <v>0</v>
      </c>
      <c r="M276" s="234">
        <f t="shared" si="21"/>
        <v>0</v>
      </c>
      <c r="N276" s="234">
        <f t="shared" si="21"/>
        <v>0</v>
      </c>
      <c r="O276" s="234">
        <f t="shared" si="21"/>
        <v>0</v>
      </c>
      <c r="P276" s="234">
        <f t="shared" si="21"/>
        <v>0</v>
      </c>
      <c r="Q276" s="234">
        <f t="shared" si="21"/>
        <v>0</v>
      </c>
      <c r="R276" s="234">
        <f t="shared" si="21"/>
        <v>0</v>
      </c>
      <c r="S276" s="234">
        <f t="shared" si="21"/>
        <v>0</v>
      </c>
      <c r="T276" s="234">
        <f t="shared" si="21"/>
        <v>0</v>
      </c>
      <c r="U276" s="234">
        <f t="shared" si="21"/>
        <v>0</v>
      </c>
      <c r="V276" s="234">
        <f t="shared" si="21"/>
        <v>0</v>
      </c>
      <c r="W276" s="234">
        <f t="shared" si="21"/>
        <v>0</v>
      </c>
      <c r="X276" s="234">
        <f t="shared" si="21"/>
        <v>0</v>
      </c>
      <c r="Y276" s="12"/>
      <c r="Z276" s="12"/>
    </row>
    <row r="277" spans="1:26" ht="14.25" customHeight="1">
      <c r="A277" s="423"/>
      <c r="B277" s="423"/>
      <c r="C277" s="423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423"/>
      <c r="B278" s="423"/>
      <c r="C278" s="423"/>
      <c r="D278" s="302" t="s">
        <v>129</v>
      </c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423"/>
      <c r="B279" s="423"/>
      <c r="C279" s="423"/>
      <c r="D279" s="125" t="s">
        <v>86</v>
      </c>
      <c r="E279" s="12"/>
      <c r="F279" s="12"/>
      <c r="G279" s="234">
        <f>G$99*Assumptions!$Q56*(1+Assumptions!$J$24)^(G$1-$G$1)</f>
        <v>0</v>
      </c>
      <c r="H279" s="234">
        <f>H$99*Assumptions!$Q56*(1+Assumptions!$J$24)^(H$1-$G$1)</f>
        <v>0</v>
      </c>
      <c r="I279" s="234">
        <f>I$99*Assumptions!$Q56*(1+Assumptions!$J$24)^(I$1-$G$1)</f>
        <v>0</v>
      </c>
      <c r="J279" s="234">
        <f>J$99*Assumptions!$Q56*(1+Assumptions!$J$24)^(J$1-$G$1)</f>
        <v>0</v>
      </c>
      <c r="K279" s="234">
        <f>K$99*Assumptions!$Q56*(1+Assumptions!$J$24)^(K$1-$G$1)</f>
        <v>0</v>
      </c>
      <c r="L279" s="234">
        <f>L$99*Assumptions!$Q56*(1+Assumptions!$J$24)^(L$1-$G$1)</f>
        <v>0</v>
      </c>
      <c r="M279" s="234">
        <f>M$99*Assumptions!$Q56*(1+Assumptions!$J$24)^(M$1-$G$1)</f>
        <v>0</v>
      </c>
      <c r="N279" s="234">
        <f>N$99*Assumptions!$Q56*(1+Assumptions!$J$24)^(N$1-$G$1)</f>
        <v>0</v>
      </c>
      <c r="O279" s="234">
        <f>O$99*Assumptions!$Q56*(1+Assumptions!$J$24)^(O$1-$G$1)</f>
        <v>0</v>
      </c>
      <c r="P279" s="234">
        <f>P$99*Assumptions!$Q56*(1+Assumptions!$J$24)^(P$1-$G$1)</f>
        <v>0</v>
      </c>
      <c r="Q279" s="234">
        <f>Q$99*Assumptions!$Q56*(1+Assumptions!$J$24)^(Q$1-$G$1)</f>
        <v>0</v>
      </c>
      <c r="R279" s="234">
        <f>R$99*Assumptions!$Q56*(1+Assumptions!$J$24)^(R$1-$G$1)</f>
        <v>0</v>
      </c>
      <c r="S279" s="234">
        <f>S$99*Assumptions!$Q56*(1+Assumptions!$J$24)^(S$1-$G$1)</f>
        <v>0</v>
      </c>
      <c r="T279" s="234">
        <f>T$99*Assumptions!$Q56*(1+Assumptions!$J$24)^(T$1-$G$1)</f>
        <v>0</v>
      </c>
      <c r="U279" s="234">
        <f>U$99*Assumptions!$Q56*(1+Assumptions!$J$24)^(U$1-$G$1)</f>
        <v>0</v>
      </c>
      <c r="V279" s="234">
        <f>V$99*Assumptions!$Q56*(1+Assumptions!$J$24)^(V$1-$G$1)</f>
        <v>0</v>
      </c>
      <c r="W279" s="234">
        <f>W$99*Assumptions!$Q56*(1+Assumptions!$J$24)^(W$1-$G$1)</f>
        <v>0</v>
      </c>
      <c r="X279" s="234">
        <f>X$99*Assumptions!$Q56*(1+Assumptions!$J$24)^(X$1-$G$1)</f>
        <v>0</v>
      </c>
      <c r="Y279" s="12"/>
      <c r="Z279" s="12"/>
    </row>
    <row r="280" spans="1:26" ht="14.25" customHeight="1">
      <c r="A280" s="423"/>
      <c r="B280" s="423"/>
      <c r="C280" s="423"/>
      <c r="D280" s="125" t="s">
        <v>100</v>
      </c>
      <c r="E280" s="12"/>
      <c r="F280" s="12"/>
      <c r="G280" s="234">
        <f>G$99*Assumptions!$Q57*(1+Assumptions!$J$24)^(G$1-$G$1)</f>
        <v>0</v>
      </c>
      <c r="H280" s="234">
        <f>H$99*Assumptions!$Q57*(1+Assumptions!$J$24)^(H$1-$G$1)</f>
        <v>0</v>
      </c>
      <c r="I280" s="234">
        <f>I$99*Assumptions!$Q57*(1+Assumptions!$J$24)^(I$1-$G$1)</f>
        <v>0</v>
      </c>
      <c r="J280" s="234">
        <f>J$99*Assumptions!$Q57*(1+Assumptions!$J$24)^(J$1-$G$1)</f>
        <v>0</v>
      </c>
      <c r="K280" s="234">
        <f>K$99*Assumptions!$Q57*(1+Assumptions!$J$24)^(K$1-$G$1)</f>
        <v>0</v>
      </c>
      <c r="L280" s="234">
        <f>L$99*Assumptions!$Q57*(1+Assumptions!$J$24)^(L$1-$G$1)</f>
        <v>0</v>
      </c>
      <c r="M280" s="234">
        <f>M$99*Assumptions!$Q57*(1+Assumptions!$J$24)^(M$1-$G$1)</f>
        <v>0</v>
      </c>
      <c r="N280" s="234">
        <f>N$99*Assumptions!$Q57*(1+Assumptions!$J$24)^(N$1-$G$1)</f>
        <v>0</v>
      </c>
      <c r="O280" s="234">
        <f>O$99*Assumptions!$Q57*(1+Assumptions!$J$24)^(O$1-$G$1)</f>
        <v>0</v>
      </c>
      <c r="P280" s="234">
        <f>P$99*Assumptions!$Q57*(1+Assumptions!$J$24)^(P$1-$G$1)</f>
        <v>0</v>
      </c>
      <c r="Q280" s="234">
        <f>Q$99*Assumptions!$Q57*(1+Assumptions!$J$24)^(Q$1-$G$1)</f>
        <v>0</v>
      </c>
      <c r="R280" s="234">
        <f>R$99*Assumptions!$Q57*(1+Assumptions!$J$24)^(R$1-$G$1)</f>
        <v>0</v>
      </c>
      <c r="S280" s="234">
        <f>S$99*Assumptions!$Q57*(1+Assumptions!$J$24)^(S$1-$G$1)</f>
        <v>0</v>
      </c>
      <c r="T280" s="234">
        <f>T$99*Assumptions!$Q57*(1+Assumptions!$J$24)^(T$1-$G$1)</f>
        <v>0</v>
      </c>
      <c r="U280" s="234">
        <f>U$99*Assumptions!$Q57*(1+Assumptions!$J$24)^(U$1-$G$1)</f>
        <v>0</v>
      </c>
      <c r="V280" s="234">
        <f>V$99*Assumptions!$Q57*(1+Assumptions!$J$24)^(V$1-$G$1)</f>
        <v>0</v>
      </c>
      <c r="W280" s="234">
        <f>W$99*Assumptions!$Q57*(1+Assumptions!$J$24)^(W$1-$G$1)</f>
        <v>0</v>
      </c>
      <c r="X280" s="234">
        <f>X$99*Assumptions!$Q57*(1+Assumptions!$J$24)^(X$1-$G$1)</f>
        <v>0</v>
      </c>
      <c r="Y280" s="12"/>
      <c r="Z280" s="12"/>
    </row>
    <row r="281" spans="1:26" ht="14.25" customHeight="1">
      <c r="A281" s="423"/>
      <c r="B281" s="423"/>
      <c r="C281" s="423"/>
      <c r="D281" s="125" t="s">
        <v>101</v>
      </c>
      <c r="E281" s="12"/>
      <c r="F281" s="12"/>
      <c r="G281" s="234">
        <f>G$99*Assumptions!$Q58*(1+Assumptions!$J$24)^(G$1-$G$1)</f>
        <v>0</v>
      </c>
      <c r="H281" s="234">
        <f>H$99*Assumptions!$Q58*(1+Assumptions!$J$24)^(H$1-$G$1)</f>
        <v>0</v>
      </c>
      <c r="I281" s="234">
        <f>I$99*Assumptions!$Q58*(1+Assumptions!$J$24)^(I$1-$G$1)</f>
        <v>0</v>
      </c>
      <c r="J281" s="234">
        <f>J$99*Assumptions!$Q58*(1+Assumptions!$J$24)^(J$1-$G$1)</f>
        <v>0</v>
      </c>
      <c r="K281" s="234">
        <f>K$99*Assumptions!$Q58*(1+Assumptions!$J$24)^(K$1-$G$1)</f>
        <v>0</v>
      </c>
      <c r="L281" s="234">
        <f>L$99*Assumptions!$Q58*(1+Assumptions!$J$24)^(L$1-$G$1)</f>
        <v>0</v>
      </c>
      <c r="M281" s="234">
        <f>M$99*Assumptions!$Q58*(1+Assumptions!$J$24)^(M$1-$G$1)</f>
        <v>0</v>
      </c>
      <c r="N281" s="234">
        <f>N$99*Assumptions!$Q58*(1+Assumptions!$J$24)^(N$1-$G$1)</f>
        <v>0</v>
      </c>
      <c r="O281" s="234">
        <f>O$99*Assumptions!$Q58*(1+Assumptions!$J$24)^(O$1-$G$1)</f>
        <v>0</v>
      </c>
      <c r="P281" s="234">
        <f>P$99*Assumptions!$Q58*(1+Assumptions!$J$24)^(P$1-$G$1)</f>
        <v>0</v>
      </c>
      <c r="Q281" s="234">
        <f>Q$99*Assumptions!$Q58*(1+Assumptions!$J$24)^(Q$1-$G$1)</f>
        <v>0</v>
      </c>
      <c r="R281" s="234">
        <f>R$99*Assumptions!$Q58*(1+Assumptions!$J$24)^(R$1-$G$1)</f>
        <v>0</v>
      </c>
      <c r="S281" s="234">
        <f>S$99*Assumptions!$Q58*(1+Assumptions!$J$24)^(S$1-$G$1)</f>
        <v>0</v>
      </c>
      <c r="T281" s="234">
        <f>T$99*Assumptions!$Q58*(1+Assumptions!$J$24)^(T$1-$G$1)</f>
        <v>0</v>
      </c>
      <c r="U281" s="234">
        <f>U$99*Assumptions!$Q58*(1+Assumptions!$J$24)^(U$1-$G$1)</f>
        <v>0</v>
      </c>
      <c r="V281" s="234">
        <f>V$99*Assumptions!$Q58*(1+Assumptions!$J$24)^(V$1-$G$1)</f>
        <v>0</v>
      </c>
      <c r="W281" s="234">
        <f>W$99*Assumptions!$Q58*(1+Assumptions!$J$24)^(W$1-$G$1)</f>
        <v>0</v>
      </c>
      <c r="X281" s="234">
        <f>X$99*Assumptions!$Q58*(1+Assumptions!$J$24)^(X$1-$G$1)</f>
        <v>0</v>
      </c>
      <c r="Y281" s="12"/>
      <c r="Z281" s="12"/>
    </row>
    <row r="282" spans="1:26" ht="14.25" customHeight="1">
      <c r="A282" s="423"/>
      <c r="B282" s="423"/>
      <c r="C282" s="423"/>
      <c r="D282" s="125" t="s">
        <v>102</v>
      </c>
      <c r="E282" s="12"/>
      <c r="F282" s="12"/>
      <c r="G282" s="234">
        <f>G$99*Assumptions!$Q59*(1+Assumptions!$J$24)^(G$1-$G$1)</f>
        <v>0</v>
      </c>
      <c r="H282" s="234">
        <f>H$99*Assumptions!$Q59*(1+Assumptions!$J$24)^(H$1-$G$1)</f>
        <v>0</v>
      </c>
      <c r="I282" s="234">
        <f>I$99*Assumptions!$Q59*(1+Assumptions!$J$24)^(I$1-$G$1)</f>
        <v>0</v>
      </c>
      <c r="J282" s="234">
        <f>J$99*Assumptions!$Q59*(1+Assumptions!$J$24)^(J$1-$G$1)</f>
        <v>0</v>
      </c>
      <c r="K282" s="234">
        <f>K$99*Assumptions!$Q59*(1+Assumptions!$J$24)^(K$1-$G$1)</f>
        <v>0</v>
      </c>
      <c r="L282" s="234">
        <f>L$99*Assumptions!$Q59*(1+Assumptions!$J$24)^(L$1-$G$1)</f>
        <v>0</v>
      </c>
      <c r="M282" s="234">
        <f>M$99*Assumptions!$Q59*(1+Assumptions!$J$24)^(M$1-$G$1)</f>
        <v>0</v>
      </c>
      <c r="N282" s="234">
        <f>N$99*Assumptions!$Q59*(1+Assumptions!$J$24)^(N$1-$G$1)</f>
        <v>0</v>
      </c>
      <c r="O282" s="234">
        <f>O$99*Assumptions!$Q59*(1+Assumptions!$J$24)^(O$1-$G$1)</f>
        <v>0</v>
      </c>
      <c r="P282" s="234">
        <f>P$99*Assumptions!$Q59*(1+Assumptions!$J$24)^(P$1-$G$1)</f>
        <v>0</v>
      </c>
      <c r="Q282" s="234">
        <f>Q$99*Assumptions!$Q59*(1+Assumptions!$J$24)^(Q$1-$G$1)</f>
        <v>0</v>
      </c>
      <c r="R282" s="234">
        <f>R$99*Assumptions!$Q59*(1+Assumptions!$J$24)^(R$1-$G$1)</f>
        <v>0</v>
      </c>
      <c r="S282" s="234">
        <f>S$99*Assumptions!$Q59*(1+Assumptions!$J$24)^(S$1-$G$1)</f>
        <v>0</v>
      </c>
      <c r="T282" s="234">
        <f>T$99*Assumptions!$Q59*(1+Assumptions!$J$24)^(T$1-$G$1)</f>
        <v>0</v>
      </c>
      <c r="U282" s="234">
        <f>U$99*Assumptions!$Q59*(1+Assumptions!$J$24)^(U$1-$G$1)</f>
        <v>0</v>
      </c>
      <c r="V282" s="234">
        <f>V$99*Assumptions!$Q59*(1+Assumptions!$J$24)^(V$1-$G$1)</f>
        <v>0</v>
      </c>
      <c r="W282" s="234">
        <f>W$99*Assumptions!$Q59*(1+Assumptions!$J$24)^(W$1-$G$1)</f>
        <v>0</v>
      </c>
      <c r="X282" s="234">
        <f>X$99*Assumptions!$Q59*(1+Assumptions!$J$24)^(X$1-$G$1)</f>
        <v>0</v>
      </c>
      <c r="Y282" s="12"/>
      <c r="Z282" s="12"/>
    </row>
    <row r="283" spans="1:26" ht="14.25" customHeight="1">
      <c r="A283" s="423"/>
      <c r="B283" s="423"/>
      <c r="C283" s="423"/>
      <c r="D283" s="125" t="s">
        <v>90</v>
      </c>
      <c r="E283" s="12"/>
      <c r="F283" s="12"/>
      <c r="G283" s="234">
        <f>G$99*Assumptions!$Q60*(1+Assumptions!$J$24)^(G$1-$G$1)</f>
        <v>0</v>
      </c>
      <c r="H283" s="234">
        <f>H$99*Assumptions!$Q60*(1+Assumptions!$J$24)^(H$1-$G$1)</f>
        <v>0</v>
      </c>
      <c r="I283" s="234">
        <f>I$99*Assumptions!$Q60*(1+Assumptions!$J$24)^(I$1-$G$1)</f>
        <v>0</v>
      </c>
      <c r="J283" s="234">
        <f>J$99*Assumptions!$Q60*(1+Assumptions!$J$24)^(J$1-$G$1)</f>
        <v>0</v>
      </c>
      <c r="K283" s="234">
        <f>K$99*Assumptions!$Q60*(1+Assumptions!$J$24)^(K$1-$G$1)</f>
        <v>0</v>
      </c>
      <c r="L283" s="234">
        <f>L$99*Assumptions!$Q60*(1+Assumptions!$J$24)^(L$1-$G$1)</f>
        <v>0</v>
      </c>
      <c r="M283" s="234">
        <f>M$99*Assumptions!$Q60*(1+Assumptions!$J$24)^(M$1-$G$1)</f>
        <v>0</v>
      </c>
      <c r="N283" s="234">
        <f>N$99*Assumptions!$Q60*(1+Assumptions!$J$24)^(N$1-$G$1)</f>
        <v>0</v>
      </c>
      <c r="O283" s="234">
        <f>O$99*Assumptions!$Q60*(1+Assumptions!$J$24)^(O$1-$G$1)</f>
        <v>0</v>
      </c>
      <c r="P283" s="234">
        <f>P$99*Assumptions!$Q60*(1+Assumptions!$J$24)^(P$1-$G$1)</f>
        <v>0</v>
      </c>
      <c r="Q283" s="234">
        <f>Q$99*Assumptions!$Q60*(1+Assumptions!$J$24)^(Q$1-$G$1)</f>
        <v>0</v>
      </c>
      <c r="R283" s="234">
        <f>R$99*Assumptions!$Q60*(1+Assumptions!$J$24)^(R$1-$G$1)</f>
        <v>0</v>
      </c>
      <c r="S283" s="234">
        <f>S$99*Assumptions!$Q60*(1+Assumptions!$J$24)^(S$1-$G$1)</f>
        <v>0</v>
      </c>
      <c r="T283" s="234">
        <f>T$99*Assumptions!$Q60*(1+Assumptions!$J$24)^(T$1-$G$1)</f>
        <v>0</v>
      </c>
      <c r="U283" s="234">
        <f>U$99*Assumptions!$Q60*(1+Assumptions!$J$24)^(U$1-$G$1)</f>
        <v>0</v>
      </c>
      <c r="V283" s="234">
        <f>V$99*Assumptions!$Q60*(1+Assumptions!$J$24)^(V$1-$G$1)</f>
        <v>0</v>
      </c>
      <c r="W283" s="234">
        <f>W$99*Assumptions!$Q60*(1+Assumptions!$J$24)^(W$1-$G$1)</f>
        <v>0</v>
      </c>
      <c r="X283" s="234">
        <f>X$99*Assumptions!$Q60*(1+Assumptions!$J$24)^(X$1-$G$1)</f>
        <v>0</v>
      </c>
      <c r="Y283" s="12"/>
      <c r="Z283" s="12"/>
    </row>
    <row r="284" spans="1:26" ht="14.25" customHeight="1">
      <c r="A284" s="423"/>
      <c r="B284" s="423"/>
      <c r="C284" s="423"/>
      <c r="D284" s="125" t="s">
        <v>103</v>
      </c>
      <c r="E284" s="12"/>
      <c r="F284" s="12"/>
      <c r="G284" s="234">
        <f>G$99*Assumptions!$Q61*(1+Assumptions!$J$24)^(G$1-$G$1)</f>
        <v>0</v>
      </c>
      <c r="H284" s="234">
        <f>H$99*Assumptions!$Q61*(1+Assumptions!$J$24)^(H$1-$G$1)</f>
        <v>0</v>
      </c>
      <c r="I284" s="234">
        <f>I$99*Assumptions!$Q61*(1+Assumptions!$J$24)^(I$1-$G$1)</f>
        <v>0</v>
      </c>
      <c r="J284" s="234">
        <f>J$99*Assumptions!$Q61*(1+Assumptions!$J$24)^(J$1-$G$1)</f>
        <v>0</v>
      </c>
      <c r="K284" s="234">
        <f>K$99*Assumptions!$Q61*(1+Assumptions!$J$24)^(K$1-$G$1)</f>
        <v>0</v>
      </c>
      <c r="L284" s="234">
        <f>L$99*Assumptions!$Q61*(1+Assumptions!$J$24)^(L$1-$G$1)</f>
        <v>0</v>
      </c>
      <c r="M284" s="234">
        <f>M$99*Assumptions!$Q61*(1+Assumptions!$J$24)^(M$1-$G$1)</f>
        <v>0</v>
      </c>
      <c r="N284" s="234">
        <f>N$99*Assumptions!$Q61*(1+Assumptions!$J$24)^(N$1-$G$1)</f>
        <v>0</v>
      </c>
      <c r="O284" s="234">
        <f>O$99*Assumptions!$Q61*(1+Assumptions!$J$24)^(O$1-$G$1)</f>
        <v>0</v>
      </c>
      <c r="P284" s="234">
        <f>P$99*Assumptions!$Q61*(1+Assumptions!$J$24)^(P$1-$G$1)</f>
        <v>0</v>
      </c>
      <c r="Q284" s="234">
        <f>Q$99*Assumptions!$Q61*(1+Assumptions!$J$24)^(Q$1-$G$1)</f>
        <v>0</v>
      </c>
      <c r="R284" s="234">
        <f>R$99*Assumptions!$Q61*(1+Assumptions!$J$24)^(R$1-$G$1)</f>
        <v>0</v>
      </c>
      <c r="S284" s="234">
        <f>S$99*Assumptions!$Q61*(1+Assumptions!$J$24)^(S$1-$G$1)</f>
        <v>0</v>
      </c>
      <c r="T284" s="234">
        <f>T$99*Assumptions!$Q61*(1+Assumptions!$J$24)^(T$1-$G$1)</f>
        <v>0</v>
      </c>
      <c r="U284" s="234">
        <f>U$99*Assumptions!$Q61*(1+Assumptions!$J$24)^(U$1-$G$1)</f>
        <v>0</v>
      </c>
      <c r="V284" s="234">
        <f>V$99*Assumptions!$Q61*(1+Assumptions!$J$24)^(V$1-$G$1)</f>
        <v>0</v>
      </c>
      <c r="W284" s="234">
        <f>W$99*Assumptions!$Q61*(1+Assumptions!$J$24)^(W$1-$G$1)</f>
        <v>0</v>
      </c>
      <c r="X284" s="234">
        <f>X$99*Assumptions!$Q61*(1+Assumptions!$J$24)^(X$1-$G$1)</f>
        <v>0</v>
      </c>
      <c r="Y284" s="12"/>
      <c r="Z284" s="12"/>
    </row>
    <row r="285" spans="1:26" ht="14.25" customHeight="1">
      <c r="A285" s="423"/>
      <c r="B285" s="423"/>
      <c r="C285" s="423"/>
      <c r="D285" s="125" t="s">
        <v>104</v>
      </c>
      <c r="E285" s="12"/>
      <c r="F285" s="12"/>
      <c r="G285" s="234">
        <f>G$99*Assumptions!$Q62*(1+Assumptions!$J$24)^(G$1-$G$1)</f>
        <v>0</v>
      </c>
      <c r="H285" s="234">
        <f>H$99*Assumptions!$Q62*(1+Assumptions!$J$24)^(H$1-$G$1)</f>
        <v>0</v>
      </c>
      <c r="I285" s="234">
        <f>I$99*Assumptions!$Q62*(1+Assumptions!$J$24)^(I$1-$G$1)</f>
        <v>0</v>
      </c>
      <c r="J285" s="234">
        <f>J$99*Assumptions!$Q62*(1+Assumptions!$J$24)^(J$1-$G$1)</f>
        <v>0</v>
      </c>
      <c r="K285" s="234">
        <f>K$99*Assumptions!$Q62*(1+Assumptions!$J$24)^(K$1-$G$1)</f>
        <v>0</v>
      </c>
      <c r="L285" s="234">
        <f>L$99*Assumptions!$Q62*(1+Assumptions!$J$24)^(L$1-$G$1)</f>
        <v>0</v>
      </c>
      <c r="M285" s="234">
        <f>M$99*Assumptions!$Q62*(1+Assumptions!$J$24)^(M$1-$G$1)</f>
        <v>0</v>
      </c>
      <c r="N285" s="234">
        <f>N$99*Assumptions!$Q62*(1+Assumptions!$J$24)^(N$1-$G$1)</f>
        <v>0</v>
      </c>
      <c r="O285" s="234">
        <f>O$99*Assumptions!$Q62*(1+Assumptions!$J$24)^(O$1-$G$1)</f>
        <v>0</v>
      </c>
      <c r="P285" s="234">
        <f>P$99*Assumptions!$Q62*(1+Assumptions!$J$24)^(P$1-$G$1)</f>
        <v>0</v>
      </c>
      <c r="Q285" s="234">
        <f>Q$99*Assumptions!$Q62*(1+Assumptions!$J$24)^(Q$1-$G$1)</f>
        <v>0</v>
      </c>
      <c r="R285" s="234">
        <f>R$99*Assumptions!$Q62*(1+Assumptions!$J$24)^(R$1-$G$1)</f>
        <v>0</v>
      </c>
      <c r="S285" s="234">
        <f>S$99*Assumptions!$Q62*(1+Assumptions!$J$24)^(S$1-$G$1)</f>
        <v>0</v>
      </c>
      <c r="T285" s="234">
        <f>T$99*Assumptions!$Q62*(1+Assumptions!$J$24)^(T$1-$G$1)</f>
        <v>0</v>
      </c>
      <c r="U285" s="234">
        <f>U$99*Assumptions!$Q62*(1+Assumptions!$J$24)^(U$1-$G$1)</f>
        <v>0</v>
      </c>
      <c r="V285" s="234">
        <f>V$99*Assumptions!$Q62*(1+Assumptions!$J$24)^(V$1-$G$1)</f>
        <v>0</v>
      </c>
      <c r="W285" s="234">
        <f>W$99*Assumptions!$Q62*(1+Assumptions!$J$24)^(W$1-$G$1)</f>
        <v>0</v>
      </c>
      <c r="X285" s="234">
        <f>X$99*Assumptions!$Q62*(1+Assumptions!$J$24)^(X$1-$G$1)</f>
        <v>0</v>
      </c>
      <c r="Y285" s="12"/>
      <c r="Z285" s="12"/>
    </row>
    <row r="286" spans="1:26" ht="14.25" customHeight="1">
      <c r="A286" s="423"/>
      <c r="B286" s="423"/>
      <c r="C286" s="423"/>
      <c r="D286" s="125" t="s">
        <v>105</v>
      </c>
      <c r="E286" s="12"/>
      <c r="F286" s="12"/>
      <c r="G286" s="234">
        <f>G$99*Assumptions!$Q63*(1+Assumptions!$J$24)^(G$1-$G$1)</f>
        <v>0</v>
      </c>
      <c r="H286" s="234">
        <f>H$99*Assumptions!$Q63*(1+Assumptions!$J$24)^(H$1-$G$1)</f>
        <v>0</v>
      </c>
      <c r="I286" s="234">
        <f>I$99*Assumptions!$Q63*(1+Assumptions!$J$24)^(I$1-$G$1)</f>
        <v>0</v>
      </c>
      <c r="J286" s="234">
        <f>J$99*Assumptions!$Q63*(1+Assumptions!$J$24)^(J$1-$G$1)</f>
        <v>0</v>
      </c>
      <c r="K286" s="234">
        <f>K$99*Assumptions!$Q63*(1+Assumptions!$J$24)^(K$1-$G$1)</f>
        <v>0</v>
      </c>
      <c r="L286" s="234">
        <f>L$99*Assumptions!$Q63*(1+Assumptions!$J$24)^(L$1-$G$1)</f>
        <v>0</v>
      </c>
      <c r="M286" s="234">
        <f>M$99*Assumptions!$Q63*(1+Assumptions!$J$24)^(M$1-$G$1)</f>
        <v>0</v>
      </c>
      <c r="N286" s="234">
        <f>N$99*Assumptions!$Q63*(1+Assumptions!$J$24)^(N$1-$G$1)</f>
        <v>0</v>
      </c>
      <c r="O286" s="234">
        <f>O$99*Assumptions!$Q63*(1+Assumptions!$J$24)^(O$1-$G$1)</f>
        <v>0</v>
      </c>
      <c r="P286" s="234">
        <f>P$99*Assumptions!$Q63*(1+Assumptions!$J$24)^(P$1-$G$1)</f>
        <v>0</v>
      </c>
      <c r="Q286" s="234">
        <f>Q$99*Assumptions!$Q63*(1+Assumptions!$J$24)^(Q$1-$G$1)</f>
        <v>0</v>
      </c>
      <c r="R286" s="234">
        <f>R$99*Assumptions!$Q63*(1+Assumptions!$J$24)^(R$1-$G$1)</f>
        <v>0</v>
      </c>
      <c r="S286" s="234">
        <f>S$99*Assumptions!$Q63*(1+Assumptions!$J$24)^(S$1-$G$1)</f>
        <v>0</v>
      </c>
      <c r="T286" s="234">
        <f>T$99*Assumptions!$Q63*(1+Assumptions!$J$24)^(T$1-$G$1)</f>
        <v>0</v>
      </c>
      <c r="U286" s="234">
        <f>U$99*Assumptions!$Q63*(1+Assumptions!$J$24)^(U$1-$G$1)</f>
        <v>0</v>
      </c>
      <c r="V286" s="234">
        <f>V$99*Assumptions!$Q63*(1+Assumptions!$J$24)^(V$1-$G$1)</f>
        <v>0</v>
      </c>
      <c r="W286" s="234">
        <f>W$99*Assumptions!$Q63*(1+Assumptions!$J$24)^(W$1-$G$1)</f>
        <v>0</v>
      </c>
      <c r="X286" s="234">
        <f>X$99*Assumptions!$Q63*(1+Assumptions!$J$24)^(X$1-$G$1)</f>
        <v>0</v>
      </c>
      <c r="Y286" s="12"/>
      <c r="Z286" s="12"/>
    </row>
    <row r="287" spans="1:26" ht="14.25" customHeight="1">
      <c r="A287" s="423"/>
      <c r="B287" s="423"/>
      <c r="C287" s="423"/>
      <c r="D287" s="125" t="s">
        <v>94</v>
      </c>
      <c r="E287" s="12"/>
      <c r="F287" s="12"/>
      <c r="G287" s="234">
        <f>G$99*Assumptions!$Q64*(1+Assumptions!$J$24)^(G$1-$G$1)</f>
        <v>0</v>
      </c>
      <c r="H287" s="234">
        <f>H$99*Assumptions!$Q64*(1+Assumptions!$J$24)^(H$1-$G$1)</f>
        <v>0</v>
      </c>
      <c r="I287" s="234">
        <f>I$99*Assumptions!$Q64*(1+Assumptions!$J$24)^(I$1-$G$1)</f>
        <v>0</v>
      </c>
      <c r="J287" s="234">
        <f>J$99*Assumptions!$Q64*(1+Assumptions!$J$24)^(J$1-$G$1)</f>
        <v>0</v>
      </c>
      <c r="K287" s="234">
        <f>K$99*Assumptions!$Q64*(1+Assumptions!$J$24)^(K$1-$G$1)</f>
        <v>0</v>
      </c>
      <c r="L287" s="234">
        <f>L$99*Assumptions!$Q64*(1+Assumptions!$J$24)^(L$1-$G$1)</f>
        <v>0</v>
      </c>
      <c r="M287" s="234">
        <f>M$99*Assumptions!$Q64*(1+Assumptions!$J$24)^(M$1-$G$1)</f>
        <v>0</v>
      </c>
      <c r="N287" s="234">
        <f>N$99*Assumptions!$Q64*(1+Assumptions!$J$24)^(N$1-$G$1)</f>
        <v>0</v>
      </c>
      <c r="O287" s="234">
        <f>O$99*Assumptions!$Q64*(1+Assumptions!$J$24)^(O$1-$G$1)</f>
        <v>0</v>
      </c>
      <c r="P287" s="234">
        <f>P$99*Assumptions!$Q64*(1+Assumptions!$J$24)^(P$1-$G$1)</f>
        <v>0</v>
      </c>
      <c r="Q287" s="234">
        <f>Q$99*Assumptions!$Q64*(1+Assumptions!$J$24)^(Q$1-$G$1)</f>
        <v>0</v>
      </c>
      <c r="R287" s="234">
        <f>R$99*Assumptions!$Q64*(1+Assumptions!$J$24)^(R$1-$G$1)</f>
        <v>0</v>
      </c>
      <c r="S287" s="234">
        <f>S$99*Assumptions!$Q64*(1+Assumptions!$J$24)^(S$1-$G$1)</f>
        <v>0</v>
      </c>
      <c r="T287" s="234">
        <f>T$99*Assumptions!$Q64*(1+Assumptions!$J$24)^(T$1-$G$1)</f>
        <v>0</v>
      </c>
      <c r="U287" s="234">
        <f>U$99*Assumptions!$Q64*(1+Assumptions!$J$24)^(U$1-$G$1)</f>
        <v>0</v>
      </c>
      <c r="V287" s="234">
        <f>V$99*Assumptions!$Q64*(1+Assumptions!$J$24)^(V$1-$G$1)</f>
        <v>0</v>
      </c>
      <c r="W287" s="234">
        <f>W$99*Assumptions!$Q64*(1+Assumptions!$J$24)^(W$1-$G$1)</f>
        <v>0</v>
      </c>
      <c r="X287" s="234">
        <f>X$99*Assumptions!$Q64*(1+Assumptions!$J$24)^(X$1-$G$1)</f>
        <v>0</v>
      </c>
      <c r="Y287" s="12"/>
      <c r="Z287" s="12"/>
    </row>
    <row r="288" spans="1:26" ht="14.25" customHeight="1">
      <c r="A288" s="423"/>
      <c r="B288" s="423"/>
      <c r="C288" s="423"/>
      <c r="D288" s="291" t="s">
        <v>106</v>
      </c>
      <c r="E288" s="291"/>
      <c r="F288" s="291"/>
      <c r="G288" s="295">
        <f>G$99*Assumptions!$Q65*(1+Assumptions!$J$24)^(G$1-$G$1)</f>
        <v>0</v>
      </c>
      <c r="H288" s="295">
        <f>H$99*Assumptions!$Q65*(1+Assumptions!$J$24)^(H$1-$G$1)</f>
        <v>0</v>
      </c>
      <c r="I288" s="295">
        <f>I$99*Assumptions!$Q65*(1+Assumptions!$J$24)^(I$1-$G$1)</f>
        <v>0</v>
      </c>
      <c r="J288" s="295">
        <f>J$99*Assumptions!$Q65*(1+Assumptions!$J$24)^(J$1-$G$1)</f>
        <v>0</v>
      </c>
      <c r="K288" s="295">
        <f>K$99*Assumptions!$Q65*(1+Assumptions!$J$24)^(K$1-$G$1)</f>
        <v>0</v>
      </c>
      <c r="L288" s="295">
        <f>L$99*Assumptions!$Q65*(1+Assumptions!$J$24)^(L$1-$G$1)</f>
        <v>0</v>
      </c>
      <c r="M288" s="295">
        <f>M$99*Assumptions!$Q65*(1+Assumptions!$J$24)^(M$1-$G$1)</f>
        <v>0</v>
      </c>
      <c r="N288" s="295">
        <f>N$99*Assumptions!$Q65*(1+Assumptions!$J$24)^(N$1-$G$1)</f>
        <v>0</v>
      </c>
      <c r="O288" s="295">
        <f>O$99*Assumptions!$Q65*(1+Assumptions!$J$24)^(O$1-$G$1)</f>
        <v>0</v>
      </c>
      <c r="P288" s="295">
        <f>P$99*Assumptions!$Q65*(1+Assumptions!$J$24)^(P$1-$G$1)</f>
        <v>0</v>
      </c>
      <c r="Q288" s="295">
        <f>Q$99*Assumptions!$Q65*(1+Assumptions!$J$24)^(Q$1-$G$1)</f>
        <v>0</v>
      </c>
      <c r="R288" s="295">
        <f>R$99*Assumptions!$Q65*(1+Assumptions!$J$24)^(R$1-$G$1)</f>
        <v>0</v>
      </c>
      <c r="S288" s="295">
        <f>S$99*Assumptions!$Q65*(1+Assumptions!$J$24)^(S$1-$G$1)</f>
        <v>0</v>
      </c>
      <c r="T288" s="295">
        <f>T$99*Assumptions!$Q65*(1+Assumptions!$J$24)^(T$1-$G$1)</f>
        <v>0</v>
      </c>
      <c r="U288" s="295">
        <f>U$99*Assumptions!$Q65*(1+Assumptions!$J$24)^(U$1-$G$1)</f>
        <v>0</v>
      </c>
      <c r="V288" s="295">
        <f>V$99*Assumptions!$Q65*(1+Assumptions!$J$24)^(V$1-$G$1)</f>
        <v>0</v>
      </c>
      <c r="W288" s="295">
        <f>W$99*Assumptions!$Q65*(1+Assumptions!$J$24)^(W$1-$G$1)</f>
        <v>0</v>
      </c>
      <c r="X288" s="295">
        <f>X$99*Assumptions!$Q65*(1+Assumptions!$J$24)^(X$1-$G$1)</f>
        <v>0</v>
      </c>
      <c r="Y288" s="296"/>
      <c r="Z288" s="296"/>
    </row>
    <row r="289" spans="1:26" ht="14.25" customHeight="1">
      <c r="A289" s="423"/>
      <c r="B289" s="423"/>
      <c r="C289" s="423"/>
      <c r="D289" s="305" t="s">
        <v>218</v>
      </c>
      <c r="E289" s="12"/>
      <c r="F289" s="12"/>
      <c r="G289" s="254">
        <f t="shared" ref="G289:X289" si="22">SUM(G279:G288)</f>
        <v>0</v>
      </c>
      <c r="H289" s="234">
        <f t="shared" si="22"/>
        <v>0</v>
      </c>
      <c r="I289" s="234">
        <f t="shared" si="22"/>
        <v>0</v>
      </c>
      <c r="J289" s="234">
        <f t="shared" si="22"/>
        <v>0</v>
      </c>
      <c r="K289" s="234">
        <f t="shared" si="22"/>
        <v>0</v>
      </c>
      <c r="L289" s="234">
        <f t="shared" si="22"/>
        <v>0</v>
      </c>
      <c r="M289" s="234">
        <f t="shared" si="22"/>
        <v>0</v>
      </c>
      <c r="N289" s="234">
        <f t="shared" si="22"/>
        <v>0</v>
      </c>
      <c r="O289" s="234">
        <f t="shared" si="22"/>
        <v>0</v>
      </c>
      <c r="P289" s="234">
        <f t="shared" si="22"/>
        <v>0</v>
      </c>
      <c r="Q289" s="234">
        <f t="shared" si="22"/>
        <v>0</v>
      </c>
      <c r="R289" s="234">
        <f t="shared" si="22"/>
        <v>0</v>
      </c>
      <c r="S289" s="234">
        <f t="shared" si="22"/>
        <v>0</v>
      </c>
      <c r="T289" s="234">
        <f t="shared" si="22"/>
        <v>0</v>
      </c>
      <c r="U289" s="234">
        <f t="shared" si="22"/>
        <v>0</v>
      </c>
      <c r="V289" s="234">
        <f t="shared" si="22"/>
        <v>0</v>
      </c>
      <c r="W289" s="234">
        <f t="shared" si="22"/>
        <v>0</v>
      </c>
      <c r="X289" s="234">
        <f t="shared" si="22"/>
        <v>0</v>
      </c>
      <c r="Y289" s="12"/>
      <c r="Z289" s="12"/>
    </row>
    <row r="290" spans="1:26" ht="14.25" customHeight="1">
      <c r="A290" s="423"/>
      <c r="B290" s="423"/>
      <c r="C290" s="423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423"/>
      <c r="B291" s="423"/>
      <c r="C291" s="423"/>
      <c r="D291" s="125" t="s">
        <v>207</v>
      </c>
      <c r="E291" s="12"/>
      <c r="F291" s="12"/>
      <c r="G291" s="254">
        <f t="shared" ref="G291:X291" si="23">G289+G237+G250+G263+G276</f>
        <v>0</v>
      </c>
      <c r="H291" s="234">
        <f t="shared" si="23"/>
        <v>0</v>
      </c>
      <c r="I291" s="234">
        <f t="shared" si="23"/>
        <v>0</v>
      </c>
      <c r="J291" s="234">
        <f t="shared" si="23"/>
        <v>0</v>
      </c>
      <c r="K291" s="234">
        <f t="shared" si="23"/>
        <v>0</v>
      </c>
      <c r="L291" s="234">
        <f t="shared" si="23"/>
        <v>0</v>
      </c>
      <c r="M291" s="234">
        <f t="shared" si="23"/>
        <v>0</v>
      </c>
      <c r="N291" s="234">
        <f t="shared" si="23"/>
        <v>0</v>
      </c>
      <c r="O291" s="234">
        <f t="shared" si="23"/>
        <v>0</v>
      </c>
      <c r="P291" s="234">
        <f t="shared" si="23"/>
        <v>0</v>
      </c>
      <c r="Q291" s="234">
        <f t="shared" si="23"/>
        <v>0</v>
      </c>
      <c r="R291" s="234">
        <f t="shared" si="23"/>
        <v>0</v>
      </c>
      <c r="S291" s="234">
        <f t="shared" si="23"/>
        <v>0</v>
      </c>
      <c r="T291" s="234">
        <f t="shared" si="23"/>
        <v>0</v>
      </c>
      <c r="U291" s="234">
        <f t="shared" si="23"/>
        <v>0</v>
      </c>
      <c r="V291" s="234">
        <f t="shared" si="23"/>
        <v>0</v>
      </c>
      <c r="W291" s="234">
        <f t="shared" si="23"/>
        <v>0</v>
      </c>
      <c r="X291" s="234">
        <f t="shared" si="23"/>
        <v>0</v>
      </c>
      <c r="Y291" s="12"/>
      <c r="Z291" s="12"/>
    </row>
    <row r="292" spans="1:26" ht="14.25" customHeight="1">
      <c r="A292" s="423"/>
      <c r="B292" s="423"/>
      <c r="C292" s="423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314"/>
      <c r="B293" s="314"/>
      <c r="C293" s="314"/>
      <c r="D293" s="310" t="s">
        <v>208</v>
      </c>
      <c r="E293" s="311"/>
      <c r="F293" s="311"/>
      <c r="G293" s="323">
        <f t="shared" ref="G293:X293" si="24">G222-G291</f>
        <v>0</v>
      </c>
      <c r="H293" s="312">
        <f t="shared" si="24"/>
        <v>0</v>
      </c>
      <c r="I293" s="312">
        <f t="shared" si="24"/>
        <v>0</v>
      </c>
      <c r="J293" s="312">
        <f t="shared" si="24"/>
        <v>0</v>
      </c>
      <c r="K293" s="312">
        <f t="shared" si="24"/>
        <v>0</v>
      </c>
      <c r="L293" s="312">
        <f t="shared" si="24"/>
        <v>0</v>
      </c>
      <c r="M293" s="312">
        <f t="shared" si="24"/>
        <v>0</v>
      </c>
      <c r="N293" s="312">
        <f t="shared" si="24"/>
        <v>0</v>
      </c>
      <c r="O293" s="312">
        <f t="shared" si="24"/>
        <v>0</v>
      </c>
      <c r="P293" s="312">
        <f t="shared" si="24"/>
        <v>0</v>
      </c>
      <c r="Q293" s="312">
        <f t="shared" si="24"/>
        <v>0</v>
      </c>
      <c r="R293" s="312">
        <f t="shared" si="24"/>
        <v>0</v>
      </c>
      <c r="S293" s="312">
        <f t="shared" si="24"/>
        <v>0</v>
      </c>
      <c r="T293" s="312">
        <f t="shared" si="24"/>
        <v>0</v>
      </c>
      <c r="U293" s="312">
        <f t="shared" si="24"/>
        <v>0</v>
      </c>
      <c r="V293" s="312">
        <f t="shared" si="24"/>
        <v>0</v>
      </c>
      <c r="W293" s="312">
        <f t="shared" si="24"/>
        <v>0</v>
      </c>
      <c r="X293" s="312">
        <f t="shared" si="24"/>
        <v>0</v>
      </c>
      <c r="Y293" s="314"/>
      <c r="Z293" s="314"/>
    </row>
    <row r="294" spans="1:26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442" t="s">
        <v>219</v>
      </c>
      <c r="B295" s="423"/>
      <c r="C295" s="423"/>
      <c r="D295" s="280" t="s">
        <v>220</v>
      </c>
      <c r="E295" s="284"/>
      <c r="F295" s="284"/>
      <c r="G295" s="324" t="str">
        <f>Assumptions!F9</f>
        <v>Soybeans</v>
      </c>
      <c r="H295" s="324" t="str">
        <f>Assumptions!G9</f>
        <v>Corn</v>
      </c>
      <c r="I295" s="324" t="str">
        <f>Assumptions!H9</f>
        <v>Soybeans</v>
      </c>
      <c r="J295" s="324" t="str">
        <f>Assumptions!I9</f>
        <v>Wheat</v>
      </c>
      <c r="K295" s="324" t="str">
        <f>Assumptions!J9</f>
        <v>Alfalfa</v>
      </c>
      <c r="L295" s="324" t="str">
        <f>Assumptions!K9</f>
        <v>Alfalfa</v>
      </c>
      <c r="M295" s="324" t="str">
        <f>Assumptions!L9</f>
        <v>Alfalfa</v>
      </c>
      <c r="N295" s="324" t="str">
        <f>Assumptions!M9</f>
        <v>Corn</v>
      </c>
      <c r="O295" s="324" t="str">
        <f>Assumptions!N9</f>
        <v>Soybeans</v>
      </c>
      <c r="P295" s="324" t="str">
        <f>Assumptions!O9</f>
        <v>Wheat</v>
      </c>
      <c r="Q295" s="324" t="str">
        <f>Assumptions!P9</f>
        <v>Alfalfa</v>
      </c>
      <c r="R295" s="324" t="str">
        <f>Assumptions!Q9</f>
        <v>Alfalfa</v>
      </c>
      <c r="S295" s="324" t="str">
        <f>Assumptions!R9</f>
        <v>Alfalfa</v>
      </c>
      <c r="T295" s="324" t="str">
        <f>Assumptions!S9</f>
        <v>Corn</v>
      </c>
      <c r="U295" s="324" t="str">
        <f>Assumptions!T9</f>
        <v>Soybeans</v>
      </c>
      <c r="V295" s="324" t="str">
        <f>Assumptions!U9</f>
        <v>Wheat</v>
      </c>
      <c r="W295" s="324" t="str">
        <f>Assumptions!V9</f>
        <v>Alfalfa</v>
      </c>
      <c r="X295" s="324" t="str">
        <f>Assumptions!W9</f>
        <v>Alfalfa</v>
      </c>
      <c r="Y295" s="284"/>
      <c r="Z295" s="284"/>
    </row>
    <row r="296" spans="1:26" ht="14.25" customHeight="1">
      <c r="A296" s="423"/>
      <c r="B296" s="423"/>
      <c r="C296" s="423"/>
      <c r="D296" s="229" t="s">
        <v>202</v>
      </c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423"/>
      <c r="B297" s="423"/>
      <c r="C297" s="423"/>
      <c r="D297" s="125" t="s">
        <v>61</v>
      </c>
      <c r="E297" s="12"/>
      <c r="F297" s="12"/>
      <c r="G297" s="286">
        <f>Assumptions!$F$19*IF(Assumptions!$E$3=$D$1,1,0)*IF(Assumptions!F$9=$D297,1,0)</f>
        <v>0</v>
      </c>
      <c r="H297" s="286">
        <f>Assumptions!$F$19*IF(Assumptions!$E$3=$D$1,1,0)*IF(Assumptions!G$9=$D297,1,0)</f>
        <v>0</v>
      </c>
      <c r="I297" s="286">
        <f>Assumptions!$F$19*IF(Assumptions!$E$3=$D$1,1,0)*IF(Assumptions!H$9=$D297,1,0)</f>
        <v>0</v>
      </c>
      <c r="J297" s="286">
        <f>Assumptions!$F$19*IF(Assumptions!$E$3=$D$1,1,0)*IF(Assumptions!I$9=$D297,1,0)</f>
        <v>0</v>
      </c>
      <c r="K297" s="286">
        <f>Assumptions!$F$19*IF(Assumptions!$E$3=$D$1,1,0)*IF(Assumptions!J$9=$D297,1,0)</f>
        <v>0</v>
      </c>
      <c r="L297" s="286">
        <f>Assumptions!$F$19*IF(Assumptions!$E$3=$D$1,1,0)*IF(Assumptions!K$9=$D297,1,0)</f>
        <v>0</v>
      </c>
      <c r="M297" s="286">
        <f>Assumptions!$F$19*IF(Assumptions!$E$3=$D$1,1,0)*IF(Assumptions!L$9=$D297,1,0)</f>
        <v>0</v>
      </c>
      <c r="N297" s="286">
        <f>Assumptions!$F$19*IF(Assumptions!$E$3=$D$1,1,0)*IF(Assumptions!M$9=$D297,1,0)</f>
        <v>0</v>
      </c>
      <c r="O297" s="286">
        <f>Assumptions!$F$19*IF(Assumptions!$E$3=$D$1,1,0)*IF(Assumptions!N$9=$D297,1,0)</f>
        <v>0</v>
      </c>
      <c r="P297" s="286">
        <f>Assumptions!$F$19*IF(Assumptions!$E$3=$D$1,1,0)*IF(Assumptions!O$9=$D297,1,0)</f>
        <v>0</v>
      </c>
      <c r="Q297" s="286">
        <f>Assumptions!$F$19*IF(Assumptions!$E$3=$D$1,1,0)*IF(Assumptions!P$9=$D297,1,0)</f>
        <v>0</v>
      </c>
      <c r="R297" s="286">
        <f>Assumptions!$F$19*IF(Assumptions!$E$3=$D$1,1,0)*IF(Assumptions!Q$9=$D297,1,0)</f>
        <v>0</v>
      </c>
      <c r="S297" s="286">
        <f>Assumptions!$F$19*IF(Assumptions!$E$3=$D$1,1,0)*IF(Assumptions!R$9=$D297,1,0)</f>
        <v>0</v>
      </c>
      <c r="T297" s="286">
        <f>Assumptions!$F$19*IF(Assumptions!$E$3=$D$1,1,0)*IF(Assumptions!S$9=$D297,1,0)</f>
        <v>0</v>
      </c>
      <c r="U297" s="286">
        <f>Assumptions!$F$19*IF(Assumptions!$E$3=$D$1,1,0)*IF(Assumptions!T$9=$D297,1,0)</f>
        <v>0</v>
      </c>
      <c r="V297" s="286">
        <f>Assumptions!$F$19*IF(Assumptions!$E$3=$D$1,1,0)*IF(Assumptions!U$9=$D297,1,0)</f>
        <v>0</v>
      </c>
      <c r="W297" s="286">
        <f>Assumptions!$F$19*IF(Assumptions!$E$3=$D$1,1,0)*IF(Assumptions!V$9=$D297,1,0)</f>
        <v>0</v>
      </c>
      <c r="X297" s="286">
        <f>Assumptions!$F$19*IF(Assumptions!$E$3=$D$1,1,0)*IF(Assumptions!W$9=$D297,1,0)</f>
        <v>0</v>
      </c>
      <c r="Y297" s="12"/>
      <c r="Z297" s="12"/>
    </row>
    <row r="298" spans="1:26" ht="14.25" customHeight="1">
      <c r="A298" s="423"/>
      <c r="B298" s="423"/>
      <c r="C298" s="423"/>
      <c r="D298" s="125" t="s">
        <v>62</v>
      </c>
      <c r="E298" s="12"/>
      <c r="F298" s="12"/>
      <c r="G298" s="286">
        <f>Assumptions!$F$19*IF(Assumptions!$E$3=$D$1,1,0)*IF(Assumptions!F$9=$D298,1,0)</f>
        <v>0</v>
      </c>
      <c r="H298" s="286">
        <f>Assumptions!$F$19*IF(Assumptions!$E$3=$D$1,1,0)*IF(Assumptions!G$9=$D298,1,0)</f>
        <v>0</v>
      </c>
      <c r="I298" s="286">
        <f>Assumptions!$F$19*IF(Assumptions!$E$3=$D$1,1,0)*IF(Assumptions!H$9=$D298,1,0)</f>
        <v>0</v>
      </c>
      <c r="J298" s="286">
        <f>Assumptions!$F$19*IF(Assumptions!$E$3=$D$1,1,0)*IF(Assumptions!I$9=$D298,1,0)</f>
        <v>0</v>
      </c>
      <c r="K298" s="286">
        <f>Assumptions!$F$19*IF(Assumptions!$E$3=$D$1,1,0)*IF(Assumptions!J$9=$D298,1,0)</f>
        <v>0</v>
      </c>
      <c r="L298" s="286">
        <f>Assumptions!$F$19*IF(Assumptions!$E$3=$D$1,1,0)*IF(Assumptions!K$9=$D298,1,0)</f>
        <v>0</v>
      </c>
      <c r="M298" s="286">
        <f>Assumptions!$F$19*IF(Assumptions!$E$3=$D$1,1,0)*IF(Assumptions!L$9=$D298,1,0)</f>
        <v>0</v>
      </c>
      <c r="N298" s="286">
        <f>Assumptions!$F$19*IF(Assumptions!$E$3=$D$1,1,0)*IF(Assumptions!M$9=$D298,1,0)</f>
        <v>0</v>
      </c>
      <c r="O298" s="286">
        <f>Assumptions!$F$19*IF(Assumptions!$E$3=$D$1,1,0)*IF(Assumptions!N$9=$D298,1,0)</f>
        <v>0</v>
      </c>
      <c r="P298" s="286">
        <f>Assumptions!$F$19*IF(Assumptions!$E$3=$D$1,1,0)*IF(Assumptions!O$9=$D298,1,0)</f>
        <v>0</v>
      </c>
      <c r="Q298" s="286">
        <f>Assumptions!$F$19*IF(Assumptions!$E$3=$D$1,1,0)*IF(Assumptions!P$9=$D298,1,0)</f>
        <v>0</v>
      </c>
      <c r="R298" s="286">
        <f>Assumptions!$F$19*IF(Assumptions!$E$3=$D$1,1,0)*IF(Assumptions!Q$9=$D298,1,0)</f>
        <v>0</v>
      </c>
      <c r="S298" s="286">
        <f>Assumptions!$F$19*IF(Assumptions!$E$3=$D$1,1,0)*IF(Assumptions!R$9=$D298,1,0)</f>
        <v>0</v>
      </c>
      <c r="T298" s="286">
        <f>Assumptions!$F$19*IF(Assumptions!$E$3=$D$1,1,0)*IF(Assumptions!S$9=$D298,1,0)</f>
        <v>0</v>
      </c>
      <c r="U298" s="286">
        <f>Assumptions!$F$19*IF(Assumptions!$E$3=$D$1,1,0)*IF(Assumptions!T$9=$D298,1,0)</f>
        <v>0</v>
      </c>
      <c r="V298" s="286">
        <f>Assumptions!$F$19*IF(Assumptions!$E$3=$D$1,1,0)*IF(Assumptions!U$9=$D298,1,0)</f>
        <v>0</v>
      </c>
      <c r="W298" s="286">
        <f>Assumptions!$F$19*IF(Assumptions!$E$3=$D$1,1,0)*IF(Assumptions!V$9=$D298,1,0)</f>
        <v>0</v>
      </c>
      <c r="X298" s="286">
        <f>Assumptions!$F$19*IF(Assumptions!$E$3=$D$1,1,0)*IF(Assumptions!W$9=$D298,1,0)</f>
        <v>0</v>
      </c>
      <c r="Y298" s="12"/>
      <c r="Z298" s="12"/>
    </row>
    <row r="299" spans="1:26" ht="14.25" customHeight="1">
      <c r="A299" s="423"/>
      <c r="B299" s="423"/>
      <c r="C299" s="423"/>
      <c r="D299" s="125" t="s">
        <v>125</v>
      </c>
      <c r="E299" s="12"/>
      <c r="F299" s="12"/>
      <c r="G299" s="286">
        <f>Assumptions!$F$19*IF(Assumptions!$E$3=$D$1,1,0)*IF(Assumptions!F$9=$D299,1,0)</f>
        <v>0</v>
      </c>
      <c r="H299" s="286">
        <f>Assumptions!$F$19*IF(Assumptions!$E$3=$D$1,1,0)*IF(Assumptions!G$9=$D299,1,0)</f>
        <v>0</v>
      </c>
      <c r="I299" s="286">
        <f>Assumptions!$F$19*IF(Assumptions!$E$3=$D$1,1,0)*IF(Assumptions!H$9=$D299,1,0)</f>
        <v>0</v>
      </c>
      <c r="J299" s="286">
        <f>Assumptions!$F$19*IF(Assumptions!$E$3=$D$1,1,0)*IF(Assumptions!I$9=$D299,1,0)</f>
        <v>0</v>
      </c>
      <c r="K299" s="286">
        <f>Assumptions!$F$19*IF(Assumptions!$E$3=$D$1,1,0)*IF(Assumptions!J$9=$D299,1,0)</f>
        <v>0</v>
      </c>
      <c r="L299" s="286">
        <f>Assumptions!$F$19*IF(Assumptions!$E$3=$D$1,1,0)*IF(Assumptions!K$9=$D299,1,0)</f>
        <v>0</v>
      </c>
      <c r="M299" s="286">
        <f>Assumptions!$F$19*IF(Assumptions!$E$3=$D$1,1,0)*IF(Assumptions!L$9=$D299,1,0)</f>
        <v>0</v>
      </c>
      <c r="N299" s="286">
        <f>Assumptions!$F$19*IF(Assumptions!$E$3=$D$1,1,0)*IF(Assumptions!M$9=$D299,1,0)</f>
        <v>0</v>
      </c>
      <c r="O299" s="286">
        <f>Assumptions!$F$19*IF(Assumptions!$E$3=$D$1,1,0)*IF(Assumptions!N$9=$D299,1,0)</f>
        <v>0</v>
      </c>
      <c r="P299" s="286">
        <f>Assumptions!$F$19*IF(Assumptions!$E$3=$D$1,1,0)*IF(Assumptions!O$9=$D299,1,0)</f>
        <v>0</v>
      </c>
      <c r="Q299" s="286">
        <f>Assumptions!$F$19*IF(Assumptions!$E$3=$D$1,1,0)*IF(Assumptions!P$9=$D299,1,0)</f>
        <v>0</v>
      </c>
      <c r="R299" s="286">
        <f>Assumptions!$F$19*IF(Assumptions!$E$3=$D$1,1,0)*IF(Assumptions!Q$9=$D299,1,0)</f>
        <v>0</v>
      </c>
      <c r="S299" s="286">
        <f>Assumptions!$F$19*IF(Assumptions!$E$3=$D$1,1,0)*IF(Assumptions!R$9=$D299,1,0)</f>
        <v>0</v>
      </c>
      <c r="T299" s="286">
        <f>Assumptions!$F$19*IF(Assumptions!$E$3=$D$1,1,0)*IF(Assumptions!S$9=$D299,1,0)</f>
        <v>0</v>
      </c>
      <c r="U299" s="286">
        <f>Assumptions!$F$19*IF(Assumptions!$E$3=$D$1,1,0)*IF(Assumptions!T$9=$D299,1,0)</f>
        <v>0</v>
      </c>
      <c r="V299" s="286">
        <f>Assumptions!$F$19*IF(Assumptions!$E$3=$D$1,1,0)*IF(Assumptions!U$9=$D299,1,0)</f>
        <v>0</v>
      </c>
      <c r="W299" s="286">
        <f>Assumptions!$F$19*IF(Assumptions!$E$3=$D$1,1,0)*IF(Assumptions!V$9=$D299,1,0)</f>
        <v>0</v>
      </c>
      <c r="X299" s="286">
        <f>Assumptions!$F$19*IF(Assumptions!$E$3=$D$1,1,0)*IF(Assumptions!W$9=$D299,1,0)</f>
        <v>0</v>
      </c>
      <c r="Y299" s="12"/>
      <c r="Z299" s="12"/>
    </row>
    <row r="300" spans="1:26" ht="14.25" customHeight="1">
      <c r="A300" s="423"/>
      <c r="B300" s="423"/>
      <c r="C300" s="423"/>
      <c r="D300" s="125" t="s">
        <v>126</v>
      </c>
      <c r="E300" s="12"/>
      <c r="F300" s="12"/>
      <c r="G300" s="286">
        <f>Assumptions!$F$19*IF(Assumptions!$E$3=$D$1,1,0)*IF(Assumptions!F$9=$D300,1,0)</f>
        <v>0</v>
      </c>
      <c r="H300" s="286">
        <f>Assumptions!$F$19*IF(Assumptions!$E$3=$D$1,1,0)*IF(Assumptions!G$9=$D300,1,0)</f>
        <v>0</v>
      </c>
      <c r="I300" s="286">
        <f>Assumptions!$F$19*IF(Assumptions!$E$3=$D$1,1,0)*IF(Assumptions!H$9=$D300,1,0)</f>
        <v>0</v>
      </c>
      <c r="J300" s="286">
        <f>Assumptions!$F$19*IF(Assumptions!$E$3=$D$1,1,0)*IF(Assumptions!I$9=$D300,1,0)</f>
        <v>0</v>
      </c>
      <c r="K300" s="286">
        <f>Assumptions!$F$19*IF(Assumptions!$E$3=$D$1,1,0)*IF(Assumptions!J$9=$D300,1,0)</f>
        <v>0</v>
      </c>
      <c r="L300" s="286">
        <f>Assumptions!$F$19*IF(Assumptions!$E$3=$D$1,1,0)*IF(Assumptions!K$9=$D300,1,0)</f>
        <v>0</v>
      </c>
      <c r="M300" s="286">
        <f>Assumptions!$F$19*IF(Assumptions!$E$3=$D$1,1,0)*IF(Assumptions!L$9=$D300,1,0)</f>
        <v>0</v>
      </c>
      <c r="N300" s="286">
        <f>Assumptions!$F$19*IF(Assumptions!$E$3=$D$1,1,0)*IF(Assumptions!M$9=$D300,1,0)</f>
        <v>0</v>
      </c>
      <c r="O300" s="286">
        <f>Assumptions!$F$19*IF(Assumptions!$E$3=$D$1,1,0)*IF(Assumptions!N$9=$D300,1,0)</f>
        <v>0</v>
      </c>
      <c r="P300" s="286">
        <f>Assumptions!$F$19*IF(Assumptions!$E$3=$D$1,1,0)*IF(Assumptions!O$9=$D300,1,0)</f>
        <v>0</v>
      </c>
      <c r="Q300" s="286">
        <f>Assumptions!$F$19*IF(Assumptions!$E$3=$D$1,1,0)*IF(Assumptions!P$9=$D300,1,0)</f>
        <v>0</v>
      </c>
      <c r="R300" s="286">
        <f>Assumptions!$F$19*IF(Assumptions!$E$3=$D$1,1,0)*IF(Assumptions!Q$9=$D300,1,0)</f>
        <v>0</v>
      </c>
      <c r="S300" s="286">
        <f>Assumptions!$F$19*IF(Assumptions!$E$3=$D$1,1,0)*IF(Assumptions!R$9=$D300,1,0)</f>
        <v>0</v>
      </c>
      <c r="T300" s="286">
        <f>Assumptions!$F$19*IF(Assumptions!$E$3=$D$1,1,0)*IF(Assumptions!S$9=$D300,1,0)</f>
        <v>0</v>
      </c>
      <c r="U300" s="286">
        <f>Assumptions!$F$19*IF(Assumptions!$E$3=$D$1,1,0)*IF(Assumptions!T$9=$D300,1,0)</f>
        <v>0</v>
      </c>
      <c r="V300" s="286">
        <f>Assumptions!$F$19*IF(Assumptions!$E$3=$D$1,1,0)*IF(Assumptions!U$9=$D300,1,0)</f>
        <v>0</v>
      </c>
      <c r="W300" s="286">
        <f>Assumptions!$F$19*IF(Assumptions!$E$3=$D$1,1,0)*IF(Assumptions!V$9=$D300,1,0)</f>
        <v>0</v>
      </c>
      <c r="X300" s="286">
        <f>Assumptions!$F$19*IF(Assumptions!$E$3=$D$1,1,0)*IF(Assumptions!W$9=$D300,1,0)</f>
        <v>0</v>
      </c>
      <c r="Y300" s="12"/>
      <c r="Z300" s="12"/>
    </row>
    <row r="301" spans="1:26" ht="14.25" customHeight="1">
      <c r="A301" s="423"/>
      <c r="B301" s="423"/>
      <c r="C301" s="423"/>
      <c r="D301" s="125" t="s">
        <v>129</v>
      </c>
      <c r="E301" s="12"/>
      <c r="F301" s="12"/>
      <c r="G301" s="286">
        <f>Assumptions!$F$19*IF(Assumptions!$E$3=$D$1,1,0)*IF(Assumptions!F$9=$D301,1,0)</f>
        <v>0</v>
      </c>
      <c r="H301" s="286">
        <f>Assumptions!$F$19*IF(Assumptions!$E$3=$D$1,1,0)*IF(Assumptions!G$9=$D301,1,0)</f>
        <v>0</v>
      </c>
      <c r="I301" s="286">
        <f>Assumptions!$F$19*IF(Assumptions!$E$3=$D$1,1,0)*IF(Assumptions!H$9=$D301,1,0)</f>
        <v>0</v>
      </c>
      <c r="J301" s="286">
        <f>Assumptions!$F$19*IF(Assumptions!$E$3=$D$1,1,0)*IF(Assumptions!I$9=$D301,1,0)</f>
        <v>0</v>
      </c>
      <c r="K301" s="286">
        <f>Assumptions!$F$19*IF(Assumptions!$E$3=$D$1,1,0)*IF(Assumptions!J$9=$D301,1,0)</f>
        <v>0</v>
      </c>
      <c r="L301" s="286">
        <f>Assumptions!$F$19*IF(Assumptions!$E$3=$D$1,1,0)*IF(Assumptions!K$9=$D301,1,0)</f>
        <v>0</v>
      </c>
      <c r="M301" s="286">
        <f>Assumptions!$F$19*IF(Assumptions!$E$3=$D$1,1,0)*IF(Assumptions!L$9=$D301,1,0)</f>
        <v>0</v>
      </c>
      <c r="N301" s="286">
        <f>Assumptions!$F$19*IF(Assumptions!$E$3=$D$1,1,0)*IF(Assumptions!M$9=$D301,1,0)</f>
        <v>0</v>
      </c>
      <c r="O301" s="286">
        <f>Assumptions!$F$19*IF(Assumptions!$E$3=$D$1,1,0)*IF(Assumptions!N$9=$D301,1,0)</f>
        <v>0</v>
      </c>
      <c r="P301" s="286">
        <f>Assumptions!$F$19*IF(Assumptions!$E$3=$D$1,1,0)*IF(Assumptions!O$9=$D301,1,0)</f>
        <v>0</v>
      </c>
      <c r="Q301" s="286">
        <f>Assumptions!$F$19*IF(Assumptions!$E$3=$D$1,1,0)*IF(Assumptions!P$9=$D301,1,0)</f>
        <v>0</v>
      </c>
      <c r="R301" s="286">
        <f>Assumptions!$F$19*IF(Assumptions!$E$3=$D$1,1,0)*IF(Assumptions!Q$9=$D301,1,0)</f>
        <v>0</v>
      </c>
      <c r="S301" s="286">
        <f>Assumptions!$F$19*IF(Assumptions!$E$3=$D$1,1,0)*IF(Assumptions!R$9=$D301,1,0)</f>
        <v>0</v>
      </c>
      <c r="T301" s="286">
        <f>Assumptions!$F$19*IF(Assumptions!$E$3=$D$1,1,0)*IF(Assumptions!S$9=$D301,1,0)</f>
        <v>0</v>
      </c>
      <c r="U301" s="286">
        <f>Assumptions!$F$19*IF(Assumptions!$E$3=$D$1,1,0)*IF(Assumptions!T$9=$D301,1,0)</f>
        <v>0</v>
      </c>
      <c r="V301" s="286">
        <f>Assumptions!$F$19*IF(Assumptions!$E$3=$D$1,1,0)*IF(Assumptions!U$9=$D301,1,0)</f>
        <v>0</v>
      </c>
      <c r="W301" s="286">
        <f>Assumptions!$F$19*IF(Assumptions!$E$3=$D$1,1,0)*IF(Assumptions!V$9=$D301,1,0)</f>
        <v>0</v>
      </c>
      <c r="X301" s="286">
        <f>Assumptions!$F$19*IF(Assumptions!$E$3=$D$1,1,0)*IF(Assumptions!W$9=$D301,1,0)</f>
        <v>0</v>
      </c>
      <c r="Y301" s="12"/>
      <c r="Z301" s="12"/>
    </row>
    <row r="302" spans="1:26" ht="14.25" customHeight="1">
      <c r="A302" s="423"/>
      <c r="B302" s="423"/>
      <c r="C302" s="423"/>
      <c r="D302" s="288"/>
      <c r="E302" s="12"/>
      <c r="F302" s="12"/>
      <c r="G302" s="289"/>
      <c r="H302" s="289"/>
      <c r="I302" s="289"/>
      <c r="J302" s="289"/>
      <c r="K302" s="289"/>
      <c r="L302" s="289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423"/>
      <c r="B303" s="423"/>
      <c r="C303" s="423"/>
      <c r="D303" s="229" t="s">
        <v>162</v>
      </c>
      <c r="E303" s="12"/>
      <c r="F303" s="12"/>
      <c r="G303" s="289"/>
      <c r="H303" s="289"/>
      <c r="I303" s="289"/>
      <c r="J303" s="289"/>
      <c r="K303" s="289"/>
      <c r="L303" s="289"/>
      <c r="M303" s="12"/>
      <c r="N303" s="325"/>
      <c r="O303" s="325"/>
      <c r="P303" s="325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423"/>
      <c r="B304" s="423"/>
      <c r="C304" s="423"/>
      <c r="D304" s="125" t="s">
        <v>61</v>
      </c>
      <c r="E304" s="12"/>
      <c r="F304" s="12"/>
      <c r="G304" s="234">
        <f>G297*IF(G$1&lt;(Assumptions!$J$21+Assumptions!$J$22),Assumptions!$F$74,Assumptions!$L$74)*(1+Assumptions!$J$24)^(G$1-$G$1)*IF(G1=Assumptions!$R$3,CHOOSE(Assumptions!$P$3,'Cost Curves'!BJ$87,'Cost Curves'!BJ$88,'Cost Curves'!BJ$89),1)</f>
        <v>0</v>
      </c>
      <c r="H304" s="234">
        <f>H297*IF(H$1&lt;(Assumptions!$J$21+Assumptions!$J$22),Assumptions!$F$74,Assumptions!$L$74)*(1+Assumptions!$J$24)^(H$1-$G$1)*IF(H1=Assumptions!$R$3,CHOOSE(Assumptions!$P$3,'Cost Curves'!BK$87,'Cost Curves'!BK$88,'Cost Curves'!BK$89),1)</f>
        <v>0</v>
      </c>
      <c r="I304" s="234">
        <f>I297*IF(I$1&lt;(Assumptions!$J$21+Assumptions!$J$22),Assumptions!$F$74,Assumptions!$L$74)*(1+Assumptions!$J$24)^(I$1-$G$1)*IF(I1=Assumptions!$R$3,CHOOSE(Assumptions!$P$3,'Cost Curves'!BL$87,'Cost Curves'!BL$88,'Cost Curves'!BL$89),1)</f>
        <v>0</v>
      </c>
      <c r="J304" s="234">
        <f>J297*IF(J$1&lt;(Assumptions!$J$21+Assumptions!$J$22),Assumptions!$F$74,Assumptions!$L$74)*(1+Assumptions!$J$24)^(J$1-$G$1)*IF(J1=Assumptions!$R$3,CHOOSE(Assumptions!$P$3,'Cost Curves'!BM$87,'Cost Curves'!BM$88,'Cost Curves'!BM$89),1)</f>
        <v>0</v>
      </c>
      <c r="K304" s="234">
        <f>K297*IF(K$1&lt;(Assumptions!$J$21+Assumptions!$J$22),Assumptions!$F$74,Assumptions!$L$74)*(1+Assumptions!$J$24)^(K$1-$G$1)*IF(K1=Assumptions!$R$3,CHOOSE(Assumptions!$P$3,'Cost Curves'!BN$87,'Cost Curves'!BN$88,'Cost Curves'!BN$89),1)</f>
        <v>0</v>
      </c>
      <c r="L304" s="234">
        <f>L297*IF(L$1&lt;(Assumptions!$J$21+Assumptions!$J$22),Assumptions!$F$74,Assumptions!$L$74)*(1+Assumptions!$J$24)^(L$1-$G$1)*IF(L1=Assumptions!$R$3,CHOOSE(Assumptions!$P$3,'Cost Curves'!BO$87,'Cost Curves'!BO$88,'Cost Curves'!BO$89),1)</f>
        <v>0</v>
      </c>
      <c r="M304" s="234">
        <f>M297*IF(M$1&lt;(Assumptions!$J$21+Assumptions!$J$22),Assumptions!$F$74,Assumptions!$L$74)*(1+Assumptions!$J$24)^(M$1-$G$1)*IF(M1=Assumptions!$R$3,CHOOSE(Assumptions!$P$3,'Cost Curves'!BP$87,'Cost Curves'!BP$88,'Cost Curves'!BP$89),1)</f>
        <v>0</v>
      </c>
      <c r="N304" s="234">
        <f>N297*IF(N$1&lt;(Assumptions!$J$21+Assumptions!$J$22),Assumptions!$F$74,Assumptions!$L$74)*(1+Assumptions!$J$24)^(N$1-$G$1)*IF(N1=Assumptions!$R$3,CHOOSE(Assumptions!$P$3,'Cost Curves'!BQ$87,'Cost Curves'!BQ$88,'Cost Curves'!BQ$89),1)</f>
        <v>0</v>
      </c>
      <c r="O304" s="234">
        <f>O297*IF(O$1&lt;(Assumptions!$J$21+Assumptions!$J$22),Assumptions!$F$74,Assumptions!$L$74)*(1+Assumptions!$J$24)^(O$1-$G$1)*IF(O1=Assumptions!$R$3,CHOOSE(Assumptions!$P$3,'Cost Curves'!BR$87,'Cost Curves'!BR$88,'Cost Curves'!BR$89),1)</f>
        <v>0</v>
      </c>
      <c r="P304" s="234">
        <f>P297*IF(P$1&lt;(Assumptions!$J$21+Assumptions!$J$22),Assumptions!$F$74,Assumptions!$L$74)*(1+Assumptions!$J$24)^(P$1-$G$1)*IF(P1=Assumptions!$R$3,CHOOSE(Assumptions!$P$3,'Cost Curves'!BS$87,'Cost Curves'!BS$88,'Cost Curves'!BS$89),1)</f>
        <v>0</v>
      </c>
      <c r="Q304" s="234">
        <f>Q297*IF(Q$1&lt;(Assumptions!$J$21+Assumptions!$J$22),Assumptions!$F$74,Assumptions!$L$74)*(1+Assumptions!$J$24)^(Q$1-$G$1)*IF(Q1=Assumptions!$R$3,CHOOSE(Assumptions!$P$3,'Cost Curves'!BT$87,'Cost Curves'!BT$88,'Cost Curves'!BT$89),1)</f>
        <v>0</v>
      </c>
      <c r="R304" s="234">
        <f>R297*IF(R$1&lt;(Assumptions!$J$21+Assumptions!$J$22),Assumptions!$F$74,Assumptions!$L$74)*(1+Assumptions!$J$24)^(R$1-$G$1)*IF(R1=Assumptions!$R$3,CHOOSE(Assumptions!$P$3,'Cost Curves'!BU$87,'Cost Curves'!BU$88,'Cost Curves'!BU$89),1)</f>
        <v>0</v>
      </c>
      <c r="S304" s="234">
        <f>S297*IF(S$1&lt;(Assumptions!$J$21+Assumptions!$J$22),Assumptions!$F$74,Assumptions!$L$74)*(1+Assumptions!$J$24)^(S$1-$G$1)*IF(S1=Assumptions!$R$3,CHOOSE(Assumptions!$P$3,'Cost Curves'!BV$87,'Cost Curves'!BV$88,'Cost Curves'!BV$89),1)</f>
        <v>0</v>
      </c>
      <c r="T304" s="234">
        <f>T297*IF(T$1&lt;(Assumptions!$J$21+Assumptions!$J$22),Assumptions!$F$74,Assumptions!$L$74)*(1+Assumptions!$J$24)^(T$1-$G$1)*IF(T1=Assumptions!$R$3,CHOOSE(Assumptions!$P$3,'Cost Curves'!BW$87,'Cost Curves'!BW$88,'Cost Curves'!BW$89),1)</f>
        <v>0</v>
      </c>
      <c r="U304" s="234">
        <f>U297*IF(U$1&lt;(Assumptions!$J$21+Assumptions!$J$22),Assumptions!$F$74,Assumptions!$L$74)*(1+Assumptions!$J$24)^(U$1-$G$1)*IF(U1=Assumptions!$R$3,CHOOSE(Assumptions!$P$3,'Cost Curves'!BX$87,'Cost Curves'!BX$88,'Cost Curves'!BX$89),1)</f>
        <v>0</v>
      </c>
      <c r="V304" s="234">
        <f>V297*IF(V$1&lt;(Assumptions!$J$21+Assumptions!$J$22),Assumptions!$F$74,Assumptions!$L$74)*(1+Assumptions!$J$24)^(V$1-$G$1)*IF(V1=Assumptions!$R$3,CHOOSE(Assumptions!$P$3,'Cost Curves'!BY$87,'Cost Curves'!BY$88,'Cost Curves'!BY$89),1)</f>
        <v>0</v>
      </c>
      <c r="W304" s="234">
        <f>W297*IF(W$1&lt;(Assumptions!$J$21+Assumptions!$J$22),Assumptions!$F$74,Assumptions!$L$74)*(1+Assumptions!$J$24)^(W$1-$G$1)*IF(W1=Assumptions!$R$3,CHOOSE(Assumptions!$P$3,'Cost Curves'!BZ$87,'Cost Curves'!BZ$88,'Cost Curves'!BZ$89),1)</f>
        <v>0</v>
      </c>
      <c r="X304" s="234">
        <f>X297*IF(X$1&lt;(Assumptions!$J$21+Assumptions!$J$22),Assumptions!$F$74,Assumptions!$L$74)*(1+Assumptions!$J$24)^(X$1-$G$1)*IF(X1=Assumptions!$R$3,CHOOSE(Assumptions!$P$3,'Cost Curves'!CA$87,'Cost Curves'!CA$88,'Cost Curves'!CA$89),1)</f>
        <v>0</v>
      </c>
      <c r="Y304" s="12"/>
      <c r="Z304" s="12"/>
    </row>
    <row r="305" spans="1:26" ht="14.25" customHeight="1">
      <c r="A305" s="423"/>
      <c r="B305" s="423"/>
      <c r="C305" s="423"/>
      <c r="D305" s="125" t="s">
        <v>62</v>
      </c>
      <c r="E305" s="12"/>
      <c r="F305" s="12"/>
      <c r="G305" s="234">
        <f>G298*IF(G$1&lt;(Assumptions!$J$21+Assumptions!$J$22),Assumptions!$G$74,Assumptions!$M$74)*(1+Assumptions!$J$24)^(G$1-$G$1)*IF(G2=Assumptions!$R$3,CHOOSE(Assumptions!$P$3,'Cost Curves'!BJ$87,'Cost Curves'!BJ$88,'Cost Curves'!BJ$89),1)</f>
        <v>0</v>
      </c>
      <c r="H305" s="234">
        <f>H298*IF(H$1&lt;(Assumptions!$J$21+Assumptions!$J$22),Assumptions!$G$74,Assumptions!$M$74)*(1+Assumptions!$J$24)^(H$1-$G$1)*IF(H2=Assumptions!$R$3,CHOOSE(Assumptions!$P$3,'Cost Curves'!BK$87,'Cost Curves'!BK$88,'Cost Curves'!BK$89),1)</f>
        <v>0</v>
      </c>
      <c r="I305" s="234">
        <f>I298*IF(I$1&lt;(Assumptions!$J$21+Assumptions!$J$22),Assumptions!$G$74,Assumptions!$M$74)*(1+Assumptions!$J$24)^(I$1-$G$1)*IF(I2=Assumptions!$R$3,CHOOSE(Assumptions!$P$3,'Cost Curves'!BL$87,'Cost Curves'!BL$88,'Cost Curves'!BL$89),1)</f>
        <v>0</v>
      </c>
      <c r="J305" s="234">
        <f>J298*IF(J$1&lt;(Assumptions!$J$21+Assumptions!$J$22),Assumptions!$G$74,Assumptions!$M$74)*(1+Assumptions!$J$24)^(J$1-$G$1)*IF(J2=Assumptions!$R$3,CHOOSE(Assumptions!$P$3,'Cost Curves'!BM$87,'Cost Curves'!BM$88,'Cost Curves'!BM$89),1)</f>
        <v>0</v>
      </c>
      <c r="K305" s="234">
        <f>K298*IF(K$1&lt;(Assumptions!$J$21+Assumptions!$J$22),Assumptions!$G$74,Assumptions!$M$74)*(1+Assumptions!$J$24)^(K$1-$G$1)*IF(K2=Assumptions!$R$3,CHOOSE(Assumptions!$P$3,'Cost Curves'!BN$87,'Cost Curves'!BN$88,'Cost Curves'!BN$89),1)</f>
        <v>0</v>
      </c>
      <c r="L305" s="234">
        <f>L298*IF(L$1&lt;(Assumptions!$J$21+Assumptions!$J$22),Assumptions!$G$74,Assumptions!$M$74)*(1+Assumptions!$J$24)^(L$1-$G$1)*IF(L2=Assumptions!$R$3,CHOOSE(Assumptions!$P$3,'Cost Curves'!BO$87,'Cost Curves'!BO$88,'Cost Curves'!BO$89),1)</f>
        <v>0</v>
      </c>
      <c r="M305" s="234">
        <f>M298*IF(M$1&lt;(Assumptions!$J$21+Assumptions!$J$22),Assumptions!$G$74,Assumptions!$M$74)*(1+Assumptions!$J$24)^(M$1-$G$1)*IF(M2=Assumptions!$R$3,CHOOSE(Assumptions!$P$3,'Cost Curves'!BP$87,'Cost Curves'!BP$88,'Cost Curves'!BP$89),1)</f>
        <v>0</v>
      </c>
      <c r="N305" s="234">
        <f>N298*IF(N$1&lt;(Assumptions!$J$21+Assumptions!$J$22),Assumptions!$G$74,Assumptions!$M$74)*(1+Assumptions!$J$24)^(N$1-$G$1)*IF(N2=Assumptions!$R$3,CHOOSE(Assumptions!$P$3,'Cost Curves'!BQ$87,'Cost Curves'!BQ$88,'Cost Curves'!BQ$89),1)</f>
        <v>0</v>
      </c>
      <c r="O305" s="234">
        <f>O298*IF(O$1&lt;(Assumptions!$J$21+Assumptions!$J$22),Assumptions!$G$74,Assumptions!$M$74)*(1+Assumptions!$J$24)^(O$1-$G$1)*IF(O2=Assumptions!$R$3,CHOOSE(Assumptions!$P$3,'Cost Curves'!BR$87,'Cost Curves'!BR$88,'Cost Curves'!BR$89),1)</f>
        <v>0</v>
      </c>
      <c r="P305" s="234">
        <f>P298*IF(P$1&lt;(Assumptions!$J$21+Assumptions!$J$22),Assumptions!$G$74,Assumptions!$M$74)*(1+Assumptions!$J$24)^(P$1-$G$1)*IF(P2=Assumptions!$R$3,CHOOSE(Assumptions!$P$3,'Cost Curves'!BS$87,'Cost Curves'!BS$88,'Cost Curves'!BS$89),1)</f>
        <v>0</v>
      </c>
      <c r="Q305" s="234">
        <f>Q298*IF(Q$1&lt;(Assumptions!$J$21+Assumptions!$J$22),Assumptions!$G$74,Assumptions!$M$74)*(1+Assumptions!$J$24)^(Q$1-$G$1)*IF(Q2=Assumptions!$R$3,CHOOSE(Assumptions!$P$3,'Cost Curves'!BT$87,'Cost Curves'!BT$88,'Cost Curves'!BT$89),1)</f>
        <v>0</v>
      </c>
      <c r="R305" s="234">
        <f>R298*IF(R$1&lt;(Assumptions!$J$21+Assumptions!$J$22),Assumptions!$G$74,Assumptions!$M$74)*(1+Assumptions!$J$24)^(R$1-$G$1)*IF(R2=Assumptions!$R$3,CHOOSE(Assumptions!$P$3,'Cost Curves'!BU$87,'Cost Curves'!BU$88,'Cost Curves'!BU$89),1)</f>
        <v>0</v>
      </c>
      <c r="S305" s="234">
        <f>S298*IF(S$1&lt;(Assumptions!$J$21+Assumptions!$J$22),Assumptions!$G$74,Assumptions!$M$74)*(1+Assumptions!$J$24)^(S$1-$G$1)*IF(S2=Assumptions!$R$3,CHOOSE(Assumptions!$P$3,'Cost Curves'!BV$87,'Cost Curves'!BV$88,'Cost Curves'!BV$89),1)</f>
        <v>0</v>
      </c>
      <c r="T305" s="234">
        <f>T298*IF(T$1&lt;(Assumptions!$J$21+Assumptions!$J$22),Assumptions!$G$74,Assumptions!$M$74)*(1+Assumptions!$J$24)^(T$1-$G$1)*IF(T2=Assumptions!$R$3,CHOOSE(Assumptions!$P$3,'Cost Curves'!BW$87,'Cost Curves'!BW$88,'Cost Curves'!BW$89),1)</f>
        <v>0</v>
      </c>
      <c r="U305" s="234">
        <f>U298*IF(U$1&lt;(Assumptions!$J$21+Assumptions!$J$22),Assumptions!$G$74,Assumptions!$M$74)*(1+Assumptions!$J$24)^(U$1-$G$1)*IF(U2=Assumptions!$R$3,CHOOSE(Assumptions!$P$3,'Cost Curves'!BX$87,'Cost Curves'!BX$88,'Cost Curves'!BX$89),1)</f>
        <v>0</v>
      </c>
      <c r="V305" s="234">
        <f>V298*IF(V$1&lt;(Assumptions!$J$21+Assumptions!$J$22),Assumptions!$G$74,Assumptions!$M$74)*(1+Assumptions!$J$24)^(V$1-$G$1)*IF(V2=Assumptions!$R$3,CHOOSE(Assumptions!$P$3,'Cost Curves'!BY$87,'Cost Curves'!BY$88,'Cost Curves'!BY$89),1)</f>
        <v>0</v>
      </c>
      <c r="W305" s="234">
        <f>W298*IF(W$1&lt;(Assumptions!$J$21+Assumptions!$J$22),Assumptions!$G$74,Assumptions!$M$74)*(1+Assumptions!$J$24)^(W$1-$G$1)*IF(W2=Assumptions!$R$3,CHOOSE(Assumptions!$P$3,'Cost Curves'!BZ$87,'Cost Curves'!BZ$88,'Cost Curves'!BZ$89),1)</f>
        <v>0</v>
      </c>
      <c r="X305" s="234">
        <f>X298*IF(X$1&lt;(Assumptions!$J$21+Assumptions!$J$22),Assumptions!$G$74,Assumptions!$M$74)*(1+Assumptions!$J$24)^(X$1-$G$1)*IF(X2=Assumptions!$R$3,CHOOSE(Assumptions!$P$3,'Cost Curves'!CA$87,'Cost Curves'!CA$88,'Cost Curves'!CA$89),1)</f>
        <v>0</v>
      </c>
      <c r="Y305" s="12"/>
      <c r="Z305" s="12"/>
    </row>
    <row r="306" spans="1:26" ht="14.25" customHeight="1">
      <c r="A306" s="423"/>
      <c r="B306" s="423"/>
      <c r="C306" s="423"/>
      <c r="D306" s="125" t="s">
        <v>125</v>
      </c>
      <c r="E306" s="12"/>
      <c r="F306" s="12"/>
      <c r="G306" s="234">
        <f>G299*IF(G$1&lt;(Assumptions!$J$21+Assumptions!$J$22),Assumptions!$H$74,Assumptions!$N$74)*(1+Assumptions!$J$24)^(G$1-$G$1)*IF(G3=Assumptions!$R$3,CHOOSE(Assumptions!$P$3,'Cost Curves'!BJ$87,'Cost Curves'!BJ$88,'Cost Curves'!BJ$89),1)</f>
        <v>0</v>
      </c>
      <c r="H306" s="234">
        <f>H299*IF(H$1&lt;(Assumptions!$J$21+Assumptions!$J$22),Assumptions!$H$74,Assumptions!$N$74)*(1+Assumptions!$J$24)^(H$1-$G$1)*IF(H3=Assumptions!$R$3,CHOOSE(Assumptions!$P$3,'Cost Curves'!BK$87,'Cost Curves'!BK$88,'Cost Curves'!BK$89),1)</f>
        <v>0</v>
      </c>
      <c r="I306" s="234">
        <f>I299*IF(I$1&lt;(Assumptions!$J$21+Assumptions!$J$22),Assumptions!$H$74,Assumptions!$N$74)*(1+Assumptions!$J$24)^(I$1-$G$1)*IF(I3=Assumptions!$R$3,CHOOSE(Assumptions!$P$3,'Cost Curves'!BL$87,'Cost Curves'!BL$88,'Cost Curves'!BL$89),1)</f>
        <v>0</v>
      </c>
      <c r="J306" s="234">
        <f>J299*IF(J$1&lt;(Assumptions!$J$21+Assumptions!$J$22),Assumptions!$H$74,Assumptions!$N$74)*(1+Assumptions!$J$24)^(J$1-$G$1)*IF(J3=Assumptions!$R$3,CHOOSE(Assumptions!$P$3,'Cost Curves'!BM$87,'Cost Curves'!BM$88,'Cost Curves'!BM$89),1)</f>
        <v>0</v>
      </c>
      <c r="K306" s="234">
        <f>K299*IF(K$1&lt;(Assumptions!$J$21+Assumptions!$J$22),Assumptions!$H$74,Assumptions!$N$74)*(1+Assumptions!$J$24)^(K$1-$G$1)*IF(K3=Assumptions!$R$3,CHOOSE(Assumptions!$P$3,'Cost Curves'!BN$87,'Cost Curves'!BN$88,'Cost Curves'!BN$89),1)</f>
        <v>0</v>
      </c>
      <c r="L306" s="234">
        <f>L299*IF(L$1&lt;(Assumptions!$J$21+Assumptions!$J$22),Assumptions!$H$74,Assumptions!$N$74)*(1+Assumptions!$J$24)^(L$1-$G$1)*IF(L3=Assumptions!$R$3,CHOOSE(Assumptions!$P$3,'Cost Curves'!BO$87,'Cost Curves'!BO$88,'Cost Curves'!BO$89),1)</f>
        <v>0</v>
      </c>
      <c r="M306" s="234">
        <f>M299*IF(M$1&lt;(Assumptions!$J$21+Assumptions!$J$22),Assumptions!$H$74,Assumptions!$N$74)*(1+Assumptions!$J$24)^(M$1-$G$1)*IF(M3=Assumptions!$R$3,CHOOSE(Assumptions!$P$3,'Cost Curves'!BP$87,'Cost Curves'!BP$88,'Cost Curves'!BP$89),1)</f>
        <v>0</v>
      </c>
      <c r="N306" s="234">
        <f>N299*IF(N$1&lt;(Assumptions!$J$21+Assumptions!$J$22),Assumptions!$H$74,Assumptions!$N$74)*(1+Assumptions!$J$24)^(N$1-$G$1)*IF(N3=Assumptions!$R$3,CHOOSE(Assumptions!$P$3,'Cost Curves'!BQ$87,'Cost Curves'!BQ$88,'Cost Curves'!BQ$89),1)</f>
        <v>0</v>
      </c>
      <c r="O306" s="234">
        <f>O299*IF(O$1&lt;(Assumptions!$J$21+Assumptions!$J$22),Assumptions!$H$74,Assumptions!$N$74)*(1+Assumptions!$J$24)^(O$1-$G$1)*IF(O3=Assumptions!$R$3,CHOOSE(Assumptions!$P$3,'Cost Curves'!BR$87,'Cost Curves'!BR$88,'Cost Curves'!BR$89),1)</f>
        <v>0</v>
      </c>
      <c r="P306" s="234">
        <f>P299*IF(P$1&lt;(Assumptions!$J$21+Assumptions!$J$22),Assumptions!$H$74,Assumptions!$N$74)*(1+Assumptions!$J$24)^(P$1-$G$1)*IF(P3=Assumptions!$R$3,CHOOSE(Assumptions!$P$3,'Cost Curves'!BS$87,'Cost Curves'!BS$88,'Cost Curves'!BS$89),1)</f>
        <v>0</v>
      </c>
      <c r="Q306" s="234">
        <f>Q299*IF(Q$1&lt;(Assumptions!$J$21+Assumptions!$J$22),Assumptions!$H$74,Assumptions!$N$74)*(1+Assumptions!$J$24)^(Q$1-$G$1)*IF(Q3=Assumptions!$R$3,CHOOSE(Assumptions!$P$3,'Cost Curves'!BT$87,'Cost Curves'!BT$88,'Cost Curves'!BT$89),1)</f>
        <v>0</v>
      </c>
      <c r="R306" s="234">
        <f>R299*IF(R$1&lt;(Assumptions!$J$21+Assumptions!$J$22),Assumptions!$H$74,Assumptions!$N$74)*(1+Assumptions!$J$24)^(R$1-$G$1)*IF(R3=Assumptions!$R$3,CHOOSE(Assumptions!$P$3,'Cost Curves'!BU$87,'Cost Curves'!BU$88,'Cost Curves'!BU$89),1)</f>
        <v>0</v>
      </c>
      <c r="S306" s="234">
        <f>S299*IF(S$1&lt;(Assumptions!$J$21+Assumptions!$J$22),Assumptions!$H$74,Assumptions!$N$74)*(1+Assumptions!$J$24)^(S$1-$G$1)*IF(S3=Assumptions!$R$3,CHOOSE(Assumptions!$P$3,'Cost Curves'!BV$87,'Cost Curves'!BV$88,'Cost Curves'!BV$89),1)</f>
        <v>0</v>
      </c>
      <c r="T306" s="234">
        <f>T299*IF(T$1&lt;(Assumptions!$J$21+Assumptions!$J$22),Assumptions!$H$74,Assumptions!$N$74)*(1+Assumptions!$J$24)^(T$1-$G$1)*IF(T3=Assumptions!$R$3,CHOOSE(Assumptions!$P$3,'Cost Curves'!BW$87,'Cost Curves'!BW$88,'Cost Curves'!BW$89),1)</f>
        <v>0</v>
      </c>
      <c r="U306" s="234">
        <f>U299*IF(U$1&lt;(Assumptions!$J$21+Assumptions!$J$22),Assumptions!$H$74,Assumptions!$N$74)*(1+Assumptions!$J$24)^(U$1-$G$1)*IF(U3=Assumptions!$R$3,CHOOSE(Assumptions!$P$3,'Cost Curves'!BX$87,'Cost Curves'!BX$88,'Cost Curves'!BX$89),1)</f>
        <v>0</v>
      </c>
      <c r="V306" s="234">
        <f>V299*IF(V$1&lt;(Assumptions!$J$21+Assumptions!$J$22),Assumptions!$H$74,Assumptions!$N$74)*(1+Assumptions!$J$24)^(V$1-$G$1)*IF(V3=Assumptions!$R$3,CHOOSE(Assumptions!$P$3,'Cost Curves'!BY$87,'Cost Curves'!BY$88,'Cost Curves'!BY$89),1)</f>
        <v>0</v>
      </c>
      <c r="W306" s="234">
        <f>W299*IF(W$1&lt;(Assumptions!$J$21+Assumptions!$J$22),Assumptions!$H$74,Assumptions!$N$74)*(1+Assumptions!$J$24)^(W$1-$G$1)*IF(W3=Assumptions!$R$3,CHOOSE(Assumptions!$P$3,'Cost Curves'!BZ$87,'Cost Curves'!BZ$88,'Cost Curves'!BZ$89),1)</f>
        <v>0</v>
      </c>
      <c r="X306" s="234">
        <f>X299*IF(X$1&lt;(Assumptions!$J$21+Assumptions!$J$22),Assumptions!$H$74,Assumptions!$N$74)*(1+Assumptions!$J$24)^(X$1-$G$1)*IF(X3=Assumptions!$R$3,CHOOSE(Assumptions!$P$3,'Cost Curves'!CA$87,'Cost Curves'!CA$88,'Cost Curves'!CA$89),1)</f>
        <v>0</v>
      </c>
      <c r="Y306" s="12"/>
      <c r="Z306" s="12"/>
    </row>
    <row r="307" spans="1:26" ht="14.25" customHeight="1">
      <c r="A307" s="423"/>
      <c r="B307" s="423"/>
      <c r="C307" s="423"/>
      <c r="D307" s="125" t="s">
        <v>126</v>
      </c>
      <c r="E307" s="12"/>
      <c r="F307" s="12"/>
      <c r="G307" s="234">
        <f>G300*IF(G$1&lt;(Assumptions!$J$21+Assumptions!$J$22),Assumptions!$I$74,Assumptions!$O$74)*(1+Assumptions!$J$24)^(G$1-$G$1)*IF(G4=Assumptions!$R$3,CHOOSE(Assumptions!$P$3,'Cost Curves'!BJ$87,'Cost Curves'!BJ$88,'Cost Curves'!BJ$89),1)</f>
        <v>0</v>
      </c>
      <c r="H307" s="234">
        <f>H300*IF(H$1&lt;(Assumptions!$J$21+Assumptions!$J$22),Assumptions!$I$74,Assumptions!$O$74)*(1+Assumptions!$J$24)^(H$1-$G$1)*IF(H4=Assumptions!$R$3,CHOOSE(Assumptions!$P$3,'Cost Curves'!BK$87,'Cost Curves'!BK$88,'Cost Curves'!BK$89),1)</f>
        <v>0</v>
      </c>
      <c r="I307" s="234">
        <f>I300*IF(I$1&lt;(Assumptions!$J$21+Assumptions!$J$22),Assumptions!$I$74,Assumptions!$O$74)*(1+Assumptions!$J$24)^(I$1-$G$1)*IF(I4=Assumptions!$R$3,CHOOSE(Assumptions!$P$3,'Cost Curves'!BL$87,'Cost Curves'!BL$88,'Cost Curves'!BL$89),1)</f>
        <v>0</v>
      </c>
      <c r="J307" s="234">
        <f>J300*IF(J$1&lt;(Assumptions!$J$21+Assumptions!$J$22),Assumptions!$I$74,Assumptions!$O$74)*(1+Assumptions!$J$24)^(J$1-$G$1)*IF(J4=Assumptions!$R$3,CHOOSE(Assumptions!$P$3,'Cost Curves'!BM$87,'Cost Curves'!BM$88,'Cost Curves'!BM$89),1)</f>
        <v>0</v>
      </c>
      <c r="K307" s="234">
        <f>K300*IF(K$1&lt;(Assumptions!$J$21+Assumptions!$J$22),Assumptions!$I$74,Assumptions!$O$74)*(1+Assumptions!$J$24)^(K$1-$G$1)*IF(K4=Assumptions!$R$3,CHOOSE(Assumptions!$P$3,'Cost Curves'!BN$87,'Cost Curves'!BN$88,'Cost Curves'!BN$89),1)</f>
        <v>0</v>
      </c>
      <c r="L307" s="234">
        <f>L300*IF(L$1&lt;(Assumptions!$J$21+Assumptions!$J$22),Assumptions!$I$74,Assumptions!$O$74)*(1+Assumptions!$J$24)^(L$1-$G$1)*IF(L4=Assumptions!$R$3,CHOOSE(Assumptions!$P$3,'Cost Curves'!BO$87,'Cost Curves'!BO$88,'Cost Curves'!BO$89),1)</f>
        <v>0</v>
      </c>
      <c r="M307" s="234">
        <f>M300*IF(M$1&lt;(Assumptions!$J$21+Assumptions!$J$22),Assumptions!$I$74,Assumptions!$O$74)*(1+Assumptions!$J$24)^(M$1-$G$1)*IF(M4=Assumptions!$R$3,CHOOSE(Assumptions!$P$3,'Cost Curves'!BP$87,'Cost Curves'!BP$88,'Cost Curves'!BP$89),1)</f>
        <v>0</v>
      </c>
      <c r="N307" s="234">
        <f>N300*IF(N$1&lt;(Assumptions!$J$21+Assumptions!$J$22),Assumptions!$I$74,Assumptions!$O$74)*(1+Assumptions!$J$24)^(N$1-$G$1)*IF(N4=Assumptions!$R$3,CHOOSE(Assumptions!$P$3,'Cost Curves'!BQ$87,'Cost Curves'!BQ$88,'Cost Curves'!BQ$89),1)</f>
        <v>0</v>
      </c>
      <c r="O307" s="234">
        <f>O300*IF(O$1&lt;(Assumptions!$J$21+Assumptions!$J$22),Assumptions!$I$74,Assumptions!$O$74)*(1+Assumptions!$J$24)^(O$1-$G$1)*IF(O4=Assumptions!$R$3,CHOOSE(Assumptions!$P$3,'Cost Curves'!BR$87,'Cost Curves'!BR$88,'Cost Curves'!BR$89),1)</f>
        <v>0</v>
      </c>
      <c r="P307" s="234">
        <f>P300*IF(P$1&lt;(Assumptions!$J$21+Assumptions!$J$22),Assumptions!$I$74,Assumptions!$O$74)*(1+Assumptions!$J$24)^(P$1-$G$1)*IF(P4=Assumptions!$R$3,CHOOSE(Assumptions!$P$3,'Cost Curves'!BS$87,'Cost Curves'!BS$88,'Cost Curves'!BS$89),1)</f>
        <v>0</v>
      </c>
      <c r="Q307" s="234">
        <f>Q300*IF(Q$1&lt;(Assumptions!$J$21+Assumptions!$J$22),Assumptions!$I$74,Assumptions!$O$74)*(1+Assumptions!$J$24)^(Q$1-$G$1)*IF(Q4=Assumptions!$R$3,CHOOSE(Assumptions!$P$3,'Cost Curves'!BT$87,'Cost Curves'!BT$88,'Cost Curves'!BT$89),1)</f>
        <v>0</v>
      </c>
      <c r="R307" s="234">
        <f>R300*IF(R$1&lt;(Assumptions!$J$21+Assumptions!$J$22),Assumptions!$I$74,Assumptions!$O$74)*(1+Assumptions!$J$24)^(R$1-$G$1)*IF(R4=Assumptions!$R$3,CHOOSE(Assumptions!$P$3,'Cost Curves'!BU$87,'Cost Curves'!BU$88,'Cost Curves'!BU$89),1)</f>
        <v>0</v>
      </c>
      <c r="S307" s="234">
        <f>S300*IF(S$1&lt;(Assumptions!$J$21+Assumptions!$J$22),Assumptions!$I$74,Assumptions!$O$74)*(1+Assumptions!$J$24)^(S$1-$G$1)*IF(S4=Assumptions!$R$3,CHOOSE(Assumptions!$P$3,'Cost Curves'!BV$87,'Cost Curves'!BV$88,'Cost Curves'!BV$89),1)</f>
        <v>0</v>
      </c>
      <c r="T307" s="234">
        <f>T300*IF(T$1&lt;(Assumptions!$J$21+Assumptions!$J$22),Assumptions!$I$74,Assumptions!$O$74)*(1+Assumptions!$J$24)^(T$1-$G$1)*IF(T4=Assumptions!$R$3,CHOOSE(Assumptions!$P$3,'Cost Curves'!BW$87,'Cost Curves'!BW$88,'Cost Curves'!BW$89),1)</f>
        <v>0</v>
      </c>
      <c r="U307" s="234">
        <f>U300*IF(U$1&lt;(Assumptions!$J$21+Assumptions!$J$22),Assumptions!$I$74,Assumptions!$O$74)*(1+Assumptions!$J$24)^(U$1-$G$1)*IF(U4=Assumptions!$R$3,CHOOSE(Assumptions!$P$3,'Cost Curves'!BX$87,'Cost Curves'!BX$88,'Cost Curves'!BX$89),1)</f>
        <v>0</v>
      </c>
      <c r="V307" s="234">
        <f>V300*IF(V$1&lt;(Assumptions!$J$21+Assumptions!$J$22),Assumptions!$I$74,Assumptions!$O$74)*(1+Assumptions!$J$24)^(V$1-$G$1)*IF(V4=Assumptions!$R$3,CHOOSE(Assumptions!$P$3,'Cost Curves'!BY$87,'Cost Curves'!BY$88,'Cost Curves'!BY$89),1)</f>
        <v>0</v>
      </c>
      <c r="W307" s="234">
        <f>W300*IF(W$1&lt;(Assumptions!$J$21+Assumptions!$J$22),Assumptions!$I$74,Assumptions!$O$74)*(1+Assumptions!$J$24)^(W$1-$G$1)*IF(W4=Assumptions!$R$3,CHOOSE(Assumptions!$P$3,'Cost Curves'!BZ$87,'Cost Curves'!BZ$88,'Cost Curves'!BZ$89),1)</f>
        <v>0</v>
      </c>
      <c r="X307" s="234">
        <f>X300*IF(X$1&lt;(Assumptions!$J$21+Assumptions!$J$22),Assumptions!$I$74,Assumptions!$O$74)*(1+Assumptions!$J$24)^(X$1-$G$1)*IF(X4=Assumptions!$R$3,CHOOSE(Assumptions!$P$3,'Cost Curves'!CA$87,'Cost Curves'!CA$88,'Cost Curves'!CA$89),1)</f>
        <v>0</v>
      </c>
      <c r="Y307" s="12"/>
      <c r="Z307" s="12"/>
    </row>
    <row r="308" spans="1:26" ht="14.25" customHeight="1">
      <c r="A308" s="423"/>
      <c r="B308" s="423"/>
      <c r="C308" s="423"/>
      <c r="D308" s="239" t="s">
        <v>129</v>
      </c>
      <c r="E308" s="89"/>
      <c r="F308" s="89"/>
      <c r="G308" s="234">
        <f>G301*IF(G$1&lt;(Assumptions!$J$21+Assumptions!$J$22),Assumptions!$K$74,Assumptions!$K$74)*(1+Assumptions!$J$24)^(G$1-$G$1)*IF(G5=Assumptions!$R$3,CHOOSE(Assumptions!$P$3,'Cost Curves'!BJ$87,'Cost Curves'!BJ$88,'Cost Curves'!BJ$89),1)</f>
        <v>0</v>
      </c>
      <c r="H308" s="234">
        <f>H301*IF(H$1&lt;(Assumptions!$J$21+Assumptions!$J$22),Assumptions!$K$74,Assumptions!$K$74)*(1+Assumptions!$J$24)^(H$1-$G$1)*IF(H5=Assumptions!$R$3,CHOOSE(Assumptions!$P$3,'Cost Curves'!BK$87,'Cost Curves'!BK$88,'Cost Curves'!BK$89),1)</f>
        <v>0</v>
      </c>
      <c r="I308" s="234">
        <f>I301*IF(I$1&lt;(Assumptions!$J$21+Assumptions!$J$22),Assumptions!$K$74,Assumptions!$K$74)*(1+Assumptions!$J$24)^(I$1-$G$1)*IF(I5=Assumptions!$R$3,CHOOSE(Assumptions!$P$3,'Cost Curves'!BL$87,'Cost Curves'!BL$88,'Cost Curves'!BL$89),1)</f>
        <v>0</v>
      </c>
      <c r="J308" s="234">
        <f>J301*IF(J$1&lt;(Assumptions!$J$21+Assumptions!$J$22),Assumptions!$K$74,Assumptions!$K$74)*(1+Assumptions!$J$24)^(J$1-$G$1)*IF(J5=Assumptions!$R$3,CHOOSE(Assumptions!$P$3,'Cost Curves'!BM$87,'Cost Curves'!BM$88,'Cost Curves'!BM$89),1)</f>
        <v>0</v>
      </c>
      <c r="K308" s="234">
        <f>K301*IF(K$1&lt;(Assumptions!$J$21+Assumptions!$J$22),Assumptions!$K$74,Assumptions!$K$74)*(1+Assumptions!$J$24)^(K$1-$G$1)*IF(K5=Assumptions!$R$3,CHOOSE(Assumptions!$P$3,'Cost Curves'!BN$87,'Cost Curves'!BN$88,'Cost Curves'!BN$89),1)</f>
        <v>0</v>
      </c>
      <c r="L308" s="234">
        <f>L301*IF(L$1&lt;(Assumptions!$J$21+Assumptions!$J$22),Assumptions!$K$74,Assumptions!$K$74)*(1+Assumptions!$J$24)^(L$1-$G$1)*IF(L5=Assumptions!$R$3,CHOOSE(Assumptions!$P$3,'Cost Curves'!BO$87,'Cost Curves'!BO$88,'Cost Curves'!BO$89),1)</f>
        <v>0</v>
      </c>
      <c r="M308" s="234">
        <f>M301*IF(M$1&lt;(Assumptions!$J$21+Assumptions!$J$22),Assumptions!$K$74,Assumptions!$K$74)*(1+Assumptions!$J$24)^(M$1-$G$1)*IF(M5=Assumptions!$R$3,CHOOSE(Assumptions!$P$3,'Cost Curves'!BP$87,'Cost Curves'!BP$88,'Cost Curves'!BP$89),1)</f>
        <v>0</v>
      </c>
      <c r="N308" s="234">
        <f>N301*IF(N$1&lt;(Assumptions!$J$21+Assumptions!$J$22),Assumptions!$K$74,Assumptions!$K$74)*(1+Assumptions!$J$24)^(N$1-$G$1)*IF(N5=Assumptions!$R$3,CHOOSE(Assumptions!$P$3,'Cost Curves'!BQ$87,'Cost Curves'!BQ$88,'Cost Curves'!BQ$89),1)</f>
        <v>0</v>
      </c>
      <c r="O308" s="234">
        <f>O301*IF(O$1&lt;(Assumptions!$J$21+Assumptions!$J$22),Assumptions!$K$74,Assumptions!$K$74)*(1+Assumptions!$J$24)^(O$1-$G$1)*IF(O5=Assumptions!$R$3,CHOOSE(Assumptions!$P$3,'Cost Curves'!BR$87,'Cost Curves'!BR$88,'Cost Curves'!BR$89),1)</f>
        <v>0</v>
      </c>
      <c r="P308" s="234">
        <f>P301*IF(P$1&lt;(Assumptions!$J$21+Assumptions!$J$22),Assumptions!$K$74,Assumptions!$K$74)*(1+Assumptions!$J$24)^(P$1-$G$1)*IF(P5=Assumptions!$R$3,CHOOSE(Assumptions!$P$3,'Cost Curves'!BS$87,'Cost Curves'!BS$88,'Cost Curves'!BS$89),1)</f>
        <v>0</v>
      </c>
      <c r="Q308" s="234">
        <f>Q301*IF(Q$1&lt;(Assumptions!$J$21+Assumptions!$J$22),Assumptions!$K$74,Assumptions!$K$74)*(1+Assumptions!$J$24)^(Q$1-$G$1)*IF(Q5=Assumptions!$R$3,CHOOSE(Assumptions!$P$3,'Cost Curves'!BT$87,'Cost Curves'!BT$88,'Cost Curves'!BT$89),1)</f>
        <v>0</v>
      </c>
      <c r="R308" s="234">
        <f>R301*IF(R$1&lt;(Assumptions!$J$21+Assumptions!$J$22),Assumptions!$K$74,Assumptions!$K$74)*(1+Assumptions!$J$24)^(R$1-$G$1)*IF(R5=Assumptions!$R$3,CHOOSE(Assumptions!$P$3,'Cost Curves'!BU$87,'Cost Curves'!BU$88,'Cost Curves'!BU$89),1)</f>
        <v>0</v>
      </c>
      <c r="S308" s="234">
        <f>S301*IF(S$1&lt;(Assumptions!$J$21+Assumptions!$J$22),Assumptions!$K$74,Assumptions!$K$74)*(1+Assumptions!$J$24)^(S$1-$G$1)*IF(S5=Assumptions!$R$3,CHOOSE(Assumptions!$P$3,'Cost Curves'!BV$87,'Cost Curves'!BV$88,'Cost Curves'!BV$89),1)</f>
        <v>0</v>
      </c>
      <c r="T308" s="234">
        <f>T301*IF(T$1&lt;(Assumptions!$J$21+Assumptions!$J$22),Assumptions!$K$74,Assumptions!$K$74)*(1+Assumptions!$J$24)^(T$1-$G$1)*IF(T5=Assumptions!$R$3,CHOOSE(Assumptions!$P$3,'Cost Curves'!BW$87,'Cost Curves'!BW$88,'Cost Curves'!BW$89),1)</f>
        <v>0</v>
      </c>
      <c r="U308" s="234">
        <f>U301*IF(U$1&lt;(Assumptions!$J$21+Assumptions!$J$22),Assumptions!$K$74,Assumptions!$K$74)*(1+Assumptions!$J$24)^(U$1-$G$1)*IF(U5=Assumptions!$R$3,CHOOSE(Assumptions!$P$3,'Cost Curves'!BX$87,'Cost Curves'!BX$88,'Cost Curves'!BX$89),1)</f>
        <v>0</v>
      </c>
      <c r="V308" s="234">
        <f>V301*IF(V$1&lt;(Assumptions!$J$21+Assumptions!$J$22),Assumptions!$K$74,Assumptions!$K$74)*(1+Assumptions!$J$24)^(V$1-$G$1)*IF(V5=Assumptions!$R$3,CHOOSE(Assumptions!$P$3,'Cost Curves'!BY$87,'Cost Curves'!BY$88,'Cost Curves'!BY$89),1)</f>
        <v>0</v>
      </c>
      <c r="W308" s="234">
        <f>W301*IF(W$1&lt;(Assumptions!$J$21+Assumptions!$J$22),Assumptions!$K$74,Assumptions!$K$74)*(1+Assumptions!$J$24)^(W$1-$G$1)*IF(W5=Assumptions!$R$3,CHOOSE(Assumptions!$P$3,'Cost Curves'!BZ$87,'Cost Curves'!BZ$88,'Cost Curves'!BZ$89),1)</f>
        <v>0</v>
      </c>
      <c r="X308" s="234">
        <f>X301*IF(X$1&lt;(Assumptions!$J$21+Assumptions!$J$22),Assumptions!$K$74,Assumptions!$K$74)*(1+Assumptions!$J$24)^(X$1-$G$1)*IF(X5=Assumptions!$R$3,CHOOSE(Assumptions!$P$3,'Cost Curves'!CA$87,'Cost Curves'!CA$88,'Cost Curves'!CA$89),1)</f>
        <v>0</v>
      </c>
      <c r="Y308" s="89"/>
      <c r="Z308" s="89"/>
    </row>
    <row r="309" spans="1:26" ht="14.25" customHeight="1">
      <c r="A309" s="423"/>
      <c r="B309" s="423"/>
      <c r="C309" s="423"/>
      <c r="D309" s="297" t="s">
        <v>203</v>
      </c>
      <c r="E309" s="301"/>
      <c r="F309" s="301"/>
      <c r="G309" s="300">
        <f t="shared" ref="G309:X309" si="25">SUM(G304:G308)</f>
        <v>0</v>
      </c>
      <c r="H309" s="300">
        <f t="shared" si="25"/>
        <v>0</v>
      </c>
      <c r="I309" s="300">
        <f t="shared" si="25"/>
        <v>0</v>
      </c>
      <c r="J309" s="300">
        <f t="shared" si="25"/>
        <v>0</v>
      </c>
      <c r="K309" s="300">
        <f t="shared" si="25"/>
        <v>0</v>
      </c>
      <c r="L309" s="300">
        <f t="shared" si="25"/>
        <v>0</v>
      </c>
      <c r="M309" s="300">
        <f t="shared" si="25"/>
        <v>0</v>
      </c>
      <c r="N309" s="300">
        <f t="shared" si="25"/>
        <v>0</v>
      </c>
      <c r="O309" s="300">
        <f t="shared" si="25"/>
        <v>0</v>
      </c>
      <c r="P309" s="300">
        <f t="shared" si="25"/>
        <v>0</v>
      </c>
      <c r="Q309" s="300">
        <f t="shared" si="25"/>
        <v>0</v>
      </c>
      <c r="R309" s="300">
        <f t="shared" si="25"/>
        <v>0</v>
      </c>
      <c r="S309" s="300">
        <f t="shared" si="25"/>
        <v>0</v>
      </c>
      <c r="T309" s="300">
        <f t="shared" si="25"/>
        <v>0</v>
      </c>
      <c r="U309" s="300">
        <f t="shared" si="25"/>
        <v>0</v>
      </c>
      <c r="V309" s="300">
        <f t="shared" si="25"/>
        <v>0</v>
      </c>
      <c r="W309" s="300">
        <f t="shared" si="25"/>
        <v>0</v>
      </c>
      <c r="X309" s="300">
        <f t="shared" si="25"/>
        <v>0</v>
      </c>
      <c r="Y309" s="301"/>
      <c r="Z309" s="301"/>
    </row>
    <row r="310" spans="1:26" ht="14.25" customHeight="1">
      <c r="A310" s="423"/>
      <c r="B310" s="423"/>
      <c r="C310" s="423"/>
      <c r="D310" s="125"/>
      <c r="E310" s="12"/>
      <c r="F310" s="12"/>
      <c r="G310" s="234"/>
      <c r="H310" s="234"/>
      <c r="I310" s="234"/>
      <c r="J310" s="234"/>
      <c r="K310" s="234"/>
      <c r="L310" s="234"/>
      <c r="M310" s="234"/>
      <c r="N310" s="234"/>
      <c r="O310" s="234"/>
      <c r="P310" s="234"/>
      <c r="Q310" s="234"/>
      <c r="R310" s="234"/>
      <c r="S310" s="234"/>
      <c r="T310" s="234"/>
      <c r="U310" s="12"/>
      <c r="V310" s="12"/>
      <c r="W310" s="12"/>
      <c r="X310" s="326"/>
      <c r="Y310" s="12"/>
      <c r="Z310" s="12"/>
    </row>
    <row r="311" spans="1:26" ht="14.25" customHeight="1">
      <c r="A311" s="423"/>
      <c r="B311" s="423"/>
      <c r="C311" s="423"/>
      <c r="D311" s="229" t="s">
        <v>166</v>
      </c>
      <c r="E311" s="12"/>
      <c r="F311" s="12"/>
      <c r="G311" s="234"/>
      <c r="H311" s="234"/>
      <c r="I311" s="234"/>
      <c r="J311" s="234"/>
      <c r="K311" s="234"/>
      <c r="L311" s="234"/>
      <c r="M311" s="234"/>
      <c r="N311" s="234"/>
      <c r="O311" s="234"/>
      <c r="P311" s="234"/>
      <c r="Q311" s="234"/>
      <c r="R311" s="234"/>
      <c r="S311" s="234"/>
      <c r="T311" s="234"/>
      <c r="U311" s="12"/>
      <c r="V311" s="12"/>
      <c r="W311" s="12"/>
      <c r="X311" s="326"/>
      <c r="Y311" s="12"/>
      <c r="Z311" s="12"/>
    </row>
    <row r="312" spans="1:26" ht="14.25" customHeight="1">
      <c r="A312" s="423"/>
      <c r="B312" s="423"/>
      <c r="C312" s="423"/>
      <c r="D312" s="302" t="s">
        <v>61</v>
      </c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326"/>
      <c r="Y312" s="12"/>
      <c r="Z312" s="12"/>
    </row>
    <row r="313" spans="1:26" ht="14.25" customHeight="1">
      <c r="A313" s="423"/>
      <c r="B313" s="423"/>
      <c r="C313" s="423"/>
      <c r="D313" s="125" t="s">
        <v>77</v>
      </c>
      <c r="E313" s="125"/>
      <c r="F313" s="13"/>
      <c r="G313" s="234">
        <f>G$5*Assumptions!$C31*(1+Assumptions!$J$24)^(G$1-$G$1)</f>
        <v>0</v>
      </c>
      <c r="H313" s="234">
        <f>H$297*Assumptions!$F31*(1+Assumptions!$J$24)^(H$1-$G$1)*CHOOSE(Assumptions!$P$3,'Cost Curves'!BK$6,'Cost Curves'!BK$7,'Cost Curves'!BK$8)</f>
        <v>0</v>
      </c>
      <c r="I313" s="234">
        <f>I$297*Assumptions!$F31*(1+Assumptions!$J$24)^(I$1-$G$1)*CHOOSE(Assumptions!$P$3,'Cost Curves'!BL$6,'Cost Curves'!BL$7,'Cost Curves'!BL$8)</f>
        <v>0</v>
      </c>
      <c r="J313" s="234">
        <f>J$297*Assumptions!$F31*(1+Assumptions!$J$24)^(J$1-$G$1)*CHOOSE(Assumptions!$P$3,'Cost Curves'!BM$6,'Cost Curves'!BM$7,'Cost Curves'!BM$8)</f>
        <v>0</v>
      </c>
      <c r="K313" s="234">
        <f>K$297*Assumptions!$L31*(1+Assumptions!$J$24)^(K$1-$G$1)*CHOOSE(Assumptions!$P$3,'Cost Curves'!BN$6,'Cost Curves'!BN$7,'Cost Curves'!BN$8)</f>
        <v>0</v>
      </c>
      <c r="L313" s="234">
        <f>L$297*Assumptions!$L31*(1+Assumptions!$J$24)^(L$1-$G$1)*CHOOSE(Assumptions!$P$3,'Cost Curves'!BO$6,'Cost Curves'!BO$7,'Cost Curves'!BO$8)</f>
        <v>0</v>
      </c>
      <c r="M313" s="234">
        <f>M$297*Assumptions!$L31*(1+Assumptions!$J$24)^(M$1-$G$1)*CHOOSE(Assumptions!$P$3,'Cost Curves'!BP$6,'Cost Curves'!BP$7,'Cost Curves'!BP$8)</f>
        <v>0</v>
      </c>
      <c r="N313" s="234">
        <f>N$297*Assumptions!$L31*(1+Assumptions!$J$24)^(N$1-$G$1)*CHOOSE(Assumptions!$P$3,'Cost Curves'!BQ$6,'Cost Curves'!BQ$7,'Cost Curves'!BQ$8)</f>
        <v>0</v>
      </c>
      <c r="O313" s="234">
        <f>O$297*Assumptions!$L31*(1+Assumptions!$J$24)^(O$1-$G$1)*CHOOSE(Assumptions!$P$3,'Cost Curves'!BR$6,'Cost Curves'!BR$7,'Cost Curves'!BR$8)</f>
        <v>0</v>
      </c>
      <c r="P313" s="234">
        <f>P$297*Assumptions!$L31*(1+Assumptions!$J$24)^(P$1-$G$1)*CHOOSE(Assumptions!$P$3,'Cost Curves'!BS$6,'Cost Curves'!BS$7,'Cost Curves'!BS$8)</f>
        <v>0</v>
      </c>
      <c r="Q313" s="234">
        <f>Q$297*Assumptions!$L31*(1+Assumptions!$J$24)^(Q$1-$G$1)*CHOOSE(Assumptions!$P$3,'Cost Curves'!BT$6,'Cost Curves'!BT$7,'Cost Curves'!BT$8)</f>
        <v>0</v>
      </c>
      <c r="R313" s="234">
        <f>R$297*Assumptions!$L31*(1+Assumptions!$J$24)^(R$1-$G$1)*CHOOSE(Assumptions!$P$3,'Cost Curves'!BU$6,'Cost Curves'!BU$7,'Cost Curves'!BU$8)</f>
        <v>0</v>
      </c>
      <c r="S313" s="234">
        <f>S$297*Assumptions!$L31*(1+Assumptions!$J$24)^(S$1-$G$1)*CHOOSE(Assumptions!$P$3,'Cost Curves'!BV$6,'Cost Curves'!BV$7,'Cost Curves'!BV$8)</f>
        <v>0</v>
      </c>
      <c r="T313" s="234">
        <f>T$297*Assumptions!$L31*(1+Assumptions!$J$24)^(T$1-$G$1)*CHOOSE(Assumptions!$P$3,'Cost Curves'!BW$6,'Cost Curves'!BW$7,'Cost Curves'!BW$8)</f>
        <v>0</v>
      </c>
      <c r="U313" s="234">
        <f>U$297*Assumptions!$L31*(1+Assumptions!$J$24)^(U$1-$G$1)*CHOOSE(Assumptions!$P$3,'Cost Curves'!BX$6,'Cost Curves'!BX$7,'Cost Curves'!BX$8)</f>
        <v>0</v>
      </c>
      <c r="V313" s="234">
        <f>V$297*Assumptions!$L31*(1+Assumptions!$J$24)^(V$1-$G$1)*CHOOSE(Assumptions!$P$3,'Cost Curves'!BY$6,'Cost Curves'!BY$7,'Cost Curves'!BY$8)</f>
        <v>0</v>
      </c>
      <c r="W313" s="234">
        <f>W$297*Assumptions!$L31*(1+Assumptions!$J$24)^(W$1-$G$1)*CHOOSE(Assumptions!$P$3,'Cost Curves'!BZ$6,'Cost Curves'!BZ$7,'Cost Curves'!BZ$8)</f>
        <v>0</v>
      </c>
      <c r="X313" s="327">
        <f>X$297*Assumptions!$L31*(1+Assumptions!$J$24)^(X$1-$G$1)*CHOOSE(Assumptions!$P$3,'Cost Curves'!CA$6,'Cost Curves'!CA$7,'Cost Curves'!CA$8)</f>
        <v>0</v>
      </c>
      <c r="Y313" s="12"/>
      <c r="Z313" s="12"/>
    </row>
    <row r="314" spans="1:26" ht="14.25" customHeight="1">
      <c r="A314" s="423"/>
      <c r="B314" s="423"/>
      <c r="C314" s="423"/>
      <c r="D314" s="125" t="s">
        <v>78</v>
      </c>
      <c r="E314" s="125"/>
      <c r="F314" s="13"/>
      <c r="G314" s="234">
        <f>G$5*Assumptions!$C32*(1+Assumptions!$J$24)^(G$1-$G$1)</f>
        <v>0</v>
      </c>
      <c r="H314" s="234">
        <f>H$297*Assumptions!$F32*(1+Assumptions!$J$24)^(H$1-$G$1)*CHOOSE(Assumptions!$P$3,'Cost Curves'!BK$10,'Cost Curves'!BK$11,'Cost Curves'!BK$12)</f>
        <v>0</v>
      </c>
      <c r="I314" s="234">
        <f>I$297*Assumptions!$F32*(1+Assumptions!$J$24)^(I$1-$G$1)*CHOOSE(Assumptions!$P$3,'Cost Curves'!BL$10,'Cost Curves'!BL$11,'Cost Curves'!BL$12)</f>
        <v>0</v>
      </c>
      <c r="J314" s="234">
        <f>J$297*Assumptions!$F32*(1+Assumptions!$J$24)^(J$1-$G$1)*CHOOSE(Assumptions!$P$3,'Cost Curves'!BM$10,'Cost Curves'!BM$11,'Cost Curves'!BM$12)</f>
        <v>0</v>
      </c>
      <c r="K314" s="234">
        <f>K$297*Assumptions!$L32*(1+Assumptions!$J$24)^(K$1-$G$1)*CHOOSE(Assumptions!$P$3,'Cost Curves'!BN$10,'Cost Curves'!BN$11,'Cost Curves'!BN$12)</f>
        <v>0</v>
      </c>
      <c r="L314" s="234">
        <f>L$297*Assumptions!$L32*(1+Assumptions!$J$24)^(L$1-$G$1)*CHOOSE(Assumptions!$P$3,'Cost Curves'!BO$10,'Cost Curves'!BO$11,'Cost Curves'!BO$12)</f>
        <v>0</v>
      </c>
      <c r="M314" s="234">
        <f>M$297*Assumptions!$L32*(1+Assumptions!$J$24)^(M$1-$G$1)*CHOOSE(Assumptions!$P$3,'Cost Curves'!BP$10,'Cost Curves'!BP$11,'Cost Curves'!BP$12)</f>
        <v>0</v>
      </c>
      <c r="N314" s="234">
        <f>N$297*Assumptions!$L32*(1+Assumptions!$J$24)^(N$1-$G$1)*CHOOSE(Assumptions!$P$3,'Cost Curves'!BQ$10,'Cost Curves'!BQ$11,'Cost Curves'!BQ$12)</f>
        <v>0</v>
      </c>
      <c r="O314" s="234">
        <f>O$297*Assumptions!$L32*(1+Assumptions!$J$24)^(O$1-$G$1)*CHOOSE(Assumptions!$P$3,'Cost Curves'!BR$10,'Cost Curves'!BR$11,'Cost Curves'!BR$12)</f>
        <v>0</v>
      </c>
      <c r="P314" s="234">
        <f>P$297*Assumptions!$L32*(1+Assumptions!$J$24)^(P$1-$G$1)*CHOOSE(Assumptions!$P$3,'Cost Curves'!BS$10,'Cost Curves'!BS$11,'Cost Curves'!BS$12)</f>
        <v>0</v>
      </c>
      <c r="Q314" s="234">
        <f>Q$297*Assumptions!$L32*(1+Assumptions!$J$24)^(Q$1-$G$1)*CHOOSE(Assumptions!$P$3,'Cost Curves'!BT$10,'Cost Curves'!BT$11,'Cost Curves'!BT$12)</f>
        <v>0</v>
      </c>
      <c r="R314" s="234">
        <f>R$297*Assumptions!$L32*(1+Assumptions!$J$24)^(R$1-$G$1)*CHOOSE(Assumptions!$P$3,'Cost Curves'!BU$10,'Cost Curves'!BU$11,'Cost Curves'!BU$12)</f>
        <v>0</v>
      </c>
      <c r="S314" s="234">
        <f>S$297*Assumptions!$L32*(1+Assumptions!$J$24)^(S$1-$G$1)*CHOOSE(Assumptions!$P$3,'Cost Curves'!BV$10,'Cost Curves'!BV$11,'Cost Curves'!BV$12)</f>
        <v>0</v>
      </c>
      <c r="T314" s="234">
        <f>T$297*Assumptions!$L32*(1+Assumptions!$J$24)^(T$1-$G$1)*CHOOSE(Assumptions!$P$3,'Cost Curves'!BW$10,'Cost Curves'!BW$11,'Cost Curves'!BW$12)</f>
        <v>0</v>
      </c>
      <c r="U314" s="234">
        <f>U$297*Assumptions!$L32*(1+Assumptions!$J$24)^(U$1-$G$1)*CHOOSE(Assumptions!$P$3,'Cost Curves'!BX$10,'Cost Curves'!BX$11,'Cost Curves'!BX$12)</f>
        <v>0</v>
      </c>
      <c r="V314" s="234">
        <f>V$297*Assumptions!$L32*(1+Assumptions!$J$24)^(V$1-$G$1)*CHOOSE(Assumptions!$P$3,'Cost Curves'!BY$10,'Cost Curves'!BY$11,'Cost Curves'!BY$12)</f>
        <v>0</v>
      </c>
      <c r="W314" s="234">
        <f>W$297*Assumptions!$L32*(1+Assumptions!$J$24)^(W$1-$G$1)*CHOOSE(Assumptions!$P$3,'Cost Curves'!BZ$10,'Cost Curves'!BZ$11,'Cost Curves'!BZ$12)</f>
        <v>0</v>
      </c>
      <c r="X314" s="327">
        <f>X$297*Assumptions!$L32*(1+Assumptions!$J$24)^(X$1-$G$1)*CHOOSE(Assumptions!$P$3,'Cost Curves'!CA$10,'Cost Curves'!CA$11,'Cost Curves'!CA$12)</f>
        <v>0</v>
      </c>
      <c r="Y314" s="12"/>
      <c r="Z314" s="12"/>
    </row>
    <row r="315" spans="1:26" ht="14.25" customHeight="1">
      <c r="A315" s="423"/>
      <c r="B315" s="423"/>
      <c r="C315" s="423"/>
      <c r="D315" s="125" t="s">
        <v>198</v>
      </c>
      <c r="E315" s="125"/>
      <c r="F315" s="13"/>
      <c r="G315" s="234">
        <f>G$5*Assumptions!$C33*(1+Assumptions!$J$24)^(G$1-$G$1)</f>
        <v>0</v>
      </c>
      <c r="H315" s="234">
        <f>H$297*Assumptions!$F33*(1+Assumptions!$J$24)^(H$1-$G$1)*CHOOSE(Assumptions!$P$3,'Cost Curves'!BK$14,'Cost Curves'!BK$15,'Cost Curves'!BK$16)</f>
        <v>0</v>
      </c>
      <c r="I315" s="234">
        <f>I$297*Assumptions!$F33*(1+Assumptions!$J$24)^(I$1-$G$1)*CHOOSE(Assumptions!$P$3,'Cost Curves'!BL$14,'Cost Curves'!BL$15,'Cost Curves'!BL$16)</f>
        <v>0</v>
      </c>
      <c r="J315" s="234">
        <f>J$297*Assumptions!$F33*(1+Assumptions!$J$24)^(J$1-$G$1)*CHOOSE(Assumptions!$P$3,'Cost Curves'!BM$14,'Cost Curves'!BM$15,'Cost Curves'!BM$16)</f>
        <v>0</v>
      </c>
      <c r="K315" s="234">
        <f>K$297*Assumptions!$L33*(1+Assumptions!$J$24)^(K$1-$G$1)*CHOOSE(Assumptions!$P$3,'Cost Curves'!BN$14,'Cost Curves'!BN$15,'Cost Curves'!BN$16)</f>
        <v>0</v>
      </c>
      <c r="L315" s="234">
        <f>L$297*Assumptions!$L33*(1+Assumptions!$J$24)^(L$1-$G$1)*CHOOSE(Assumptions!$P$3,'Cost Curves'!BO$14,'Cost Curves'!BO$15,'Cost Curves'!BO$16)</f>
        <v>0</v>
      </c>
      <c r="M315" s="234">
        <f>M$297*Assumptions!$L33*(1+Assumptions!$J$24)^(M$1-$G$1)*CHOOSE(Assumptions!$P$3,'Cost Curves'!BP$14,'Cost Curves'!BP$15,'Cost Curves'!BP$16)</f>
        <v>0</v>
      </c>
      <c r="N315" s="234">
        <f>N$297*Assumptions!$L33*(1+Assumptions!$J$24)^(N$1-$G$1)*CHOOSE(Assumptions!$P$3,'Cost Curves'!BQ$14,'Cost Curves'!BQ$15,'Cost Curves'!BQ$16)</f>
        <v>0</v>
      </c>
      <c r="O315" s="234">
        <f>O$297*Assumptions!$L33*(1+Assumptions!$J$24)^(O$1-$G$1)*CHOOSE(Assumptions!$P$3,'Cost Curves'!BR$14,'Cost Curves'!BR$15,'Cost Curves'!BR$16)</f>
        <v>0</v>
      </c>
      <c r="P315" s="234">
        <f>P$297*Assumptions!$L33*(1+Assumptions!$J$24)^(P$1-$G$1)*CHOOSE(Assumptions!$P$3,'Cost Curves'!BS$14,'Cost Curves'!BS$15,'Cost Curves'!BS$16)</f>
        <v>0</v>
      </c>
      <c r="Q315" s="234">
        <f>Q$297*Assumptions!$L33*(1+Assumptions!$J$24)^(Q$1-$G$1)*CHOOSE(Assumptions!$P$3,'Cost Curves'!BT$14,'Cost Curves'!BT$15,'Cost Curves'!BT$16)</f>
        <v>0</v>
      </c>
      <c r="R315" s="234">
        <f>R$297*Assumptions!$L33*(1+Assumptions!$J$24)^(R$1-$G$1)*CHOOSE(Assumptions!$P$3,'Cost Curves'!BU$14,'Cost Curves'!BU$15,'Cost Curves'!BU$16)</f>
        <v>0</v>
      </c>
      <c r="S315" s="234">
        <f>S$297*Assumptions!$L33*(1+Assumptions!$J$24)^(S$1-$G$1)*CHOOSE(Assumptions!$P$3,'Cost Curves'!BV$14,'Cost Curves'!BV$15,'Cost Curves'!BV$16)</f>
        <v>0</v>
      </c>
      <c r="T315" s="234">
        <f>T$297*Assumptions!$L33*(1+Assumptions!$J$24)^(T$1-$G$1)*CHOOSE(Assumptions!$P$3,'Cost Curves'!BW$14,'Cost Curves'!BW$15,'Cost Curves'!BW$16)</f>
        <v>0</v>
      </c>
      <c r="U315" s="234">
        <f>U$297*Assumptions!$L33*(1+Assumptions!$J$24)^(U$1-$G$1)*CHOOSE(Assumptions!$P$3,'Cost Curves'!BX$14,'Cost Curves'!BX$15,'Cost Curves'!BX$16)</f>
        <v>0</v>
      </c>
      <c r="V315" s="234">
        <f>V$297*Assumptions!$L33*(1+Assumptions!$J$24)^(V$1-$G$1)*CHOOSE(Assumptions!$P$3,'Cost Curves'!BY$14,'Cost Curves'!BY$15,'Cost Curves'!BY$16)</f>
        <v>0</v>
      </c>
      <c r="W315" s="234">
        <f>W$297*Assumptions!$L33*(1+Assumptions!$J$24)^(W$1-$G$1)*CHOOSE(Assumptions!$P$3,'Cost Curves'!BZ$14,'Cost Curves'!BZ$15,'Cost Curves'!BZ$16)</f>
        <v>0</v>
      </c>
      <c r="X315" s="327">
        <f>X$297*Assumptions!$L33*(1+Assumptions!$J$24)^(X$1-$G$1)*CHOOSE(Assumptions!$P$3,'Cost Curves'!CA$14,'Cost Curves'!CA$15,'Cost Curves'!CA$16)</f>
        <v>0</v>
      </c>
      <c r="Y315" s="12"/>
      <c r="Z315" s="12"/>
    </row>
    <row r="316" spans="1:26" ht="14.25" customHeight="1">
      <c r="A316" s="423"/>
      <c r="B316" s="423"/>
      <c r="C316" s="423"/>
      <c r="D316" s="125" t="s">
        <v>80</v>
      </c>
      <c r="E316" s="125"/>
      <c r="F316" s="13"/>
      <c r="G316" s="234">
        <f>G$5*Assumptions!$C34*(1+Assumptions!$J$24)^(G$1-$G$1)</f>
        <v>0</v>
      </c>
      <c r="H316" s="234">
        <f>H$297*Assumptions!$F34*(1+Assumptions!$J$24)^(H$1-$G$1)*CHOOSE(Assumptions!$P$3,'Cost Curves'!BK$18,'Cost Curves'!BK$19,'Cost Curves'!BK$20)</f>
        <v>0</v>
      </c>
      <c r="I316" s="234">
        <f>I$297*Assumptions!$F34*(1+Assumptions!$J$24)^(I$1-$G$1)*CHOOSE(Assumptions!$P$3,'Cost Curves'!BL$18,'Cost Curves'!BL$19,'Cost Curves'!BL$20)</f>
        <v>0</v>
      </c>
      <c r="J316" s="234">
        <f>J$297*Assumptions!$F34*(1+Assumptions!$J$24)^(J$1-$G$1)*CHOOSE(Assumptions!$P$3,'Cost Curves'!BM$18,'Cost Curves'!BM$19,'Cost Curves'!BM$20)</f>
        <v>0</v>
      </c>
      <c r="K316" s="234">
        <f>K$297*Assumptions!$L34*(1+Assumptions!$J$24)^(K$1-$G$1)*CHOOSE(Assumptions!$P$3,'Cost Curves'!BN$18,'Cost Curves'!BN$19,'Cost Curves'!BN$20)</f>
        <v>0</v>
      </c>
      <c r="L316" s="234">
        <f>L$297*Assumptions!$L34*(1+Assumptions!$J$24)^(L$1-$G$1)*CHOOSE(Assumptions!$P$3,'Cost Curves'!BO$18,'Cost Curves'!BO$19,'Cost Curves'!BO$20)</f>
        <v>0</v>
      </c>
      <c r="M316" s="234">
        <f>M$297*Assumptions!$L34*(1+Assumptions!$J$24)^(M$1-$G$1)*CHOOSE(Assumptions!$P$3,'Cost Curves'!BP$18,'Cost Curves'!BP$19,'Cost Curves'!BP$20)</f>
        <v>0</v>
      </c>
      <c r="N316" s="234">
        <f>N$297*Assumptions!$L34*(1+Assumptions!$J$24)^(N$1-$G$1)*CHOOSE(Assumptions!$P$3,'Cost Curves'!BQ$18,'Cost Curves'!BQ$19,'Cost Curves'!BQ$20)</f>
        <v>0</v>
      </c>
      <c r="O316" s="234">
        <f>O$297*Assumptions!$L34*(1+Assumptions!$J$24)^(O$1-$G$1)*CHOOSE(Assumptions!$P$3,'Cost Curves'!BR$18,'Cost Curves'!BR$19,'Cost Curves'!BR$20)</f>
        <v>0</v>
      </c>
      <c r="P316" s="234">
        <f>P$297*Assumptions!$L34*(1+Assumptions!$J$24)^(P$1-$G$1)*CHOOSE(Assumptions!$P$3,'Cost Curves'!BS$18,'Cost Curves'!BS$19,'Cost Curves'!BS$20)</f>
        <v>0</v>
      </c>
      <c r="Q316" s="234">
        <f>Q$297*Assumptions!$L34*(1+Assumptions!$J$24)^(Q$1-$G$1)*CHOOSE(Assumptions!$P$3,'Cost Curves'!BT$18,'Cost Curves'!BT$19,'Cost Curves'!BT$20)</f>
        <v>0</v>
      </c>
      <c r="R316" s="234">
        <f>R$297*Assumptions!$L34*(1+Assumptions!$J$24)^(R$1-$G$1)*CHOOSE(Assumptions!$P$3,'Cost Curves'!BU$18,'Cost Curves'!BU$19,'Cost Curves'!BU$20)</f>
        <v>0</v>
      </c>
      <c r="S316" s="234">
        <f>S$297*Assumptions!$L34*(1+Assumptions!$J$24)^(S$1-$G$1)*CHOOSE(Assumptions!$P$3,'Cost Curves'!BV$18,'Cost Curves'!BV$19,'Cost Curves'!BV$20)</f>
        <v>0</v>
      </c>
      <c r="T316" s="234">
        <f>T$297*Assumptions!$L34*(1+Assumptions!$J$24)^(T$1-$G$1)*CHOOSE(Assumptions!$P$3,'Cost Curves'!BW$18,'Cost Curves'!BW$19,'Cost Curves'!BW$20)</f>
        <v>0</v>
      </c>
      <c r="U316" s="234">
        <f>U$297*Assumptions!$L34*(1+Assumptions!$J$24)^(U$1-$G$1)*CHOOSE(Assumptions!$P$3,'Cost Curves'!BX$18,'Cost Curves'!BX$19,'Cost Curves'!BX$20)</f>
        <v>0</v>
      </c>
      <c r="V316" s="234">
        <f>V$297*Assumptions!$L34*(1+Assumptions!$J$24)^(V$1-$G$1)*CHOOSE(Assumptions!$P$3,'Cost Curves'!BY$18,'Cost Curves'!BY$19,'Cost Curves'!BY$20)</f>
        <v>0</v>
      </c>
      <c r="W316" s="234">
        <f>W$297*Assumptions!$L34*(1+Assumptions!$J$24)^(W$1-$G$1)*CHOOSE(Assumptions!$P$3,'Cost Curves'!BZ$18,'Cost Curves'!BZ$19,'Cost Curves'!BZ$20)</f>
        <v>0</v>
      </c>
      <c r="X316" s="327">
        <f>X$297*Assumptions!$L34*(1+Assumptions!$J$24)^(X$1-$G$1)*CHOOSE(Assumptions!$P$3,'Cost Curves'!CA$18,'Cost Curves'!CA$19,'Cost Curves'!CA$20)</f>
        <v>0</v>
      </c>
      <c r="Y316" s="12"/>
      <c r="Z316" s="12"/>
    </row>
    <row r="317" spans="1:26" ht="14.25" customHeight="1">
      <c r="A317" s="423"/>
      <c r="B317" s="423"/>
      <c r="C317" s="423"/>
      <c r="D317" s="125" t="s">
        <v>81</v>
      </c>
      <c r="E317" s="125"/>
      <c r="F317" s="13"/>
      <c r="G317" s="234">
        <f>G$5*Assumptions!$C35*(1+Assumptions!$J$24)^(G$1-$G$1)</f>
        <v>0</v>
      </c>
      <c r="H317" s="234">
        <f>H$297*Assumptions!$F35*(1+Assumptions!$J$24)^(H$1-$G$1)*CHOOSE(Assumptions!$P$3,'Cost Curves'!BK$22,'Cost Curves'!BK$23,'Cost Curves'!BK$24)</f>
        <v>0</v>
      </c>
      <c r="I317" s="234">
        <f>I$297*Assumptions!$F35*(1+Assumptions!$J$24)^(I$1-$G$1)*CHOOSE(Assumptions!$P$3,'Cost Curves'!BL$22,'Cost Curves'!BL$23,'Cost Curves'!BL$24)</f>
        <v>0</v>
      </c>
      <c r="J317" s="234">
        <f>J$297*Assumptions!$F35*(1+Assumptions!$J$24)^(J$1-$G$1)*CHOOSE(Assumptions!$P$3,'Cost Curves'!BM$22,'Cost Curves'!BM$23,'Cost Curves'!BM$24)</f>
        <v>0</v>
      </c>
      <c r="K317" s="234">
        <f>K$297*Assumptions!$L35*(1+Assumptions!$J$24)^(K$1-$G$1)*CHOOSE(Assumptions!$P$3,'Cost Curves'!BN$22,'Cost Curves'!BN$23,'Cost Curves'!BN$24)</f>
        <v>0</v>
      </c>
      <c r="L317" s="234">
        <f>L$297*Assumptions!$L35*(1+Assumptions!$J$24)^(L$1-$G$1)*CHOOSE(Assumptions!$P$3,'Cost Curves'!BO$22,'Cost Curves'!BO$23,'Cost Curves'!BO$24)</f>
        <v>0</v>
      </c>
      <c r="M317" s="234">
        <f>M$297*Assumptions!$L35*(1+Assumptions!$J$24)^(M$1-$G$1)*CHOOSE(Assumptions!$P$3,'Cost Curves'!BP$22,'Cost Curves'!BP$23,'Cost Curves'!BP$24)</f>
        <v>0</v>
      </c>
      <c r="N317" s="234">
        <f>N$297*Assumptions!$L35*(1+Assumptions!$J$24)^(N$1-$G$1)*CHOOSE(Assumptions!$P$3,'Cost Curves'!BQ$22,'Cost Curves'!BQ$23,'Cost Curves'!BQ$24)</f>
        <v>0</v>
      </c>
      <c r="O317" s="234">
        <f>O$297*Assumptions!$L35*(1+Assumptions!$J$24)^(O$1-$G$1)*CHOOSE(Assumptions!$P$3,'Cost Curves'!BR$22,'Cost Curves'!BR$23,'Cost Curves'!BR$24)</f>
        <v>0</v>
      </c>
      <c r="P317" s="234">
        <f>P$297*Assumptions!$L35*(1+Assumptions!$J$24)^(P$1-$G$1)*CHOOSE(Assumptions!$P$3,'Cost Curves'!BS$22,'Cost Curves'!BS$23,'Cost Curves'!BS$24)</f>
        <v>0</v>
      </c>
      <c r="Q317" s="234">
        <f>Q$297*Assumptions!$L35*(1+Assumptions!$J$24)^(Q$1-$G$1)*CHOOSE(Assumptions!$P$3,'Cost Curves'!BT$22,'Cost Curves'!BT$23,'Cost Curves'!BT$24)</f>
        <v>0</v>
      </c>
      <c r="R317" s="234">
        <f>R$297*Assumptions!$L35*(1+Assumptions!$J$24)^(R$1-$G$1)*CHOOSE(Assumptions!$P$3,'Cost Curves'!BU$22,'Cost Curves'!BU$23,'Cost Curves'!BU$24)</f>
        <v>0</v>
      </c>
      <c r="S317" s="234">
        <f>S$297*Assumptions!$L35*(1+Assumptions!$J$24)^(S$1-$G$1)*CHOOSE(Assumptions!$P$3,'Cost Curves'!BV$22,'Cost Curves'!BV$23,'Cost Curves'!BV$24)</f>
        <v>0</v>
      </c>
      <c r="T317" s="234">
        <f>T$297*Assumptions!$L35*(1+Assumptions!$J$24)^(T$1-$G$1)*CHOOSE(Assumptions!$P$3,'Cost Curves'!BW$22,'Cost Curves'!BW$23,'Cost Curves'!BW$24)</f>
        <v>0</v>
      </c>
      <c r="U317" s="234">
        <f>U$297*Assumptions!$L35*(1+Assumptions!$J$24)^(U$1-$G$1)*CHOOSE(Assumptions!$P$3,'Cost Curves'!BX$22,'Cost Curves'!BX$23,'Cost Curves'!BX$24)</f>
        <v>0</v>
      </c>
      <c r="V317" s="234">
        <f>V$297*Assumptions!$L35*(1+Assumptions!$J$24)^(V$1-$G$1)*CHOOSE(Assumptions!$P$3,'Cost Curves'!BY$22,'Cost Curves'!BY$23,'Cost Curves'!BY$24)</f>
        <v>0</v>
      </c>
      <c r="W317" s="234">
        <f>W$297*Assumptions!$L35*(1+Assumptions!$J$24)^(W$1-$G$1)*CHOOSE(Assumptions!$P$3,'Cost Curves'!BZ$22,'Cost Curves'!BZ$23,'Cost Curves'!BZ$24)</f>
        <v>0</v>
      </c>
      <c r="X317" s="327">
        <f>X$297*Assumptions!$L35*(1+Assumptions!$J$24)^(X$1-$G$1)*CHOOSE(Assumptions!$P$3,'Cost Curves'!CA$22,'Cost Curves'!CA$23,'Cost Curves'!CA$24)</f>
        <v>0</v>
      </c>
      <c r="Y317" s="12"/>
      <c r="Z317" s="12"/>
    </row>
    <row r="318" spans="1:26" ht="14.25" customHeight="1">
      <c r="A318" s="423"/>
      <c r="B318" s="423"/>
      <c r="C318" s="423"/>
      <c r="D318" s="125" t="s">
        <v>82</v>
      </c>
      <c r="E318" s="125"/>
      <c r="F318" s="13"/>
      <c r="G318" s="234">
        <f>G$5*Assumptions!$C36*(1+Assumptions!$J$24)^(G$1-$G$1)</f>
        <v>0</v>
      </c>
      <c r="H318" s="234">
        <f>H$297*Assumptions!$F36*(1+Assumptions!$J$24)^(H$1-$G$1)*CHOOSE(Assumptions!$P$3,'Cost Curves'!BK$26,'Cost Curves'!BK$27,'Cost Curves'!BK$28)</f>
        <v>0</v>
      </c>
      <c r="I318" s="234">
        <f>I$297*Assumptions!$F36*(1+Assumptions!$J$24)^(I$1-$G$1)*CHOOSE(Assumptions!$P$3,'Cost Curves'!BL$26,'Cost Curves'!BL$27,'Cost Curves'!BL$28)</f>
        <v>0</v>
      </c>
      <c r="J318" s="234">
        <f>J$297*Assumptions!$F36*(1+Assumptions!$J$24)^(J$1-$G$1)*CHOOSE(Assumptions!$P$3,'Cost Curves'!BM$26,'Cost Curves'!BM$27,'Cost Curves'!BM$28)</f>
        <v>0</v>
      </c>
      <c r="K318" s="234">
        <f>K$297*Assumptions!$L36*(1+Assumptions!$J$24)^(K$1-$G$1)*CHOOSE(Assumptions!$P$3,'Cost Curves'!BN$26,'Cost Curves'!BN$27,'Cost Curves'!BN$28)</f>
        <v>0</v>
      </c>
      <c r="L318" s="234">
        <f>L$297*Assumptions!$L36*(1+Assumptions!$J$24)^(L$1-$G$1)*CHOOSE(Assumptions!$P$3,'Cost Curves'!BO$26,'Cost Curves'!BO$27,'Cost Curves'!BO$28)</f>
        <v>0</v>
      </c>
      <c r="M318" s="234">
        <f>M$297*Assumptions!$L36*(1+Assumptions!$J$24)^(M$1-$G$1)*CHOOSE(Assumptions!$P$3,'Cost Curves'!BP$26,'Cost Curves'!BP$27,'Cost Curves'!BP$28)</f>
        <v>0</v>
      </c>
      <c r="N318" s="234">
        <f>N$297*Assumptions!$L36*(1+Assumptions!$J$24)^(N$1-$G$1)*CHOOSE(Assumptions!$P$3,'Cost Curves'!BQ$26,'Cost Curves'!BQ$27,'Cost Curves'!BQ$28)</f>
        <v>0</v>
      </c>
      <c r="O318" s="234">
        <f>O$297*Assumptions!$L36*(1+Assumptions!$J$24)^(O$1-$G$1)*CHOOSE(Assumptions!$P$3,'Cost Curves'!BR$26,'Cost Curves'!BR$27,'Cost Curves'!BR$28)</f>
        <v>0</v>
      </c>
      <c r="P318" s="234">
        <f>P$297*Assumptions!$L36*(1+Assumptions!$J$24)^(P$1-$G$1)*CHOOSE(Assumptions!$P$3,'Cost Curves'!BS$26,'Cost Curves'!BS$27,'Cost Curves'!BS$28)</f>
        <v>0</v>
      </c>
      <c r="Q318" s="234">
        <f>Q$297*Assumptions!$L36*(1+Assumptions!$J$24)^(Q$1-$G$1)*CHOOSE(Assumptions!$P$3,'Cost Curves'!BT$26,'Cost Curves'!BT$27,'Cost Curves'!BT$28)</f>
        <v>0</v>
      </c>
      <c r="R318" s="234">
        <f>R$297*Assumptions!$L36*(1+Assumptions!$J$24)^(R$1-$G$1)*CHOOSE(Assumptions!$P$3,'Cost Curves'!BU$26,'Cost Curves'!BU$27,'Cost Curves'!BU$28)</f>
        <v>0</v>
      </c>
      <c r="S318" s="234">
        <f>S$297*Assumptions!$L36*(1+Assumptions!$J$24)^(S$1-$G$1)*CHOOSE(Assumptions!$P$3,'Cost Curves'!BV$26,'Cost Curves'!BV$27,'Cost Curves'!BV$28)</f>
        <v>0</v>
      </c>
      <c r="T318" s="234">
        <f>T$297*Assumptions!$L36*(1+Assumptions!$J$24)^(T$1-$G$1)*CHOOSE(Assumptions!$P$3,'Cost Curves'!BW$26,'Cost Curves'!BW$27,'Cost Curves'!BW$28)</f>
        <v>0</v>
      </c>
      <c r="U318" s="234">
        <f>U$297*Assumptions!$L36*(1+Assumptions!$J$24)^(U$1-$G$1)*CHOOSE(Assumptions!$P$3,'Cost Curves'!BX$26,'Cost Curves'!BX$27,'Cost Curves'!BX$28)</f>
        <v>0</v>
      </c>
      <c r="V318" s="234">
        <f>V$297*Assumptions!$L36*(1+Assumptions!$J$24)^(V$1-$G$1)*CHOOSE(Assumptions!$P$3,'Cost Curves'!BY$26,'Cost Curves'!BY$27,'Cost Curves'!BY$28)</f>
        <v>0</v>
      </c>
      <c r="W318" s="234">
        <f>W$297*Assumptions!$L36*(1+Assumptions!$J$24)^(W$1-$G$1)*CHOOSE(Assumptions!$P$3,'Cost Curves'!BZ$26,'Cost Curves'!BZ$27,'Cost Curves'!BZ$28)</f>
        <v>0</v>
      </c>
      <c r="X318" s="327">
        <f>X$297*Assumptions!$L36*(1+Assumptions!$J$24)^(X$1-$G$1)*CHOOSE(Assumptions!$P$3,'Cost Curves'!CA$26,'Cost Curves'!CA$27,'Cost Curves'!CA$28)</f>
        <v>0</v>
      </c>
      <c r="Y318" s="12"/>
      <c r="Z318" s="12"/>
    </row>
    <row r="319" spans="1:26" ht="14.25" customHeight="1">
      <c r="A319" s="423"/>
      <c r="B319" s="423"/>
      <c r="C319" s="423"/>
      <c r="D319" s="125" t="s">
        <v>83</v>
      </c>
      <c r="E319" s="125"/>
      <c r="F319" s="13"/>
      <c r="G319" s="234">
        <f>G$5*Assumptions!$C37*(1+Assumptions!$J$24)^(G$1-$G$1)</f>
        <v>0</v>
      </c>
      <c r="H319" s="234">
        <f>H$297*Assumptions!$F37*(1+Assumptions!$J$24)^(H$1-$G$1)*CHOOSE(Assumptions!$P$3,'Cost Curves'!BK$30,'Cost Curves'!BK$31,'Cost Curves'!BK$32)</f>
        <v>0</v>
      </c>
      <c r="I319" s="234">
        <f>I$297*Assumptions!$F37*(1+Assumptions!$J$24)^(I$1-$G$1)*CHOOSE(Assumptions!$P$3,'Cost Curves'!BL$30,'Cost Curves'!BL$31,'Cost Curves'!BL$32)</f>
        <v>0</v>
      </c>
      <c r="J319" s="234">
        <f>J$297*Assumptions!$F37*(1+Assumptions!$J$24)^(J$1-$G$1)*CHOOSE(Assumptions!$P$3,'Cost Curves'!BM$30,'Cost Curves'!BM$31,'Cost Curves'!BM$32)</f>
        <v>0</v>
      </c>
      <c r="K319" s="234">
        <f>K$297*Assumptions!$L37*(1+Assumptions!$J$24)^(K$1-$G$1)*CHOOSE(Assumptions!$P$3,'Cost Curves'!BN$30,'Cost Curves'!BN$31,'Cost Curves'!BN$32)</f>
        <v>0</v>
      </c>
      <c r="L319" s="234">
        <f>L$297*Assumptions!$L37*(1+Assumptions!$J$24)^(L$1-$G$1)*CHOOSE(Assumptions!$P$3,'Cost Curves'!BO$30,'Cost Curves'!BO$31,'Cost Curves'!BO$32)</f>
        <v>0</v>
      </c>
      <c r="M319" s="234">
        <f>M$297*Assumptions!$L37*(1+Assumptions!$J$24)^(M$1-$G$1)*CHOOSE(Assumptions!$P$3,'Cost Curves'!BP$30,'Cost Curves'!BP$31,'Cost Curves'!BP$32)</f>
        <v>0</v>
      </c>
      <c r="N319" s="234">
        <f>N$297*Assumptions!$L37*(1+Assumptions!$J$24)^(N$1-$G$1)*CHOOSE(Assumptions!$P$3,'Cost Curves'!BQ$30,'Cost Curves'!BQ$31,'Cost Curves'!BQ$32)</f>
        <v>0</v>
      </c>
      <c r="O319" s="234">
        <f>O$297*Assumptions!$L37*(1+Assumptions!$J$24)^(O$1-$G$1)*CHOOSE(Assumptions!$P$3,'Cost Curves'!BR$30,'Cost Curves'!BR$31,'Cost Curves'!BR$32)</f>
        <v>0</v>
      </c>
      <c r="P319" s="234">
        <f>P$297*Assumptions!$L37*(1+Assumptions!$J$24)^(P$1-$G$1)*CHOOSE(Assumptions!$P$3,'Cost Curves'!BS$30,'Cost Curves'!BS$31,'Cost Curves'!BS$32)</f>
        <v>0</v>
      </c>
      <c r="Q319" s="234">
        <f>Q$297*Assumptions!$L37*(1+Assumptions!$J$24)^(Q$1-$G$1)*CHOOSE(Assumptions!$P$3,'Cost Curves'!BT$30,'Cost Curves'!BT$31,'Cost Curves'!BT$32)</f>
        <v>0</v>
      </c>
      <c r="R319" s="234">
        <f>R$297*Assumptions!$L37*(1+Assumptions!$J$24)^(R$1-$G$1)*CHOOSE(Assumptions!$P$3,'Cost Curves'!BU$30,'Cost Curves'!BU$31,'Cost Curves'!BU$32)</f>
        <v>0</v>
      </c>
      <c r="S319" s="234">
        <f>S$297*Assumptions!$L37*(1+Assumptions!$J$24)^(S$1-$G$1)*CHOOSE(Assumptions!$P$3,'Cost Curves'!BV$30,'Cost Curves'!BV$31,'Cost Curves'!BV$32)</f>
        <v>0</v>
      </c>
      <c r="T319" s="234">
        <f>T$297*Assumptions!$L37*(1+Assumptions!$J$24)^(T$1-$G$1)*CHOOSE(Assumptions!$P$3,'Cost Curves'!BW$30,'Cost Curves'!BW$31,'Cost Curves'!BW$32)</f>
        <v>0</v>
      </c>
      <c r="U319" s="234">
        <f>U$297*Assumptions!$L37*(1+Assumptions!$J$24)^(U$1-$G$1)*CHOOSE(Assumptions!$P$3,'Cost Curves'!BX$30,'Cost Curves'!BX$31,'Cost Curves'!BX$32)</f>
        <v>0</v>
      </c>
      <c r="V319" s="234">
        <f>V$297*Assumptions!$L37*(1+Assumptions!$J$24)^(V$1-$G$1)*CHOOSE(Assumptions!$P$3,'Cost Curves'!BY$30,'Cost Curves'!BY$31,'Cost Curves'!BY$32)</f>
        <v>0</v>
      </c>
      <c r="W319" s="234">
        <f>W$297*Assumptions!$L37*(1+Assumptions!$J$24)^(W$1-$G$1)*CHOOSE(Assumptions!$P$3,'Cost Curves'!BZ$30,'Cost Curves'!BZ$31,'Cost Curves'!BZ$32)</f>
        <v>0</v>
      </c>
      <c r="X319" s="327">
        <f>X$297*Assumptions!$L37*(1+Assumptions!$J$24)^(X$1-$G$1)*CHOOSE(Assumptions!$P$3,'Cost Curves'!CA$30,'Cost Curves'!CA$31,'Cost Curves'!CA$32)</f>
        <v>0</v>
      </c>
      <c r="Y319" s="12"/>
      <c r="Z319" s="12"/>
    </row>
    <row r="320" spans="1:26" ht="14.25" customHeight="1">
      <c r="A320" s="423"/>
      <c r="B320" s="423"/>
      <c r="C320" s="423"/>
      <c r="D320" s="125" t="s">
        <v>84</v>
      </c>
      <c r="E320" s="125"/>
      <c r="F320" s="13"/>
      <c r="G320" s="234">
        <f>G$5*Assumptions!$C38*(1+Assumptions!$J$24)^(G$1-$G$1)</f>
        <v>0</v>
      </c>
      <c r="H320" s="234">
        <f>H$297*Assumptions!$F38*(1+Assumptions!$J$24)^(H$1-$G$1)*CHOOSE(Assumptions!$P$3,'Cost Curves'!BK$34,'Cost Curves'!BK$35,'Cost Curves'!BK$36)</f>
        <v>0</v>
      </c>
      <c r="I320" s="234">
        <f>I$297*Assumptions!$F38*(1+Assumptions!$J$24)^(I$1-$G$1)*CHOOSE(Assumptions!$P$3,'Cost Curves'!BL$34,'Cost Curves'!BL$35,'Cost Curves'!BL$36)</f>
        <v>0</v>
      </c>
      <c r="J320" s="234">
        <f>J$297*Assumptions!$F38*(1+Assumptions!$J$24)^(J$1-$G$1)*CHOOSE(Assumptions!$P$3,'Cost Curves'!BM$34,'Cost Curves'!BM$35,'Cost Curves'!BM$36)</f>
        <v>0</v>
      </c>
      <c r="K320" s="234">
        <f>K$297*Assumptions!$L38*(1+Assumptions!$J$24)^(K$1-$G$1)*CHOOSE(Assumptions!$P$3,'Cost Curves'!BN$34,'Cost Curves'!BN$35,'Cost Curves'!BN$36)</f>
        <v>0</v>
      </c>
      <c r="L320" s="234">
        <f>L$297*Assumptions!$L38*(1+Assumptions!$J$24)^(L$1-$G$1)*CHOOSE(Assumptions!$P$3,'Cost Curves'!BO$34,'Cost Curves'!BO$35,'Cost Curves'!BO$36)</f>
        <v>0</v>
      </c>
      <c r="M320" s="234">
        <f>M$297*Assumptions!$L38*(1+Assumptions!$J$24)^(M$1-$G$1)*CHOOSE(Assumptions!$P$3,'Cost Curves'!BP$34,'Cost Curves'!BP$35,'Cost Curves'!BP$36)</f>
        <v>0</v>
      </c>
      <c r="N320" s="234">
        <f>N$297*Assumptions!$L38*(1+Assumptions!$J$24)^(N$1-$G$1)*CHOOSE(Assumptions!$P$3,'Cost Curves'!BQ$34,'Cost Curves'!BQ$35,'Cost Curves'!BQ$36)</f>
        <v>0</v>
      </c>
      <c r="O320" s="234">
        <f>O$297*Assumptions!$L38*(1+Assumptions!$J$24)^(O$1-$G$1)*CHOOSE(Assumptions!$P$3,'Cost Curves'!BR$34,'Cost Curves'!BR$35,'Cost Curves'!BR$36)</f>
        <v>0</v>
      </c>
      <c r="P320" s="234">
        <f>P$297*Assumptions!$L38*(1+Assumptions!$J$24)^(P$1-$G$1)*CHOOSE(Assumptions!$P$3,'Cost Curves'!BS$34,'Cost Curves'!BS$35,'Cost Curves'!BS$36)</f>
        <v>0</v>
      </c>
      <c r="Q320" s="234">
        <f>Q$297*Assumptions!$L38*(1+Assumptions!$J$24)^(Q$1-$G$1)*CHOOSE(Assumptions!$P$3,'Cost Curves'!BT$34,'Cost Curves'!BT$35,'Cost Curves'!BT$36)</f>
        <v>0</v>
      </c>
      <c r="R320" s="234">
        <f>R$297*Assumptions!$L38*(1+Assumptions!$J$24)^(R$1-$G$1)*CHOOSE(Assumptions!$P$3,'Cost Curves'!BU$34,'Cost Curves'!BU$35,'Cost Curves'!BU$36)</f>
        <v>0</v>
      </c>
      <c r="S320" s="234">
        <f>S$297*Assumptions!$L38*(1+Assumptions!$J$24)^(S$1-$G$1)*CHOOSE(Assumptions!$P$3,'Cost Curves'!BV$34,'Cost Curves'!BV$35,'Cost Curves'!BV$36)</f>
        <v>0</v>
      </c>
      <c r="T320" s="234">
        <f>T$297*Assumptions!$L38*(1+Assumptions!$J$24)^(T$1-$G$1)*CHOOSE(Assumptions!$P$3,'Cost Curves'!BW$34,'Cost Curves'!BW$35,'Cost Curves'!BW$36)</f>
        <v>0</v>
      </c>
      <c r="U320" s="234">
        <f>U$297*Assumptions!$L38*(1+Assumptions!$J$24)^(U$1-$G$1)*CHOOSE(Assumptions!$P$3,'Cost Curves'!BX$34,'Cost Curves'!BX$35,'Cost Curves'!BX$36)</f>
        <v>0</v>
      </c>
      <c r="V320" s="234">
        <f>V$297*Assumptions!$L38*(1+Assumptions!$J$24)^(V$1-$G$1)*CHOOSE(Assumptions!$P$3,'Cost Curves'!BY$34,'Cost Curves'!BY$35,'Cost Curves'!BY$36)</f>
        <v>0</v>
      </c>
      <c r="W320" s="234">
        <f>W$297*Assumptions!$L38*(1+Assumptions!$J$24)^(W$1-$G$1)*CHOOSE(Assumptions!$P$3,'Cost Curves'!BZ$34,'Cost Curves'!BZ$35,'Cost Curves'!BZ$36)</f>
        <v>0</v>
      </c>
      <c r="X320" s="327">
        <f>X$297*Assumptions!$L38*(1+Assumptions!$J$24)^(X$1-$G$1)*CHOOSE(Assumptions!$P$3,'Cost Curves'!CA$34,'Cost Curves'!CA$35,'Cost Curves'!CA$36)</f>
        <v>0</v>
      </c>
      <c r="Y320" s="12"/>
      <c r="Z320" s="12"/>
    </row>
    <row r="321" spans="1:26" ht="14.25" customHeight="1">
      <c r="A321" s="423"/>
      <c r="B321" s="423"/>
      <c r="C321" s="423"/>
      <c r="D321" s="125" t="s">
        <v>85</v>
      </c>
      <c r="E321" s="125"/>
      <c r="F321" s="13"/>
      <c r="G321" s="234">
        <f>G$5*Assumptions!$C39*(1+Assumptions!$J$24)^(G$1-$G$1)</f>
        <v>0</v>
      </c>
      <c r="H321" s="234">
        <f>H$297*Assumptions!$F39*(1+Assumptions!$J$24)^(H$1-$G$1)*CHOOSE(Assumptions!$P$3,'Cost Curves'!BK$38,'Cost Curves'!BK$39,'Cost Curves'!BK$40)</f>
        <v>0</v>
      </c>
      <c r="I321" s="234">
        <f>I$297*Assumptions!$F39*(1+Assumptions!$J$24)^(I$1-$G$1)*CHOOSE(Assumptions!$P$3,'Cost Curves'!BL$38,'Cost Curves'!BL$39,'Cost Curves'!BL$40)</f>
        <v>0</v>
      </c>
      <c r="J321" s="234">
        <f>J$297*Assumptions!$F39*(1+Assumptions!$J$24)^(J$1-$G$1)*CHOOSE(Assumptions!$P$3,'Cost Curves'!BM$38,'Cost Curves'!BM$39,'Cost Curves'!BM$40)</f>
        <v>0</v>
      </c>
      <c r="K321" s="234">
        <f>K$297*Assumptions!$L39*(1+Assumptions!$J$24)^(K$1-$G$1)*CHOOSE(Assumptions!$P$3,'Cost Curves'!BN$38,'Cost Curves'!BN$39,'Cost Curves'!BN$40)</f>
        <v>0</v>
      </c>
      <c r="L321" s="234">
        <f>L$297*Assumptions!$L39*(1+Assumptions!$J$24)^(L$1-$G$1)*CHOOSE(Assumptions!$P$3,'Cost Curves'!BO$38,'Cost Curves'!BO$39,'Cost Curves'!BO$40)</f>
        <v>0</v>
      </c>
      <c r="M321" s="234">
        <f>M$297*Assumptions!$L39*(1+Assumptions!$J$24)^(M$1-$G$1)*CHOOSE(Assumptions!$P$3,'Cost Curves'!BP$38,'Cost Curves'!BP$39,'Cost Curves'!BP$40)</f>
        <v>0</v>
      </c>
      <c r="N321" s="234">
        <f>N$297*Assumptions!$L39*(1+Assumptions!$J$24)^(N$1-$G$1)*CHOOSE(Assumptions!$P$3,'Cost Curves'!BQ$38,'Cost Curves'!BQ$39,'Cost Curves'!BQ$40)</f>
        <v>0</v>
      </c>
      <c r="O321" s="234">
        <f>O$297*Assumptions!$L39*(1+Assumptions!$J$24)^(O$1-$G$1)*CHOOSE(Assumptions!$P$3,'Cost Curves'!BR$38,'Cost Curves'!BR$39,'Cost Curves'!BR$40)</f>
        <v>0</v>
      </c>
      <c r="P321" s="234">
        <f>P$297*Assumptions!$L39*(1+Assumptions!$J$24)^(P$1-$G$1)*CHOOSE(Assumptions!$P$3,'Cost Curves'!BS$38,'Cost Curves'!BS$39,'Cost Curves'!BS$40)</f>
        <v>0</v>
      </c>
      <c r="Q321" s="234">
        <f>Q$297*Assumptions!$L39*(1+Assumptions!$J$24)^(Q$1-$G$1)*CHOOSE(Assumptions!$P$3,'Cost Curves'!BT$38,'Cost Curves'!BT$39,'Cost Curves'!BT$40)</f>
        <v>0</v>
      </c>
      <c r="R321" s="234">
        <f>R$297*Assumptions!$L39*(1+Assumptions!$J$24)^(R$1-$G$1)*CHOOSE(Assumptions!$P$3,'Cost Curves'!BU$38,'Cost Curves'!BU$39,'Cost Curves'!BU$40)</f>
        <v>0</v>
      </c>
      <c r="S321" s="234">
        <f>S$297*Assumptions!$L39*(1+Assumptions!$J$24)^(S$1-$G$1)*CHOOSE(Assumptions!$P$3,'Cost Curves'!BV$38,'Cost Curves'!BV$39,'Cost Curves'!BV$40)</f>
        <v>0</v>
      </c>
      <c r="T321" s="234">
        <f>T$297*Assumptions!$L39*(1+Assumptions!$J$24)^(T$1-$G$1)*CHOOSE(Assumptions!$P$3,'Cost Curves'!BW$38,'Cost Curves'!BW$39,'Cost Curves'!BW$40)</f>
        <v>0</v>
      </c>
      <c r="U321" s="234">
        <f>U$297*Assumptions!$L39*(1+Assumptions!$J$24)^(U$1-$G$1)*CHOOSE(Assumptions!$P$3,'Cost Curves'!BX$38,'Cost Curves'!BX$39,'Cost Curves'!BX$40)</f>
        <v>0</v>
      </c>
      <c r="V321" s="234">
        <f>V$297*Assumptions!$L39*(1+Assumptions!$J$24)^(V$1-$G$1)*CHOOSE(Assumptions!$P$3,'Cost Curves'!BY$38,'Cost Curves'!BY$39,'Cost Curves'!BY$40)</f>
        <v>0</v>
      </c>
      <c r="W321" s="234">
        <f>W$297*Assumptions!$L39*(1+Assumptions!$J$24)^(W$1-$G$1)*CHOOSE(Assumptions!$P$3,'Cost Curves'!BZ$38,'Cost Curves'!BZ$39,'Cost Curves'!BZ$40)</f>
        <v>0</v>
      </c>
      <c r="X321" s="327">
        <f>X$297*Assumptions!$L39*(1+Assumptions!$J$24)^(X$1-$G$1)*CHOOSE(Assumptions!$P$3,'Cost Curves'!CA$38,'Cost Curves'!CA$39,'Cost Curves'!CA$40)</f>
        <v>0</v>
      </c>
      <c r="Y321" s="12"/>
      <c r="Z321" s="12"/>
    </row>
    <row r="322" spans="1:26" ht="14.25" customHeight="1">
      <c r="A322" s="423"/>
      <c r="B322" s="423"/>
      <c r="C322" s="423"/>
      <c r="D322" s="125" t="s">
        <v>86</v>
      </c>
      <c r="E322" s="125"/>
      <c r="F322" s="13"/>
      <c r="G322" s="234">
        <f>G$5*Assumptions!$C40*(1+Assumptions!$J$24)^(G$1-$G$1)</f>
        <v>0</v>
      </c>
      <c r="H322" s="234">
        <f>H$297*Assumptions!$F40*(1+Assumptions!$J$24)^(H$1-$G$1)*CHOOSE(Assumptions!$P$3,'Cost Curves'!BK$42,'Cost Curves'!BK$43,'Cost Curves'!BK$44)</f>
        <v>0</v>
      </c>
      <c r="I322" s="234">
        <f>I$297*Assumptions!$F40*(1+Assumptions!$J$24)^(I$1-$G$1)*CHOOSE(Assumptions!$P$3,'Cost Curves'!BL$42,'Cost Curves'!BL$43,'Cost Curves'!BL$44)</f>
        <v>0</v>
      </c>
      <c r="J322" s="234">
        <f>J$297*Assumptions!$F40*(1+Assumptions!$J$24)^(J$1-$G$1)*CHOOSE(Assumptions!$P$3,'Cost Curves'!BM$42,'Cost Curves'!BM$43,'Cost Curves'!BM$44)</f>
        <v>0</v>
      </c>
      <c r="K322" s="234">
        <f>K$297*Assumptions!$L40*(1+Assumptions!$J$24)^(K$1-$G$1)*CHOOSE(Assumptions!$P$3,'Cost Curves'!BN$42,'Cost Curves'!BN$43,'Cost Curves'!BN$44)</f>
        <v>0</v>
      </c>
      <c r="L322" s="234">
        <f>L$297*Assumptions!$L40*(1+Assumptions!$J$24)^(L$1-$G$1)*CHOOSE(Assumptions!$P$3,'Cost Curves'!BO$42,'Cost Curves'!BO$43,'Cost Curves'!BO$44)</f>
        <v>0</v>
      </c>
      <c r="M322" s="234">
        <f>M$297*Assumptions!$L40*(1+Assumptions!$J$24)^(M$1-$G$1)*CHOOSE(Assumptions!$P$3,'Cost Curves'!BP$42,'Cost Curves'!BP$43,'Cost Curves'!BP$44)</f>
        <v>0</v>
      </c>
      <c r="N322" s="234">
        <f>N$297*Assumptions!$L40*(1+Assumptions!$J$24)^(N$1-$G$1)*CHOOSE(Assumptions!$P$3,'Cost Curves'!BQ$42,'Cost Curves'!BQ$43,'Cost Curves'!BQ$44)</f>
        <v>0</v>
      </c>
      <c r="O322" s="234">
        <f>O$297*Assumptions!$L40*(1+Assumptions!$J$24)^(O$1-$G$1)*CHOOSE(Assumptions!$P$3,'Cost Curves'!BR$42,'Cost Curves'!BR$43,'Cost Curves'!BR$44)</f>
        <v>0</v>
      </c>
      <c r="P322" s="234">
        <f>P$297*Assumptions!$L40*(1+Assumptions!$J$24)^(P$1-$G$1)*CHOOSE(Assumptions!$P$3,'Cost Curves'!BS$42,'Cost Curves'!BS$43,'Cost Curves'!BS$44)</f>
        <v>0</v>
      </c>
      <c r="Q322" s="234">
        <f>Q$297*Assumptions!$L40*(1+Assumptions!$J$24)^(Q$1-$G$1)*CHOOSE(Assumptions!$P$3,'Cost Curves'!BT$42,'Cost Curves'!BT$43,'Cost Curves'!BT$44)</f>
        <v>0</v>
      </c>
      <c r="R322" s="234">
        <f>R$297*Assumptions!$L40*(1+Assumptions!$J$24)^(R$1-$G$1)*CHOOSE(Assumptions!$P$3,'Cost Curves'!BU$42,'Cost Curves'!BU$43,'Cost Curves'!BU$44)</f>
        <v>0</v>
      </c>
      <c r="S322" s="234">
        <f>S$297*Assumptions!$L40*(1+Assumptions!$J$24)^(S$1-$G$1)*CHOOSE(Assumptions!$P$3,'Cost Curves'!BV$42,'Cost Curves'!BV$43,'Cost Curves'!BV$44)</f>
        <v>0</v>
      </c>
      <c r="T322" s="234">
        <f>T$297*Assumptions!$L40*(1+Assumptions!$J$24)^(T$1-$G$1)*CHOOSE(Assumptions!$P$3,'Cost Curves'!BW$42,'Cost Curves'!BW$43,'Cost Curves'!BW$44)</f>
        <v>0</v>
      </c>
      <c r="U322" s="234">
        <f>U$297*Assumptions!$L40*(1+Assumptions!$J$24)^(U$1-$G$1)*CHOOSE(Assumptions!$P$3,'Cost Curves'!BX$42,'Cost Curves'!BX$43,'Cost Curves'!BX$44)</f>
        <v>0</v>
      </c>
      <c r="V322" s="234">
        <f>V$297*Assumptions!$L40*(1+Assumptions!$J$24)^(V$1-$G$1)*CHOOSE(Assumptions!$P$3,'Cost Curves'!BY$42,'Cost Curves'!BY$43,'Cost Curves'!BY$44)</f>
        <v>0</v>
      </c>
      <c r="W322" s="234">
        <f>W$297*Assumptions!$L40*(1+Assumptions!$J$24)^(W$1-$G$1)*CHOOSE(Assumptions!$P$3,'Cost Curves'!BZ$42,'Cost Curves'!BZ$43,'Cost Curves'!BZ$44)</f>
        <v>0</v>
      </c>
      <c r="X322" s="327">
        <f>X$297*Assumptions!$L40*(1+Assumptions!$J$24)^(X$1-$G$1)*CHOOSE(Assumptions!$P$3,'Cost Curves'!CA$42,'Cost Curves'!CA$43,'Cost Curves'!CA$44)</f>
        <v>0</v>
      </c>
      <c r="Y322" s="12"/>
      <c r="Z322" s="12"/>
    </row>
    <row r="323" spans="1:26" ht="14.25" customHeight="1">
      <c r="A323" s="423"/>
      <c r="B323" s="423"/>
      <c r="C323" s="423"/>
      <c r="D323" s="125" t="s">
        <v>87</v>
      </c>
      <c r="E323" s="125"/>
      <c r="F323" s="13"/>
      <c r="G323" s="234">
        <f>G$5*Assumptions!$C41*(1+Assumptions!$J$24)^(G$1-$G$1)</f>
        <v>0</v>
      </c>
      <c r="H323" s="234">
        <f>H$297*Assumptions!$F41*(1+Assumptions!$J$24)^(H$1-$G$1)*CHOOSE(Assumptions!$P$3,'Cost Curves'!BK$46,'Cost Curves'!BK$47,'Cost Curves'!BK$48)</f>
        <v>0</v>
      </c>
      <c r="I323" s="234">
        <f>I$297*Assumptions!$F41*(1+Assumptions!$J$24)^(I$1-$G$1)*CHOOSE(Assumptions!$P$3,'Cost Curves'!BL$46,'Cost Curves'!BL$47,'Cost Curves'!BL$48)</f>
        <v>0</v>
      </c>
      <c r="J323" s="234">
        <f>J$297*Assumptions!$F41*(1+Assumptions!$J$24)^(J$1-$G$1)*CHOOSE(Assumptions!$P$3,'Cost Curves'!BM$46,'Cost Curves'!BM$47,'Cost Curves'!BM$48)</f>
        <v>0</v>
      </c>
      <c r="K323" s="234">
        <f>K$297*Assumptions!$L41*(1+Assumptions!$J$24)^(K$1-$G$1)*CHOOSE(Assumptions!$P$3,'Cost Curves'!BN$46,'Cost Curves'!BN$47,'Cost Curves'!BN$48)</f>
        <v>0</v>
      </c>
      <c r="L323" s="234">
        <f>L$297*Assumptions!$L41*(1+Assumptions!$J$24)^(L$1-$G$1)*CHOOSE(Assumptions!$P$3,'Cost Curves'!BO$46,'Cost Curves'!BO$47,'Cost Curves'!BO$48)</f>
        <v>0</v>
      </c>
      <c r="M323" s="234">
        <f>M$297*Assumptions!$L41*(1+Assumptions!$J$24)^(M$1-$G$1)*CHOOSE(Assumptions!$P$3,'Cost Curves'!BP$46,'Cost Curves'!BP$47,'Cost Curves'!BP$48)</f>
        <v>0</v>
      </c>
      <c r="N323" s="234">
        <f>N$297*Assumptions!$L41*(1+Assumptions!$J$24)^(N$1-$G$1)*CHOOSE(Assumptions!$P$3,'Cost Curves'!BQ$46,'Cost Curves'!BQ$47,'Cost Curves'!BQ$48)</f>
        <v>0</v>
      </c>
      <c r="O323" s="234">
        <f>O$297*Assumptions!$L41*(1+Assumptions!$J$24)^(O$1-$G$1)*CHOOSE(Assumptions!$P$3,'Cost Curves'!BR$46,'Cost Curves'!BR$47,'Cost Curves'!BR$48)</f>
        <v>0</v>
      </c>
      <c r="P323" s="234">
        <f>P$297*Assumptions!$L41*(1+Assumptions!$J$24)^(P$1-$G$1)*CHOOSE(Assumptions!$P$3,'Cost Curves'!BS$46,'Cost Curves'!BS$47,'Cost Curves'!BS$48)</f>
        <v>0</v>
      </c>
      <c r="Q323" s="234">
        <f>Q$297*Assumptions!$L41*(1+Assumptions!$J$24)^(Q$1-$G$1)*CHOOSE(Assumptions!$P$3,'Cost Curves'!BT$46,'Cost Curves'!BT$47,'Cost Curves'!BT$48)</f>
        <v>0</v>
      </c>
      <c r="R323" s="234">
        <f>R$297*Assumptions!$L41*(1+Assumptions!$J$24)^(R$1-$G$1)*CHOOSE(Assumptions!$P$3,'Cost Curves'!BU$46,'Cost Curves'!BU$47,'Cost Curves'!BU$48)</f>
        <v>0</v>
      </c>
      <c r="S323" s="234">
        <f>S$297*Assumptions!$L41*(1+Assumptions!$J$24)^(S$1-$G$1)*CHOOSE(Assumptions!$P$3,'Cost Curves'!BV$46,'Cost Curves'!BV$47,'Cost Curves'!BV$48)</f>
        <v>0</v>
      </c>
      <c r="T323" s="234">
        <f>T$297*Assumptions!$L41*(1+Assumptions!$J$24)^(T$1-$G$1)*CHOOSE(Assumptions!$P$3,'Cost Curves'!BW$46,'Cost Curves'!BW$47,'Cost Curves'!BW$48)</f>
        <v>0</v>
      </c>
      <c r="U323" s="234">
        <f>U$297*Assumptions!$L41*(1+Assumptions!$J$24)^(U$1-$G$1)*CHOOSE(Assumptions!$P$3,'Cost Curves'!BX$46,'Cost Curves'!BX$47,'Cost Curves'!BX$48)</f>
        <v>0</v>
      </c>
      <c r="V323" s="234">
        <f>V$297*Assumptions!$L41*(1+Assumptions!$J$24)^(V$1-$G$1)*CHOOSE(Assumptions!$P$3,'Cost Curves'!BY$46,'Cost Curves'!BY$47,'Cost Curves'!BY$48)</f>
        <v>0</v>
      </c>
      <c r="W323" s="234">
        <f>W$297*Assumptions!$L41*(1+Assumptions!$J$24)^(W$1-$G$1)*CHOOSE(Assumptions!$P$3,'Cost Curves'!BZ$46,'Cost Curves'!BZ$47,'Cost Curves'!BZ$48)</f>
        <v>0</v>
      </c>
      <c r="X323" s="327">
        <f>X$297*Assumptions!$L41*(1+Assumptions!$J$24)^(X$1-$G$1)*CHOOSE(Assumptions!$P$3,'Cost Curves'!CA$46,'Cost Curves'!CA$47,'Cost Curves'!CA$48)</f>
        <v>0</v>
      </c>
      <c r="Y323" s="12"/>
      <c r="Z323" s="12"/>
    </row>
    <row r="324" spans="1:26" ht="14.25" customHeight="1">
      <c r="A324" s="423"/>
      <c r="B324" s="423"/>
      <c r="C324" s="423"/>
      <c r="D324" s="125" t="s">
        <v>89</v>
      </c>
      <c r="E324" s="125"/>
      <c r="F324" s="13"/>
      <c r="G324" s="234">
        <f>G$5*Assumptions!$C43*(1+Assumptions!$J$24)^(G$1-$G$1)</f>
        <v>0</v>
      </c>
      <c r="H324" s="234">
        <f>H$297*Assumptions!$F43*(1+Assumptions!$J$24)^(H$1-$G$1)*CHOOSE(Assumptions!$P$3,'Cost Curves'!BK$50,'Cost Curves'!BK$51,'Cost Curves'!BK$52)</f>
        <v>0</v>
      </c>
      <c r="I324" s="234">
        <f>I$297*Assumptions!$F43*(1+Assumptions!$J$24)^(I$1-$G$1)*CHOOSE(Assumptions!$P$3,'Cost Curves'!BL$50,'Cost Curves'!BL$51,'Cost Curves'!BL$52)</f>
        <v>0</v>
      </c>
      <c r="J324" s="234">
        <f>J$297*Assumptions!$F43*(1+Assumptions!$J$24)^(J$1-$G$1)*CHOOSE(Assumptions!$P$3,'Cost Curves'!BM$50,'Cost Curves'!BM$51,'Cost Curves'!BM$52)</f>
        <v>0</v>
      </c>
      <c r="K324" s="234">
        <f>K$297*Assumptions!$L43*(1+Assumptions!$J$24)^(K$1-$G$1)*CHOOSE(Assumptions!$P$3,'Cost Curves'!BN$50,'Cost Curves'!BN$51,'Cost Curves'!BN$52)</f>
        <v>0</v>
      </c>
      <c r="L324" s="234">
        <f>L$297*Assumptions!$L43*(1+Assumptions!$J$24)^(L$1-$G$1)*CHOOSE(Assumptions!$P$3,'Cost Curves'!BO$50,'Cost Curves'!BO$51,'Cost Curves'!BO$52)</f>
        <v>0</v>
      </c>
      <c r="M324" s="234">
        <f>M$297*Assumptions!$L43*(1+Assumptions!$J$24)^(M$1-$G$1)*CHOOSE(Assumptions!$P$3,'Cost Curves'!BP$50,'Cost Curves'!BP$51,'Cost Curves'!BP$52)</f>
        <v>0</v>
      </c>
      <c r="N324" s="234">
        <f>N$297*Assumptions!$L43*(1+Assumptions!$J$24)^(N$1-$G$1)*CHOOSE(Assumptions!$P$3,'Cost Curves'!BQ$50,'Cost Curves'!BQ$51,'Cost Curves'!BQ$52)</f>
        <v>0</v>
      </c>
      <c r="O324" s="234">
        <f>O$297*Assumptions!$L43*(1+Assumptions!$J$24)^(O$1-$G$1)*CHOOSE(Assumptions!$P$3,'Cost Curves'!BR$50,'Cost Curves'!BR$51,'Cost Curves'!BR$52)</f>
        <v>0</v>
      </c>
      <c r="P324" s="234">
        <f>P$297*Assumptions!$L43*(1+Assumptions!$J$24)^(P$1-$G$1)*CHOOSE(Assumptions!$P$3,'Cost Curves'!BS$50,'Cost Curves'!BS$51,'Cost Curves'!BS$52)</f>
        <v>0</v>
      </c>
      <c r="Q324" s="234">
        <f>Q$297*Assumptions!$L43*(1+Assumptions!$J$24)^(Q$1-$G$1)*CHOOSE(Assumptions!$P$3,'Cost Curves'!BT$50,'Cost Curves'!BT$51,'Cost Curves'!BT$52)</f>
        <v>0</v>
      </c>
      <c r="R324" s="234">
        <f>R$297*Assumptions!$L43*(1+Assumptions!$J$24)^(R$1-$G$1)*CHOOSE(Assumptions!$P$3,'Cost Curves'!BU$50,'Cost Curves'!BU$51,'Cost Curves'!BU$52)</f>
        <v>0</v>
      </c>
      <c r="S324" s="234">
        <f>S$297*Assumptions!$L43*(1+Assumptions!$J$24)^(S$1-$G$1)*CHOOSE(Assumptions!$P$3,'Cost Curves'!BV$50,'Cost Curves'!BV$51,'Cost Curves'!BV$52)</f>
        <v>0</v>
      </c>
      <c r="T324" s="234">
        <f>T$297*Assumptions!$L43*(1+Assumptions!$J$24)^(T$1-$G$1)*CHOOSE(Assumptions!$P$3,'Cost Curves'!BW$50,'Cost Curves'!BW$51,'Cost Curves'!BW$52)</f>
        <v>0</v>
      </c>
      <c r="U324" s="234">
        <f>U$297*Assumptions!$L43*(1+Assumptions!$J$24)^(U$1-$G$1)*CHOOSE(Assumptions!$P$3,'Cost Curves'!BX$50,'Cost Curves'!BX$51,'Cost Curves'!BX$52)</f>
        <v>0</v>
      </c>
      <c r="V324" s="234">
        <f>V$297*Assumptions!$L43*(1+Assumptions!$J$24)^(V$1-$G$1)*CHOOSE(Assumptions!$P$3,'Cost Curves'!BY$50,'Cost Curves'!BY$51,'Cost Curves'!BY$52)</f>
        <v>0</v>
      </c>
      <c r="W324" s="234">
        <f>W$297*Assumptions!$L43*(1+Assumptions!$J$24)^(W$1-$G$1)*CHOOSE(Assumptions!$P$3,'Cost Curves'!BZ$50,'Cost Curves'!BZ$51,'Cost Curves'!BZ$52)</f>
        <v>0</v>
      </c>
      <c r="X324" s="327">
        <f>X$297*Assumptions!$L43*(1+Assumptions!$J$24)^(X$1-$G$1)*CHOOSE(Assumptions!$P$3,'Cost Curves'!CA$50,'Cost Curves'!CA$51,'Cost Curves'!CA$52)</f>
        <v>0</v>
      </c>
      <c r="Y324" s="12"/>
      <c r="Z324" s="12"/>
    </row>
    <row r="325" spans="1:26" ht="14.25" customHeight="1">
      <c r="A325" s="423"/>
      <c r="B325" s="423"/>
      <c r="C325" s="423"/>
      <c r="D325" s="125" t="s">
        <v>90</v>
      </c>
      <c r="E325" s="125"/>
      <c r="F325" s="13"/>
      <c r="G325" s="234">
        <f>G$5*Assumptions!$C44*(1+Assumptions!$J$24)^(G$1-$G$1)</f>
        <v>0</v>
      </c>
      <c r="H325" s="234">
        <f>H$297*Assumptions!$F44*(1+Assumptions!$J$24)^(H$1-$G$1)*CHOOSE(Assumptions!$P$3,'Cost Curves'!BK$54,'Cost Curves'!BK$55,'Cost Curves'!BK$56)</f>
        <v>0</v>
      </c>
      <c r="I325" s="234">
        <f>I$297*Assumptions!$F44*(1+Assumptions!$J$24)^(I$1-$G$1)*CHOOSE(Assumptions!$P$3,'Cost Curves'!BL$54,'Cost Curves'!BL$55,'Cost Curves'!BL$56)</f>
        <v>0</v>
      </c>
      <c r="J325" s="234">
        <f>J$297*Assumptions!$F44*(1+Assumptions!$J$24)^(J$1-$G$1)*CHOOSE(Assumptions!$P$3,'Cost Curves'!BM$54,'Cost Curves'!BM$55,'Cost Curves'!BM$56)</f>
        <v>0</v>
      </c>
      <c r="K325" s="234">
        <f>K$297*Assumptions!$L44*(1+Assumptions!$J$24)^(K$1-$G$1)*CHOOSE(Assumptions!$P$3,'Cost Curves'!BN$54,'Cost Curves'!BN$55,'Cost Curves'!BN$56)</f>
        <v>0</v>
      </c>
      <c r="L325" s="234">
        <f>L$297*Assumptions!$L44*(1+Assumptions!$J$24)^(L$1-$G$1)*CHOOSE(Assumptions!$P$3,'Cost Curves'!BO$54,'Cost Curves'!BO$55,'Cost Curves'!BO$56)</f>
        <v>0</v>
      </c>
      <c r="M325" s="234">
        <f>M$297*Assumptions!$L44*(1+Assumptions!$J$24)^(M$1-$G$1)*CHOOSE(Assumptions!$P$3,'Cost Curves'!BP$54,'Cost Curves'!BP$55,'Cost Curves'!BP$56)</f>
        <v>0</v>
      </c>
      <c r="N325" s="234">
        <f>N$297*Assumptions!$L44*(1+Assumptions!$J$24)^(N$1-$G$1)*CHOOSE(Assumptions!$P$3,'Cost Curves'!BQ$54,'Cost Curves'!BQ$55,'Cost Curves'!BQ$56)</f>
        <v>0</v>
      </c>
      <c r="O325" s="234">
        <f>O$297*Assumptions!$L44*(1+Assumptions!$J$24)^(O$1-$G$1)*CHOOSE(Assumptions!$P$3,'Cost Curves'!BR$54,'Cost Curves'!BR$55,'Cost Curves'!BR$56)</f>
        <v>0</v>
      </c>
      <c r="P325" s="234">
        <f>P$297*Assumptions!$L44*(1+Assumptions!$J$24)^(P$1-$G$1)*CHOOSE(Assumptions!$P$3,'Cost Curves'!BS$54,'Cost Curves'!BS$55,'Cost Curves'!BS$56)</f>
        <v>0</v>
      </c>
      <c r="Q325" s="234">
        <f>Q$297*Assumptions!$L44*(1+Assumptions!$J$24)^(Q$1-$G$1)*CHOOSE(Assumptions!$P$3,'Cost Curves'!BT$54,'Cost Curves'!BT$55,'Cost Curves'!BT$56)</f>
        <v>0</v>
      </c>
      <c r="R325" s="234">
        <f>R$297*Assumptions!$L44*(1+Assumptions!$J$24)^(R$1-$G$1)*CHOOSE(Assumptions!$P$3,'Cost Curves'!BU$54,'Cost Curves'!BU$55,'Cost Curves'!BU$56)</f>
        <v>0</v>
      </c>
      <c r="S325" s="234">
        <f>S$297*Assumptions!$L44*(1+Assumptions!$J$24)^(S$1-$G$1)*CHOOSE(Assumptions!$P$3,'Cost Curves'!BV$54,'Cost Curves'!BV$55,'Cost Curves'!BV$56)</f>
        <v>0</v>
      </c>
      <c r="T325" s="234">
        <f>T$297*Assumptions!$L44*(1+Assumptions!$J$24)^(T$1-$G$1)*CHOOSE(Assumptions!$P$3,'Cost Curves'!BW$54,'Cost Curves'!BW$55,'Cost Curves'!BW$56)</f>
        <v>0</v>
      </c>
      <c r="U325" s="234">
        <f>U$297*Assumptions!$L44*(1+Assumptions!$J$24)^(U$1-$G$1)*CHOOSE(Assumptions!$P$3,'Cost Curves'!BX$54,'Cost Curves'!BX$55,'Cost Curves'!BX$56)</f>
        <v>0</v>
      </c>
      <c r="V325" s="234">
        <f>V$297*Assumptions!$L44*(1+Assumptions!$J$24)^(V$1-$G$1)*CHOOSE(Assumptions!$P$3,'Cost Curves'!BY$54,'Cost Curves'!BY$55,'Cost Curves'!BY$56)</f>
        <v>0</v>
      </c>
      <c r="W325" s="234">
        <f>W$297*Assumptions!$L44*(1+Assumptions!$J$24)^(W$1-$G$1)*CHOOSE(Assumptions!$P$3,'Cost Curves'!BZ$54,'Cost Curves'!BZ$55,'Cost Curves'!BZ$56)</f>
        <v>0</v>
      </c>
      <c r="X325" s="327">
        <f>X$297*Assumptions!$L44*(1+Assumptions!$J$24)^(X$1-$G$1)*CHOOSE(Assumptions!$P$3,'Cost Curves'!CA$54,'Cost Curves'!CA$55,'Cost Curves'!CA$56)</f>
        <v>0</v>
      </c>
      <c r="Y325" s="12"/>
      <c r="Z325" s="12"/>
    </row>
    <row r="326" spans="1:26" ht="14.25" customHeight="1">
      <c r="A326" s="423"/>
      <c r="B326" s="423"/>
      <c r="C326" s="423"/>
      <c r="D326" s="125" t="s">
        <v>171</v>
      </c>
      <c r="E326" s="125"/>
      <c r="F326" s="13"/>
      <c r="G326" s="234">
        <f>G$5*Assumptions!$C45*(1+Assumptions!$J$24)^(G$1-$G$1)</f>
        <v>0</v>
      </c>
      <c r="H326" s="234">
        <f>H$297*Assumptions!$F45*(1+Assumptions!$J$24)^(H$1-$G$1)*CHOOSE(Assumptions!$P$3,'Cost Curves'!BK$58,'Cost Curves'!BK$59,'Cost Curves'!BK$60)</f>
        <v>0</v>
      </c>
      <c r="I326" s="234">
        <f>I$297*Assumptions!$F45*(1+Assumptions!$J$24)^(I$1-$G$1)*CHOOSE(Assumptions!$P$3,'Cost Curves'!BL$58,'Cost Curves'!BL$59,'Cost Curves'!BL$60)</f>
        <v>0</v>
      </c>
      <c r="J326" s="234">
        <f>J$297*Assumptions!$F45*(1+Assumptions!$J$24)^(J$1-$G$1)*CHOOSE(Assumptions!$P$3,'Cost Curves'!BM$58,'Cost Curves'!BM$59,'Cost Curves'!BM$60)</f>
        <v>0</v>
      </c>
      <c r="K326" s="234">
        <f>K$297*Assumptions!$L45*(1+Assumptions!$J$24)^(K$1-$G$1)*CHOOSE(Assumptions!$P$3,'Cost Curves'!BN$58,'Cost Curves'!BN$59,'Cost Curves'!BN$60)</f>
        <v>0</v>
      </c>
      <c r="L326" s="234">
        <f>L$297*Assumptions!$L45*(1+Assumptions!$J$24)^(L$1-$G$1)*CHOOSE(Assumptions!$P$3,'Cost Curves'!BO$58,'Cost Curves'!BO$59,'Cost Curves'!BO$60)</f>
        <v>0</v>
      </c>
      <c r="M326" s="234">
        <f>M$297*Assumptions!$L45*(1+Assumptions!$J$24)^(M$1-$G$1)*CHOOSE(Assumptions!$P$3,'Cost Curves'!BP$58,'Cost Curves'!BP$59,'Cost Curves'!BP$60)</f>
        <v>0</v>
      </c>
      <c r="N326" s="234">
        <f>N$297*Assumptions!$L45*(1+Assumptions!$J$24)^(N$1-$G$1)*CHOOSE(Assumptions!$P$3,'Cost Curves'!BQ$58,'Cost Curves'!BQ$59,'Cost Curves'!BQ$60)</f>
        <v>0</v>
      </c>
      <c r="O326" s="234">
        <f>O$297*Assumptions!$L45*(1+Assumptions!$J$24)^(O$1-$G$1)*CHOOSE(Assumptions!$P$3,'Cost Curves'!BR$58,'Cost Curves'!BR$59,'Cost Curves'!BR$60)</f>
        <v>0</v>
      </c>
      <c r="P326" s="234">
        <f>P$297*Assumptions!$L45*(1+Assumptions!$J$24)^(P$1-$G$1)*CHOOSE(Assumptions!$P$3,'Cost Curves'!BS$58,'Cost Curves'!BS$59,'Cost Curves'!BS$60)</f>
        <v>0</v>
      </c>
      <c r="Q326" s="234">
        <f>Q$297*Assumptions!$L45*(1+Assumptions!$J$24)^(Q$1-$G$1)*CHOOSE(Assumptions!$P$3,'Cost Curves'!BT$58,'Cost Curves'!BT$59,'Cost Curves'!BT$60)</f>
        <v>0</v>
      </c>
      <c r="R326" s="234">
        <f>R$297*Assumptions!$L45*(1+Assumptions!$J$24)^(R$1-$G$1)*CHOOSE(Assumptions!$P$3,'Cost Curves'!BU$58,'Cost Curves'!BU$59,'Cost Curves'!BU$60)</f>
        <v>0</v>
      </c>
      <c r="S326" s="234">
        <f>S$297*Assumptions!$L45*(1+Assumptions!$J$24)^(S$1-$G$1)*CHOOSE(Assumptions!$P$3,'Cost Curves'!BV$58,'Cost Curves'!BV$59,'Cost Curves'!BV$60)</f>
        <v>0</v>
      </c>
      <c r="T326" s="234">
        <f>T$297*Assumptions!$L45*(1+Assumptions!$J$24)^(T$1-$G$1)*CHOOSE(Assumptions!$P$3,'Cost Curves'!BW$58,'Cost Curves'!BW$59,'Cost Curves'!BW$60)</f>
        <v>0</v>
      </c>
      <c r="U326" s="234">
        <f>U$297*Assumptions!$L45*(1+Assumptions!$J$24)^(U$1-$G$1)*CHOOSE(Assumptions!$P$3,'Cost Curves'!BX$58,'Cost Curves'!BX$59,'Cost Curves'!BX$60)</f>
        <v>0</v>
      </c>
      <c r="V326" s="234">
        <f>V$297*Assumptions!$L45*(1+Assumptions!$J$24)^(V$1-$G$1)*CHOOSE(Assumptions!$P$3,'Cost Curves'!BY$58,'Cost Curves'!BY$59,'Cost Curves'!BY$60)</f>
        <v>0</v>
      </c>
      <c r="W326" s="234">
        <f>W$297*Assumptions!$L45*(1+Assumptions!$J$24)^(W$1-$G$1)*CHOOSE(Assumptions!$P$3,'Cost Curves'!BZ$58,'Cost Curves'!BZ$59,'Cost Curves'!BZ$60)</f>
        <v>0</v>
      </c>
      <c r="X326" s="327">
        <f>X$297*Assumptions!$L45*(1+Assumptions!$J$24)^(X$1-$G$1)*CHOOSE(Assumptions!$P$3,'Cost Curves'!CA$58,'Cost Curves'!CA$59,'Cost Curves'!CA$60)</f>
        <v>0</v>
      </c>
      <c r="Y326" s="12"/>
      <c r="Z326" s="12"/>
    </row>
    <row r="327" spans="1:26" ht="14.25" customHeight="1">
      <c r="A327" s="423"/>
      <c r="B327" s="423"/>
      <c r="C327" s="423"/>
      <c r="D327" s="125" t="s">
        <v>92</v>
      </c>
      <c r="E327" s="125"/>
      <c r="F327" s="13"/>
      <c r="G327" s="234">
        <f>G$5*Assumptions!$C46*(1+Assumptions!$J$24)^(G$1-$G$1)</f>
        <v>0</v>
      </c>
      <c r="H327" s="234">
        <f>H$297*Assumptions!$F46*(1+Assumptions!$J$24)^(H$1-$G$1)*CHOOSE(Assumptions!$P$3,'Cost Curves'!BK$62,'Cost Curves'!BK$63,'Cost Curves'!BK$64)</f>
        <v>0</v>
      </c>
      <c r="I327" s="234">
        <f>I$297*Assumptions!$F46*(1+Assumptions!$J$24)^(I$1-$G$1)*CHOOSE(Assumptions!$P$3,'Cost Curves'!BL$62,'Cost Curves'!BL$63,'Cost Curves'!BL$64)</f>
        <v>0</v>
      </c>
      <c r="J327" s="234">
        <f>J$297*Assumptions!$F46*(1+Assumptions!$J$24)^(J$1-$G$1)*CHOOSE(Assumptions!$P$3,'Cost Curves'!BM$62,'Cost Curves'!BM$63,'Cost Curves'!BM$64)</f>
        <v>0</v>
      </c>
      <c r="K327" s="234">
        <f>K$297*Assumptions!$L46*(1+Assumptions!$J$24)^(K$1-$G$1)*CHOOSE(Assumptions!$P$3,'Cost Curves'!BN$62,'Cost Curves'!BN$63,'Cost Curves'!BN$64)</f>
        <v>0</v>
      </c>
      <c r="L327" s="234">
        <f>L$297*Assumptions!$L46*(1+Assumptions!$J$24)^(L$1-$G$1)*CHOOSE(Assumptions!$P$3,'Cost Curves'!BO$62,'Cost Curves'!BO$63,'Cost Curves'!BO$64)</f>
        <v>0</v>
      </c>
      <c r="M327" s="234">
        <f>M$297*Assumptions!$L46*(1+Assumptions!$J$24)^(M$1-$G$1)*CHOOSE(Assumptions!$P$3,'Cost Curves'!BP$62,'Cost Curves'!BP$63,'Cost Curves'!BP$64)</f>
        <v>0</v>
      </c>
      <c r="N327" s="234">
        <f>N$297*Assumptions!$L46*(1+Assumptions!$J$24)^(N$1-$G$1)*CHOOSE(Assumptions!$P$3,'Cost Curves'!BQ$62,'Cost Curves'!BQ$63,'Cost Curves'!BQ$64)</f>
        <v>0</v>
      </c>
      <c r="O327" s="234">
        <f>O$297*Assumptions!$L46*(1+Assumptions!$J$24)^(O$1-$G$1)*CHOOSE(Assumptions!$P$3,'Cost Curves'!BR$62,'Cost Curves'!BR$63,'Cost Curves'!BR$64)</f>
        <v>0</v>
      </c>
      <c r="P327" s="234">
        <f>P$297*Assumptions!$L46*(1+Assumptions!$J$24)^(P$1-$G$1)*CHOOSE(Assumptions!$P$3,'Cost Curves'!BS$62,'Cost Curves'!BS$63,'Cost Curves'!BS$64)</f>
        <v>0</v>
      </c>
      <c r="Q327" s="234">
        <f>Q$297*Assumptions!$L46*(1+Assumptions!$J$24)^(Q$1-$G$1)*CHOOSE(Assumptions!$P$3,'Cost Curves'!BT$62,'Cost Curves'!BT$63,'Cost Curves'!BT$64)</f>
        <v>0</v>
      </c>
      <c r="R327" s="234">
        <f>R$297*Assumptions!$L46*(1+Assumptions!$J$24)^(R$1-$G$1)*CHOOSE(Assumptions!$P$3,'Cost Curves'!BU$62,'Cost Curves'!BU$63,'Cost Curves'!BU$64)</f>
        <v>0</v>
      </c>
      <c r="S327" s="234">
        <f>S$297*Assumptions!$L46*(1+Assumptions!$J$24)^(S$1-$G$1)*CHOOSE(Assumptions!$P$3,'Cost Curves'!BV$62,'Cost Curves'!BV$63,'Cost Curves'!BV$64)</f>
        <v>0</v>
      </c>
      <c r="T327" s="234">
        <f>T$297*Assumptions!$L46*(1+Assumptions!$J$24)^(T$1-$G$1)*CHOOSE(Assumptions!$P$3,'Cost Curves'!BW$62,'Cost Curves'!BW$63,'Cost Curves'!BW$64)</f>
        <v>0</v>
      </c>
      <c r="U327" s="234">
        <f>U$297*Assumptions!$L46*(1+Assumptions!$J$24)^(U$1-$G$1)*CHOOSE(Assumptions!$P$3,'Cost Curves'!BX$62,'Cost Curves'!BX$63,'Cost Curves'!BX$64)</f>
        <v>0</v>
      </c>
      <c r="V327" s="234">
        <f>V$297*Assumptions!$L46*(1+Assumptions!$J$24)^(V$1-$G$1)*CHOOSE(Assumptions!$P$3,'Cost Curves'!BY$62,'Cost Curves'!BY$63,'Cost Curves'!BY$64)</f>
        <v>0</v>
      </c>
      <c r="W327" s="234">
        <f>W$297*Assumptions!$L46*(1+Assumptions!$J$24)^(W$1-$G$1)*CHOOSE(Assumptions!$P$3,'Cost Curves'!BZ$62,'Cost Curves'!BZ$63,'Cost Curves'!BZ$64)</f>
        <v>0</v>
      </c>
      <c r="X327" s="327">
        <f>X$297*Assumptions!$L46*(1+Assumptions!$J$24)^(X$1-$G$1)*CHOOSE(Assumptions!$P$3,'Cost Curves'!CA$62,'Cost Curves'!CA$63,'Cost Curves'!CA$64)</f>
        <v>0</v>
      </c>
      <c r="Y327" s="12"/>
      <c r="Z327" s="12"/>
    </row>
    <row r="328" spans="1:26" ht="14.25" customHeight="1">
      <c r="A328" s="423"/>
      <c r="B328" s="423"/>
      <c r="C328" s="423"/>
      <c r="D328" s="125" t="s">
        <v>93</v>
      </c>
      <c r="E328" s="125"/>
      <c r="F328" s="13"/>
      <c r="G328" s="234">
        <f>G$5*Assumptions!$C47*(1+Assumptions!$J$24)^(G$1-$G$1)</f>
        <v>0</v>
      </c>
      <c r="H328" s="234">
        <f>H$297*Assumptions!$F47*(1+Assumptions!$J$24)^(H$1-$G$1)*CHOOSE(Assumptions!$P$3,'Cost Curves'!BK$66,'Cost Curves'!BK$67,'Cost Curves'!BK$68)</f>
        <v>0</v>
      </c>
      <c r="I328" s="234">
        <f>I$297*Assumptions!$F47*(1+Assumptions!$J$24)^(I$1-$G$1)*CHOOSE(Assumptions!$P$3,'Cost Curves'!BL$66,'Cost Curves'!BL$67,'Cost Curves'!BL$68)</f>
        <v>0</v>
      </c>
      <c r="J328" s="234">
        <f>J$297*Assumptions!$F47*(1+Assumptions!$J$24)^(J$1-$G$1)*CHOOSE(Assumptions!$P$3,'Cost Curves'!BM$66,'Cost Curves'!BM$67,'Cost Curves'!BM$68)</f>
        <v>0</v>
      </c>
      <c r="K328" s="234">
        <f>K$297*Assumptions!$L47*(1+Assumptions!$J$24)^(K$1-$G$1)*CHOOSE(Assumptions!$P$3,'Cost Curves'!BN$66,'Cost Curves'!BN$67,'Cost Curves'!BN$68)</f>
        <v>0</v>
      </c>
      <c r="L328" s="234">
        <f>L$297*Assumptions!$L47*(1+Assumptions!$J$24)^(L$1-$G$1)*CHOOSE(Assumptions!$P$3,'Cost Curves'!BO$66,'Cost Curves'!BO$67,'Cost Curves'!BO$68)</f>
        <v>0</v>
      </c>
      <c r="M328" s="234">
        <f>M$297*Assumptions!$L47*(1+Assumptions!$J$24)^(M$1-$G$1)*CHOOSE(Assumptions!$P$3,'Cost Curves'!BP$66,'Cost Curves'!BP$67,'Cost Curves'!BP$68)</f>
        <v>0</v>
      </c>
      <c r="N328" s="234">
        <f>N$297*Assumptions!$L47*(1+Assumptions!$J$24)^(N$1-$G$1)*CHOOSE(Assumptions!$P$3,'Cost Curves'!BQ$66,'Cost Curves'!BQ$67,'Cost Curves'!BQ$68)</f>
        <v>0</v>
      </c>
      <c r="O328" s="234">
        <f>O$297*Assumptions!$L47*(1+Assumptions!$J$24)^(O$1-$G$1)*CHOOSE(Assumptions!$P$3,'Cost Curves'!BR$66,'Cost Curves'!BR$67,'Cost Curves'!BR$68)</f>
        <v>0</v>
      </c>
      <c r="P328" s="234">
        <f>P$297*Assumptions!$L47*(1+Assumptions!$J$24)^(P$1-$G$1)*CHOOSE(Assumptions!$P$3,'Cost Curves'!BS$66,'Cost Curves'!BS$67,'Cost Curves'!BS$68)</f>
        <v>0</v>
      </c>
      <c r="Q328" s="234">
        <f>Q$297*Assumptions!$L47*(1+Assumptions!$J$24)^(Q$1-$G$1)*CHOOSE(Assumptions!$P$3,'Cost Curves'!BT$66,'Cost Curves'!BT$67,'Cost Curves'!BT$68)</f>
        <v>0</v>
      </c>
      <c r="R328" s="234">
        <f>R$297*Assumptions!$L47*(1+Assumptions!$J$24)^(R$1-$G$1)*CHOOSE(Assumptions!$P$3,'Cost Curves'!BU$66,'Cost Curves'!BU$67,'Cost Curves'!BU$68)</f>
        <v>0</v>
      </c>
      <c r="S328" s="234">
        <f>S$297*Assumptions!$L47*(1+Assumptions!$J$24)^(S$1-$G$1)*CHOOSE(Assumptions!$P$3,'Cost Curves'!BV$66,'Cost Curves'!BV$67,'Cost Curves'!BV$68)</f>
        <v>0</v>
      </c>
      <c r="T328" s="234">
        <f>T$297*Assumptions!$L47*(1+Assumptions!$J$24)^(T$1-$G$1)*CHOOSE(Assumptions!$P$3,'Cost Curves'!BW$66,'Cost Curves'!BW$67,'Cost Curves'!BW$68)</f>
        <v>0</v>
      </c>
      <c r="U328" s="234">
        <f>U$297*Assumptions!$L47*(1+Assumptions!$J$24)^(U$1-$G$1)*CHOOSE(Assumptions!$P$3,'Cost Curves'!BX$66,'Cost Curves'!BX$67,'Cost Curves'!BX$68)</f>
        <v>0</v>
      </c>
      <c r="V328" s="234">
        <f>V$297*Assumptions!$L47*(1+Assumptions!$J$24)^(V$1-$G$1)*CHOOSE(Assumptions!$P$3,'Cost Curves'!BY$66,'Cost Curves'!BY$67,'Cost Curves'!BY$68)</f>
        <v>0</v>
      </c>
      <c r="W328" s="234">
        <f>W$297*Assumptions!$L47*(1+Assumptions!$J$24)^(W$1-$G$1)*CHOOSE(Assumptions!$P$3,'Cost Curves'!BZ$66,'Cost Curves'!BZ$67,'Cost Curves'!BZ$68)</f>
        <v>0</v>
      </c>
      <c r="X328" s="327">
        <f>X$297*Assumptions!$L47*(1+Assumptions!$J$24)^(X$1-$G$1)*CHOOSE(Assumptions!$P$3,'Cost Curves'!CA$66,'Cost Curves'!CA$67,'Cost Curves'!CA$68)</f>
        <v>0</v>
      </c>
      <c r="Y328" s="12"/>
      <c r="Z328" s="12"/>
    </row>
    <row r="329" spans="1:26" ht="14.25" customHeight="1">
      <c r="A329" s="423"/>
      <c r="B329" s="423"/>
      <c r="C329" s="423"/>
      <c r="D329" s="125" t="s">
        <v>94</v>
      </c>
      <c r="E329" s="125"/>
      <c r="F329" s="13"/>
      <c r="G329" s="234">
        <f>G$5*Assumptions!$C48*(1+Assumptions!$J$24)^(G$1-$G$1)</f>
        <v>0</v>
      </c>
      <c r="H329" s="234">
        <f>H$297*Assumptions!$F48*(1+Assumptions!$J$24)^(H$1-$G$1)*CHOOSE(Assumptions!$P$3,'Cost Curves'!BK$70,'Cost Curves'!BK$71,'Cost Curves'!BK$72)</f>
        <v>0</v>
      </c>
      <c r="I329" s="234">
        <f>I$297*Assumptions!$F48*(1+Assumptions!$J$24)^(I$1-$G$1)*CHOOSE(Assumptions!$P$3,'Cost Curves'!BL$70,'Cost Curves'!BL$71,'Cost Curves'!BL$72)</f>
        <v>0</v>
      </c>
      <c r="J329" s="234">
        <f>J$297*Assumptions!$F48*(1+Assumptions!$J$24)^(J$1-$G$1)*CHOOSE(Assumptions!$P$3,'Cost Curves'!BM$70,'Cost Curves'!BM$71,'Cost Curves'!BM$72)</f>
        <v>0</v>
      </c>
      <c r="K329" s="234">
        <f>K$297*Assumptions!$L48*(1+Assumptions!$J$24)^(K$1-$G$1)*CHOOSE(Assumptions!$P$3,'Cost Curves'!BN$70,'Cost Curves'!BN$71,'Cost Curves'!BN$72)</f>
        <v>0</v>
      </c>
      <c r="L329" s="234">
        <f>L$297*Assumptions!$L48*(1+Assumptions!$J$24)^(L$1-$G$1)*CHOOSE(Assumptions!$P$3,'Cost Curves'!BO$70,'Cost Curves'!BO$71,'Cost Curves'!BO$72)</f>
        <v>0</v>
      </c>
      <c r="M329" s="234">
        <f>M$297*Assumptions!$L48*(1+Assumptions!$J$24)^(M$1-$G$1)*CHOOSE(Assumptions!$P$3,'Cost Curves'!BP$70,'Cost Curves'!BP$71,'Cost Curves'!BP$72)</f>
        <v>0</v>
      </c>
      <c r="N329" s="234">
        <f>N$297*Assumptions!$L48*(1+Assumptions!$J$24)^(N$1-$G$1)*CHOOSE(Assumptions!$P$3,'Cost Curves'!BQ$70,'Cost Curves'!BQ$71,'Cost Curves'!BQ$72)</f>
        <v>0</v>
      </c>
      <c r="O329" s="234">
        <f>O$297*Assumptions!$L48*(1+Assumptions!$J$24)^(O$1-$G$1)*CHOOSE(Assumptions!$P$3,'Cost Curves'!BR$70,'Cost Curves'!BR$71,'Cost Curves'!BR$72)</f>
        <v>0</v>
      </c>
      <c r="P329" s="234">
        <f>P$297*Assumptions!$L48*(1+Assumptions!$J$24)^(P$1-$G$1)*CHOOSE(Assumptions!$P$3,'Cost Curves'!BS$70,'Cost Curves'!BS$71,'Cost Curves'!BS$72)</f>
        <v>0</v>
      </c>
      <c r="Q329" s="234">
        <f>Q$297*Assumptions!$L48*(1+Assumptions!$J$24)^(Q$1-$G$1)*CHOOSE(Assumptions!$P$3,'Cost Curves'!BT$70,'Cost Curves'!BT$71,'Cost Curves'!BT$72)</f>
        <v>0</v>
      </c>
      <c r="R329" s="234">
        <f>R$297*Assumptions!$L48*(1+Assumptions!$J$24)^(R$1-$G$1)*CHOOSE(Assumptions!$P$3,'Cost Curves'!BU$70,'Cost Curves'!BU$71,'Cost Curves'!BU$72)</f>
        <v>0</v>
      </c>
      <c r="S329" s="234">
        <f>S$297*Assumptions!$L48*(1+Assumptions!$J$24)^(S$1-$G$1)*CHOOSE(Assumptions!$P$3,'Cost Curves'!BV$70,'Cost Curves'!BV$71,'Cost Curves'!BV$72)</f>
        <v>0</v>
      </c>
      <c r="T329" s="234">
        <f>T$297*Assumptions!$L48*(1+Assumptions!$J$24)^(T$1-$G$1)*CHOOSE(Assumptions!$P$3,'Cost Curves'!BW$70,'Cost Curves'!BW$71,'Cost Curves'!BW$72)</f>
        <v>0</v>
      </c>
      <c r="U329" s="234">
        <f>U$297*Assumptions!$L48*(1+Assumptions!$J$24)^(U$1-$G$1)*CHOOSE(Assumptions!$P$3,'Cost Curves'!BX$70,'Cost Curves'!BX$71,'Cost Curves'!BX$72)</f>
        <v>0</v>
      </c>
      <c r="V329" s="234">
        <f>V$297*Assumptions!$L48*(1+Assumptions!$J$24)^(V$1-$G$1)*CHOOSE(Assumptions!$P$3,'Cost Curves'!BY$70,'Cost Curves'!BY$71,'Cost Curves'!BY$72)</f>
        <v>0</v>
      </c>
      <c r="W329" s="234">
        <f>W$297*Assumptions!$L48*(1+Assumptions!$J$24)^(W$1-$G$1)*CHOOSE(Assumptions!$P$3,'Cost Curves'!BZ$70,'Cost Curves'!BZ$71,'Cost Curves'!BZ$72)</f>
        <v>0</v>
      </c>
      <c r="X329" s="327">
        <f>X$297*Assumptions!$L48*(1+Assumptions!$J$24)^(X$1-$G$1)*CHOOSE(Assumptions!$P$3,'Cost Curves'!CA$70,'Cost Curves'!CA$71,'Cost Curves'!CA$72)</f>
        <v>0</v>
      </c>
      <c r="Y329" s="12"/>
      <c r="Z329" s="12"/>
    </row>
    <row r="330" spans="1:26" ht="14.25" customHeight="1">
      <c r="A330" s="423"/>
      <c r="B330" s="423"/>
      <c r="C330" s="423"/>
      <c r="D330" s="125" t="s">
        <v>211</v>
      </c>
      <c r="E330" s="12"/>
      <c r="F330" s="12"/>
      <c r="G330" s="234"/>
      <c r="H330" s="234">
        <f>H$297*Assumptions!$F49*(1+Assumptions!$J$24)^(H$1-$G$1)*CHOOSE(Assumptions!$P$3,'Cost Curves'!BK$73,'Cost Curves'!BK$74,'Cost Curves'!BK$75)</f>
        <v>0</v>
      </c>
      <c r="I330" s="234">
        <f>I$297*Assumptions!$F49*(1+Assumptions!$J$24)^(I$1-$G$1)*CHOOSE(Assumptions!$P$3,'Cost Curves'!BL$73,'Cost Curves'!BL$74,'Cost Curves'!BL$75)</f>
        <v>0</v>
      </c>
      <c r="J330" s="234">
        <f>J$297*Assumptions!$F49*(1+Assumptions!$J$24)^(J$1-$G$1)*CHOOSE(Assumptions!$P$3,'Cost Curves'!BM$73,'Cost Curves'!BM$74,'Cost Curves'!BM$75)</f>
        <v>0</v>
      </c>
      <c r="K330" s="234">
        <f>K$297*Assumptions!$L49*(1+Assumptions!$J$24)^(K$1-$G$1)*CHOOSE(Assumptions!$P$3,'Cost Curves'!BN$73,'Cost Curves'!BN$74,'Cost Curves'!BN$75)</f>
        <v>0</v>
      </c>
      <c r="L330" s="234">
        <f>L$297*Assumptions!$L49*(1+Assumptions!$J$24)^(L$1-$G$1)*CHOOSE(Assumptions!$P$3,'Cost Curves'!BO$73,'Cost Curves'!BO$74,'Cost Curves'!BO$75)</f>
        <v>0</v>
      </c>
      <c r="M330" s="234">
        <f>M$297*Assumptions!$L49*(1+Assumptions!$J$24)^(M$1-$G$1)*CHOOSE(Assumptions!$P$3,'Cost Curves'!BP$73,'Cost Curves'!BP$74,'Cost Curves'!BP$75)</f>
        <v>0</v>
      </c>
      <c r="N330" s="234">
        <f>N$297*Assumptions!$L49*(1+Assumptions!$J$24)^(N$1-$G$1)*CHOOSE(Assumptions!$P$3,'Cost Curves'!BQ$73,'Cost Curves'!BQ$74,'Cost Curves'!BQ$75)</f>
        <v>0</v>
      </c>
      <c r="O330" s="234">
        <f>O$297*Assumptions!$L49*(1+Assumptions!$J$24)^(O$1-$G$1)*CHOOSE(Assumptions!$P$3,'Cost Curves'!BR$73,'Cost Curves'!BR$74,'Cost Curves'!BR$75)</f>
        <v>0</v>
      </c>
      <c r="P330" s="234">
        <f>P$297*Assumptions!$L49*(1+Assumptions!$J$24)^(P$1-$G$1)*CHOOSE(Assumptions!$P$3,'Cost Curves'!BS$73,'Cost Curves'!BS$74,'Cost Curves'!BS$75)</f>
        <v>0</v>
      </c>
      <c r="Q330" s="234">
        <f>Q$297*Assumptions!$L49*(1+Assumptions!$J$24)^(Q$1-$G$1)*CHOOSE(Assumptions!$P$3,'Cost Curves'!BT$73,'Cost Curves'!BT$74,'Cost Curves'!BT$75)</f>
        <v>0</v>
      </c>
      <c r="R330" s="234">
        <f>R$297*Assumptions!$L49*(1+Assumptions!$J$24)^(R$1-$G$1)*CHOOSE(Assumptions!$P$3,'Cost Curves'!BU$73,'Cost Curves'!BU$74,'Cost Curves'!BU$75)</f>
        <v>0</v>
      </c>
      <c r="S330" s="234">
        <f>S$297*Assumptions!$L49*(1+Assumptions!$J$24)^(S$1-$G$1)*CHOOSE(Assumptions!$P$3,'Cost Curves'!BV$73,'Cost Curves'!BV$74,'Cost Curves'!BV$75)</f>
        <v>0</v>
      </c>
      <c r="T330" s="234">
        <f>T$297*Assumptions!$L49*(1+Assumptions!$J$24)^(T$1-$G$1)*CHOOSE(Assumptions!$P$3,'Cost Curves'!BW$73,'Cost Curves'!BW$74,'Cost Curves'!BW$75)</f>
        <v>0</v>
      </c>
      <c r="U330" s="234">
        <f>U$297*Assumptions!$L49*(1+Assumptions!$J$24)^(U$1-$G$1)*CHOOSE(Assumptions!$P$3,'Cost Curves'!BX$73,'Cost Curves'!BX$74,'Cost Curves'!BX$75)</f>
        <v>0</v>
      </c>
      <c r="V330" s="234">
        <f>V$297*Assumptions!$L49*(1+Assumptions!$J$24)^(V$1-$G$1)*CHOOSE(Assumptions!$P$3,'Cost Curves'!BY$73,'Cost Curves'!BY$74,'Cost Curves'!BY$75)</f>
        <v>0</v>
      </c>
      <c r="W330" s="234">
        <f>W$297*Assumptions!$L49*(1+Assumptions!$J$24)^(W$1-$G$1)*CHOOSE(Assumptions!$P$3,'Cost Curves'!BZ$73,'Cost Curves'!BZ$74,'Cost Curves'!BZ$75)</f>
        <v>0</v>
      </c>
      <c r="X330" s="327">
        <f>X$297*Assumptions!$L49*(1+Assumptions!$J$24)^(X$1-$G$1)*CHOOSE(Assumptions!$P$3,'Cost Curves'!CA$73,'Cost Curves'!CA$74,'Cost Curves'!CA$75)</f>
        <v>0</v>
      </c>
      <c r="Y330" s="12"/>
      <c r="Z330" s="12"/>
    </row>
    <row r="331" spans="1:26" ht="14.25" customHeight="1">
      <c r="A331" s="423"/>
      <c r="B331" s="423"/>
      <c r="C331" s="423"/>
      <c r="D331" s="239" t="s">
        <v>96</v>
      </c>
      <c r="E331" s="12"/>
      <c r="F331" s="12"/>
      <c r="G331" s="240"/>
      <c r="H331" s="240">
        <f>H$297*Assumptions!$F50*(1+Assumptions!$J$24)^(H$1-$G$1)*CHOOSE(Assumptions!$P$3,'Cost Curves'!BK$77,'Cost Curves'!BK$78,'Cost Curves'!BK$79)</f>
        <v>0</v>
      </c>
      <c r="I331" s="240">
        <f>I$297*Assumptions!$F50*(1+Assumptions!$J$24)^(I$1-$G$1)*CHOOSE(Assumptions!$P$3,'Cost Curves'!BL$77,'Cost Curves'!BL$78,'Cost Curves'!BL$79)</f>
        <v>0</v>
      </c>
      <c r="J331" s="240">
        <f>J$297*Assumptions!$F50*(1+Assumptions!$J$24)^(J$1-$G$1)*CHOOSE(Assumptions!$P$3,'Cost Curves'!BM$77,'Cost Curves'!BM$78,'Cost Curves'!BM$79)</f>
        <v>0</v>
      </c>
      <c r="K331" s="240">
        <f>K$297*Assumptions!$L50*(1+Assumptions!$J$24)^(K$1-$G$1)*CHOOSE(Assumptions!$P$3,'Cost Curves'!BN$77,'Cost Curves'!BN$78,'Cost Curves'!BN$79)</f>
        <v>0</v>
      </c>
      <c r="L331" s="240">
        <f>L$297*Assumptions!$L50*(1+Assumptions!$J$24)^(L$1-$G$1)*CHOOSE(Assumptions!$P$3,'Cost Curves'!BO$77,'Cost Curves'!BO$78,'Cost Curves'!BO$79)</f>
        <v>0</v>
      </c>
      <c r="M331" s="240">
        <f>M$297*Assumptions!$L50*(1+Assumptions!$J$24)^(M$1-$G$1)*CHOOSE(Assumptions!$P$3,'Cost Curves'!BP$77,'Cost Curves'!BP$78,'Cost Curves'!BP$79)</f>
        <v>0</v>
      </c>
      <c r="N331" s="240">
        <f>N$297*Assumptions!$L50*(1+Assumptions!$J$24)^(N$1-$G$1)*CHOOSE(Assumptions!$P$3,'Cost Curves'!BQ$77,'Cost Curves'!BQ$78,'Cost Curves'!BQ$79)</f>
        <v>0</v>
      </c>
      <c r="O331" s="240">
        <f>O$297*Assumptions!$L50*(1+Assumptions!$J$24)^(O$1-$G$1)*CHOOSE(Assumptions!$P$3,'Cost Curves'!BR$77,'Cost Curves'!BR$78,'Cost Curves'!BR$79)</f>
        <v>0</v>
      </c>
      <c r="P331" s="240">
        <f>P$297*Assumptions!$L50*(1+Assumptions!$J$24)^(P$1-$G$1)*CHOOSE(Assumptions!$P$3,'Cost Curves'!BS$77,'Cost Curves'!BS$78,'Cost Curves'!BS$79)</f>
        <v>0</v>
      </c>
      <c r="Q331" s="240">
        <f>Q$297*Assumptions!$L50*(1+Assumptions!$J$24)^(Q$1-$G$1)*CHOOSE(Assumptions!$P$3,'Cost Curves'!BT$77,'Cost Curves'!BT$78,'Cost Curves'!BT$79)</f>
        <v>0</v>
      </c>
      <c r="R331" s="240">
        <f>R$297*Assumptions!$L50*(1+Assumptions!$J$24)^(R$1-$G$1)*CHOOSE(Assumptions!$P$3,'Cost Curves'!BU$77,'Cost Curves'!BU$78,'Cost Curves'!BU$79)</f>
        <v>0</v>
      </c>
      <c r="S331" s="240">
        <f>S$297*Assumptions!$L50*(1+Assumptions!$J$24)^(S$1-$G$1)*CHOOSE(Assumptions!$P$3,'Cost Curves'!BV$77,'Cost Curves'!BV$78,'Cost Curves'!BV$79)</f>
        <v>0</v>
      </c>
      <c r="T331" s="240">
        <f>T$297*Assumptions!$L50*(1+Assumptions!$J$24)^(T$1-$G$1)*CHOOSE(Assumptions!$P$3,'Cost Curves'!BW$77,'Cost Curves'!BW$78,'Cost Curves'!BW$79)</f>
        <v>0</v>
      </c>
      <c r="U331" s="240">
        <f>U$297*Assumptions!$L50*(1+Assumptions!$J$24)^(U$1-$G$1)*CHOOSE(Assumptions!$P$3,'Cost Curves'!BX$77,'Cost Curves'!BX$78,'Cost Curves'!BX$79)</f>
        <v>0</v>
      </c>
      <c r="V331" s="240">
        <f>V$297*Assumptions!$L50*(1+Assumptions!$J$24)^(V$1-$G$1)*CHOOSE(Assumptions!$P$3,'Cost Curves'!BY$77,'Cost Curves'!BY$78,'Cost Curves'!BY$79)</f>
        <v>0</v>
      </c>
      <c r="W331" s="240">
        <f>W$297*Assumptions!$L50*(1+Assumptions!$J$24)^(W$1-$G$1)*CHOOSE(Assumptions!$P$3,'Cost Curves'!BZ$77,'Cost Curves'!BZ$78,'Cost Curves'!BZ$79)</f>
        <v>0</v>
      </c>
      <c r="X331" s="328">
        <f>X$297*Assumptions!$L50*(1+Assumptions!$J$24)^(X$1-$G$1)*CHOOSE(Assumptions!$P$3,'Cost Curves'!CA$77,'Cost Curves'!CA$78,'Cost Curves'!CA$79)</f>
        <v>0</v>
      </c>
      <c r="Y331" s="12"/>
      <c r="Z331" s="12"/>
    </row>
    <row r="332" spans="1:26" ht="14.25" customHeight="1">
      <c r="A332" s="423"/>
      <c r="B332" s="423"/>
      <c r="C332" s="423"/>
      <c r="D332" s="305" t="s">
        <v>172</v>
      </c>
      <c r="E332" s="12"/>
      <c r="F332" s="12"/>
      <c r="G332" s="234">
        <f t="shared" ref="G332:X332" si="26">SUM(G313:G331)</f>
        <v>0</v>
      </c>
      <c r="H332" s="234">
        <f t="shared" si="26"/>
        <v>0</v>
      </c>
      <c r="I332" s="234">
        <f t="shared" si="26"/>
        <v>0</v>
      </c>
      <c r="J332" s="234">
        <f t="shared" si="26"/>
        <v>0</v>
      </c>
      <c r="K332" s="234">
        <f t="shared" si="26"/>
        <v>0</v>
      </c>
      <c r="L332" s="234">
        <f t="shared" si="26"/>
        <v>0</v>
      </c>
      <c r="M332" s="234">
        <f t="shared" si="26"/>
        <v>0</v>
      </c>
      <c r="N332" s="234">
        <f t="shared" si="26"/>
        <v>0</v>
      </c>
      <c r="O332" s="234">
        <f t="shared" si="26"/>
        <v>0</v>
      </c>
      <c r="P332" s="234">
        <f t="shared" si="26"/>
        <v>0</v>
      </c>
      <c r="Q332" s="234">
        <f t="shared" si="26"/>
        <v>0</v>
      </c>
      <c r="R332" s="234">
        <f t="shared" si="26"/>
        <v>0</v>
      </c>
      <c r="S332" s="234">
        <f t="shared" si="26"/>
        <v>0</v>
      </c>
      <c r="T332" s="234">
        <f t="shared" si="26"/>
        <v>0</v>
      </c>
      <c r="U332" s="234">
        <f t="shared" si="26"/>
        <v>0</v>
      </c>
      <c r="V332" s="234">
        <f t="shared" si="26"/>
        <v>0</v>
      </c>
      <c r="W332" s="234">
        <f t="shared" si="26"/>
        <v>0</v>
      </c>
      <c r="X332" s="327">
        <f t="shared" si="26"/>
        <v>0</v>
      </c>
      <c r="Y332" s="12"/>
      <c r="Z332" s="12"/>
    </row>
    <row r="333" spans="1:26" ht="14.25" customHeight="1">
      <c r="A333" s="423"/>
      <c r="B333" s="423"/>
      <c r="C333" s="423"/>
      <c r="D333" s="125"/>
      <c r="E333" s="12"/>
      <c r="F333" s="12"/>
      <c r="G333" s="329"/>
      <c r="H333" s="329"/>
      <c r="I333" s="329"/>
      <c r="J333" s="329"/>
      <c r="K333" s="329"/>
      <c r="L333" s="329"/>
      <c r="M333" s="329"/>
      <c r="N333" s="329"/>
      <c r="O333" s="329"/>
      <c r="P333" s="329"/>
      <c r="Q333" s="329"/>
      <c r="R333" s="329"/>
      <c r="S333" s="329"/>
      <c r="T333" s="329"/>
      <c r="U333" s="329"/>
      <c r="V333" s="329"/>
      <c r="W333" s="329"/>
      <c r="X333" s="329"/>
      <c r="Y333" s="12"/>
      <c r="Z333" s="12"/>
    </row>
    <row r="334" spans="1:26" ht="14.25" customHeight="1">
      <c r="A334" s="423"/>
      <c r="B334" s="423"/>
      <c r="C334" s="423"/>
      <c r="D334" s="302" t="s">
        <v>212</v>
      </c>
      <c r="E334" s="12"/>
      <c r="F334" s="12"/>
      <c r="G334" s="329"/>
      <c r="H334" s="329"/>
      <c r="I334" s="329"/>
      <c r="J334" s="329"/>
      <c r="K334" s="329"/>
      <c r="L334" s="329"/>
      <c r="M334" s="329"/>
      <c r="N334" s="329"/>
      <c r="O334" s="329"/>
      <c r="P334" s="329"/>
      <c r="Q334" s="329"/>
      <c r="R334" s="329"/>
      <c r="S334" s="329"/>
      <c r="T334" s="329"/>
      <c r="U334" s="329"/>
      <c r="V334" s="329"/>
      <c r="W334" s="329"/>
      <c r="X334" s="329"/>
      <c r="Y334" s="12"/>
      <c r="Z334" s="12"/>
    </row>
    <row r="335" spans="1:26" ht="14.25" customHeight="1">
      <c r="A335" s="423"/>
      <c r="B335" s="423"/>
      <c r="C335" s="423"/>
      <c r="D335" s="125" t="s">
        <v>77</v>
      </c>
      <c r="E335" s="125"/>
      <c r="F335" s="13"/>
      <c r="G335" s="327">
        <f>G$6*Assumptions!$D31*(1+Assumptions!$J$24)^(G$1-$G$1)</f>
        <v>0</v>
      </c>
      <c r="H335" s="327">
        <f>H$298*Assumptions!$G31*(1+Assumptions!$J$24)^(H$1-$G$1)*CHOOSE(Assumptions!$P$3,'Cost Curves'!BK$6,'Cost Curves'!BK$7,'Cost Curves'!BK$8)</f>
        <v>0</v>
      </c>
      <c r="I335" s="327">
        <f>I$298*Assumptions!$G31*(1+Assumptions!$J$24)^(I$1-$G$1)*CHOOSE(Assumptions!$P$3,'Cost Curves'!BL$6,'Cost Curves'!BL$7,'Cost Curves'!BL$8)</f>
        <v>0</v>
      </c>
      <c r="J335" s="327">
        <f>J$298*Assumptions!$G31*(1+Assumptions!$J$24)^(J$1-$G$1)*CHOOSE(Assumptions!$P$3,'Cost Curves'!BM$6,'Cost Curves'!BM$7,'Cost Curves'!BM$8)</f>
        <v>0</v>
      </c>
      <c r="K335" s="234">
        <f>K$298*Assumptions!$M31*(1+Assumptions!$J$24)^(K$1-$G$1)*CHOOSE(Assumptions!$P$3,'Cost Curves'!BN$6,'Cost Curves'!BN$7,'Cost Curves'!BN$8)</f>
        <v>0</v>
      </c>
      <c r="L335" s="234">
        <f>L$298*Assumptions!$M31*(1+Assumptions!$J$24)^(L$1-$G$1)*CHOOSE(Assumptions!$P$3,'Cost Curves'!BO$6,'Cost Curves'!BO$7,'Cost Curves'!BO$8)</f>
        <v>0</v>
      </c>
      <c r="M335" s="234">
        <f>M$298*Assumptions!$M31*(1+Assumptions!$J$24)^(M$1-$G$1)*CHOOSE(Assumptions!$P$3,'Cost Curves'!BP$6,'Cost Curves'!BP$7,'Cost Curves'!BP$8)</f>
        <v>0</v>
      </c>
      <c r="N335" s="234">
        <f>N$298*Assumptions!$M31*(1+Assumptions!$J$24)^(N$1-$G$1)*CHOOSE(Assumptions!$P$3,'Cost Curves'!BQ$6,'Cost Curves'!BQ$7,'Cost Curves'!BQ$8)</f>
        <v>0</v>
      </c>
      <c r="O335" s="234">
        <f>O$298*Assumptions!$M31*(1+Assumptions!$J$24)^(O$1-$G$1)*CHOOSE(Assumptions!$P$3,'Cost Curves'!BR$6,'Cost Curves'!BR$7,'Cost Curves'!BR$8)</f>
        <v>0</v>
      </c>
      <c r="P335" s="234">
        <f>P$298*Assumptions!$M31*(1+Assumptions!$J$24)^(P$1-$G$1)*CHOOSE(Assumptions!$P$3,'Cost Curves'!BS$6,'Cost Curves'!BS$7,'Cost Curves'!BS$8)</f>
        <v>0</v>
      </c>
      <c r="Q335" s="234">
        <f>Q$298*Assumptions!$M31*(1+Assumptions!$J$24)^(Q$1-$G$1)*CHOOSE(Assumptions!$P$3,'Cost Curves'!BT$6,'Cost Curves'!BT$7,'Cost Curves'!BT$8)</f>
        <v>0</v>
      </c>
      <c r="R335" s="234">
        <f>R$298*Assumptions!$M31*(1+Assumptions!$J$24)^(R$1-$G$1)*CHOOSE(Assumptions!$P$3,'Cost Curves'!BU$6,'Cost Curves'!BU$7,'Cost Curves'!BU$8)</f>
        <v>0</v>
      </c>
      <c r="S335" s="234">
        <f>S$298*Assumptions!$M31*(1+Assumptions!$J$24)^(S$1-$G$1)*CHOOSE(Assumptions!$P$3,'Cost Curves'!BV$6,'Cost Curves'!BV$7,'Cost Curves'!BV$8)</f>
        <v>0</v>
      </c>
      <c r="T335" s="234">
        <f>T$298*Assumptions!$M31*(1+Assumptions!$J$24)^(T$1-$G$1)*CHOOSE(Assumptions!$P$3,'Cost Curves'!BW$6,'Cost Curves'!BW$7,'Cost Curves'!BW$8)</f>
        <v>0</v>
      </c>
      <c r="U335" s="234">
        <f>U$298*Assumptions!$M31*(1+Assumptions!$J$24)^(U$1-$G$1)*CHOOSE(Assumptions!$P$3,'Cost Curves'!BX$6,'Cost Curves'!BX$7,'Cost Curves'!BX$8)</f>
        <v>0</v>
      </c>
      <c r="V335" s="234">
        <f>V$298*Assumptions!$M31*(1+Assumptions!$J$24)^(V$1-$G$1)*CHOOSE(Assumptions!$P$3,'Cost Curves'!BY$6,'Cost Curves'!BY$7,'Cost Curves'!BY$8)</f>
        <v>0</v>
      </c>
      <c r="W335" s="234">
        <f>W$298*Assumptions!$M31*(1+Assumptions!$J$24)^(W$1-$G$1)*CHOOSE(Assumptions!$P$3,'Cost Curves'!BZ$6,'Cost Curves'!BZ$7,'Cost Curves'!BZ$8)</f>
        <v>0</v>
      </c>
      <c r="X335" s="234">
        <f>X$298*Assumptions!$M31*(1+Assumptions!$J$24)^(X$1-$G$1)*CHOOSE(Assumptions!$P$3,'Cost Curves'!CA$6,'Cost Curves'!CA$7,'Cost Curves'!CA$8)</f>
        <v>0</v>
      </c>
      <c r="Y335" s="12"/>
      <c r="Z335" s="12"/>
    </row>
    <row r="336" spans="1:26" ht="14.25" customHeight="1">
      <c r="A336" s="423"/>
      <c r="B336" s="423"/>
      <c r="C336" s="423"/>
      <c r="D336" s="125" t="s">
        <v>78</v>
      </c>
      <c r="E336" s="125"/>
      <c r="F336" s="13"/>
      <c r="G336" s="327">
        <f>G$6*Assumptions!$D32*(1+Assumptions!$J$24)^(G$1-$G$1)</f>
        <v>0</v>
      </c>
      <c r="H336" s="327">
        <f>H$298*Assumptions!$G32*(1+Assumptions!$J$24)^(H$1-$G$1)*CHOOSE(Assumptions!$P$3,'Cost Curves'!BK$10,'Cost Curves'!BK$11,'Cost Curves'!BK$12)</f>
        <v>0</v>
      </c>
      <c r="I336" s="327">
        <f>I$298*Assumptions!$G32*(1+Assumptions!$J$24)^(I$1-$G$1)*CHOOSE(Assumptions!$P$3,'Cost Curves'!BL$10,'Cost Curves'!BL$11,'Cost Curves'!BL$12)</f>
        <v>0</v>
      </c>
      <c r="J336" s="327">
        <f>J$298*Assumptions!$G32*(1+Assumptions!$J$24)^(J$1-$G$1)*CHOOSE(Assumptions!$P$3,'Cost Curves'!BM$10,'Cost Curves'!BM$11,'Cost Curves'!BM$12)</f>
        <v>0</v>
      </c>
      <c r="K336" s="234">
        <f>K$298*Assumptions!$M32*(1+Assumptions!$J$24)^(K$1-$G$1)*CHOOSE(Assumptions!$P$3,'Cost Curves'!BN$10,'Cost Curves'!BN$11,'Cost Curves'!BN$12)</f>
        <v>0</v>
      </c>
      <c r="L336" s="234">
        <f>L$298*Assumptions!$M32*(1+Assumptions!$J$24)^(L$1-$G$1)*CHOOSE(Assumptions!$P$3,'Cost Curves'!BO$10,'Cost Curves'!BO$11,'Cost Curves'!BO$12)</f>
        <v>0</v>
      </c>
      <c r="M336" s="234">
        <f>M$298*Assumptions!$M32*(1+Assumptions!$J$24)^(M$1-$G$1)*CHOOSE(Assumptions!$P$3,'Cost Curves'!BP$10,'Cost Curves'!BP$11,'Cost Curves'!BP$12)</f>
        <v>0</v>
      </c>
      <c r="N336" s="234">
        <f>N$298*Assumptions!$M32*(1+Assumptions!$J$24)^(N$1-$G$1)*CHOOSE(Assumptions!$P$3,'Cost Curves'!BQ$10,'Cost Curves'!BQ$11,'Cost Curves'!BQ$12)</f>
        <v>0</v>
      </c>
      <c r="O336" s="234">
        <f>O$298*Assumptions!$M32*(1+Assumptions!$J$24)^(O$1-$G$1)*CHOOSE(Assumptions!$P$3,'Cost Curves'!BR$10,'Cost Curves'!BR$11,'Cost Curves'!BR$12)</f>
        <v>0</v>
      </c>
      <c r="P336" s="234">
        <f>P$298*Assumptions!$M32*(1+Assumptions!$J$24)^(P$1-$G$1)*CHOOSE(Assumptions!$P$3,'Cost Curves'!BS$10,'Cost Curves'!BS$11,'Cost Curves'!BS$12)</f>
        <v>0</v>
      </c>
      <c r="Q336" s="234">
        <f>Q$298*Assumptions!$M32*(1+Assumptions!$J$24)^(Q$1-$G$1)*CHOOSE(Assumptions!$P$3,'Cost Curves'!BT$10,'Cost Curves'!BT$11,'Cost Curves'!BT$12)</f>
        <v>0</v>
      </c>
      <c r="R336" s="234">
        <f>R$298*Assumptions!$M32*(1+Assumptions!$J$24)^(R$1-$G$1)*CHOOSE(Assumptions!$P$3,'Cost Curves'!BU$10,'Cost Curves'!BU$11,'Cost Curves'!BU$12)</f>
        <v>0</v>
      </c>
      <c r="S336" s="234">
        <f>S$298*Assumptions!$M32*(1+Assumptions!$J$24)^(S$1-$G$1)*CHOOSE(Assumptions!$P$3,'Cost Curves'!BV$10,'Cost Curves'!BV$11,'Cost Curves'!BV$12)</f>
        <v>0</v>
      </c>
      <c r="T336" s="234">
        <f>T$298*Assumptions!$M32*(1+Assumptions!$J$24)^(T$1-$G$1)*CHOOSE(Assumptions!$P$3,'Cost Curves'!BW$10,'Cost Curves'!BW$11,'Cost Curves'!BW$12)</f>
        <v>0</v>
      </c>
      <c r="U336" s="234">
        <f>U$298*Assumptions!$M32*(1+Assumptions!$J$24)^(U$1-$G$1)*CHOOSE(Assumptions!$P$3,'Cost Curves'!BX$10,'Cost Curves'!BX$11,'Cost Curves'!BX$12)</f>
        <v>0</v>
      </c>
      <c r="V336" s="234">
        <f>V$298*Assumptions!$M32*(1+Assumptions!$J$24)^(V$1-$G$1)*CHOOSE(Assumptions!$P$3,'Cost Curves'!BY$10,'Cost Curves'!BY$11,'Cost Curves'!BY$12)</f>
        <v>0</v>
      </c>
      <c r="W336" s="234">
        <f>W$298*Assumptions!$M32*(1+Assumptions!$J$24)^(W$1-$G$1)*CHOOSE(Assumptions!$P$3,'Cost Curves'!BZ$10,'Cost Curves'!BZ$11,'Cost Curves'!BZ$12)</f>
        <v>0</v>
      </c>
      <c r="X336" s="234">
        <f>X$298*Assumptions!$M32*(1+Assumptions!$J$24)^(X$1-$G$1)*CHOOSE(Assumptions!$P$3,'Cost Curves'!CA$10,'Cost Curves'!CA$11,'Cost Curves'!CA$12)</f>
        <v>0</v>
      </c>
      <c r="Y336" s="12"/>
      <c r="Z336" s="12"/>
    </row>
    <row r="337" spans="1:26" ht="14.25" customHeight="1">
      <c r="A337" s="423"/>
      <c r="B337" s="423"/>
      <c r="C337" s="423"/>
      <c r="D337" s="125" t="s">
        <v>198</v>
      </c>
      <c r="E337" s="125"/>
      <c r="F337" s="13"/>
      <c r="G337" s="327">
        <f>G$6*Assumptions!$D33*(1+Assumptions!$J$24)^(G$1-$G$1)</f>
        <v>0</v>
      </c>
      <c r="H337" s="327">
        <f>H$298*Assumptions!$G33*(1+Assumptions!$J$24)^(H$1-$G$1)*CHOOSE(Assumptions!$P$3,'Cost Curves'!BK$14,'Cost Curves'!BK$15,'Cost Curves'!BK$16)</f>
        <v>0</v>
      </c>
      <c r="I337" s="327">
        <f>I$298*Assumptions!$G33*(1+Assumptions!$J$24)^(I$1-$G$1)*CHOOSE(Assumptions!$P$3,'Cost Curves'!BL$14,'Cost Curves'!BL$15,'Cost Curves'!BL$16)</f>
        <v>0</v>
      </c>
      <c r="J337" s="327">
        <f>J$298*Assumptions!$G33*(1+Assumptions!$J$24)^(J$1-$G$1)*CHOOSE(Assumptions!$P$3,'Cost Curves'!BM$14,'Cost Curves'!BM$15,'Cost Curves'!BM$16)</f>
        <v>0</v>
      </c>
      <c r="K337" s="234">
        <f>K$298*Assumptions!$M33*(1+Assumptions!$J$24)^(K$1-$G$1)*CHOOSE(Assumptions!$P$3,'Cost Curves'!BN$14,'Cost Curves'!BN$15,'Cost Curves'!BN$16)</f>
        <v>0</v>
      </c>
      <c r="L337" s="234">
        <f>L$298*Assumptions!$M33*(1+Assumptions!$J$24)^(L$1-$G$1)*CHOOSE(Assumptions!$P$3,'Cost Curves'!BO$14,'Cost Curves'!BO$15,'Cost Curves'!BO$16)</f>
        <v>0</v>
      </c>
      <c r="M337" s="234">
        <f>M$298*Assumptions!$M33*(1+Assumptions!$J$24)^(M$1-$G$1)*CHOOSE(Assumptions!$P$3,'Cost Curves'!BP$14,'Cost Curves'!BP$15,'Cost Curves'!BP$16)</f>
        <v>0</v>
      </c>
      <c r="N337" s="234">
        <f>N$298*Assumptions!$M33*(1+Assumptions!$J$24)^(N$1-$G$1)*CHOOSE(Assumptions!$P$3,'Cost Curves'!BQ$14,'Cost Curves'!BQ$15,'Cost Curves'!BQ$16)</f>
        <v>0</v>
      </c>
      <c r="O337" s="234">
        <f>O$298*Assumptions!$M33*(1+Assumptions!$J$24)^(O$1-$G$1)*CHOOSE(Assumptions!$P$3,'Cost Curves'!BR$14,'Cost Curves'!BR$15,'Cost Curves'!BR$16)</f>
        <v>0</v>
      </c>
      <c r="P337" s="234">
        <f>P$298*Assumptions!$M33*(1+Assumptions!$J$24)^(P$1-$G$1)*CHOOSE(Assumptions!$P$3,'Cost Curves'!BS$14,'Cost Curves'!BS$15,'Cost Curves'!BS$16)</f>
        <v>0</v>
      </c>
      <c r="Q337" s="234">
        <f>Q$298*Assumptions!$M33*(1+Assumptions!$J$24)^(Q$1-$G$1)*CHOOSE(Assumptions!$P$3,'Cost Curves'!BT$14,'Cost Curves'!BT$15,'Cost Curves'!BT$16)</f>
        <v>0</v>
      </c>
      <c r="R337" s="234">
        <f>R$298*Assumptions!$M33*(1+Assumptions!$J$24)^(R$1-$G$1)*CHOOSE(Assumptions!$P$3,'Cost Curves'!BU$14,'Cost Curves'!BU$15,'Cost Curves'!BU$16)</f>
        <v>0</v>
      </c>
      <c r="S337" s="234">
        <f>S$298*Assumptions!$M33*(1+Assumptions!$J$24)^(S$1-$G$1)*CHOOSE(Assumptions!$P$3,'Cost Curves'!BV$14,'Cost Curves'!BV$15,'Cost Curves'!BV$16)</f>
        <v>0</v>
      </c>
      <c r="T337" s="234">
        <f>T$298*Assumptions!$M33*(1+Assumptions!$J$24)^(T$1-$G$1)*CHOOSE(Assumptions!$P$3,'Cost Curves'!BW$14,'Cost Curves'!BW$15,'Cost Curves'!BW$16)</f>
        <v>0</v>
      </c>
      <c r="U337" s="234">
        <f>U$298*Assumptions!$M33*(1+Assumptions!$J$24)^(U$1-$G$1)*CHOOSE(Assumptions!$P$3,'Cost Curves'!BX$14,'Cost Curves'!BX$15,'Cost Curves'!BX$16)</f>
        <v>0</v>
      </c>
      <c r="V337" s="234">
        <f>V$298*Assumptions!$M33*(1+Assumptions!$J$24)^(V$1-$G$1)*CHOOSE(Assumptions!$P$3,'Cost Curves'!BY$14,'Cost Curves'!BY$15,'Cost Curves'!BY$16)</f>
        <v>0</v>
      </c>
      <c r="W337" s="234">
        <f>W$298*Assumptions!$M33*(1+Assumptions!$J$24)^(W$1-$G$1)*CHOOSE(Assumptions!$P$3,'Cost Curves'!BZ$14,'Cost Curves'!BZ$15,'Cost Curves'!BZ$16)</f>
        <v>0</v>
      </c>
      <c r="X337" s="234">
        <f>X$298*Assumptions!$M33*(1+Assumptions!$J$24)^(X$1-$G$1)*CHOOSE(Assumptions!$P$3,'Cost Curves'!CA$14,'Cost Curves'!CA$15,'Cost Curves'!CA$16)</f>
        <v>0</v>
      </c>
      <c r="Y337" s="12"/>
      <c r="Z337" s="12"/>
    </row>
    <row r="338" spans="1:26" ht="14.25" customHeight="1">
      <c r="A338" s="423"/>
      <c r="B338" s="423"/>
      <c r="C338" s="423"/>
      <c r="D338" s="125" t="s">
        <v>80</v>
      </c>
      <c r="E338" s="125"/>
      <c r="F338" s="13"/>
      <c r="G338" s="327">
        <f>G$6*Assumptions!$D34*(1+Assumptions!$J$24)^(G$1-$G$1)</f>
        <v>0</v>
      </c>
      <c r="H338" s="327">
        <f>H$298*Assumptions!$G34*(1+Assumptions!$J$24)^(H$1-$G$1)*CHOOSE(Assumptions!$P$3,'Cost Curves'!BK$18,'Cost Curves'!BK$19,'Cost Curves'!BK$20)</f>
        <v>0</v>
      </c>
      <c r="I338" s="327">
        <f>I$298*Assumptions!$G34*(1+Assumptions!$J$24)^(I$1-$G$1)*CHOOSE(Assumptions!$P$3,'Cost Curves'!BL$18,'Cost Curves'!BL$19,'Cost Curves'!BL$20)</f>
        <v>0</v>
      </c>
      <c r="J338" s="327">
        <f>J$298*Assumptions!$G34*(1+Assumptions!$J$24)^(J$1-$G$1)*CHOOSE(Assumptions!$P$3,'Cost Curves'!BM$18,'Cost Curves'!BM$19,'Cost Curves'!BM$20)</f>
        <v>0</v>
      </c>
      <c r="K338" s="234">
        <f>K$298*Assumptions!$M34*(1+Assumptions!$J$24)^(K$1-$G$1)*CHOOSE(Assumptions!$P$3,'Cost Curves'!BN$18,'Cost Curves'!BN$19,'Cost Curves'!BN$20)</f>
        <v>0</v>
      </c>
      <c r="L338" s="234">
        <f>L$298*Assumptions!$M34*(1+Assumptions!$J$24)^(L$1-$G$1)*CHOOSE(Assumptions!$P$3,'Cost Curves'!BO$18,'Cost Curves'!BO$19,'Cost Curves'!BO$20)</f>
        <v>0</v>
      </c>
      <c r="M338" s="234">
        <f>M$298*Assumptions!$M34*(1+Assumptions!$J$24)^(M$1-$G$1)*CHOOSE(Assumptions!$P$3,'Cost Curves'!BP$18,'Cost Curves'!BP$19,'Cost Curves'!BP$20)</f>
        <v>0</v>
      </c>
      <c r="N338" s="234">
        <f>N$298*Assumptions!$M34*(1+Assumptions!$J$24)^(N$1-$G$1)*CHOOSE(Assumptions!$P$3,'Cost Curves'!BQ$18,'Cost Curves'!BQ$19,'Cost Curves'!BQ$20)</f>
        <v>0</v>
      </c>
      <c r="O338" s="234">
        <f>O$298*Assumptions!$M34*(1+Assumptions!$J$24)^(O$1-$G$1)*CHOOSE(Assumptions!$P$3,'Cost Curves'!BR$18,'Cost Curves'!BR$19,'Cost Curves'!BR$20)</f>
        <v>0</v>
      </c>
      <c r="P338" s="234">
        <f>P$298*Assumptions!$M34*(1+Assumptions!$J$24)^(P$1-$G$1)*CHOOSE(Assumptions!$P$3,'Cost Curves'!BS$18,'Cost Curves'!BS$19,'Cost Curves'!BS$20)</f>
        <v>0</v>
      </c>
      <c r="Q338" s="234">
        <f>Q$298*Assumptions!$M34*(1+Assumptions!$J$24)^(Q$1-$G$1)*CHOOSE(Assumptions!$P$3,'Cost Curves'!BT$18,'Cost Curves'!BT$19,'Cost Curves'!BT$20)</f>
        <v>0</v>
      </c>
      <c r="R338" s="234">
        <f>R$298*Assumptions!$M34*(1+Assumptions!$J$24)^(R$1-$G$1)*CHOOSE(Assumptions!$P$3,'Cost Curves'!BU$18,'Cost Curves'!BU$19,'Cost Curves'!BU$20)</f>
        <v>0</v>
      </c>
      <c r="S338" s="234">
        <f>S$298*Assumptions!$M34*(1+Assumptions!$J$24)^(S$1-$G$1)*CHOOSE(Assumptions!$P$3,'Cost Curves'!BV$18,'Cost Curves'!BV$19,'Cost Curves'!BV$20)</f>
        <v>0</v>
      </c>
      <c r="T338" s="234">
        <f>T$298*Assumptions!$M34*(1+Assumptions!$J$24)^(T$1-$G$1)*CHOOSE(Assumptions!$P$3,'Cost Curves'!BW$18,'Cost Curves'!BW$19,'Cost Curves'!BW$20)</f>
        <v>0</v>
      </c>
      <c r="U338" s="234">
        <f>U$298*Assumptions!$M34*(1+Assumptions!$J$24)^(U$1-$G$1)*CHOOSE(Assumptions!$P$3,'Cost Curves'!BX$18,'Cost Curves'!BX$19,'Cost Curves'!BX$20)</f>
        <v>0</v>
      </c>
      <c r="V338" s="234">
        <f>V$298*Assumptions!$M34*(1+Assumptions!$J$24)^(V$1-$G$1)*CHOOSE(Assumptions!$P$3,'Cost Curves'!BY$18,'Cost Curves'!BY$19,'Cost Curves'!BY$20)</f>
        <v>0</v>
      </c>
      <c r="W338" s="234">
        <f>W$298*Assumptions!$M34*(1+Assumptions!$J$24)^(W$1-$G$1)*CHOOSE(Assumptions!$P$3,'Cost Curves'!BZ$18,'Cost Curves'!BZ$19,'Cost Curves'!BZ$20)</f>
        <v>0</v>
      </c>
      <c r="X338" s="234">
        <f>X$298*Assumptions!$M34*(1+Assumptions!$J$24)^(X$1-$G$1)*CHOOSE(Assumptions!$P$3,'Cost Curves'!CA$18,'Cost Curves'!CA$19,'Cost Curves'!CA$20)</f>
        <v>0</v>
      </c>
      <c r="Y338" s="12"/>
      <c r="Z338" s="12"/>
    </row>
    <row r="339" spans="1:26" ht="14.25" customHeight="1">
      <c r="A339" s="423"/>
      <c r="B339" s="423"/>
      <c r="C339" s="423"/>
      <c r="D339" s="125" t="s">
        <v>81</v>
      </c>
      <c r="E339" s="125"/>
      <c r="F339" s="13"/>
      <c r="G339" s="327">
        <f>G$6*Assumptions!$D35*(1+Assumptions!$J$24)^(G$1-$G$1)</f>
        <v>0</v>
      </c>
      <c r="H339" s="327">
        <f>H$298*Assumptions!$G35*(1+Assumptions!$J$24)^(H$1-$G$1)*CHOOSE(Assumptions!$P$3,'Cost Curves'!BK$22,'Cost Curves'!BK$23,'Cost Curves'!BK$24)</f>
        <v>0</v>
      </c>
      <c r="I339" s="327">
        <f>I$298*Assumptions!$G35*(1+Assumptions!$J$24)^(I$1-$G$1)*CHOOSE(Assumptions!$P$3,'Cost Curves'!BL$22,'Cost Curves'!BL$23,'Cost Curves'!BL$24)</f>
        <v>0</v>
      </c>
      <c r="J339" s="327">
        <f>J$298*Assumptions!$G35*(1+Assumptions!$J$24)^(J$1-$G$1)*CHOOSE(Assumptions!$P$3,'Cost Curves'!BM$22,'Cost Curves'!BM$23,'Cost Curves'!BM$24)</f>
        <v>0</v>
      </c>
      <c r="K339" s="234">
        <f>K$298*Assumptions!$M35*(1+Assumptions!$J$24)^(K$1-$G$1)*CHOOSE(Assumptions!$P$3,'Cost Curves'!BN$22,'Cost Curves'!BN$23,'Cost Curves'!BN$24)</f>
        <v>0</v>
      </c>
      <c r="L339" s="234">
        <f>L$298*Assumptions!$M35*(1+Assumptions!$J$24)^(L$1-$G$1)*CHOOSE(Assumptions!$P$3,'Cost Curves'!BO$22,'Cost Curves'!BO$23,'Cost Curves'!BO$24)</f>
        <v>0</v>
      </c>
      <c r="M339" s="234">
        <f>M$298*Assumptions!$M35*(1+Assumptions!$J$24)^(M$1-$G$1)*CHOOSE(Assumptions!$P$3,'Cost Curves'!BP$22,'Cost Curves'!BP$23,'Cost Curves'!BP$24)</f>
        <v>0</v>
      </c>
      <c r="N339" s="234">
        <f>N$298*Assumptions!$M35*(1+Assumptions!$J$24)^(N$1-$G$1)*CHOOSE(Assumptions!$P$3,'Cost Curves'!BQ$22,'Cost Curves'!BQ$23,'Cost Curves'!BQ$24)</f>
        <v>0</v>
      </c>
      <c r="O339" s="234">
        <f>O$298*Assumptions!$M35*(1+Assumptions!$J$24)^(O$1-$G$1)*CHOOSE(Assumptions!$P$3,'Cost Curves'!BR$22,'Cost Curves'!BR$23,'Cost Curves'!BR$24)</f>
        <v>0</v>
      </c>
      <c r="P339" s="234">
        <f>P$298*Assumptions!$M35*(1+Assumptions!$J$24)^(P$1-$G$1)*CHOOSE(Assumptions!$P$3,'Cost Curves'!BS$22,'Cost Curves'!BS$23,'Cost Curves'!BS$24)</f>
        <v>0</v>
      </c>
      <c r="Q339" s="234">
        <f>Q$298*Assumptions!$M35*(1+Assumptions!$J$24)^(Q$1-$G$1)*CHOOSE(Assumptions!$P$3,'Cost Curves'!BT$22,'Cost Curves'!BT$23,'Cost Curves'!BT$24)</f>
        <v>0</v>
      </c>
      <c r="R339" s="234">
        <f>R$298*Assumptions!$M35*(1+Assumptions!$J$24)^(R$1-$G$1)*CHOOSE(Assumptions!$P$3,'Cost Curves'!BU$22,'Cost Curves'!BU$23,'Cost Curves'!BU$24)</f>
        <v>0</v>
      </c>
      <c r="S339" s="234">
        <f>S$298*Assumptions!$M35*(1+Assumptions!$J$24)^(S$1-$G$1)*CHOOSE(Assumptions!$P$3,'Cost Curves'!BV$22,'Cost Curves'!BV$23,'Cost Curves'!BV$24)</f>
        <v>0</v>
      </c>
      <c r="T339" s="234">
        <f>T$298*Assumptions!$M35*(1+Assumptions!$J$24)^(T$1-$G$1)*CHOOSE(Assumptions!$P$3,'Cost Curves'!BW$22,'Cost Curves'!BW$23,'Cost Curves'!BW$24)</f>
        <v>0</v>
      </c>
      <c r="U339" s="234">
        <f>U$298*Assumptions!$M35*(1+Assumptions!$J$24)^(U$1-$G$1)*CHOOSE(Assumptions!$P$3,'Cost Curves'!BX$22,'Cost Curves'!BX$23,'Cost Curves'!BX$24)</f>
        <v>0</v>
      </c>
      <c r="V339" s="234">
        <f>V$298*Assumptions!$M35*(1+Assumptions!$J$24)^(V$1-$G$1)*CHOOSE(Assumptions!$P$3,'Cost Curves'!BY$22,'Cost Curves'!BY$23,'Cost Curves'!BY$24)</f>
        <v>0</v>
      </c>
      <c r="W339" s="234">
        <f>W$298*Assumptions!$M35*(1+Assumptions!$J$24)^(W$1-$G$1)*CHOOSE(Assumptions!$P$3,'Cost Curves'!BZ$22,'Cost Curves'!BZ$23,'Cost Curves'!BZ$24)</f>
        <v>0</v>
      </c>
      <c r="X339" s="234">
        <f>X$298*Assumptions!$M35*(1+Assumptions!$J$24)^(X$1-$G$1)*CHOOSE(Assumptions!$P$3,'Cost Curves'!CA$22,'Cost Curves'!CA$23,'Cost Curves'!CA$24)</f>
        <v>0</v>
      </c>
      <c r="Y339" s="12"/>
      <c r="Z339" s="12"/>
    </row>
    <row r="340" spans="1:26" ht="14.25" customHeight="1">
      <c r="A340" s="423"/>
      <c r="B340" s="423"/>
      <c r="C340" s="423"/>
      <c r="D340" s="125" t="s">
        <v>82</v>
      </c>
      <c r="E340" s="125"/>
      <c r="F340" s="13"/>
      <c r="G340" s="327">
        <f>G$6*Assumptions!$D36*(1+Assumptions!$J$24)^(G$1-$G$1)</f>
        <v>0</v>
      </c>
      <c r="H340" s="327">
        <f>H$298*Assumptions!$G36*(1+Assumptions!$J$24)^(H$1-$G$1)*CHOOSE(Assumptions!$P$3,'Cost Curves'!BK$26,'Cost Curves'!BK$27,'Cost Curves'!BK$28)</f>
        <v>0</v>
      </c>
      <c r="I340" s="327">
        <f>I$298*Assumptions!$G36*(1+Assumptions!$J$24)^(I$1-$G$1)*CHOOSE(Assumptions!$P$3,'Cost Curves'!BL$26,'Cost Curves'!BL$27,'Cost Curves'!BL$28)</f>
        <v>0</v>
      </c>
      <c r="J340" s="327">
        <f>J$298*Assumptions!$G36*(1+Assumptions!$J$24)^(J$1-$G$1)*CHOOSE(Assumptions!$P$3,'Cost Curves'!BM$26,'Cost Curves'!BM$27,'Cost Curves'!BM$28)</f>
        <v>0</v>
      </c>
      <c r="K340" s="234">
        <f>K$298*Assumptions!$M36*(1+Assumptions!$J$24)^(K$1-$G$1)*CHOOSE(Assumptions!$P$3,'Cost Curves'!BN$26,'Cost Curves'!BN$27,'Cost Curves'!BN$28)</f>
        <v>0</v>
      </c>
      <c r="L340" s="234">
        <f>L$298*Assumptions!$M36*(1+Assumptions!$J$24)^(L$1-$G$1)*CHOOSE(Assumptions!$P$3,'Cost Curves'!BO$26,'Cost Curves'!BO$27,'Cost Curves'!BO$28)</f>
        <v>0</v>
      </c>
      <c r="M340" s="234">
        <f>M$298*Assumptions!$M36*(1+Assumptions!$J$24)^(M$1-$G$1)*CHOOSE(Assumptions!$P$3,'Cost Curves'!BP$26,'Cost Curves'!BP$27,'Cost Curves'!BP$28)</f>
        <v>0</v>
      </c>
      <c r="N340" s="234">
        <f>N$298*Assumptions!$M36*(1+Assumptions!$J$24)^(N$1-$G$1)*CHOOSE(Assumptions!$P$3,'Cost Curves'!BQ$26,'Cost Curves'!BQ$27,'Cost Curves'!BQ$28)</f>
        <v>0</v>
      </c>
      <c r="O340" s="234">
        <f>O$298*Assumptions!$M36*(1+Assumptions!$J$24)^(O$1-$G$1)*CHOOSE(Assumptions!$P$3,'Cost Curves'!BR$26,'Cost Curves'!BR$27,'Cost Curves'!BR$28)</f>
        <v>0</v>
      </c>
      <c r="P340" s="234">
        <f>P$298*Assumptions!$M36*(1+Assumptions!$J$24)^(P$1-$G$1)*CHOOSE(Assumptions!$P$3,'Cost Curves'!BS$26,'Cost Curves'!BS$27,'Cost Curves'!BS$28)</f>
        <v>0</v>
      </c>
      <c r="Q340" s="234">
        <f>Q$298*Assumptions!$M36*(1+Assumptions!$J$24)^(Q$1-$G$1)*CHOOSE(Assumptions!$P$3,'Cost Curves'!BT$26,'Cost Curves'!BT$27,'Cost Curves'!BT$28)</f>
        <v>0</v>
      </c>
      <c r="R340" s="234">
        <f>R$298*Assumptions!$M36*(1+Assumptions!$J$24)^(R$1-$G$1)*CHOOSE(Assumptions!$P$3,'Cost Curves'!BU$26,'Cost Curves'!BU$27,'Cost Curves'!BU$28)</f>
        <v>0</v>
      </c>
      <c r="S340" s="234">
        <f>S$298*Assumptions!$M36*(1+Assumptions!$J$24)^(S$1-$G$1)*CHOOSE(Assumptions!$P$3,'Cost Curves'!BV$26,'Cost Curves'!BV$27,'Cost Curves'!BV$28)</f>
        <v>0</v>
      </c>
      <c r="T340" s="234">
        <f>T$298*Assumptions!$M36*(1+Assumptions!$J$24)^(T$1-$G$1)*CHOOSE(Assumptions!$P$3,'Cost Curves'!BW$26,'Cost Curves'!BW$27,'Cost Curves'!BW$28)</f>
        <v>0</v>
      </c>
      <c r="U340" s="234">
        <f>U$298*Assumptions!$M36*(1+Assumptions!$J$24)^(U$1-$G$1)*CHOOSE(Assumptions!$P$3,'Cost Curves'!BX$26,'Cost Curves'!BX$27,'Cost Curves'!BX$28)</f>
        <v>0</v>
      </c>
      <c r="V340" s="234">
        <f>V$298*Assumptions!$M36*(1+Assumptions!$J$24)^(V$1-$G$1)*CHOOSE(Assumptions!$P$3,'Cost Curves'!BY$26,'Cost Curves'!BY$27,'Cost Curves'!BY$28)</f>
        <v>0</v>
      </c>
      <c r="W340" s="234">
        <f>W$298*Assumptions!$M36*(1+Assumptions!$J$24)^(W$1-$G$1)*CHOOSE(Assumptions!$P$3,'Cost Curves'!BZ$26,'Cost Curves'!BZ$27,'Cost Curves'!BZ$28)</f>
        <v>0</v>
      </c>
      <c r="X340" s="234">
        <f>X$298*Assumptions!$M36*(1+Assumptions!$J$24)^(X$1-$G$1)*CHOOSE(Assumptions!$P$3,'Cost Curves'!CA$26,'Cost Curves'!CA$27,'Cost Curves'!CA$28)</f>
        <v>0</v>
      </c>
      <c r="Y340" s="12"/>
      <c r="Z340" s="12"/>
    </row>
    <row r="341" spans="1:26" ht="14.25" customHeight="1">
      <c r="A341" s="423"/>
      <c r="B341" s="423"/>
      <c r="C341" s="423"/>
      <c r="D341" s="125" t="s">
        <v>83</v>
      </c>
      <c r="E341" s="125"/>
      <c r="F341" s="13"/>
      <c r="G341" s="327">
        <f>G$6*Assumptions!$D37*(1+Assumptions!$J$24)^(G$1-$G$1)</f>
        <v>0</v>
      </c>
      <c r="H341" s="327">
        <f>H$298*Assumptions!$G37*(1+Assumptions!$J$24)^(H$1-$G$1)*CHOOSE(Assumptions!$P$3,'Cost Curves'!BK$30,'Cost Curves'!BK$31,'Cost Curves'!BK$32)</f>
        <v>0</v>
      </c>
      <c r="I341" s="327">
        <f>I$298*Assumptions!$G37*(1+Assumptions!$J$24)^(I$1-$G$1)*CHOOSE(Assumptions!$P$3,'Cost Curves'!BL$30,'Cost Curves'!BL$31,'Cost Curves'!BL$32)</f>
        <v>0</v>
      </c>
      <c r="J341" s="327">
        <f>J$298*Assumptions!$G37*(1+Assumptions!$J$24)^(J$1-$G$1)*CHOOSE(Assumptions!$P$3,'Cost Curves'!BM$30,'Cost Curves'!BM$31,'Cost Curves'!BM$32)</f>
        <v>0</v>
      </c>
      <c r="K341" s="234">
        <f>K$298*Assumptions!$M37*(1+Assumptions!$J$24)^(K$1-$G$1)*CHOOSE(Assumptions!$P$3,'Cost Curves'!BN$30,'Cost Curves'!BN$31,'Cost Curves'!BN$32)</f>
        <v>0</v>
      </c>
      <c r="L341" s="234">
        <f>L$298*Assumptions!$M37*(1+Assumptions!$J$24)^(L$1-$G$1)*CHOOSE(Assumptions!$P$3,'Cost Curves'!BO$30,'Cost Curves'!BO$31,'Cost Curves'!BO$32)</f>
        <v>0</v>
      </c>
      <c r="M341" s="234">
        <f>M$298*Assumptions!$M37*(1+Assumptions!$J$24)^(M$1-$G$1)*CHOOSE(Assumptions!$P$3,'Cost Curves'!BP$30,'Cost Curves'!BP$31,'Cost Curves'!BP$32)</f>
        <v>0</v>
      </c>
      <c r="N341" s="234">
        <f>N$298*Assumptions!$M37*(1+Assumptions!$J$24)^(N$1-$G$1)*CHOOSE(Assumptions!$P$3,'Cost Curves'!BQ$30,'Cost Curves'!BQ$31,'Cost Curves'!BQ$32)</f>
        <v>0</v>
      </c>
      <c r="O341" s="234">
        <f>O$298*Assumptions!$M37*(1+Assumptions!$J$24)^(O$1-$G$1)*CHOOSE(Assumptions!$P$3,'Cost Curves'!BR$30,'Cost Curves'!BR$31,'Cost Curves'!BR$32)</f>
        <v>0</v>
      </c>
      <c r="P341" s="234">
        <f>P$298*Assumptions!$M37*(1+Assumptions!$J$24)^(P$1-$G$1)*CHOOSE(Assumptions!$P$3,'Cost Curves'!BS$30,'Cost Curves'!BS$31,'Cost Curves'!BS$32)</f>
        <v>0</v>
      </c>
      <c r="Q341" s="234">
        <f>Q$298*Assumptions!$M37*(1+Assumptions!$J$24)^(Q$1-$G$1)*CHOOSE(Assumptions!$P$3,'Cost Curves'!BT$30,'Cost Curves'!BT$31,'Cost Curves'!BT$32)</f>
        <v>0</v>
      </c>
      <c r="R341" s="234">
        <f>R$298*Assumptions!$M37*(1+Assumptions!$J$24)^(R$1-$G$1)*CHOOSE(Assumptions!$P$3,'Cost Curves'!BU$30,'Cost Curves'!BU$31,'Cost Curves'!BU$32)</f>
        <v>0</v>
      </c>
      <c r="S341" s="234">
        <f>S$298*Assumptions!$M37*(1+Assumptions!$J$24)^(S$1-$G$1)*CHOOSE(Assumptions!$P$3,'Cost Curves'!BV$30,'Cost Curves'!BV$31,'Cost Curves'!BV$32)</f>
        <v>0</v>
      </c>
      <c r="T341" s="234">
        <f>T$298*Assumptions!$M37*(1+Assumptions!$J$24)^(T$1-$G$1)*CHOOSE(Assumptions!$P$3,'Cost Curves'!BW$30,'Cost Curves'!BW$31,'Cost Curves'!BW$32)</f>
        <v>0</v>
      </c>
      <c r="U341" s="234">
        <f>U$298*Assumptions!$M37*(1+Assumptions!$J$24)^(U$1-$G$1)*CHOOSE(Assumptions!$P$3,'Cost Curves'!BX$30,'Cost Curves'!BX$31,'Cost Curves'!BX$32)</f>
        <v>0</v>
      </c>
      <c r="V341" s="234">
        <f>V$298*Assumptions!$M37*(1+Assumptions!$J$24)^(V$1-$G$1)*CHOOSE(Assumptions!$P$3,'Cost Curves'!BY$30,'Cost Curves'!BY$31,'Cost Curves'!BY$32)</f>
        <v>0</v>
      </c>
      <c r="W341" s="234">
        <f>W$298*Assumptions!$M37*(1+Assumptions!$J$24)^(W$1-$G$1)*CHOOSE(Assumptions!$P$3,'Cost Curves'!BZ$30,'Cost Curves'!BZ$31,'Cost Curves'!BZ$32)</f>
        <v>0</v>
      </c>
      <c r="X341" s="234">
        <f>X$298*Assumptions!$M37*(1+Assumptions!$J$24)^(X$1-$G$1)*CHOOSE(Assumptions!$P$3,'Cost Curves'!CA$30,'Cost Curves'!CA$31,'Cost Curves'!CA$32)</f>
        <v>0</v>
      </c>
      <c r="Y341" s="12"/>
      <c r="Z341" s="12"/>
    </row>
    <row r="342" spans="1:26" ht="14.25" customHeight="1">
      <c r="A342" s="423"/>
      <c r="B342" s="423"/>
      <c r="C342" s="423"/>
      <c r="D342" s="125" t="s">
        <v>84</v>
      </c>
      <c r="E342" s="125"/>
      <c r="F342" s="13"/>
      <c r="G342" s="327">
        <f>G$6*Assumptions!$D38*(1+Assumptions!$J$24)^(G$1-$G$1)</f>
        <v>0</v>
      </c>
      <c r="H342" s="327">
        <f>H$298*Assumptions!$G38*(1+Assumptions!$J$24)^(H$1-$G$1)*CHOOSE(Assumptions!$P$3,'Cost Curves'!BK$34,'Cost Curves'!BK$35,'Cost Curves'!BK$36)</f>
        <v>0</v>
      </c>
      <c r="I342" s="327">
        <f>I$298*Assumptions!$G38*(1+Assumptions!$J$24)^(I$1-$G$1)*CHOOSE(Assumptions!$P$3,'Cost Curves'!BL$34,'Cost Curves'!BL$35,'Cost Curves'!BL$36)</f>
        <v>0</v>
      </c>
      <c r="J342" s="327">
        <f>J$298*Assumptions!$G38*(1+Assumptions!$J$24)^(J$1-$G$1)*CHOOSE(Assumptions!$P$3,'Cost Curves'!BM$34,'Cost Curves'!BM$35,'Cost Curves'!BM$36)</f>
        <v>0</v>
      </c>
      <c r="K342" s="234">
        <f>K$298*Assumptions!$M38*(1+Assumptions!$J$24)^(K$1-$G$1)*CHOOSE(Assumptions!$P$3,'Cost Curves'!BN$34,'Cost Curves'!BN$35,'Cost Curves'!BN$36)</f>
        <v>0</v>
      </c>
      <c r="L342" s="234">
        <f>L$298*Assumptions!$M38*(1+Assumptions!$J$24)^(L$1-$G$1)*CHOOSE(Assumptions!$P$3,'Cost Curves'!BO$34,'Cost Curves'!BO$35,'Cost Curves'!BO$36)</f>
        <v>0</v>
      </c>
      <c r="M342" s="234">
        <f>M$298*Assumptions!$M38*(1+Assumptions!$J$24)^(M$1-$G$1)*CHOOSE(Assumptions!$P$3,'Cost Curves'!BP$34,'Cost Curves'!BP$35,'Cost Curves'!BP$36)</f>
        <v>0</v>
      </c>
      <c r="N342" s="234">
        <f>N$298*Assumptions!$M38*(1+Assumptions!$J$24)^(N$1-$G$1)*CHOOSE(Assumptions!$P$3,'Cost Curves'!BQ$34,'Cost Curves'!BQ$35,'Cost Curves'!BQ$36)</f>
        <v>0</v>
      </c>
      <c r="O342" s="234">
        <f>O$298*Assumptions!$M38*(1+Assumptions!$J$24)^(O$1-$G$1)*CHOOSE(Assumptions!$P$3,'Cost Curves'!BR$34,'Cost Curves'!BR$35,'Cost Curves'!BR$36)</f>
        <v>0</v>
      </c>
      <c r="P342" s="234">
        <f>P$298*Assumptions!$M38*(1+Assumptions!$J$24)^(P$1-$G$1)*CHOOSE(Assumptions!$P$3,'Cost Curves'!BS$34,'Cost Curves'!BS$35,'Cost Curves'!BS$36)</f>
        <v>0</v>
      </c>
      <c r="Q342" s="234">
        <f>Q$298*Assumptions!$M38*(1+Assumptions!$J$24)^(Q$1-$G$1)*CHOOSE(Assumptions!$P$3,'Cost Curves'!BT$34,'Cost Curves'!BT$35,'Cost Curves'!BT$36)</f>
        <v>0</v>
      </c>
      <c r="R342" s="234">
        <f>R$298*Assumptions!$M38*(1+Assumptions!$J$24)^(R$1-$G$1)*CHOOSE(Assumptions!$P$3,'Cost Curves'!BU$34,'Cost Curves'!BU$35,'Cost Curves'!BU$36)</f>
        <v>0</v>
      </c>
      <c r="S342" s="234">
        <f>S$298*Assumptions!$M38*(1+Assumptions!$J$24)^(S$1-$G$1)*CHOOSE(Assumptions!$P$3,'Cost Curves'!BV$34,'Cost Curves'!BV$35,'Cost Curves'!BV$36)</f>
        <v>0</v>
      </c>
      <c r="T342" s="234">
        <f>T$298*Assumptions!$M38*(1+Assumptions!$J$24)^(T$1-$G$1)*CHOOSE(Assumptions!$P$3,'Cost Curves'!BW$34,'Cost Curves'!BW$35,'Cost Curves'!BW$36)</f>
        <v>0</v>
      </c>
      <c r="U342" s="234">
        <f>U$298*Assumptions!$M38*(1+Assumptions!$J$24)^(U$1-$G$1)*CHOOSE(Assumptions!$P$3,'Cost Curves'!BX$34,'Cost Curves'!BX$35,'Cost Curves'!BX$36)</f>
        <v>0</v>
      </c>
      <c r="V342" s="234">
        <f>V$298*Assumptions!$M38*(1+Assumptions!$J$24)^(V$1-$G$1)*CHOOSE(Assumptions!$P$3,'Cost Curves'!BY$34,'Cost Curves'!BY$35,'Cost Curves'!BY$36)</f>
        <v>0</v>
      </c>
      <c r="W342" s="234">
        <f>W$298*Assumptions!$M38*(1+Assumptions!$J$24)^(W$1-$G$1)*CHOOSE(Assumptions!$P$3,'Cost Curves'!BZ$34,'Cost Curves'!BZ$35,'Cost Curves'!BZ$36)</f>
        <v>0</v>
      </c>
      <c r="X342" s="234">
        <f>X$298*Assumptions!$M38*(1+Assumptions!$J$24)^(X$1-$G$1)*CHOOSE(Assumptions!$P$3,'Cost Curves'!CA$34,'Cost Curves'!CA$35,'Cost Curves'!CA$36)</f>
        <v>0</v>
      </c>
      <c r="Y342" s="12"/>
      <c r="Z342" s="12"/>
    </row>
    <row r="343" spans="1:26" ht="14.25" customHeight="1">
      <c r="A343" s="423"/>
      <c r="B343" s="423"/>
      <c r="C343" s="423"/>
      <c r="D343" s="125" t="s">
        <v>85</v>
      </c>
      <c r="E343" s="125"/>
      <c r="F343" s="13"/>
      <c r="G343" s="327">
        <f>G$6*Assumptions!$D39*(1+Assumptions!$J$24)^(G$1-$G$1)</f>
        <v>0</v>
      </c>
      <c r="H343" s="327">
        <f>H$298*Assumptions!$G39*(1+Assumptions!$J$24)^(H$1-$G$1)*CHOOSE(Assumptions!$P$3,'Cost Curves'!BK$38,'Cost Curves'!BK$39,'Cost Curves'!BK$40)</f>
        <v>0</v>
      </c>
      <c r="I343" s="327">
        <f>I$298*Assumptions!$G39*(1+Assumptions!$J$24)^(I$1-$G$1)*CHOOSE(Assumptions!$P$3,'Cost Curves'!BL$38,'Cost Curves'!BL$39,'Cost Curves'!BL$40)</f>
        <v>0</v>
      </c>
      <c r="J343" s="327">
        <f>J$298*Assumptions!$G39*(1+Assumptions!$J$24)^(J$1-$G$1)*CHOOSE(Assumptions!$P$3,'Cost Curves'!BM$38,'Cost Curves'!BM$39,'Cost Curves'!BM$40)</f>
        <v>0</v>
      </c>
      <c r="K343" s="234">
        <f>K$298*Assumptions!$M39*(1+Assumptions!$J$24)^(K$1-$G$1)*CHOOSE(Assumptions!$P$3,'Cost Curves'!BN$38,'Cost Curves'!BN$39,'Cost Curves'!BN$40)</f>
        <v>0</v>
      </c>
      <c r="L343" s="234">
        <f>L$298*Assumptions!$M39*(1+Assumptions!$J$24)^(L$1-$G$1)*CHOOSE(Assumptions!$P$3,'Cost Curves'!BO$38,'Cost Curves'!BO$39,'Cost Curves'!BO$40)</f>
        <v>0</v>
      </c>
      <c r="M343" s="234">
        <f>M$298*Assumptions!$M39*(1+Assumptions!$J$24)^(M$1-$G$1)*CHOOSE(Assumptions!$P$3,'Cost Curves'!BP$38,'Cost Curves'!BP$39,'Cost Curves'!BP$40)</f>
        <v>0</v>
      </c>
      <c r="N343" s="234">
        <f>N$298*Assumptions!$M39*(1+Assumptions!$J$24)^(N$1-$G$1)*CHOOSE(Assumptions!$P$3,'Cost Curves'!BQ$38,'Cost Curves'!BQ$39,'Cost Curves'!BQ$40)</f>
        <v>0</v>
      </c>
      <c r="O343" s="234">
        <f>O$298*Assumptions!$M39*(1+Assumptions!$J$24)^(O$1-$G$1)*CHOOSE(Assumptions!$P$3,'Cost Curves'!BR$38,'Cost Curves'!BR$39,'Cost Curves'!BR$40)</f>
        <v>0</v>
      </c>
      <c r="P343" s="234">
        <f>P$298*Assumptions!$M39*(1+Assumptions!$J$24)^(P$1-$G$1)*CHOOSE(Assumptions!$P$3,'Cost Curves'!BS$38,'Cost Curves'!BS$39,'Cost Curves'!BS$40)</f>
        <v>0</v>
      </c>
      <c r="Q343" s="234">
        <f>Q$298*Assumptions!$M39*(1+Assumptions!$J$24)^(Q$1-$G$1)*CHOOSE(Assumptions!$P$3,'Cost Curves'!BT$38,'Cost Curves'!BT$39,'Cost Curves'!BT$40)</f>
        <v>0</v>
      </c>
      <c r="R343" s="234">
        <f>R$298*Assumptions!$M39*(1+Assumptions!$J$24)^(R$1-$G$1)*CHOOSE(Assumptions!$P$3,'Cost Curves'!BU$38,'Cost Curves'!BU$39,'Cost Curves'!BU$40)</f>
        <v>0</v>
      </c>
      <c r="S343" s="234">
        <f>S$298*Assumptions!$M39*(1+Assumptions!$J$24)^(S$1-$G$1)*CHOOSE(Assumptions!$P$3,'Cost Curves'!BV$38,'Cost Curves'!BV$39,'Cost Curves'!BV$40)</f>
        <v>0</v>
      </c>
      <c r="T343" s="234">
        <f>T$298*Assumptions!$M39*(1+Assumptions!$J$24)^(T$1-$G$1)*CHOOSE(Assumptions!$P$3,'Cost Curves'!BW$38,'Cost Curves'!BW$39,'Cost Curves'!BW$40)</f>
        <v>0</v>
      </c>
      <c r="U343" s="234">
        <f>U$298*Assumptions!$M39*(1+Assumptions!$J$24)^(U$1-$G$1)*CHOOSE(Assumptions!$P$3,'Cost Curves'!BX$38,'Cost Curves'!BX$39,'Cost Curves'!BX$40)</f>
        <v>0</v>
      </c>
      <c r="V343" s="234">
        <f>V$298*Assumptions!$M39*(1+Assumptions!$J$24)^(V$1-$G$1)*CHOOSE(Assumptions!$P$3,'Cost Curves'!BY$38,'Cost Curves'!BY$39,'Cost Curves'!BY$40)</f>
        <v>0</v>
      </c>
      <c r="W343" s="234">
        <f>W$298*Assumptions!$M39*(1+Assumptions!$J$24)^(W$1-$G$1)*CHOOSE(Assumptions!$P$3,'Cost Curves'!BZ$38,'Cost Curves'!BZ$39,'Cost Curves'!BZ$40)</f>
        <v>0</v>
      </c>
      <c r="X343" s="234">
        <f>X$298*Assumptions!$M39*(1+Assumptions!$J$24)^(X$1-$G$1)*CHOOSE(Assumptions!$P$3,'Cost Curves'!CA$38,'Cost Curves'!CA$39,'Cost Curves'!CA$40)</f>
        <v>0</v>
      </c>
      <c r="Y343" s="12"/>
      <c r="Z343" s="12"/>
    </row>
    <row r="344" spans="1:26" ht="14.25" customHeight="1">
      <c r="A344" s="423"/>
      <c r="B344" s="423"/>
      <c r="C344" s="423"/>
      <c r="D344" s="125" t="s">
        <v>86</v>
      </c>
      <c r="E344" s="125"/>
      <c r="F344" s="13"/>
      <c r="G344" s="327">
        <f>G$6*Assumptions!$D40*(1+Assumptions!$J$24)^(G$1-$G$1)</f>
        <v>0</v>
      </c>
      <c r="H344" s="327">
        <f>H$298*Assumptions!$G40*(1+Assumptions!$J$24)^(H$1-$G$1)*CHOOSE(Assumptions!$P$3,'Cost Curves'!BK$42,'Cost Curves'!BK$43,'Cost Curves'!BK$44)</f>
        <v>0</v>
      </c>
      <c r="I344" s="327">
        <f>I$298*Assumptions!$G40*(1+Assumptions!$J$24)^(I$1-$G$1)*CHOOSE(Assumptions!$P$3,'Cost Curves'!BL$42,'Cost Curves'!BL$43,'Cost Curves'!BL$44)</f>
        <v>0</v>
      </c>
      <c r="J344" s="327">
        <f>J$298*Assumptions!$G40*(1+Assumptions!$J$24)^(J$1-$G$1)*CHOOSE(Assumptions!$P$3,'Cost Curves'!BM$42,'Cost Curves'!BM$43,'Cost Curves'!BM$44)</f>
        <v>0</v>
      </c>
      <c r="K344" s="234">
        <f>K$298*Assumptions!$M40*(1+Assumptions!$J$24)^(K$1-$G$1)*CHOOSE(Assumptions!$P$3,'Cost Curves'!BN$42,'Cost Curves'!BN$43,'Cost Curves'!BN$44)</f>
        <v>0</v>
      </c>
      <c r="L344" s="234">
        <f>L$298*Assumptions!$M40*(1+Assumptions!$J$24)^(L$1-$G$1)*CHOOSE(Assumptions!$P$3,'Cost Curves'!BO$42,'Cost Curves'!BO$43,'Cost Curves'!BO$44)</f>
        <v>0</v>
      </c>
      <c r="M344" s="234">
        <f>M$298*Assumptions!$M40*(1+Assumptions!$J$24)^(M$1-$G$1)*CHOOSE(Assumptions!$P$3,'Cost Curves'!BP$42,'Cost Curves'!BP$43,'Cost Curves'!BP$44)</f>
        <v>0</v>
      </c>
      <c r="N344" s="234">
        <f>N$298*Assumptions!$M40*(1+Assumptions!$J$24)^(N$1-$G$1)*CHOOSE(Assumptions!$P$3,'Cost Curves'!BQ$42,'Cost Curves'!BQ$43,'Cost Curves'!BQ$44)</f>
        <v>0</v>
      </c>
      <c r="O344" s="234">
        <f>O$298*Assumptions!$M40*(1+Assumptions!$J$24)^(O$1-$G$1)*CHOOSE(Assumptions!$P$3,'Cost Curves'!BR$42,'Cost Curves'!BR$43,'Cost Curves'!BR$44)</f>
        <v>0</v>
      </c>
      <c r="P344" s="234">
        <f>P$298*Assumptions!$M40*(1+Assumptions!$J$24)^(P$1-$G$1)*CHOOSE(Assumptions!$P$3,'Cost Curves'!BS$42,'Cost Curves'!BS$43,'Cost Curves'!BS$44)</f>
        <v>0</v>
      </c>
      <c r="Q344" s="234">
        <f>Q$298*Assumptions!$M40*(1+Assumptions!$J$24)^(Q$1-$G$1)*CHOOSE(Assumptions!$P$3,'Cost Curves'!BT$42,'Cost Curves'!BT$43,'Cost Curves'!BT$44)</f>
        <v>0</v>
      </c>
      <c r="R344" s="234">
        <f>R$298*Assumptions!$M40*(1+Assumptions!$J$24)^(R$1-$G$1)*CHOOSE(Assumptions!$P$3,'Cost Curves'!BU$42,'Cost Curves'!BU$43,'Cost Curves'!BU$44)</f>
        <v>0</v>
      </c>
      <c r="S344" s="234">
        <f>S$298*Assumptions!$M40*(1+Assumptions!$J$24)^(S$1-$G$1)*CHOOSE(Assumptions!$P$3,'Cost Curves'!BV$42,'Cost Curves'!BV$43,'Cost Curves'!BV$44)</f>
        <v>0</v>
      </c>
      <c r="T344" s="234">
        <f>T$298*Assumptions!$M40*(1+Assumptions!$J$24)^(T$1-$G$1)*CHOOSE(Assumptions!$P$3,'Cost Curves'!BW$42,'Cost Curves'!BW$43,'Cost Curves'!BW$44)</f>
        <v>0</v>
      </c>
      <c r="U344" s="234">
        <f>U$298*Assumptions!$M40*(1+Assumptions!$J$24)^(U$1-$G$1)*CHOOSE(Assumptions!$P$3,'Cost Curves'!BX$42,'Cost Curves'!BX$43,'Cost Curves'!BX$44)</f>
        <v>0</v>
      </c>
      <c r="V344" s="234">
        <f>V$298*Assumptions!$M40*(1+Assumptions!$J$24)^(V$1-$G$1)*CHOOSE(Assumptions!$P$3,'Cost Curves'!BY$42,'Cost Curves'!BY$43,'Cost Curves'!BY$44)</f>
        <v>0</v>
      </c>
      <c r="W344" s="234">
        <f>W$298*Assumptions!$M40*(1+Assumptions!$J$24)^(W$1-$G$1)*CHOOSE(Assumptions!$P$3,'Cost Curves'!BZ$42,'Cost Curves'!BZ$43,'Cost Curves'!BZ$44)</f>
        <v>0</v>
      </c>
      <c r="X344" s="234">
        <f>X$298*Assumptions!$M40*(1+Assumptions!$J$24)^(X$1-$G$1)*CHOOSE(Assumptions!$P$3,'Cost Curves'!CA$42,'Cost Curves'!CA$43,'Cost Curves'!CA$44)</f>
        <v>0</v>
      </c>
      <c r="Y344" s="12"/>
      <c r="Z344" s="12"/>
    </row>
    <row r="345" spans="1:26" ht="14.25" customHeight="1">
      <c r="A345" s="423"/>
      <c r="B345" s="423"/>
      <c r="C345" s="423"/>
      <c r="D345" s="125" t="s">
        <v>87</v>
      </c>
      <c r="E345" s="125"/>
      <c r="F345" s="13"/>
      <c r="G345" s="327">
        <f>G$6*Assumptions!$D41*(1+Assumptions!$J$24)^(G$1-$G$1)</f>
        <v>0</v>
      </c>
      <c r="H345" s="327">
        <f>H$298*Assumptions!$G41*(1+Assumptions!$J$24)^(H$1-$G$1)*CHOOSE(Assumptions!$P$3,'Cost Curves'!BK$46,'Cost Curves'!BK$47,'Cost Curves'!BK$48)</f>
        <v>0</v>
      </c>
      <c r="I345" s="327">
        <f>I$298*Assumptions!$G41*(1+Assumptions!$J$24)^(I$1-$G$1)*CHOOSE(Assumptions!$P$3,'Cost Curves'!BL$46,'Cost Curves'!BL$47,'Cost Curves'!BL$48)</f>
        <v>0</v>
      </c>
      <c r="J345" s="327">
        <f>J$298*Assumptions!$G41*(1+Assumptions!$J$24)^(J$1-$G$1)*CHOOSE(Assumptions!$P$3,'Cost Curves'!BM$46,'Cost Curves'!BM$47,'Cost Curves'!BM$48)</f>
        <v>0</v>
      </c>
      <c r="K345" s="234">
        <f>K$298*Assumptions!$M41*(1+Assumptions!$J$24)^(K$1-$G$1)*CHOOSE(Assumptions!$P$3,'Cost Curves'!BN$46,'Cost Curves'!BN$47,'Cost Curves'!BN$48)</f>
        <v>0</v>
      </c>
      <c r="L345" s="234">
        <f>L$298*Assumptions!$M41*(1+Assumptions!$J$24)^(L$1-$G$1)*CHOOSE(Assumptions!$P$3,'Cost Curves'!BO$46,'Cost Curves'!BO$47,'Cost Curves'!BO$48)</f>
        <v>0</v>
      </c>
      <c r="M345" s="234">
        <f>M$298*Assumptions!$M41*(1+Assumptions!$J$24)^(M$1-$G$1)*CHOOSE(Assumptions!$P$3,'Cost Curves'!BP$46,'Cost Curves'!BP$47,'Cost Curves'!BP$48)</f>
        <v>0</v>
      </c>
      <c r="N345" s="234">
        <f>N$298*Assumptions!$M41*(1+Assumptions!$J$24)^(N$1-$G$1)*CHOOSE(Assumptions!$P$3,'Cost Curves'!BQ$46,'Cost Curves'!BQ$47,'Cost Curves'!BQ$48)</f>
        <v>0</v>
      </c>
      <c r="O345" s="234">
        <f>O$298*Assumptions!$M41*(1+Assumptions!$J$24)^(O$1-$G$1)*CHOOSE(Assumptions!$P$3,'Cost Curves'!BR$46,'Cost Curves'!BR$47,'Cost Curves'!BR$48)</f>
        <v>0</v>
      </c>
      <c r="P345" s="234">
        <f>P$298*Assumptions!$M41*(1+Assumptions!$J$24)^(P$1-$G$1)*CHOOSE(Assumptions!$P$3,'Cost Curves'!BS$46,'Cost Curves'!BS$47,'Cost Curves'!BS$48)</f>
        <v>0</v>
      </c>
      <c r="Q345" s="234">
        <f>Q$298*Assumptions!$M41*(1+Assumptions!$J$24)^(Q$1-$G$1)*CHOOSE(Assumptions!$P$3,'Cost Curves'!BT$46,'Cost Curves'!BT$47,'Cost Curves'!BT$48)</f>
        <v>0</v>
      </c>
      <c r="R345" s="234">
        <f>R$298*Assumptions!$M41*(1+Assumptions!$J$24)^(R$1-$G$1)*CHOOSE(Assumptions!$P$3,'Cost Curves'!BU$46,'Cost Curves'!BU$47,'Cost Curves'!BU$48)</f>
        <v>0</v>
      </c>
      <c r="S345" s="234">
        <f>S$298*Assumptions!$M41*(1+Assumptions!$J$24)^(S$1-$G$1)*CHOOSE(Assumptions!$P$3,'Cost Curves'!BV$46,'Cost Curves'!BV$47,'Cost Curves'!BV$48)</f>
        <v>0</v>
      </c>
      <c r="T345" s="234">
        <f>T$298*Assumptions!$M41*(1+Assumptions!$J$24)^(T$1-$G$1)*CHOOSE(Assumptions!$P$3,'Cost Curves'!BW$46,'Cost Curves'!BW$47,'Cost Curves'!BW$48)</f>
        <v>0</v>
      </c>
      <c r="U345" s="234">
        <f>U$298*Assumptions!$M41*(1+Assumptions!$J$24)^(U$1-$G$1)*CHOOSE(Assumptions!$P$3,'Cost Curves'!BX$46,'Cost Curves'!BX$47,'Cost Curves'!BX$48)</f>
        <v>0</v>
      </c>
      <c r="V345" s="234">
        <f>V$298*Assumptions!$M41*(1+Assumptions!$J$24)^(V$1-$G$1)*CHOOSE(Assumptions!$P$3,'Cost Curves'!BY$46,'Cost Curves'!BY$47,'Cost Curves'!BY$48)</f>
        <v>0</v>
      </c>
      <c r="W345" s="234">
        <f>W$298*Assumptions!$M41*(1+Assumptions!$J$24)^(W$1-$G$1)*CHOOSE(Assumptions!$P$3,'Cost Curves'!BZ$46,'Cost Curves'!BZ$47,'Cost Curves'!BZ$48)</f>
        <v>0</v>
      </c>
      <c r="X345" s="234">
        <f>X$298*Assumptions!$M41*(1+Assumptions!$J$24)^(X$1-$G$1)*CHOOSE(Assumptions!$P$3,'Cost Curves'!CA$46,'Cost Curves'!CA$47,'Cost Curves'!CA$48)</f>
        <v>0</v>
      </c>
      <c r="Y345" s="12"/>
      <c r="Z345" s="12"/>
    </row>
    <row r="346" spans="1:26" ht="14.25" customHeight="1">
      <c r="A346" s="423"/>
      <c r="B346" s="423"/>
      <c r="C346" s="423"/>
      <c r="D346" s="125" t="s">
        <v>89</v>
      </c>
      <c r="E346" s="125"/>
      <c r="F346" s="13"/>
      <c r="G346" s="327">
        <f>G$6*Assumptions!$D42*(1+Assumptions!$J$24)^(G$1-$G$1)</f>
        <v>0</v>
      </c>
      <c r="H346" s="327">
        <f>H$298*Assumptions!$G43*(1+Assumptions!$J$24)^(H$1-$G$1)*CHOOSE(Assumptions!$P$3,'Cost Curves'!BK$50,'Cost Curves'!BK$51,'Cost Curves'!BK$52)</f>
        <v>0</v>
      </c>
      <c r="I346" s="327">
        <f>I$298*Assumptions!$G43*(1+Assumptions!$J$24)^(I$1-$G$1)*CHOOSE(Assumptions!$P$3,'Cost Curves'!BL$50,'Cost Curves'!BL$51,'Cost Curves'!BL$52)</f>
        <v>0</v>
      </c>
      <c r="J346" s="327">
        <f>J$298*Assumptions!$G43*(1+Assumptions!$J$24)^(J$1-$G$1)*CHOOSE(Assumptions!$P$3,'Cost Curves'!BM$50,'Cost Curves'!BM$51,'Cost Curves'!BM$52)</f>
        <v>0</v>
      </c>
      <c r="K346" s="234">
        <f>K$298*Assumptions!$M43*(1+Assumptions!$J$24)^(K$1-$G$1)*CHOOSE(Assumptions!$P$3,'Cost Curves'!BN$50,'Cost Curves'!BN$51,'Cost Curves'!BN$52)</f>
        <v>0</v>
      </c>
      <c r="L346" s="234">
        <f>L$298*Assumptions!$M43*(1+Assumptions!$J$24)^(L$1-$G$1)*CHOOSE(Assumptions!$P$3,'Cost Curves'!BO$50,'Cost Curves'!BO$51,'Cost Curves'!BO$52)</f>
        <v>0</v>
      </c>
      <c r="M346" s="234">
        <f>M$298*Assumptions!$M43*(1+Assumptions!$J$24)^(M$1-$G$1)*CHOOSE(Assumptions!$P$3,'Cost Curves'!BP$50,'Cost Curves'!BP$51,'Cost Curves'!BP$52)</f>
        <v>0</v>
      </c>
      <c r="N346" s="234">
        <f>N$298*Assumptions!$M43*(1+Assumptions!$J$24)^(N$1-$G$1)*CHOOSE(Assumptions!$P$3,'Cost Curves'!BQ$50,'Cost Curves'!BQ$51,'Cost Curves'!BQ$52)</f>
        <v>0</v>
      </c>
      <c r="O346" s="234">
        <f>O$298*Assumptions!$M43*(1+Assumptions!$J$24)^(O$1-$G$1)*CHOOSE(Assumptions!$P$3,'Cost Curves'!BR$50,'Cost Curves'!BR$51,'Cost Curves'!BR$52)</f>
        <v>0</v>
      </c>
      <c r="P346" s="234">
        <f>P$298*Assumptions!$M43*(1+Assumptions!$J$24)^(P$1-$G$1)*CHOOSE(Assumptions!$P$3,'Cost Curves'!BS$50,'Cost Curves'!BS$51,'Cost Curves'!BS$52)</f>
        <v>0</v>
      </c>
      <c r="Q346" s="234">
        <f>Q$298*Assumptions!$M43*(1+Assumptions!$J$24)^(Q$1-$G$1)*CHOOSE(Assumptions!$P$3,'Cost Curves'!BT$50,'Cost Curves'!BT$51,'Cost Curves'!BT$52)</f>
        <v>0</v>
      </c>
      <c r="R346" s="234">
        <f>R$298*Assumptions!$M43*(1+Assumptions!$J$24)^(R$1-$G$1)*CHOOSE(Assumptions!$P$3,'Cost Curves'!BU$50,'Cost Curves'!BU$51,'Cost Curves'!BU$52)</f>
        <v>0</v>
      </c>
      <c r="S346" s="234">
        <f>S$298*Assumptions!$M43*(1+Assumptions!$J$24)^(S$1-$G$1)*CHOOSE(Assumptions!$P$3,'Cost Curves'!BV$50,'Cost Curves'!BV$51,'Cost Curves'!BV$52)</f>
        <v>0</v>
      </c>
      <c r="T346" s="234">
        <f>T$298*Assumptions!$M43*(1+Assumptions!$J$24)^(T$1-$G$1)*CHOOSE(Assumptions!$P$3,'Cost Curves'!BW$50,'Cost Curves'!BW$51,'Cost Curves'!BW$52)</f>
        <v>0</v>
      </c>
      <c r="U346" s="234">
        <f>U$298*Assumptions!$M43*(1+Assumptions!$J$24)^(U$1-$G$1)*CHOOSE(Assumptions!$P$3,'Cost Curves'!BX$50,'Cost Curves'!BX$51,'Cost Curves'!BX$52)</f>
        <v>0</v>
      </c>
      <c r="V346" s="234">
        <f>V$298*Assumptions!$M43*(1+Assumptions!$J$24)^(V$1-$G$1)*CHOOSE(Assumptions!$P$3,'Cost Curves'!BY$50,'Cost Curves'!BY$51,'Cost Curves'!BY$52)</f>
        <v>0</v>
      </c>
      <c r="W346" s="234">
        <f>W$298*Assumptions!$M43*(1+Assumptions!$J$24)^(W$1-$G$1)*CHOOSE(Assumptions!$P$3,'Cost Curves'!BZ$50,'Cost Curves'!BZ$51,'Cost Curves'!BZ$52)</f>
        <v>0</v>
      </c>
      <c r="X346" s="234">
        <f>X$298*Assumptions!$M43*(1+Assumptions!$J$24)^(X$1-$G$1)*CHOOSE(Assumptions!$P$3,'Cost Curves'!CA$50,'Cost Curves'!CA$51,'Cost Curves'!CA$52)</f>
        <v>0</v>
      </c>
      <c r="Y346" s="12"/>
      <c r="Z346" s="12"/>
    </row>
    <row r="347" spans="1:26" ht="14.25" customHeight="1">
      <c r="A347" s="423"/>
      <c r="B347" s="423"/>
      <c r="C347" s="423"/>
      <c r="D347" s="125" t="s">
        <v>90</v>
      </c>
      <c r="E347" s="125"/>
      <c r="F347" s="13"/>
      <c r="G347" s="327">
        <f>G$6*Assumptions!$D43*(1+Assumptions!$J$24)^(G$1-$G$1)</f>
        <v>0</v>
      </c>
      <c r="H347" s="327">
        <f>H$298*Assumptions!$G44*(1+Assumptions!$J$24)^(H$1-$G$1)*CHOOSE(Assumptions!$P$3,'Cost Curves'!BK$54,'Cost Curves'!BK$55,'Cost Curves'!BK$56)</f>
        <v>0</v>
      </c>
      <c r="I347" s="327">
        <f>I$298*Assumptions!$G44*(1+Assumptions!$J$24)^(I$1-$G$1)*CHOOSE(Assumptions!$P$3,'Cost Curves'!BL$54,'Cost Curves'!BL$55,'Cost Curves'!BL$56)</f>
        <v>0</v>
      </c>
      <c r="J347" s="327">
        <f>J$298*Assumptions!$G44*(1+Assumptions!$J$24)^(J$1-$G$1)*CHOOSE(Assumptions!$P$3,'Cost Curves'!BM$54,'Cost Curves'!BM$55,'Cost Curves'!BM$56)</f>
        <v>0</v>
      </c>
      <c r="K347" s="234">
        <f>K$298*Assumptions!$M44*(1+Assumptions!$J$24)^(K$1-$G$1)*CHOOSE(Assumptions!$P$3,'Cost Curves'!BN$54,'Cost Curves'!BN$55,'Cost Curves'!BN$56)</f>
        <v>0</v>
      </c>
      <c r="L347" s="234">
        <f>L$298*Assumptions!$M44*(1+Assumptions!$J$24)^(L$1-$G$1)*CHOOSE(Assumptions!$P$3,'Cost Curves'!BO$54,'Cost Curves'!BO$55,'Cost Curves'!BO$56)</f>
        <v>0</v>
      </c>
      <c r="M347" s="234">
        <f>M$298*Assumptions!$M44*(1+Assumptions!$J$24)^(M$1-$G$1)*CHOOSE(Assumptions!$P$3,'Cost Curves'!BP$54,'Cost Curves'!BP$55,'Cost Curves'!BP$56)</f>
        <v>0</v>
      </c>
      <c r="N347" s="234">
        <f>N$298*Assumptions!$M44*(1+Assumptions!$J$24)^(N$1-$G$1)*CHOOSE(Assumptions!$P$3,'Cost Curves'!BQ$54,'Cost Curves'!BQ$55,'Cost Curves'!BQ$56)</f>
        <v>0</v>
      </c>
      <c r="O347" s="234">
        <f>O$298*Assumptions!$M44*(1+Assumptions!$J$24)^(O$1-$G$1)*CHOOSE(Assumptions!$P$3,'Cost Curves'!BR$54,'Cost Curves'!BR$55,'Cost Curves'!BR$56)</f>
        <v>0</v>
      </c>
      <c r="P347" s="234">
        <f>P$298*Assumptions!$M44*(1+Assumptions!$J$24)^(P$1-$G$1)*CHOOSE(Assumptions!$P$3,'Cost Curves'!BS$54,'Cost Curves'!BS$55,'Cost Curves'!BS$56)</f>
        <v>0</v>
      </c>
      <c r="Q347" s="234">
        <f>Q$298*Assumptions!$M44*(1+Assumptions!$J$24)^(Q$1-$G$1)*CHOOSE(Assumptions!$P$3,'Cost Curves'!BT$54,'Cost Curves'!BT$55,'Cost Curves'!BT$56)</f>
        <v>0</v>
      </c>
      <c r="R347" s="234">
        <f>R$298*Assumptions!$M44*(1+Assumptions!$J$24)^(R$1-$G$1)*CHOOSE(Assumptions!$P$3,'Cost Curves'!BU$54,'Cost Curves'!BU$55,'Cost Curves'!BU$56)</f>
        <v>0</v>
      </c>
      <c r="S347" s="234">
        <f>S$298*Assumptions!$M44*(1+Assumptions!$J$24)^(S$1-$G$1)*CHOOSE(Assumptions!$P$3,'Cost Curves'!BV$54,'Cost Curves'!BV$55,'Cost Curves'!BV$56)</f>
        <v>0</v>
      </c>
      <c r="T347" s="234">
        <f>T$298*Assumptions!$M44*(1+Assumptions!$J$24)^(T$1-$G$1)*CHOOSE(Assumptions!$P$3,'Cost Curves'!BW$54,'Cost Curves'!BW$55,'Cost Curves'!BW$56)</f>
        <v>0</v>
      </c>
      <c r="U347" s="234">
        <f>U$298*Assumptions!$M44*(1+Assumptions!$J$24)^(U$1-$G$1)*CHOOSE(Assumptions!$P$3,'Cost Curves'!BX$54,'Cost Curves'!BX$55,'Cost Curves'!BX$56)</f>
        <v>0</v>
      </c>
      <c r="V347" s="234">
        <f>V$298*Assumptions!$M44*(1+Assumptions!$J$24)^(V$1-$G$1)*CHOOSE(Assumptions!$P$3,'Cost Curves'!BY$54,'Cost Curves'!BY$55,'Cost Curves'!BY$56)</f>
        <v>0</v>
      </c>
      <c r="W347" s="234">
        <f>W$298*Assumptions!$M44*(1+Assumptions!$J$24)^(W$1-$G$1)*CHOOSE(Assumptions!$P$3,'Cost Curves'!BZ$54,'Cost Curves'!BZ$55,'Cost Curves'!BZ$56)</f>
        <v>0</v>
      </c>
      <c r="X347" s="234">
        <f>X$298*Assumptions!$M44*(1+Assumptions!$J$24)^(X$1-$G$1)*CHOOSE(Assumptions!$P$3,'Cost Curves'!CA$54,'Cost Curves'!CA$55,'Cost Curves'!CA$56)</f>
        <v>0</v>
      </c>
      <c r="Y347" s="12"/>
      <c r="Z347" s="12"/>
    </row>
    <row r="348" spans="1:26" ht="14.25" customHeight="1">
      <c r="A348" s="423"/>
      <c r="B348" s="423"/>
      <c r="C348" s="423"/>
      <c r="D348" s="125" t="s">
        <v>171</v>
      </c>
      <c r="E348" s="125"/>
      <c r="F348" s="13"/>
      <c r="G348" s="327">
        <f>G$6*Assumptions!$D44*(1+Assumptions!$J$24)^(G$1-$G$1)</f>
        <v>0</v>
      </c>
      <c r="H348" s="327">
        <f>H$298*Assumptions!$G45*(1+Assumptions!$J$24)^(H$1-$G$1)*CHOOSE(Assumptions!$P$3,'Cost Curves'!BK$58,'Cost Curves'!BK$59,'Cost Curves'!BK$60)</f>
        <v>0</v>
      </c>
      <c r="I348" s="327">
        <f>I$298*Assumptions!$G45*(1+Assumptions!$J$24)^(I$1-$G$1)*CHOOSE(Assumptions!$P$3,'Cost Curves'!BL$58,'Cost Curves'!BL$59,'Cost Curves'!BL$60)</f>
        <v>0</v>
      </c>
      <c r="J348" s="327">
        <f>J$298*Assumptions!$G45*(1+Assumptions!$J$24)^(J$1-$G$1)*CHOOSE(Assumptions!$P$3,'Cost Curves'!BM$58,'Cost Curves'!BM$59,'Cost Curves'!BM$60)</f>
        <v>0</v>
      </c>
      <c r="K348" s="234">
        <f>K$298*Assumptions!$M45*(1+Assumptions!$J$24)^(K$1-$G$1)*CHOOSE(Assumptions!$P$3,'Cost Curves'!BN$58,'Cost Curves'!BN$59,'Cost Curves'!BN$60)</f>
        <v>0</v>
      </c>
      <c r="L348" s="234">
        <f>L$298*Assumptions!$M45*(1+Assumptions!$J$24)^(L$1-$G$1)*CHOOSE(Assumptions!$P$3,'Cost Curves'!BO$58,'Cost Curves'!BO$59,'Cost Curves'!BO$60)</f>
        <v>0</v>
      </c>
      <c r="M348" s="234">
        <f>M$298*Assumptions!$M45*(1+Assumptions!$J$24)^(M$1-$G$1)*CHOOSE(Assumptions!$P$3,'Cost Curves'!BP$58,'Cost Curves'!BP$59,'Cost Curves'!BP$60)</f>
        <v>0</v>
      </c>
      <c r="N348" s="234">
        <f>N$298*Assumptions!$M45*(1+Assumptions!$J$24)^(N$1-$G$1)*CHOOSE(Assumptions!$P$3,'Cost Curves'!BQ$58,'Cost Curves'!BQ$59,'Cost Curves'!BQ$60)</f>
        <v>0</v>
      </c>
      <c r="O348" s="234">
        <f>O$298*Assumptions!$M45*(1+Assumptions!$J$24)^(O$1-$G$1)*CHOOSE(Assumptions!$P$3,'Cost Curves'!BR$58,'Cost Curves'!BR$59,'Cost Curves'!BR$60)</f>
        <v>0</v>
      </c>
      <c r="P348" s="234">
        <f>P$298*Assumptions!$M45*(1+Assumptions!$J$24)^(P$1-$G$1)*CHOOSE(Assumptions!$P$3,'Cost Curves'!BS$58,'Cost Curves'!BS$59,'Cost Curves'!BS$60)</f>
        <v>0</v>
      </c>
      <c r="Q348" s="234">
        <f>Q$298*Assumptions!$M45*(1+Assumptions!$J$24)^(Q$1-$G$1)*CHOOSE(Assumptions!$P$3,'Cost Curves'!BT$58,'Cost Curves'!BT$59,'Cost Curves'!BT$60)</f>
        <v>0</v>
      </c>
      <c r="R348" s="234">
        <f>R$298*Assumptions!$M45*(1+Assumptions!$J$24)^(R$1-$G$1)*CHOOSE(Assumptions!$P$3,'Cost Curves'!BU$58,'Cost Curves'!BU$59,'Cost Curves'!BU$60)</f>
        <v>0</v>
      </c>
      <c r="S348" s="234">
        <f>S$298*Assumptions!$M45*(1+Assumptions!$J$24)^(S$1-$G$1)*CHOOSE(Assumptions!$P$3,'Cost Curves'!BV$58,'Cost Curves'!BV$59,'Cost Curves'!BV$60)</f>
        <v>0</v>
      </c>
      <c r="T348" s="234">
        <f>T$298*Assumptions!$M45*(1+Assumptions!$J$24)^(T$1-$G$1)*CHOOSE(Assumptions!$P$3,'Cost Curves'!BW$58,'Cost Curves'!BW$59,'Cost Curves'!BW$60)</f>
        <v>0</v>
      </c>
      <c r="U348" s="234">
        <f>U$298*Assumptions!$M45*(1+Assumptions!$J$24)^(U$1-$G$1)*CHOOSE(Assumptions!$P$3,'Cost Curves'!BX$58,'Cost Curves'!BX$59,'Cost Curves'!BX$60)</f>
        <v>0</v>
      </c>
      <c r="V348" s="234">
        <f>V$298*Assumptions!$M45*(1+Assumptions!$J$24)^(V$1-$G$1)*CHOOSE(Assumptions!$P$3,'Cost Curves'!BY$58,'Cost Curves'!BY$59,'Cost Curves'!BY$60)</f>
        <v>0</v>
      </c>
      <c r="W348" s="234">
        <f>W$298*Assumptions!$M45*(1+Assumptions!$J$24)^(W$1-$G$1)*CHOOSE(Assumptions!$P$3,'Cost Curves'!BZ$58,'Cost Curves'!BZ$59,'Cost Curves'!BZ$60)</f>
        <v>0</v>
      </c>
      <c r="X348" s="234">
        <f>X$298*Assumptions!$M45*(1+Assumptions!$J$24)^(X$1-$G$1)*CHOOSE(Assumptions!$P$3,'Cost Curves'!CA$58,'Cost Curves'!CA$59,'Cost Curves'!CA$60)</f>
        <v>0</v>
      </c>
      <c r="Y348" s="12"/>
      <c r="Z348" s="12"/>
    </row>
    <row r="349" spans="1:26" ht="14.25" customHeight="1">
      <c r="A349" s="423"/>
      <c r="B349" s="423"/>
      <c r="C349" s="423"/>
      <c r="D349" s="125" t="s">
        <v>92</v>
      </c>
      <c r="E349" s="125"/>
      <c r="F349" s="13"/>
      <c r="G349" s="327">
        <f>G$6*Assumptions!$D45*(1+Assumptions!$J$24)^(G$1-$G$1)</f>
        <v>0</v>
      </c>
      <c r="H349" s="327">
        <f>H$298*Assumptions!$G46*(1+Assumptions!$J$24)^(H$1-$G$1)*CHOOSE(Assumptions!$P$3,'Cost Curves'!BK$62,'Cost Curves'!BK$63,'Cost Curves'!BK$64)</f>
        <v>0</v>
      </c>
      <c r="I349" s="327">
        <f>I$298*Assumptions!$G46*(1+Assumptions!$J$24)^(I$1-$G$1)*CHOOSE(Assumptions!$P$3,'Cost Curves'!BL$62,'Cost Curves'!BL$63,'Cost Curves'!BL$64)</f>
        <v>0</v>
      </c>
      <c r="J349" s="327">
        <f>J$298*Assumptions!$G46*(1+Assumptions!$J$24)^(J$1-$G$1)*CHOOSE(Assumptions!$P$3,'Cost Curves'!BM$62,'Cost Curves'!BM$63,'Cost Curves'!BM$64)</f>
        <v>0</v>
      </c>
      <c r="K349" s="234">
        <f>K$298*Assumptions!$M46*(1+Assumptions!$J$24)^(K$1-$G$1)*CHOOSE(Assumptions!$P$3,'Cost Curves'!BN$62,'Cost Curves'!BN$63,'Cost Curves'!BN$64)</f>
        <v>0</v>
      </c>
      <c r="L349" s="234">
        <f>L$298*Assumptions!$M46*(1+Assumptions!$J$24)^(L$1-$G$1)*CHOOSE(Assumptions!$P$3,'Cost Curves'!BO$62,'Cost Curves'!BO$63,'Cost Curves'!BO$64)</f>
        <v>0</v>
      </c>
      <c r="M349" s="234">
        <f>M$298*Assumptions!$M46*(1+Assumptions!$J$24)^(M$1-$G$1)*CHOOSE(Assumptions!$P$3,'Cost Curves'!BP$62,'Cost Curves'!BP$63,'Cost Curves'!BP$64)</f>
        <v>0</v>
      </c>
      <c r="N349" s="234">
        <f>N$298*Assumptions!$M46*(1+Assumptions!$J$24)^(N$1-$G$1)*CHOOSE(Assumptions!$P$3,'Cost Curves'!BQ$62,'Cost Curves'!BQ$63,'Cost Curves'!BQ$64)</f>
        <v>0</v>
      </c>
      <c r="O349" s="234">
        <f>O$298*Assumptions!$M46*(1+Assumptions!$J$24)^(O$1-$G$1)*CHOOSE(Assumptions!$P$3,'Cost Curves'!BR$62,'Cost Curves'!BR$63,'Cost Curves'!BR$64)</f>
        <v>0</v>
      </c>
      <c r="P349" s="234">
        <f>P$298*Assumptions!$M46*(1+Assumptions!$J$24)^(P$1-$G$1)*CHOOSE(Assumptions!$P$3,'Cost Curves'!BS$62,'Cost Curves'!BS$63,'Cost Curves'!BS$64)</f>
        <v>0</v>
      </c>
      <c r="Q349" s="234">
        <f>Q$298*Assumptions!$M46*(1+Assumptions!$J$24)^(Q$1-$G$1)*CHOOSE(Assumptions!$P$3,'Cost Curves'!BT$62,'Cost Curves'!BT$63,'Cost Curves'!BT$64)</f>
        <v>0</v>
      </c>
      <c r="R349" s="234">
        <f>R$298*Assumptions!$M46*(1+Assumptions!$J$24)^(R$1-$G$1)*CHOOSE(Assumptions!$P$3,'Cost Curves'!BU$62,'Cost Curves'!BU$63,'Cost Curves'!BU$64)</f>
        <v>0</v>
      </c>
      <c r="S349" s="234">
        <f>S$298*Assumptions!$M46*(1+Assumptions!$J$24)^(S$1-$G$1)*CHOOSE(Assumptions!$P$3,'Cost Curves'!BV$62,'Cost Curves'!BV$63,'Cost Curves'!BV$64)</f>
        <v>0</v>
      </c>
      <c r="T349" s="234">
        <f>T$298*Assumptions!$M46*(1+Assumptions!$J$24)^(T$1-$G$1)*CHOOSE(Assumptions!$P$3,'Cost Curves'!BW$62,'Cost Curves'!BW$63,'Cost Curves'!BW$64)</f>
        <v>0</v>
      </c>
      <c r="U349" s="234">
        <f>U$298*Assumptions!$M46*(1+Assumptions!$J$24)^(U$1-$G$1)*CHOOSE(Assumptions!$P$3,'Cost Curves'!BX$62,'Cost Curves'!BX$63,'Cost Curves'!BX$64)</f>
        <v>0</v>
      </c>
      <c r="V349" s="234">
        <f>V$298*Assumptions!$M46*(1+Assumptions!$J$24)^(V$1-$G$1)*CHOOSE(Assumptions!$P$3,'Cost Curves'!BY$62,'Cost Curves'!BY$63,'Cost Curves'!BY$64)</f>
        <v>0</v>
      </c>
      <c r="W349" s="234">
        <f>W$298*Assumptions!$M46*(1+Assumptions!$J$24)^(W$1-$G$1)*CHOOSE(Assumptions!$P$3,'Cost Curves'!BZ$62,'Cost Curves'!BZ$63,'Cost Curves'!BZ$64)</f>
        <v>0</v>
      </c>
      <c r="X349" s="234">
        <f>X$298*Assumptions!$M46*(1+Assumptions!$J$24)^(X$1-$G$1)*CHOOSE(Assumptions!$P$3,'Cost Curves'!CA$62,'Cost Curves'!CA$63,'Cost Curves'!CA$64)</f>
        <v>0</v>
      </c>
      <c r="Y349" s="12"/>
      <c r="Z349" s="12"/>
    </row>
    <row r="350" spans="1:26" ht="14.25" customHeight="1">
      <c r="A350" s="423"/>
      <c r="B350" s="423"/>
      <c r="C350" s="423"/>
      <c r="D350" s="125" t="s">
        <v>93</v>
      </c>
      <c r="E350" s="125"/>
      <c r="F350" s="13"/>
      <c r="G350" s="327">
        <f>G$6*Assumptions!$D46*(1+Assumptions!$J$24)^(G$1-$G$1)</f>
        <v>0</v>
      </c>
      <c r="H350" s="327">
        <f>H$298*Assumptions!$G47*(1+Assumptions!$J$24)^(H$1-$G$1)*CHOOSE(Assumptions!$P$3,'Cost Curves'!BK$66,'Cost Curves'!BK$67,'Cost Curves'!BK$68)</f>
        <v>0</v>
      </c>
      <c r="I350" s="327">
        <f>I$298*Assumptions!$G47*(1+Assumptions!$J$24)^(I$1-$G$1)*CHOOSE(Assumptions!$P$3,'Cost Curves'!BL$66,'Cost Curves'!BL$67,'Cost Curves'!BL$68)</f>
        <v>0</v>
      </c>
      <c r="J350" s="327">
        <f>J$298*Assumptions!$G47*(1+Assumptions!$J$24)^(J$1-$G$1)*CHOOSE(Assumptions!$P$3,'Cost Curves'!BM$66,'Cost Curves'!BM$67,'Cost Curves'!BM$68)</f>
        <v>0</v>
      </c>
      <c r="K350" s="234">
        <f>K$298*Assumptions!$M47*(1+Assumptions!$J$24)^(K$1-$G$1)*CHOOSE(Assumptions!$P$3,'Cost Curves'!BN$66,'Cost Curves'!BN$67,'Cost Curves'!BN$68)</f>
        <v>0</v>
      </c>
      <c r="L350" s="234">
        <f>L$298*Assumptions!$M47*(1+Assumptions!$J$24)^(L$1-$G$1)*CHOOSE(Assumptions!$P$3,'Cost Curves'!BO$66,'Cost Curves'!BO$67,'Cost Curves'!BO$68)</f>
        <v>0</v>
      </c>
      <c r="M350" s="234">
        <f>M$298*Assumptions!$M47*(1+Assumptions!$J$24)^(M$1-$G$1)*CHOOSE(Assumptions!$P$3,'Cost Curves'!BP$66,'Cost Curves'!BP$67,'Cost Curves'!BP$68)</f>
        <v>0</v>
      </c>
      <c r="N350" s="234">
        <f>N$298*Assumptions!$M47*(1+Assumptions!$J$24)^(N$1-$G$1)*CHOOSE(Assumptions!$P$3,'Cost Curves'!BQ$66,'Cost Curves'!BQ$67,'Cost Curves'!BQ$68)</f>
        <v>0</v>
      </c>
      <c r="O350" s="234">
        <f>O$298*Assumptions!$M47*(1+Assumptions!$J$24)^(O$1-$G$1)*CHOOSE(Assumptions!$P$3,'Cost Curves'!BR$66,'Cost Curves'!BR$67,'Cost Curves'!BR$68)</f>
        <v>0</v>
      </c>
      <c r="P350" s="234">
        <f>P$298*Assumptions!$M47*(1+Assumptions!$J$24)^(P$1-$G$1)*CHOOSE(Assumptions!$P$3,'Cost Curves'!BS$66,'Cost Curves'!BS$67,'Cost Curves'!BS$68)</f>
        <v>0</v>
      </c>
      <c r="Q350" s="234">
        <f>Q$298*Assumptions!$M47*(1+Assumptions!$J$24)^(Q$1-$G$1)*CHOOSE(Assumptions!$P$3,'Cost Curves'!BT$66,'Cost Curves'!BT$67,'Cost Curves'!BT$68)</f>
        <v>0</v>
      </c>
      <c r="R350" s="234">
        <f>R$298*Assumptions!$M47*(1+Assumptions!$J$24)^(R$1-$G$1)*CHOOSE(Assumptions!$P$3,'Cost Curves'!BU$66,'Cost Curves'!BU$67,'Cost Curves'!BU$68)</f>
        <v>0</v>
      </c>
      <c r="S350" s="234">
        <f>S$298*Assumptions!$M47*(1+Assumptions!$J$24)^(S$1-$G$1)*CHOOSE(Assumptions!$P$3,'Cost Curves'!BV$66,'Cost Curves'!BV$67,'Cost Curves'!BV$68)</f>
        <v>0</v>
      </c>
      <c r="T350" s="234">
        <f>T$298*Assumptions!$M47*(1+Assumptions!$J$24)^(T$1-$G$1)*CHOOSE(Assumptions!$P$3,'Cost Curves'!BW$66,'Cost Curves'!BW$67,'Cost Curves'!BW$68)</f>
        <v>0</v>
      </c>
      <c r="U350" s="234">
        <f>U$298*Assumptions!$M47*(1+Assumptions!$J$24)^(U$1-$G$1)*CHOOSE(Assumptions!$P$3,'Cost Curves'!BX$66,'Cost Curves'!BX$67,'Cost Curves'!BX$68)</f>
        <v>0</v>
      </c>
      <c r="V350" s="234">
        <f>V$298*Assumptions!$M47*(1+Assumptions!$J$24)^(V$1-$G$1)*CHOOSE(Assumptions!$P$3,'Cost Curves'!BY$66,'Cost Curves'!BY$67,'Cost Curves'!BY$68)</f>
        <v>0</v>
      </c>
      <c r="W350" s="234">
        <f>W$298*Assumptions!$M47*(1+Assumptions!$J$24)^(W$1-$G$1)*CHOOSE(Assumptions!$P$3,'Cost Curves'!BZ$66,'Cost Curves'!BZ$67,'Cost Curves'!BZ$68)</f>
        <v>0</v>
      </c>
      <c r="X350" s="234">
        <f>X$298*Assumptions!$M47*(1+Assumptions!$J$24)^(X$1-$G$1)*CHOOSE(Assumptions!$P$3,'Cost Curves'!CA$66,'Cost Curves'!CA$67,'Cost Curves'!CA$68)</f>
        <v>0</v>
      </c>
      <c r="Y350" s="12"/>
      <c r="Z350" s="12"/>
    </row>
    <row r="351" spans="1:26" ht="14.25" customHeight="1">
      <c r="A351" s="423"/>
      <c r="B351" s="423"/>
      <c r="C351" s="423"/>
      <c r="D351" s="125" t="s">
        <v>94</v>
      </c>
      <c r="E351" s="125"/>
      <c r="F351" s="13"/>
      <c r="G351" s="327">
        <f>G$6*Assumptions!$D47*(1+Assumptions!$J$24)^(G$1-$G$1)</f>
        <v>0</v>
      </c>
      <c r="H351" s="327">
        <f>H$298*Assumptions!$G48*(1+Assumptions!$J$24)^(H$1-$G$1)*CHOOSE(Assumptions!$P$3,'Cost Curves'!BK$70,'Cost Curves'!BK$71,'Cost Curves'!BK$72)</f>
        <v>0</v>
      </c>
      <c r="I351" s="327">
        <f>I$298*Assumptions!$G48*(1+Assumptions!$J$24)^(I$1-$G$1)*CHOOSE(Assumptions!$P$3,'Cost Curves'!BL$70,'Cost Curves'!BL$71,'Cost Curves'!BL$72)</f>
        <v>0</v>
      </c>
      <c r="J351" s="327">
        <f>J$298*Assumptions!$G48*(1+Assumptions!$J$24)^(J$1-$G$1)*CHOOSE(Assumptions!$P$3,'Cost Curves'!BM$70,'Cost Curves'!BM$71,'Cost Curves'!BM$72)</f>
        <v>0</v>
      </c>
      <c r="K351" s="234">
        <f>K$298*Assumptions!$M48*(1+Assumptions!$J$24)^(K$1-$G$1)*CHOOSE(Assumptions!$P$3,'Cost Curves'!BN$70,'Cost Curves'!BN$71,'Cost Curves'!BN$72)</f>
        <v>0</v>
      </c>
      <c r="L351" s="234">
        <f>L$298*Assumptions!$M48*(1+Assumptions!$J$24)^(L$1-$G$1)*CHOOSE(Assumptions!$P$3,'Cost Curves'!BO$70,'Cost Curves'!BO$71,'Cost Curves'!BO$72)</f>
        <v>0</v>
      </c>
      <c r="M351" s="234">
        <f>M$298*Assumptions!$M48*(1+Assumptions!$J$24)^(M$1-$G$1)*CHOOSE(Assumptions!$P$3,'Cost Curves'!BP$70,'Cost Curves'!BP$71,'Cost Curves'!BP$72)</f>
        <v>0</v>
      </c>
      <c r="N351" s="234">
        <f>N$298*Assumptions!$M48*(1+Assumptions!$J$24)^(N$1-$G$1)*CHOOSE(Assumptions!$P$3,'Cost Curves'!BQ$70,'Cost Curves'!BQ$71,'Cost Curves'!BQ$72)</f>
        <v>0</v>
      </c>
      <c r="O351" s="234">
        <f>O$298*Assumptions!$M48*(1+Assumptions!$J$24)^(O$1-$G$1)*CHOOSE(Assumptions!$P$3,'Cost Curves'!BR$70,'Cost Curves'!BR$71,'Cost Curves'!BR$72)</f>
        <v>0</v>
      </c>
      <c r="P351" s="234">
        <f>P$298*Assumptions!$M48*(1+Assumptions!$J$24)^(P$1-$G$1)*CHOOSE(Assumptions!$P$3,'Cost Curves'!BS$70,'Cost Curves'!BS$71,'Cost Curves'!BS$72)</f>
        <v>0</v>
      </c>
      <c r="Q351" s="234">
        <f>Q$298*Assumptions!$M48*(1+Assumptions!$J$24)^(Q$1-$G$1)*CHOOSE(Assumptions!$P$3,'Cost Curves'!BT$70,'Cost Curves'!BT$71,'Cost Curves'!BT$72)</f>
        <v>0</v>
      </c>
      <c r="R351" s="234">
        <f>R$298*Assumptions!$M48*(1+Assumptions!$J$24)^(R$1-$G$1)*CHOOSE(Assumptions!$P$3,'Cost Curves'!BU$70,'Cost Curves'!BU$71,'Cost Curves'!BU$72)</f>
        <v>0</v>
      </c>
      <c r="S351" s="234">
        <f>S$298*Assumptions!$M48*(1+Assumptions!$J$24)^(S$1-$G$1)*CHOOSE(Assumptions!$P$3,'Cost Curves'!BV$70,'Cost Curves'!BV$71,'Cost Curves'!BV$72)</f>
        <v>0</v>
      </c>
      <c r="T351" s="234">
        <f>T$298*Assumptions!$M48*(1+Assumptions!$J$24)^(T$1-$G$1)*CHOOSE(Assumptions!$P$3,'Cost Curves'!BW$70,'Cost Curves'!BW$71,'Cost Curves'!BW$72)</f>
        <v>0</v>
      </c>
      <c r="U351" s="234">
        <f>U$298*Assumptions!$M48*(1+Assumptions!$J$24)^(U$1-$G$1)*CHOOSE(Assumptions!$P$3,'Cost Curves'!BX$70,'Cost Curves'!BX$71,'Cost Curves'!BX$72)</f>
        <v>0</v>
      </c>
      <c r="V351" s="234">
        <f>V$298*Assumptions!$M48*(1+Assumptions!$J$24)^(V$1-$G$1)*CHOOSE(Assumptions!$P$3,'Cost Curves'!BY$70,'Cost Curves'!BY$71,'Cost Curves'!BY$72)</f>
        <v>0</v>
      </c>
      <c r="W351" s="234">
        <f>W$298*Assumptions!$M48*(1+Assumptions!$J$24)^(W$1-$G$1)*CHOOSE(Assumptions!$P$3,'Cost Curves'!BZ$70,'Cost Curves'!BZ$71,'Cost Curves'!BZ$72)</f>
        <v>0</v>
      </c>
      <c r="X351" s="234">
        <f>X$298*Assumptions!$M48*(1+Assumptions!$J$24)^(X$1-$G$1)*CHOOSE(Assumptions!$P$3,'Cost Curves'!CA$70,'Cost Curves'!CA$71,'Cost Curves'!CA$72)</f>
        <v>0</v>
      </c>
      <c r="Y351" s="12"/>
      <c r="Z351" s="12"/>
    </row>
    <row r="352" spans="1:26" ht="14.25" customHeight="1">
      <c r="A352" s="423"/>
      <c r="B352" s="423"/>
      <c r="C352" s="423"/>
      <c r="D352" s="125" t="s">
        <v>211</v>
      </c>
      <c r="E352" s="12"/>
      <c r="F352" s="12"/>
      <c r="G352" s="327">
        <f>G$6*Assumptions!$D48*(1+Assumptions!$J$24)^(G$1-$G$1)</f>
        <v>0</v>
      </c>
      <c r="H352" s="327">
        <f>H$298*Assumptions!$G49*(1+Assumptions!$J$24)^(H$1-$G$1)*CHOOSE(Assumptions!$P$3,'Cost Curves'!BK$73,'Cost Curves'!BK$74,'Cost Curves'!BK$75)</f>
        <v>0</v>
      </c>
      <c r="I352" s="327">
        <f>I$298*Assumptions!$G49*(1+Assumptions!$J$24)^(I$1-$G$1)*CHOOSE(Assumptions!$P$3,'Cost Curves'!BL$73,'Cost Curves'!BL$74,'Cost Curves'!BL$75)</f>
        <v>0</v>
      </c>
      <c r="J352" s="327">
        <f>J$298*Assumptions!$G49*(1+Assumptions!$J$24)^(J$1-$G$1)*CHOOSE(Assumptions!$P$3,'Cost Curves'!BM$73,'Cost Curves'!BM$74,'Cost Curves'!BM$75)</f>
        <v>0</v>
      </c>
      <c r="K352" s="234">
        <f>K$298*Assumptions!$M49*(1+Assumptions!$J$24)^(K$1-$G$1)*CHOOSE(Assumptions!$P$3,'Cost Curves'!BN$73,'Cost Curves'!BN$74,'Cost Curves'!BN$75)</f>
        <v>0</v>
      </c>
      <c r="L352" s="234">
        <f>L$298*Assumptions!$M49*(1+Assumptions!$J$24)^(L$1-$G$1)*CHOOSE(Assumptions!$P$3,'Cost Curves'!BO$73,'Cost Curves'!BO$74,'Cost Curves'!BO$75)</f>
        <v>0</v>
      </c>
      <c r="M352" s="234">
        <f>M$298*Assumptions!$M49*(1+Assumptions!$J$24)^(M$1-$G$1)*CHOOSE(Assumptions!$P$3,'Cost Curves'!BP$73,'Cost Curves'!BP$74,'Cost Curves'!BP$75)</f>
        <v>0</v>
      </c>
      <c r="N352" s="234">
        <f>N$298*Assumptions!$M49*(1+Assumptions!$J$24)^(N$1-$G$1)*CHOOSE(Assumptions!$P$3,'Cost Curves'!BQ$73,'Cost Curves'!BQ$74,'Cost Curves'!BQ$75)</f>
        <v>0</v>
      </c>
      <c r="O352" s="234">
        <f>O$298*Assumptions!$M49*(1+Assumptions!$J$24)^(O$1-$G$1)*CHOOSE(Assumptions!$P$3,'Cost Curves'!BR$73,'Cost Curves'!BR$74,'Cost Curves'!BR$75)</f>
        <v>0</v>
      </c>
      <c r="P352" s="234">
        <f>P$298*Assumptions!$M49*(1+Assumptions!$J$24)^(P$1-$G$1)*CHOOSE(Assumptions!$P$3,'Cost Curves'!BS$73,'Cost Curves'!BS$74,'Cost Curves'!BS$75)</f>
        <v>0</v>
      </c>
      <c r="Q352" s="234">
        <f>Q$298*Assumptions!$M49*(1+Assumptions!$J$24)^(Q$1-$G$1)*CHOOSE(Assumptions!$P$3,'Cost Curves'!BT$73,'Cost Curves'!BT$74,'Cost Curves'!BT$75)</f>
        <v>0</v>
      </c>
      <c r="R352" s="234">
        <f>R$298*Assumptions!$M49*(1+Assumptions!$J$24)^(R$1-$G$1)*CHOOSE(Assumptions!$P$3,'Cost Curves'!BU$73,'Cost Curves'!BU$74,'Cost Curves'!BU$75)</f>
        <v>0</v>
      </c>
      <c r="S352" s="234">
        <f>S$298*Assumptions!$M49*(1+Assumptions!$J$24)^(S$1-$G$1)*CHOOSE(Assumptions!$P$3,'Cost Curves'!BV$73,'Cost Curves'!BV$74,'Cost Curves'!BV$75)</f>
        <v>0</v>
      </c>
      <c r="T352" s="234">
        <f>T$298*Assumptions!$M49*(1+Assumptions!$J$24)^(T$1-$G$1)*CHOOSE(Assumptions!$P$3,'Cost Curves'!BW$73,'Cost Curves'!BW$74,'Cost Curves'!BW$75)</f>
        <v>0</v>
      </c>
      <c r="U352" s="234">
        <f>U$298*Assumptions!$M49*(1+Assumptions!$J$24)^(U$1-$G$1)*CHOOSE(Assumptions!$P$3,'Cost Curves'!BX$73,'Cost Curves'!BX$74,'Cost Curves'!BX$75)</f>
        <v>0</v>
      </c>
      <c r="V352" s="234">
        <f>V$298*Assumptions!$M49*(1+Assumptions!$J$24)^(V$1-$G$1)*CHOOSE(Assumptions!$P$3,'Cost Curves'!BY$73,'Cost Curves'!BY$74,'Cost Curves'!BY$75)</f>
        <v>0</v>
      </c>
      <c r="W352" s="234">
        <f>W$298*Assumptions!$M49*(1+Assumptions!$J$24)^(W$1-$G$1)*CHOOSE(Assumptions!$P$3,'Cost Curves'!BZ$73,'Cost Curves'!BZ$74,'Cost Curves'!BZ$75)</f>
        <v>0</v>
      </c>
      <c r="X352" s="234">
        <f>X$298*Assumptions!$M49*(1+Assumptions!$J$24)^(X$1-$G$1)*CHOOSE(Assumptions!$P$3,'Cost Curves'!CA$73,'Cost Curves'!CA$74,'Cost Curves'!CA$75)</f>
        <v>0</v>
      </c>
      <c r="Y352" s="12"/>
      <c r="Z352" s="12"/>
    </row>
    <row r="353" spans="1:26" ht="14.25" customHeight="1">
      <c r="A353" s="423"/>
      <c r="B353" s="423"/>
      <c r="C353" s="423"/>
      <c r="D353" s="239" t="s">
        <v>96</v>
      </c>
      <c r="E353" s="12"/>
      <c r="F353" s="12"/>
      <c r="G353" s="327">
        <f>G$6*Assumptions!$D49*(1+Assumptions!$J$24)^(G$1-$G$1)</f>
        <v>0</v>
      </c>
      <c r="H353" s="328">
        <f>H$298*Assumptions!$G50*(1+Assumptions!$J$24)^(H$1-$G$1)*CHOOSE(Assumptions!$P$3,'Cost Curves'!BK$77,'Cost Curves'!BK$78,'Cost Curves'!BK$79)</f>
        <v>0</v>
      </c>
      <c r="I353" s="328">
        <f>I$298*Assumptions!$G50*(1+Assumptions!$J$24)^(I$1-$G$1)*CHOOSE(Assumptions!$P$3,'Cost Curves'!BL$77,'Cost Curves'!BL$78,'Cost Curves'!BL$79)</f>
        <v>0</v>
      </c>
      <c r="J353" s="328">
        <f>J$298*Assumptions!$G50*(1+Assumptions!$J$24)^(J$1-$G$1)*CHOOSE(Assumptions!$P$3,'Cost Curves'!BM$77,'Cost Curves'!BM$78,'Cost Curves'!BM$79)</f>
        <v>0</v>
      </c>
      <c r="K353" s="240">
        <f>K$298*Assumptions!$M50*(1+Assumptions!$J$24)^(K$1-$G$1)*CHOOSE(Assumptions!$P$3,'Cost Curves'!BN$77,'Cost Curves'!BN$78,'Cost Curves'!BN$79)</f>
        <v>0</v>
      </c>
      <c r="L353" s="240">
        <f>L$298*Assumptions!$M50*(1+Assumptions!$J$24)^(L$1-$G$1)*CHOOSE(Assumptions!$P$3,'Cost Curves'!BO$77,'Cost Curves'!BO$78,'Cost Curves'!BO$79)</f>
        <v>0</v>
      </c>
      <c r="M353" s="240">
        <f>M$298*Assumptions!$M50*(1+Assumptions!$J$24)^(M$1-$G$1)*CHOOSE(Assumptions!$P$3,'Cost Curves'!BP$77,'Cost Curves'!BP$78,'Cost Curves'!BP$79)</f>
        <v>0</v>
      </c>
      <c r="N353" s="240">
        <f>N$298*Assumptions!$M50*(1+Assumptions!$J$24)^(N$1-$G$1)*CHOOSE(Assumptions!$P$3,'Cost Curves'!BQ$77,'Cost Curves'!BQ$78,'Cost Curves'!BQ$79)</f>
        <v>0</v>
      </c>
      <c r="O353" s="240">
        <f>O$298*Assumptions!$M50*(1+Assumptions!$J$24)^(O$1-$G$1)*CHOOSE(Assumptions!$P$3,'Cost Curves'!BR$77,'Cost Curves'!BR$78,'Cost Curves'!BR$79)</f>
        <v>0</v>
      </c>
      <c r="P353" s="240">
        <f>P$298*Assumptions!$M50*(1+Assumptions!$J$24)^(P$1-$G$1)*CHOOSE(Assumptions!$P$3,'Cost Curves'!BS$77,'Cost Curves'!BS$78,'Cost Curves'!BS$79)</f>
        <v>0</v>
      </c>
      <c r="Q353" s="240">
        <f>Q$298*Assumptions!$M50*(1+Assumptions!$J$24)^(Q$1-$G$1)*CHOOSE(Assumptions!$P$3,'Cost Curves'!BT$77,'Cost Curves'!BT$78,'Cost Curves'!BT$79)</f>
        <v>0</v>
      </c>
      <c r="R353" s="240">
        <f>R$298*Assumptions!$M50*(1+Assumptions!$J$24)^(R$1-$G$1)*CHOOSE(Assumptions!$P$3,'Cost Curves'!BU$77,'Cost Curves'!BU$78,'Cost Curves'!BU$79)</f>
        <v>0</v>
      </c>
      <c r="S353" s="240">
        <f>S$298*Assumptions!$M50*(1+Assumptions!$J$24)^(S$1-$G$1)*CHOOSE(Assumptions!$P$3,'Cost Curves'!BV$77,'Cost Curves'!BV$78,'Cost Curves'!BV$79)</f>
        <v>0</v>
      </c>
      <c r="T353" s="240">
        <f>T$298*Assumptions!$M50*(1+Assumptions!$J$24)^(T$1-$G$1)*CHOOSE(Assumptions!$P$3,'Cost Curves'!BW$77,'Cost Curves'!BW$78,'Cost Curves'!BW$79)</f>
        <v>0</v>
      </c>
      <c r="U353" s="240">
        <f>U$298*Assumptions!$M50*(1+Assumptions!$J$24)^(U$1-$G$1)*CHOOSE(Assumptions!$P$3,'Cost Curves'!BX$77,'Cost Curves'!BX$78,'Cost Curves'!BX$79)</f>
        <v>0</v>
      </c>
      <c r="V353" s="240">
        <f>V$298*Assumptions!$M50*(1+Assumptions!$J$24)^(V$1-$G$1)*CHOOSE(Assumptions!$P$3,'Cost Curves'!BY$77,'Cost Curves'!BY$78,'Cost Curves'!BY$79)</f>
        <v>0</v>
      </c>
      <c r="W353" s="240">
        <f>W$298*Assumptions!$M50*(1+Assumptions!$J$24)^(W$1-$G$1)*CHOOSE(Assumptions!$P$3,'Cost Curves'!BZ$77,'Cost Curves'!BZ$78,'Cost Curves'!BZ$79)</f>
        <v>0</v>
      </c>
      <c r="X353" s="240">
        <f>X$298*Assumptions!$M50*(1+Assumptions!$J$24)^(X$1-$G$1)*CHOOSE(Assumptions!$P$3,'Cost Curves'!CA$77,'Cost Curves'!CA$78,'Cost Curves'!CA$79)</f>
        <v>0</v>
      </c>
      <c r="Y353" s="12"/>
      <c r="Z353" s="12"/>
    </row>
    <row r="354" spans="1:26" ht="14.25" customHeight="1">
      <c r="A354" s="423"/>
      <c r="B354" s="423"/>
      <c r="C354" s="423"/>
      <c r="D354" s="305" t="s">
        <v>213</v>
      </c>
      <c r="E354" s="12"/>
      <c r="F354" s="12"/>
      <c r="G354" s="234">
        <f t="shared" ref="G354:X354" si="27">SUM(G335:G353)</f>
        <v>0</v>
      </c>
      <c r="H354" s="327">
        <f t="shared" si="27"/>
        <v>0</v>
      </c>
      <c r="I354" s="327">
        <f t="shared" si="27"/>
        <v>0</v>
      </c>
      <c r="J354" s="327">
        <f t="shared" si="27"/>
        <v>0</v>
      </c>
      <c r="K354" s="327">
        <f t="shared" si="27"/>
        <v>0</v>
      </c>
      <c r="L354" s="327">
        <f t="shared" si="27"/>
        <v>0</v>
      </c>
      <c r="M354" s="327">
        <f t="shared" si="27"/>
        <v>0</v>
      </c>
      <c r="N354" s="327">
        <f t="shared" si="27"/>
        <v>0</v>
      </c>
      <c r="O354" s="327">
        <f t="shared" si="27"/>
        <v>0</v>
      </c>
      <c r="P354" s="327">
        <f t="shared" si="27"/>
        <v>0</v>
      </c>
      <c r="Q354" s="327">
        <f t="shared" si="27"/>
        <v>0</v>
      </c>
      <c r="R354" s="327">
        <f t="shared" si="27"/>
        <v>0</v>
      </c>
      <c r="S354" s="327">
        <f t="shared" si="27"/>
        <v>0</v>
      </c>
      <c r="T354" s="327">
        <f t="shared" si="27"/>
        <v>0</v>
      </c>
      <c r="U354" s="327">
        <f t="shared" si="27"/>
        <v>0</v>
      </c>
      <c r="V354" s="327">
        <f t="shared" si="27"/>
        <v>0</v>
      </c>
      <c r="W354" s="327">
        <f t="shared" si="27"/>
        <v>0</v>
      </c>
      <c r="X354" s="327">
        <f t="shared" si="27"/>
        <v>0</v>
      </c>
      <c r="Y354" s="12"/>
      <c r="Z354" s="12"/>
    </row>
    <row r="355" spans="1:26" ht="14.25" customHeight="1">
      <c r="A355" s="423"/>
      <c r="B355" s="423"/>
      <c r="C355" s="423"/>
      <c r="D355" s="12"/>
      <c r="E355" s="12"/>
      <c r="F355" s="12"/>
      <c r="G355" s="12"/>
      <c r="H355" s="329"/>
      <c r="I355" s="329"/>
      <c r="J355" s="329"/>
      <c r="K355" s="329"/>
      <c r="L355" s="329"/>
      <c r="M355" s="329"/>
      <c r="N355" s="329"/>
      <c r="O355" s="329"/>
      <c r="P355" s="329"/>
      <c r="Q355" s="329"/>
      <c r="R355" s="329"/>
      <c r="S355" s="329"/>
      <c r="T355" s="329"/>
      <c r="U355" s="329"/>
      <c r="V355" s="329"/>
      <c r="W355" s="329"/>
      <c r="X355" s="329"/>
      <c r="Y355" s="12"/>
      <c r="Z355" s="12"/>
    </row>
    <row r="356" spans="1:26" ht="14.25" customHeight="1">
      <c r="A356" s="423"/>
      <c r="B356" s="423"/>
      <c r="C356" s="423"/>
      <c r="D356" s="302" t="s">
        <v>125</v>
      </c>
      <c r="E356" s="12"/>
      <c r="F356" s="12"/>
      <c r="G356" s="12"/>
      <c r="H356" s="329"/>
      <c r="I356" s="329"/>
      <c r="J356" s="329"/>
      <c r="K356" s="329"/>
      <c r="L356" s="329"/>
      <c r="M356" s="329"/>
      <c r="N356" s="329"/>
      <c r="O356" s="329"/>
      <c r="P356" s="329"/>
      <c r="Q356" s="329"/>
      <c r="R356" s="329"/>
      <c r="S356" s="329"/>
      <c r="T356" s="329"/>
      <c r="U356" s="329"/>
      <c r="V356" s="329"/>
      <c r="W356" s="329"/>
      <c r="X356" s="329"/>
      <c r="Y356" s="12"/>
      <c r="Z356" s="12"/>
    </row>
    <row r="357" spans="1:26" ht="14.25" customHeight="1">
      <c r="A357" s="423"/>
      <c r="B357" s="423"/>
      <c r="C357" s="423"/>
      <c r="D357" s="125" t="s">
        <v>77</v>
      </c>
      <c r="E357" s="12"/>
      <c r="F357" s="12"/>
      <c r="G357" s="327">
        <f>G$299*Assumptions!$H$31*(1+Assumptions!$J$24)^(G$1-$G$1)*CHOOSE(Assumptions!$P$3,'Cost Curves'!BJ$6,'Cost Curves'!BJ$7,'Cost Curves'!BJ$8)</f>
        <v>0</v>
      </c>
      <c r="H357" s="327">
        <f>H$299*Assumptions!$H$31*(1+Assumptions!$J$24)^(H$1-$G$1)*CHOOSE(Assumptions!$P$3,'Cost Curves'!BK$6,'Cost Curves'!BK$7,'Cost Curves'!BK$8)</f>
        <v>0</v>
      </c>
      <c r="I357" s="327">
        <f>I$299*Assumptions!$H$31*(1+Assumptions!$J$24)^(I$1-$G$1)*CHOOSE(Assumptions!$P$3,'Cost Curves'!BL$6,'Cost Curves'!BL$7,'Cost Curves'!BL$8)</f>
        <v>0</v>
      </c>
      <c r="J357" s="327">
        <f>J$299*Assumptions!$H$31*(1+Assumptions!$J$24)^(J$1-$G$1)*CHOOSE(Assumptions!$P$3,'Cost Curves'!BM$6,'Cost Curves'!BM$7,'Cost Curves'!BM$8)</f>
        <v>0</v>
      </c>
      <c r="K357" s="234">
        <f>K$299*Assumptions!$N$31*(1+Assumptions!$J$24)^(K$1-$G$1)*CHOOSE(Assumptions!$P$3,'Cost Curves'!BN$6,'Cost Curves'!BN$7,'Cost Curves'!BN$8)</f>
        <v>0</v>
      </c>
      <c r="L357" s="234">
        <f>L$299*Assumptions!$N$31*(1+Assumptions!$J$24)^(L$1-$G$1)*CHOOSE(Assumptions!$P$3,'Cost Curves'!BO$6,'Cost Curves'!BO$7,'Cost Curves'!BO$8)</f>
        <v>0</v>
      </c>
      <c r="M357" s="234">
        <f>M$299*Assumptions!$N$31*(1+Assumptions!$J$24)^(M$1-$G$1)*CHOOSE(Assumptions!$P$3,'Cost Curves'!BP$6,'Cost Curves'!BP$7,'Cost Curves'!BP$8)</f>
        <v>0</v>
      </c>
      <c r="N357" s="234">
        <f>N$299*Assumptions!$N$31*(1+Assumptions!$J$24)^(N$1-$G$1)*CHOOSE(Assumptions!$P$3,'Cost Curves'!BQ$6,'Cost Curves'!BQ$7,'Cost Curves'!BQ$8)</f>
        <v>0</v>
      </c>
      <c r="O357" s="234">
        <f>O$299*Assumptions!$N$31*(1+Assumptions!$J$24)^(O$1-$G$1)*CHOOSE(Assumptions!$P$3,'Cost Curves'!BR$6,'Cost Curves'!BR$7,'Cost Curves'!BR$8)</f>
        <v>0</v>
      </c>
      <c r="P357" s="234">
        <f>P$299*Assumptions!$N$31*(1+Assumptions!$J$24)^(P$1-$G$1)*CHOOSE(Assumptions!$P$3,'Cost Curves'!BS$6,'Cost Curves'!BS$7,'Cost Curves'!BS$8)</f>
        <v>0</v>
      </c>
      <c r="Q357" s="234">
        <f>Q$299*Assumptions!$N$31*(1+Assumptions!$J$24)^(Q$1-$G$1)*CHOOSE(Assumptions!$P$3,'Cost Curves'!BT$6,'Cost Curves'!BT$7,'Cost Curves'!BT$8)</f>
        <v>0</v>
      </c>
      <c r="R357" s="234">
        <f>R$299*Assumptions!$N$31*(1+Assumptions!$J$24)^(R$1-$G$1)*CHOOSE(Assumptions!$P$3,'Cost Curves'!BU$6,'Cost Curves'!BU$7,'Cost Curves'!BU$8)</f>
        <v>0</v>
      </c>
      <c r="S357" s="234">
        <f>S$299*Assumptions!$N$31*(1+Assumptions!$J$24)^(S$1-$G$1)*CHOOSE(Assumptions!$P$3,'Cost Curves'!BV$6,'Cost Curves'!BV$7,'Cost Curves'!BV$8)</f>
        <v>0</v>
      </c>
      <c r="T357" s="234">
        <f>T$299*Assumptions!$N$31*(1+Assumptions!$J$24)^(T$1-$G$1)*CHOOSE(Assumptions!$P$3,'Cost Curves'!BW$6,'Cost Curves'!BW$7,'Cost Curves'!BW$8)</f>
        <v>0</v>
      </c>
      <c r="U357" s="234">
        <f>U$299*Assumptions!$N$31*(1+Assumptions!$J$24)^(U$1-$G$1)*CHOOSE(Assumptions!$P$3,'Cost Curves'!BX$6,'Cost Curves'!BX$7,'Cost Curves'!BX$8)</f>
        <v>0</v>
      </c>
      <c r="V357" s="234">
        <f>V$299*Assumptions!$N$31*(1+Assumptions!$J$24)^(V$1-$G$1)*CHOOSE(Assumptions!$P$3,'Cost Curves'!BY$6,'Cost Curves'!BY$7,'Cost Curves'!BY$8)</f>
        <v>0</v>
      </c>
      <c r="W357" s="234">
        <f>W$299*Assumptions!$N$31*(1+Assumptions!$J$24)^(W$1-$G$1)*CHOOSE(Assumptions!$P$3,'Cost Curves'!BZ$6,'Cost Curves'!BZ$7,'Cost Curves'!BZ$8)</f>
        <v>0</v>
      </c>
      <c r="X357" s="234">
        <f>X$299*Assumptions!$N$31*(1+Assumptions!$J$24)^(X$1-$G$1)*CHOOSE(Assumptions!$P$3,'Cost Curves'!CA$6,'Cost Curves'!CA$7,'Cost Curves'!CA$8)</f>
        <v>0</v>
      </c>
      <c r="Y357" s="12"/>
      <c r="Z357" s="12"/>
    </row>
    <row r="358" spans="1:26" ht="14.25" customHeight="1">
      <c r="A358" s="423"/>
      <c r="B358" s="423"/>
      <c r="C358" s="423"/>
      <c r="D358" s="125" t="s">
        <v>78</v>
      </c>
      <c r="E358" s="12"/>
      <c r="F358" s="12"/>
      <c r="G358" s="327">
        <f>G$299*Assumptions!$H$32*(1+Assumptions!$J$24)^(G$1-$G$1)*CHOOSE(Assumptions!$P$3,'Cost Curves'!BJ$10,'Cost Curves'!BJ$11,'Cost Curves'!BJ$12)</f>
        <v>0</v>
      </c>
      <c r="H358" s="327">
        <f>H$299*Assumptions!$H$32*(1+Assumptions!$J$24)^(H$1-$G$1)*CHOOSE(Assumptions!$P$3,'Cost Curves'!BK$10,'Cost Curves'!BK$11,'Cost Curves'!BK$12)</f>
        <v>0</v>
      </c>
      <c r="I358" s="327">
        <f>I$299*Assumptions!$H$32*(1+Assumptions!$J$24)^(I$1-$G$1)*CHOOSE(Assumptions!$P$3,'Cost Curves'!BL$10,'Cost Curves'!BL$11,'Cost Curves'!BL$12)</f>
        <v>0</v>
      </c>
      <c r="J358" s="327">
        <f>J$299*Assumptions!$H$32*(1+Assumptions!$J$24)^(J$1-$G$1)*CHOOSE(Assumptions!$P$3,'Cost Curves'!BM$10,'Cost Curves'!BM$11,'Cost Curves'!BM$12)</f>
        <v>0</v>
      </c>
      <c r="K358" s="234">
        <f>K$299*Assumptions!$N$32*(1+Assumptions!$J$24)^(K$1-$G$1)*CHOOSE(Assumptions!$P$3,'Cost Curves'!BN$10,'Cost Curves'!BN$11,'Cost Curves'!BN$12)</f>
        <v>0</v>
      </c>
      <c r="L358" s="234">
        <f>L$299*Assumptions!$N$32*(1+Assumptions!$J$24)^(L$1-$G$1)*CHOOSE(Assumptions!$P$3,'Cost Curves'!BO$10,'Cost Curves'!BO$11,'Cost Curves'!BO$12)</f>
        <v>0</v>
      </c>
      <c r="M358" s="234">
        <f>M$299*Assumptions!$N$32*(1+Assumptions!$J$24)^(M$1-$G$1)*CHOOSE(Assumptions!$P$3,'Cost Curves'!BP$10,'Cost Curves'!BP$11,'Cost Curves'!BP$12)</f>
        <v>0</v>
      </c>
      <c r="N358" s="234">
        <f>N$299*Assumptions!$N$32*(1+Assumptions!$J$24)^(N$1-$G$1)*CHOOSE(Assumptions!$P$3,'Cost Curves'!BQ$10,'Cost Curves'!BQ$11,'Cost Curves'!BQ$12)</f>
        <v>0</v>
      </c>
      <c r="O358" s="234">
        <f>O$299*Assumptions!$N$32*(1+Assumptions!$J$24)^(O$1-$G$1)*CHOOSE(Assumptions!$P$3,'Cost Curves'!BR$10,'Cost Curves'!BR$11,'Cost Curves'!BR$12)</f>
        <v>0</v>
      </c>
      <c r="P358" s="234">
        <f>P$299*Assumptions!$N$32*(1+Assumptions!$J$24)^(P$1-$G$1)*CHOOSE(Assumptions!$P$3,'Cost Curves'!BS$10,'Cost Curves'!BS$11,'Cost Curves'!BS$12)</f>
        <v>0</v>
      </c>
      <c r="Q358" s="234">
        <f>Q$299*Assumptions!$N$32*(1+Assumptions!$J$24)^(Q$1-$G$1)*CHOOSE(Assumptions!$P$3,'Cost Curves'!BT$10,'Cost Curves'!BT$11,'Cost Curves'!BT$12)</f>
        <v>0</v>
      </c>
      <c r="R358" s="234">
        <f>R$299*Assumptions!$N$32*(1+Assumptions!$J$24)^(R$1-$G$1)*CHOOSE(Assumptions!$P$3,'Cost Curves'!BU$10,'Cost Curves'!BU$11,'Cost Curves'!BU$12)</f>
        <v>0</v>
      </c>
      <c r="S358" s="234">
        <f>S$299*Assumptions!$N$32*(1+Assumptions!$J$24)^(S$1-$G$1)*CHOOSE(Assumptions!$P$3,'Cost Curves'!BV$10,'Cost Curves'!BV$11,'Cost Curves'!BV$12)</f>
        <v>0</v>
      </c>
      <c r="T358" s="234">
        <f>T$299*Assumptions!$N$32*(1+Assumptions!$J$24)^(T$1-$G$1)*CHOOSE(Assumptions!$P$3,'Cost Curves'!BW$10,'Cost Curves'!BW$11,'Cost Curves'!BW$12)</f>
        <v>0</v>
      </c>
      <c r="U358" s="234">
        <f>U$299*Assumptions!$N$32*(1+Assumptions!$J$24)^(U$1-$G$1)*CHOOSE(Assumptions!$P$3,'Cost Curves'!BX$10,'Cost Curves'!BX$11,'Cost Curves'!BX$12)</f>
        <v>0</v>
      </c>
      <c r="V358" s="234">
        <f>V$299*Assumptions!$N$32*(1+Assumptions!$J$24)^(V$1-$G$1)*CHOOSE(Assumptions!$P$3,'Cost Curves'!BY$10,'Cost Curves'!BY$11,'Cost Curves'!BY$12)</f>
        <v>0</v>
      </c>
      <c r="W358" s="234">
        <f>W$299*Assumptions!$N$32*(1+Assumptions!$J$24)^(W$1-$G$1)*CHOOSE(Assumptions!$P$3,'Cost Curves'!BZ$10,'Cost Curves'!BZ$11,'Cost Curves'!BZ$12)</f>
        <v>0</v>
      </c>
      <c r="X358" s="234">
        <f>X$299*Assumptions!$N$32*(1+Assumptions!$J$24)^(X$1-$G$1)*CHOOSE(Assumptions!$P$3,'Cost Curves'!CA$10,'Cost Curves'!CA$11,'Cost Curves'!CA$12)</f>
        <v>0</v>
      </c>
      <c r="Y358" s="12"/>
      <c r="Z358" s="12"/>
    </row>
    <row r="359" spans="1:26" ht="14.25" customHeight="1">
      <c r="A359" s="423"/>
      <c r="B359" s="423"/>
      <c r="C359" s="423"/>
      <c r="D359" s="125" t="s">
        <v>198</v>
      </c>
      <c r="E359" s="12"/>
      <c r="F359" s="12"/>
      <c r="G359" s="327">
        <f>G$299*Assumptions!$H$33*(1+Assumptions!$J$24)^(G$1-$G$1)*CHOOSE(Assumptions!$P$3,'Cost Curves'!BJ$14,'Cost Curves'!BJ$15,'Cost Curves'!BJ$16)</f>
        <v>0</v>
      </c>
      <c r="H359" s="327">
        <f>H$299*Assumptions!$H$33*(1+Assumptions!$J$24)^(H$1-$G$1)*CHOOSE(Assumptions!$P$3,'Cost Curves'!BK$14,'Cost Curves'!BK$15,'Cost Curves'!BK$16)</f>
        <v>0</v>
      </c>
      <c r="I359" s="327">
        <f>I$299*Assumptions!$H$33*(1+Assumptions!$J$24)^(I$1-$G$1)*CHOOSE(Assumptions!$P$3,'Cost Curves'!BL$14,'Cost Curves'!BL$15,'Cost Curves'!BL$16)</f>
        <v>0</v>
      </c>
      <c r="J359" s="327">
        <f>J$299*Assumptions!$H$33*(1+Assumptions!$J$24)^(J$1-$G$1)*CHOOSE(Assumptions!$P$3,'Cost Curves'!BM$14,'Cost Curves'!BM$15,'Cost Curves'!BM$16)</f>
        <v>0</v>
      </c>
      <c r="K359" s="234">
        <f>K$299*Assumptions!$N$33*(1+Assumptions!$J$24)^(K$1-$G$1)*CHOOSE(Assumptions!$P$3,'Cost Curves'!BN$14,'Cost Curves'!BN$15,'Cost Curves'!BN$16)</f>
        <v>0</v>
      </c>
      <c r="L359" s="234">
        <f>L$299*Assumptions!$N$33*(1+Assumptions!$J$24)^(L$1-$G$1)*CHOOSE(Assumptions!$P$3,'Cost Curves'!BO$14,'Cost Curves'!BO$15,'Cost Curves'!BO$16)</f>
        <v>0</v>
      </c>
      <c r="M359" s="234">
        <f>M$299*Assumptions!$N$33*(1+Assumptions!$J$24)^(M$1-$G$1)*CHOOSE(Assumptions!$P$3,'Cost Curves'!BP$14,'Cost Curves'!BP$15,'Cost Curves'!BP$16)</f>
        <v>0</v>
      </c>
      <c r="N359" s="234">
        <f>N$299*Assumptions!$N$33*(1+Assumptions!$J$24)^(N$1-$G$1)*CHOOSE(Assumptions!$P$3,'Cost Curves'!BQ$14,'Cost Curves'!BQ$15,'Cost Curves'!BQ$16)</f>
        <v>0</v>
      </c>
      <c r="O359" s="234">
        <f>O$299*Assumptions!$N$33*(1+Assumptions!$J$24)^(O$1-$G$1)*CHOOSE(Assumptions!$P$3,'Cost Curves'!BR$14,'Cost Curves'!BR$15,'Cost Curves'!BR$16)</f>
        <v>0</v>
      </c>
      <c r="P359" s="234">
        <f>P$299*Assumptions!$N$33*(1+Assumptions!$J$24)^(P$1-$G$1)*CHOOSE(Assumptions!$P$3,'Cost Curves'!BS$14,'Cost Curves'!BS$15,'Cost Curves'!BS$16)</f>
        <v>0</v>
      </c>
      <c r="Q359" s="234">
        <f>Q$299*Assumptions!$N$33*(1+Assumptions!$J$24)^(Q$1-$G$1)*CHOOSE(Assumptions!$P$3,'Cost Curves'!BT$14,'Cost Curves'!BT$15,'Cost Curves'!BT$16)</f>
        <v>0</v>
      </c>
      <c r="R359" s="234">
        <f>R$299*Assumptions!$N$33*(1+Assumptions!$J$24)^(R$1-$G$1)*CHOOSE(Assumptions!$P$3,'Cost Curves'!BU$14,'Cost Curves'!BU$15,'Cost Curves'!BU$16)</f>
        <v>0</v>
      </c>
      <c r="S359" s="234">
        <f>S$299*Assumptions!$N$33*(1+Assumptions!$J$24)^(S$1-$G$1)*CHOOSE(Assumptions!$P$3,'Cost Curves'!BV$14,'Cost Curves'!BV$15,'Cost Curves'!BV$16)</f>
        <v>0</v>
      </c>
      <c r="T359" s="234">
        <f>T$299*Assumptions!$N$33*(1+Assumptions!$J$24)^(T$1-$G$1)*CHOOSE(Assumptions!$P$3,'Cost Curves'!BW$14,'Cost Curves'!BW$15,'Cost Curves'!BW$16)</f>
        <v>0</v>
      </c>
      <c r="U359" s="234">
        <f>U$299*Assumptions!$N$33*(1+Assumptions!$J$24)^(U$1-$G$1)*CHOOSE(Assumptions!$P$3,'Cost Curves'!BX$14,'Cost Curves'!BX$15,'Cost Curves'!BX$16)</f>
        <v>0</v>
      </c>
      <c r="V359" s="234">
        <f>V$299*Assumptions!$N$33*(1+Assumptions!$J$24)^(V$1-$G$1)*CHOOSE(Assumptions!$P$3,'Cost Curves'!BY$14,'Cost Curves'!BY$15,'Cost Curves'!BY$16)</f>
        <v>0</v>
      </c>
      <c r="W359" s="234">
        <f>W$299*Assumptions!$N$33*(1+Assumptions!$J$24)^(W$1-$G$1)*CHOOSE(Assumptions!$P$3,'Cost Curves'!BZ$14,'Cost Curves'!BZ$15,'Cost Curves'!BZ$16)</f>
        <v>0</v>
      </c>
      <c r="X359" s="234">
        <f>X$299*Assumptions!$N$33*(1+Assumptions!$J$24)^(X$1-$G$1)*CHOOSE(Assumptions!$P$3,'Cost Curves'!CA$14,'Cost Curves'!CA$15,'Cost Curves'!CA$16)</f>
        <v>0</v>
      </c>
      <c r="Y359" s="12"/>
      <c r="Z359" s="12"/>
    </row>
    <row r="360" spans="1:26" ht="14.25" customHeight="1">
      <c r="A360" s="423"/>
      <c r="B360" s="423"/>
      <c r="C360" s="423"/>
      <c r="D360" s="125" t="s">
        <v>80</v>
      </c>
      <c r="E360" s="12"/>
      <c r="F360" s="12"/>
      <c r="G360" s="327">
        <f>G$299*Assumptions!$H$34*(1+Assumptions!$J$24)^(G$1-$G$1)*CHOOSE(Assumptions!$P$3,'Cost Curves'!BJ$18,'Cost Curves'!BJ$19,'Cost Curves'!BJ$20)</f>
        <v>0</v>
      </c>
      <c r="H360" s="327">
        <f>H$299*Assumptions!$H$34*(1+Assumptions!$J$24)^(H$1-$G$1)*CHOOSE(Assumptions!$P$3,'Cost Curves'!BK$18,'Cost Curves'!BK$19,'Cost Curves'!BK$20)</f>
        <v>0</v>
      </c>
      <c r="I360" s="327">
        <f>I$299*Assumptions!$H$34*(1+Assumptions!$J$24)^(I$1-$G$1)*CHOOSE(Assumptions!$P$3,'Cost Curves'!BL$18,'Cost Curves'!BL$19,'Cost Curves'!BL$20)</f>
        <v>0</v>
      </c>
      <c r="J360" s="327">
        <f>J$299*Assumptions!$H$34*(1+Assumptions!$J$24)^(J$1-$G$1)*CHOOSE(Assumptions!$P$3,'Cost Curves'!BM$18,'Cost Curves'!BM$19,'Cost Curves'!BM$20)</f>
        <v>0</v>
      </c>
      <c r="K360" s="234">
        <f>K$299*Assumptions!$N$34*(1+Assumptions!$J$24)^(K$1-$G$1)*CHOOSE(Assumptions!$P$3,'Cost Curves'!BN$18,'Cost Curves'!BN$19,'Cost Curves'!BN$20)</f>
        <v>0</v>
      </c>
      <c r="L360" s="234">
        <f>L$299*Assumptions!$N$34*(1+Assumptions!$J$24)^(L$1-$G$1)*CHOOSE(Assumptions!$P$3,'Cost Curves'!BO$18,'Cost Curves'!BO$19,'Cost Curves'!BO$20)</f>
        <v>0</v>
      </c>
      <c r="M360" s="234">
        <f>M$299*Assumptions!$N$34*(1+Assumptions!$J$24)^(M$1-$G$1)*CHOOSE(Assumptions!$P$3,'Cost Curves'!BP$18,'Cost Curves'!BP$19,'Cost Curves'!BP$20)</f>
        <v>0</v>
      </c>
      <c r="N360" s="234">
        <f>N$299*Assumptions!$N$34*(1+Assumptions!$J$24)^(N$1-$G$1)*CHOOSE(Assumptions!$P$3,'Cost Curves'!BQ$18,'Cost Curves'!BQ$19,'Cost Curves'!BQ$20)</f>
        <v>0</v>
      </c>
      <c r="O360" s="234">
        <f>O$299*Assumptions!$N$34*(1+Assumptions!$J$24)^(O$1-$G$1)*CHOOSE(Assumptions!$P$3,'Cost Curves'!BR$18,'Cost Curves'!BR$19,'Cost Curves'!BR$20)</f>
        <v>0</v>
      </c>
      <c r="P360" s="234">
        <f>P$299*Assumptions!$N$34*(1+Assumptions!$J$24)^(P$1-$G$1)*CHOOSE(Assumptions!$P$3,'Cost Curves'!BS$18,'Cost Curves'!BS$19,'Cost Curves'!BS$20)</f>
        <v>0</v>
      </c>
      <c r="Q360" s="234">
        <f>Q$299*Assumptions!$N$34*(1+Assumptions!$J$24)^(Q$1-$G$1)*CHOOSE(Assumptions!$P$3,'Cost Curves'!BT$18,'Cost Curves'!BT$19,'Cost Curves'!BT$20)</f>
        <v>0</v>
      </c>
      <c r="R360" s="234">
        <f>R$299*Assumptions!$N$34*(1+Assumptions!$J$24)^(R$1-$G$1)*CHOOSE(Assumptions!$P$3,'Cost Curves'!BU$18,'Cost Curves'!BU$19,'Cost Curves'!BU$20)</f>
        <v>0</v>
      </c>
      <c r="S360" s="234">
        <f>S$299*Assumptions!$N$34*(1+Assumptions!$J$24)^(S$1-$G$1)*CHOOSE(Assumptions!$P$3,'Cost Curves'!BV$18,'Cost Curves'!BV$19,'Cost Curves'!BV$20)</f>
        <v>0</v>
      </c>
      <c r="T360" s="234">
        <f>T$299*Assumptions!$N$34*(1+Assumptions!$J$24)^(T$1-$G$1)*CHOOSE(Assumptions!$P$3,'Cost Curves'!BW$18,'Cost Curves'!BW$19,'Cost Curves'!BW$20)</f>
        <v>0</v>
      </c>
      <c r="U360" s="234">
        <f>U$299*Assumptions!$N$34*(1+Assumptions!$J$24)^(U$1-$G$1)*CHOOSE(Assumptions!$P$3,'Cost Curves'!BX$18,'Cost Curves'!BX$19,'Cost Curves'!BX$20)</f>
        <v>0</v>
      </c>
      <c r="V360" s="234">
        <f>V$299*Assumptions!$N$34*(1+Assumptions!$J$24)^(V$1-$G$1)*CHOOSE(Assumptions!$P$3,'Cost Curves'!BY$18,'Cost Curves'!BY$19,'Cost Curves'!BY$20)</f>
        <v>0</v>
      </c>
      <c r="W360" s="234">
        <f>W$299*Assumptions!$N$34*(1+Assumptions!$J$24)^(W$1-$G$1)*CHOOSE(Assumptions!$P$3,'Cost Curves'!BZ$18,'Cost Curves'!BZ$19,'Cost Curves'!BZ$20)</f>
        <v>0</v>
      </c>
      <c r="X360" s="234">
        <f>X$299*Assumptions!$N$34*(1+Assumptions!$J$24)^(X$1-$G$1)*CHOOSE(Assumptions!$P$3,'Cost Curves'!CA$18,'Cost Curves'!CA$19,'Cost Curves'!CA$20)</f>
        <v>0</v>
      </c>
      <c r="Y360" s="12"/>
      <c r="Z360" s="12"/>
    </row>
    <row r="361" spans="1:26" ht="14.25" customHeight="1">
      <c r="A361" s="423"/>
      <c r="B361" s="423"/>
      <c r="C361" s="423"/>
      <c r="D361" s="125" t="s">
        <v>81</v>
      </c>
      <c r="E361" s="12"/>
      <c r="F361" s="12"/>
      <c r="G361" s="327">
        <f>G$299*Assumptions!$H$35*(1+Assumptions!$J$24)^(G$1-$G$1)*CHOOSE(Assumptions!$P$3,'Cost Curves'!BJ$22,'Cost Curves'!BJ$23,'Cost Curves'!BJ$24)</f>
        <v>0</v>
      </c>
      <c r="H361" s="327">
        <f>H$299*Assumptions!$H$35*(1+Assumptions!$J$24)^(H$1-$G$1)*CHOOSE(Assumptions!$P$3,'Cost Curves'!BK$22,'Cost Curves'!BK$23,'Cost Curves'!BK$24)</f>
        <v>0</v>
      </c>
      <c r="I361" s="327">
        <f>I$299*Assumptions!$H$35*(1+Assumptions!$J$24)^(I$1-$G$1)*CHOOSE(Assumptions!$P$3,'Cost Curves'!BL$22,'Cost Curves'!BL$23,'Cost Curves'!BL$24)</f>
        <v>0</v>
      </c>
      <c r="J361" s="327">
        <f>J$299*Assumptions!$H$35*(1+Assumptions!$J$24)^(J$1-$G$1)*CHOOSE(Assumptions!$P$3,'Cost Curves'!BM$22,'Cost Curves'!BM$23,'Cost Curves'!BM$24)</f>
        <v>0</v>
      </c>
      <c r="K361" s="234">
        <f>K$299*Assumptions!$N$35*(1+Assumptions!$J$24)^(K$1-$G$1)*CHOOSE(Assumptions!$P$3,'Cost Curves'!BN$22,'Cost Curves'!BN$23,'Cost Curves'!BN$24)</f>
        <v>0</v>
      </c>
      <c r="L361" s="234">
        <f>L$299*Assumptions!$N$35*(1+Assumptions!$J$24)^(L$1-$G$1)*CHOOSE(Assumptions!$P$3,'Cost Curves'!BO$22,'Cost Curves'!BO$23,'Cost Curves'!BO$24)</f>
        <v>0</v>
      </c>
      <c r="M361" s="234">
        <f>M$299*Assumptions!$N$35*(1+Assumptions!$J$24)^(M$1-$G$1)*CHOOSE(Assumptions!$P$3,'Cost Curves'!BP$22,'Cost Curves'!BP$23,'Cost Curves'!BP$24)</f>
        <v>0</v>
      </c>
      <c r="N361" s="234">
        <f>N$299*Assumptions!$N$35*(1+Assumptions!$J$24)^(N$1-$G$1)*CHOOSE(Assumptions!$P$3,'Cost Curves'!BQ$22,'Cost Curves'!BQ$23,'Cost Curves'!BQ$24)</f>
        <v>0</v>
      </c>
      <c r="O361" s="234">
        <f>O$299*Assumptions!$N$35*(1+Assumptions!$J$24)^(O$1-$G$1)*CHOOSE(Assumptions!$P$3,'Cost Curves'!BR$22,'Cost Curves'!BR$23,'Cost Curves'!BR$24)</f>
        <v>0</v>
      </c>
      <c r="P361" s="234">
        <f>P$299*Assumptions!$N$35*(1+Assumptions!$J$24)^(P$1-$G$1)*CHOOSE(Assumptions!$P$3,'Cost Curves'!BS$22,'Cost Curves'!BS$23,'Cost Curves'!BS$24)</f>
        <v>0</v>
      </c>
      <c r="Q361" s="234">
        <f>Q$299*Assumptions!$N$35*(1+Assumptions!$J$24)^(Q$1-$G$1)*CHOOSE(Assumptions!$P$3,'Cost Curves'!BT$22,'Cost Curves'!BT$23,'Cost Curves'!BT$24)</f>
        <v>0</v>
      </c>
      <c r="R361" s="234">
        <f>R$299*Assumptions!$N$35*(1+Assumptions!$J$24)^(R$1-$G$1)*CHOOSE(Assumptions!$P$3,'Cost Curves'!BU$22,'Cost Curves'!BU$23,'Cost Curves'!BU$24)</f>
        <v>0</v>
      </c>
      <c r="S361" s="234">
        <f>S$299*Assumptions!$N$35*(1+Assumptions!$J$24)^(S$1-$G$1)*CHOOSE(Assumptions!$P$3,'Cost Curves'!BV$22,'Cost Curves'!BV$23,'Cost Curves'!BV$24)</f>
        <v>0</v>
      </c>
      <c r="T361" s="234">
        <f>T$299*Assumptions!$N$35*(1+Assumptions!$J$24)^(T$1-$G$1)*CHOOSE(Assumptions!$P$3,'Cost Curves'!BW$22,'Cost Curves'!BW$23,'Cost Curves'!BW$24)</f>
        <v>0</v>
      </c>
      <c r="U361" s="234">
        <f>U$299*Assumptions!$N$35*(1+Assumptions!$J$24)^(U$1-$G$1)*CHOOSE(Assumptions!$P$3,'Cost Curves'!BX$22,'Cost Curves'!BX$23,'Cost Curves'!BX$24)</f>
        <v>0</v>
      </c>
      <c r="V361" s="234">
        <f>V$299*Assumptions!$N$35*(1+Assumptions!$J$24)^(V$1-$G$1)*CHOOSE(Assumptions!$P$3,'Cost Curves'!BY$22,'Cost Curves'!BY$23,'Cost Curves'!BY$24)</f>
        <v>0</v>
      </c>
      <c r="W361" s="234">
        <f>W$299*Assumptions!$N$35*(1+Assumptions!$J$24)^(W$1-$G$1)*CHOOSE(Assumptions!$P$3,'Cost Curves'!BZ$22,'Cost Curves'!BZ$23,'Cost Curves'!BZ$24)</f>
        <v>0</v>
      </c>
      <c r="X361" s="234">
        <f>X$299*Assumptions!$N$35*(1+Assumptions!$J$24)^(X$1-$G$1)*CHOOSE(Assumptions!$P$3,'Cost Curves'!CA$22,'Cost Curves'!CA$23,'Cost Curves'!CA$24)</f>
        <v>0</v>
      </c>
      <c r="Y361" s="12"/>
      <c r="Z361" s="12"/>
    </row>
    <row r="362" spans="1:26" ht="14.25" customHeight="1">
      <c r="A362" s="423"/>
      <c r="B362" s="423"/>
      <c r="C362" s="423"/>
      <c r="D362" s="125" t="s">
        <v>82</v>
      </c>
      <c r="E362" s="12"/>
      <c r="F362" s="12"/>
      <c r="G362" s="327">
        <f>G$299*Assumptions!$H$36*(1+Assumptions!$J$24)^(G$1-$G$1)*CHOOSE(Assumptions!$P$3,'Cost Curves'!BJ$26,'Cost Curves'!BJ$27,'Cost Curves'!BJ$28)</f>
        <v>0</v>
      </c>
      <c r="H362" s="327">
        <f>H$299*Assumptions!$H$36*(1+Assumptions!$J$24)^(H$1-$G$1)*CHOOSE(Assumptions!$P$3,'Cost Curves'!BK$26,'Cost Curves'!BK$27,'Cost Curves'!BK$28)</f>
        <v>0</v>
      </c>
      <c r="I362" s="327">
        <f>I$299*Assumptions!$H$36*(1+Assumptions!$J$24)^(I$1-$G$1)*CHOOSE(Assumptions!$P$3,'Cost Curves'!BL$26,'Cost Curves'!BL$27,'Cost Curves'!BL$28)</f>
        <v>0</v>
      </c>
      <c r="J362" s="327">
        <f>J$299*Assumptions!$H$36*(1+Assumptions!$J$24)^(J$1-$G$1)*CHOOSE(Assumptions!$P$3,'Cost Curves'!BM$26,'Cost Curves'!BM$27,'Cost Curves'!BM$28)</f>
        <v>0</v>
      </c>
      <c r="K362" s="234">
        <f>K$299*Assumptions!$N$36*(1+Assumptions!$J$24)^(K$1-$G$1)*CHOOSE(Assumptions!$P$3,'Cost Curves'!BN$26,'Cost Curves'!BN$27,'Cost Curves'!BN$28)</f>
        <v>0</v>
      </c>
      <c r="L362" s="234">
        <f>L$299*Assumptions!$N$36*(1+Assumptions!$J$24)^(L$1-$G$1)*CHOOSE(Assumptions!$P$3,'Cost Curves'!BO$26,'Cost Curves'!BO$27,'Cost Curves'!BO$28)</f>
        <v>0</v>
      </c>
      <c r="M362" s="234">
        <f>M$299*Assumptions!$N$36*(1+Assumptions!$J$24)^(M$1-$G$1)*CHOOSE(Assumptions!$P$3,'Cost Curves'!BP$26,'Cost Curves'!BP$27,'Cost Curves'!BP$28)</f>
        <v>0</v>
      </c>
      <c r="N362" s="234">
        <f>N$299*Assumptions!$N$36*(1+Assumptions!$J$24)^(N$1-$G$1)*CHOOSE(Assumptions!$P$3,'Cost Curves'!BQ$26,'Cost Curves'!BQ$27,'Cost Curves'!BQ$28)</f>
        <v>0</v>
      </c>
      <c r="O362" s="234">
        <f>O$299*Assumptions!$N$36*(1+Assumptions!$J$24)^(O$1-$G$1)*CHOOSE(Assumptions!$P$3,'Cost Curves'!BR$26,'Cost Curves'!BR$27,'Cost Curves'!BR$28)</f>
        <v>0</v>
      </c>
      <c r="P362" s="234">
        <f>P$299*Assumptions!$N$36*(1+Assumptions!$J$24)^(P$1-$G$1)*CHOOSE(Assumptions!$P$3,'Cost Curves'!BS$26,'Cost Curves'!BS$27,'Cost Curves'!BS$28)</f>
        <v>0</v>
      </c>
      <c r="Q362" s="234">
        <f>Q$299*Assumptions!$N$36*(1+Assumptions!$J$24)^(Q$1-$G$1)*CHOOSE(Assumptions!$P$3,'Cost Curves'!BT$26,'Cost Curves'!BT$27,'Cost Curves'!BT$28)</f>
        <v>0</v>
      </c>
      <c r="R362" s="234">
        <f>R$299*Assumptions!$N$36*(1+Assumptions!$J$24)^(R$1-$G$1)*CHOOSE(Assumptions!$P$3,'Cost Curves'!BU$26,'Cost Curves'!BU$27,'Cost Curves'!BU$28)</f>
        <v>0</v>
      </c>
      <c r="S362" s="234">
        <f>S$299*Assumptions!$N$36*(1+Assumptions!$J$24)^(S$1-$G$1)*CHOOSE(Assumptions!$P$3,'Cost Curves'!BV$26,'Cost Curves'!BV$27,'Cost Curves'!BV$28)</f>
        <v>0</v>
      </c>
      <c r="T362" s="234">
        <f>T$299*Assumptions!$N$36*(1+Assumptions!$J$24)^(T$1-$G$1)*CHOOSE(Assumptions!$P$3,'Cost Curves'!BW$26,'Cost Curves'!BW$27,'Cost Curves'!BW$28)</f>
        <v>0</v>
      </c>
      <c r="U362" s="234">
        <f>U$299*Assumptions!$N$36*(1+Assumptions!$J$24)^(U$1-$G$1)*CHOOSE(Assumptions!$P$3,'Cost Curves'!BX$26,'Cost Curves'!BX$27,'Cost Curves'!BX$28)</f>
        <v>0</v>
      </c>
      <c r="V362" s="234">
        <f>V$299*Assumptions!$N$36*(1+Assumptions!$J$24)^(V$1-$G$1)*CHOOSE(Assumptions!$P$3,'Cost Curves'!BY$26,'Cost Curves'!BY$27,'Cost Curves'!BY$28)</f>
        <v>0</v>
      </c>
      <c r="W362" s="234">
        <f>W$299*Assumptions!$N$36*(1+Assumptions!$J$24)^(W$1-$G$1)*CHOOSE(Assumptions!$P$3,'Cost Curves'!BZ$26,'Cost Curves'!BZ$27,'Cost Curves'!BZ$28)</f>
        <v>0</v>
      </c>
      <c r="X362" s="234">
        <f>X$299*Assumptions!$N$36*(1+Assumptions!$J$24)^(X$1-$G$1)*CHOOSE(Assumptions!$P$3,'Cost Curves'!CA$26,'Cost Curves'!CA$27,'Cost Curves'!CA$28)</f>
        <v>0</v>
      </c>
      <c r="Y362" s="12"/>
      <c r="Z362" s="12"/>
    </row>
    <row r="363" spans="1:26" ht="14.25" customHeight="1">
      <c r="A363" s="423"/>
      <c r="B363" s="423"/>
      <c r="C363" s="423"/>
      <c r="D363" s="125" t="s">
        <v>83</v>
      </c>
      <c r="E363" s="12"/>
      <c r="F363" s="12"/>
      <c r="G363" s="327">
        <f>G$299*Assumptions!$H$37*(1+Assumptions!$J$24)^(G$1-$G$1)*CHOOSE(Assumptions!$P$3,'Cost Curves'!BJ$30,'Cost Curves'!BJ$31,'Cost Curves'!BJ$32)</f>
        <v>0</v>
      </c>
      <c r="H363" s="327">
        <f>H$299*Assumptions!$H$37*(1+Assumptions!$J$24)^(H$1-$G$1)*CHOOSE(Assumptions!$P$3,'Cost Curves'!BK$30,'Cost Curves'!BK$31,'Cost Curves'!BK$32)</f>
        <v>0</v>
      </c>
      <c r="I363" s="327">
        <f>I$299*Assumptions!$H$37*(1+Assumptions!$J$24)^(I$1-$G$1)*CHOOSE(Assumptions!$P$3,'Cost Curves'!BL$30,'Cost Curves'!BL$31,'Cost Curves'!BL$32)</f>
        <v>0</v>
      </c>
      <c r="J363" s="327">
        <f>J$299*Assumptions!$H$37*(1+Assumptions!$J$24)^(J$1-$G$1)*CHOOSE(Assumptions!$P$3,'Cost Curves'!BM$30,'Cost Curves'!BM$31,'Cost Curves'!BM$32)</f>
        <v>0</v>
      </c>
      <c r="K363" s="234">
        <f>K$299*Assumptions!$N$37*(1+Assumptions!$J$24)^(K$1-$G$1)*CHOOSE(Assumptions!$P$3,'Cost Curves'!BN$30,'Cost Curves'!BN$31,'Cost Curves'!BN$32)</f>
        <v>0</v>
      </c>
      <c r="L363" s="234">
        <f>L$299*Assumptions!$N$37*(1+Assumptions!$J$24)^(L$1-$G$1)*CHOOSE(Assumptions!$P$3,'Cost Curves'!BO$30,'Cost Curves'!BO$31,'Cost Curves'!BO$32)</f>
        <v>0</v>
      </c>
      <c r="M363" s="234">
        <f>M$299*Assumptions!$N$37*(1+Assumptions!$J$24)^(M$1-$G$1)*CHOOSE(Assumptions!$P$3,'Cost Curves'!BP$30,'Cost Curves'!BP$31,'Cost Curves'!BP$32)</f>
        <v>0</v>
      </c>
      <c r="N363" s="234">
        <f>N$299*Assumptions!$N$37*(1+Assumptions!$J$24)^(N$1-$G$1)*CHOOSE(Assumptions!$P$3,'Cost Curves'!BQ$30,'Cost Curves'!BQ$31,'Cost Curves'!BQ$32)</f>
        <v>0</v>
      </c>
      <c r="O363" s="234">
        <f>O$299*Assumptions!$N$37*(1+Assumptions!$J$24)^(O$1-$G$1)*CHOOSE(Assumptions!$P$3,'Cost Curves'!BR$30,'Cost Curves'!BR$31,'Cost Curves'!BR$32)</f>
        <v>0</v>
      </c>
      <c r="P363" s="234">
        <f>P$299*Assumptions!$N$37*(1+Assumptions!$J$24)^(P$1-$G$1)*CHOOSE(Assumptions!$P$3,'Cost Curves'!BS$30,'Cost Curves'!BS$31,'Cost Curves'!BS$32)</f>
        <v>0</v>
      </c>
      <c r="Q363" s="234">
        <f>Q$299*Assumptions!$N$37*(1+Assumptions!$J$24)^(Q$1-$G$1)*CHOOSE(Assumptions!$P$3,'Cost Curves'!BT$30,'Cost Curves'!BT$31,'Cost Curves'!BT$32)</f>
        <v>0</v>
      </c>
      <c r="R363" s="234">
        <f>R$299*Assumptions!$N$37*(1+Assumptions!$J$24)^(R$1-$G$1)*CHOOSE(Assumptions!$P$3,'Cost Curves'!BU$30,'Cost Curves'!BU$31,'Cost Curves'!BU$32)</f>
        <v>0</v>
      </c>
      <c r="S363" s="234">
        <f>S$299*Assumptions!$N$37*(1+Assumptions!$J$24)^(S$1-$G$1)*CHOOSE(Assumptions!$P$3,'Cost Curves'!BV$30,'Cost Curves'!BV$31,'Cost Curves'!BV$32)</f>
        <v>0</v>
      </c>
      <c r="T363" s="234">
        <f>T$299*Assumptions!$N$37*(1+Assumptions!$J$24)^(T$1-$G$1)*CHOOSE(Assumptions!$P$3,'Cost Curves'!BW$30,'Cost Curves'!BW$31,'Cost Curves'!BW$32)</f>
        <v>0</v>
      </c>
      <c r="U363" s="234">
        <f>U$299*Assumptions!$N$37*(1+Assumptions!$J$24)^(U$1-$G$1)*CHOOSE(Assumptions!$P$3,'Cost Curves'!BX$30,'Cost Curves'!BX$31,'Cost Curves'!BX$32)</f>
        <v>0</v>
      </c>
      <c r="V363" s="234">
        <f>V$299*Assumptions!$N$37*(1+Assumptions!$J$24)^(V$1-$G$1)*CHOOSE(Assumptions!$P$3,'Cost Curves'!BY$30,'Cost Curves'!BY$31,'Cost Curves'!BY$32)</f>
        <v>0</v>
      </c>
      <c r="W363" s="234">
        <f>W$299*Assumptions!$N$37*(1+Assumptions!$J$24)^(W$1-$G$1)*CHOOSE(Assumptions!$P$3,'Cost Curves'!BZ$30,'Cost Curves'!BZ$31,'Cost Curves'!BZ$32)</f>
        <v>0</v>
      </c>
      <c r="X363" s="234">
        <f>X$299*Assumptions!$N$37*(1+Assumptions!$J$24)^(X$1-$G$1)*CHOOSE(Assumptions!$P$3,'Cost Curves'!CA$30,'Cost Curves'!CA$31,'Cost Curves'!CA$32)</f>
        <v>0</v>
      </c>
      <c r="Y363" s="12"/>
      <c r="Z363" s="12"/>
    </row>
    <row r="364" spans="1:26" ht="14.25" customHeight="1">
      <c r="A364" s="423"/>
      <c r="B364" s="423"/>
      <c r="C364" s="423"/>
      <c r="D364" s="125" t="s">
        <v>84</v>
      </c>
      <c r="E364" s="12"/>
      <c r="F364" s="12"/>
      <c r="G364" s="327">
        <f>G$299*Assumptions!$H$38*(1+Assumptions!$J$24)^(G$1-$G$1)*CHOOSE(Assumptions!$P$3,'Cost Curves'!BJ$34,'Cost Curves'!BJ$35,'Cost Curves'!BJ$36)</f>
        <v>0</v>
      </c>
      <c r="H364" s="327">
        <f>H$299*Assumptions!$H$38*(1+Assumptions!$J$24)^(H$1-$G$1)*CHOOSE(Assumptions!$P$3,'Cost Curves'!BK$34,'Cost Curves'!BK$35,'Cost Curves'!BK$36)</f>
        <v>0</v>
      </c>
      <c r="I364" s="327">
        <f>I$299*Assumptions!$H$38*(1+Assumptions!$J$24)^(I$1-$G$1)*CHOOSE(Assumptions!$P$3,'Cost Curves'!BL$34,'Cost Curves'!BL$35,'Cost Curves'!BL$36)</f>
        <v>0</v>
      </c>
      <c r="J364" s="327">
        <f>J$299*Assumptions!$H$38*(1+Assumptions!$J$24)^(J$1-$G$1)*CHOOSE(Assumptions!$P$3,'Cost Curves'!BM$34,'Cost Curves'!BM$35,'Cost Curves'!BM$36)</f>
        <v>0</v>
      </c>
      <c r="K364" s="234">
        <f>K$299*Assumptions!$N$38*(1+Assumptions!$J$24)^(K$1-$G$1)*CHOOSE(Assumptions!$P$3,'Cost Curves'!BN$34,'Cost Curves'!BN$35,'Cost Curves'!BN$36)</f>
        <v>0</v>
      </c>
      <c r="L364" s="234">
        <f>L$299*Assumptions!$N$38*(1+Assumptions!$J$24)^(L$1-$G$1)*CHOOSE(Assumptions!$P$3,'Cost Curves'!BO$34,'Cost Curves'!BO$35,'Cost Curves'!BO$36)</f>
        <v>0</v>
      </c>
      <c r="M364" s="234">
        <f>M$299*Assumptions!$N$38*(1+Assumptions!$J$24)^(M$1-$G$1)*CHOOSE(Assumptions!$P$3,'Cost Curves'!BP$34,'Cost Curves'!BP$35,'Cost Curves'!BP$36)</f>
        <v>0</v>
      </c>
      <c r="N364" s="234">
        <f>N$299*Assumptions!$N$38*(1+Assumptions!$J$24)^(N$1-$G$1)*CHOOSE(Assumptions!$P$3,'Cost Curves'!BQ$34,'Cost Curves'!BQ$35,'Cost Curves'!BQ$36)</f>
        <v>0</v>
      </c>
      <c r="O364" s="234">
        <f>O$299*Assumptions!$N$38*(1+Assumptions!$J$24)^(O$1-$G$1)*CHOOSE(Assumptions!$P$3,'Cost Curves'!BR$34,'Cost Curves'!BR$35,'Cost Curves'!BR$36)</f>
        <v>0</v>
      </c>
      <c r="P364" s="234">
        <f>P$299*Assumptions!$N$38*(1+Assumptions!$J$24)^(P$1-$G$1)*CHOOSE(Assumptions!$P$3,'Cost Curves'!BS$34,'Cost Curves'!BS$35,'Cost Curves'!BS$36)</f>
        <v>0</v>
      </c>
      <c r="Q364" s="234">
        <f>Q$299*Assumptions!$N$38*(1+Assumptions!$J$24)^(Q$1-$G$1)*CHOOSE(Assumptions!$P$3,'Cost Curves'!BT$34,'Cost Curves'!BT$35,'Cost Curves'!BT$36)</f>
        <v>0</v>
      </c>
      <c r="R364" s="234">
        <f>R$299*Assumptions!$N$38*(1+Assumptions!$J$24)^(R$1-$G$1)*CHOOSE(Assumptions!$P$3,'Cost Curves'!BU$34,'Cost Curves'!BU$35,'Cost Curves'!BU$36)</f>
        <v>0</v>
      </c>
      <c r="S364" s="234">
        <f>S$299*Assumptions!$N$38*(1+Assumptions!$J$24)^(S$1-$G$1)*CHOOSE(Assumptions!$P$3,'Cost Curves'!BV$34,'Cost Curves'!BV$35,'Cost Curves'!BV$36)</f>
        <v>0</v>
      </c>
      <c r="T364" s="234">
        <f>T$299*Assumptions!$N$38*(1+Assumptions!$J$24)^(T$1-$G$1)*CHOOSE(Assumptions!$P$3,'Cost Curves'!BW$34,'Cost Curves'!BW$35,'Cost Curves'!BW$36)</f>
        <v>0</v>
      </c>
      <c r="U364" s="234">
        <f>U$299*Assumptions!$N$38*(1+Assumptions!$J$24)^(U$1-$G$1)*CHOOSE(Assumptions!$P$3,'Cost Curves'!BX$34,'Cost Curves'!BX$35,'Cost Curves'!BX$36)</f>
        <v>0</v>
      </c>
      <c r="V364" s="234">
        <f>V$299*Assumptions!$N$38*(1+Assumptions!$J$24)^(V$1-$G$1)*CHOOSE(Assumptions!$P$3,'Cost Curves'!BY$34,'Cost Curves'!BY$35,'Cost Curves'!BY$36)</f>
        <v>0</v>
      </c>
      <c r="W364" s="234">
        <f>W$299*Assumptions!$N$38*(1+Assumptions!$J$24)^(W$1-$G$1)*CHOOSE(Assumptions!$P$3,'Cost Curves'!BZ$34,'Cost Curves'!BZ$35,'Cost Curves'!BZ$36)</f>
        <v>0</v>
      </c>
      <c r="X364" s="234">
        <f>X$299*Assumptions!$N$38*(1+Assumptions!$J$24)^(X$1-$G$1)*CHOOSE(Assumptions!$P$3,'Cost Curves'!CA$34,'Cost Curves'!CA$35,'Cost Curves'!CA$36)</f>
        <v>0</v>
      </c>
      <c r="Y364" s="12"/>
      <c r="Z364" s="12"/>
    </row>
    <row r="365" spans="1:26" ht="14.25" customHeight="1">
      <c r="A365" s="423"/>
      <c r="B365" s="423"/>
      <c r="C365" s="423"/>
      <c r="D365" s="125" t="s">
        <v>85</v>
      </c>
      <c r="E365" s="12"/>
      <c r="F365" s="12"/>
      <c r="G365" s="327">
        <f>G$299*Assumptions!$H$39*(1+Assumptions!$J$24)^(G$1-$G$1)*CHOOSE(Assumptions!$P$3,'Cost Curves'!BJ$38,'Cost Curves'!BJ$39,'Cost Curves'!BJ$40)</f>
        <v>0</v>
      </c>
      <c r="H365" s="327">
        <f>H$299*Assumptions!$H$39*(1+Assumptions!$J$24)^(H$1-$G$1)*CHOOSE(Assumptions!$P$3,'Cost Curves'!BK$38,'Cost Curves'!BK$39,'Cost Curves'!BK$40)</f>
        <v>0</v>
      </c>
      <c r="I365" s="327">
        <f>I$299*Assumptions!$H$39*(1+Assumptions!$J$24)^(I$1-$G$1)*CHOOSE(Assumptions!$P$3,'Cost Curves'!BL$38,'Cost Curves'!BL$39,'Cost Curves'!BL$40)</f>
        <v>0</v>
      </c>
      <c r="J365" s="327">
        <f>J$299*Assumptions!$H$39*(1+Assumptions!$J$24)^(J$1-$G$1)*CHOOSE(Assumptions!$P$3,'Cost Curves'!BM$38,'Cost Curves'!BM$39,'Cost Curves'!BM$40)</f>
        <v>0</v>
      </c>
      <c r="K365" s="234">
        <f>K$299*Assumptions!$N$39*(1+Assumptions!$J$24)^(K$1-$G$1)*CHOOSE(Assumptions!$P$3,'Cost Curves'!BN$38,'Cost Curves'!BN$39,'Cost Curves'!BN$40)</f>
        <v>0</v>
      </c>
      <c r="L365" s="234">
        <f>L$299*Assumptions!$N$39*(1+Assumptions!$J$24)^(L$1-$G$1)*CHOOSE(Assumptions!$P$3,'Cost Curves'!BO$38,'Cost Curves'!BO$39,'Cost Curves'!BO$40)</f>
        <v>0</v>
      </c>
      <c r="M365" s="234">
        <f>M$299*Assumptions!$N$39*(1+Assumptions!$J$24)^(M$1-$G$1)*CHOOSE(Assumptions!$P$3,'Cost Curves'!BP$38,'Cost Curves'!BP$39,'Cost Curves'!BP$40)</f>
        <v>0</v>
      </c>
      <c r="N365" s="234">
        <f>N$299*Assumptions!$N$39*(1+Assumptions!$J$24)^(N$1-$G$1)*CHOOSE(Assumptions!$P$3,'Cost Curves'!BQ$38,'Cost Curves'!BQ$39,'Cost Curves'!BQ$40)</f>
        <v>0</v>
      </c>
      <c r="O365" s="234">
        <f>O$299*Assumptions!$N$39*(1+Assumptions!$J$24)^(O$1-$G$1)*CHOOSE(Assumptions!$P$3,'Cost Curves'!BR$38,'Cost Curves'!BR$39,'Cost Curves'!BR$40)</f>
        <v>0</v>
      </c>
      <c r="P365" s="234">
        <f>P$299*Assumptions!$N$39*(1+Assumptions!$J$24)^(P$1-$G$1)*CHOOSE(Assumptions!$P$3,'Cost Curves'!BS$38,'Cost Curves'!BS$39,'Cost Curves'!BS$40)</f>
        <v>0</v>
      </c>
      <c r="Q365" s="234">
        <f>Q$299*Assumptions!$N$39*(1+Assumptions!$J$24)^(Q$1-$G$1)*CHOOSE(Assumptions!$P$3,'Cost Curves'!BT$38,'Cost Curves'!BT$39,'Cost Curves'!BT$40)</f>
        <v>0</v>
      </c>
      <c r="R365" s="234">
        <f>R$299*Assumptions!$N$39*(1+Assumptions!$J$24)^(R$1-$G$1)*CHOOSE(Assumptions!$P$3,'Cost Curves'!BU$38,'Cost Curves'!BU$39,'Cost Curves'!BU$40)</f>
        <v>0</v>
      </c>
      <c r="S365" s="234">
        <f>S$299*Assumptions!$N$39*(1+Assumptions!$J$24)^(S$1-$G$1)*CHOOSE(Assumptions!$P$3,'Cost Curves'!BV$38,'Cost Curves'!BV$39,'Cost Curves'!BV$40)</f>
        <v>0</v>
      </c>
      <c r="T365" s="234">
        <f>T$299*Assumptions!$N$39*(1+Assumptions!$J$24)^(T$1-$G$1)*CHOOSE(Assumptions!$P$3,'Cost Curves'!BW$38,'Cost Curves'!BW$39,'Cost Curves'!BW$40)</f>
        <v>0</v>
      </c>
      <c r="U365" s="234">
        <f>U$299*Assumptions!$N$39*(1+Assumptions!$J$24)^(U$1-$G$1)*CHOOSE(Assumptions!$P$3,'Cost Curves'!BX$38,'Cost Curves'!BX$39,'Cost Curves'!BX$40)</f>
        <v>0</v>
      </c>
      <c r="V365" s="234">
        <f>V$299*Assumptions!$N$39*(1+Assumptions!$J$24)^(V$1-$G$1)*CHOOSE(Assumptions!$P$3,'Cost Curves'!BY$38,'Cost Curves'!BY$39,'Cost Curves'!BY$40)</f>
        <v>0</v>
      </c>
      <c r="W365" s="234">
        <f>W$299*Assumptions!$N$39*(1+Assumptions!$J$24)^(W$1-$G$1)*CHOOSE(Assumptions!$P$3,'Cost Curves'!BZ$38,'Cost Curves'!BZ$39,'Cost Curves'!BZ$40)</f>
        <v>0</v>
      </c>
      <c r="X365" s="234">
        <f>X$299*Assumptions!$N$39*(1+Assumptions!$J$24)^(X$1-$G$1)*CHOOSE(Assumptions!$P$3,'Cost Curves'!CA$38,'Cost Curves'!CA$39,'Cost Curves'!CA$40)</f>
        <v>0</v>
      </c>
      <c r="Y365" s="12"/>
      <c r="Z365" s="12"/>
    </row>
    <row r="366" spans="1:26" ht="14.25" customHeight="1">
      <c r="A366" s="423"/>
      <c r="B366" s="423"/>
      <c r="C366" s="423"/>
      <c r="D366" s="125" t="s">
        <v>86</v>
      </c>
      <c r="E366" s="12"/>
      <c r="F366" s="12"/>
      <c r="G366" s="327">
        <f>G$299*Assumptions!$H$40*(1+Assumptions!$J$24)^(G$1-$G$1)*CHOOSE(Assumptions!$P$3,'Cost Curves'!BJ$42,'Cost Curves'!BJ$43,'Cost Curves'!BJ$44)</f>
        <v>0</v>
      </c>
      <c r="H366" s="327">
        <f>H$299*Assumptions!$H$40*(1+Assumptions!$J$24)^(H$1-$G$1)*CHOOSE(Assumptions!$P$3,'Cost Curves'!BK$42,'Cost Curves'!BK$43,'Cost Curves'!BK$44)</f>
        <v>0</v>
      </c>
      <c r="I366" s="327">
        <f>I$299*Assumptions!$H$40*(1+Assumptions!$J$24)^(I$1-$G$1)*CHOOSE(Assumptions!$P$3,'Cost Curves'!BL$42,'Cost Curves'!BL$43,'Cost Curves'!BL$44)</f>
        <v>0</v>
      </c>
      <c r="J366" s="327">
        <f>J$299*Assumptions!$H$40*(1+Assumptions!$J$24)^(J$1-$G$1)*CHOOSE(Assumptions!$P$3,'Cost Curves'!BM$42,'Cost Curves'!BM$43,'Cost Curves'!BM$44)</f>
        <v>0</v>
      </c>
      <c r="K366" s="234">
        <f>K$299*Assumptions!$N$40*(1+Assumptions!$J$24)^(K$1-$G$1)*CHOOSE(Assumptions!$P$3,'Cost Curves'!BN$42,'Cost Curves'!BN$43,'Cost Curves'!BN$44)</f>
        <v>0</v>
      </c>
      <c r="L366" s="234">
        <f>L$299*Assumptions!$N$40*(1+Assumptions!$J$24)^(L$1-$G$1)*CHOOSE(Assumptions!$P$3,'Cost Curves'!BO$42,'Cost Curves'!BO$43,'Cost Curves'!BO$44)</f>
        <v>0</v>
      </c>
      <c r="M366" s="234">
        <f>M$299*Assumptions!$N$40*(1+Assumptions!$J$24)^(M$1-$G$1)*CHOOSE(Assumptions!$P$3,'Cost Curves'!BP$42,'Cost Curves'!BP$43,'Cost Curves'!BP$44)</f>
        <v>0</v>
      </c>
      <c r="N366" s="234">
        <f>N$299*Assumptions!$N$40*(1+Assumptions!$J$24)^(N$1-$G$1)*CHOOSE(Assumptions!$P$3,'Cost Curves'!BQ$42,'Cost Curves'!BQ$43,'Cost Curves'!BQ$44)</f>
        <v>0</v>
      </c>
      <c r="O366" s="234">
        <f>O$299*Assumptions!$N$40*(1+Assumptions!$J$24)^(O$1-$G$1)*CHOOSE(Assumptions!$P$3,'Cost Curves'!BR$42,'Cost Curves'!BR$43,'Cost Curves'!BR$44)</f>
        <v>0</v>
      </c>
      <c r="P366" s="234">
        <f>P$299*Assumptions!$N$40*(1+Assumptions!$J$24)^(P$1-$G$1)*CHOOSE(Assumptions!$P$3,'Cost Curves'!BS$42,'Cost Curves'!BS$43,'Cost Curves'!BS$44)</f>
        <v>0</v>
      </c>
      <c r="Q366" s="234">
        <f>Q$299*Assumptions!$N$40*(1+Assumptions!$J$24)^(Q$1-$G$1)*CHOOSE(Assumptions!$P$3,'Cost Curves'!BT$42,'Cost Curves'!BT$43,'Cost Curves'!BT$44)</f>
        <v>0</v>
      </c>
      <c r="R366" s="234">
        <f>R$299*Assumptions!$N$40*(1+Assumptions!$J$24)^(R$1-$G$1)*CHOOSE(Assumptions!$P$3,'Cost Curves'!BU$42,'Cost Curves'!BU$43,'Cost Curves'!BU$44)</f>
        <v>0</v>
      </c>
      <c r="S366" s="234">
        <f>S$299*Assumptions!$N$40*(1+Assumptions!$J$24)^(S$1-$G$1)*CHOOSE(Assumptions!$P$3,'Cost Curves'!BV$42,'Cost Curves'!BV$43,'Cost Curves'!BV$44)</f>
        <v>0</v>
      </c>
      <c r="T366" s="234">
        <f>T$299*Assumptions!$N$40*(1+Assumptions!$J$24)^(T$1-$G$1)*CHOOSE(Assumptions!$P$3,'Cost Curves'!BW$42,'Cost Curves'!BW$43,'Cost Curves'!BW$44)</f>
        <v>0</v>
      </c>
      <c r="U366" s="234">
        <f>U$299*Assumptions!$N$40*(1+Assumptions!$J$24)^(U$1-$G$1)*CHOOSE(Assumptions!$P$3,'Cost Curves'!BX$42,'Cost Curves'!BX$43,'Cost Curves'!BX$44)</f>
        <v>0</v>
      </c>
      <c r="V366" s="234">
        <f>V$299*Assumptions!$N$40*(1+Assumptions!$J$24)^(V$1-$G$1)*CHOOSE(Assumptions!$P$3,'Cost Curves'!BY$42,'Cost Curves'!BY$43,'Cost Curves'!BY$44)</f>
        <v>0</v>
      </c>
      <c r="W366" s="234">
        <f>W$299*Assumptions!$N$40*(1+Assumptions!$J$24)^(W$1-$G$1)*CHOOSE(Assumptions!$P$3,'Cost Curves'!BZ$42,'Cost Curves'!BZ$43,'Cost Curves'!BZ$44)</f>
        <v>0</v>
      </c>
      <c r="X366" s="234">
        <f>X$299*Assumptions!$N$40*(1+Assumptions!$J$24)^(X$1-$G$1)*CHOOSE(Assumptions!$P$3,'Cost Curves'!CA$42,'Cost Curves'!CA$43,'Cost Curves'!CA$44)</f>
        <v>0</v>
      </c>
      <c r="Y366" s="12"/>
      <c r="Z366" s="12"/>
    </row>
    <row r="367" spans="1:26" ht="14.25" customHeight="1">
      <c r="A367" s="423"/>
      <c r="B367" s="423"/>
      <c r="C367" s="423"/>
      <c r="D367" s="125" t="s">
        <v>87</v>
      </c>
      <c r="E367" s="12"/>
      <c r="F367" s="12"/>
      <c r="G367" s="327">
        <f>G$299*Assumptions!$H$41*(1+Assumptions!$J$24)^(G$1-$G$1)*CHOOSE(Assumptions!$P$3,'Cost Curves'!BJ$46,'Cost Curves'!BJ$47,'Cost Curves'!BJ$48)</f>
        <v>0</v>
      </c>
      <c r="H367" s="327">
        <f>H$299*Assumptions!$H$41*(1+Assumptions!$J$24)^(H$1-$G$1)*CHOOSE(Assumptions!$P$3,'Cost Curves'!BK$46,'Cost Curves'!BK$47,'Cost Curves'!BK$48)</f>
        <v>0</v>
      </c>
      <c r="I367" s="327">
        <f>I$299*Assumptions!$H$41*(1+Assumptions!$J$24)^(I$1-$G$1)*CHOOSE(Assumptions!$P$3,'Cost Curves'!BL$46,'Cost Curves'!BL$47,'Cost Curves'!BL$48)</f>
        <v>0</v>
      </c>
      <c r="J367" s="327">
        <f>J$299*Assumptions!$H$41*(1+Assumptions!$J$24)^(J$1-$G$1)*CHOOSE(Assumptions!$P$3,'Cost Curves'!BM$46,'Cost Curves'!BM$47,'Cost Curves'!BM$48)</f>
        <v>0</v>
      </c>
      <c r="K367" s="234">
        <f>K$299*Assumptions!$N$41*(1+Assumptions!$J$24)^(K$1-$G$1)*CHOOSE(Assumptions!$P$3,'Cost Curves'!BN$46,'Cost Curves'!BN$47,'Cost Curves'!BN$48)</f>
        <v>0</v>
      </c>
      <c r="L367" s="234">
        <f>L$299*Assumptions!$N$41*(1+Assumptions!$J$24)^(L$1-$G$1)*CHOOSE(Assumptions!$P$3,'Cost Curves'!BO$46,'Cost Curves'!BO$47,'Cost Curves'!BO$48)</f>
        <v>0</v>
      </c>
      <c r="M367" s="234">
        <f>M$299*Assumptions!$N$41*(1+Assumptions!$J$24)^(M$1-$G$1)*CHOOSE(Assumptions!$P$3,'Cost Curves'!BP$46,'Cost Curves'!BP$47,'Cost Curves'!BP$48)</f>
        <v>0</v>
      </c>
      <c r="N367" s="234">
        <f>N$299*Assumptions!$N$41*(1+Assumptions!$J$24)^(N$1-$G$1)*CHOOSE(Assumptions!$P$3,'Cost Curves'!BQ$46,'Cost Curves'!BQ$47,'Cost Curves'!BQ$48)</f>
        <v>0</v>
      </c>
      <c r="O367" s="234">
        <f>O$299*Assumptions!$N$41*(1+Assumptions!$J$24)^(O$1-$G$1)*CHOOSE(Assumptions!$P$3,'Cost Curves'!BR$46,'Cost Curves'!BR$47,'Cost Curves'!BR$48)</f>
        <v>0</v>
      </c>
      <c r="P367" s="234">
        <f>P$299*Assumptions!$N$41*(1+Assumptions!$J$24)^(P$1-$G$1)*CHOOSE(Assumptions!$P$3,'Cost Curves'!BS$46,'Cost Curves'!BS$47,'Cost Curves'!BS$48)</f>
        <v>0</v>
      </c>
      <c r="Q367" s="234">
        <f>Q$299*Assumptions!$N$41*(1+Assumptions!$J$24)^(Q$1-$G$1)*CHOOSE(Assumptions!$P$3,'Cost Curves'!BT$46,'Cost Curves'!BT$47,'Cost Curves'!BT$48)</f>
        <v>0</v>
      </c>
      <c r="R367" s="234">
        <f>R$299*Assumptions!$N$41*(1+Assumptions!$J$24)^(R$1-$G$1)*CHOOSE(Assumptions!$P$3,'Cost Curves'!BU$46,'Cost Curves'!BU$47,'Cost Curves'!BU$48)</f>
        <v>0</v>
      </c>
      <c r="S367" s="234">
        <f>S$299*Assumptions!$N$41*(1+Assumptions!$J$24)^(S$1-$G$1)*CHOOSE(Assumptions!$P$3,'Cost Curves'!BV$46,'Cost Curves'!BV$47,'Cost Curves'!BV$48)</f>
        <v>0</v>
      </c>
      <c r="T367" s="234">
        <f>T$299*Assumptions!$N$41*(1+Assumptions!$J$24)^(T$1-$G$1)*CHOOSE(Assumptions!$P$3,'Cost Curves'!BW$46,'Cost Curves'!BW$47,'Cost Curves'!BW$48)</f>
        <v>0</v>
      </c>
      <c r="U367" s="234">
        <f>U$299*Assumptions!$N$41*(1+Assumptions!$J$24)^(U$1-$G$1)*CHOOSE(Assumptions!$P$3,'Cost Curves'!BX$46,'Cost Curves'!BX$47,'Cost Curves'!BX$48)</f>
        <v>0</v>
      </c>
      <c r="V367" s="234">
        <f>V$299*Assumptions!$N$41*(1+Assumptions!$J$24)^(V$1-$G$1)*CHOOSE(Assumptions!$P$3,'Cost Curves'!BY$46,'Cost Curves'!BY$47,'Cost Curves'!BY$48)</f>
        <v>0</v>
      </c>
      <c r="W367" s="234">
        <f>W$299*Assumptions!$N$41*(1+Assumptions!$J$24)^(W$1-$G$1)*CHOOSE(Assumptions!$P$3,'Cost Curves'!BZ$46,'Cost Curves'!BZ$47,'Cost Curves'!BZ$48)</f>
        <v>0</v>
      </c>
      <c r="X367" s="234">
        <f>X$299*Assumptions!$N$41*(1+Assumptions!$J$24)^(X$1-$G$1)*CHOOSE(Assumptions!$P$3,'Cost Curves'!CA$46,'Cost Curves'!CA$47,'Cost Curves'!CA$48)</f>
        <v>0</v>
      </c>
      <c r="Y367" s="12"/>
      <c r="Z367" s="12"/>
    </row>
    <row r="368" spans="1:26" ht="14.25" customHeight="1">
      <c r="A368" s="423"/>
      <c r="B368" s="423"/>
      <c r="C368" s="423"/>
      <c r="D368" s="125" t="s">
        <v>89</v>
      </c>
      <c r="E368" s="12"/>
      <c r="F368" s="12"/>
      <c r="G368" s="327">
        <f>G$299*Assumptions!$H$43*(1+Assumptions!$J$24)^(G$1-$G$1)*CHOOSE(Assumptions!$P$3,'Cost Curves'!BJ$50,'Cost Curves'!BJ$51,'Cost Curves'!BJ$52)</f>
        <v>0</v>
      </c>
      <c r="H368" s="327">
        <f>H$299*Assumptions!$H$43*(1+Assumptions!$J$24)^(H$1-$G$1)*CHOOSE(Assumptions!$P$3,'Cost Curves'!BK$50,'Cost Curves'!BK$51,'Cost Curves'!BK$52)</f>
        <v>0</v>
      </c>
      <c r="I368" s="327">
        <f>I$299*Assumptions!$H$43*(1+Assumptions!$J$24)^(I$1-$G$1)*CHOOSE(Assumptions!$P$3,'Cost Curves'!BL$50,'Cost Curves'!BL$51,'Cost Curves'!BL$52)</f>
        <v>0</v>
      </c>
      <c r="J368" s="327">
        <f>J$299*Assumptions!$H$43*(1+Assumptions!$J$24)^(J$1-$G$1)*CHOOSE(Assumptions!$P$3,'Cost Curves'!BM$50,'Cost Curves'!BM$51,'Cost Curves'!BM$52)</f>
        <v>0</v>
      </c>
      <c r="K368" s="234">
        <f>K$299*Assumptions!$N$43*(1+Assumptions!$J$24)^(K$1-$G$1)*CHOOSE(Assumptions!$P$3,'Cost Curves'!BN$50,'Cost Curves'!BN$51,'Cost Curves'!BN$52)</f>
        <v>0</v>
      </c>
      <c r="L368" s="234">
        <f>L$299*Assumptions!$N$43*(1+Assumptions!$J$24)^(L$1-$G$1)*CHOOSE(Assumptions!$P$3,'Cost Curves'!BO$50,'Cost Curves'!BO$51,'Cost Curves'!BO$52)</f>
        <v>0</v>
      </c>
      <c r="M368" s="234">
        <f>M$299*Assumptions!$N$43*(1+Assumptions!$J$24)^(M$1-$G$1)*CHOOSE(Assumptions!$P$3,'Cost Curves'!BP$50,'Cost Curves'!BP$51,'Cost Curves'!BP$52)</f>
        <v>0</v>
      </c>
      <c r="N368" s="234">
        <f>N$299*Assumptions!$N$43*(1+Assumptions!$J$24)^(N$1-$G$1)*CHOOSE(Assumptions!$P$3,'Cost Curves'!BQ$50,'Cost Curves'!BQ$51,'Cost Curves'!BQ$52)</f>
        <v>0</v>
      </c>
      <c r="O368" s="234">
        <f>O$299*Assumptions!$N$43*(1+Assumptions!$J$24)^(O$1-$G$1)*CHOOSE(Assumptions!$P$3,'Cost Curves'!BR$50,'Cost Curves'!BR$51,'Cost Curves'!BR$52)</f>
        <v>0</v>
      </c>
      <c r="P368" s="234">
        <f>P$299*Assumptions!$N$43*(1+Assumptions!$J$24)^(P$1-$G$1)*CHOOSE(Assumptions!$P$3,'Cost Curves'!BS$50,'Cost Curves'!BS$51,'Cost Curves'!BS$52)</f>
        <v>0</v>
      </c>
      <c r="Q368" s="234">
        <f>Q$299*Assumptions!$N$43*(1+Assumptions!$J$24)^(Q$1-$G$1)*CHOOSE(Assumptions!$P$3,'Cost Curves'!BT$50,'Cost Curves'!BT$51,'Cost Curves'!BT$52)</f>
        <v>0</v>
      </c>
      <c r="R368" s="234">
        <f>R$299*Assumptions!$N$43*(1+Assumptions!$J$24)^(R$1-$G$1)*CHOOSE(Assumptions!$P$3,'Cost Curves'!BU$50,'Cost Curves'!BU$51,'Cost Curves'!BU$52)</f>
        <v>0</v>
      </c>
      <c r="S368" s="234">
        <f>S$299*Assumptions!$N$43*(1+Assumptions!$J$24)^(S$1-$G$1)*CHOOSE(Assumptions!$P$3,'Cost Curves'!BV$50,'Cost Curves'!BV$51,'Cost Curves'!BV$52)</f>
        <v>0</v>
      </c>
      <c r="T368" s="234">
        <f>T$299*Assumptions!$N$43*(1+Assumptions!$J$24)^(T$1-$G$1)*CHOOSE(Assumptions!$P$3,'Cost Curves'!BW$50,'Cost Curves'!BW$51,'Cost Curves'!BW$52)</f>
        <v>0</v>
      </c>
      <c r="U368" s="234">
        <f>U$299*Assumptions!$N$43*(1+Assumptions!$J$24)^(U$1-$G$1)*CHOOSE(Assumptions!$P$3,'Cost Curves'!BX$50,'Cost Curves'!BX$51,'Cost Curves'!BX$52)</f>
        <v>0</v>
      </c>
      <c r="V368" s="234">
        <f>V$299*Assumptions!$N$43*(1+Assumptions!$J$24)^(V$1-$G$1)*CHOOSE(Assumptions!$P$3,'Cost Curves'!BY$50,'Cost Curves'!BY$51,'Cost Curves'!BY$52)</f>
        <v>0</v>
      </c>
      <c r="W368" s="234">
        <f>W$299*Assumptions!$N$43*(1+Assumptions!$J$24)^(W$1-$G$1)*CHOOSE(Assumptions!$P$3,'Cost Curves'!BZ$50,'Cost Curves'!BZ$51,'Cost Curves'!BZ$52)</f>
        <v>0</v>
      </c>
      <c r="X368" s="234">
        <f>X$299*Assumptions!$N$43*(1+Assumptions!$J$24)^(X$1-$G$1)*CHOOSE(Assumptions!$P$3,'Cost Curves'!CA$50,'Cost Curves'!CA$51,'Cost Curves'!CA$52)</f>
        <v>0</v>
      </c>
      <c r="Y368" s="12"/>
      <c r="Z368" s="12"/>
    </row>
    <row r="369" spans="1:26" ht="14.25" customHeight="1">
      <c r="A369" s="423"/>
      <c r="B369" s="423"/>
      <c r="C369" s="423"/>
      <c r="D369" s="125" t="s">
        <v>90</v>
      </c>
      <c r="E369" s="12"/>
      <c r="F369" s="12"/>
      <c r="G369" s="327">
        <f>G$299*Assumptions!$H$44*(1+Assumptions!$J$24)^(G$1-$G$1)*CHOOSE(Assumptions!$P$3,'Cost Curves'!BJ$54,'Cost Curves'!BJ$55,'Cost Curves'!BJ$56)</f>
        <v>0</v>
      </c>
      <c r="H369" s="327">
        <f>H$299*Assumptions!$H$44*(1+Assumptions!$J$24)^(H$1-$G$1)*CHOOSE(Assumptions!$P$3,'Cost Curves'!BK$54,'Cost Curves'!BK$55,'Cost Curves'!BK$56)</f>
        <v>0</v>
      </c>
      <c r="I369" s="327">
        <f>I$299*Assumptions!$H$44*(1+Assumptions!$J$24)^(I$1-$G$1)*CHOOSE(Assumptions!$P$3,'Cost Curves'!BL$54,'Cost Curves'!BL$55,'Cost Curves'!BL$56)</f>
        <v>0</v>
      </c>
      <c r="J369" s="327">
        <f>J$299*Assumptions!$H$44*(1+Assumptions!$J$24)^(J$1-$G$1)*CHOOSE(Assumptions!$P$3,'Cost Curves'!BM$54,'Cost Curves'!BM$55,'Cost Curves'!BM$56)</f>
        <v>0</v>
      </c>
      <c r="K369" s="234">
        <f>K$299*Assumptions!$N$44*(1+Assumptions!$J$24)^(K$1-$G$1)*CHOOSE(Assumptions!$P$3,'Cost Curves'!BN$54,'Cost Curves'!BN$55,'Cost Curves'!BN$56)</f>
        <v>0</v>
      </c>
      <c r="L369" s="234">
        <f>L$299*Assumptions!$N$44*(1+Assumptions!$J$24)^(L$1-$G$1)*CHOOSE(Assumptions!$P$3,'Cost Curves'!BO$54,'Cost Curves'!BO$55,'Cost Curves'!BO$56)</f>
        <v>0</v>
      </c>
      <c r="M369" s="234">
        <f>M$299*Assumptions!$N$44*(1+Assumptions!$J$24)^(M$1-$G$1)*CHOOSE(Assumptions!$P$3,'Cost Curves'!BP$54,'Cost Curves'!BP$55,'Cost Curves'!BP$56)</f>
        <v>0</v>
      </c>
      <c r="N369" s="234">
        <f>N$299*Assumptions!$N$44*(1+Assumptions!$J$24)^(N$1-$G$1)*CHOOSE(Assumptions!$P$3,'Cost Curves'!BQ$54,'Cost Curves'!BQ$55,'Cost Curves'!BQ$56)</f>
        <v>0</v>
      </c>
      <c r="O369" s="234">
        <f>O$299*Assumptions!$N$44*(1+Assumptions!$J$24)^(O$1-$G$1)*CHOOSE(Assumptions!$P$3,'Cost Curves'!BR$54,'Cost Curves'!BR$55,'Cost Curves'!BR$56)</f>
        <v>0</v>
      </c>
      <c r="P369" s="234">
        <f>P$299*Assumptions!$N$44*(1+Assumptions!$J$24)^(P$1-$G$1)*CHOOSE(Assumptions!$P$3,'Cost Curves'!BS$54,'Cost Curves'!BS$55,'Cost Curves'!BS$56)</f>
        <v>0</v>
      </c>
      <c r="Q369" s="234">
        <f>Q$299*Assumptions!$N$44*(1+Assumptions!$J$24)^(Q$1-$G$1)*CHOOSE(Assumptions!$P$3,'Cost Curves'!BT$54,'Cost Curves'!BT$55,'Cost Curves'!BT$56)</f>
        <v>0</v>
      </c>
      <c r="R369" s="234">
        <f>R$299*Assumptions!$N$44*(1+Assumptions!$J$24)^(R$1-$G$1)*CHOOSE(Assumptions!$P$3,'Cost Curves'!BU$54,'Cost Curves'!BU$55,'Cost Curves'!BU$56)</f>
        <v>0</v>
      </c>
      <c r="S369" s="234">
        <f>S$299*Assumptions!$N$44*(1+Assumptions!$J$24)^(S$1-$G$1)*CHOOSE(Assumptions!$P$3,'Cost Curves'!BV$54,'Cost Curves'!BV$55,'Cost Curves'!BV$56)</f>
        <v>0</v>
      </c>
      <c r="T369" s="234">
        <f>T$299*Assumptions!$N$44*(1+Assumptions!$J$24)^(T$1-$G$1)*CHOOSE(Assumptions!$P$3,'Cost Curves'!BW$54,'Cost Curves'!BW$55,'Cost Curves'!BW$56)</f>
        <v>0</v>
      </c>
      <c r="U369" s="234">
        <f>U$299*Assumptions!$N$44*(1+Assumptions!$J$24)^(U$1-$G$1)*CHOOSE(Assumptions!$P$3,'Cost Curves'!BX$54,'Cost Curves'!BX$55,'Cost Curves'!BX$56)</f>
        <v>0</v>
      </c>
      <c r="V369" s="234">
        <f>V$299*Assumptions!$N$44*(1+Assumptions!$J$24)^(V$1-$G$1)*CHOOSE(Assumptions!$P$3,'Cost Curves'!BY$54,'Cost Curves'!BY$55,'Cost Curves'!BY$56)</f>
        <v>0</v>
      </c>
      <c r="W369" s="234">
        <f>W$299*Assumptions!$N$44*(1+Assumptions!$J$24)^(W$1-$G$1)*CHOOSE(Assumptions!$P$3,'Cost Curves'!BZ$54,'Cost Curves'!BZ$55,'Cost Curves'!BZ$56)</f>
        <v>0</v>
      </c>
      <c r="X369" s="234">
        <f>X$299*Assumptions!$N$44*(1+Assumptions!$J$24)^(X$1-$G$1)*CHOOSE(Assumptions!$P$3,'Cost Curves'!CA$54,'Cost Curves'!CA$55,'Cost Curves'!CA$56)</f>
        <v>0</v>
      </c>
      <c r="Y369" s="12"/>
      <c r="Z369" s="12"/>
    </row>
    <row r="370" spans="1:26" ht="14.25" customHeight="1">
      <c r="A370" s="423"/>
      <c r="B370" s="423"/>
      <c r="C370" s="423"/>
      <c r="D370" s="125" t="s">
        <v>171</v>
      </c>
      <c r="E370" s="12"/>
      <c r="F370" s="12"/>
      <c r="G370" s="327">
        <f>G$299*Assumptions!$H$45*(1+Assumptions!$J$24)^(G$1-$G$1)*CHOOSE(Assumptions!$P$3,'Cost Curves'!BJ$58,'Cost Curves'!BJ$59,'Cost Curves'!BJ$60)</f>
        <v>0</v>
      </c>
      <c r="H370" s="327">
        <f>H$299*Assumptions!$H$45*(1+Assumptions!$J$24)^(H$1-$G$1)*CHOOSE(Assumptions!$P$3,'Cost Curves'!BK$58,'Cost Curves'!BK$59,'Cost Curves'!BK$60)</f>
        <v>0</v>
      </c>
      <c r="I370" s="327">
        <f>I$299*Assumptions!$H$45*(1+Assumptions!$J$24)^(I$1-$G$1)*CHOOSE(Assumptions!$P$3,'Cost Curves'!BL$58,'Cost Curves'!BL$59,'Cost Curves'!BL$60)</f>
        <v>0</v>
      </c>
      <c r="J370" s="327">
        <f>J$299*Assumptions!$H$45*(1+Assumptions!$J$24)^(J$1-$G$1)*CHOOSE(Assumptions!$P$3,'Cost Curves'!BM$58,'Cost Curves'!BM$59,'Cost Curves'!BM$60)</f>
        <v>0</v>
      </c>
      <c r="K370" s="234">
        <f>K$299*Assumptions!$N$45*(1+Assumptions!$J$24)^(K$1-$G$1)*CHOOSE(Assumptions!$P$3,'Cost Curves'!BN$58,'Cost Curves'!BN$59,'Cost Curves'!BN$60)</f>
        <v>0</v>
      </c>
      <c r="L370" s="234">
        <f>L$299*Assumptions!$N$45*(1+Assumptions!$J$24)^(L$1-$G$1)*CHOOSE(Assumptions!$P$3,'Cost Curves'!BO$58,'Cost Curves'!BO$59,'Cost Curves'!BO$60)</f>
        <v>0</v>
      </c>
      <c r="M370" s="234">
        <f>M$299*Assumptions!$N$45*(1+Assumptions!$J$24)^(M$1-$G$1)*CHOOSE(Assumptions!$P$3,'Cost Curves'!BP$58,'Cost Curves'!BP$59,'Cost Curves'!BP$60)</f>
        <v>0</v>
      </c>
      <c r="N370" s="234">
        <f>N$299*Assumptions!$N$45*(1+Assumptions!$J$24)^(N$1-$G$1)*CHOOSE(Assumptions!$P$3,'Cost Curves'!BQ$58,'Cost Curves'!BQ$59,'Cost Curves'!BQ$60)</f>
        <v>0</v>
      </c>
      <c r="O370" s="234">
        <f>O$299*Assumptions!$N$45*(1+Assumptions!$J$24)^(O$1-$G$1)*CHOOSE(Assumptions!$P$3,'Cost Curves'!BR$58,'Cost Curves'!BR$59,'Cost Curves'!BR$60)</f>
        <v>0</v>
      </c>
      <c r="P370" s="234">
        <f>P$299*Assumptions!$N$45*(1+Assumptions!$J$24)^(P$1-$G$1)*CHOOSE(Assumptions!$P$3,'Cost Curves'!BS$58,'Cost Curves'!BS$59,'Cost Curves'!BS$60)</f>
        <v>0</v>
      </c>
      <c r="Q370" s="234">
        <f>Q$299*Assumptions!$N$45*(1+Assumptions!$J$24)^(Q$1-$G$1)*CHOOSE(Assumptions!$P$3,'Cost Curves'!BT$58,'Cost Curves'!BT$59,'Cost Curves'!BT$60)</f>
        <v>0</v>
      </c>
      <c r="R370" s="234">
        <f>R$299*Assumptions!$N$45*(1+Assumptions!$J$24)^(R$1-$G$1)*CHOOSE(Assumptions!$P$3,'Cost Curves'!BU$58,'Cost Curves'!BU$59,'Cost Curves'!BU$60)</f>
        <v>0</v>
      </c>
      <c r="S370" s="234">
        <f>S$299*Assumptions!$N$45*(1+Assumptions!$J$24)^(S$1-$G$1)*CHOOSE(Assumptions!$P$3,'Cost Curves'!BV$58,'Cost Curves'!BV$59,'Cost Curves'!BV$60)</f>
        <v>0</v>
      </c>
      <c r="T370" s="234">
        <f>T$299*Assumptions!$N$45*(1+Assumptions!$J$24)^(T$1-$G$1)*CHOOSE(Assumptions!$P$3,'Cost Curves'!BW$58,'Cost Curves'!BW$59,'Cost Curves'!BW$60)</f>
        <v>0</v>
      </c>
      <c r="U370" s="234">
        <f>U$299*Assumptions!$N$45*(1+Assumptions!$J$24)^(U$1-$G$1)*CHOOSE(Assumptions!$P$3,'Cost Curves'!BX$58,'Cost Curves'!BX$59,'Cost Curves'!BX$60)</f>
        <v>0</v>
      </c>
      <c r="V370" s="234">
        <f>V$299*Assumptions!$N$45*(1+Assumptions!$J$24)^(V$1-$G$1)*CHOOSE(Assumptions!$P$3,'Cost Curves'!BY$58,'Cost Curves'!BY$59,'Cost Curves'!BY$60)</f>
        <v>0</v>
      </c>
      <c r="W370" s="234">
        <f>W$299*Assumptions!$N$45*(1+Assumptions!$J$24)^(W$1-$G$1)*CHOOSE(Assumptions!$P$3,'Cost Curves'!BZ$58,'Cost Curves'!BZ$59,'Cost Curves'!BZ$60)</f>
        <v>0</v>
      </c>
      <c r="X370" s="234">
        <f>X$299*Assumptions!$N$45*(1+Assumptions!$J$24)^(X$1-$G$1)*CHOOSE(Assumptions!$P$3,'Cost Curves'!CA$58,'Cost Curves'!CA$59,'Cost Curves'!CA$60)</f>
        <v>0</v>
      </c>
      <c r="Y370" s="12"/>
      <c r="Z370" s="12"/>
    </row>
    <row r="371" spans="1:26" ht="14.25" customHeight="1">
      <c r="A371" s="423"/>
      <c r="B371" s="423"/>
      <c r="C371" s="423"/>
      <c r="D371" s="125" t="s">
        <v>92</v>
      </c>
      <c r="E371" s="12"/>
      <c r="F371" s="12"/>
      <c r="G371" s="327">
        <f>G$299*Assumptions!$H$46*(1+Assumptions!$J$24)^(G$1-$G$1)*CHOOSE(Assumptions!$P$3,'Cost Curves'!BJ$62,'Cost Curves'!BJ$63,'Cost Curves'!BJ$64)</f>
        <v>0</v>
      </c>
      <c r="H371" s="327">
        <f>H$299*Assumptions!$H$46*(1+Assumptions!$J$24)^(H$1-$G$1)*CHOOSE(Assumptions!$P$3,'Cost Curves'!BK$62,'Cost Curves'!BK$63,'Cost Curves'!BK$64)</f>
        <v>0</v>
      </c>
      <c r="I371" s="327">
        <f>I$299*Assumptions!$H$46*(1+Assumptions!$J$24)^(I$1-$G$1)*CHOOSE(Assumptions!$P$3,'Cost Curves'!BL$62,'Cost Curves'!BL$63,'Cost Curves'!BL$64)</f>
        <v>0</v>
      </c>
      <c r="J371" s="327">
        <f>J$299*Assumptions!$H$46*(1+Assumptions!$J$24)^(J$1-$G$1)*CHOOSE(Assumptions!$P$3,'Cost Curves'!BM$62,'Cost Curves'!BM$63,'Cost Curves'!BM$64)</f>
        <v>0</v>
      </c>
      <c r="K371" s="234">
        <f>K$299*Assumptions!$N$46*(1+Assumptions!$J$24)^(K$1-$G$1)*CHOOSE(Assumptions!$P$3,'Cost Curves'!BN$62,'Cost Curves'!BN$63,'Cost Curves'!BN$64)</f>
        <v>0</v>
      </c>
      <c r="L371" s="234">
        <f>L$299*Assumptions!$N$46*(1+Assumptions!$J$24)^(L$1-$G$1)*CHOOSE(Assumptions!$P$3,'Cost Curves'!BO$62,'Cost Curves'!BO$63,'Cost Curves'!BO$64)</f>
        <v>0</v>
      </c>
      <c r="M371" s="234">
        <f>M$299*Assumptions!$N$46*(1+Assumptions!$J$24)^(M$1-$G$1)*CHOOSE(Assumptions!$P$3,'Cost Curves'!BP$62,'Cost Curves'!BP$63,'Cost Curves'!BP$64)</f>
        <v>0</v>
      </c>
      <c r="N371" s="234">
        <f>N$299*Assumptions!$N$46*(1+Assumptions!$J$24)^(N$1-$G$1)*CHOOSE(Assumptions!$P$3,'Cost Curves'!BQ$62,'Cost Curves'!BQ$63,'Cost Curves'!BQ$64)</f>
        <v>0</v>
      </c>
      <c r="O371" s="234">
        <f>O$299*Assumptions!$N$46*(1+Assumptions!$J$24)^(O$1-$G$1)*CHOOSE(Assumptions!$P$3,'Cost Curves'!BR$62,'Cost Curves'!BR$63,'Cost Curves'!BR$64)</f>
        <v>0</v>
      </c>
      <c r="P371" s="234">
        <f>P$299*Assumptions!$N$46*(1+Assumptions!$J$24)^(P$1-$G$1)*CHOOSE(Assumptions!$P$3,'Cost Curves'!BS$62,'Cost Curves'!BS$63,'Cost Curves'!BS$64)</f>
        <v>0</v>
      </c>
      <c r="Q371" s="234">
        <f>Q$299*Assumptions!$N$46*(1+Assumptions!$J$24)^(Q$1-$G$1)*CHOOSE(Assumptions!$P$3,'Cost Curves'!BT$62,'Cost Curves'!BT$63,'Cost Curves'!BT$64)</f>
        <v>0</v>
      </c>
      <c r="R371" s="234">
        <f>R$299*Assumptions!$N$46*(1+Assumptions!$J$24)^(R$1-$G$1)*CHOOSE(Assumptions!$P$3,'Cost Curves'!BU$62,'Cost Curves'!BU$63,'Cost Curves'!BU$64)</f>
        <v>0</v>
      </c>
      <c r="S371" s="234">
        <f>S$299*Assumptions!$N$46*(1+Assumptions!$J$24)^(S$1-$G$1)*CHOOSE(Assumptions!$P$3,'Cost Curves'!BV$62,'Cost Curves'!BV$63,'Cost Curves'!BV$64)</f>
        <v>0</v>
      </c>
      <c r="T371" s="234">
        <f>T$299*Assumptions!$N$46*(1+Assumptions!$J$24)^(T$1-$G$1)*CHOOSE(Assumptions!$P$3,'Cost Curves'!BW$62,'Cost Curves'!BW$63,'Cost Curves'!BW$64)</f>
        <v>0</v>
      </c>
      <c r="U371" s="234">
        <f>U$299*Assumptions!$N$46*(1+Assumptions!$J$24)^(U$1-$G$1)*CHOOSE(Assumptions!$P$3,'Cost Curves'!BX$62,'Cost Curves'!BX$63,'Cost Curves'!BX$64)</f>
        <v>0</v>
      </c>
      <c r="V371" s="234">
        <f>V$299*Assumptions!$N$46*(1+Assumptions!$J$24)^(V$1-$G$1)*CHOOSE(Assumptions!$P$3,'Cost Curves'!BY$62,'Cost Curves'!BY$63,'Cost Curves'!BY$64)</f>
        <v>0</v>
      </c>
      <c r="W371" s="234">
        <f>W$299*Assumptions!$N$46*(1+Assumptions!$J$24)^(W$1-$G$1)*CHOOSE(Assumptions!$P$3,'Cost Curves'!BZ$62,'Cost Curves'!BZ$63,'Cost Curves'!BZ$64)</f>
        <v>0</v>
      </c>
      <c r="X371" s="234">
        <f>X$299*Assumptions!$N$46*(1+Assumptions!$J$24)^(X$1-$G$1)*CHOOSE(Assumptions!$P$3,'Cost Curves'!CA$62,'Cost Curves'!CA$63,'Cost Curves'!CA$64)</f>
        <v>0</v>
      </c>
      <c r="Y371" s="12"/>
      <c r="Z371" s="12"/>
    </row>
    <row r="372" spans="1:26" ht="14.25" customHeight="1">
      <c r="A372" s="423"/>
      <c r="B372" s="423"/>
      <c r="C372" s="423"/>
      <c r="D372" s="125" t="s">
        <v>93</v>
      </c>
      <c r="E372" s="12"/>
      <c r="F372" s="12"/>
      <c r="G372" s="327">
        <f>G$299*Assumptions!$H$47*(1+Assumptions!$J$24)^(G$1-$G$1)*CHOOSE(Assumptions!$P$3,'Cost Curves'!BJ$66,'Cost Curves'!BJ$67,'Cost Curves'!BJ$68)</f>
        <v>0</v>
      </c>
      <c r="H372" s="327">
        <f>H$299*Assumptions!$H$47*(1+Assumptions!$J$24)^(H$1-$G$1)*CHOOSE(Assumptions!$P$3,'Cost Curves'!BK$66,'Cost Curves'!BK$67,'Cost Curves'!BK$68)</f>
        <v>0</v>
      </c>
      <c r="I372" s="327">
        <f>I$299*Assumptions!$H$47*(1+Assumptions!$J$24)^(I$1-$G$1)*CHOOSE(Assumptions!$P$3,'Cost Curves'!BL$66,'Cost Curves'!BL$67,'Cost Curves'!BL$68)</f>
        <v>0</v>
      </c>
      <c r="J372" s="327">
        <f>J$299*Assumptions!$H$47*(1+Assumptions!$J$24)^(J$1-$G$1)*CHOOSE(Assumptions!$P$3,'Cost Curves'!BM$66,'Cost Curves'!BM$67,'Cost Curves'!BM$68)</f>
        <v>0</v>
      </c>
      <c r="K372" s="234">
        <f>K$299*Assumptions!$N$47*(1+Assumptions!$J$24)^(K$1-$G$1)*CHOOSE(Assumptions!$P$3,'Cost Curves'!BN$66,'Cost Curves'!BN$67,'Cost Curves'!BN$68)</f>
        <v>0</v>
      </c>
      <c r="L372" s="234">
        <f>L$299*Assumptions!$N$47*(1+Assumptions!$J$24)^(L$1-$G$1)*CHOOSE(Assumptions!$P$3,'Cost Curves'!BO$66,'Cost Curves'!BO$67,'Cost Curves'!BO$68)</f>
        <v>0</v>
      </c>
      <c r="M372" s="234">
        <f>M$299*Assumptions!$N$47*(1+Assumptions!$J$24)^(M$1-$G$1)*CHOOSE(Assumptions!$P$3,'Cost Curves'!BP$66,'Cost Curves'!BP$67,'Cost Curves'!BP$68)</f>
        <v>0</v>
      </c>
      <c r="N372" s="234">
        <f>N$299*Assumptions!$N$47*(1+Assumptions!$J$24)^(N$1-$G$1)*CHOOSE(Assumptions!$P$3,'Cost Curves'!BQ$66,'Cost Curves'!BQ$67,'Cost Curves'!BQ$68)</f>
        <v>0</v>
      </c>
      <c r="O372" s="234">
        <f>O$299*Assumptions!$N$47*(1+Assumptions!$J$24)^(O$1-$G$1)*CHOOSE(Assumptions!$P$3,'Cost Curves'!BR$66,'Cost Curves'!BR$67,'Cost Curves'!BR$68)</f>
        <v>0</v>
      </c>
      <c r="P372" s="234">
        <f>P$299*Assumptions!$N$47*(1+Assumptions!$J$24)^(P$1-$G$1)*CHOOSE(Assumptions!$P$3,'Cost Curves'!BS$66,'Cost Curves'!BS$67,'Cost Curves'!BS$68)</f>
        <v>0</v>
      </c>
      <c r="Q372" s="234">
        <f>Q$299*Assumptions!$N$47*(1+Assumptions!$J$24)^(Q$1-$G$1)*CHOOSE(Assumptions!$P$3,'Cost Curves'!BT$66,'Cost Curves'!BT$67,'Cost Curves'!BT$68)</f>
        <v>0</v>
      </c>
      <c r="R372" s="234">
        <f>R$299*Assumptions!$N$47*(1+Assumptions!$J$24)^(R$1-$G$1)*CHOOSE(Assumptions!$P$3,'Cost Curves'!BU$66,'Cost Curves'!BU$67,'Cost Curves'!BU$68)</f>
        <v>0</v>
      </c>
      <c r="S372" s="234">
        <f>S$299*Assumptions!$N$47*(1+Assumptions!$J$24)^(S$1-$G$1)*CHOOSE(Assumptions!$P$3,'Cost Curves'!BV$66,'Cost Curves'!BV$67,'Cost Curves'!BV$68)</f>
        <v>0</v>
      </c>
      <c r="T372" s="234">
        <f>T$299*Assumptions!$N$47*(1+Assumptions!$J$24)^(T$1-$G$1)*CHOOSE(Assumptions!$P$3,'Cost Curves'!BW$66,'Cost Curves'!BW$67,'Cost Curves'!BW$68)</f>
        <v>0</v>
      </c>
      <c r="U372" s="234">
        <f>U$299*Assumptions!$N$47*(1+Assumptions!$J$24)^(U$1-$G$1)*CHOOSE(Assumptions!$P$3,'Cost Curves'!BX$66,'Cost Curves'!BX$67,'Cost Curves'!BX$68)</f>
        <v>0</v>
      </c>
      <c r="V372" s="234">
        <f>V$299*Assumptions!$N$47*(1+Assumptions!$J$24)^(V$1-$G$1)*CHOOSE(Assumptions!$P$3,'Cost Curves'!BY$66,'Cost Curves'!BY$67,'Cost Curves'!BY$68)</f>
        <v>0</v>
      </c>
      <c r="W372" s="234">
        <f>W$299*Assumptions!$N$47*(1+Assumptions!$J$24)^(W$1-$G$1)*CHOOSE(Assumptions!$P$3,'Cost Curves'!BZ$66,'Cost Curves'!BZ$67,'Cost Curves'!BZ$68)</f>
        <v>0</v>
      </c>
      <c r="X372" s="234">
        <f>X$299*Assumptions!$N$47*(1+Assumptions!$J$24)^(X$1-$G$1)*CHOOSE(Assumptions!$P$3,'Cost Curves'!CA$66,'Cost Curves'!CA$67,'Cost Curves'!CA$68)</f>
        <v>0</v>
      </c>
      <c r="Y372" s="12"/>
      <c r="Z372" s="12"/>
    </row>
    <row r="373" spans="1:26" ht="14.25" customHeight="1">
      <c r="A373" s="423"/>
      <c r="B373" s="423"/>
      <c r="C373" s="423"/>
      <c r="D373" s="125" t="s">
        <v>94</v>
      </c>
      <c r="E373" s="12"/>
      <c r="F373" s="12"/>
      <c r="G373" s="327">
        <f>G$299*Assumptions!$H$48*(1+Assumptions!$J$24)^(G$1-$G$1)*CHOOSE(Assumptions!$P$3,'Cost Curves'!BJ$70,'Cost Curves'!BJ$71,'Cost Curves'!BJ$72)</f>
        <v>0</v>
      </c>
      <c r="H373" s="327">
        <f>H$299*Assumptions!$H$48*(1+Assumptions!$J$24)^(H$1-$G$1)*CHOOSE(Assumptions!$P$3,'Cost Curves'!BK$70,'Cost Curves'!BK$71,'Cost Curves'!BK$72)</f>
        <v>0</v>
      </c>
      <c r="I373" s="327">
        <f>I$299*Assumptions!$H$48*(1+Assumptions!$J$24)^(I$1-$G$1)*CHOOSE(Assumptions!$P$3,'Cost Curves'!BL$70,'Cost Curves'!BL$71,'Cost Curves'!BL$72)</f>
        <v>0</v>
      </c>
      <c r="J373" s="327">
        <f>J$299*Assumptions!$H$48*(1+Assumptions!$J$24)^(J$1-$G$1)*CHOOSE(Assumptions!$P$3,'Cost Curves'!BM$70,'Cost Curves'!BM$71,'Cost Curves'!BM$72)</f>
        <v>0</v>
      </c>
      <c r="K373" s="234">
        <f>K$299*Assumptions!$N$48*(1+Assumptions!$J$24)^(K$1-$G$1)*CHOOSE(Assumptions!$P$3,'Cost Curves'!BN$70,'Cost Curves'!BN$71,'Cost Curves'!BN$72)</f>
        <v>0</v>
      </c>
      <c r="L373" s="234">
        <f>L$299*Assumptions!$N$48*(1+Assumptions!$J$24)^(L$1-$G$1)*CHOOSE(Assumptions!$P$3,'Cost Curves'!BO$70,'Cost Curves'!BO$71,'Cost Curves'!BO$72)</f>
        <v>0</v>
      </c>
      <c r="M373" s="234">
        <f>M$299*Assumptions!$N$48*(1+Assumptions!$J$24)^(M$1-$G$1)*CHOOSE(Assumptions!$P$3,'Cost Curves'!BP$70,'Cost Curves'!BP$71,'Cost Curves'!BP$72)</f>
        <v>0</v>
      </c>
      <c r="N373" s="234">
        <f>N$299*Assumptions!$N$48*(1+Assumptions!$J$24)^(N$1-$G$1)*CHOOSE(Assumptions!$P$3,'Cost Curves'!BQ$70,'Cost Curves'!BQ$71,'Cost Curves'!BQ$72)</f>
        <v>0</v>
      </c>
      <c r="O373" s="234">
        <f>O$299*Assumptions!$N$48*(1+Assumptions!$J$24)^(O$1-$G$1)*CHOOSE(Assumptions!$P$3,'Cost Curves'!BR$70,'Cost Curves'!BR$71,'Cost Curves'!BR$72)</f>
        <v>0</v>
      </c>
      <c r="P373" s="234">
        <f>P$299*Assumptions!$N$48*(1+Assumptions!$J$24)^(P$1-$G$1)*CHOOSE(Assumptions!$P$3,'Cost Curves'!BS$70,'Cost Curves'!BS$71,'Cost Curves'!BS$72)</f>
        <v>0</v>
      </c>
      <c r="Q373" s="234">
        <f>Q$299*Assumptions!$N$48*(1+Assumptions!$J$24)^(Q$1-$G$1)*CHOOSE(Assumptions!$P$3,'Cost Curves'!BT$70,'Cost Curves'!BT$71,'Cost Curves'!BT$72)</f>
        <v>0</v>
      </c>
      <c r="R373" s="234">
        <f>R$299*Assumptions!$N$48*(1+Assumptions!$J$24)^(R$1-$G$1)*CHOOSE(Assumptions!$P$3,'Cost Curves'!BU$70,'Cost Curves'!BU$71,'Cost Curves'!BU$72)</f>
        <v>0</v>
      </c>
      <c r="S373" s="234">
        <f>S$299*Assumptions!$N$48*(1+Assumptions!$J$24)^(S$1-$G$1)*CHOOSE(Assumptions!$P$3,'Cost Curves'!BV$70,'Cost Curves'!BV$71,'Cost Curves'!BV$72)</f>
        <v>0</v>
      </c>
      <c r="T373" s="234">
        <f>T$299*Assumptions!$N$48*(1+Assumptions!$J$24)^(T$1-$G$1)*CHOOSE(Assumptions!$P$3,'Cost Curves'!BW$70,'Cost Curves'!BW$71,'Cost Curves'!BW$72)</f>
        <v>0</v>
      </c>
      <c r="U373" s="234">
        <f>U$299*Assumptions!$N$48*(1+Assumptions!$J$24)^(U$1-$G$1)*CHOOSE(Assumptions!$P$3,'Cost Curves'!BX$70,'Cost Curves'!BX$71,'Cost Curves'!BX$72)</f>
        <v>0</v>
      </c>
      <c r="V373" s="234">
        <f>V$299*Assumptions!$N$48*(1+Assumptions!$J$24)^(V$1-$G$1)*CHOOSE(Assumptions!$P$3,'Cost Curves'!BY$70,'Cost Curves'!BY$71,'Cost Curves'!BY$72)</f>
        <v>0</v>
      </c>
      <c r="W373" s="234">
        <f>W$299*Assumptions!$N$48*(1+Assumptions!$J$24)^(W$1-$G$1)*CHOOSE(Assumptions!$P$3,'Cost Curves'!BZ$70,'Cost Curves'!BZ$71,'Cost Curves'!BZ$72)</f>
        <v>0</v>
      </c>
      <c r="X373" s="234">
        <f>X$299*Assumptions!$N$48*(1+Assumptions!$J$24)^(X$1-$G$1)*CHOOSE(Assumptions!$P$3,'Cost Curves'!CA$70,'Cost Curves'!CA$71,'Cost Curves'!CA$72)</f>
        <v>0</v>
      </c>
      <c r="Y373" s="12"/>
      <c r="Z373" s="12"/>
    </row>
    <row r="374" spans="1:26" ht="14.25" customHeight="1">
      <c r="A374" s="423"/>
      <c r="B374" s="423"/>
      <c r="C374" s="423"/>
      <c r="D374" s="125" t="s">
        <v>211</v>
      </c>
      <c r="E374" s="12"/>
      <c r="F374" s="12"/>
      <c r="G374" s="327">
        <f>G$299*Assumptions!$H$49*(1+Assumptions!$J$24)^(G$1-$G$1)*CHOOSE(Assumptions!$P$3,'Cost Curves'!BJ$73,'Cost Curves'!BJ$74,'Cost Curves'!BJ$75)</f>
        <v>0</v>
      </c>
      <c r="H374" s="327">
        <f>H$299*Assumptions!$H$49*(1+Assumptions!$J$24)^(H$1-$G$1)*CHOOSE(Assumptions!$P$3,'Cost Curves'!BK$73,'Cost Curves'!BK$74,'Cost Curves'!BK$75)</f>
        <v>0</v>
      </c>
      <c r="I374" s="327">
        <f>I$299*Assumptions!$H$49*(1+Assumptions!$J$24)^(I$1-$G$1)*CHOOSE(Assumptions!$P$3,'Cost Curves'!BL$73,'Cost Curves'!BL$74,'Cost Curves'!BL$75)</f>
        <v>0</v>
      </c>
      <c r="J374" s="327">
        <f>J$299*Assumptions!$H$49*(1+Assumptions!$J$24)^(J$1-$G$1)*CHOOSE(Assumptions!$P$3,'Cost Curves'!BM$73,'Cost Curves'!BM$74,'Cost Curves'!BM$75)</f>
        <v>0</v>
      </c>
      <c r="K374" s="234">
        <f>K$299*Assumptions!$N$49*(1+Assumptions!$J$24)^(K$1-$G$1)*CHOOSE(Assumptions!$P$3,'Cost Curves'!BN$73,'Cost Curves'!BN$74,'Cost Curves'!BN$75)</f>
        <v>0</v>
      </c>
      <c r="L374" s="234">
        <f>L$299*Assumptions!$N$49*(1+Assumptions!$J$24)^(L$1-$G$1)*CHOOSE(Assumptions!$P$3,'Cost Curves'!BO$73,'Cost Curves'!BO$74,'Cost Curves'!BO$75)</f>
        <v>0</v>
      </c>
      <c r="M374" s="234">
        <f>M$299*Assumptions!$N$49*(1+Assumptions!$J$24)^(M$1-$G$1)*CHOOSE(Assumptions!$P$3,'Cost Curves'!BP$73,'Cost Curves'!BP$74,'Cost Curves'!BP$75)</f>
        <v>0</v>
      </c>
      <c r="N374" s="234">
        <f>N$299*Assumptions!$N$49*(1+Assumptions!$J$24)^(N$1-$G$1)*CHOOSE(Assumptions!$P$3,'Cost Curves'!BQ$73,'Cost Curves'!BQ$74,'Cost Curves'!BQ$75)</f>
        <v>0</v>
      </c>
      <c r="O374" s="234">
        <f>O$299*Assumptions!$N$49*(1+Assumptions!$J$24)^(O$1-$G$1)*CHOOSE(Assumptions!$P$3,'Cost Curves'!BR$73,'Cost Curves'!BR$74,'Cost Curves'!BR$75)</f>
        <v>0</v>
      </c>
      <c r="P374" s="234">
        <f>P$299*Assumptions!$N$49*(1+Assumptions!$J$24)^(P$1-$G$1)*CHOOSE(Assumptions!$P$3,'Cost Curves'!BS$73,'Cost Curves'!BS$74,'Cost Curves'!BS$75)</f>
        <v>0</v>
      </c>
      <c r="Q374" s="234">
        <f>Q$299*Assumptions!$N$49*(1+Assumptions!$J$24)^(Q$1-$G$1)*CHOOSE(Assumptions!$P$3,'Cost Curves'!BT$73,'Cost Curves'!BT$74,'Cost Curves'!BT$75)</f>
        <v>0</v>
      </c>
      <c r="R374" s="234">
        <f>R$299*Assumptions!$N$49*(1+Assumptions!$J$24)^(R$1-$G$1)*CHOOSE(Assumptions!$P$3,'Cost Curves'!BU$73,'Cost Curves'!BU$74,'Cost Curves'!BU$75)</f>
        <v>0</v>
      </c>
      <c r="S374" s="234">
        <f>S$299*Assumptions!$N$49*(1+Assumptions!$J$24)^(S$1-$G$1)*CHOOSE(Assumptions!$P$3,'Cost Curves'!BV$73,'Cost Curves'!BV$74,'Cost Curves'!BV$75)</f>
        <v>0</v>
      </c>
      <c r="T374" s="234">
        <f>T$299*Assumptions!$N$49*(1+Assumptions!$J$24)^(T$1-$G$1)*CHOOSE(Assumptions!$P$3,'Cost Curves'!BW$73,'Cost Curves'!BW$74,'Cost Curves'!BW$75)</f>
        <v>0</v>
      </c>
      <c r="U374" s="234">
        <f>U$299*Assumptions!$N$49*(1+Assumptions!$J$24)^(U$1-$G$1)*CHOOSE(Assumptions!$P$3,'Cost Curves'!BX$73,'Cost Curves'!BX$74,'Cost Curves'!BX$75)</f>
        <v>0</v>
      </c>
      <c r="V374" s="234">
        <f>V$299*Assumptions!$N$49*(1+Assumptions!$J$24)^(V$1-$G$1)*CHOOSE(Assumptions!$P$3,'Cost Curves'!BY$73,'Cost Curves'!BY$74,'Cost Curves'!BY$75)</f>
        <v>0</v>
      </c>
      <c r="W374" s="234">
        <f>W$299*Assumptions!$N$49*(1+Assumptions!$J$24)^(W$1-$G$1)*CHOOSE(Assumptions!$P$3,'Cost Curves'!BZ$73,'Cost Curves'!BZ$74,'Cost Curves'!BZ$75)</f>
        <v>0</v>
      </c>
      <c r="X374" s="234">
        <f>X$299*Assumptions!$N$49*(1+Assumptions!$J$24)^(X$1-$G$1)*CHOOSE(Assumptions!$P$3,'Cost Curves'!CA$73,'Cost Curves'!CA$74,'Cost Curves'!CA$75)</f>
        <v>0</v>
      </c>
      <c r="Y374" s="12"/>
      <c r="Z374" s="12"/>
    </row>
    <row r="375" spans="1:26" ht="14.25" customHeight="1">
      <c r="A375" s="423"/>
      <c r="B375" s="423"/>
      <c r="C375" s="423"/>
      <c r="D375" s="239" t="s">
        <v>96</v>
      </c>
      <c r="E375" s="12"/>
      <c r="F375" s="12"/>
      <c r="G375" s="330">
        <f>G$299*Assumptions!$H$50*(1+Assumptions!$J$24)^(G$1-$G$1)*CHOOSE(Assumptions!$P$3,'Cost Curves'!BJ$77,'Cost Curves'!BJ$78,'Cost Curves'!BJ$79)</f>
        <v>0</v>
      </c>
      <c r="H375" s="330">
        <f>H$299*Assumptions!$H$50*(1+Assumptions!$J$24)^(H$1-$G$1)*CHOOSE(Assumptions!$P$3,'Cost Curves'!BK$77,'Cost Curves'!BK$78,'Cost Curves'!BK$79)</f>
        <v>0</v>
      </c>
      <c r="I375" s="330">
        <f>I$299*Assumptions!$H$50*(1+Assumptions!$J$24)^(I$1-$G$1)*CHOOSE(Assumptions!$P$3,'Cost Curves'!BL$77,'Cost Curves'!BL$78,'Cost Curves'!BL$79)</f>
        <v>0</v>
      </c>
      <c r="J375" s="330">
        <f>J$299*Assumptions!$H$50*(1+Assumptions!$J$24)^(J$1-$G$1)*CHOOSE(Assumptions!$P$3,'Cost Curves'!BM$77,'Cost Curves'!BM$78,'Cost Curves'!BM$79)</f>
        <v>0</v>
      </c>
      <c r="K375" s="295">
        <f>K$299*Assumptions!$N$50*(1+Assumptions!$J$24)^(K$1-$G$1)*CHOOSE(Assumptions!$P$3,'Cost Curves'!BN$77,'Cost Curves'!BN$78,'Cost Curves'!BN$79)</f>
        <v>0</v>
      </c>
      <c r="L375" s="295">
        <f>L$299*Assumptions!$N$50*(1+Assumptions!$J$24)^(L$1-$G$1)*CHOOSE(Assumptions!$P$3,'Cost Curves'!BO$77,'Cost Curves'!BO$78,'Cost Curves'!BO$79)</f>
        <v>0</v>
      </c>
      <c r="M375" s="295">
        <f>M$299*Assumptions!$N$50*(1+Assumptions!$J$24)^(M$1-$G$1)*CHOOSE(Assumptions!$P$3,'Cost Curves'!BP$77,'Cost Curves'!BP$78,'Cost Curves'!BP$79)</f>
        <v>0</v>
      </c>
      <c r="N375" s="295">
        <f>N$299*Assumptions!$N$50*(1+Assumptions!$J$24)^(N$1-$G$1)*CHOOSE(Assumptions!$P$3,'Cost Curves'!BQ$77,'Cost Curves'!BQ$78,'Cost Curves'!BQ$79)</f>
        <v>0</v>
      </c>
      <c r="O375" s="295">
        <f>O$299*Assumptions!$N$50*(1+Assumptions!$J$24)^(O$1-$G$1)*CHOOSE(Assumptions!$P$3,'Cost Curves'!BR$77,'Cost Curves'!BR$78,'Cost Curves'!BR$79)</f>
        <v>0</v>
      </c>
      <c r="P375" s="295">
        <f>P$299*Assumptions!$N$50*(1+Assumptions!$J$24)^(P$1-$G$1)*CHOOSE(Assumptions!$P$3,'Cost Curves'!BS$77,'Cost Curves'!BS$78,'Cost Curves'!BS$79)</f>
        <v>0</v>
      </c>
      <c r="Q375" s="295">
        <f>Q$299*Assumptions!$N$50*(1+Assumptions!$J$24)^(Q$1-$G$1)*CHOOSE(Assumptions!$P$3,'Cost Curves'!BT$77,'Cost Curves'!BT$78,'Cost Curves'!BT$79)</f>
        <v>0</v>
      </c>
      <c r="R375" s="295">
        <f>R$299*Assumptions!$N$50*(1+Assumptions!$J$24)^(R$1-$G$1)*CHOOSE(Assumptions!$P$3,'Cost Curves'!BU$77,'Cost Curves'!BU$78,'Cost Curves'!BU$79)</f>
        <v>0</v>
      </c>
      <c r="S375" s="295">
        <f>S$299*Assumptions!$N$50*(1+Assumptions!$J$24)^(S$1-$G$1)*CHOOSE(Assumptions!$P$3,'Cost Curves'!BV$77,'Cost Curves'!BV$78,'Cost Curves'!BV$79)</f>
        <v>0</v>
      </c>
      <c r="T375" s="295">
        <f>T$299*Assumptions!$N$50*(1+Assumptions!$J$24)^(T$1-$G$1)*CHOOSE(Assumptions!$P$3,'Cost Curves'!BW$77,'Cost Curves'!BW$78,'Cost Curves'!BW$79)</f>
        <v>0</v>
      </c>
      <c r="U375" s="295">
        <f>U$299*Assumptions!$N$50*(1+Assumptions!$J$24)^(U$1-$G$1)*CHOOSE(Assumptions!$P$3,'Cost Curves'!BX$77,'Cost Curves'!BX$78,'Cost Curves'!BX$79)</f>
        <v>0</v>
      </c>
      <c r="V375" s="295">
        <f>V$299*Assumptions!$N$50*(1+Assumptions!$J$24)^(V$1-$G$1)*CHOOSE(Assumptions!$P$3,'Cost Curves'!BY$77,'Cost Curves'!BY$78,'Cost Curves'!BY$79)</f>
        <v>0</v>
      </c>
      <c r="W375" s="295">
        <f>W$299*Assumptions!$N$50*(1+Assumptions!$J$24)^(W$1-$G$1)*CHOOSE(Assumptions!$P$3,'Cost Curves'!BZ$77,'Cost Curves'!BZ$78,'Cost Curves'!BZ$79)</f>
        <v>0</v>
      </c>
      <c r="X375" s="295">
        <f>X$299*Assumptions!$N$50*(1+Assumptions!$J$24)^(X$1-$G$1)*CHOOSE(Assumptions!$P$3,'Cost Curves'!CA$77,'Cost Curves'!CA$78,'Cost Curves'!CA$79)</f>
        <v>0</v>
      </c>
      <c r="Y375" s="12"/>
      <c r="Z375" s="12"/>
    </row>
    <row r="376" spans="1:26" ht="14.25" customHeight="1">
      <c r="A376" s="423"/>
      <c r="B376" s="423"/>
      <c r="C376" s="423"/>
      <c r="D376" s="305" t="s">
        <v>183</v>
      </c>
      <c r="E376" s="12"/>
      <c r="F376" s="12"/>
      <c r="G376" s="327">
        <f t="shared" ref="G376:X376" si="28">SUM(G357:G375)</f>
        <v>0</v>
      </c>
      <c r="H376" s="327">
        <f t="shared" si="28"/>
        <v>0</v>
      </c>
      <c r="I376" s="327">
        <f t="shared" si="28"/>
        <v>0</v>
      </c>
      <c r="J376" s="327">
        <f t="shared" si="28"/>
        <v>0</v>
      </c>
      <c r="K376" s="327">
        <f t="shared" si="28"/>
        <v>0</v>
      </c>
      <c r="L376" s="327">
        <f t="shared" si="28"/>
        <v>0</v>
      </c>
      <c r="M376" s="327">
        <f t="shared" si="28"/>
        <v>0</v>
      </c>
      <c r="N376" s="327">
        <f t="shared" si="28"/>
        <v>0</v>
      </c>
      <c r="O376" s="327">
        <f t="shared" si="28"/>
        <v>0</v>
      </c>
      <c r="P376" s="327">
        <f t="shared" si="28"/>
        <v>0</v>
      </c>
      <c r="Q376" s="327">
        <f t="shared" si="28"/>
        <v>0</v>
      </c>
      <c r="R376" s="327">
        <f t="shared" si="28"/>
        <v>0</v>
      </c>
      <c r="S376" s="327">
        <f t="shared" si="28"/>
        <v>0</v>
      </c>
      <c r="T376" s="327">
        <f t="shared" si="28"/>
        <v>0</v>
      </c>
      <c r="U376" s="327">
        <f t="shared" si="28"/>
        <v>0</v>
      </c>
      <c r="V376" s="327">
        <f t="shared" si="28"/>
        <v>0</v>
      </c>
      <c r="W376" s="327">
        <f t="shared" si="28"/>
        <v>0</v>
      </c>
      <c r="X376" s="327">
        <f t="shared" si="28"/>
        <v>0</v>
      </c>
      <c r="Y376" s="12"/>
      <c r="Z376" s="12"/>
    </row>
    <row r="377" spans="1:26" ht="14.25" customHeight="1">
      <c r="A377" s="423"/>
      <c r="B377" s="423"/>
      <c r="C377" s="423"/>
      <c r="D377" s="12"/>
      <c r="E377" s="12"/>
      <c r="F377" s="12"/>
      <c r="G377" s="331"/>
      <c r="H377" s="329"/>
      <c r="I377" s="329"/>
      <c r="J377" s="329"/>
      <c r="K377" s="329"/>
      <c r="L377" s="329"/>
      <c r="M377" s="329"/>
      <c r="N377" s="329"/>
      <c r="O377" s="329"/>
      <c r="P377" s="329"/>
      <c r="Q377" s="329"/>
      <c r="R377" s="329"/>
      <c r="S377" s="329"/>
      <c r="T377" s="329"/>
      <c r="U377" s="329"/>
      <c r="V377" s="329"/>
      <c r="W377" s="329"/>
      <c r="X377" s="329"/>
      <c r="Y377" s="12"/>
      <c r="Z377" s="12"/>
    </row>
    <row r="378" spans="1:26" ht="14.25" customHeight="1">
      <c r="A378" s="423"/>
      <c r="B378" s="423"/>
      <c r="C378" s="423"/>
      <c r="D378" s="332" t="s">
        <v>126</v>
      </c>
      <c r="E378" s="12"/>
      <c r="F378" s="12"/>
      <c r="G378" s="331"/>
      <c r="H378" s="329"/>
      <c r="I378" s="329"/>
      <c r="J378" s="329"/>
      <c r="K378" s="329"/>
      <c r="L378" s="329"/>
      <c r="M378" s="329"/>
      <c r="N378" s="329"/>
      <c r="O378" s="329"/>
      <c r="P378" s="329"/>
      <c r="Q378" s="329"/>
      <c r="R378" s="329"/>
      <c r="S378" s="329"/>
      <c r="T378" s="329"/>
      <c r="U378" s="329"/>
      <c r="V378" s="329"/>
      <c r="W378" s="329"/>
      <c r="X378" s="329"/>
      <c r="Y378" s="12"/>
      <c r="Z378" s="12"/>
    </row>
    <row r="379" spans="1:26" ht="14.25" customHeight="1">
      <c r="A379" s="423"/>
      <c r="B379" s="423"/>
      <c r="C379" s="423"/>
      <c r="D379" s="125" t="s">
        <v>77</v>
      </c>
      <c r="E379" s="12"/>
      <c r="F379" s="12"/>
      <c r="G379" s="327">
        <f>G$300*Assumptions!$J$31*(1+Assumptions!$J$24)^(G$1-$G$1)*CHOOSE(Assumptions!$P$3,'Cost Curves'!BJ$6,'Cost Curves'!BJ$7,'Cost Curves'!BJ$8)</f>
        <v>0</v>
      </c>
      <c r="H379" s="327">
        <f>H$300*Assumptions!$J$31*(1+Assumptions!$J$24)^(H$1-$G$1)*CHOOSE(Assumptions!$P$3,'Cost Curves'!BK$6,'Cost Curves'!BK$7,'Cost Curves'!BK$8)</f>
        <v>0</v>
      </c>
      <c r="I379" s="327">
        <f>I$300*Assumptions!$J$31*(1+Assumptions!$J$24)^(I$1-$G$1)*CHOOSE(Assumptions!$P$3,'Cost Curves'!BL$6,'Cost Curves'!BL$7,'Cost Curves'!BL$8)</f>
        <v>0</v>
      </c>
      <c r="J379" s="327">
        <f>J$300*Assumptions!$J$31*(1+Assumptions!$J$24)^(J$1-$G$1)*CHOOSE(Assumptions!$P$3,'Cost Curves'!BM$6,'Cost Curves'!BM$7,'Cost Curves'!BM$8)</f>
        <v>0</v>
      </c>
      <c r="K379" s="327">
        <f>K$300*IF(J300=0,Assumptions!$O$31,Assumptions!$P$31)*(1+Assumptions!$J$24)^(K$1-$G$1)*CHOOSE(Assumptions!$P$3,'Cost Curves'!BN$6,'Cost Curves'!BN$7,'Cost Curves'!BN$8)</f>
        <v>0</v>
      </c>
      <c r="L379" s="327">
        <f>L$300*IF(K300=0,Assumptions!$O$31,Assumptions!$P$31)*(1+Assumptions!$J$24)^(L$1-$G$1)*CHOOSE(Assumptions!$P$3,'Cost Curves'!BO$6,'Cost Curves'!BO$7,'Cost Curves'!BO$8)</f>
        <v>0</v>
      </c>
      <c r="M379" s="327">
        <f>M$300*IF(L$300=0,Assumptions!$O$31,Assumptions!$P$31)*(1+Assumptions!$J$24)^(M$1-$G$1)*CHOOSE(Assumptions!$P$3,'Cost Curves'!BP$6,'Cost Curves'!BP$7,'Cost Curves'!BP$8)</f>
        <v>0</v>
      </c>
      <c r="N379" s="327">
        <f>N$300*IF(M$300=0,Assumptions!$O$31,Assumptions!$P$31)*(1+Assumptions!$J$24)^(N$1-$G$1)*CHOOSE(Assumptions!$P$3,'Cost Curves'!BQ$6,'Cost Curves'!BQ$7,'Cost Curves'!BQ$8)</f>
        <v>0</v>
      </c>
      <c r="O379" s="327">
        <f>O$300*IF(N$300=0,Assumptions!$O$31,Assumptions!$P$31)*(1+Assumptions!$J$24)^(O$1-$G$1)*CHOOSE(Assumptions!$P$3,'Cost Curves'!BR$6,'Cost Curves'!BR$7,'Cost Curves'!BR$8)</f>
        <v>0</v>
      </c>
      <c r="P379" s="327">
        <f>P$300*IF(O$300=0,Assumptions!$O$31,Assumptions!$P$31)*(1+Assumptions!$J$24)^(P$1-$G$1)*CHOOSE(Assumptions!$P$3,'Cost Curves'!BS$6,'Cost Curves'!BS$7,'Cost Curves'!BS$8)</f>
        <v>0</v>
      </c>
      <c r="Q379" s="327">
        <f>Q$300*IF(P$300=0,Assumptions!$O$31,Assumptions!$P$31)*(1+Assumptions!$J$24)^(Q$1-$G$1)*CHOOSE(Assumptions!$P$3,'Cost Curves'!BT$6,'Cost Curves'!BT$7,'Cost Curves'!BT$8)</f>
        <v>0</v>
      </c>
      <c r="R379" s="327">
        <f>R$300*IF(Q$300=0,Assumptions!$O$31,Assumptions!$P$31)*(1+Assumptions!$J$24)^(R$1-$G$1)*CHOOSE(Assumptions!$P$3,'Cost Curves'!BU$6,'Cost Curves'!BU$7,'Cost Curves'!BU$8)</f>
        <v>0</v>
      </c>
      <c r="S379" s="327">
        <f>S$300*IF(R$300=0,Assumptions!$O$31,Assumptions!$P$31)*(1+Assumptions!$J$24)^(S$1-$G$1)*CHOOSE(Assumptions!$P$3,'Cost Curves'!BV$6,'Cost Curves'!BV$7,'Cost Curves'!BV$8)</f>
        <v>0</v>
      </c>
      <c r="T379" s="327">
        <f>T$300*IF(S$300=0,Assumptions!$O$31,Assumptions!$P$31)*(1+Assumptions!$J$24)^(T$1-$G$1)*CHOOSE(Assumptions!$P$3,'Cost Curves'!BW$6,'Cost Curves'!BW$7,'Cost Curves'!BW$8)</f>
        <v>0</v>
      </c>
      <c r="U379" s="327">
        <f>U$300*IF(T$300=0,Assumptions!$O$31,Assumptions!$P$31)*(1+Assumptions!$J$24)^(U$1-$G$1)*CHOOSE(Assumptions!$P$3,'Cost Curves'!BX$6,'Cost Curves'!BX$7,'Cost Curves'!BX$8)</f>
        <v>0</v>
      </c>
      <c r="V379" s="327">
        <f>V$300*IF(U$300=0,Assumptions!$O$31,Assumptions!$P$31)*(1+Assumptions!$J$24)^(V$1-$G$1)*CHOOSE(Assumptions!$P$3,'Cost Curves'!BY$6,'Cost Curves'!BY$7,'Cost Curves'!BY$8)</f>
        <v>0</v>
      </c>
      <c r="W379" s="327">
        <f>W$300*IF(V$300=0,Assumptions!$O$31,Assumptions!$P$31)*(1+Assumptions!$J$24)^(W$1-$G$1)*CHOOSE(Assumptions!$P$3,'Cost Curves'!BZ$6,'Cost Curves'!BZ$7,'Cost Curves'!BZ$8)</f>
        <v>0</v>
      </c>
      <c r="X379" s="327">
        <f>X$300*IF(W$300=0,Assumptions!$O$31,Assumptions!$P$31)*(1+Assumptions!$J$24)^(X$1-$G$1)*CHOOSE(Assumptions!$P$3,'Cost Curves'!CA$6,'Cost Curves'!CA$7,'Cost Curves'!CA$8)</f>
        <v>0</v>
      </c>
      <c r="Y379" s="12"/>
      <c r="Z379" s="12"/>
    </row>
    <row r="380" spans="1:26" ht="14.25" customHeight="1">
      <c r="A380" s="423"/>
      <c r="B380" s="423"/>
      <c r="C380" s="423"/>
      <c r="D380" s="125" t="s">
        <v>78</v>
      </c>
      <c r="E380" s="12"/>
      <c r="F380" s="12"/>
      <c r="G380" s="327">
        <f>G$300*Assumptions!$J$32*(1+Assumptions!$J$24)^(G$1-$G$1)*CHOOSE(Assumptions!$P$3,'Cost Curves'!BJ$10,'Cost Curves'!BJ$11,'Cost Curves'!BJ$12)</f>
        <v>0</v>
      </c>
      <c r="H380" s="327">
        <f>H$300*Assumptions!$J$32*(1+Assumptions!$J$24)^(H$1-$G$1)*CHOOSE(Assumptions!$P$3,'Cost Curves'!BK$10,'Cost Curves'!BK$11,'Cost Curves'!BK$12)</f>
        <v>0</v>
      </c>
      <c r="I380" s="327">
        <f>I$300*Assumptions!$J$32*(1+Assumptions!$J$24)^(I$1-$G$1)*CHOOSE(Assumptions!$P$3,'Cost Curves'!BL$10,'Cost Curves'!BL$11,'Cost Curves'!BL$12)</f>
        <v>0</v>
      </c>
      <c r="J380" s="327">
        <f>J$300*Assumptions!$J$32*(1+Assumptions!$J$24)^(J$1-$G$1)*CHOOSE(Assumptions!$P$3,'Cost Curves'!BM$10,'Cost Curves'!BM$11,'Cost Curves'!BM$12)</f>
        <v>0</v>
      </c>
      <c r="K380" s="327">
        <f>K$300*IF(J300=0,Assumptions!$O$32,Assumptions!$P$32)*(1+Assumptions!$J$24)^(K$1-$G$1)*CHOOSE(Assumptions!$P$3,'Cost Curves'!BN$10,'Cost Curves'!BN$11,'Cost Curves'!BN$12)</f>
        <v>0</v>
      </c>
      <c r="L380" s="327">
        <f>L$300*IF(K300=0,Assumptions!$O$32,Assumptions!$P$32)*(1+Assumptions!$J$24)^(L$1-$G$1)*CHOOSE(Assumptions!$P$3,'Cost Curves'!BO$10,'Cost Curves'!BO$11,'Cost Curves'!BO$12)</f>
        <v>0</v>
      </c>
      <c r="M380" s="327">
        <f>M$300*IF(L300=0,Assumptions!$O$32,Assumptions!$P$3)*(1+Assumptions!$J$24)^(M$1-$G$1)*CHOOSE(Assumptions!$P$3,'Cost Curves'!BP$10,'Cost Curves'!BP$11,'Cost Curves'!BP$12)</f>
        <v>0</v>
      </c>
      <c r="N380" s="327">
        <f>N$300*IF(M300=0,Assumptions!$O$32,Assumptions!$P$3)*(1+Assumptions!$J$24)^(N$1-$G$1)*CHOOSE(Assumptions!$P$3,'Cost Curves'!BQ$10,'Cost Curves'!BQ$11,'Cost Curves'!BQ$12)</f>
        <v>0</v>
      </c>
      <c r="O380" s="327">
        <f>O$300*IF(N300=0,Assumptions!$O$32,Assumptions!$P$3)*(1+Assumptions!$J$24)^(O$1-$G$1)*CHOOSE(Assumptions!$P$3,'Cost Curves'!BR$10,'Cost Curves'!BR$11,'Cost Curves'!BR$12)</f>
        <v>0</v>
      </c>
      <c r="P380" s="327">
        <f>P$300*IF(O300=0,Assumptions!$O$32,Assumptions!$P$3)*(1+Assumptions!$J$24)^(P$1-$G$1)*CHOOSE(Assumptions!$P$3,'Cost Curves'!BS$10,'Cost Curves'!BS$11,'Cost Curves'!BS$12)</f>
        <v>0</v>
      </c>
      <c r="Q380" s="327">
        <f>Q$300*IF(P300=0,Assumptions!$O$32,Assumptions!$P$3)*(1+Assumptions!$J$24)^(Q$1-$G$1)*CHOOSE(Assumptions!$P$3,'Cost Curves'!BT$10,'Cost Curves'!BT$11,'Cost Curves'!BT$12)</f>
        <v>0</v>
      </c>
      <c r="R380" s="327">
        <f>R$300*IF(Q300=0,Assumptions!$O$32,Assumptions!$P$3)*(1+Assumptions!$J$24)^(R$1-$G$1)*CHOOSE(Assumptions!$P$3,'Cost Curves'!BU$10,'Cost Curves'!BU$11,'Cost Curves'!BU$12)</f>
        <v>0</v>
      </c>
      <c r="S380" s="327">
        <f>S$300*IF(R300=0,Assumptions!$O$32,Assumptions!$P$3)*(1+Assumptions!$J$24)^(S$1-$G$1)*CHOOSE(Assumptions!$P$3,'Cost Curves'!BV$10,'Cost Curves'!BV$11,'Cost Curves'!BV$12)</f>
        <v>0</v>
      </c>
      <c r="T380" s="327">
        <f>T$300*IF(S300=0,Assumptions!$O$32,Assumptions!$P$3)*(1+Assumptions!$J$24)^(T$1-$G$1)*CHOOSE(Assumptions!$P$3,'Cost Curves'!BW$10,'Cost Curves'!BW$11,'Cost Curves'!BW$12)</f>
        <v>0</v>
      </c>
      <c r="U380" s="327">
        <f>U$300*IF(T300=0,Assumptions!$O$32,Assumptions!$P$3)*(1+Assumptions!$J$24)^(U$1-$G$1)*CHOOSE(Assumptions!$P$3,'Cost Curves'!BX$10,'Cost Curves'!BX$11,'Cost Curves'!BX$12)</f>
        <v>0</v>
      </c>
      <c r="V380" s="327">
        <f>V$300*IF(U300=0,Assumptions!$O$32,Assumptions!$P$3)*(1+Assumptions!$J$24)^(V$1-$G$1)*CHOOSE(Assumptions!$P$3,'Cost Curves'!BY$10,'Cost Curves'!BY$11,'Cost Curves'!BY$12)</f>
        <v>0</v>
      </c>
      <c r="W380" s="327">
        <f>W$300*IF(V300=0,Assumptions!$O$32,Assumptions!$P$3)*(1+Assumptions!$J$24)^(W$1-$G$1)*CHOOSE(Assumptions!$P$3,'Cost Curves'!BZ$10,'Cost Curves'!BZ$11,'Cost Curves'!BZ$12)</f>
        <v>0</v>
      </c>
      <c r="X380" s="327">
        <f>X$300*IF(W300=0,Assumptions!$O$32,Assumptions!$P$3)*(1+Assumptions!$J$24)^(X$1-$G$1)*CHOOSE(Assumptions!$P$3,'Cost Curves'!CA$10,'Cost Curves'!CA$11,'Cost Curves'!CA$12)</f>
        <v>0</v>
      </c>
      <c r="Y380" s="12"/>
      <c r="Z380" s="12"/>
    </row>
    <row r="381" spans="1:26" ht="14.25" customHeight="1">
      <c r="A381" s="423"/>
      <c r="B381" s="423"/>
      <c r="C381" s="423"/>
      <c r="D381" s="125" t="s">
        <v>198</v>
      </c>
      <c r="E381" s="12"/>
      <c r="F381" s="12"/>
      <c r="G381" s="327">
        <f>G$300*Assumptions!$J$33*(1+Assumptions!$J$24)^(G$1-$G$1)*CHOOSE(Assumptions!$P$3,'Cost Curves'!BJ$14,'Cost Curves'!BJ$15,'Cost Curves'!BJ$16)</f>
        <v>0</v>
      </c>
      <c r="H381" s="327">
        <f>H$300*Assumptions!$J$33*(1+Assumptions!$J$24)^(H$1-$G$1)*CHOOSE(Assumptions!$P$3,'Cost Curves'!BK$14,'Cost Curves'!BK$15,'Cost Curves'!BK$16)</f>
        <v>0</v>
      </c>
      <c r="I381" s="327">
        <f>I$300*Assumptions!$J$33*(1+Assumptions!$J$24)^(I$1-$G$1)*CHOOSE(Assumptions!$P$3,'Cost Curves'!BL$14,'Cost Curves'!BL$15,'Cost Curves'!BL$16)</f>
        <v>0</v>
      </c>
      <c r="J381" s="327">
        <f>J$300*Assumptions!$J$33*(1+Assumptions!$J$24)^(J$1-$G$1)*CHOOSE(Assumptions!$P$3,'Cost Curves'!BM$14,'Cost Curves'!BM$15,'Cost Curves'!BM$16)</f>
        <v>0</v>
      </c>
      <c r="K381" s="327">
        <f>K$300*IF(J300=0,Assumptions!$O$33,Assumptions!$P$33)*(1+Assumptions!$J$24)^(K$1-$G$1)*CHOOSE(Assumptions!$P$3,'Cost Curves'!BN$14,'Cost Curves'!BN$15,'Cost Curves'!BN$16)</f>
        <v>0</v>
      </c>
      <c r="L381" s="327">
        <f>L$300*IF(K300=0,Assumptions!$O$33,Assumptions!$P$33)*(1+Assumptions!$J$24)^(L$1-$G$1)*CHOOSE(Assumptions!$P$3,'Cost Curves'!BO$14,'Cost Curves'!BO$15,'Cost Curves'!BO$16)</f>
        <v>0</v>
      </c>
      <c r="M381" s="327">
        <f>M$300*IF(L300=0,Assumptions!$O$33,Assumptions!$P$33)*(1+Assumptions!$J$24)^(M$1-$G$1)*CHOOSE(Assumptions!$P$3,'Cost Curves'!BP$14,'Cost Curves'!BP$15,'Cost Curves'!BP$16)</f>
        <v>0</v>
      </c>
      <c r="N381" s="327">
        <f>N$300*IF(M300=0,Assumptions!$O$33,Assumptions!$P$33)*(1+Assumptions!$J$24)^(N$1-$G$1)*CHOOSE(Assumptions!$P$3,'Cost Curves'!BQ$14,'Cost Curves'!BQ$15,'Cost Curves'!BQ$16)</f>
        <v>0</v>
      </c>
      <c r="O381" s="327">
        <f>O$300*IF(N300=0,Assumptions!$O$33,Assumptions!$P$33)*(1+Assumptions!$J$24)^(O$1-$G$1)*CHOOSE(Assumptions!$P$3,'Cost Curves'!BR$14,'Cost Curves'!BR$15,'Cost Curves'!BR$16)</f>
        <v>0</v>
      </c>
      <c r="P381" s="327">
        <f>P$300*IF(O300=0,Assumptions!$O$33,Assumptions!$P$33)*(1+Assumptions!$J$24)^(P$1-$G$1)*CHOOSE(Assumptions!$P$3,'Cost Curves'!BS$14,'Cost Curves'!BS$15,'Cost Curves'!BS$16)</f>
        <v>0</v>
      </c>
      <c r="Q381" s="327">
        <f>Q$300*IF(P300=0,Assumptions!$O$33,Assumptions!$P$33)*(1+Assumptions!$J$24)^(Q$1-$G$1)*CHOOSE(Assumptions!$P$3,'Cost Curves'!BT$14,'Cost Curves'!BT$15,'Cost Curves'!BT$16)</f>
        <v>0</v>
      </c>
      <c r="R381" s="327">
        <f>R$300*IF(Q300=0,Assumptions!$O$33,Assumptions!$P$33)*(1+Assumptions!$J$24)^(R$1-$G$1)*CHOOSE(Assumptions!$P$3,'Cost Curves'!BU$14,'Cost Curves'!BU$15,'Cost Curves'!BU$16)</f>
        <v>0</v>
      </c>
      <c r="S381" s="327">
        <f>S$300*IF(R300=0,Assumptions!$O$33,Assumptions!$P$33)*(1+Assumptions!$J$24)^(S$1-$G$1)*CHOOSE(Assumptions!$P$3,'Cost Curves'!BV$14,'Cost Curves'!BV$15,'Cost Curves'!BV$16)</f>
        <v>0</v>
      </c>
      <c r="T381" s="327">
        <f>T$300*IF(S300=0,Assumptions!$O$33,Assumptions!$P$33)*(1+Assumptions!$J$24)^(T$1-$G$1)*CHOOSE(Assumptions!$P$3,'Cost Curves'!BW$14,'Cost Curves'!BW$15,'Cost Curves'!BW$16)</f>
        <v>0</v>
      </c>
      <c r="U381" s="327">
        <f>U$300*IF(T300=0,Assumptions!$O$33,Assumptions!$P$33)*(1+Assumptions!$J$24)^(U$1-$G$1)*CHOOSE(Assumptions!$P$3,'Cost Curves'!BX$14,'Cost Curves'!BX$15,'Cost Curves'!BX$16)</f>
        <v>0</v>
      </c>
      <c r="V381" s="327">
        <f>V$300*IF(U300=0,Assumptions!$O$33,Assumptions!$P$33)*(1+Assumptions!$J$24)^(V$1-$G$1)*CHOOSE(Assumptions!$P$3,'Cost Curves'!BY$14,'Cost Curves'!BY$15,'Cost Curves'!BY$16)</f>
        <v>0</v>
      </c>
      <c r="W381" s="327">
        <f>W$300*IF(V300=0,Assumptions!$O$33,Assumptions!$P$33)*(1+Assumptions!$J$24)^(W$1-$G$1)*CHOOSE(Assumptions!$P$3,'Cost Curves'!BZ$14,'Cost Curves'!BZ$15,'Cost Curves'!BZ$16)</f>
        <v>0</v>
      </c>
      <c r="X381" s="327">
        <f>X$300*IF(W300=0,Assumptions!$O$33,Assumptions!$P$33)*(1+Assumptions!$J$24)^(X$1-$G$1)*CHOOSE(Assumptions!$P$3,'Cost Curves'!CA$14,'Cost Curves'!CA$15,'Cost Curves'!CA$16)</f>
        <v>0</v>
      </c>
      <c r="Y381" s="12"/>
      <c r="Z381" s="12"/>
    </row>
    <row r="382" spans="1:26" ht="14.25" customHeight="1">
      <c r="A382" s="423"/>
      <c r="B382" s="423"/>
      <c r="C382" s="423"/>
      <c r="D382" s="125" t="s">
        <v>80</v>
      </c>
      <c r="E382" s="12"/>
      <c r="F382" s="12"/>
      <c r="G382" s="327">
        <f>G$300*Assumptions!$J$34*(1+Assumptions!$J$24)^(G$1-$G$1)*CHOOSE(Assumptions!$P$3,'Cost Curves'!BJ$18,'Cost Curves'!BJ$19,'Cost Curves'!BJ$20)</f>
        <v>0</v>
      </c>
      <c r="H382" s="327">
        <f>H$300*Assumptions!$J$34*(1+Assumptions!$J$24)^(H$1-$G$1)*CHOOSE(Assumptions!$P$3,'Cost Curves'!BK$18,'Cost Curves'!BK$19,'Cost Curves'!BK$20)</f>
        <v>0</v>
      </c>
      <c r="I382" s="327">
        <f>I$300*Assumptions!$J$34*(1+Assumptions!$J$24)^(I$1-$G$1)*CHOOSE(Assumptions!$P$3,'Cost Curves'!BL$18,'Cost Curves'!BL$19,'Cost Curves'!BL$20)</f>
        <v>0</v>
      </c>
      <c r="J382" s="327">
        <f>J$300*Assumptions!$J$34*(1+Assumptions!$J$24)^(J$1-$G$1)*CHOOSE(Assumptions!$P$3,'Cost Curves'!BM$18,'Cost Curves'!BM$19,'Cost Curves'!BM$20)</f>
        <v>0</v>
      </c>
      <c r="K382" s="327">
        <f>K$300*IF(J300=0,Assumptions!$O$34,Assumptions!$P$34)*(1+Assumptions!$J$24)^(K$1-$G$1)*CHOOSE(Assumptions!$P$3,'Cost Curves'!BN$18,'Cost Curves'!BN$19,'Cost Curves'!BN$20)</f>
        <v>0</v>
      </c>
      <c r="L382" s="327">
        <f>L$300*IF(K300=0,Assumptions!$O$34,Assumptions!$P$34)*(1+Assumptions!$J$24)^(L$1-$G$1)*CHOOSE(Assumptions!$P$3,'Cost Curves'!BO$18,'Cost Curves'!BO$19,'Cost Curves'!BO$20)</f>
        <v>0</v>
      </c>
      <c r="M382" s="327">
        <f>M$300*IF(L300=0,Assumptions!$O$34,Assumptions!$O$34)*(1+Assumptions!$J$24)^(M$1-$G$1)*CHOOSE(Assumptions!$P$3,'Cost Curves'!BP$18,'Cost Curves'!BP$19,'Cost Curves'!BP$20)</f>
        <v>0</v>
      </c>
      <c r="N382" s="327">
        <f>N$300*IF(M300=0,Assumptions!$O$34,Assumptions!$O$34)*(1+Assumptions!$J$24)^(N$1-$G$1)*CHOOSE(Assumptions!$P$3,'Cost Curves'!BQ$18,'Cost Curves'!BQ$19,'Cost Curves'!BQ$20)</f>
        <v>0</v>
      </c>
      <c r="O382" s="327">
        <f>O$300*IF(N300=0,Assumptions!$O$34,Assumptions!$O$34)*(1+Assumptions!$J$24)^(O$1-$G$1)*CHOOSE(Assumptions!$P$3,'Cost Curves'!BR$18,'Cost Curves'!BR$19,'Cost Curves'!BR$20)</f>
        <v>0</v>
      </c>
      <c r="P382" s="327">
        <f>P$300*IF(O300=0,Assumptions!$O$34,Assumptions!$O$34)*(1+Assumptions!$J$24)^(P$1-$G$1)*CHOOSE(Assumptions!$P$3,'Cost Curves'!BS$18,'Cost Curves'!BS$19,'Cost Curves'!BS$20)</f>
        <v>0</v>
      </c>
      <c r="Q382" s="327">
        <f>Q$300*IF(P300=0,Assumptions!$O$34,Assumptions!$O$34)*(1+Assumptions!$J$24)^(Q$1-$G$1)*CHOOSE(Assumptions!$P$3,'Cost Curves'!BT$18,'Cost Curves'!BT$19,'Cost Curves'!BT$20)</f>
        <v>0</v>
      </c>
      <c r="R382" s="327">
        <f>R$300*IF(Q300=0,Assumptions!$O$34,Assumptions!$O$34)*(1+Assumptions!$J$24)^(R$1-$G$1)*CHOOSE(Assumptions!$P$3,'Cost Curves'!BU$18,'Cost Curves'!BU$19,'Cost Curves'!BU$20)</f>
        <v>0</v>
      </c>
      <c r="S382" s="327">
        <f>S$300*IF(R300=0,Assumptions!$O$34,Assumptions!$O$34)*(1+Assumptions!$J$24)^(S$1-$G$1)*CHOOSE(Assumptions!$P$3,'Cost Curves'!BV$18,'Cost Curves'!BV$19,'Cost Curves'!BV$20)</f>
        <v>0</v>
      </c>
      <c r="T382" s="327">
        <f>T$300*IF(S300=0,Assumptions!$O$34,Assumptions!$O$34)*(1+Assumptions!$J$24)^(T$1-$G$1)*CHOOSE(Assumptions!$P$3,'Cost Curves'!BW$18,'Cost Curves'!BW$19,'Cost Curves'!BW$20)</f>
        <v>0</v>
      </c>
      <c r="U382" s="327">
        <f>U$300*IF(T300=0,Assumptions!$O$34,Assumptions!$O$34)*(1+Assumptions!$J$24)^(U$1-$G$1)*CHOOSE(Assumptions!$P$3,'Cost Curves'!BX$18,'Cost Curves'!BX$19,'Cost Curves'!BX$20)</f>
        <v>0</v>
      </c>
      <c r="V382" s="327">
        <f>V$300*IF(U300=0,Assumptions!$O$34,Assumptions!$O$34)*(1+Assumptions!$J$24)^(V$1-$G$1)*CHOOSE(Assumptions!$P$3,'Cost Curves'!BY$18,'Cost Curves'!BY$19,'Cost Curves'!BY$20)</f>
        <v>0</v>
      </c>
      <c r="W382" s="327">
        <f>W$300*IF(V300=0,Assumptions!$O$34,Assumptions!$O$34)*(1+Assumptions!$J$24)^(W$1-$G$1)*CHOOSE(Assumptions!$P$3,'Cost Curves'!BZ$18,'Cost Curves'!BZ$19,'Cost Curves'!BZ$20)</f>
        <v>0</v>
      </c>
      <c r="X382" s="327">
        <f>X$300*IF(W300=0,Assumptions!$O$34,Assumptions!$O$34)*(1+Assumptions!$J$24)^(X$1-$G$1)*CHOOSE(Assumptions!$P$3,'Cost Curves'!CA$18,'Cost Curves'!CA$19,'Cost Curves'!CA$20)</f>
        <v>0</v>
      </c>
      <c r="Y382" s="12"/>
      <c r="Z382" s="12"/>
    </row>
    <row r="383" spans="1:26" ht="14.25" customHeight="1">
      <c r="A383" s="423"/>
      <c r="B383" s="423"/>
      <c r="C383" s="423"/>
      <c r="D383" s="125" t="s">
        <v>81</v>
      </c>
      <c r="E383" s="12"/>
      <c r="F383" s="12"/>
      <c r="G383" s="327">
        <f>G$300*Assumptions!$J$35*(1+Assumptions!$J$24)^(G$1-$G$1)*CHOOSE(Assumptions!$P$3,'Cost Curves'!BJ$22,'Cost Curves'!BJ$23,'Cost Curves'!BJ$24)</f>
        <v>0</v>
      </c>
      <c r="H383" s="327">
        <f>H$300*Assumptions!$J$35*(1+Assumptions!$J$24)^(H$1-$G$1)*CHOOSE(Assumptions!$P$3,'Cost Curves'!BK$22,'Cost Curves'!BK$23,'Cost Curves'!BK$24)</f>
        <v>0</v>
      </c>
      <c r="I383" s="327">
        <f>I$300*Assumptions!$J$35*(1+Assumptions!$J$24)^(I$1-$G$1)*CHOOSE(Assumptions!$P$3,'Cost Curves'!BL$22,'Cost Curves'!BL$23,'Cost Curves'!BL$24)</f>
        <v>0</v>
      </c>
      <c r="J383" s="327">
        <f>J$300*Assumptions!$J$35*(1+Assumptions!$J$24)^(J$1-$G$1)*CHOOSE(Assumptions!$P$3,'Cost Curves'!BM$22,'Cost Curves'!BM$23,'Cost Curves'!BM$24)</f>
        <v>0</v>
      </c>
      <c r="K383" s="327">
        <f>K$300*IF(J300=0,Assumptions!$O$35,Assumptions!$P$35)*(1+Assumptions!$J$24)^(K$1-$G$1)*CHOOSE(Assumptions!$P$3,'Cost Curves'!BN$22,'Cost Curves'!BN$23,'Cost Curves'!BN$24)</f>
        <v>0</v>
      </c>
      <c r="L383" s="327">
        <f>L$300*IF(K300=0,Assumptions!$O$35,Assumptions!$P$35)*(1+Assumptions!$J$24)^(L$1-$G$1)*CHOOSE(Assumptions!$P$3,'Cost Curves'!BO$22,'Cost Curves'!BO$23,'Cost Curves'!BO$24)</f>
        <v>0</v>
      </c>
      <c r="M383" s="327">
        <f>M$300*IF(L300=0,Assumptions!$O$35,Assumptions!$P$35)*(1+Assumptions!$J$24)^(M$1-$G$1)*CHOOSE(Assumptions!$P$3,'Cost Curves'!BP$22,'Cost Curves'!BP$23,'Cost Curves'!BP$24)</f>
        <v>0</v>
      </c>
      <c r="N383" s="327">
        <f>N$300*IF(M300=0,Assumptions!$O$35,Assumptions!$P$35)*(1+Assumptions!$J$24)^(N$1-$G$1)*CHOOSE(Assumptions!$P$3,'Cost Curves'!BQ$22,'Cost Curves'!BQ$23,'Cost Curves'!BQ$24)</f>
        <v>0</v>
      </c>
      <c r="O383" s="327">
        <f>O$300*IF(N300=0,Assumptions!$O$35,Assumptions!$P$35)*(1+Assumptions!$J$24)^(O$1-$G$1)*CHOOSE(Assumptions!$P$3,'Cost Curves'!BR$22,'Cost Curves'!BR$23,'Cost Curves'!BR$24)</f>
        <v>0</v>
      </c>
      <c r="P383" s="327">
        <f>P$300*IF(O300=0,Assumptions!$O$35,Assumptions!$P$35)*(1+Assumptions!$J$24)^(P$1-$G$1)*CHOOSE(Assumptions!$P$3,'Cost Curves'!BS$22,'Cost Curves'!BS$23,'Cost Curves'!BS$24)</f>
        <v>0</v>
      </c>
      <c r="Q383" s="327">
        <f>Q$300*IF(P300=0,Assumptions!$O$35,Assumptions!$P$35)*(1+Assumptions!$J$24)^(Q$1-$G$1)*CHOOSE(Assumptions!$P$3,'Cost Curves'!BT$22,'Cost Curves'!BT$23,'Cost Curves'!BT$24)</f>
        <v>0</v>
      </c>
      <c r="R383" s="327">
        <f>R$300*IF(Q300=0,Assumptions!$O$35,Assumptions!$P$35)*(1+Assumptions!$J$24)^(R$1-$G$1)*CHOOSE(Assumptions!$P$3,'Cost Curves'!BU$22,'Cost Curves'!BU$23,'Cost Curves'!BU$24)</f>
        <v>0</v>
      </c>
      <c r="S383" s="327">
        <f>S$300*IF(R300=0,Assumptions!$O$35,Assumptions!$P$35)*(1+Assumptions!$J$24)^(S$1-$G$1)*CHOOSE(Assumptions!$P$3,'Cost Curves'!BV$22,'Cost Curves'!BV$23,'Cost Curves'!BV$24)</f>
        <v>0</v>
      </c>
      <c r="T383" s="327">
        <f>T$300*IF(S300=0,Assumptions!$O$35,Assumptions!$P$35)*(1+Assumptions!$J$24)^(T$1-$G$1)*CHOOSE(Assumptions!$P$3,'Cost Curves'!BW$22,'Cost Curves'!BW$23,'Cost Curves'!BW$24)</f>
        <v>0</v>
      </c>
      <c r="U383" s="327">
        <f>U$300*IF(T300=0,Assumptions!$O$35,Assumptions!$P$35)*(1+Assumptions!$J$24)^(U$1-$G$1)*CHOOSE(Assumptions!$P$3,'Cost Curves'!BX$22,'Cost Curves'!BX$23,'Cost Curves'!BX$24)</f>
        <v>0</v>
      </c>
      <c r="V383" s="327">
        <f>V$300*IF(U300=0,Assumptions!$O$35,Assumptions!$P$35)*(1+Assumptions!$J$24)^(V$1-$G$1)*CHOOSE(Assumptions!$P$3,'Cost Curves'!BY$22,'Cost Curves'!BY$23,'Cost Curves'!BY$24)</f>
        <v>0</v>
      </c>
      <c r="W383" s="327">
        <f>W$300*IF(V300=0,Assumptions!$O$35,Assumptions!$P$35)*(1+Assumptions!$J$24)^(W$1-$G$1)*CHOOSE(Assumptions!$P$3,'Cost Curves'!BZ$22,'Cost Curves'!BZ$23,'Cost Curves'!BZ$24)</f>
        <v>0</v>
      </c>
      <c r="X383" s="327">
        <f>X$300*IF(W300=0,Assumptions!$O$35,Assumptions!$P$35)*(1+Assumptions!$J$24)^(X$1-$G$1)*CHOOSE(Assumptions!$P$3,'Cost Curves'!CA$22,'Cost Curves'!CA$23,'Cost Curves'!CA$24)</f>
        <v>0</v>
      </c>
      <c r="Y383" s="12"/>
      <c r="Z383" s="12"/>
    </row>
    <row r="384" spans="1:26" ht="14.25" customHeight="1">
      <c r="A384" s="423"/>
      <c r="B384" s="423"/>
      <c r="C384" s="423"/>
      <c r="D384" s="125" t="s">
        <v>82</v>
      </c>
      <c r="E384" s="12"/>
      <c r="F384" s="12"/>
      <c r="G384" s="327">
        <f>G$300*Assumptions!$J$36*(1+Assumptions!$J$24)^(G$1-$G$1)*CHOOSE(Assumptions!$P$3,'Cost Curves'!BJ$26,'Cost Curves'!BJ$27,'Cost Curves'!BJ$28)</f>
        <v>0</v>
      </c>
      <c r="H384" s="327">
        <f>H$300*Assumptions!$J$36*(1+Assumptions!$J$24)^(H$1-$G$1)*CHOOSE(Assumptions!$P$3,'Cost Curves'!BK$26,'Cost Curves'!BK$27,'Cost Curves'!BK$28)</f>
        <v>0</v>
      </c>
      <c r="I384" s="327">
        <f>I$300*Assumptions!$J$36*(1+Assumptions!$J$24)^(I$1-$G$1)*CHOOSE(Assumptions!$P$3,'Cost Curves'!BL$26,'Cost Curves'!BL$27,'Cost Curves'!BL$28)</f>
        <v>0</v>
      </c>
      <c r="J384" s="327">
        <f>J$300*Assumptions!$J$36*(1+Assumptions!$J$24)^(J$1-$G$1)*CHOOSE(Assumptions!$P$3,'Cost Curves'!BM$26,'Cost Curves'!BM$27,'Cost Curves'!BM$28)</f>
        <v>0</v>
      </c>
      <c r="K384" s="327">
        <f>K$300*IF(J300=0,Assumptions!$O$36,Assumptions!$P$36)*(1+Assumptions!$J$24)^(K$1-$G$1)*CHOOSE(Assumptions!$P$3,'Cost Curves'!BN$26,'Cost Curves'!BN$27,'Cost Curves'!BN$28)</f>
        <v>0</v>
      </c>
      <c r="L384" s="327">
        <f>L$300*IF(K300=0,Assumptions!$O$36,Assumptions!$P$36)*(1+Assumptions!$J$24)^(L$1-$G$1)*CHOOSE(Assumptions!$P$3,'Cost Curves'!BO$26,'Cost Curves'!BO$27,'Cost Curves'!BO$28)</f>
        <v>0</v>
      </c>
      <c r="M384" s="327">
        <f>M$300*IF(L300=0,Assumptions!$O$36,Assumptions!$P$36)*(1+Assumptions!$J$24)^(M$1-$G$1)*CHOOSE(Assumptions!$P$3,'Cost Curves'!BP$26,'Cost Curves'!BP$27,'Cost Curves'!BP$28)</f>
        <v>0</v>
      </c>
      <c r="N384" s="327">
        <f>N$300*IF(M300=0,Assumptions!$O$36,Assumptions!$P$36)*(1+Assumptions!$J$24)^(N$1-$G$1)*CHOOSE(Assumptions!$P$3,'Cost Curves'!BQ$26,'Cost Curves'!BQ$27,'Cost Curves'!BQ$28)</f>
        <v>0</v>
      </c>
      <c r="O384" s="327">
        <f>O$300*IF(N300=0,Assumptions!$O$36,Assumptions!$P$36)*(1+Assumptions!$J$24)^(O$1-$G$1)*CHOOSE(Assumptions!$P$3,'Cost Curves'!BR$26,'Cost Curves'!BR$27,'Cost Curves'!BR$28)</f>
        <v>0</v>
      </c>
      <c r="P384" s="327">
        <f>P$300*IF(O300=0,Assumptions!$O$36,Assumptions!$P$36)*(1+Assumptions!$J$24)^(P$1-$G$1)*CHOOSE(Assumptions!$P$3,'Cost Curves'!BS$26,'Cost Curves'!BS$27,'Cost Curves'!BS$28)</f>
        <v>0</v>
      </c>
      <c r="Q384" s="327">
        <f>Q$300*IF(P300=0,Assumptions!$O$36,Assumptions!$P$36)*(1+Assumptions!$J$24)^(Q$1-$G$1)*CHOOSE(Assumptions!$P$3,'Cost Curves'!BT$26,'Cost Curves'!BT$27,'Cost Curves'!BT$28)</f>
        <v>0</v>
      </c>
      <c r="R384" s="327">
        <f>R$300*IF(Q300=0,Assumptions!$O$36,Assumptions!$P$36)*(1+Assumptions!$J$24)^(R$1-$G$1)*CHOOSE(Assumptions!$P$3,'Cost Curves'!BU$26,'Cost Curves'!BU$27,'Cost Curves'!BU$28)</f>
        <v>0</v>
      </c>
      <c r="S384" s="327">
        <f>S$300*IF(R300=0,Assumptions!$O$36,Assumptions!$P$36)*(1+Assumptions!$J$24)^(S$1-$G$1)*CHOOSE(Assumptions!$P$3,'Cost Curves'!BV$26,'Cost Curves'!BV$27,'Cost Curves'!BV$28)</f>
        <v>0</v>
      </c>
      <c r="T384" s="327">
        <f>T$300*IF(S300=0,Assumptions!$O$36,Assumptions!$P$36)*(1+Assumptions!$J$24)^(T$1-$G$1)*CHOOSE(Assumptions!$P$3,'Cost Curves'!BW$26,'Cost Curves'!BW$27,'Cost Curves'!BW$28)</f>
        <v>0</v>
      </c>
      <c r="U384" s="327">
        <f>U$300*IF(T300=0,Assumptions!$O$36,Assumptions!$P$36)*(1+Assumptions!$J$24)^(U$1-$G$1)*CHOOSE(Assumptions!$P$3,'Cost Curves'!BX$26,'Cost Curves'!BX$27,'Cost Curves'!BX$28)</f>
        <v>0</v>
      </c>
      <c r="V384" s="327">
        <f>V$300*IF(U300=0,Assumptions!$O$36,Assumptions!$P$36)*(1+Assumptions!$J$24)^(V$1-$G$1)*CHOOSE(Assumptions!$P$3,'Cost Curves'!BY$26,'Cost Curves'!BY$27,'Cost Curves'!BY$28)</f>
        <v>0</v>
      </c>
      <c r="W384" s="327">
        <f>W$300*IF(V300=0,Assumptions!$O$36,Assumptions!$P$36)*(1+Assumptions!$J$24)^(W$1-$G$1)*CHOOSE(Assumptions!$P$3,'Cost Curves'!BZ$26,'Cost Curves'!BZ$27,'Cost Curves'!BZ$28)</f>
        <v>0</v>
      </c>
      <c r="X384" s="327">
        <f>X$300*IF(W300=0,Assumptions!$O$36,Assumptions!$P$36)*(1+Assumptions!$J$24)^(X$1-$G$1)*CHOOSE(Assumptions!$P$3,'Cost Curves'!CA$26,'Cost Curves'!CA$27,'Cost Curves'!CA$28)</f>
        <v>0</v>
      </c>
      <c r="Y384" s="12"/>
      <c r="Z384" s="12"/>
    </row>
    <row r="385" spans="1:26" ht="14.25" customHeight="1">
      <c r="A385" s="423"/>
      <c r="B385" s="423"/>
      <c r="C385" s="423"/>
      <c r="D385" s="125" t="s">
        <v>83</v>
      </c>
      <c r="E385" s="12"/>
      <c r="F385" s="12"/>
      <c r="G385" s="327">
        <f>G$300*Assumptions!$J$37*(1+Assumptions!$J$24)^(G$1-$G$1)*CHOOSE(Assumptions!$P$3,'Cost Curves'!BJ$30,'Cost Curves'!BJ$31,'Cost Curves'!BJ$32)</f>
        <v>0</v>
      </c>
      <c r="H385" s="327">
        <f>H$300*Assumptions!$J$37*(1+Assumptions!$J$24)^(H$1-$G$1)*CHOOSE(Assumptions!$P$3,'Cost Curves'!BK$30,'Cost Curves'!BK$31,'Cost Curves'!BK$32)</f>
        <v>0</v>
      </c>
      <c r="I385" s="327">
        <f>I$300*Assumptions!$J$37*(1+Assumptions!$J$24)^(I$1-$G$1)*CHOOSE(Assumptions!$P$3,'Cost Curves'!BL$30,'Cost Curves'!BL$31,'Cost Curves'!BL$32)</f>
        <v>0</v>
      </c>
      <c r="J385" s="327">
        <f>J$300*Assumptions!$J$37*(1+Assumptions!$J$24)^(J$1-$G$1)*CHOOSE(Assumptions!$P$3,'Cost Curves'!BM$30,'Cost Curves'!BM$31,'Cost Curves'!BM$32)</f>
        <v>0</v>
      </c>
      <c r="K385" s="327">
        <f>K$300*IF(J300=0,Assumptions!$O$37,Assumptions!$P$37)*(1+Assumptions!$J$24)^(K$1-$G$1)*CHOOSE(Assumptions!$P$3,'Cost Curves'!BN$30,'Cost Curves'!BN$31,'Cost Curves'!BN$32)</f>
        <v>0</v>
      </c>
      <c r="L385" s="327">
        <f>L$300*IF(K300=0,Assumptions!$O$37,Assumptions!$P$37)*(1+Assumptions!$J$24)^(L$1-$G$1)*CHOOSE(Assumptions!$P$3,'Cost Curves'!BO$30,'Cost Curves'!BO$31,'Cost Curves'!BO$32)</f>
        <v>0</v>
      </c>
      <c r="M385" s="327">
        <f>M$300*IF(L300=0,Assumptions!$O$37,Assumptions!$P$37)*(1+Assumptions!$J$24)^(M$1-$G$1)*CHOOSE(Assumptions!$P$3,'Cost Curves'!BP$30,'Cost Curves'!BP$31,'Cost Curves'!BP$32)</f>
        <v>0</v>
      </c>
      <c r="N385" s="327">
        <f>N$300*IF(M300=0,Assumptions!$O$37,Assumptions!$P$37)*(1+Assumptions!$J$24)^(N$1-$G$1)*CHOOSE(Assumptions!$P$3,'Cost Curves'!BQ$30,'Cost Curves'!BQ$31,'Cost Curves'!BQ$32)</f>
        <v>0</v>
      </c>
      <c r="O385" s="327">
        <f>O$300*IF(N300=0,Assumptions!$O$37,Assumptions!$P$37)*(1+Assumptions!$J$24)^(O$1-$G$1)*CHOOSE(Assumptions!$P$3,'Cost Curves'!BR$30,'Cost Curves'!BR$31,'Cost Curves'!BR$32)</f>
        <v>0</v>
      </c>
      <c r="P385" s="327">
        <f>P$300*IF(O300=0,Assumptions!$O$37,Assumptions!$P$37)*(1+Assumptions!$J$24)^(P$1-$G$1)*CHOOSE(Assumptions!$P$3,'Cost Curves'!BS$30,'Cost Curves'!BS$31,'Cost Curves'!BS$32)</f>
        <v>0</v>
      </c>
      <c r="Q385" s="327">
        <f>Q$300*IF(P300=0,Assumptions!$O$37,Assumptions!$P$37)*(1+Assumptions!$J$24)^(Q$1-$G$1)*CHOOSE(Assumptions!$P$3,'Cost Curves'!BT$30,'Cost Curves'!BT$31,'Cost Curves'!BT$32)</f>
        <v>0</v>
      </c>
      <c r="R385" s="327">
        <f>R$300*IF(Q300=0,Assumptions!$O$37,Assumptions!$P$37)*(1+Assumptions!$J$24)^(R$1-$G$1)*CHOOSE(Assumptions!$P$3,'Cost Curves'!BU$30,'Cost Curves'!BU$31,'Cost Curves'!BU$32)</f>
        <v>0</v>
      </c>
      <c r="S385" s="327">
        <f>S$300*IF(R300=0,Assumptions!$O$37,Assumptions!$P$37)*(1+Assumptions!$J$24)^(S$1-$G$1)*CHOOSE(Assumptions!$P$3,'Cost Curves'!BV$30,'Cost Curves'!BV$31,'Cost Curves'!BV$32)</f>
        <v>0</v>
      </c>
      <c r="T385" s="327">
        <f>T$300*IF(S300=0,Assumptions!$O$37,Assumptions!$P$37)*(1+Assumptions!$J$24)^(T$1-$G$1)*CHOOSE(Assumptions!$P$3,'Cost Curves'!BW$30,'Cost Curves'!BW$31,'Cost Curves'!BW$32)</f>
        <v>0</v>
      </c>
      <c r="U385" s="327">
        <f>U$300*IF(T300=0,Assumptions!$O$37,Assumptions!$P$37)*(1+Assumptions!$J$24)^(U$1-$G$1)*CHOOSE(Assumptions!$P$3,'Cost Curves'!BX$30,'Cost Curves'!BX$31,'Cost Curves'!BX$32)</f>
        <v>0</v>
      </c>
      <c r="V385" s="327">
        <f>V$300*IF(U300=0,Assumptions!$O$37,Assumptions!$P$37)*(1+Assumptions!$J$24)^(V$1-$G$1)*CHOOSE(Assumptions!$P$3,'Cost Curves'!BY$30,'Cost Curves'!BY$31,'Cost Curves'!BY$32)</f>
        <v>0</v>
      </c>
      <c r="W385" s="327">
        <f>W$300*IF(V300=0,Assumptions!$O$37,Assumptions!$P$37)*(1+Assumptions!$J$24)^(W$1-$G$1)*CHOOSE(Assumptions!$P$3,'Cost Curves'!BZ$30,'Cost Curves'!BZ$31,'Cost Curves'!BZ$32)</f>
        <v>0</v>
      </c>
      <c r="X385" s="327">
        <f>X$300*IF(W300=0,Assumptions!$O$37,Assumptions!$P$37)*(1+Assumptions!$J$24)^(X$1-$G$1)*CHOOSE(Assumptions!$P$3,'Cost Curves'!CA$30,'Cost Curves'!CA$31,'Cost Curves'!CA$32)</f>
        <v>0</v>
      </c>
      <c r="Y385" s="12"/>
      <c r="Z385" s="12"/>
    </row>
    <row r="386" spans="1:26" ht="14.25" customHeight="1">
      <c r="A386" s="423"/>
      <c r="B386" s="423"/>
      <c r="C386" s="423"/>
      <c r="D386" s="125" t="s">
        <v>84</v>
      </c>
      <c r="E386" s="12"/>
      <c r="F386" s="12"/>
      <c r="G386" s="327">
        <f>G$300*Assumptions!$J$38*(1+Assumptions!$J$24)^(G$1-$G$1)*CHOOSE(Assumptions!$P$3,'Cost Curves'!BJ$34,'Cost Curves'!BJ$35,'Cost Curves'!BJ$36)</f>
        <v>0</v>
      </c>
      <c r="H386" s="327">
        <f>H$300*Assumptions!$J$38*(1+Assumptions!$J$24)^(H$1-$G$1)*CHOOSE(Assumptions!$P$3,'Cost Curves'!BK$34,'Cost Curves'!BK$35,'Cost Curves'!BK$36)</f>
        <v>0</v>
      </c>
      <c r="I386" s="327">
        <f>I$300*Assumptions!$J$38*(1+Assumptions!$J$24)^(I$1-$G$1)*CHOOSE(Assumptions!$P$3,'Cost Curves'!BL$34,'Cost Curves'!BL$35,'Cost Curves'!BL$36)</f>
        <v>0</v>
      </c>
      <c r="J386" s="327">
        <f>J$300*Assumptions!$J$38*(1+Assumptions!$J$24)^(J$1-$G$1)*CHOOSE(Assumptions!$P$3,'Cost Curves'!BM$34,'Cost Curves'!BM$35,'Cost Curves'!BM$36)</f>
        <v>0</v>
      </c>
      <c r="K386" s="327">
        <f>K$300*IF(J300=0,Assumptions!$O$38,Assumptions!$P$38)*(1+Assumptions!$J$24)^(K$1-$G$1)*CHOOSE(Assumptions!$P$3,'Cost Curves'!BN$34,'Cost Curves'!BN$35,'Cost Curves'!BN$36)</f>
        <v>0</v>
      </c>
      <c r="L386" s="327">
        <f>L$300*IF(K300=0,Assumptions!$O$38,Assumptions!$P$38)*(1+Assumptions!$J$24)^(L$1-$G$1)*CHOOSE(Assumptions!$P$3,'Cost Curves'!BO$34,'Cost Curves'!BO$35,'Cost Curves'!BO$36)</f>
        <v>0</v>
      </c>
      <c r="M386" s="327">
        <f>M$300*IF(L300=0,Assumptions!$O$38,Assumptions!$P$38)*(1+Assumptions!$J$24)^(M$1-$G$1)*CHOOSE(Assumptions!$P$3,'Cost Curves'!BP$34,'Cost Curves'!BP$35,'Cost Curves'!BP$36)</f>
        <v>0</v>
      </c>
      <c r="N386" s="327">
        <f>N$300*IF(M300=0,Assumptions!$O$38,Assumptions!$P$38)*(1+Assumptions!$J$24)^(N$1-$G$1)*CHOOSE(Assumptions!$P$3,'Cost Curves'!BQ$34,'Cost Curves'!BQ$35,'Cost Curves'!BQ$36)</f>
        <v>0</v>
      </c>
      <c r="O386" s="327">
        <f>O$300*IF(N300=0,Assumptions!$O$38,Assumptions!$P$38)*(1+Assumptions!$J$24)^(O$1-$G$1)*CHOOSE(Assumptions!$P$3,'Cost Curves'!BR$34,'Cost Curves'!BR$35,'Cost Curves'!BR$36)</f>
        <v>0</v>
      </c>
      <c r="P386" s="327">
        <f>P$300*IF(O300=0,Assumptions!$O$38,Assumptions!$P$38)*(1+Assumptions!$J$24)^(P$1-$G$1)*CHOOSE(Assumptions!$P$3,'Cost Curves'!BS$34,'Cost Curves'!BS$35,'Cost Curves'!BS$36)</f>
        <v>0</v>
      </c>
      <c r="Q386" s="327">
        <f>Q$300*IF(P300=0,Assumptions!$O$38,Assumptions!$P$38)*(1+Assumptions!$J$24)^(Q$1-$G$1)*CHOOSE(Assumptions!$P$3,'Cost Curves'!BT$34,'Cost Curves'!BT$35,'Cost Curves'!BT$36)</f>
        <v>0</v>
      </c>
      <c r="R386" s="327">
        <f>R$300*IF(Q300=0,Assumptions!$O$38,Assumptions!$P$38)*(1+Assumptions!$J$24)^(R$1-$G$1)*CHOOSE(Assumptions!$P$3,'Cost Curves'!BU$34,'Cost Curves'!BU$35,'Cost Curves'!BU$36)</f>
        <v>0</v>
      </c>
      <c r="S386" s="327">
        <f>S$300*IF(R300=0,Assumptions!$O$38,Assumptions!$P$38)*(1+Assumptions!$J$24)^(S$1-$G$1)*CHOOSE(Assumptions!$P$3,'Cost Curves'!BV$34,'Cost Curves'!BV$35,'Cost Curves'!BV$36)</f>
        <v>0</v>
      </c>
      <c r="T386" s="327">
        <f>T$300*IF(S300=0,Assumptions!$O$38,Assumptions!$P$38)*(1+Assumptions!$J$24)^(T$1-$G$1)*CHOOSE(Assumptions!$P$3,'Cost Curves'!BW$34,'Cost Curves'!BW$35,'Cost Curves'!BW$36)</f>
        <v>0</v>
      </c>
      <c r="U386" s="327">
        <f>U$300*IF(T300=0,Assumptions!$O$38,Assumptions!$P$38)*(1+Assumptions!$J$24)^(U$1-$G$1)*CHOOSE(Assumptions!$P$3,'Cost Curves'!BX$34,'Cost Curves'!BX$35,'Cost Curves'!BX$36)</f>
        <v>0</v>
      </c>
      <c r="V386" s="327">
        <f>V$300*IF(U300=0,Assumptions!$O$38,Assumptions!$P$38)*(1+Assumptions!$J$24)^(V$1-$G$1)*CHOOSE(Assumptions!$P$3,'Cost Curves'!BY$34,'Cost Curves'!BY$35,'Cost Curves'!BY$36)</f>
        <v>0</v>
      </c>
      <c r="W386" s="327">
        <f>W$300*IF(V300=0,Assumptions!$O$38,Assumptions!$P$38)*(1+Assumptions!$J$24)^(W$1-$G$1)*CHOOSE(Assumptions!$P$3,'Cost Curves'!BZ$34,'Cost Curves'!BZ$35,'Cost Curves'!BZ$36)</f>
        <v>0</v>
      </c>
      <c r="X386" s="327">
        <f>X$300*IF(W300=0,Assumptions!$O$38,Assumptions!$P$38)*(1+Assumptions!$J$24)^(X$1-$G$1)*CHOOSE(Assumptions!$P$3,'Cost Curves'!CA$34,'Cost Curves'!CA$35,'Cost Curves'!CA$36)</f>
        <v>0</v>
      </c>
      <c r="Y386" s="12"/>
      <c r="Z386" s="12"/>
    </row>
    <row r="387" spans="1:26" ht="14.25" customHeight="1">
      <c r="A387" s="423"/>
      <c r="B387" s="423"/>
      <c r="C387" s="423"/>
      <c r="D387" s="125" t="s">
        <v>85</v>
      </c>
      <c r="E387" s="12"/>
      <c r="F387" s="12"/>
      <c r="G387" s="327">
        <f>G$300*Assumptions!$J$39*(1+Assumptions!$J$24)^(G$1-$G$1)*CHOOSE(Assumptions!$P$3,'Cost Curves'!BJ$38,'Cost Curves'!BJ$39,'Cost Curves'!BJ$40)</f>
        <v>0</v>
      </c>
      <c r="H387" s="327">
        <f>H$300*Assumptions!$J$39*(1+Assumptions!$J$24)^(H$1-$G$1)*CHOOSE(Assumptions!$P$3,'Cost Curves'!BK$38,'Cost Curves'!BK$39,'Cost Curves'!BK$40)</f>
        <v>0</v>
      </c>
      <c r="I387" s="327">
        <f>I$300*Assumptions!$J$39*(1+Assumptions!$J$24)^(I$1-$G$1)*CHOOSE(Assumptions!$P$3,'Cost Curves'!BL$38,'Cost Curves'!BL$39,'Cost Curves'!BL$40)</f>
        <v>0</v>
      </c>
      <c r="J387" s="327">
        <f>J$300*Assumptions!$J$39*(1+Assumptions!$J$24)^(J$1-$G$1)*CHOOSE(Assumptions!$P$3,'Cost Curves'!BM$38,'Cost Curves'!BM$39,'Cost Curves'!BM$40)</f>
        <v>0</v>
      </c>
      <c r="K387" s="327">
        <f>K$300*IF(J300=0,Assumptions!$O$39,Assumptions!$P$39)*(1+Assumptions!$J$24)^(K$1-$G$1)*CHOOSE(Assumptions!$P$3,'Cost Curves'!BN$38,'Cost Curves'!BN$39,'Cost Curves'!BN$40)</f>
        <v>0</v>
      </c>
      <c r="L387" s="327">
        <f>L$300*IF(K300=0,Assumptions!$O$39,Assumptions!$P$39)*(1+Assumptions!$J$24)^(L$1-$G$1)*CHOOSE(Assumptions!$P$3,'Cost Curves'!BO$38,'Cost Curves'!BO$39,'Cost Curves'!BO$40)</f>
        <v>0</v>
      </c>
      <c r="M387" s="327">
        <f>M$300*IF(L300=0,Assumptions!$O$39,Assumptions!$P$39)*(1+Assumptions!$J$24)^(M$1-$G$1)*CHOOSE(Assumptions!$P$3,'Cost Curves'!BP$38,'Cost Curves'!BP$39,'Cost Curves'!BP$40)</f>
        <v>0</v>
      </c>
      <c r="N387" s="327">
        <f>N$300*IF(M300=0,Assumptions!$O$39,Assumptions!$P$39)*(1+Assumptions!$J$24)^(N$1-$G$1)*CHOOSE(Assumptions!$P$3,'Cost Curves'!BQ$38,'Cost Curves'!BQ$39,'Cost Curves'!BQ$40)</f>
        <v>0</v>
      </c>
      <c r="O387" s="327">
        <f>O$300*IF(N300=0,Assumptions!$O$39,Assumptions!$P$39)*(1+Assumptions!$J$24)^(O$1-$G$1)*CHOOSE(Assumptions!$P$3,'Cost Curves'!BR$38,'Cost Curves'!BR$39,'Cost Curves'!BR$40)</f>
        <v>0</v>
      </c>
      <c r="P387" s="327">
        <f>P$300*IF(O300=0,Assumptions!$O$39,Assumptions!$P$39)*(1+Assumptions!$J$24)^(P$1-$G$1)*CHOOSE(Assumptions!$P$3,'Cost Curves'!BS$38,'Cost Curves'!BS$39,'Cost Curves'!BS$40)</f>
        <v>0</v>
      </c>
      <c r="Q387" s="327">
        <f>Q$300*IF(P300=0,Assumptions!$O$39,Assumptions!$P$39)*(1+Assumptions!$J$24)^(Q$1-$G$1)*CHOOSE(Assumptions!$P$3,'Cost Curves'!BT$38,'Cost Curves'!BT$39,'Cost Curves'!BT$40)</f>
        <v>0</v>
      </c>
      <c r="R387" s="327">
        <f>R$300*IF(Q300=0,Assumptions!$O$39,Assumptions!$P$39)*(1+Assumptions!$J$24)^(R$1-$G$1)*CHOOSE(Assumptions!$P$3,'Cost Curves'!BU$38,'Cost Curves'!BU$39,'Cost Curves'!BU$40)</f>
        <v>0</v>
      </c>
      <c r="S387" s="327">
        <f>S$300*IF(R300=0,Assumptions!$O$39,Assumptions!$P$39)*(1+Assumptions!$J$24)^(S$1-$G$1)*CHOOSE(Assumptions!$P$3,'Cost Curves'!BV$38,'Cost Curves'!BV$39,'Cost Curves'!BV$40)</f>
        <v>0</v>
      </c>
      <c r="T387" s="327">
        <f>T$300*IF(S300=0,Assumptions!$O$39,Assumptions!$P$39)*(1+Assumptions!$J$24)^(T$1-$G$1)*CHOOSE(Assumptions!$P$3,'Cost Curves'!BW$38,'Cost Curves'!BW$39,'Cost Curves'!BW$40)</f>
        <v>0</v>
      </c>
      <c r="U387" s="327">
        <f>U$300*IF(T300=0,Assumptions!$O$39,Assumptions!$P$39)*(1+Assumptions!$J$24)^(U$1-$G$1)*CHOOSE(Assumptions!$P$3,'Cost Curves'!BX$38,'Cost Curves'!BX$39,'Cost Curves'!BX$40)</f>
        <v>0</v>
      </c>
      <c r="V387" s="327">
        <f>V$300*IF(U300=0,Assumptions!$O$39,Assumptions!$P$39)*(1+Assumptions!$J$24)^(V$1-$G$1)*CHOOSE(Assumptions!$P$3,'Cost Curves'!BY$38,'Cost Curves'!BY$39,'Cost Curves'!BY$40)</f>
        <v>0</v>
      </c>
      <c r="W387" s="327">
        <f>W$300*IF(V300=0,Assumptions!$O$39,Assumptions!$P$39)*(1+Assumptions!$J$24)^(W$1-$G$1)*CHOOSE(Assumptions!$P$3,'Cost Curves'!BZ$38,'Cost Curves'!BZ$39,'Cost Curves'!BZ$40)</f>
        <v>0</v>
      </c>
      <c r="X387" s="327">
        <f>X$300*IF(W300=0,Assumptions!$O$39,Assumptions!$P$39)*(1+Assumptions!$J$24)^(X$1-$G$1)*CHOOSE(Assumptions!$P$3,'Cost Curves'!CA$38,'Cost Curves'!CA$39,'Cost Curves'!CA$40)</f>
        <v>0</v>
      </c>
      <c r="Y387" s="12"/>
      <c r="Z387" s="12"/>
    </row>
    <row r="388" spans="1:26" ht="14.25" customHeight="1">
      <c r="A388" s="423"/>
      <c r="B388" s="423"/>
      <c r="C388" s="423"/>
      <c r="D388" s="125" t="s">
        <v>86</v>
      </c>
      <c r="E388" s="12"/>
      <c r="F388" s="12"/>
      <c r="G388" s="327">
        <f>G$300*Assumptions!$J$40*(1+Assumptions!$J$24)^(G$1-$G$1)*CHOOSE(Assumptions!$P$3,'Cost Curves'!BJ$42,'Cost Curves'!BJ$43,'Cost Curves'!BJ$44)</f>
        <v>0</v>
      </c>
      <c r="H388" s="327">
        <f>H$300*Assumptions!$J$40*(1+Assumptions!$J$24)^(H$1-$G$1)*CHOOSE(Assumptions!$P$3,'Cost Curves'!BK$42,'Cost Curves'!BK$43,'Cost Curves'!BK$44)</f>
        <v>0</v>
      </c>
      <c r="I388" s="327">
        <f>I$300*Assumptions!$J$40*(1+Assumptions!$J$24)^(I$1-$G$1)*CHOOSE(Assumptions!$P$3,'Cost Curves'!BL$42,'Cost Curves'!BL$43,'Cost Curves'!BL$44)</f>
        <v>0</v>
      </c>
      <c r="J388" s="327">
        <f>J$300*Assumptions!$J$40*(1+Assumptions!$J$24)^(J$1-$G$1)*CHOOSE(Assumptions!$P$3,'Cost Curves'!BM$42,'Cost Curves'!BM$43,'Cost Curves'!BM$44)</f>
        <v>0</v>
      </c>
      <c r="K388" s="327">
        <f>K$300*IF(J300=0,Assumptions!$O$40,Assumptions!$P$40)*(1+Assumptions!$J$24)^(K$1-$G$1)*CHOOSE(Assumptions!$P$3,'Cost Curves'!BN$42,'Cost Curves'!BN$43,'Cost Curves'!BN$44)</f>
        <v>0</v>
      </c>
      <c r="L388" s="327">
        <f>L$300*IF(K300=0,Assumptions!$O$40,Assumptions!$P$40)*(1+Assumptions!$J$24)^(L$1-$G$1)*CHOOSE(Assumptions!$P$3,'Cost Curves'!BO$42,'Cost Curves'!BO$43,'Cost Curves'!BO$44)</f>
        <v>0</v>
      </c>
      <c r="M388" s="327">
        <f>M$300*IF(L300=0,Assumptions!$O$40,Assumptions!$P$40)*(1+Assumptions!$J$24)^(M$1-$G$1)*CHOOSE(Assumptions!$P$3,'Cost Curves'!BP$42,'Cost Curves'!BP$43,'Cost Curves'!BP$44)</f>
        <v>0</v>
      </c>
      <c r="N388" s="327">
        <f>N$300*IF(M300=0,Assumptions!$O$40,Assumptions!$P$40)*(1+Assumptions!$J$24)^(N$1-$G$1)*CHOOSE(Assumptions!$P$3,'Cost Curves'!BQ$42,'Cost Curves'!BQ$43,'Cost Curves'!BQ$44)</f>
        <v>0</v>
      </c>
      <c r="O388" s="327">
        <f>O$300*IF(N300=0,Assumptions!$O$40,Assumptions!$P$40)*(1+Assumptions!$J$24)^(O$1-$G$1)*CHOOSE(Assumptions!$P$3,'Cost Curves'!BR$42,'Cost Curves'!BR$43,'Cost Curves'!BR$44)</f>
        <v>0</v>
      </c>
      <c r="P388" s="327">
        <f>P$300*IF(O300=0,Assumptions!$O$40,Assumptions!$P$40)*(1+Assumptions!$J$24)^(P$1-$G$1)*CHOOSE(Assumptions!$P$3,'Cost Curves'!BS$42,'Cost Curves'!BS$43,'Cost Curves'!BS$44)</f>
        <v>0</v>
      </c>
      <c r="Q388" s="327">
        <f>Q$300*IF(P300=0,Assumptions!$O$40,Assumptions!$P$40)*(1+Assumptions!$J$24)^(Q$1-$G$1)*CHOOSE(Assumptions!$P$3,'Cost Curves'!BT$42,'Cost Curves'!BT$43,'Cost Curves'!BT$44)</f>
        <v>0</v>
      </c>
      <c r="R388" s="327">
        <f>R$300*IF(Q300=0,Assumptions!$O$40,Assumptions!$P$40)*(1+Assumptions!$J$24)^(R$1-$G$1)*CHOOSE(Assumptions!$P$3,'Cost Curves'!BU$42,'Cost Curves'!BU$43,'Cost Curves'!BU$44)</f>
        <v>0</v>
      </c>
      <c r="S388" s="327">
        <f>S$300*IF(R300=0,Assumptions!$O$40,Assumptions!$P$40)*(1+Assumptions!$J$24)^(S$1-$G$1)*CHOOSE(Assumptions!$P$3,'Cost Curves'!BV$42,'Cost Curves'!BV$43,'Cost Curves'!BV$44)</f>
        <v>0</v>
      </c>
      <c r="T388" s="327">
        <f>T$300*IF(S300=0,Assumptions!$O$40,Assumptions!$P$40)*(1+Assumptions!$J$24)^(T$1-$G$1)*CHOOSE(Assumptions!$P$3,'Cost Curves'!BW$42,'Cost Curves'!BW$43,'Cost Curves'!BW$44)</f>
        <v>0</v>
      </c>
      <c r="U388" s="327">
        <f>U$300*IF(T300=0,Assumptions!$O$40,Assumptions!$P$40)*(1+Assumptions!$J$24)^(U$1-$G$1)*CHOOSE(Assumptions!$P$3,'Cost Curves'!BX$42,'Cost Curves'!BX$43,'Cost Curves'!BX$44)</f>
        <v>0</v>
      </c>
      <c r="V388" s="327">
        <f>V$300*IF(U300=0,Assumptions!$O$40,Assumptions!$P$40)*(1+Assumptions!$J$24)^(V$1-$G$1)*CHOOSE(Assumptions!$P$3,'Cost Curves'!BY$42,'Cost Curves'!BY$43,'Cost Curves'!BY$44)</f>
        <v>0</v>
      </c>
      <c r="W388" s="327">
        <f>W$300*IF(V300=0,Assumptions!$O$40,Assumptions!$P$40)*(1+Assumptions!$J$24)^(W$1-$G$1)*CHOOSE(Assumptions!$P$3,'Cost Curves'!BZ$42,'Cost Curves'!BZ$43,'Cost Curves'!BZ$44)</f>
        <v>0</v>
      </c>
      <c r="X388" s="327">
        <f>X$300*IF(W300=0,Assumptions!$O$40,Assumptions!$P$40)*(1+Assumptions!$J$24)^(X$1-$G$1)*CHOOSE(Assumptions!$P$3,'Cost Curves'!CA$42,'Cost Curves'!CA$43,'Cost Curves'!CA$44)</f>
        <v>0</v>
      </c>
      <c r="Y388" s="12"/>
      <c r="Z388" s="12"/>
    </row>
    <row r="389" spans="1:26" ht="14.25" customHeight="1">
      <c r="A389" s="423"/>
      <c r="B389" s="423"/>
      <c r="C389" s="423"/>
      <c r="D389" s="125" t="s">
        <v>87</v>
      </c>
      <c r="E389" s="12"/>
      <c r="F389" s="12"/>
      <c r="G389" s="327">
        <f>G$300*Assumptions!$J$41*(1+Assumptions!$J$24)^(G$1-$G$1)*CHOOSE(Assumptions!$P$3,'Cost Curves'!BJ$46,'Cost Curves'!BJ$47,'Cost Curves'!BJ$48)</f>
        <v>0</v>
      </c>
      <c r="H389" s="327">
        <f>H$300*Assumptions!$J$41*(1+Assumptions!$J$24)^(H$1-$G$1)*CHOOSE(Assumptions!$P$3,'Cost Curves'!BK$46,'Cost Curves'!BK$47,'Cost Curves'!BK$48)</f>
        <v>0</v>
      </c>
      <c r="I389" s="327">
        <f>I$300*Assumptions!$J$41*(1+Assumptions!$J$24)^(I$1-$G$1)*CHOOSE(Assumptions!$P$3,'Cost Curves'!BL$46,'Cost Curves'!BL$47,'Cost Curves'!BL$48)</f>
        <v>0</v>
      </c>
      <c r="J389" s="327">
        <f>J$300*Assumptions!$J$41*(1+Assumptions!$J$24)^(J$1-$G$1)*CHOOSE(Assumptions!$P$3,'Cost Curves'!BM$46,'Cost Curves'!BM$47,'Cost Curves'!BM$48)</f>
        <v>0</v>
      </c>
      <c r="K389" s="327">
        <f>K$300*IF(J300=0,Assumptions!$O$41,Assumptions!$P$42)*(1+Assumptions!$J$24)^(K$1-$G$1)*CHOOSE(Assumptions!$P$3,'Cost Curves'!BN$46,'Cost Curves'!BN$47,'Cost Curves'!BN$48)</f>
        <v>0</v>
      </c>
      <c r="L389" s="327">
        <f>L$300*IF(K300=0,Assumptions!$O$41,Assumptions!$P$41)*(1+Assumptions!$J$24)^(L$1-$G$1)*CHOOSE(Assumptions!$P$3,'Cost Curves'!BO$46,'Cost Curves'!BO$47,'Cost Curves'!BO$48)</f>
        <v>0</v>
      </c>
      <c r="M389" s="327">
        <f>M$300*IF(L300=0,Assumptions!$O$41,Assumptions!$P$41)*(1+Assumptions!$J$24)^(M$1-$G$1)*CHOOSE(Assumptions!$P$3,'Cost Curves'!BP$46,'Cost Curves'!BP$47,'Cost Curves'!BP$48)</f>
        <v>0</v>
      </c>
      <c r="N389" s="327">
        <f>N$300*IF(M300=0,Assumptions!$O$41,Assumptions!$P$41)*(1+Assumptions!$J$24)^(N$1-$G$1)*CHOOSE(Assumptions!$P$3,'Cost Curves'!BQ$46,'Cost Curves'!BQ$47,'Cost Curves'!BQ$48)</f>
        <v>0</v>
      </c>
      <c r="O389" s="327">
        <f>O$300*IF(N300=0,Assumptions!$O$41,Assumptions!$P$41)*(1+Assumptions!$J$24)^(O$1-$G$1)*CHOOSE(Assumptions!$P$3,'Cost Curves'!BR$46,'Cost Curves'!BR$47,'Cost Curves'!BR$48)</f>
        <v>0</v>
      </c>
      <c r="P389" s="327">
        <f>P$300*IF(O300=0,Assumptions!$O$41,Assumptions!$P$41)*(1+Assumptions!$J$24)^(P$1-$G$1)*CHOOSE(Assumptions!$P$3,'Cost Curves'!BS$46,'Cost Curves'!BS$47,'Cost Curves'!BS$48)</f>
        <v>0</v>
      </c>
      <c r="Q389" s="327">
        <f>Q$300*IF(P300=0,Assumptions!$O$41,Assumptions!$P$41)*(1+Assumptions!$J$24)^(Q$1-$G$1)*CHOOSE(Assumptions!$P$3,'Cost Curves'!BT$46,'Cost Curves'!BT$47,'Cost Curves'!BT$48)</f>
        <v>0</v>
      </c>
      <c r="R389" s="327">
        <f>R$300*IF(Q300=0,Assumptions!$O$41,Assumptions!$P$41)*(1+Assumptions!$J$24)^(R$1-$G$1)*CHOOSE(Assumptions!$P$3,'Cost Curves'!BU$46,'Cost Curves'!BU$47,'Cost Curves'!BU$48)</f>
        <v>0</v>
      </c>
      <c r="S389" s="327">
        <f>S$300*IF(R300=0,Assumptions!$O$41,Assumptions!$P$41)*(1+Assumptions!$J$24)^(S$1-$G$1)*CHOOSE(Assumptions!$P$3,'Cost Curves'!BV$46,'Cost Curves'!BV$47,'Cost Curves'!BV$48)</f>
        <v>0</v>
      </c>
      <c r="T389" s="327">
        <f>T$300*IF(S300=0,Assumptions!$O$41,Assumptions!$P$41)*(1+Assumptions!$J$24)^(T$1-$G$1)*CHOOSE(Assumptions!$P$3,'Cost Curves'!BW$46,'Cost Curves'!BW$47,'Cost Curves'!BW$48)</f>
        <v>0</v>
      </c>
      <c r="U389" s="327">
        <f>U$300*IF(T300=0,Assumptions!$O$41,Assumptions!$P$41)*(1+Assumptions!$J$24)^(U$1-$G$1)*CHOOSE(Assumptions!$P$3,'Cost Curves'!BX$46,'Cost Curves'!BX$47,'Cost Curves'!BX$48)</f>
        <v>0</v>
      </c>
      <c r="V389" s="327">
        <f>V$300*IF(U300=0,Assumptions!$O$41,Assumptions!$P$41)*(1+Assumptions!$J$24)^(V$1-$G$1)*CHOOSE(Assumptions!$P$3,'Cost Curves'!BY$46,'Cost Curves'!BY$47,'Cost Curves'!BY$48)</f>
        <v>0</v>
      </c>
      <c r="W389" s="327">
        <f>W$300*IF(V300=0,Assumptions!$O$41,Assumptions!$P$41)*(1+Assumptions!$J$24)^(W$1-$G$1)*CHOOSE(Assumptions!$P$3,'Cost Curves'!BZ$46,'Cost Curves'!BZ$47,'Cost Curves'!BZ$48)</f>
        <v>0</v>
      </c>
      <c r="X389" s="327">
        <f>X$300*IF(W300=0,Assumptions!$O$41,Assumptions!$P$41)*(1+Assumptions!$J$24)^(X$1-$G$1)*CHOOSE(Assumptions!$P$3,'Cost Curves'!CA$46,'Cost Curves'!CA$47,'Cost Curves'!CA$48)</f>
        <v>0</v>
      </c>
      <c r="Y389" s="12"/>
      <c r="Z389" s="12"/>
    </row>
    <row r="390" spans="1:26" ht="14.25" customHeight="1">
      <c r="A390" s="423"/>
      <c r="B390" s="423"/>
      <c r="C390" s="423"/>
      <c r="D390" s="125" t="s">
        <v>89</v>
      </c>
      <c r="E390" s="12"/>
      <c r="F390" s="12"/>
      <c r="G390" s="327">
        <f>G$300*Assumptions!$J$43*(1+Assumptions!$J$24)^(G$1-$G$1)*CHOOSE(Assumptions!$P$3,'Cost Curves'!BJ$50,'Cost Curves'!BJ$51,'Cost Curves'!BJ$52)</f>
        <v>0</v>
      </c>
      <c r="H390" s="327">
        <f>H$300*Assumptions!$J$43*(1+Assumptions!$J$24)^(H$1-$G$1)*CHOOSE(Assumptions!$P$3,'Cost Curves'!BK$50,'Cost Curves'!BK$51,'Cost Curves'!BK$52)</f>
        <v>0</v>
      </c>
      <c r="I390" s="327">
        <f>I$300*Assumptions!$J$43*(1+Assumptions!$J$24)^(I$1-$G$1)*CHOOSE(Assumptions!$P$3,'Cost Curves'!BL$50,'Cost Curves'!BL$51,'Cost Curves'!BL$52)</f>
        <v>0</v>
      </c>
      <c r="J390" s="327">
        <f>J$300*Assumptions!$J$43*(1+Assumptions!$J$24)^(J$1-$G$1)*CHOOSE(Assumptions!$P$3,'Cost Curves'!BM$50,'Cost Curves'!BM$51,'Cost Curves'!BM$52)</f>
        <v>0</v>
      </c>
      <c r="K390" s="327">
        <f>K$300*IF(J300=0,Assumptions!$O$43,Assumptions!$P$43)*(1+Assumptions!$J$24)^(K$1-$G$1)*CHOOSE(Assumptions!$P$3,'Cost Curves'!BN$50,'Cost Curves'!BN$51,'Cost Curves'!BN$52)</f>
        <v>0</v>
      </c>
      <c r="L390" s="327">
        <f>L$300*IF(K300=0,Assumptions!$O$43,Assumptions!$P$43)*(1+Assumptions!$J$24)^(L$1-$G$1)*CHOOSE(Assumptions!$P$3,'Cost Curves'!BO$50,'Cost Curves'!BO$51,'Cost Curves'!BO$52)</f>
        <v>0</v>
      </c>
      <c r="M390" s="327">
        <f>M$300*IF(L300=0,Assumptions!$O$43,Assumptions!$P$43)*(1+Assumptions!$J$24)^(M$1-$G$1)*CHOOSE(Assumptions!$P$3,'Cost Curves'!BP$50,'Cost Curves'!BP$51,'Cost Curves'!BP$52)</f>
        <v>0</v>
      </c>
      <c r="N390" s="327">
        <f>N$300*IF(M300=0,Assumptions!$O$43,Assumptions!$P$43)*(1+Assumptions!$J$24)^(N$1-$G$1)*CHOOSE(Assumptions!$P$3,'Cost Curves'!BQ$50,'Cost Curves'!BQ$51,'Cost Curves'!BQ$52)</f>
        <v>0</v>
      </c>
      <c r="O390" s="327">
        <f>O$300*IF(N300=0,Assumptions!$O$43,Assumptions!$P$43)*(1+Assumptions!$J$24)^(O$1-$G$1)*CHOOSE(Assumptions!$P$3,'Cost Curves'!BR$50,'Cost Curves'!BR$51,'Cost Curves'!BR$52)</f>
        <v>0</v>
      </c>
      <c r="P390" s="327">
        <f>P$300*IF(O300=0,Assumptions!$O$43,Assumptions!$P$43)*(1+Assumptions!$J$24)^(P$1-$G$1)*CHOOSE(Assumptions!$P$3,'Cost Curves'!BS$50,'Cost Curves'!BS$51,'Cost Curves'!BS$52)</f>
        <v>0</v>
      </c>
      <c r="Q390" s="327">
        <f>Q$300*IF(P300=0,Assumptions!$O$43,Assumptions!$P$43)*(1+Assumptions!$J$24)^(Q$1-$G$1)*CHOOSE(Assumptions!$P$3,'Cost Curves'!BT$50,'Cost Curves'!BT$51,'Cost Curves'!BT$52)</f>
        <v>0</v>
      </c>
      <c r="R390" s="327">
        <f>R$300*IF(Q300=0,Assumptions!$O$43,Assumptions!$P$43)*(1+Assumptions!$J$24)^(R$1-$G$1)*CHOOSE(Assumptions!$P$3,'Cost Curves'!BU$50,'Cost Curves'!BU$51,'Cost Curves'!BU$52)</f>
        <v>0</v>
      </c>
      <c r="S390" s="327">
        <f>S$300*IF(R300=0,Assumptions!$O$43,Assumptions!$P$43)*(1+Assumptions!$J$24)^(S$1-$G$1)*CHOOSE(Assumptions!$P$3,'Cost Curves'!BV$50,'Cost Curves'!BV$51,'Cost Curves'!BV$52)</f>
        <v>0</v>
      </c>
      <c r="T390" s="327">
        <f>T$300*IF(S300=0,Assumptions!$O$43,Assumptions!$P$43)*(1+Assumptions!$J$24)^(T$1-$G$1)*CHOOSE(Assumptions!$P$3,'Cost Curves'!BW$50,'Cost Curves'!BW$51,'Cost Curves'!BW$52)</f>
        <v>0</v>
      </c>
      <c r="U390" s="327">
        <f>U$300*IF(T300=0,Assumptions!$O$43,Assumptions!$P$43)*(1+Assumptions!$J$24)^(U$1-$G$1)*CHOOSE(Assumptions!$P$3,'Cost Curves'!BX$50,'Cost Curves'!BX$51,'Cost Curves'!BX$52)</f>
        <v>0</v>
      </c>
      <c r="V390" s="327">
        <f>V$300*IF(U300=0,Assumptions!$O$43,Assumptions!$P$43)*(1+Assumptions!$J$24)^(V$1-$G$1)*CHOOSE(Assumptions!$P$3,'Cost Curves'!BY$50,'Cost Curves'!BY$51,'Cost Curves'!BY$52)</f>
        <v>0</v>
      </c>
      <c r="W390" s="327">
        <f>W$300*IF(V300=0,Assumptions!$O$43,Assumptions!$P$43)*(1+Assumptions!$J$24)^(W$1-$G$1)*CHOOSE(Assumptions!$P$3,'Cost Curves'!BZ$50,'Cost Curves'!BZ$51,'Cost Curves'!BZ$52)</f>
        <v>0</v>
      </c>
      <c r="X390" s="327">
        <f>X$300*IF(W300=0,Assumptions!$O$43,Assumptions!$P$43)*(1+Assumptions!$J$24)^(X$1-$G$1)*CHOOSE(Assumptions!$P$3,'Cost Curves'!CA$50,'Cost Curves'!CA$51,'Cost Curves'!CA$52)</f>
        <v>0</v>
      </c>
      <c r="Y390" s="12"/>
      <c r="Z390" s="12"/>
    </row>
    <row r="391" spans="1:26" ht="14.25" customHeight="1">
      <c r="A391" s="423"/>
      <c r="B391" s="423"/>
      <c r="C391" s="423"/>
      <c r="D391" s="125" t="s">
        <v>90</v>
      </c>
      <c r="E391" s="12"/>
      <c r="F391" s="12"/>
      <c r="G391" s="327">
        <f>G$300*Assumptions!$J$44*(1+Assumptions!$J$24)^(G$1-$G$1)*CHOOSE(Assumptions!$P$3,'Cost Curves'!BJ$54,'Cost Curves'!BJ$55,'Cost Curves'!BJ$56)</f>
        <v>0</v>
      </c>
      <c r="H391" s="327">
        <f>H$300*Assumptions!$J$44*(1+Assumptions!$J$24)^(H$1-$G$1)*CHOOSE(Assumptions!$P$3,'Cost Curves'!BK$54,'Cost Curves'!BK$55,'Cost Curves'!BK$56)</f>
        <v>0</v>
      </c>
      <c r="I391" s="327">
        <f>I$300*Assumptions!$J$44*(1+Assumptions!$J$24)^(I$1-$G$1)*CHOOSE(Assumptions!$P$3,'Cost Curves'!BL$54,'Cost Curves'!BL$55,'Cost Curves'!BL$56)</f>
        <v>0</v>
      </c>
      <c r="J391" s="327">
        <f>J$300*Assumptions!$J$44*(1+Assumptions!$J$24)^(J$1-$G$1)*CHOOSE(Assumptions!$P$3,'Cost Curves'!BM$54,'Cost Curves'!BM$55,'Cost Curves'!BM$56)</f>
        <v>0</v>
      </c>
      <c r="K391" s="327">
        <f>K$300*IF(J300=0,Assumptions!$O$44,Assumptions!$P$44)*(1+Assumptions!$J$24)^(K$1-$G$1)*CHOOSE(Assumptions!$P$3,'Cost Curves'!BN$54,'Cost Curves'!BN$55,'Cost Curves'!BN$56)</f>
        <v>0</v>
      </c>
      <c r="L391" s="327">
        <f>L$300*IF(K300=0,Assumptions!$O$44,Assumptions!$P$44)*(1+Assumptions!$J$24)^(L$1-$G$1)*CHOOSE(Assumptions!$P$3,'Cost Curves'!BO$54,'Cost Curves'!BO$55,'Cost Curves'!BO$56)</f>
        <v>0</v>
      </c>
      <c r="M391" s="327">
        <f>M$300*IF(L300=0,Assumptions!$O$44,Assumptions!$P$44)*(1+Assumptions!$J$24)^(M$1-$G$1)*CHOOSE(Assumptions!$P$3,'Cost Curves'!BP$54,'Cost Curves'!BP$55,'Cost Curves'!BP$56)</f>
        <v>0</v>
      </c>
      <c r="N391" s="327">
        <f>N$300*IF(M300=0,Assumptions!$O$44,Assumptions!$P$44)*(1+Assumptions!$J$24)^(N$1-$G$1)*CHOOSE(Assumptions!$P$3,'Cost Curves'!BQ$54,'Cost Curves'!BQ$55,'Cost Curves'!BQ$56)</f>
        <v>0</v>
      </c>
      <c r="O391" s="327">
        <f>O$300*IF(N300=0,Assumptions!$O$44,Assumptions!$P$44)*(1+Assumptions!$J$24)^(O$1-$G$1)*CHOOSE(Assumptions!$P$3,'Cost Curves'!BR$54,'Cost Curves'!BR$55,'Cost Curves'!BR$56)</f>
        <v>0</v>
      </c>
      <c r="P391" s="327">
        <f>P$300*IF(O300=0,Assumptions!$O$44,Assumptions!$P$44)*(1+Assumptions!$J$24)^(P$1-$G$1)*CHOOSE(Assumptions!$P$3,'Cost Curves'!BS$54,'Cost Curves'!BS$55,'Cost Curves'!BS$56)</f>
        <v>0</v>
      </c>
      <c r="Q391" s="327">
        <f>Q$300*IF(P300=0,Assumptions!$O$44,Assumptions!$P$44)*(1+Assumptions!$J$24)^(Q$1-$G$1)*CHOOSE(Assumptions!$P$3,'Cost Curves'!BT$54,'Cost Curves'!BT$55,'Cost Curves'!BT$56)</f>
        <v>0</v>
      </c>
      <c r="R391" s="327">
        <f>R$300*IF(Q300=0,Assumptions!$O$44,Assumptions!$P$44)*(1+Assumptions!$J$24)^(R$1-$G$1)*CHOOSE(Assumptions!$P$3,'Cost Curves'!BU$54,'Cost Curves'!BU$55,'Cost Curves'!BU$56)</f>
        <v>0</v>
      </c>
      <c r="S391" s="327">
        <f>S$300*IF(R300=0,Assumptions!$O$44,Assumptions!$P$44)*(1+Assumptions!$J$24)^(S$1-$G$1)*CHOOSE(Assumptions!$P$3,'Cost Curves'!BV$54,'Cost Curves'!BV$55,'Cost Curves'!BV$56)</f>
        <v>0</v>
      </c>
      <c r="T391" s="327">
        <f>T$300*IF(S300=0,Assumptions!$O$44,Assumptions!$P$44)*(1+Assumptions!$J$24)^(T$1-$G$1)*CHOOSE(Assumptions!$P$3,'Cost Curves'!BW$54,'Cost Curves'!BW$55,'Cost Curves'!BW$56)</f>
        <v>0</v>
      </c>
      <c r="U391" s="327">
        <f>U$300*IF(T300=0,Assumptions!$O$44,Assumptions!$P$44)*(1+Assumptions!$J$24)^(U$1-$G$1)*CHOOSE(Assumptions!$P$3,'Cost Curves'!BX$54,'Cost Curves'!BX$55,'Cost Curves'!BX$56)</f>
        <v>0</v>
      </c>
      <c r="V391" s="327">
        <f>V$300*IF(U300=0,Assumptions!$O$44,Assumptions!$P$44)*(1+Assumptions!$J$24)^(V$1-$G$1)*CHOOSE(Assumptions!$P$3,'Cost Curves'!BY$54,'Cost Curves'!BY$55,'Cost Curves'!BY$56)</f>
        <v>0</v>
      </c>
      <c r="W391" s="327">
        <f>W$300*IF(V300=0,Assumptions!$O$44,Assumptions!$P$44)*(1+Assumptions!$J$24)^(W$1-$G$1)*CHOOSE(Assumptions!$P$3,'Cost Curves'!BZ$54,'Cost Curves'!BZ$55,'Cost Curves'!BZ$56)</f>
        <v>0</v>
      </c>
      <c r="X391" s="327">
        <f>X$300*IF(W300=0,Assumptions!$O$44,Assumptions!$P$44)*(1+Assumptions!$J$24)^(X$1-$G$1)*CHOOSE(Assumptions!$P$3,'Cost Curves'!CA$54,'Cost Curves'!CA$55,'Cost Curves'!CA$56)</f>
        <v>0</v>
      </c>
      <c r="Y391" s="12"/>
      <c r="Z391" s="12"/>
    </row>
    <row r="392" spans="1:26" ht="14.25" customHeight="1">
      <c r="A392" s="423"/>
      <c r="B392" s="423"/>
      <c r="C392" s="423"/>
      <c r="D392" s="125" t="s">
        <v>171</v>
      </c>
      <c r="E392" s="12"/>
      <c r="F392" s="12"/>
      <c r="G392" s="327">
        <f>G$300*Assumptions!$J$45*(1+Assumptions!$J$24)^(G$1-$G$1)*CHOOSE(Assumptions!$P$3,'Cost Curves'!BJ$58,'Cost Curves'!BJ$59,'Cost Curves'!BJ$60)</f>
        <v>0</v>
      </c>
      <c r="H392" s="327">
        <f>H$300*Assumptions!$J$45*(1+Assumptions!$J$24)^(H$1-$G$1)*CHOOSE(Assumptions!$P$3,'Cost Curves'!BK$58,'Cost Curves'!BK$59,'Cost Curves'!BK$60)</f>
        <v>0</v>
      </c>
      <c r="I392" s="327">
        <f>I$300*Assumptions!$J$45*(1+Assumptions!$J$24)^(I$1-$G$1)*CHOOSE(Assumptions!$P$3,'Cost Curves'!BL$58,'Cost Curves'!BL$59,'Cost Curves'!BL$60)</f>
        <v>0</v>
      </c>
      <c r="J392" s="327">
        <f>J$300*Assumptions!$J$45*(1+Assumptions!$J$24)^(J$1-$G$1)*CHOOSE(Assumptions!$P$3,'Cost Curves'!BM$58,'Cost Curves'!BM$59,'Cost Curves'!BM$60)</f>
        <v>0</v>
      </c>
      <c r="K392" s="327">
        <f>K$300*IF(J300=0,Assumptions!$O$45,Assumptions!$P$45)*(1+Assumptions!$J$24)^(K$1-$G$1)*CHOOSE(Assumptions!$P$3,'Cost Curves'!BN$58,'Cost Curves'!BN$59,'Cost Curves'!BN$60)</f>
        <v>0</v>
      </c>
      <c r="L392" s="327">
        <f>L$300*IF(K300=0,Assumptions!$O$45,Assumptions!$P$45)*(1+Assumptions!$J$24)^(L$1-$G$1)*CHOOSE(Assumptions!$P$3,'Cost Curves'!BO$58,'Cost Curves'!BO$59,'Cost Curves'!BO$60)</f>
        <v>0</v>
      </c>
      <c r="M392" s="327">
        <f>M$300*IF(L300=0,Assumptions!$O$45,Assumptions!$P$45)*(1+Assumptions!$J$24)^(M$1-$G$1)*CHOOSE(Assumptions!$P$3,'Cost Curves'!BP$58,'Cost Curves'!BP$59,'Cost Curves'!BP$60)</f>
        <v>0</v>
      </c>
      <c r="N392" s="327">
        <f>N$300*IF(M300=0,Assumptions!$O$45,Assumptions!$P$45)*(1+Assumptions!$J$24)^(N$1-$G$1)*CHOOSE(Assumptions!$P$3,'Cost Curves'!BQ$58,'Cost Curves'!BQ$59,'Cost Curves'!BQ$60)</f>
        <v>0</v>
      </c>
      <c r="O392" s="327">
        <f>O$300*IF(N300=0,Assumptions!$O$45,Assumptions!$P$45)*(1+Assumptions!$J$24)^(O$1-$G$1)*CHOOSE(Assumptions!$P$3,'Cost Curves'!BR$58,'Cost Curves'!BR$59,'Cost Curves'!BR$60)</f>
        <v>0</v>
      </c>
      <c r="P392" s="327">
        <f>P$300*IF(O300=0,Assumptions!$O$45,Assumptions!$P$45)*(1+Assumptions!$J$24)^(P$1-$G$1)*CHOOSE(Assumptions!$P$3,'Cost Curves'!BS$58,'Cost Curves'!BS$59,'Cost Curves'!BS$60)</f>
        <v>0</v>
      </c>
      <c r="Q392" s="327">
        <f>Q$300*IF(P300=0,Assumptions!$O$45,Assumptions!$P$45)*(1+Assumptions!$J$24)^(Q$1-$G$1)*CHOOSE(Assumptions!$P$3,'Cost Curves'!BT$58,'Cost Curves'!BT$59,'Cost Curves'!BT$60)</f>
        <v>0</v>
      </c>
      <c r="R392" s="327">
        <f>R$300*IF(Q300=0,Assumptions!$O$45,Assumptions!$P$45)*(1+Assumptions!$J$24)^(R$1-$G$1)*CHOOSE(Assumptions!$P$3,'Cost Curves'!BU$58,'Cost Curves'!BU$59,'Cost Curves'!BU$60)</f>
        <v>0</v>
      </c>
      <c r="S392" s="327">
        <f>S$300*IF(R300=0,Assumptions!$O$45,Assumptions!$P$45)*(1+Assumptions!$J$24)^(S$1-$G$1)*CHOOSE(Assumptions!$P$3,'Cost Curves'!BV$58,'Cost Curves'!BV$59,'Cost Curves'!BV$60)</f>
        <v>0</v>
      </c>
      <c r="T392" s="327">
        <f>T$300*IF(S300=0,Assumptions!$O$45,Assumptions!$P$45)*(1+Assumptions!$J$24)^(T$1-$G$1)*CHOOSE(Assumptions!$P$3,'Cost Curves'!BW$58,'Cost Curves'!BW$59,'Cost Curves'!BW$60)</f>
        <v>0</v>
      </c>
      <c r="U392" s="327">
        <f>U$300*IF(T300=0,Assumptions!$O$45,Assumptions!$P$45)*(1+Assumptions!$J$24)^(U$1-$G$1)*CHOOSE(Assumptions!$P$3,'Cost Curves'!BX$58,'Cost Curves'!BX$59,'Cost Curves'!BX$60)</f>
        <v>0</v>
      </c>
      <c r="V392" s="327">
        <f>V$300*IF(U300=0,Assumptions!$O$45,Assumptions!$P$45)*(1+Assumptions!$J$24)^(V$1-$G$1)*CHOOSE(Assumptions!$P$3,'Cost Curves'!BY$58,'Cost Curves'!BY$59,'Cost Curves'!BY$60)</f>
        <v>0</v>
      </c>
      <c r="W392" s="327">
        <f>W$300*IF(V300=0,Assumptions!$O$45,Assumptions!$P$45)*(1+Assumptions!$J$24)^(W$1-$G$1)*CHOOSE(Assumptions!$P$3,'Cost Curves'!BZ$58,'Cost Curves'!BZ$59,'Cost Curves'!BZ$60)</f>
        <v>0</v>
      </c>
      <c r="X392" s="327">
        <f>X$300*IF(W300=0,Assumptions!$O$45,Assumptions!$P$45)*(1+Assumptions!$J$24)^(X$1-$G$1)*CHOOSE(Assumptions!$P$3,'Cost Curves'!CA$58,'Cost Curves'!CA$59,'Cost Curves'!CA$60)</f>
        <v>0</v>
      </c>
      <c r="Y392" s="12"/>
      <c r="Z392" s="12"/>
    </row>
    <row r="393" spans="1:26" ht="14.25" customHeight="1">
      <c r="A393" s="423"/>
      <c r="B393" s="423"/>
      <c r="C393" s="423"/>
      <c r="D393" s="125" t="s">
        <v>92</v>
      </c>
      <c r="E393" s="12"/>
      <c r="F393" s="12"/>
      <c r="G393" s="327">
        <f>G$300*Assumptions!$J$46*(1+Assumptions!$J$24)^(G$1-$G$1)*CHOOSE(Assumptions!$P$3,'Cost Curves'!BJ$62,'Cost Curves'!BJ$63,'Cost Curves'!BJ$64)</f>
        <v>0</v>
      </c>
      <c r="H393" s="327">
        <f>H$300*Assumptions!$J$46*(1+Assumptions!$J$24)^(H$1-$G$1)*CHOOSE(Assumptions!$P$3,'Cost Curves'!BK$62,'Cost Curves'!BK$63,'Cost Curves'!BK$64)</f>
        <v>0</v>
      </c>
      <c r="I393" s="327">
        <f>I$300*Assumptions!$J$46*(1+Assumptions!$J$24)^(I$1-$G$1)*CHOOSE(Assumptions!$P$3,'Cost Curves'!BL$62,'Cost Curves'!BL$63,'Cost Curves'!BL$64)</f>
        <v>0</v>
      </c>
      <c r="J393" s="327">
        <f>J$300*Assumptions!$J$46*(1+Assumptions!$J$24)^(J$1-$G$1)*CHOOSE(Assumptions!$P$3,'Cost Curves'!BM$62,'Cost Curves'!BM$63,'Cost Curves'!BM$64)</f>
        <v>0</v>
      </c>
      <c r="K393" s="327">
        <f>K$300*IF(J300=0,Assumptions!$O$46,Assumptions!$P$46)*(1+Assumptions!$J$24)^(K$1-$G$1)*CHOOSE(Assumptions!$P$3,'Cost Curves'!BN$62,'Cost Curves'!BN$63,'Cost Curves'!BN$64)</f>
        <v>0</v>
      </c>
      <c r="L393" s="327">
        <f>L$300*IF(K300=0,Assumptions!$O$46,Assumptions!$P$46)*(1+Assumptions!$J$24)^(L$1-$G$1)*CHOOSE(Assumptions!$P$3,'Cost Curves'!BO$62,'Cost Curves'!BO$63,'Cost Curves'!BO$64)</f>
        <v>0</v>
      </c>
      <c r="M393" s="327">
        <f>M$300*IF(L300=0,Assumptions!$O$46,Assumptions!$P$46)*(1+Assumptions!$J$24)^(M$1-$G$1)*CHOOSE(Assumptions!$P$3,'Cost Curves'!BP$62,'Cost Curves'!BP$63,'Cost Curves'!BP$64)</f>
        <v>0</v>
      </c>
      <c r="N393" s="327">
        <f>N$300*IF(M300=0,Assumptions!$O$46,Assumptions!$P$46)*(1+Assumptions!$J$24)^(N$1-$G$1)*CHOOSE(Assumptions!$P$3,'Cost Curves'!BQ$62,'Cost Curves'!BQ$63,'Cost Curves'!BQ$64)</f>
        <v>0</v>
      </c>
      <c r="O393" s="327">
        <f>O$300*IF(N300=0,Assumptions!$O$46,Assumptions!$P$46)*(1+Assumptions!$J$24)^(O$1-$G$1)*CHOOSE(Assumptions!$P$3,'Cost Curves'!BR$62,'Cost Curves'!BR$63,'Cost Curves'!BR$64)</f>
        <v>0</v>
      </c>
      <c r="P393" s="327">
        <f>P$300*IF(O300=0,Assumptions!$O$46,Assumptions!$P$46)*(1+Assumptions!$J$24)^(P$1-$G$1)*CHOOSE(Assumptions!$P$3,'Cost Curves'!BS$62,'Cost Curves'!BS$63,'Cost Curves'!BS$64)</f>
        <v>0</v>
      </c>
      <c r="Q393" s="327">
        <f>Q$300*IF(P300=0,Assumptions!$O$46,Assumptions!$P$46)*(1+Assumptions!$J$24)^(Q$1-$G$1)*CHOOSE(Assumptions!$P$3,'Cost Curves'!BT$62,'Cost Curves'!BT$63,'Cost Curves'!BT$64)</f>
        <v>0</v>
      </c>
      <c r="R393" s="327">
        <f>R$300*IF(Q300=0,Assumptions!$O$46,Assumptions!$P$46)*(1+Assumptions!$J$24)^(R$1-$G$1)*CHOOSE(Assumptions!$P$3,'Cost Curves'!BU$62,'Cost Curves'!BU$63,'Cost Curves'!BU$64)</f>
        <v>0</v>
      </c>
      <c r="S393" s="327">
        <f>S$300*IF(R300=0,Assumptions!$O$46,Assumptions!$P$46)*(1+Assumptions!$J$24)^(S$1-$G$1)*CHOOSE(Assumptions!$P$3,'Cost Curves'!BV$62,'Cost Curves'!BV$63,'Cost Curves'!BV$64)</f>
        <v>0</v>
      </c>
      <c r="T393" s="327">
        <f>T$300*IF(S300=0,Assumptions!$O$46,Assumptions!$P$46)*(1+Assumptions!$J$24)^(T$1-$G$1)*CHOOSE(Assumptions!$P$3,'Cost Curves'!BW$62,'Cost Curves'!BW$63,'Cost Curves'!BW$64)</f>
        <v>0</v>
      </c>
      <c r="U393" s="327">
        <f>U$300*IF(T300=0,Assumptions!$O$46,Assumptions!$P$46)*(1+Assumptions!$J$24)^(U$1-$G$1)*CHOOSE(Assumptions!$P$3,'Cost Curves'!BX$62,'Cost Curves'!BX$63,'Cost Curves'!BX$64)</f>
        <v>0</v>
      </c>
      <c r="V393" s="327">
        <f>V$300*IF(U300=0,Assumptions!$O$46,Assumptions!$P$46)*(1+Assumptions!$J$24)^(V$1-$G$1)*CHOOSE(Assumptions!$P$3,'Cost Curves'!BY$62,'Cost Curves'!BY$63,'Cost Curves'!BY$64)</f>
        <v>0</v>
      </c>
      <c r="W393" s="327">
        <f>W$300*IF(V300=0,Assumptions!$O$46,Assumptions!$P$46)*(1+Assumptions!$J$24)^(W$1-$G$1)*CHOOSE(Assumptions!$P$3,'Cost Curves'!BZ$62,'Cost Curves'!BZ$63,'Cost Curves'!BZ$64)</f>
        <v>0</v>
      </c>
      <c r="X393" s="327">
        <f>X$300*IF(W300=0,Assumptions!$O$46,Assumptions!$P$46)*(1+Assumptions!$J$24)^(X$1-$G$1)*CHOOSE(Assumptions!$P$3,'Cost Curves'!CA$62,'Cost Curves'!CA$63,'Cost Curves'!CA$64)</f>
        <v>0</v>
      </c>
      <c r="Y393" s="12"/>
      <c r="Z393" s="12"/>
    </row>
    <row r="394" spans="1:26" ht="14.25" customHeight="1">
      <c r="A394" s="423"/>
      <c r="B394" s="423"/>
      <c r="C394" s="423"/>
      <c r="D394" s="125" t="s">
        <v>93</v>
      </c>
      <c r="E394" s="12"/>
      <c r="F394" s="12"/>
      <c r="G394" s="327">
        <f>G$300*Assumptions!$J$47*(1+Assumptions!$J$24)^(G$1-$G$1)*CHOOSE(Assumptions!$P$3,'Cost Curves'!BJ$66,'Cost Curves'!BJ$67,'Cost Curves'!BJ$68)</f>
        <v>0</v>
      </c>
      <c r="H394" s="327">
        <f>H$300*Assumptions!$J$47*(1+Assumptions!$J$24)^(H$1-$G$1)*CHOOSE(Assumptions!$P$3,'Cost Curves'!BK$66,'Cost Curves'!BK$67,'Cost Curves'!BK$68)</f>
        <v>0</v>
      </c>
      <c r="I394" s="327">
        <f>I$300*Assumptions!$J$47*(1+Assumptions!$J$24)^(I$1-$G$1)*CHOOSE(Assumptions!$P$3,'Cost Curves'!BL$66,'Cost Curves'!BL$67,'Cost Curves'!BL$68)</f>
        <v>0</v>
      </c>
      <c r="J394" s="327">
        <f>J$300*Assumptions!$J$47*(1+Assumptions!$J$24)^(J$1-$G$1)*CHOOSE(Assumptions!$P$3,'Cost Curves'!BM$66,'Cost Curves'!BM$67,'Cost Curves'!BM$68)</f>
        <v>0</v>
      </c>
      <c r="K394" s="327">
        <f>K$300*IF(J300=0,Assumptions!$O$47,Assumptions!$P$47)*(1+Assumptions!$J$24)^(K$1-$G$1)*CHOOSE(Assumptions!$P$3,'Cost Curves'!BN$66,'Cost Curves'!BN$67,'Cost Curves'!BN$68)</f>
        <v>0</v>
      </c>
      <c r="L394" s="327">
        <f>L$300*IF(K300=0,Assumptions!$O$47,Assumptions!$P$47)*(1+Assumptions!$J$24)^(L$1-$G$1)*CHOOSE(Assumptions!$P$3,'Cost Curves'!BO$66,'Cost Curves'!BO$67,'Cost Curves'!BO$68)</f>
        <v>0</v>
      </c>
      <c r="M394" s="327">
        <f>M$300*IF(L300=0,Assumptions!$O$47,Assumptions!$P$47)*(1+Assumptions!$J$24)^(M$1-$G$1)*CHOOSE(Assumptions!$P$3,'Cost Curves'!BP$66,'Cost Curves'!BP$67,'Cost Curves'!BP$68)</f>
        <v>0</v>
      </c>
      <c r="N394" s="327">
        <f>N$300*IF(M300=0,Assumptions!$O$47,Assumptions!$P$47)*(1+Assumptions!$J$24)^(N$1-$G$1)*CHOOSE(Assumptions!$P$3,'Cost Curves'!BQ$66,'Cost Curves'!BQ$67,'Cost Curves'!BQ$68)</f>
        <v>0</v>
      </c>
      <c r="O394" s="327">
        <f>O$300*IF(N300=0,Assumptions!$O$47,Assumptions!$P$47)*(1+Assumptions!$J$24)^(O$1-$G$1)*CHOOSE(Assumptions!$P$3,'Cost Curves'!BR$66,'Cost Curves'!BR$67,'Cost Curves'!BR$68)</f>
        <v>0</v>
      </c>
      <c r="P394" s="327">
        <f>P$300*IF(O300=0,Assumptions!$O$47,Assumptions!$P$47)*(1+Assumptions!$J$24)^(P$1-$G$1)*CHOOSE(Assumptions!$P$3,'Cost Curves'!BS$66,'Cost Curves'!BS$67,'Cost Curves'!BS$68)</f>
        <v>0</v>
      </c>
      <c r="Q394" s="327">
        <f>Q$300*IF(P300=0,Assumptions!$O$47,Assumptions!$P$47)*(1+Assumptions!$J$24)^(Q$1-$G$1)*CHOOSE(Assumptions!$P$3,'Cost Curves'!BT$66,'Cost Curves'!BT$67,'Cost Curves'!BT$68)</f>
        <v>0</v>
      </c>
      <c r="R394" s="327">
        <f>R$300*IF(Q300=0,Assumptions!$O$47,Assumptions!$P$47)*(1+Assumptions!$J$24)^(R$1-$G$1)*CHOOSE(Assumptions!$P$3,'Cost Curves'!BU$66,'Cost Curves'!BU$67,'Cost Curves'!BU$68)</f>
        <v>0</v>
      </c>
      <c r="S394" s="327">
        <f>S$300*IF(R300=0,Assumptions!$O$47,Assumptions!$P$47)*(1+Assumptions!$J$24)^(S$1-$G$1)*CHOOSE(Assumptions!$P$3,'Cost Curves'!BV$66,'Cost Curves'!BV$67,'Cost Curves'!BV$68)</f>
        <v>0</v>
      </c>
      <c r="T394" s="327">
        <f>T$300*IF(S300=0,Assumptions!$O$47,Assumptions!$P$47)*(1+Assumptions!$J$24)^(T$1-$G$1)*CHOOSE(Assumptions!$P$3,'Cost Curves'!BW$66,'Cost Curves'!BW$67,'Cost Curves'!BW$68)</f>
        <v>0</v>
      </c>
      <c r="U394" s="327">
        <f>U$300*IF(T300=0,Assumptions!$O$47,Assumptions!$P$47)*(1+Assumptions!$J$24)^(U$1-$G$1)*CHOOSE(Assumptions!$P$3,'Cost Curves'!BX$66,'Cost Curves'!BX$67,'Cost Curves'!BX$68)</f>
        <v>0</v>
      </c>
      <c r="V394" s="327">
        <f>V$300*IF(U300=0,Assumptions!$O$47,Assumptions!$P$47)*(1+Assumptions!$J$24)^(V$1-$G$1)*CHOOSE(Assumptions!$P$3,'Cost Curves'!BY$66,'Cost Curves'!BY$67,'Cost Curves'!BY$68)</f>
        <v>0</v>
      </c>
      <c r="W394" s="327">
        <f>W$300*IF(V300=0,Assumptions!$O$47,Assumptions!$P$47)*(1+Assumptions!$J$24)^(W$1-$G$1)*CHOOSE(Assumptions!$P$3,'Cost Curves'!BZ$66,'Cost Curves'!BZ$67,'Cost Curves'!BZ$68)</f>
        <v>0</v>
      </c>
      <c r="X394" s="327">
        <f>X$300*IF(W300=0,Assumptions!$O$47,Assumptions!$P$47)*(1+Assumptions!$J$24)^(X$1-$G$1)*CHOOSE(Assumptions!$P$3,'Cost Curves'!CA$66,'Cost Curves'!CA$67,'Cost Curves'!CA$68)</f>
        <v>0</v>
      </c>
      <c r="Y394" s="12"/>
      <c r="Z394" s="12"/>
    </row>
    <row r="395" spans="1:26" ht="14.25" customHeight="1">
      <c r="A395" s="423"/>
      <c r="B395" s="423"/>
      <c r="C395" s="423"/>
      <c r="D395" s="125" t="s">
        <v>94</v>
      </c>
      <c r="E395" s="12"/>
      <c r="F395" s="12"/>
      <c r="G395" s="327">
        <f>G$300*Assumptions!$J$48*(1+Assumptions!$J$24)^(G$1-$G$1)*CHOOSE(Assumptions!$P$3,'Cost Curves'!BJ$70,'Cost Curves'!BJ$71,'Cost Curves'!BJ$72)</f>
        <v>0</v>
      </c>
      <c r="H395" s="327">
        <f>H$300*Assumptions!$J$48*(1+Assumptions!$J$24)^(H$1-$G$1)*CHOOSE(Assumptions!$P$3,'Cost Curves'!BK$70,'Cost Curves'!BK$71,'Cost Curves'!BK$72)</f>
        <v>0</v>
      </c>
      <c r="I395" s="327">
        <f>I$300*Assumptions!$J$48*(1+Assumptions!$J$24)^(I$1-$G$1)*CHOOSE(Assumptions!$P$3,'Cost Curves'!BL$70,'Cost Curves'!BL$71,'Cost Curves'!BL$72)</f>
        <v>0</v>
      </c>
      <c r="J395" s="327">
        <f>J$300*Assumptions!$J$48*(1+Assumptions!$J$24)^(J$1-$G$1)*CHOOSE(Assumptions!$P$3,'Cost Curves'!BM$70,'Cost Curves'!BM$71,'Cost Curves'!BM$72)</f>
        <v>0</v>
      </c>
      <c r="K395" s="327">
        <f>K$300*IF(J300=0,Assumptions!$O$48,Assumptions!$P$48)*(1+Assumptions!$J$24)^(K$1-$G$1)*CHOOSE(Assumptions!$P$3,'Cost Curves'!BN$70,'Cost Curves'!BN$71,'Cost Curves'!BN$72)</f>
        <v>0</v>
      </c>
      <c r="L395" s="327">
        <f>L$300*IF(K300=0,Assumptions!$O$48,Assumptions!$P$48)*(1+Assumptions!$J$24)^(L$1-$G$1)*CHOOSE(Assumptions!$P$3,'Cost Curves'!BO$70,'Cost Curves'!BO$71,'Cost Curves'!BO$72)</f>
        <v>0</v>
      </c>
      <c r="M395" s="327">
        <f>M$300*IF(L300=0,Assumptions!$O$48,Assumptions!$P$48)*(1+Assumptions!$J$24)^(M$1-$G$1)*CHOOSE(Assumptions!$P$3,'Cost Curves'!BP$70,'Cost Curves'!BP$71,'Cost Curves'!BP$72)</f>
        <v>0</v>
      </c>
      <c r="N395" s="327">
        <f>N$300*IF(M300=0,Assumptions!$O$48,Assumptions!$P$48)*(1+Assumptions!$J$24)^(N$1-$G$1)*CHOOSE(Assumptions!$P$3,'Cost Curves'!BQ$70,'Cost Curves'!BQ$71,'Cost Curves'!BQ$72)</f>
        <v>0</v>
      </c>
      <c r="O395" s="327">
        <f>O$300*IF(N300=0,Assumptions!$O$48,Assumptions!$P$48)*(1+Assumptions!$J$24)^(O$1-$G$1)*CHOOSE(Assumptions!$P$3,'Cost Curves'!BR$70,'Cost Curves'!BR$71,'Cost Curves'!BR$72)</f>
        <v>0</v>
      </c>
      <c r="P395" s="327">
        <f>P$300*IF(O300=0,Assumptions!$O$48,Assumptions!$P$48)*(1+Assumptions!$J$24)^(P$1-$G$1)*CHOOSE(Assumptions!$P$3,'Cost Curves'!BS$70,'Cost Curves'!BS$71,'Cost Curves'!BS$72)</f>
        <v>0</v>
      </c>
      <c r="Q395" s="327">
        <f>Q$300*IF(P300=0,Assumptions!$O$48,Assumptions!$P$48)*(1+Assumptions!$J$24)^(Q$1-$G$1)*CHOOSE(Assumptions!$P$3,'Cost Curves'!BT$70,'Cost Curves'!BT$71,'Cost Curves'!BT$72)</f>
        <v>0</v>
      </c>
      <c r="R395" s="327">
        <f>R$300*IF(Q300=0,Assumptions!$O$48,Assumptions!$P$48)*(1+Assumptions!$J$24)^(R$1-$G$1)*CHOOSE(Assumptions!$P$3,'Cost Curves'!BU$70,'Cost Curves'!BU$71,'Cost Curves'!BU$72)</f>
        <v>0</v>
      </c>
      <c r="S395" s="327">
        <f>S$300*IF(R300=0,Assumptions!$O$48,Assumptions!$P$48)*(1+Assumptions!$J$24)^(S$1-$G$1)*CHOOSE(Assumptions!$P$3,'Cost Curves'!BV$70,'Cost Curves'!BV$71,'Cost Curves'!BV$72)</f>
        <v>0</v>
      </c>
      <c r="T395" s="327">
        <f>T$300*IF(S300=0,Assumptions!$O$48,Assumptions!$P$48)*(1+Assumptions!$J$24)^(T$1-$G$1)*CHOOSE(Assumptions!$P$3,'Cost Curves'!BW$70,'Cost Curves'!BW$71,'Cost Curves'!BW$72)</f>
        <v>0</v>
      </c>
      <c r="U395" s="327">
        <f>U$300*IF(T300=0,Assumptions!$O$48,Assumptions!$P$48)*(1+Assumptions!$J$24)^(U$1-$G$1)*CHOOSE(Assumptions!$P$3,'Cost Curves'!BX$70,'Cost Curves'!BX$71,'Cost Curves'!BX$72)</f>
        <v>0</v>
      </c>
      <c r="V395" s="327">
        <f>V$300*IF(U300=0,Assumptions!$O$48,Assumptions!$P$48)*(1+Assumptions!$J$24)^(V$1-$G$1)*CHOOSE(Assumptions!$P$3,'Cost Curves'!BY$70,'Cost Curves'!BY$71,'Cost Curves'!BY$72)</f>
        <v>0</v>
      </c>
      <c r="W395" s="327">
        <f>W$300*IF(V300=0,Assumptions!$O$48,Assumptions!$P$48)*(1+Assumptions!$J$24)^(W$1-$G$1)*CHOOSE(Assumptions!$P$3,'Cost Curves'!BZ$70,'Cost Curves'!BZ$71,'Cost Curves'!BZ$72)</f>
        <v>0</v>
      </c>
      <c r="X395" s="327">
        <f>X$300*IF(W300=0,Assumptions!$O$48,Assumptions!$P$48)*(1+Assumptions!$J$24)^(X$1-$G$1)*CHOOSE(Assumptions!$P$3,'Cost Curves'!CA$70,'Cost Curves'!CA$71,'Cost Curves'!CA$72)</f>
        <v>0</v>
      </c>
      <c r="Y395" s="12"/>
      <c r="Z395" s="12"/>
    </row>
    <row r="396" spans="1:26" ht="14.25" customHeight="1">
      <c r="A396" s="423"/>
      <c r="B396" s="423"/>
      <c r="C396" s="423"/>
      <c r="D396" s="125" t="s">
        <v>211</v>
      </c>
      <c r="E396" s="12"/>
      <c r="F396" s="12"/>
      <c r="G396" s="327">
        <f>G$300*Assumptions!$J$49*(1+Assumptions!$J$24)^(G$1-$G$1)*CHOOSE(Assumptions!$P$3,'Cost Curves'!BJ$73,'Cost Curves'!BJ$74,'Cost Curves'!BJ$75)</f>
        <v>0</v>
      </c>
      <c r="H396" s="327">
        <f>H$300*Assumptions!$J$49*(1+Assumptions!$J$24)^(H$1-$G$1)*CHOOSE(Assumptions!$P$3,'Cost Curves'!BK$73,'Cost Curves'!BK$74,'Cost Curves'!BK$75)</f>
        <v>0</v>
      </c>
      <c r="I396" s="327">
        <f>I$300*Assumptions!$J$49*(1+Assumptions!$J$24)^(I$1-$G$1)*CHOOSE(Assumptions!$P$3,'Cost Curves'!BL$73,'Cost Curves'!BL$74,'Cost Curves'!BL$75)</f>
        <v>0</v>
      </c>
      <c r="J396" s="327">
        <f>J$300*Assumptions!$J$49*(1+Assumptions!$J$24)^(J$1-$G$1)*CHOOSE(Assumptions!$P$3,'Cost Curves'!BM$73,'Cost Curves'!BM$74,'Cost Curves'!BM$75)</f>
        <v>0</v>
      </c>
      <c r="K396" s="327">
        <f>K$300*IF(J300=0,Assumptions!$O$49,Assumptions!$P$49)*(1+Assumptions!$J$24)^(K$1-$G$1)*CHOOSE(Assumptions!$P$3,'Cost Curves'!BN$73,'Cost Curves'!BN$74,'Cost Curves'!BN$75)</f>
        <v>0</v>
      </c>
      <c r="L396" s="327">
        <f>L$300*IF(K300=0,Assumptions!$O$49,Assumptions!$P$49)*(1+Assumptions!$J$24)^(L$1-$G$1)*CHOOSE(Assumptions!$P$3,'Cost Curves'!BO$73,'Cost Curves'!BO$74,'Cost Curves'!BO$75)</f>
        <v>0</v>
      </c>
      <c r="M396" s="327">
        <f>M$300*IF(L300=0,Assumptions!$O$49,Assumptions!$P$49)*(1+Assumptions!$J$24)^(M$1-$G$1)*CHOOSE(Assumptions!$P$3,'Cost Curves'!BP$73,'Cost Curves'!BP$74,'Cost Curves'!BP$75)</f>
        <v>0</v>
      </c>
      <c r="N396" s="327">
        <f>N$300*IF(M300=0,Assumptions!$O$49,Assumptions!$P$49)*(1+Assumptions!$J$24)^(N$1-$G$1)*CHOOSE(Assumptions!$P$3,'Cost Curves'!BQ$73,'Cost Curves'!BQ$74,'Cost Curves'!BQ$75)</f>
        <v>0</v>
      </c>
      <c r="O396" s="327">
        <f>O$300*IF(N300=0,Assumptions!$O$49,Assumptions!$P$49)*(1+Assumptions!$J$24)^(O$1-$G$1)*CHOOSE(Assumptions!$P$3,'Cost Curves'!BR$73,'Cost Curves'!BR$74,'Cost Curves'!BR$75)</f>
        <v>0</v>
      </c>
      <c r="P396" s="327">
        <f>P$300*IF(O300=0,Assumptions!$O$49,Assumptions!$P$49)*(1+Assumptions!$J$24)^(P$1-$G$1)*CHOOSE(Assumptions!$P$3,'Cost Curves'!BS$73,'Cost Curves'!BS$74,'Cost Curves'!BS$75)</f>
        <v>0</v>
      </c>
      <c r="Q396" s="327">
        <f>Q$300*IF(P300=0,Assumptions!$O$49,Assumptions!$P$49)*(1+Assumptions!$J$24)^(Q$1-$G$1)*CHOOSE(Assumptions!$P$3,'Cost Curves'!BT$73,'Cost Curves'!BT$74,'Cost Curves'!BT$75)</f>
        <v>0</v>
      </c>
      <c r="R396" s="327">
        <f>R$300*IF(Q300=0,Assumptions!$O$49,Assumptions!$P$49)*(1+Assumptions!$J$24)^(R$1-$G$1)*CHOOSE(Assumptions!$P$3,'Cost Curves'!BU$73,'Cost Curves'!BU$74,'Cost Curves'!BU$75)</f>
        <v>0</v>
      </c>
      <c r="S396" s="327">
        <f>S$300*IF(R300=0,Assumptions!$O$49,Assumptions!$P$49)*(1+Assumptions!$J$24)^(S$1-$G$1)*CHOOSE(Assumptions!$P$3,'Cost Curves'!BV$73,'Cost Curves'!BV$74,'Cost Curves'!BV$75)</f>
        <v>0</v>
      </c>
      <c r="T396" s="327">
        <f>T$300*IF(S300=0,Assumptions!$O$49,Assumptions!$P$49)*(1+Assumptions!$J$24)^(T$1-$G$1)*CHOOSE(Assumptions!$P$3,'Cost Curves'!BW$73,'Cost Curves'!BW$74,'Cost Curves'!BW$75)</f>
        <v>0</v>
      </c>
      <c r="U396" s="327">
        <f>U$300*IF(T300=0,Assumptions!$O$49,Assumptions!$P$49)*(1+Assumptions!$J$24)^(U$1-$G$1)*CHOOSE(Assumptions!$P$3,'Cost Curves'!BX$73,'Cost Curves'!BX$74,'Cost Curves'!BX$75)</f>
        <v>0</v>
      </c>
      <c r="V396" s="327">
        <f>V$300*IF(U300=0,Assumptions!$O$49,Assumptions!$P$49)*(1+Assumptions!$J$24)^(V$1-$G$1)*CHOOSE(Assumptions!$P$3,'Cost Curves'!BY$73,'Cost Curves'!BY$74,'Cost Curves'!BY$75)</f>
        <v>0</v>
      </c>
      <c r="W396" s="327">
        <f>W$300*IF(V300=0,Assumptions!$O$49,Assumptions!$P$49)*(1+Assumptions!$J$24)^(W$1-$G$1)*CHOOSE(Assumptions!$P$3,'Cost Curves'!BZ$73,'Cost Curves'!BZ$74,'Cost Curves'!BZ$75)</f>
        <v>0</v>
      </c>
      <c r="X396" s="327">
        <f>X$300*IF(W300=0,Assumptions!$O$49,Assumptions!$P$49)*(1+Assumptions!$J$24)^(X$1-$G$1)*CHOOSE(Assumptions!$P$3,'Cost Curves'!CA$73,'Cost Curves'!CA$74,'Cost Curves'!CA$75)</f>
        <v>0</v>
      </c>
      <c r="Y396" s="12"/>
      <c r="Z396" s="12"/>
    </row>
    <row r="397" spans="1:26" ht="14.25" customHeight="1">
      <c r="A397" s="423"/>
      <c r="B397" s="423"/>
      <c r="C397" s="423"/>
      <c r="D397" s="239" t="s">
        <v>96</v>
      </c>
      <c r="E397" s="12"/>
      <c r="F397" s="12"/>
      <c r="G397" s="330">
        <f>G$300*Assumptions!$J$50*(1+Assumptions!$J$24)^(G$1-$G$1)*CHOOSE(Assumptions!$P$3,'Cost Curves'!BJ$77,'Cost Curves'!BJ$78,'Cost Curves'!BJ$79)</f>
        <v>0</v>
      </c>
      <c r="H397" s="330">
        <f>H$300*Assumptions!$J$50*(1+Assumptions!$J$24)^(H$1-$G$1)*CHOOSE(Assumptions!$P$3,'Cost Curves'!BK$77,'Cost Curves'!BK$78,'Cost Curves'!BK$79)</f>
        <v>0</v>
      </c>
      <c r="I397" s="330">
        <f>I$300*Assumptions!$J$50*(1+Assumptions!$J$24)^(I$1-$G$1)*CHOOSE(Assumptions!$P$3,'Cost Curves'!BL$77,'Cost Curves'!BL$78,'Cost Curves'!BL$79)</f>
        <v>0</v>
      </c>
      <c r="J397" s="330">
        <f>J$300*Assumptions!$J$50*(1+Assumptions!$J$24)^(J$1-$G$1)*CHOOSE(Assumptions!$P$3,'Cost Curves'!BM$77,'Cost Curves'!BM$78,'Cost Curves'!BM$79)</f>
        <v>0</v>
      </c>
      <c r="K397" s="330">
        <f>K$300*IF(J300=0,Assumptions!$O$50,Assumptions!$P$50)*(1+Assumptions!$J$24)^(K$1-$G$1)*CHOOSE(Assumptions!$P$3,'Cost Curves'!BN$77,'Cost Curves'!BN$78,'Cost Curves'!BN$79)</f>
        <v>0</v>
      </c>
      <c r="L397" s="330">
        <f>L$300*IF(K300=0,Assumptions!$O$50,Assumptions!$P$50)*(1+Assumptions!$J$24)^(L$1-$G$1)*CHOOSE(Assumptions!$P$3,'Cost Curves'!BO$77,'Cost Curves'!BO$78,'Cost Curves'!BO$79)</f>
        <v>0</v>
      </c>
      <c r="M397" s="330">
        <f>M$300*IF(L300=0,Assumptions!$O$50,Assumptions!$P$50)*(1+Assumptions!$J$24)^(M$1-$G$1)*CHOOSE(Assumptions!$P$3,'Cost Curves'!BP$77,'Cost Curves'!BP$78,'Cost Curves'!BP$79)</f>
        <v>0</v>
      </c>
      <c r="N397" s="330">
        <f>N$300*IF(M300=0,Assumptions!$O$50,Assumptions!$P$50)*(1+Assumptions!$J$24)^(N$1-$G$1)*CHOOSE(Assumptions!$P$3,'Cost Curves'!BQ$77,'Cost Curves'!BQ$78,'Cost Curves'!BQ$79)</f>
        <v>0</v>
      </c>
      <c r="O397" s="330">
        <f>O$300*IF(N300=0,Assumptions!$O$50,Assumptions!$P$50)*(1+Assumptions!$J$24)^(O$1-$G$1)*CHOOSE(Assumptions!$P$3,'Cost Curves'!BR$77,'Cost Curves'!BR$78,'Cost Curves'!BR$79)</f>
        <v>0</v>
      </c>
      <c r="P397" s="330">
        <f>P$300*IF(O300=0,Assumptions!$O$50,Assumptions!$P$50)*(1+Assumptions!$J$24)^(P$1-$G$1)*CHOOSE(Assumptions!$P$3,'Cost Curves'!BS$77,'Cost Curves'!BS$78,'Cost Curves'!BS$79)</f>
        <v>0</v>
      </c>
      <c r="Q397" s="330">
        <f>Q$300*IF(P300=0,Assumptions!$O$50,Assumptions!$P$50)*(1+Assumptions!$J$24)^(Q$1-$G$1)*CHOOSE(Assumptions!$P$3,'Cost Curves'!BT$77,'Cost Curves'!BT$78,'Cost Curves'!BT$79)</f>
        <v>0</v>
      </c>
      <c r="R397" s="330">
        <f>R$300*IF(Q300=0,Assumptions!$O$50,Assumptions!$P$50)*(1+Assumptions!$J$24)^(R$1-$G$1)*CHOOSE(Assumptions!$P$3,'Cost Curves'!BU$77,'Cost Curves'!BU$78,'Cost Curves'!BU$79)</f>
        <v>0</v>
      </c>
      <c r="S397" s="330">
        <f>S$300*IF(R300=0,Assumptions!$O$50,Assumptions!$P$50)*(1+Assumptions!$J$24)^(S$1-$G$1)*CHOOSE(Assumptions!$P$3,'Cost Curves'!BV$77,'Cost Curves'!BV$78,'Cost Curves'!BV$79)</f>
        <v>0</v>
      </c>
      <c r="T397" s="330">
        <f>T$300*IF(S300=0,Assumptions!$O$50,Assumptions!$P$50)*(1+Assumptions!$J$24)^(T$1-$G$1)*CHOOSE(Assumptions!$P$3,'Cost Curves'!BW$77,'Cost Curves'!BW$78,'Cost Curves'!BW$79)</f>
        <v>0</v>
      </c>
      <c r="U397" s="330">
        <f>U$300*IF(T300=0,Assumptions!$O$50,Assumptions!$P$50)*(1+Assumptions!$J$24)^(U$1-$G$1)*CHOOSE(Assumptions!$P$3,'Cost Curves'!BX$77,'Cost Curves'!BX$78,'Cost Curves'!BX$79)</f>
        <v>0</v>
      </c>
      <c r="V397" s="330">
        <f>V$300*IF(U300=0,Assumptions!$O$50,Assumptions!$P$50)*(1+Assumptions!$J$24)^(V$1-$G$1)*CHOOSE(Assumptions!$P$3,'Cost Curves'!BY$77,'Cost Curves'!BY$78,'Cost Curves'!BY$79)</f>
        <v>0</v>
      </c>
      <c r="W397" s="330">
        <f>W$300*IF(V300=0,Assumptions!$O$50,Assumptions!$P$50)*(1+Assumptions!$J$24)^(W$1-$G$1)*CHOOSE(Assumptions!$P$3,'Cost Curves'!BZ$77,'Cost Curves'!BZ$78,'Cost Curves'!BZ$79)</f>
        <v>0</v>
      </c>
      <c r="X397" s="330">
        <f>X$300*IF(W300=0,Assumptions!$O$50,Assumptions!$P$50)*(1+Assumptions!$J$24)^(X$1-$G$1)*CHOOSE(Assumptions!$P$3,'Cost Curves'!CA$77,'Cost Curves'!CA$78,'Cost Curves'!CA$79)</f>
        <v>0</v>
      </c>
      <c r="Y397" s="12"/>
      <c r="Z397" s="12"/>
    </row>
    <row r="398" spans="1:26" ht="14.25" customHeight="1">
      <c r="A398" s="423"/>
      <c r="B398" s="423"/>
      <c r="C398" s="423"/>
      <c r="D398" s="305" t="s">
        <v>184</v>
      </c>
      <c r="E398" s="12"/>
      <c r="F398" s="12"/>
      <c r="G398" s="234">
        <f t="shared" ref="G398:X398" si="29">SUM(G379:G397)</f>
        <v>0</v>
      </c>
      <c r="H398" s="327">
        <f t="shared" si="29"/>
        <v>0</v>
      </c>
      <c r="I398" s="327">
        <f t="shared" si="29"/>
        <v>0</v>
      </c>
      <c r="J398" s="327">
        <f t="shared" si="29"/>
        <v>0</v>
      </c>
      <c r="K398" s="327">
        <f t="shared" si="29"/>
        <v>0</v>
      </c>
      <c r="L398" s="327">
        <f t="shared" si="29"/>
        <v>0</v>
      </c>
      <c r="M398" s="327">
        <f t="shared" si="29"/>
        <v>0</v>
      </c>
      <c r="N398" s="327">
        <f t="shared" si="29"/>
        <v>0</v>
      </c>
      <c r="O398" s="327">
        <f t="shared" si="29"/>
        <v>0</v>
      </c>
      <c r="P398" s="327">
        <f t="shared" si="29"/>
        <v>0</v>
      </c>
      <c r="Q398" s="327">
        <f t="shared" si="29"/>
        <v>0</v>
      </c>
      <c r="R398" s="327">
        <f t="shared" si="29"/>
        <v>0</v>
      </c>
      <c r="S398" s="327">
        <f t="shared" si="29"/>
        <v>0</v>
      </c>
      <c r="T398" s="327">
        <f t="shared" si="29"/>
        <v>0</v>
      </c>
      <c r="U398" s="327">
        <f t="shared" si="29"/>
        <v>0</v>
      </c>
      <c r="V398" s="327">
        <f t="shared" si="29"/>
        <v>0</v>
      </c>
      <c r="W398" s="327">
        <f t="shared" si="29"/>
        <v>0</v>
      </c>
      <c r="X398" s="327">
        <f t="shared" si="29"/>
        <v>0</v>
      </c>
      <c r="Y398" s="12"/>
      <c r="Z398" s="12"/>
    </row>
    <row r="399" spans="1:26" ht="14.25" customHeight="1">
      <c r="A399" s="423"/>
      <c r="B399" s="423"/>
      <c r="C399" s="423"/>
      <c r="D399" s="12"/>
      <c r="E399" s="12"/>
      <c r="F399" s="12"/>
      <c r="G399" s="12"/>
      <c r="H399" s="329"/>
      <c r="I399" s="329"/>
      <c r="J399" s="329"/>
      <c r="K399" s="329"/>
      <c r="L399" s="329"/>
      <c r="M399" s="329"/>
      <c r="N399" s="329"/>
      <c r="O399" s="329"/>
      <c r="P399" s="329"/>
      <c r="Q399" s="329"/>
      <c r="R399" s="329"/>
      <c r="S399" s="329"/>
      <c r="T399" s="329"/>
      <c r="U399" s="329"/>
      <c r="V399" s="329"/>
      <c r="W399" s="329"/>
      <c r="X399" s="329"/>
      <c r="Y399" s="12"/>
      <c r="Z399" s="12"/>
    </row>
    <row r="400" spans="1:26" ht="14.25" customHeight="1">
      <c r="A400" s="423"/>
      <c r="B400" s="423"/>
      <c r="C400" s="423"/>
      <c r="D400" s="302" t="s">
        <v>129</v>
      </c>
      <c r="E400" s="12"/>
      <c r="F400" s="12"/>
      <c r="G400" s="12"/>
      <c r="H400" s="329"/>
      <c r="I400" s="329"/>
      <c r="J400" s="329"/>
      <c r="K400" s="329"/>
      <c r="L400" s="329"/>
      <c r="M400" s="329"/>
      <c r="N400" s="329"/>
      <c r="O400" s="329"/>
      <c r="P400" s="329"/>
      <c r="Q400" s="329"/>
      <c r="R400" s="329"/>
      <c r="S400" s="329"/>
      <c r="T400" s="329"/>
      <c r="U400" s="329"/>
      <c r="V400" s="329"/>
      <c r="W400" s="329"/>
      <c r="X400" s="329"/>
      <c r="Y400" s="12"/>
      <c r="Z400" s="12"/>
    </row>
    <row r="401" spans="1:26" ht="14.25" customHeight="1">
      <c r="A401" s="423"/>
      <c r="B401" s="423"/>
      <c r="C401" s="423"/>
      <c r="D401" s="125" t="s">
        <v>77</v>
      </c>
      <c r="E401" s="12"/>
      <c r="F401" s="12"/>
      <c r="G401" s="327">
        <f>G$301*Assumptions!$K$31*(1+Assumptions!$J$24)^(G$1-$G$1)*CHOOSE(Assumptions!$P$3,'Cost Curves'!BJ$6,'Cost Curves'!BJ$7,'Cost Curves'!BJ$8)</f>
        <v>0</v>
      </c>
      <c r="H401" s="327">
        <f>H$301*Assumptions!$K$31*(1+Assumptions!$J$24)^(H$1-$G$1)*CHOOSE(Assumptions!$P$3,'Cost Curves'!BK$6,'Cost Curves'!BK$7,'Cost Curves'!BK$8)</f>
        <v>0</v>
      </c>
      <c r="I401" s="327">
        <f>I$301*Assumptions!$K$31*(1+Assumptions!$J$24)^(I$1-$G$1)*CHOOSE(Assumptions!$P$3,'Cost Curves'!BL$6,'Cost Curves'!BL$7,'Cost Curves'!BL$8)</f>
        <v>0</v>
      </c>
      <c r="J401" s="327">
        <f>J$301*Assumptions!$K$31*(1+Assumptions!$J$24)^(J$1-$G$1)*CHOOSE(Assumptions!$P$3,'Cost Curves'!BM$6,'Cost Curves'!BM$7,'Cost Curves'!BM$8)</f>
        <v>0</v>
      </c>
      <c r="K401" s="234">
        <f>K$301*Assumptions!$Q$31*(1+Assumptions!$J$24)^(K$1-$G$1)*CHOOSE(Assumptions!$P$3,'Cost Curves'!BN$6,'Cost Curves'!BN$7,'Cost Curves'!BN$8)</f>
        <v>0</v>
      </c>
      <c r="L401" s="234">
        <f>L$301*Assumptions!$Q$31*(1+Assumptions!$J$24)^(L$1-$G$1)*CHOOSE(Assumptions!$P$3,'Cost Curves'!BO$6,'Cost Curves'!BO$7,'Cost Curves'!BO$8)</f>
        <v>0</v>
      </c>
      <c r="M401" s="234">
        <f>M$301*Assumptions!$Q$31*(1+Assumptions!$J$24)^(M$1-$G$1)*CHOOSE(Assumptions!$P$3,'Cost Curves'!BP$6,'Cost Curves'!BP$7,'Cost Curves'!BP$8)</f>
        <v>0</v>
      </c>
      <c r="N401" s="234">
        <f>N$301*Assumptions!$Q$31*(1+Assumptions!$J$24)^(N$1-$G$1)*CHOOSE(Assumptions!$P$3,'Cost Curves'!BQ$6,'Cost Curves'!BQ$7,'Cost Curves'!BQ$8)</f>
        <v>0</v>
      </c>
      <c r="O401" s="234">
        <f>O$301*Assumptions!$Q$31*(1+Assumptions!$J$24)^(O$1-$G$1)*CHOOSE(Assumptions!$P$3,'Cost Curves'!BR$6,'Cost Curves'!BR$7,'Cost Curves'!BR$8)</f>
        <v>0</v>
      </c>
      <c r="P401" s="234">
        <f>P$301*Assumptions!$Q$31*(1+Assumptions!$J$24)^(P$1-$G$1)*CHOOSE(Assumptions!$P$3,'Cost Curves'!BS$6,'Cost Curves'!BS$7,'Cost Curves'!BS$8)</f>
        <v>0</v>
      </c>
      <c r="Q401" s="234">
        <f>Q$301*Assumptions!$Q$31*(1+Assumptions!$J$24)^(Q$1-$G$1)*CHOOSE(Assumptions!$P$3,'Cost Curves'!BT$6,'Cost Curves'!BT$7,'Cost Curves'!BT$8)</f>
        <v>0</v>
      </c>
      <c r="R401" s="234">
        <f>R$301*Assumptions!$Q$31*(1+Assumptions!$J$24)^(R$1-$G$1)*CHOOSE(Assumptions!$P$3,'Cost Curves'!BU$6,'Cost Curves'!BU$7,'Cost Curves'!BU$8)</f>
        <v>0</v>
      </c>
      <c r="S401" s="234">
        <f>S$301*Assumptions!$Q$31*(1+Assumptions!$J$24)^(S$1-$G$1)*CHOOSE(Assumptions!$P$3,'Cost Curves'!BV$6,'Cost Curves'!BV$7,'Cost Curves'!BV$8)</f>
        <v>0</v>
      </c>
      <c r="T401" s="234">
        <f>T$301*Assumptions!$Q$31*(1+Assumptions!$J$24)^(T$1-$G$1)*CHOOSE(Assumptions!$P$3,'Cost Curves'!BW$6,'Cost Curves'!BW$7,'Cost Curves'!BW$8)</f>
        <v>0</v>
      </c>
      <c r="U401" s="234">
        <f>U$301*Assumptions!$Q$31*(1+Assumptions!$J$24)^(U$1-$G$1)*CHOOSE(Assumptions!$P$3,'Cost Curves'!BX$6,'Cost Curves'!BX$7,'Cost Curves'!BX$8)</f>
        <v>0</v>
      </c>
      <c r="V401" s="234">
        <f>V$301*Assumptions!$Q$31*(1+Assumptions!$J$24)^(V$1-$G$1)*CHOOSE(Assumptions!$P$3,'Cost Curves'!BY$6,'Cost Curves'!BY$7,'Cost Curves'!BY$8)</f>
        <v>0</v>
      </c>
      <c r="W401" s="234">
        <f>W$301*Assumptions!$Q$31*(1+Assumptions!$J$24)^(W$1-$G$1)*CHOOSE(Assumptions!$P$3,'Cost Curves'!BZ$6,'Cost Curves'!BZ$7,'Cost Curves'!BZ$8)</f>
        <v>0</v>
      </c>
      <c r="X401" s="234">
        <f>X$301*Assumptions!$Q$31*(1+Assumptions!$J$24)^(X$1-$G$1)*CHOOSE(Assumptions!$P$3,'Cost Curves'!CA$6,'Cost Curves'!CA$7,'Cost Curves'!CA$8)</f>
        <v>0</v>
      </c>
      <c r="Y401" s="12"/>
      <c r="Z401" s="12"/>
    </row>
    <row r="402" spans="1:26" ht="14.25" customHeight="1">
      <c r="A402" s="423"/>
      <c r="B402" s="423"/>
      <c r="C402" s="423"/>
      <c r="D402" s="125" t="s">
        <v>78</v>
      </c>
      <c r="E402" s="12"/>
      <c r="F402" s="12"/>
      <c r="G402" s="327">
        <f>G$301*Assumptions!$K$32*(1+Assumptions!$J$24)^(G$1-$G$1)*CHOOSE(Assumptions!$P$3,'Cost Curves'!BJ$10,'Cost Curves'!BJ$11,'Cost Curves'!BJ$12)</f>
        <v>0</v>
      </c>
      <c r="H402" s="327">
        <f>H$301*Assumptions!$K$32*(1+Assumptions!$J$24)^(H$1-$G$1)*CHOOSE(Assumptions!$P$3,'Cost Curves'!BK$10,'Cost Curves'!BK$11,'Cost Curves'!BK$12)</f>
        <v>0</v>
      </c>
      <c r="I402" s="327">
        <f>I$301*Assumptions!$K$32*(1+Assumptions!$J$24)^(I$1-$G$1)*CHOOSE(Assumptions!$P$3,'Cost Curves'!BL$10,'Cost Curves'!BL$11,'Cost Curves'!BL$12)</f>
        <v>0</v>
      </c>
      <c r="J402" s="327">
        <f>J$301*Assumptions!$K$32*(1+Assumptions!$J$24)^(J$1-$G$1)*CHOOSE(Assumptions!$P$3,'Cost Curves'!BM$10,'Cost Curves'!BM$11,'Cost Curves'!BM$12)</f>
        <v>0</v>
      </c>
      <c r="K402" s="234">
        <f>K$301*Assumptions!$Q$32*(1+Assumptions!$J$24)^(K$1-$G$1)*CHOOSE(Assumptions!$P$3,'Cost Curves'!BN$10,'Cost Curves'!BN$11,'Cost Curves'!BN$12)</f>
        <v>0</v>
      </c>
      <c r="L402" s="234">
        <f>L$301*Assumptions!$Q$32*(1+Assumptions!$J$24)^(L$1-$G$1)*CHOOSE(Assumptions!$P$3,'Cost Curves'!BO$10,'Cost Curves'!BO$11,'Cost Curves'!BO$12)</f>
        <v>0</v>
      </c>
      <c r="M402" s="234">
        <f>M$301*Assumptions!$Q$32*(1+Assumptions!$J$24)^(M$1-$G$1)*CHOOSE(Assumptions!$P$3,'Cost Curves'!BP$10,'Cost Curves'!BP$11,'Cost Curves'!BP$12)</f>
        <v>0</v>
      </c>
      <c r="N402" s="234">
        <f>N$301*Assumptions!$Q$32*(1+Assumptions!$J$24)^(N$1-$G$1)*CHOOSE(Assumptions!$P$3,'Cost Curves'!BQ$10,'Cost Curves'!BQ$11,'Cost Curves'!BQ$12)</f>
        <v>0</v>
      </c>
      <c r="O402" s="234">
        <f>O$301*Assumptions!$Q$32*(1+Assumptions!$J$24)^(O$1-$G$1)*CHOOSE(Assumptions!$P$3,'Cost Curves'!BR$10,'Cost Curves'!BR$11,'Cost Curves'!BR$12)</f>
        <v>0</v>
      </c>
      <c r="P402" s="234">
        <f>P$301*Assumptions!$Q$32*(1+Assumptions!$J$24)^(P$1-$G$1)*CHOOSE(Assumptions!$P$3,'Cost Curves'!BS$10,'Cost Curves'!BS$11,'Cost Curves'!BS$12)</f>
        <v>0</v>
      </c>
      <c r="Q402" s="234">
        <f>Q$301*Assumptions!$Q$32*(1+Assumptions!$J$24)^(Q$1-$G$1)*CHOOSE(Assumptions!$P$3,'Cost Curves'!BT$10,'Cost Curves'!BT$11,'Cost Curves'!BT$12)</f>
        <v>0</v>
      </c>
      <c r="R402" s="234">
        <f>R$301*Assumptions!$Q$32*(1+Assumptions!$J$24)^(R$1-$G$1)*CHOOSE(Assumptions!$P$3,'Cost Curves'!BU$10,'Cost Curves'!BU$11,'Cost Curves'!BU$12)</f>
        <v>0</v>
      </c>
      <c r="S402" s="234">
        <f>S$301*Assumptions!$Q$32*(1+Assumptions!$J$24)^(S$1-$G$1)*CHOOSE(Assumptions!$P$3,'Cost Curves'!BV$10,'Cost Curves'!BV$11,'Cost Curves'!BV$12)</f>
        <v>0</v>
      </c>
      <c r="T402" s="234">
        <f>T$301*Assumptions!$Q$32*(1+Assumptions!$J$24)^(T$1-$G$1)*CHOOSE(Assumptions!$P$3,'Cost Curves'!BW$10,'Cost Curves'!BW$11,'Cost Curves'!BW$12)</f>
        <v>0</v>
      </c>
      <c r="U402" s="234">
        <f>U$301*Assumptions!$Q$32*(1+Assumptions!$J$24)^(U$1-$G$1)*CHOOSE(Assumptions!$P$3,'Cost Curves'!BX$10,'Cost Curves'!BX$11,'Cost Curves'!BX$12)</f>
        <v>0</v>
      </c>
      <c r="V402" s="234">
        <f>V$301*Assumptions!$Q$32*(1+Assumptions!$J$24)^(V$1-$G$1)*CHOOSE(Assumptions!$P$3,'Cost Curves'!BY$10,'Cost Curves'!BY$11,'Cost Curves'!BY$12)</f>
        <v>0</v>
      </c>
      <c r="W402" s="234">
        <f>W$301*Assumptions!$Q$32*(1+Assumptions!$J$24)^(W$1-$G$1)*CHOOSE(Assumptions!$P$3,'Cost Curves'!BZ$10,'Cost Curves'!BZ$11,'Cost Curves'!BZ$12)</f>
        <v>0</v>
      </c>
      <c r="X402" s="234">
        <f>X$301*Assumptions!$Q$32*(1+Assumptions!$J$24)^(X$1-$G$1)*CHOOSE(Assumptions!$P$3,'Cost Curves'!CA$10,'Cost Curves'!CA$11,'Cost Curves'!CA$12)</f>
        <v>0</v>
      </c>
      <c r="Y402" s="12"/>
      <c r="Z402" s="12"/>
    </row>
    <row r="403" spans="1:26" ht="14.25" customHeight="1">
      <c r="A403" s="423"/>
      <c r="B403" s="423"/>
      <c r="C403" s="423"/>
      <c r="D403" s="125" t="s">
        <v>198</v>
      </c>
      <c r="E403" s="12"/>
      <c r="F403" s="12"/>
      <c r="G403" s="327">
        <f>G$301*Assumptions!$K$33*(1+Assumptions!$J$24)^(G$1-$G$1)*CHOOSE(Assumptions!$P$3,'Cost Curves'!BJ$14,'Cost Curves'!BJ$15,'Cost Curves'!BJ$16)</f>
        <v>0</v>
      </c>
      <c r="H403" s="327">
        <f>H$301*Assumptions!$K$33*(1+Assumptions!$J$24)^(H$1-$G$1)*CHOOSE(Assumptions!$P$3,'Cost Curves'!BK$14,'Cost Curves'!BK$15,'Cost Curves'!BK$16)</f>
        <v>0</v>
      </c>
      <c r="I403" s="327">
        <f>I$301*Assumptions!$K$33*(1+Assumptions!$J$24)^(I$1-$G$1)*CHOOSE(Assumptions!$P$3,'Cost Curves'!BL$14,'Cost Curves'!BL$15,'Cost Curves'!BL$16)</f>
        <v>0</v>
      </c>
      <c r="J403" s="327">
        <f>J$301*Assumptions!$K$33*(1+Assumptions!$J$24)^(J$1-$G$1)*CHOOSE(Assumptions!$P$3,'Cost Curves'!BM$14,'Cost Curves'!BM$15,'Cost Curves'!BM$16)</f>
        <v>0</v>
      </c>
      <c r="K403" s="234">
        <f>K$301*Assumptions!$Q$33*(1+Assumptions!$J$24)^(K$1-$G$1)*CHOOSE(Assumptions!$P$3,'Cost Curves'!BN$14,'Cost Curves'!BN$15,'Cost Curves'!BN$16)</f>
        <v>0</v>
      </c>
      <c r="L403" s="234">
        <f>L$301*Assumptions!$Q$33*(1+Assumptions!$J$24)^(L$1-$G$1)*CHOOSE(Assumptions!$P$3,'Cost Curves'!BO$14,'Cost Curves'!BO$15,'Cost Curves'!BO$16)</f>
        <v>0</v>
      </c>
      <c r="M403" s="234">
        <f>M$301*Assumptions!$Q$33*(1+Assumptions!$J$24)^(M$1-$G$1)*CHOOSE(Assumptions!$P$3,'Cost Curves'!BP$14,'Cost Curves'!BP$15,'Cost Curves'!BP$16)</f>
        <v>0</v>
      </c>
      <c r="N403" s="234">
        <f>N$301*Assumptions!$Q$33*(1+Assumptions!$J$24)^(N$1-$G$1)*CHOOSE(Assumptions!$P$3,'Cost Curves'!BQ$14,'Cost Curves'!BQ$15,'Cost Curves'!BQ$16)</f>
        <v>0</v>
      </c>
      <c r="O403" s="234">
        <f>O$301*Assumptions!$Q$33*(1+Assumptions!$J$24)^(O$1-$G$1)*CHOOSE(Assumptions!$P$3,'Cost Curves'!BR$14,'Cost Curves'!BR$15,'Cost Curves'!BR$16)</f>
        <v>0</v>
      </c>
      <c r="P403" s="234">
        <f>P$301*Assumptions!$Q$33*(1+Assumptions!$J$24)^(P$1-$G$1)*CHOOSE(Assumptions!$P$3,'Cost Curves'!BS$14,'Cost Curves'!BS$15,'Cost Curves'!BS$16)</f>
        <v>0</v>
      </c>
      <c r="Q403" s="234">
        <f>Q$301*Assumptions!$Q$33*(1+Assumptions!$J$24)^(Q$1-$G$1)*CHOOSE(Assumptions!$P$3,'Cost Curves'!BT$14,'Cost Curves'!BT$15,'Cost Curves'!BT$16)</f>
        <v>0</v>
      </c>
      <c r="R403" s="234">
        <f>R$301*Assumptions!$Q$33*(1+Assumptions!$J$24)^(R$1-$G$1)*CHOOSE(Assumptions!$P$3,'Cost Curves'!BU$14,'Cost Curves'!BU$15,'Cost Curves'!BU$16)</f>
        <v>0</v>
      </c>
      <c r="S403" s="234">
        <f>S$301*Assumptions!$Q$33*(1+Assumptions!$J$24)^(S$1-$G$1)*CHOOSE(Assumptions!$P$3,'Cost Curves'!BV$14,'Cost Curves'!BV$15,'Cost Curves'!BV$16)</f>
        <v>0</v>
      </c>
      <c r="T403" s="234">
        <f>T$301*Assumptions!$Q$33*(1+Assumptions!$J$24)^(T$1-$G$1)*CHOOSE(Assumptions!$P$3,'Cost Curves'!BW$14,'Cost Curves'!BW$15,'Cost Curves'!BW$16)</f>
        <v>0</v>
      </c>
      <c r="U403" s="234">
        <f>U$301*Assumptions!$Q$33*(1+Assumptions!$J$24)^(U$1-$G$1)*CHOOSE(Assumptions!$P$3,'Cost Curves'!BX$14,'Cost Curves'!BX$15,'Cost Curves'!BX$16)</f>
        <v>0</v>
      </c>
      <c r="V403" s="234">
        <f>V$301*Assumptions!$Q$33*(1+Assumptions!$J$24)^(V$1-$G$1)*CHOOSE(Assumptions!$P$3,'Cost Curves'!BY$14,'Cost Curves'!BY$15,'Cost Curves'!BY$16)</f>
        <v>0</v>
      </c>
      <c r="W403" s="234">
        <f>W$301*Assumptions!$Q$33*(1+Assumptions!$J$24)^(W$1-$G$1)*CHOOSE(Assumptions!$P$3,'Cost Curves'!BZ$14,'Cost Curves'!BZ$15,'Cost Curves'!BZ$16)</f>
        <v>0</v>
      </c>
      <c r="X403" s="234">
        <f>X$301*Assumptions!$Q$33*(1+Assumptions!$J$24)^(X$1-$G$1)*CHOOSE(Assumptions!$P$3,'Cost Curves'!CA$14,'Cost Curves'!CA$15,'Cost Curves'!CA$16)</f>
        <v>0</v>
      </c>
      <c r="Y403" s="12"/>
      <c r="Z403" s="12"/>
    </row>
    <row r="404" spans="1:26" ht="14.25" customHeight="1">
      <c r="A404" s="423"/>
      <c r="B404" s="423"/>
      <c r="C404" s="423"/>
      <c r="D404" s="125" t="s">
        <v>80</v>
      </c>
      <c r="E404" s="12"/>
      <c r="F404" s="12"/>
      <c r="G404" s="327">
        <f>G$301*Assumptions!$K$34*(1+Assumptions!$J$24)^(G$1-$G$1)*CHOOSE(Assumptions!$P$3,'Cost Curves'!BJ$18,'Cost Curves'!BJ$19,'Cost Curves'!BJ$20)</f>
        <v>0</v>
      </c>
      <c r="H404" s="327">
        <f>H$301*Assumptions!$K$34*(1+Assumptions!$J$24)^(H$1-$G$1)*CHOOSE(Assumptions!$P$3,'Cost Curves'!BK$18,'Cost Curves'!BK$19,'Cost Curves'!BK$20)</f>
        <v>0</v>
      </c>
      <c r="I404" s="327">
        <f>I$301*Assumptions!$K$34*(1+Assumptions!$J$24)^(I$1-$G$1)*CHOOSE(Assumptions!$P$3,'Cost Curves'!BL$18,'Cost Curves'!BL$19,'Cost Curves'!BL$20)</f>
        <v>0</v>
      </c>
      <c r="J404" s="327">
        <f>J$301*Assumptions!$K$34*(1+Assumptions!$J$24)^(J$1-$G$1)*CHOOSE(Assumptions!$P$3,'Cost Curves'!BM$18,'Cost Curves'!BM$19,'Cost Curves'!BM$20)</f>
        <v>0</v>
      </c>
      <c r="K404" s="234">
        <f>K$301*Assumptions!$Q$34*(1+Assumptions!$J$24)^(K$1-$G$1)*CHOOSE(Assumptions!$P$3,'Cost Curves'!BN$18,'Cost Curves'!BN$19,'Cost Curves'!BN$20)</f>
        <v>0</v>
      </c>
      <c r="L404" s="234">
        <f>L$301*Assumptions!$Q$34*(1+Assumptions!$J$24)^(L$1-$G$1)*CHOOSE(Assumptions!$P$3,'Cost Curves'!BO$18,'Cost Curves'!BO$19,'Cost Curves'!BO$20)</f>
        <v>0</v>
      </c>
      <c r="M404" s="234">
        <f>M$301*Assumptions!$Q$34*(1+Assumptions!$J$24)^(M$1-$G$1)*CHOOSE(Assumptions!$P$3,'Cost Curves'!BP$18,'Cost Curves'!BP$19,'Cost Curves'!BP$20)</f>
        <v>0</v>
      </c>
      <c r="N404" s="234">
        <f>N$301*Assumptions!$Q$34*(1+Assumptions!$J$24)^(N$1-$G$1)*CHOOSE(Assumptions!$P$3,'Cost Curves'!BQ$18,'Cost Curves'!BQ$19,'Cost Curves'!BQ$20)</f>
        <v>0</v>
      </c>
      <c r="O404" s="234">
        <f>O$301*Assumptions!$Q$34*(1+Assumptions!$J$24)^(O$1-$G$1)*CHOOSE(Assumptions!$P$3,'Cost Curves'!BR$18,'Cost Curves'!BR$19,'Cost Curves'!BR$20)</f>
        <v>0</v>
      </c>
      <c r="P404" s="234">
        <f>P$301*Assumptions!$Q$34*(1+Assumptions!$J$24)^(P$1-$G$1)*CHOOSE(Assumptions!$P$3,'Cost Curves'!BS$18,'Cost Curves'!BS$19,'Cost Curves'!BS$20)</f>
        <v>0</v>
      </c>
      <c r="Q404" s="234">
        <f>Q$301*Assumptions!$Q$34*(1+Assumptions!$J$24)^(Q$1-$G$1)*CHOOSE(Assumptions!$P$3,'Cost Curves'!BT$18,'Cost Curves'!BT$19,'Cost Curves'!BT$20)</f>
        <v>0</v>
      </c>
      <c r="R404" s="234">
        <f>R$301*Assumptions!$Q$34*(1+Assumptions!$J$24)^(R$1-$G$1)*CHOOSE(Assumptions!$P$3,'Cost Curves'!BU$18,'Cost Curves'!BU$19,'Cost Curves'!BU$20)</f>
        <v>0</v>
      </c>
      <c r="S404" s="234">
        <f>S$301*Assumptions!$Q$34*(1+Assumptions!$J$24)^(S$1-$G$1)*CHOOSE(Assumptions!$P$3,'Cost Curves'!BV$18,'Cost Curves'!BV$19,'Cost Curves'!BV$20)</f>
        <v>0</v>
      </c>
      <c r="T404" s="234">
        <f>T$301*Assumptions!$Q$34*(1+Assumptions!$J$24)^(T$1-$G$1)*CHOOSE(Assumptions!$P$3,'Cost Curves'!BW$18,'Cost Curves'!BW$19,'Cost Curves'!BW$20)</f>
        <v>0</v>
      </c>
      <c r="U404" s="234">
        <f>U$301*Assumptions!$Q$34*(1+Assumptions!$J$24)^(U$1-$G$1)*CHOOSE(Assumptions!$P$3,'Cost Curves'!BX$18,'Cost Curves'!BX$19,'Cost Curves'!BX$20)</f>
        <v>0</v>
      </c>
      <c r="V404" s="234">
        <f>V$301*Assumptions!$Q$34*(1+Assumptions!$J$24)^(V$1-$G$1)*CHOOSE(Assumptions!$P$3,'Cost Curves'!BY$18,'Cost Curves'!BY$19,'Cost Curves'!BY$20)</f>
        <v>0</v>
      </c>
      <c r="W404" s="234">
        <f>W$301*Assumptions!$Q$34*(1+Assumptions!$J$24)^(W$1-$G$1)*CHOOSE(Assumptions!$P$3,'Cost Curves'!BZ$18,'Cost Curves'!BZ$19,'Cost Curves'!BZ$20)</f>
        <v>0</v>
      </c>
      <c r="X404" s="234">
        <f>X$301*Assumptions!$Q$34*(1+Assumptions!$J$24)^(X$1-$G$1)*CHOOSE(Assumptions!$P$3,'Cost Curves'!CA$18,'Cost Curves'!CA$19,'Cost Curves'!CA$20)</f>
        <v>0</v>
      </c>
      <c r="Y404" s="12"/>
      <c r="Z404" s="12"/>
    </row>
    <row r="405" spans="1:26" ht="14.25" customHeight="1">
      <c r="A405" s="423"/>
      <c r="B405" s="423"/>
      <c r="C405" s="423"/>
      <c r="D405" s="125" t="s">
        <v>81</v>
      </c>
      <c r="E405" s="12"/>
      <c r="F405" s="12"/>
      <c r="G405" s="327">
        <f>G$301*Assumptions!$K$35*(1+Assumptions!$J$24)^(G$1-$G$1)*CHOOSE(Assumptions!$P$3,'Cost Curves'!BJ$22,'Cost Curves'!BJ$23,'Cost Curves'!BJ$24)</f>
        <v>0</v>
      </c>
      <c r="H405" s="327">
        <f>H$301*Assumptions!$K$35*(1+Assumptions!$J$24)^(H$1-$G$1)*CHOOSE(Assumptions!$P$3,'Cost Curves'!BK$22,'Cost Curves'!BK$23,'Cost Curves'!BK$24)</f>
        <v>0</v>
      </c>
      <c r="I405" s="327">
        <f>I$301*Assumptions!$K$35*(1+Assumptions!$J$24)^(I$1-$G$1)*CHOOSE(Assumptions!$P$3,'Cost Curves'!BL$22,'Cost Curves'!BL$23,'Cost Curves'!BL$24)</f>
        <v>0</v>
      </c>
      <c r="J405" s="327">
        <f>J$301*Assumptions!$K$35*(1+Assumptions!$J$24)^(J$1-$G$1)*CHOOSE(Assumptions!$P$3,'Cost Curves'!BM$22,'Cost Curves'!BM$23,'Cost Curves'!BM$24)</f>
        <v>0</v>
      </c>
      <c r="K405" s="234">
        <f>K$301*Assumptions!$Q$35*(1+Assumptions!$J$24)^(K$1-$G$1)*CHOOSE(Assumptions!$P$3,'Cost Curves'!BN$22,'Cost Curves'!BN$23,'Cost Curves'!BN$24)</f>
        <v>0</v>
      </c>
      <c r="L405" s="234">
        <f>L$301*Assumptions!$Q$35*(1+Assumptions!$J$24)^(L$1-$G$1)*CHOOSE(Assumptions!$P$3,'Cost Curves'!BO$22,'Cost Curves'!BO$23,'Cost Curves'!BO$24)</f>
        <v>0</v>
      </c>
      <c r="M405" s="234">
        <f>M$301*Assumptions!$Q$35*(1+Assumptions!$J$24)^(M$1-$G$1)*CHOOSE(Assumptions!$P$3,'Cost Curves'!BP$22,'Cost Curves'!BP$23,'Cost Curves'!BP$24)</f>
        <v>0</v>
      </c>
      <c r="N405" s="234">
        <f>N$301*Assumptions!$Q$35*(1+Assumptions!$J$24)^(N$1-$G$1)*CHOOSE(Assumptions!$P$3,'Cost Curves'!BQ$22,'Cost Curves'!BQ$23,'Cost Curves'!BQ$24)</f>
        <v>0</v>
      </c>
      <c r="O405" s="234">
        <f>O$301*Assumptions!$Q$35*(1+Assumptions!$J$24)^(O$1-$G$1)*CHOOSE(Assumptions!$P$3,'Cost Curves'!BR$22,'Cost Curves'!BR$23,'Cost Curves'!BR$24)</f>
        <v>0</v>
      </c>
      <c r="P405" s="234">
        <f>P$301*Assumptions!$Q$35*(1+Assumptions!$J$24)^(P$1-$G$1)*CHOOSE(Assumptions!$P$3,'Cost Curves'!BS$22,'Cost Curves'!BS$23,'Cost Curves'!BS$24)</f>
        <v>0</v>
      </c>
      <c r="Q405" s="234">
        <f>Q$301*Assumptions!$Q$35*(1+Assumptions!$J$24)^(Q$1-$G$1)*CHOOSE(Assumptions!$P$3,'Cost Curves'!BT$22,'Cost Curves'!BT$23,'Cost Curves'!BT$24)</f>
        <v>0</v>
      </c>
      <c r="R405" s="234">
        <f>R$301*Assumptions!$Q$35*(1+Assumptions!$J$24)^(R$1-$G$1)*CHOOSE(Assumptions!$P$3,'Cost Curves'!BU$22,'Cost Curves'!BU$23,'Cost Curves'!BU$24)</f>
        <v>0</v>
      </c>
      <c r="S405" s="234">
        <f>S$301*Assumptions!$Q$35*(1+Assumptions!$J$24)^(S$1-$G$1)*CHOOSE(Assumptions!$P$3,'Cost Curves'!BV$22,'Cost Curves'!BV$23,'Cost Curves'!BV$24)</f>
        <v>0</v>
      </c>
      <c r="T405" s="234">
        <f>T$301*Assumptions!$Q$35*(1+Assumptions!$J$24)^(T$1-$G$1)*CHOOSE(Assumptions!$P$3,'Cost Curves'!BW$22,'Cost Curves'!BW$23,'Cost Curves'!BW$24)</f>
        <v>0</v>
      </c>
      <c r="U405" s="234">
        <f>U$301*Assumptions!$Q$35*(1+Assumptions!$J$24)^(U$1-$G$1)*CHOOSE(Assumptions!$P$3,'Cost Curves'!BX$22,'Cost Curves'!BX$23,'Cost Curves'!BX$24)</f>
        <v>0</v>
      </c>
      <c r="V405" s="234">
        <f>V$301*Assumptions!$Q$35*(1+Assumptions!$J$24)^(V$1-$G$1)*CHOOSE(Assumptions!$P$3,'Cost Curves'!BY$22,'Cost Curves'!BY$23,'Cost Curves'!BY$24)</f>
        <v>0</v>
      </c>
      <c r="W405" s="234">
        <f>W$301*Assumptions!$Q$35*(1+Assumptions!$J$24)^(W$1-$G$1)*CHOOSE(Assumptions!$P$3,'Cost Curves'!BZ$22,'Cost Curves'!BZ$23,'Cost Curves'!BZ$24)</f>
        <v>0</v>
      </c>
      <c r="X405" s="234">
        <f>X$301*Assumptions!$Q$35*(1+Assumptions!$J$24)^(X$1-$G$1)*CHOOSE(Assumptions!$P$3,'Cost Curves'!CA$22,'Cost Curves'!CA$23,'Cost Curves'!CA$24)</f>
        <v>0</v>
      </c>
      <c r="Y405" s="12"/>
      <c r="Z405" s="12"/>
    </row>
    <row r="406" spans="1:26" ht="14.25" customHeight="1">
      <c r="A406" s="423"/>
      <c r="B406" s="423"/>
      <c r="C406" s="423"/>
      <c r="D406" s="125" t="s">
        <v>82</v>
      </c>
      <c r="E406" s="12"/>
      <c r="F406" s="12"/>
      <c r="G406" s="327">
        <f>G$301*Assumptions!$K$36*(1+Assumptions!$J$24)^(G$1-$G$1)*CHOOSE(Assumptions!$P$3,'Cost Curves'!BJ$26,'Cost Curves'!BJ$27,'Cost Curves'!BJ$28)</f>
        <v>0</v>
      </c>
      <c r="H406" s="327">
        <f>H$301*Assumptions!$K$36*(1+Assumptions!$J$24)^(H$1-$G$1)*CHOOSE(Assumptions!$P$3,'Cost Curves'!BK$26,'Cost Curves'!BK$27,'Cost Curves'!BK$28)</f>
        <v>0</v>
      </c>
      <c r="I406" s="327">
        <f>I$301*Assumptions!$K$36*(1+Assumptions!$J$24)^(I$1-$G$1)*CHOOSE(Assumptions!$P$3,'Cost Curves'!BL$26,'Cost Curves'!BL$27,'Cost Curves'!BL$28)</f>
        <v>0</v>
      </c>
      <c r="J406" s="327">
        <f>J$301*Assumptions!$K$36*(1+Assumptions!$J$24)^(J$1-$G$1)*CHOOSE(Assumptions!$P$3,'Cost Curves'!BM$26,'Cost Curves'!BM$27,'Cost Curves'!BM$28)</f>
        <v>0</v>
      </c>
      <c r="K406" s="234">
        <f>K$301*Assumptions!$Q$36*(1+Assumptions!$J$24)^(K$1-$G$1)*CHOOSE(Assumptions!$P$3,'Cost Curves'!BN$26,'Cost Curves'!BN$27,'Cost Curves'!BN$28)</f>
        <v>0</v>
      </c>
      <c r="L406" s="234">
        <f>L$301*Assumptions!$Q$36*(1+Assumptions!$J$24)^(L$1-$G$1)*CHOOSE(Assumptions!$P$3,'Cost Curves'!BO$26,'Cost Curves'!BO$27,'Cost Curves'!BO$28)</f>
        <v>0</v>
      </c>
      <c r="M406" s="234">
        <f>M$301*Assumptions!$Q$36*(1+Assumptions!$J$24)^(M$1-$G$1)*CHOOSE(Assumptions!$P$3,'Cost Curves'!BP$26,'Cost Curves'!BP$27,'Cost Curves'!BP$28)</f>
        <v>0</v>
      </c>
      <c r="N406" s="234">
        <f>N$301*Assumptions!$Q$36*(1+Assumptions!$J$24)^(N$1-$G$1)*CHOOSE(Assumptions!$P$3,'Cost Curves'!BQ$26,'Cost Curves'!BQ$27,'Cost Curves'!BQ$28)</f>
        <v>0</v>
      </c>
      <c r="O406" s="234">
        <f>O$301*Assumptions!$Q$36*(1+Assumptions!$J$24)^(O$1-$G$1)*CHOOSE(Assumptions!$P$3,'Cost Curves'!BR$26,'Cost Curves'!BR$27,'Cost Curves'!BR$28)</f>
        <v>0</v>
      </c>
      <c r="P406" s="234">
        <f>P$301*Assumptions!$Q$36*(1+Assumptions!$J$24)^(P$1-$G$1)*CHOOSE(Assumptions!$P$3,'Cost Curves'!BS$26,'Cost Curves'!BS$27,'Cost Curves'!BS$28)</f>
        <v>0</v>
      </c>
      <c r="Q406" s="234">
        <f>Q$301*Assumptions!$Q$36*(1+Assumptions!$J$24)^(Q$1-$G$1)*CHOOSE(Assumptions!$P$3,'Cost Curves'!BT$26,'Cost Curves'!BT$27,'Cost Curves'!BT$28)</f>
        <v>0</v>
      </c>
      <c r="R406" s="234">
        <f>R$301*Assumptions!$Q$36*(1+Assumptions!$J$24)^(R$1-$G$1)*CHOOSE(Assumptions!$P$3,'Cost Curves'!BU$26,'Cost Curves'!BU$27,'Cost Curves'!BU$28)</f>
        <v>0</v>
      </c>
      <c r="S406" s="234">
        <f>S$301*Assumptions!$Q$36*(1+Assumptions!$J$24)^(S$1-$G$1)*CHOOSE(Assumptions!$P$3,'Cost Curves'!BV$26,'Cost Curves'!BV$27,'Cost Curves'!BV$28)</f>
        <v>0</v>
      </c>
      <c r="T406" s="234">
        <f>T$301*Assumptions!$Q$36*(1+Assumptions!$J$24)^(T$1-$G$1)*CHOOSE(Assumptions!$P$3,'Cost Curves'!BW$26,'Cost Curves'!BW$27,'Cost Curves'!BW$28)</f>
        <v>0</v>
      </c>
      <c r="U406" s="234">
        <f>U$301*Assumptions!$Q$36*(1+Assumptions!$J$24)^(U$1-$G$1)*CHOOSE(Assumptions!$P$3,'Cost Curves'!BX$26,'Cost Curves'!BX$27,'Cost Curves'!BX$28)</f>
        <v>0</v>
      </c>
      <c r="V406" s="234">
        <f>V$301*Assumptions!$Q$36*(1+Assumptions!$J$24)^(V$1-$G$1)*CHOOSE(Assumptions!$P$3,'Cost Curves'!BY$26,'Cost Curves'!BY$27,'Cost Curves'!BY$28)</f>
        <v>0</v>
      </c>
      <c r="W406" s="234">
        <f>W$301*Assumptions!$Q$36*(1+Assumptions!$J$24)^(W$1-$G$1)*CHOOSE(Assumptions!$P$3,'Cost Curves'!BZ$26,'Cost Curves'!BZ$27,'Cost Curves'!BZ$28)</f>
        <v>0</v>
      </c>
      <c r="X406" s="234">
        <f>X$301*Assumptions!$Q$36*(1+Assumptions!$J$24)^(X$1-$G$1)*CHOOSE(Assumptions!$P$3,'Cost Curves'!CA$26,'Cost Curves'!CA$27,'Cost Curves'!CA$28)</f>
        <v>0</v>
      </c>
      <c r="Y406" s="12"/>
      <c r="Z406" s="12"/>
    </row>
    <row r="407" spans="1:26" ht="14.25" customHeight="1">
      <c r="A407" s="423"/>
      <c r="B407" s="423"/>
      <c r="C407" s="423"/>
      <c r="D407" s="125" t="s">
        <v>83</v>
      </c>
      <c r="E407" s="12"/>
      <c r="F407" s="12"/>
      <c r="G407" s="327">
        <f>G$301*Assumptions!$K$37*(1+Assumptions!$J$24)^(G$1-$G$1)*CHOOSE(Assumptions!$P$3,'Cost Curves'!BJ$30,'Cost Curves'!BJ$31,'Cost Curves'!BJ$32)</f>
        <v>0</v>
      </c>
      <c r="H407" s="327">
        <f>H$301*Assumptions!$K$37*(1+Assumptions!$J$24)^(H$1-$G$1)*CHOOSE(Assumptions!$P$3,'Cost Curves'!BK$30,'Cost Curves'!BK$31,'Cost Curves'!BK$32)</f>
        <v>0</v>
      </c>
      <c r="I407" s="327">
        <f>I$301*Assumptions!$K$37*(1+Assumptions!$J$24)^(I$1-$G$1)*CHOOSE(Assumptions!$P$3,'Cost Curves'!BL$30,'Cost Curves'!BL$31,'Cost Curves'!BL$32)</f>
        <v>0</v>
      </c>
      <c r="J407" s="327">
        <f>J$301*Assumptions!$K$37*(1+Assumptions!$J$24)^(J$1-$G$1)*CHOOSE(Assumptions!$P$3,'Cost Curves'!BM$30,'Cost Curves'!BM$31,'Cost Curves'!BM$32)</f>
        <v>0</v>
      </c>
      <c r="K407" s="234">
        <f>K$301*Assumptions!$Q$37*(1+Assumptions!$J$24)^(K$1-$G$1)*CHOOSE(Assumptions!$P$3,'Cost Curves'!BN$30,'Cost Curves'!BN$31,'Cost Curves'!BN$32)</f>
        <v>0</v>
      </c>
      <c r="L407" s="234">
        <f>L$301*Assumptions!$Q$37*(1+Assumptions!$J$24)^(L$1-$G$1)*CHOOSE(Assumptions!$P$3,'Cost Curves'!BO$30,'Cost Curves'!BO$31,'Cost Curves'!BO$32)</f>
        <v>0</v>
      </c>
      <c r="M407" s="234">
        <f>M$301*Assumptions!$Q$37*(1+Assumptions!$J$24)^(M$1-$G$1)*CHOOSE(Assumptions!$P$3,'Cost Curves'!BP$30,'Cost Curves'!BP$31,'Cost Curves'!BP$32)</f>
        <v>0</v>
      </c>
      <c r="N407" s="234">
        <f>N$301*Assumptions!$Q$37*(1+Assumptions!$J$24)^(N$1-$G$1)*CHOOSE(Assumptions!$P$3,'Cost Curves'!BQ$30,'Cost Curves'!BQ$31,'Cost Curves'!BQ$32)</f>
        <v>0</v>
      </c>
      <c r="O407" s="234">
        <f>O$301*Assumptions!$Q$37*(1+Assumptions!$J$24)^(O$1-$G$1)*CHOOSE(Assumptions!$P$3,'Cost Curves'!BR$30,'Cost Curves'!BR$31,'Cost Curves'!BR$32)</f>
        <v>0</v>
      </c>
      <c r="P407" s="234">
        <f>P$301*Assumptions!$Q$37*(1+Assumptions!$J$24)^(P$1-$G$1)*CHOOSE(Assumptions!$P$3,'Cost Curves'!BS$30,'Cost Curves'!BS$31,'Cost Curves'!BS$32)</f>
        <v>0</v>
      </c>
      <c r="Q407" s="234">
        <f>Q$301*Assumptions!$Q$37*(1+Assumptions!$J$24)^(Q$1-$G$1)*CHOOSE(Assumptions!$P$3,'Cost Curves'!BT$30,'Cost Curves'!BT$31,'Cost Curves'!BT$32)</f>
        <v>0</v>
      </c>
      <c r="R407" s="234">
        <f>R$301*Assumptions!$Q$37*(1+Assumptions!$J$24)^(R$1-$G$1)*CHOOSE(Assumptions!$P$3,'Cost Curves'!BU$30,'Cost Curves'!BU$31,'Cost Curves'!BU$32)</f>
        <v>0</v>
      </c>
      <c r="S407" s="234">
        <f>S$301*Assumptions!$Q$37*(1+Assumptions!$J$24)^(S$1-$G$1)*CHOOSE(Assumptions!$P$3,'Cost Curves'!BV$30,'Cost Curves'!BV$31,'Cost Curves'!BV$32)</f>
        <v>0</v>
      </c>
      <c r="T407" s="234">
        <f>T$301*Assumptions!$Q$37*(1+Assumptions!$J$24)^(T$1-$G$1)*CHOOSE(Assumptions!$P$3,'Cost Curves'!BW$30,'Cost Curves'!BW$31,'Cost Curves'!BW$32)</f>
        <v>0</v>
      </c>
      <c r="U407" s="234">
        <f>U$301*Assumptions!$Q$37*(1+Assumptions!$J$24)^(U$1-$G$1)*CHOOSE(Assumptions!$P$3,'Cost Curves'!BX$30,'Cost Curves'!BX$31,'Cost Curves'!BX$32)</f>
        <v>0</v>
      </c>
      <c r="V407" s="234">
        <f>V$301*Assumptions!$Q$37*(1+Assumptions!$J$24)^(V$1-$G$1)*CHOOSE(Assumptions!$P$3,'Cost Curves'!BY$30,'Cost Curves'!BY$31,'Cost Curves'!BY$32)</f>
        <v>0</v>
      </c>
      <c r="W407" s="234">
        <f>W$301*Assumptions!$Q$37*(1+Assumptions!$J$24)^(W$1-$G$1)*CHOOSE(Assumptions!$P$3,'Cost Curves'!BZ$30,'Cost Curves'!BZ$31,'Cost Curves'!BZ$32)</f>
        <v>0</v>
      </c>
      <c r="X407" s="234">
        <f>X$301*Assumptions!$Q$37*(1+Assumptions!$J$24)^(X$1-$G$1)*CHOOSE(Assumptions!$P$3,'Cost Curves'!CA$30,'Cost Curves'!CA$31,'Cost Curves'!CA$32)</f>
        <v>0</v>
      </c>
      <c r="Y407" s="12"/>
      <c r="Z407" s="12"/>
    </row>
    <row r="408" spans="1:26" ht="14.25" customHeight="1">
      <c r="A408" s="423"/>
      <c r="B408" s="423"/>
      <c r="C408" s="423"/>
      <c r="D408" s="125" t="s">
        <v>84</v>
      </c>
      <c r="E408" s="12"/>
      <c r="F408" s="12"/>
      <c r="G408" s="327">
        <f>G$301*Assumptions!$K$38*(1+Assumptions!$J$24)^(G$1-$G$1)*CHOOSE(Assumptions!$P$3,'Cost Curves'!BJ$34,'Cost Curves'!BJ$35,'Cost Curves'!BJ$36)</f>
        <v>0</v>
      </c>
      <c r="H408" s="327">
        <f>H$301*Assumptions!$K$38*(1+Assumptions!$J$24)^(H$1-$G$1)*CHOOSE(Assumptions!$P$3,'Cost Curves'!BK$34,'Cost Curves'!BK$35,'Cost Curves'!BK$36)</f>
        <v>0</v>
      </c>
      <c r="I408" s="327">
        <f>I$301*Assumptions!$K$38*(1+Assumptions!$J$24)^(I$1-$G$1)*CHOOSE(Assumptions!$P$3,'Cost Curves'!BL$34,'Cost Curves'!BL$35,'Cost Curves'!BL$36)</f>
        <v>0</v>
      </c>
      <c r="J408" s="327">
        <f>J$301*Assumptions!$K$38*(1+Assumptions!$J$24)^(J$1-$G$1)*CHOOSE(Assumptions!$P$3,'Cost Curves'!BM$34,'Cost Curves'!BM$35,'Cost Curves'!BM$36)</f>
        <v>0</v>
      </c>
      <c r="K408" s="234">
        <f>K$301*Assumptions!$Q$38*(1+Assumptions!$J$24)^(K$1-$G$1)*CHOOSE(Assumptions!$P$3,'Cost Curves'!BN$34,'Cost Curves'!BN$35,'Cost Curves'!BN$36)</f>
        <v>0</v>
      </c>
      <c r="L408" s="234">
        <f>L$301*Assumptions!$Q$38*(1+Assumptions!$J$24)^(L$1-$G$1)*CHOOSE(Assumptions!$P$3,'Cost Curves'!BO$34,'Cost Curves'!BO$35,'Cost Curves'!BO$36)</f>
        <v>0</v>
      </c>
      <c r="M408" s="234">
        <f>M$301*Assumptions!$Q$38*(1+Assumptions!$J$24)^(M$1-$G$1)*CHOOSE(Assumptions!$P$3,'Cost Curves'!BP$34,'Cost Curves'!BP$35,'Cost Curves'!BP$36)</f>
        <v>0</v>
      </c>
      <c r="N408" s="234">
        <f>N$301*Assumptions!$Q$38*(1+Assumptions!$J$24)^(N$1-$G$1)*CHOOSE(Assumptions!$P$3,'Cost Curves'!BQ$34,'Cost Curves'!BQ$35,'Cost Curves'!BQ$36)</f>
        <v>0</v>
      </c>
      <c r="O408" s="234">
        <f>O$301*Assumptions!$Q$38*(1+Assumptions!$J$24)^(O$1-$G$1)*CHOOSE(Assumptions!$P$3,'Cost Curves'!BR$34,'Cost Curves'!BR$35,'Cost Curves'!BR$36)</f>
        <v>0</v>
      </c>
      <c r="P408" s="234">
        <f>P$301*Assumptions!$Q$38*(1+Assumptions!$J$24)^(P$1-$G$1)*CHOOSE(Assumptions!$P$3,'Cost Curves'!BS$34,'Cost Curves'!BS$35,'Cost Curves'!BS$36)</f>
        <v>0</v>
      </c>
      <c r="Q408" s="234">
        <f>Q$301*Assumptions!$Q$38*(1+Assumptions!$J$24)^(Q$1-$G$1)*CHOOSE(Assumptions!$P$3,'Cost Curves'!BT$34,'Cost Curves'!BT$35,'Cost Curves'!BT$36)</f>
        <v>0</v>
      </c>
      <c r="R408" s="234">
        <f>R$301*Assumptions!$Q$38*(1+Assumptions!$J$24)^(R$1-$G$1)*CHOOSE(Assumptions!$P$3,'Cost Curves'!BU$34,'Cost Curves'!BU$35,'Cost Curves'!BU$36)</f>
        <v>0</v>
      </c>
      <c r="S408" s="234">
        <f>S$301*Assumptions!$Q$38*(1+Assumptions!$J$24)^(S$1-$G$1)*CHOOSE(Assumptions!$P$3,'Cost Curves'!BV$34,'Cost Curves'!BV$35,'Cost Curves'!BV$36)</f>
        <v>0</v>
      </c>
      <c r="T408" s="234">
        <f>T$301*Assumptions!$Q$38*(1+Assumptions!$J$24)^(T$1-$G$1)*CHOOSE(Assumptions!$P$3,'Cost Curves'!BW$34,'Cost Curves'!BW$35,'Cost Curves'!BW$36)</f>
        <v>0</v>
      </c>
      <c r="U408" s="234">
        <f>U$301*Assumptions!$Q$38*(1+Assumptions!$J$24)^(U$1-$G$1)*CHOOSE(Assumptions!$P$3,'Cost Curves'!BX$34,'Cost Curves'!BX$35,'Cost Curves'!BX$36)</f>
        <v>0</v>
      </c>
      <c r="V408" s="234">
        <f>V$301*Assumptions!$Q$38*(1+Assumptions!$J$24)^(V$1-$G$1)*CHOOSE(Assumptions!$P$3,'Cost Curves'!BY$34,'Cost Curves'!BY$35,'Cost Curves'!BY$36)</f>
        <v>0</v>
      </c>
      <c r="W408" s="234">
        <f>W$301*Assumptions!$Q$38*(1+Assumptions!$J$24)^(W$1-$G$1)*CHOOSE(Assumptions!$P$3,'Cost Curves'!BZ$34,'Cost Curves'!BZ$35,'Cost Curves'!BZ$36)</f>
        <v>0</v>
      </c>
      <c r="X408" s="234">
        <f>X$301*Assumptions!$Q$38*(1+Assumptions!$J$24)^(X$1-$G$1)*CHOOSE(Assumptions!$P$3,'Cost Curves'!CA$34,'Cost Curves'!CA$35,'Cost Curves'!CA$36)</f>
        <v>0</v>
      </c>
      <c r="Y408" s="12"/>
      <c r="Z408" s="12"/>
    </row>
    <row r="409" spans="1:26" ht="14.25" customHeight="1">
      <c r="A409" s="423"/>
      <c r="B409" s="423"/>
      <c r="C409" s="423"/>
      <c r="D409" s="125" t="s">
        <v>85</v>
      </c>
      <c r="E409" s="12"/>
      <c r="F409" s="12"/>
      <c r="G409" s="327">
        <f>G$301*Assumptions!$K$39*(1+Assumptions!$J$24)^(G$1-$G$1)*CHOOSE(Assumptions!$P$3,'Cost Curves'!BJ$38,'Cost Curves'!BJ$39,'Cost Curves'!BJ$40)</f>
        <v>0</v>
      </c>
      <c r="H409" s="327">
        <f>H$301*Assumptions!$K$39*(1+Assumptions!$J$24)^(H$1-$G$1)*CHOOSE(Assumptions!$P$3,'Cost Curves'!BK$38,'Cost Curves'!BK$39,'Cost Curves'!BK$40)</f>
        <v>0</v>
      </c>
      <c r="I409" s="327">
        <f>I$301*Assumptions!$K$39*(1+Assumptions!$J$24)^(I$1-$G$1)*CHOOSE(Assumptions!$P$3,'Cost Curves'!BL$38,'Cost Curves'!BL$39,'Cost Curves'!BL$40)</f>
        <v>0</v>
      </c>
      <c r="J409" s="327">
        <f>J$301*Assumptions!$K$39*(1+Assumptions!$J$24)^(J$1-$G$1)*CHOOSE(Assumptions!$P$3,'Cost Curves'!BM$38,'Cost Curves'!BM$39,'Cost Curves'!BM$40)</f>
        <v>0</v>
      </c>
      <c r="K409" s="234">
        <f>K$301*Assumptions!$Q$39*(1+Assumptions!$J$24)^(K$1-$G$1)*CHOOSE(Assumptions!$P$3,'Cost Curves'!BN$38,'Cost Curves'!BN$39,'Cost Curves'!BN$40)</f>
        <v>0</v>
      </c>
      <c r="L409" s="234">
        <f>L$301*Assumptions!$Q$39*(1+Assumptions!$J$24)^(L$1-$G$1)*CHOOSE(Assumptions!$P$3,'Cost Curves'!BO$38,'Cost Curves'!BO$39,'Cost Curves'!BO$40)</f>
        <v>0</v>
      </c>
      <c r="M409" s="234">
        <f>M$301*Assumptions!$Q$39*(1+Assumptions!$J$24)^(M$1-$G$1)*CHOOSE(Assumptions!$P$3,'Cost Curves'!BP$38,'Cost Curves'!BP$39,'Cost Curves'!BP$40)</f>
        <v>0</v>
      </c>
      <c r="N409" s="234">
        <f>N$301*Assumptions!$Q$39*(1+Assumptions!$J$24)^(N$1-$G$1)*CHOOSE(Assumptions!$P$3,'Cost Curves'!BQ$38,'Cost Curves'!BQ$39,'Cost Curves'!BQ$40)</f>
        <v>0</v>
      </c>
      <c r="O409" s="234">
        <f>O$301*Assumptions!$Q$39*(1+Assumptions!$J$24)^(O$1-$G$1)*CHOOSE(Assumptions!$P$3,'Cost Curves'!BR$38,'Cost Curves'!BR$39,'Cost Curves'!BR$40)</f>
        <v>0</v>
      </c>
      <c r="P409" s="234">
        <f>P$301*Assumptions!$Q$39*(1+Assumptions!$J$24)^(P$1-$G$1)*CHOOSE(Assumptions!$P$3,'Cost Curves'!BS$38,'Cost Curves'!BS$39,'Cost Curves'!BS$40)</f>
        <v>0</v>
      </c>
      <c r="Q409" s="234">
        <f>Q$301*Assumptions!$Q$39*(1+Assumptions!$J$24)^(Q$1-$G$1)*CHOOSE(Assumptions!$P$3,'Cost Curves'!BT$38,'Cost Curves'!BT$39,'Cost Curves'!BT$40)</f>
        <v>0</v>
      </c>
      <c r="R409" s="234">
        <f>R$301*Assumptions!$Q$39*(1+Assumptions!$J$24)^(R$1-$G$1)*CHOOSE(Assumptions!$P$3,'Cost Curves'!BU$38,'Cost Curves'!BU$39,'Cost Curves'!BU$40)</f>
        <v>0</v>
      </c>
      <c r="S409" s="234">
        <f>S$301*Assumptions!$Q$39*(1+Assumptions!$J$24)^(S$1-$G$1)*CHOOSE(Assumptions!$P$3,'Cost Curves'!BV$38,'Cost Curves'!BV$39,'Cost Curves'!BV$40)</f>
        <v>0</v>
      </c>
      <c r="T409" s="234">
        <f>T$301*Assumptions!$Q$39*(1+Assumptions!$J$24)^(T$1-$G$1)*CHOOSE(Assumptions!$P$3,'Cost Curves'!BW$38,'Cost Curves'!BW$39,'Cost Curves'!BW$40)</f>
        <v>0</v>
      </c>
      <c r="U409" s="234">
        <f>U$301*Assumptions!$Q$39*(1+Assumptions!$J$24)^(U$1-$G$1)*CHOOSE(Assumptions!$P$3,'Cost Curves'!BX$38,'Cost Curves'!BX$39,'Cost Curves'!BX$40)</f>
        <v>0</v>
      </c>
      <c r="V409" s="234">
        <f>V$301*Assumptions!$Q$39*(1+Assumptions!$J$24)^(V$1-$G$1)*CHOOSE(Assumptions!$P$3,'Cost Curves'!BY$38,'Cost Curves'!BY$39,'Cost Curves'!BY$40)</f>
        <v>0</v>
      </c>
      <c r="W409" s="234">
        <f>W$301*Assumptions!$Q$39*(1+Assumptions!$J$24)^(W$1-$G$1)*CHOOSE(Assumptions!$P$3,'Cost Curves'!BZ$38,'Cost Curves'!BZ$39,'Cost Curves'!BZ$40)</f>
        <v>0</v>
      </c>
      <c r="X409" s="234">
        <f>X$301*Assumptions!$Q$39*(1+Assumptions!$J$24)^(X$1-$G$1)*CHOOSE(Assumptions!$P$3,'Cost Curves'!CA$38,'Cost Curves'!CA$39,'Cost Curves'!CA$40)</f>
        <v>0</v>
      </c>
      <c r="Y409" s="12"/>
      <c r="Z409" s="12"/>
    </row>
    <row r="410" spans="1:26" ht="14.25" customHeight="1">
      <c r="A410" s="423"/>
      <c r="B410" s="423"/>
      <c r="C410" s="423"/>
      <c r="D410" s="125" t="s">
        <v>86</v>
      </c>
      <c r="E410" s="12"/>
      <c r="F410" s="12"/>
      <c r="G410" s="327">
        <f>G$301*Assumptions!$K$40*(1+Assumptions!$J$24)^(G$1-$G$1)*CHOOSE(Assumptions!$P$3,'Cost Curves'!BJ$42,'Cost Curves'!BJ$43,'Cost Curves'!BJ$44)</f>
        <v>0</v>
      </c>
      <c r="H410" s="327">
        <f>H$301*Assumptions!$K$40*(1+Assumptions!$J$24)^(H$1-$G$1)*CHOOSE(Assumptions!$P$3,'Cost Curves'!BK$42,'Cost Curves'!BK$43,'Cost Curves'!BK$44)</f>
        <v>0</v>
      </c>
      <c r="I410" s="327">
        <f>I$301*Assumptions!$K$40*(1+Assumptions!$J$24)^(I$1-$G$1)*CHOOSE(Assumptions!$P$3,'Cost Curves'!BL$42,'Cost Curves'!BL$43,'Cost Curves'!BL$44)</f>
        <v>0</v>
      </c>
      <c r="J410" s="327">
        <f>J$301*Assumptions!$K$40*(1+Assumptions!$J$24)^(J$1-$G$1)*CHOOSE(Assumptions!$P$3,'Cost Curves'!BM$42,'Cost Curves'!BM$43,'Cost Curves'!BM$44)</f>
        <v>0</v>
      </c>
      <c r="K410" s="234">
        <f>K$301*Assumptions!$Q$40*(1+Assumptions!$J$24)^(K$1-$G$1)*CHOOSE(Assumptions!$P$3,'Cost Curves'!BN$42,'Cost Curves'!BN$43,'Cost Curves'!BN$44)</f>
        <v>0</v>
      </c>
      <c r="L410" s="234">
        <f>L$301*Assumptions!$Q$40*(1+Assumptions!$J$24)^(L$1-$G$1)*CHOOSE(Assumptions!$P$3,'Cost Curves'!BO$42,'Cost Curves'!BO$43,'Cost Curves'!BO$44)</f>
        <v>0</v>
      </c>
      <c r="M410" s="234">
        <f>M$301*Assumptions!$Q$40*(1+Assumptions!$J$24)^(M$1-$G$1)*CHOOSE(Assumptions!$P$3,'Cost Curves'!BP$42,'Cost Curves'!BP$43,'Cost Curves'!BP$44)</f>
        <v>0</v>
      </c>
      <c r="N410" s="234">
        <f>N$301*Assumptions!$Q$40*(1+Assumptions!$J$24)^(N$1-$G$1)*CHOOSE(Assumptions!$P$3,'Cost Curves'!BQ$42,'Cost Curves'!BQ$43,'Cost Curves'!BQ$44)</f>
        <v>0</v>
      </c>
      <c r="O410" s="234">
        <f>O$301*Assumptions!$Q$40*(1+Assumptions!$J$24)^(O$1-$G$1)*CHOOSE(Assumptions!$P$3,'Cost Curves'!BR$42,'Cost Curves'!BR$43,'Cost Curves'!BR$44)</f>
        <v>0</v>
      </c>
      <c r="P410" s="234">
        <f>P$301*Assumptions!$Q$40*(1+Assumptions!$J$24)^(P$1-$G$1)*CHOOSE(Assumptions!$P$3,'Cost Curves'!BS$42,'Cost Curves'!BS$43,'Cost Curves'!BS$44)</f>
        <v>0</v>
      </c>
      <c r="Q410" s="234">
        <f>Q$301*Assumptions!$Q$40*(1+Assumptions!$J$24)^(Q$1-$G$1)*CHOOSE(Assumptions!$P$3,'Cost Curves'!BT$42,'Cost Curves'!BT$43,'Cost Curves'!BT$44)</f>
        <v>0</v>
      </c>
      <c r="R410" s="234">
        <f>R$301*Assumptions!$Q$40*(1+Assumptions!$J$24)^(R$1-$G$1)*CHOOSE(Assumptions!$P$3,'Cost Curves'!BU$42,'Cost Curves'!BU$43,'Cost Curves'!BU$44)</f>
        <v>0</v>
      </c>
      <c r="S410" s="234">
        <f>S$301*Assumptions!$Q$40*(1+Assumptions!$J$24)^(S$1-$G$1)*CHOOSE(Assumptions!$P$3,'Cost Curves'!BV$42,'Cost Curves'!BV$43,'Cost Curves'!BV$44)</f>
        <v>0</v>
      </c>
      <c r="T410" s="234">
        <f>T$301*Assumptions!$Q$40*(1+Assumptions!$J$24)^(T$1-$G$1)*CHOOSE(Assumptions!$P$3,'Cost Curves'!BW$42,'Cost Curves'!BW$43,'Cost Curves'!BW$44)</f>
        <v>0</v>
      </c>
      <c r="U410" s="234">
        <f>U$301*Assumptions!$Q$40*(1+Assumptions!$J$24)^(U$1-$G$1)*CHOOSE(Assumptions!$P$3,'Cost Curves'!BX$42,'Cost Curves'!BX$43,'Cost Curves'!BX$44)</f>
        <v>0</v>
      </c>
      <c r="V410" s="234">
        <f>V$301*Assumptions!$Q$40*(1+Assumptions!$J$24)^(V$1-$G$1)*CHOOSE(Assumptions!$P$3,'Cost Curves'!BY$42,'Cost Curves'!BY$43,'Cost Curves'!BY$44)</f>
        <v>0</v>
      </c>
      <c r="W410" s="234">
        <f>W$301*Assumptions!$Q$40*(1+Assumptions!$J$24)^(W$1-$G$1)*CHOOSE(Assumptions!$P$3,'Cost Curves'!BZ$42,'Cost Curves'!BZ$43,'Cost Curves'!BZ$44)</f>
        <v>0</v>
      </c>
      <c r="X410" s="234">
        <f>X$301*Assumptions!$Q$40*(1+Assumptions!$J$24)^(X$1-$G$1)*CHOOSE(Assumptions!$P$3,'Cost Curves'!CA$42,'Cost Curves'!CA$43,'Cost Curves'!CA$44)</f>
        <v>0</v>
      </c>
      <c r="Y410" s="12"/>
      <c r="Z410" s="12"/>
    </row>
    <row r="411" spans="1:26" ht="14.25" customHeight="1">
      <c r="A411" s="423"/>
      <c r="B411" s="423"/>
      <c r="C411" s="423"/>
      <c r="D411" s="125" t="s">
        <v>87</v>
      </c>
      <c r="E411" s="12"/>
      <c r="F411" s="12"/>
      <c r="G411" s="327">
        <f>G$301*Assumptions!$K$41*(1+Assumptions!$J$24)^(G$1-$G$1)*CHOOSE(Assumptions!$P$3,'Cost Curves'!BJ$46,'Cost Curves'!BJ$47,'Cost Curves'!BJ$48)</f>
        <v>0</v>
      </c>
      <c r="H411" s="327">
        <f>H$301*Assumptions!$K$41*(1+Assumptions!$J$24)^(H$1-$G$1)*CHOOSE(Assumptions!$P$3,'Cost Curves'!BK$46,'Cost Curves'!BK$47,'Cost Curves'!BK$48)</f>
        <v>0</v>
      </c>
      <c r="I411" s="327">
        <f>I$301*Assumptions!$K$41*(1+Assumptions!$J$24)^(I$1-$G$1)*CHOOSE(Assumptions!$P$3,'Cost Curves'!BL$46,'Cost Curves'!BL$47,'Cost Curves'!BL$48)</f>
        <v>0</v>
      </c>
      <c r="J411" s="327">
        <f>J$301*Assumptions!$K$41*(1+Assumptions!$J$24)^(J$1-$G$1)*CHOOSE(Assumptions!$P$3,'Cost Curves'!BM$46,'Cost Curves'!BM$47,'Cost Curves'!BM$48)</f>
        <v>0</v>
      </c>
      <c r="K411" s="234">
        <f>K$301*Assumptions!$Q$41*(1+Assumptions!$J$24)^(K$1-$G$1)*CHOOSE(Assumptions!$P$3,'Cost Curves'!BN$46,'Cost Curves'!BN$47,'Cost Curves'!BN$48)</f>
        <v>0</v>
      </c>
      <c r="L411" s="234">
        <f>L$301*Assumptions!$Q$41*(1+Assumptions!$J$24)^(L$1-$G$1)*CHOOSE(Assumptions!$P$3,'Cost Curves'!BO$46,'Cost Curves'!BO$47,'Cost Curves'!BO$48)</f>
        <v>0</v>
      </c>
      <c r="M411" s="234">
        <f>M$301*Assumptions!$Q$41*(1+Assumptions!$J$24)^(M$1-$G$1)*CHOOSE(Assumptions!$P$3,'Cost Curves'!BP$46,'Cost Curves'!BP$47,'Cost Curves'!BP$48)</f>
        <v>0</v>
      </c>
      <c r="N411" s="234">
        <f>N$301*Assumptions!$Q$41*(1+Assumptions!$J$24)^(N$1-$G$1)*CHOOSE(Assumptions!$P$3,'Cost Curves'!BQ$46,'Cost Curves'!BQ$47,'Cost Curves'!BQ$48)</f>
        <v>0</v>
      </c>
      <c r="O411" s="234">
        <f>O$301*Assumptions!$Q$41*(1+Assumptions!$J$24)^(O$1-$G$1)*CHOOSE(Assumptions!$P$3,'Cost Curves'!BR$46,'Cost Curves'!BR$47,'Cost Curves'!BR$48)</f>
        <v>0</v>
      </c>
      <c r="P411" s="234">
        <f>P$301*Assumptions!$Q$41*(1+Assumptions!$J$24)^(P$1-$G$1)*CHOOSE(Assumptions!$P$3,'Cost Curves'!BS$46,'Cost Curves'!BS$47,'Cost Curves'!BS$48)</f>
        <v>0</v>
      </c>
      <c r="Q411" s="234">
        <f>Q$301*Assumptions!$Q$41*(1+Assumptions!$J$24)^(Q$1-$G$1)*CHOOSE(Assumptions!$P$3,'Cost Curves'!BT$46,'Cost Curves'!BT$47,'Cost Curves'!BT$48)</f>
        <v>0</v>
      </c>
      <c r="R411" s="234">
        <f>R$301*Assumptions!$Q$41*(1+Assumptions!$J$24)^(R$1-$G$1)*CHOOSE(Assumptions!$P$3,'Cost Curves'!BU$46,'Cost Curves'!BU$47,'Cost Curves'!BU$48)</f>
        <v>0</v>
      </c>
      <c r="S411" s="234">
        <f>S$301*Assumptions!$Q$41*(1+Assumptions!$J$24)^(S$1-$G$1)*CHOOSE(Assumptions!$P$3,'Cost Curves'!BV$46,'Cost Curves'!BV$47,'Cost Curves'!BV$48)</f>
        <v>0</v>
      </c>
      <c r="T411" s="234">
        <f>T$301*Assumptions!$Q$41*(1+Assumptions!$J$24)^(T$1-$G$1)*CHOOSE(Assumptions!$P$3,'Cost Curves'!BW$46,'Cost Curves'!BW$47,'Cost Curves'!BW$48)</f>
        <v>0</v>
      </c>
      <c r="U411" s="234">
        <f>U$301*Assumptions!$Q$41*(1+Assumptions!$J$24)^(U$1-$G$1)*CHOOSE(Assumptions!$P$3,'Cost Curves'!BX$46,'Cost Curves'!BX$47,'Cost Curves'!BX$48)</f>
        <v>0</v>
      </c>
      <c r="V411" s="234">
        <f>V$301*Assumptions!$Q$41*(1+Assumptions!$J$24)^(V$1-$G$1)*CHOOSE(Assumptions!$P$3,'Cost Curves'!BY$46,'Cost Curves'!BY$47,'Cost Curves'!BY$48)</f>
        <v>0</v>
      </c>
      <c r="W411" s="234">
        <f>W$301*Assumptions!$Q$41*(1+Assumptions!$J$24)^(W$1-$G$1)*CHOOSE(Assumptions!$P$3,'Cost Curves'!BZ$46,'Cost Curves'!BZ$47,'Cost Curves'!BZ$48)</f>
        <v>0</v>
      </c>
      <c r="X411" s="234">
        <f>X$301*Assumptions!$Q$41*(1+Assumptions!$J$24)^(X$1-$G$1)*CHOOSE(Assumptions!$P$3,'Cost Curves'!CA$46,'Cost Curves'!CA$47,'Cost Curves'!CA$48)</f>
        <v>0</v>
      </c>
      <c r="Y411" s="12"/>
      <c r="Z411" s="12"/>
    </row>
    <row r="412" spans="1:26" ht="14.25" customHeight="1">
      <c r="A412" s="423"/>
      <c r="B412" s="423"/>
      <c r="C412" s="423"/>
      <c r="D412" s="125" t="s">
        <v>89</v>
      </c>
      <c r="E412" s="12"/>
      <c r="F412" s="12"/>
      <c r="G412" s="327">
        <f>G$301*Assumptions!$K$43*(1+Assumptions!$J$24)^(G$1-$G$1)*CHOOSE(Assumptions!$P$3,'Cost Curves'!BJ$50,'Cost Curves'!BJ$51,'Cost Curves'!BJ$52)</f>
        <v>0</v>
      </c>
      <c r="H412" s="327">
        <f>H$301*Assumptions!$K$43*(1+Assumptions!$J$24)^(H$1-$G$1)*CHOOSE(Assumptions!$P$3,'Cost Curves'!BK$50,'Cost Curves'!BK$51,'Cost Curves'!BK$52)</f>
        <v>0</v>
      </c>
      <c r="I412" s="327">
        <f>I$301*Assumptions!$K$43*(1+Assumptions!$J$24)^(I$1-$G$1)*CHOOSE(Assumptions!$P$3,'Cost Curves'!BL$50,'Cost Curves'!BL$51,'Cost Curves'!BL$52)</f>
        <v>0</v>
      </c>
      <c r="J412" s="327">
        <f>J$301*Assumptions!$K$43*(1+Assumptions!$J$24)^(J$1-$G$1)*CHOOSE(Assumptions!$P$3,'Cost Curves'!BM$50,'Cost Curves'!BM$51,'Cost Curves'!BM$52)</f>
        <v>0</v>
      </c>
      <c r="K412" s="234">
        <f>K$301*Assumptions!$Q$43*(1+Assumptions!$J$24)^(K$1-$G$1)*CHOOSE(Assumptions!$P$3,'Cost Curves'!BN$50,'Cost Curves'!BN$51,'Cost Curves'!BN$52)</f>
        <v>0</v>
      </c>
      <c r="L412" s="234">
        <f>L$301*Assumptions!$Q$43*(1+Assumptions!$J$24)^(L$1-$G$1)*CHOOSE(Assumptions!$P$3,'Cost Curves'!BO$50,'Cost Curves'!BO$51,'Cost Curves'!BO$52)</f>
        <v>0</v>
      </c>
      <c r="M412" s="234">
        <f>M$301*Assumptions!$Q$43*(1+Assumptions!$J$24)^(M$1-$G$1)*CHOOSE(Assumptions!$P$3,'Cost Curves'!BP$50,'Cost Curves'!BP$51,'Cost Curves'!BP$52)</f>
        <v>0</v>
      </c>
      <c r="N412" s="234">
        <f>N$301*Assumptions!$Q$43*(1+Assumptions!$J$24)^(N$1-$G$1)*CHOOSE(Assumptions!$P$3,'Cost Curves'!BQ$50,'Cost Curves'!BQ$51,'Cost Curves'!BQ$52)</f>
        <v>0</v>
      </c>
      <c r="O412" s="234">
        <f>O$301*Assumptions!$Q$43*(1+Assumptions!$J$24)^(O$1-$G$1)*CHOOSE(Assumptions!$P$3,'Cost Curves'!BR$50,'Cost Curves'!BR$51,'Cost Curves'!BR$52)</f>
        <v>0</v>
      </c>
      <c r="P412" s="234">
        <f>P$301*Assumptions!$Q$43*(1+Assumptions!$J$24)^(P$1-$G$1)*CHOOSE(Assumptions!$P$3,'Cost Curves'!BS$50,'Cost Curves'!BS$51,'Cost Curves'!BS$52)</f>
        <v>0</v>
      </c>
      <c r="Q412" s="234">
        <f>Q$301*Assumptions!$Q$43*(1+Assumptions!$J$24)^(Q$1-$G$1)*CHOOSE(Assumptions!$P$3,'Cost Curves'!BT$50,'Cost Curves'!BT$51,'Cost Curves'!BT$52)</f>
        <v>0</v>
      </c>
      <c r="R412" s="234">
        <f>R$301*Assumptions!$Q$43*(1+Assumptions!$J$24)^(R$1-$G$1)*CHOOSE(Assumptions!$P$3,'Cost Curves'!BU$50,'Cost Curves'!BU$51,'Cost Curves'!BU$52)</f>
        <v>0</v>
      </c>
      <c r="S412" s="234">
        <f>S$301*Assumptions!$Q$43*(1+Assumptions!$J$24)^(S$1-$G$1)*CHOOSE(Assumptions!$P$3,'Cost Curves'!BV$50,'Cost Curves'!BV$51,'Cost Curves'!BV$52)</f>
        <v>0</v>
      </c>
      <c r="T412" s="234">
        <f>T$301*Assumptions!$Q$43*(1+Assumptions!$J$24)^(T$1-$G$1)*CHOOSE(Assumptions!$P$3,'Cost Curves'!BW$50,'Cost Curves'!BW$51,'Cost Curves'!BW$52)</f>
        <v>0</v>
      </c>
      <c r="U412" s="234">
        <f>U$301*Assumptions!$Q$43*(1+Assumptions!$J$24)^(U$1-$G$1)*CHOOSE(Assumptions!$P$3,'Cost Curves'!BX$50,'Cost Curves'!BX$51,'Cost Curves'!BX$52)</f>
        <v>0</v>
      </c>
      <c r="V412" s="234">
        <f>V$301*Assumptions!$Q$43*(1+Assumptions!$J$24)^(V$1-$G$1)*CHOOSE(Assumptions!$P$3,'Cost Curves'!BY$50,'Cost Curves'!BY$51,'Cost Curves'!BY$52)</f>
        <v>0</v>
      </c>
      <c r="W412" s="234">
        <f>W$301*Assumptions!$Q$43*(1+Assumptions!$J$24)^(W$1-$G$1)*CHOOSE(Assumptions!$P$3,'Cost Curves'!BZ$50,'Cost Curves'!BZ$51,'Cost Curves'!BZ$52)</f>
        <v>0</v>
      </c>
      <c r="X412" s="234">
        <f>X$301*Assumptions!$Q$43*(1+Assumptions!$J$24)^(X$1-$G$1)*CHOOSE(Assumptions!$P$3,'Cost Curves'!CA$50,'Cost Curves'!CA$51,'Cost Curves'!CA$52)</f>
        <v>0</v>
      </c>
      <c r="Y412" s="12"/>
      <c r="Z412" s="12"/>
    </row>
    <row r="413" spans="1:26" ht="14.25" customHeight="1">
      <c r="A413" s="423"/>
      <c r="B413" s="423"/>
      <c r="C413" s="423"/>
      <c r="D413" s="125" t="s">
        <v>90</v>
      </c>
      <c r="E413" s="12"/>
      <c r="F413" s="12"/>
      <c r="G413" s="327">
        <f>G$301*Assumptions!$K$44*(1+Assumptions!$J$24)^(G$1-$G$1)*CHOOSE(Assumptions!$P$3,'Cost Curves'!BJ$54,'Cost Curves'!BJ$55,'Cost Curves'!BJ$56)</f>
        <v>0</v>
      </c>
      <c r="H413" s="327">
        <f>H$301*Assumptions!$K$44*(1+Assumptions!$J$24)^(H$1-$G$1)*CHOOSE(Assumptions!$P$3,'Cost Curves'!BK$54,'Cost Curves'!BK$55,'Cost Curves'!BK$56)</f>
        <v>0</v>
      </c>
      <c r="I413" s="327">
        <f>I$301*Assumptions!$K$44*(1+Assumptions!$J$24)^(I$1-$G$1)*CHOOSE(Assumptions!$P$3,'Cost Curves'!BL$54,'Cost Curves'!BL$55,'Cost Curves'!BL$56)</f>
        <v>0</v>
      </c>
      <c r="J413" s="327">
        <f>J$301*Assumptions!$K$44*(1+Assumptions!$J$24)^(J$1-$G$1)*CHOOSE(Assumptions!$P$3,'Cost Curves'!BM$54,'Cost Curves'!BM$55,'Cost Curves'!BM$56)</f>
        <v>0</v>
      </c>
      <c r="K413" s="234">
        <f>K$301*Assumptions!$Q$44*(1+Assumptions!$J$24)^(K$1-$G$1)*CHOOSE(Assumptions!$P$3,'Cost Curves'!BN$54,'Cost Curves'!BN$55,'Cost Curves'!BN$56)</f>
        <v>0</v>
      </c>
      <c r="L413" s="234">
        <f>L$301*Assumptions!$Q$44*(1+Assumptions!$J$24)^(L$1-$G$1)*CHOOSE(Assumptions!$P$3,'Cost Curves'!BO$54,'Cost Curves'!BO$55,'Cost Curves'!BO$56)</f>
        <v>0</v>
      </c>
      <c r="M413" s="234">
        <f>M$301*Assumptions!$Q$44*(1+Assumptions!$J$24)^(M$1-$G$1)*CHOOSE(Assumptions!$P$3,'Cost Curves'!BP$54,'Cost Curves'!BP$55,'Cost Curves'!BP$56)</f>
        <v>0</v>
      </c>
      <c r="N413" s="234">
        <f>N$301*Assumptions!$Q$44*(1+Assumptions!$J$24)^(N$1-$G$1)*CHOOSE(Assumptions!$P$3,'Cost Curves'!BQ$54,'Cost Curves'!BQ$55,'Cost Curves'!BQ$56)</f>
        <v>0</v>
      </c>
      <c r="O413" s="234">
        <f>O$301*Assumptions!$Q$44*(1+Assumptions!$J$24)^(O$1-$G$1)*CHOOSE(Assumptions!$P$3,'Cost Curves'!BR$54,'Cost Curves'!BR$55,'Cost Curves'!BR$56)</f>
        <v>0</v>
      </c>
      <c r="P413" s="234">
        <f>P$301*Assumptions!$Q$44*(1+Assumptions!$J$24)^(P$1-$G$1)*CHOOSE(Assumptions!$P$3,'Cost Curves'!BS$54,'Cost Curves'!BS$55,'Cost Curves'!BS$56)</f>
        <v>0</v>
      </c>
      <c r="Q413" s="234">
        <f>Q$301*Assumptions!$Q$44*(1+Assumptions!$J$24)^(Q$1-$G$1)*CHOOSE(Assumptions!$P$3,'Cost Curves'!BT$54,'Cost Curves'!BT$55,'Cost Curves'!BT$56)</f>
        <v>0</v>
      </c>
      <c r="R413" s="234">
        <f>R$301*Assumptions!$Q$44*(1+Assumptions!$J$24)^(R$1-$G$1)*CHOOSE(Assumptions!$P$3,'Cost Curves'!BU$54,'Cost Curves'!BU$55,'Cost Curves'!BU$56)</f>
        <v>0</v>
      </c>
      <c r="S413" s="234">
        <f>S$301*Assumptions!$Q$44*(1+Assumptions!$J$24)^(S$1-$G$1)*CHOOSE(Assumptions!$P$3,'Cost Curves'!BV$54,'Cost Curves'!BV$55,'Cost Curves'!BV$56)</f>
        <v>0</v>
      </c>
      <c r="T413" s="234">
        <f>T$301*Assumptions!$Q$44*(1+Assumptions!$J$24)^(T$1-$G$1)*CHOOSE(Assumptions!$P$3,'Cost Curves'!BW$54,'Cost Curves'!BW$55,'Cost Curves'!BW$56)</f>
        <v>0</v>
      </c>
      <c r="U413" s="234">
        <f>U$301*Assumptions!$Q$44*(1+Assumptions!$J$24)^(U$1-$G$1)*CHOOSE(Assumptions!$P$3,'Cost Curves'!BX$54,'Cost Curves'!BX$55,'Cost Curves'!BX$56)</f>
        <v>0</v>
      </c>
      <c r="V413" s="234">
        <f>V$301*Assumptions!$Q$44*(1+Assumptions!$J$24)^(V$1-$G$1)*CHOOSE(Assumptions!$P$3,'Cost Curves'!BY$54,'Cost Curves'!BY$55,'Cost Curves'!BY$56)</f>
        <v>0</v>
      </c>
      <c r="W413" s="234">
        <f>W$301*Assumptions!$Q$44*(1+Assumptions!$J$24)^(W$1-$G$1)*CHOOSE(Assumptions!$P$3,'Cost Curves'!BZ$54,'Cost Curves'!BZ$55,'Cost Curves'!BZ$56)</f>
        <v>0</v>
      </c>
      <c r="X413" s="234">
        <f>X$301*Assumptions!$Q$44*(1+Assumptions!$J$24)^(X$1-$G$1)*CHOOSE(Assumptions!$P$3,'Cost Curves'!CA$54,'Cost Curves'!CA$55,'Cost Curves'!CA$56)</f>
        <v>0</v>
      </c>
      <c r="Y413" s="12"/>
      <c r="Z413" s="12"/>
    </row>
    <row r="414" spans="1:26" ht="14.25" customHeight="1">
      <c r="A414" s="423"/>
      <c r="B414" s="423"/>
      <c r="C414" s="423"/>
      <c r="D414" s="125" t="s">
        <v>171</v>
      </c>
      <c r="E414" s="12"/>
      <c r="F414" s="12"/>
      <c r="G414" s="327">
        <f>G$301*Assumptions!$K$45*(1+Assumptions!$J$24)^(G$1-$G$1)*CHOOSE(Assumptions!$P$3,'Cost Curves'!BJ$58,'Cost Curves'!BJ$59,'Cost Curves'!BJ$60)</f>
        <v>0</v>
      </c>
      <c r="H414" s="327">
        <f>H$301*Assumptions!$K$45*(1+Assumptions!$J$24)^(H$1-$G$1)*CHOOSE(Assumptions!$P$3,'Cost Curves'!BK$58,'Cost Curves'!BK$59,'Cost Curves'!BK$60)</f>
        <v>0</v>
      </c>
      <c r="I414" s="327">
        <f>I$301*Assumptions!$K$45*(1+Assumptions!$J$24)^(I$1-$G$1)*CHOOSE(Assumptions!$P$3,'Cost Curves'!BL$58,'Cost Curves'!BL$59,'Cost Curves'!BL$60)</f>
        <v>0</v>
      </c>
      <c r="J414" s="327">
        <f>J$301*Assumptions!$K$45*(1+Assumptions!$J$24)^(J$1-$G$1)*CHOOSE(Assumptions!$P$3,'Cost Curves'!BM$58,'Cost Curves'!BM$59,'Cost Curves'!BM$60)</f>
        <v>0</v>
      </c>
      <c r="K414" s="234">
        <f>K$301*Assumptions!$Q$45*(1+Assumptions!$J$24)^(K$1-$G$1)*CHOOSE(Assumptions!$P$3,'Cost Curves'!BN$58,'Cost Curves'!BN$59,'Cost Curves'!BN$60)</f>
        <v>0</v>
      </c>
      <c r="L414" s="234">
        <f>L$301*Assumptions!$Q$45*(1+Assumptions!$J$24)^(L$1-$G$1)*CHOOSE(Assumptions!$P$3,'Cost Curves'!BO$58,'Cost Curves'!BO$59,'Cost Curves'!BO$60)</f>
        <v>0</v>
      </c>
      <c r="M414" s="234">
        <f>M$301*Assumptions!$Q$45*(1+Assumptions!$J$24)^(M$1-$G$1)*CHOOSE(Assumptions!$P$3,'Cost Curves'!BP$58,'Cost Curves'!BP$59,'Cost Curves'!BP$60)</f>
        <v>0</v>
      </c>
      <c r="N414" s="234">
        <f>N$301*Assumptions!$Q$45*(1+Assumptions!$J$24)^(N$1-$G$1)*CHOOSE(Assumptions!$P$3,'Cost Curves'!BQ$58,'Cost Curves'!BQ$59,'Cost Curves'!BQ$60)</f>
        <v>0</v>
      </c>
      <c r="O414" s="234">
        <f>O$301*Assumptions!$Q$45*(1+Assumptions!$J$24)^(O$1-$G$1)*CHOOSE(Assumptions!$P$3,'Cost Curves'!BR$58,'Cost Curves'!BR$59,'Cost Curves'!BR$60)</f>
        <v>0</v>
      </c>
      <c r="P414" s="234">
        <f>P$301*Assumptions!$Q$45*(1+Assumptions!$J$24)^(P$1-$G$1)*CHOOSE(Assumptions!$P$3,'Cost Curves'!BS$58,'Cost Curves'!BS$59,'Cost Curves'!BS$60)</f>
        <v>0</v>
      </c>
      <c r="Q414" s="234">
        <f>Q$301*Assumptions!$Q$45*(1+Assumptions!$J$24)^(Q$1-$G$1)*CHOOSE(Assumptions!$P$3,'Cost Curves'!BT$58,'Cost Curves'!BT$59,'Cost Curves'!BT$60)</f>
        <v>0</v>
      </c>
      <c r="R414" s="234">
        <f>R$301*Assumptions!$Q$45*(1+Assumptions!$J$24)^(R$1-$G$1)*CHOOSE(Assumptions!$P$3,'Cost Curves'!BU$58,'Cost Curves'!BU$59,'Cost Curves'!BU$60)</f>
        <v>0</v>
      </c>
      <c r="S414" s="234">
        <f>S$301*Assumptions!$Q$45*(1+Assumptions!$J$24)^(S$1-$G$1)*CHOOSE(Assumptions!$P$3,'Cost Curves'!BV$58,'Cost Curves'!BV$59,'Cost Curves'!BV$60)</f>
        <v>0</v>
      </c>
      <c r="T414" s="234">
        <f>T$301*Assumptions!$Q$45*(1+Assumptions!$J$24)^(T$1-$G$1)*CHOOSE(Assumptions!$P$3,'Cost Curves'!BW$58,'Cost Curves'!BW$59,'Cost Curves'!BW$60)</f>
        <v>0</v>
      </c>
      <c r="U414" s="234">
        <f>U$301*Assumptions!$Q$45*(1+Assumptions!$J$24)^(U$1-$G$1)*CHOOSE(Assumptions!$P$3,'Cost Curves'!BX$58,'Cost Curves'!BX$59,'Cost Curves'!BX$60)</f>
        <v>0</v>
      </c>
      <c r="V414" s="234">
        <f>V$301*Assumptions!$Q$45*(1+Assumptions!$J$24)^(V$1-$G$1)*CHOOSE(Assumptions!$P$3,'Cost Curves'!BY$58,'Cost Curves'!BY$59,'Cost Curves'!BY$60)</f>
        <v>0</v>
      </c>
      <c r="W414" s="234">
        <f>W$301*Assumptions!$Q$45*(1+Assumptions!$J$24)^(W$1-$G$1)*CHOOSE(Assumptions!$P$3,'Cost Curves'!BZ$58,'Cost Curves'!BZ$59,'Cost Curves'!BZ$60)</f>
        <v>0</v>
      </c>
      <c r="X414" s="234">
        <f>X$301*Assumptions!$Q$45*(1+Assumptions!$J$24)^(X$1-$G$1)*CHOOSE(Assumptions!$P$3,'Cost Curves'!CA$58,'Cost Curves'!CA$59,'Cost Curves'!CA$60)</f>
        <v>0</v>
      </c>
      <c r="Y414" s="12"/>
      <c r="Z414" s="12"/>
    </row>
    <row r="415" spans="1:26" ht="14.25" customHeight="1">
      <c r="A415" s="423"/>
      <c r="B415" s="423"/>
      <c r="C415" s="423"/>
      <c r="D415" s="125" t="s">
        <v>92</v>
      </c>
      <c r="E415" s="12"/>
      <c r="F415" s="12"/>
      <c r="G415" s="327">
        <f>G$301*Assumptions!$K$46*(1+Assumptions!$J$24)^(G$1-$G$1)*CHOOSE(Assumptions!$P$3,'Cost Curves'!BJ$62,'Cost Curves'!BJ$63,'Cost Curves'!BJ$64)</f>
        <v>0</v>
      </c>
      <c r="H415" s="327">
        <f>H$301*Assumptions!$K$46*(1+Assumptions!$J$24)^(H$1-$G$1)*CHOOSE(Assumptions!$P$3,'Cost Curves'!BK$62,'Cost Curves'!BK$63,'Cost Curves'!BK$64)</f>
        <v>0</v>
      </c>
      <c r="I415" s="327">
        <f>I$301*Assumptions!$K$46*(1+Assumptions!$J$24)^(I$1-$G$1)*CHOOSE(Assumptions!$P$3,'Cost Curves'!BL$62,'Cost Curves'!BL$63,'Cost Curves'!BL$64)</f>
        <v>0</v>
      </c>
      <c r="J415" s="327">
        <f>J$301*Assumptions!$K$46*(1+Assumptions!$J$24)^(J$1-$G$1)*CHOOSE(Assumptions!$P$3,'Cost Curves'!BM$62,'Cost Curves'!BM$63,'Cost Curves'!BM$64)</f>
        <v>0</v>
      </c>
      <c r="K415" s="234">
        <f>K$301*Assumptions!$Q$46*(1+Assumptions!$J$24)^(K$1-$G$1)*CHOOSE(Assumptions!$P$3,'Cost Curves'!BN$62,'Cost Curves'!BN$63,'Cost Curves'!BN$64)</f>
        <v>0</v>
      </c>
      <c r="L415" s="234">
        <f>L$301*Assumptions!$Q$46*(1+Assumptions!$J$24)^(L$1-$G$1)*CHOOSE(Assumptions!$P$3,'Cost Curves'!BO$62,'Cost Curves'!BO$63,'Cost Curves'!BO$64)</f>
        <v>0</v>
      </c>
      <c r="M415" s="234">
        <f>M$301*Assumptions!$Q$46*(1+Assumptions!$J$24)^(M$1-$G$1)*CHOOSE(Assumptions!$P$3,'Cost Curves'!BP$62,'Cost Curves'!BP$63,'Cost Curves'!BP$64)</f>
        <v>0</v>
      </c>
      <c r="N415" s="234">
        <f>N$301*Assumptions!$Q$46*(1+Assumptions!$J$24)^(N$1-$G$1)*CHOOSE(Assumptions!$P$3,'Cost Curves'!BQ$62,'Cost Curves'!BQ$63,'Cost Curves'!BQ$64)</f>
        <v>0</v>
      </c>
      <c r="O415" s="234">
        <f>O$301*Assumptions!$Q$46*(1+Assumptions!$J$24)^(O$1-$G$1)*CHOOSE(Assumptions!$P$3,'Cost Curves'!BR$62,'Cost Curves'!BR$63,'Cost Curves'!BR$64)</f>
        <v>0</v>
      </c>
      <c r="P415" s="234">
        <f>P$301*Assumptions!$Q$46*(1+Assumptions!$J$24)^(P$1-$G$1)*CHOOSE(Assumptions!$P$3,'Cost Curves'!BS$62,'Cost Curves'!BS$63,'Cost Curves'!BS$64)</f>
        <v>0</v>
      </c>
      <c r="Q415" s="234">
        <f>Q$301*Assumptions!$Q$46*(1+Assumptions!$J$24)^(Q$1-$G$1)*CHOOSE(Assumptions!$P$3,'Cost Curves'!BT$62,'Cost Curves'!BT$63,'Cost Curves'!BT$64)</f>
        <v>0</v>
      </c>
      <c r="R415" s="234">
        <f>R$301*Assumptions!$Q$46*(1+Assumptions!$J$24)^(R$1-$G$1)*CHOOSE(Assumptions!$P$3,'Cost Curves'!BU$62,'Cost Curves'!BU$63,'Cost Curves'!BU$64)</f>
        <v>0</v>
      </c>
      <c r="S415" s="234">
        <f>S$301*Assumptions!$Q$46*(1+Assumptions!$J$24)^(S$1-$G$1)*CHOOSE(Assumptions!$P$3,'Cost Curves'!BV$62,'Cost Curves'!BV$63,'Cost Curves'!BV$64)</f>
        <v>0</v>
      </c>
      <c r="T415" s="234">
        <f>T$301*Assumptions!$Q$46*(1+Assumptions!$J$24)^(T$1-$G$1)*CHOOSE(Assumptions!$P$3,'Cost Curves'!BW$62,'Cost Curves'!BW$63,'Cost Curves'!BW$64)</f>
        <v>0</v>
      </c>
      <c r="U415" s="234">
        <f>U$301*Assumptions!$Q$46*(1+Assumptions!$J$24)^(U$1-$G$1)*CHOOSE(Assumptions!$P$3,'Cost Curves'!BX$62,'Cost Curves'!BX$63,'Cost Curves'!BX$64)</f>
        <v>0</v>
      </c>
      <c r="V415" s="234">
        <f>V$301*Assumptions!$Q$46*(1+Assumptions!$J$24)^(V$1-$G$1)*CHOOSE(Assumptions!$P$3,'Cost Curves'!BY$62,'Cost Curves'!BY$63,'Cost Curves'!BY$64)</f>
        <v>0</v>
      </c>
      <c r="W415" s="234">
        <f>W$301*Assumptions!$Q$46*(1+Assumptions!$J$24)^(W$1-$G$1)*CHOOSE(Assumptions!$P$3,'Cost Curves'!BZ$62,'Cost Curves'!BZ$63,'Cost Curves'!BZ$64)</f>
        <v>0</v>
      </c>
      <c r="X415" s="234">
        <f>X$301*Assumptions!$Q$46*(1+Assumptions!$J$24)^(X$1-$G$1)*CHOOSE(Assumptions!$P$3,'Cost Curves'!CA$62,'Cost Curves'!CA$63,'Cost Curves'!CA$64)</f>
        <v>0</v>
      </c>
      <c r="Y415" s="12"/>
      <c r="Z415" s="12"/>
    </row>
    <row r="416" spans="1:26" ht="14.25" customHeight="1">
      <c r="A416" s="423"/>
      <c r="B416" s="423"/>
      <c r="C416" s="423"/>
      <c r="D416" s="125" t="s">
        <v>93</v>
      </c>
      <c r="E416" s="12"/>
      <c r="F416" s="12"/>
      <c r="G416" s="327">
        <f>G$301*Assumptions!$K$47*(1+Assumptions!$J$24)^(G$1-$G$1)*CHOOSE(Assumptions!$P$3,'Cost Curves'!BJ$66,'Cost Curves'!BJ$67,'Cost Curves'!BJ$68)</f>
        <v>0</v>
      </c>
      <c r="H416" s="327">
        <f>H$301*Assumptions!$K$47*(1+Assumptions!$J$24)^(H$1-$G$1)*CHOOSE(Assumptions!$P$3,'Cost Curves'!BK$66,'Cost Curves'!BK$67,'Cost Curves'!BK$68)</f>
        <v>0</v>
      </c>
      <c r="I416" s="327">
        <f>I$301*Assumptions!$K$47*(1+Assumptions!$J$24)^(I$1-$G$1)*CHOOSE(Assumptions!$P$3,'Cost Curves'!BL$66,'Cost Curves'!BL$67,'Cost Curves'!BL$68)</f>
        <v>0</v>
      </c>
      <c r="J416" s="327">
        <f>J$301*Assumptions!$K$47*(1+Assumptions!$J$24)^(J$1-$G$1)*CHOOSE(Assumptions!$P$3,'Cost Curves'!BM$66,'Cost Curves'!BM$67,'Cost Curves'!BM$68)</f>
        <v>0</v>
      </c>
      <c r="K416" s="234">
        <f>K$301*Assumptions!$Q$47*(1+Assumptions!$J$24)^(K$1-$G$1)*CHOOSE(Assumptions!$P$3,'Cost Curves'!BN$66,'Cost Curves'!BN$67,'Cost Curves'!BN$68)</f>
        <v>0</v>
      </c>
      <c r="L416" s="234">
        <f>L$301*Assumptions!$Q$47*(1+Assumptions!$J$24)^(L$1-$G$1)*CHOOSE(Assumptions!$P$3,'Cost Curves'!BO$66,'Cost Curves'!BO$67,'Cost Curves'!BO$68)</f>
        <v>0</v>
      </c>
      <c r="M416" s="234">
        <f>M$301*Assumptions!$Q$47*(1+Assumptions!$J$24)^(M$1-$G$1)*CHOOSE(Assumptions!$P$3,'Cost Curves'!BP$66,'Cost Curves'!BP$67,'Cost Curves'!BP$68)</f>
        <v>0</v>
      </c>
      <c r="N416" s="234">
        <f>N$301*Assumptions!$Q$47*(1+Assumptions!$J$24)^(N$1-$G$1)*CHOOSE(Assumptions!$P$3,'Cost Curves'!BQ$66,'Cost Curves'!BQ$67,'Cost Curves'!BQ$68)</f>
        <v>0</v>
      </c>
      <c r="O416" s="234">
        <f>O$301*Assumptions!$Q$47*(1+Assumptions!$J$24)^(O$1-$G$1)*CHOOSE(Assumptions!$P$3,'Cost Curves'!BR$66,'Cost Curves'!BR$67,'Cost Curves'!BR$68)</f>
        <v>0</v>
      </c>
      <c r="P416" s="234">
        <f>P$301*Assumptions!$Q$47*(1+Assumptions!$J$24)^(P$1-$G$1)*CHOOSE(Assumptions!$P$3,'Cost Curves'!BS$66,'Cost Curves'!BS$67,'Cost Curves'!BS$68)</f>
        <v>0</v>
      </c>
      <c r="Q416" s="234">
        <f>Q$301*Assumptions!$Q$47*(1+Assumptions!$J$24)^(Q$1-$G$1)*CHOOSE(Assumptions!$P$3,'Cost Curves'!BT$66,'Cost Curves'!BT$67,'Cost Curves'!BT$68)</f>
        <v>0</v>
      </c>
      <c r="R416" s="234">
        <f>R$301*Assumptions!$Q$47*(1+Assumptions!$J$24)^(R$1-$G$1)*CHOOSE(Assumptions!$P$3,'Cost Curves'!BU$66,'Cost Curves'!BU$67,'Cost Curves'!BU$68)</f>
        <v>0</v>
      </c>
      <c r="S416" s="234">
        <f>S$301*Assumptions!$Q$47*(1+Assumptions!$J$24)^(S$1-$G$1)*CHOOSE(Assumptions!$P$3,'Cost Curves'!BV$66,'Cost Curves'!BV$67,'Cost Curves'!BV$68)</f>
        <v>0</v>
      </c>
      <c r="T416" s="234">
        <f>T$301*Assumptions!$Q$47*(1+Assumptions!$J$24)^(T$1-$G$1)*CHOOSE(Assumptions!$P$3,'Cost Curves'!BW$66,'Cost Curves'!BW$67,'Cost Curves'!BW$68)</f>
        <v>0</v>
      </c>
      <c r="U416" s="234">
        <f>U$301*Assumptions!$Q$47*(1+Assumptions!$J$24)^(U$1-$G$1)*CHOOSE(Assumptions!$P$3,'Cost Curves'!BX$66,'Cost Curves'!BX$67,'Cost Curves'!BX$68)</f>
        <v>0</v>
      </c>
      <c r="V416" s="234">
        <f>V$301*Assumptions!$Q$47*(1+Assumptions!$J$24)^(V$1-$G$1)*CHOOSE(Assumptions!$P$3,'Cost Curves'!BY$66,'Cost Curves'!BY$67,'Cost Curves'!BY$68)</f>
        <v>0</v>
      </c>
      <c r="W416" s="234">
        <f>W$301*Assumptions!$Q$47*(1+Assumptions!$J$24)^(W$1-$G$1)*CHOOSE(Assumptions!$P$3,'Cost Curves'!BZ$66,'Cost Curves'!BZ$67,'Cost Curves'!BZ$68)</f>
        <v>0</v>
      </c>
      <c r="X416" s="234">
        <f>X$301*Assumptions!$Q$47*(1+Assumptions!$J$24)^(X$1-$G$1)*CHOOSE(Assumptions!$P$3,'Cost Curves'!CA$66,'Cost Curves'!CA$67,'Cost Curves'!CA$68)</f>
        <v>0</v>
      </c>
      <c r="Y416" s="12"/>
      <c r="Z416" s="12"/>
    </row>
    <row r="417" spans="1:26" ht="14.25" customHeight="1">
      <c r="A417" s="423"/>
      <c r="B417" s="423"/>
      <c r="C417" s="423"/>
      <c r="D417" s="125" t="s">
        <v>94</v>
      </c>
      <c r="E417" s="12"/>
      <c r="F417" s="12"/>
      <c r="G417" s="327">
        <f>G$301*Assumptions!$K$48*(1+Assumptions!$J$24)^(G$1-$G$1)*CHOOSE(Assumptions!$P$3,'Cost Curves'!BJ$70,'Cost Curves'!BJ$71,'Cost Curves'!BJ$72)</f>
        <v>0</v>
      </c>
      <c r="H417" s="327">
        <f>H$301*Assumptions!$K$48*(1+Assumptions!$J$24)^(H$1-$G$1)*CHOOSE(Assumptions!$P$3,'Cost Curves'!BK$70,'Cost Curves'!BK$71,'Cost Curves'!BK$72)</f>
        <v>0</v>
      </c>
      <c r="I417" s="327">
        <f>I$301*Assumptions!$K$48*(1+Assumptions!$J$24)^(I$1-$G$1)*CHOOSE(Assumptions!$P$3,'Cost Curves'!BL$70,'Cost Curves'!BL$71,'Cost Curves'!BL$72)</f>
        <v>0</v>
      </c>
      <c r="J417" s="327">
        <f>J$301*Assumptions!$K$48*(1+Assumptions!$J$24)^(J$1-$G$1)*CHOOSE(Assumptions!$P$3,'Cost Curves'!BM$70,'Cost Curves'!BM$71,'Cost Curves'!BM$72)</f>
        <v>0</v>
      </c>
      <c r="K417" s="234">
        <f>K$301*Assumptions!$Q$48*(1+Assumptions!$J$24)^(K$1-$G$1)*CHOOSE(Assumptions!$P$3,'Cost Curves'!BN$70,'Cost Curves'!BN$71,'Cost Curves'!BN$72)</f>
        <v>0</v>
      </c>
      <c r="L417" s="234">
        <f>L$301*Assumptions!$Q$48*(1+Assumptions!$J$24)^(L$1-$G$1)*CHOOSE(Assumptions!$P$3,'Cost Curves'!BO$70,'Cost Curves'!BO$71,'Cost Curves'!BO$72)</f>
        <v>0</v>
      </c>
      <c r="M417" s="234">
        <f>M$301*Assumptions!$Q$48*(1+Assumptions!$J$24)^(M$1-$G$1)*CHOOSE(Assumptions!$P$3,'Cost Curves'!BP$70,'Cost Curves'!BP$71,'Cost Curves'!BP$72)</f>
        <v>0</v>
      </c>
      <c r="N417" s="234">
        <f>N$301*Assumptions!$Q$48*(1+Assumptions!$J$24)^(N$1-$G$1)*CHOOSE(Assumptions!$P$3,'Cost Curves'!BQ$70,'Cost Curves'!BQ$71,'Cost Curves'!BQ$72)</f>
        <v>0</v>
      </c>
      <c r="O417" s="234">
        <f>O$301*Assumptions!$Q$48*(1+Assumptions!$J$24)^(O$1-$G$1)*CHOOSE(Assumptions!$P$3,'Cost Curves'!BR$70,'Cost Curves'!BR$71,'Cost Curves'!BR$72)</f>
        <v>0</v>
      </c>
      <c r="P417" s="234">
        <f>P$301*Assumptions!$Q$48*(1+Assumptions!$J$24)^(P$1-$G$1)*CHOOSE(Assumptions!$P$3,'Cost Curves'!BS$70,'Cost Curves'!BS$71,'Cost Curves'!BS$72)</f>
        <v>0</v>
      </c>
      <c r="Q417" s="234">
        <f>Q$301*Assumptions!$Q$48*(1+Assumptions!$J$24)^(Q$1-$G$1)*CHOOSE(Assumptions!$P$3,'Cost Curves'!BT$70,'Cost Curves'!BT$71,'Cost Curves'!BT$72)</f>
        <v>0</v>
      </c>
      <c r="R417" s="234">
        <f>R$301*Assumptions!$Q$48*(1+Assumptions!$J$24)^(R$1-$G$1)*CHOOSE(Assumptions!$P$3,'Cost Curves'!BU$70,'Cost Curves'!BU$71,'Cost Curves'!BU$72)</f>
        <v>0</v>
      </c>
      <c r="S417" s="234">
        <f>S$301*Assumptions!$Q$48*(1+Assumptions!$J$24)^(S$1-$G$1)*CHOOSE(Assumptions!$P$3,'Cost Curves'!BV$70,'Cost Curves'!BV$71,'Cost Curves'!BV$72)</f>
        <v>0</v>
      </c>
      <c r="T417" s="234">
        <f>T$301*Assumptions!$Q$48*(1+Assumptions!$J$24)^(T$1-$G$1)*CHOOSE(Assumptions!$P$3,'Cost Curves'!BW$70,'Cost Curves'!BW$71,'Cost Curves'!BW$72)</f>
        <v>0</v>
      </c>
      <c r="U417" s="234">
        <f>U$301*Assumptions!$Q$48*(1+Assumptions!$J$24)^(U$1-$G$1)*CHOOSE(Assumptions!$P$3,'Cost Curves'!BX$70,'Cost Curves'!BX$71,'Cost Curves'!BX$72)</f>
        <v>0</v>
      </c>
      <c r="V417" s="234">
        <f>V$301*Assumptions!$Q$48*(1+Assumptions!$J$24)^(V$1-$G$1)*CHOOSE(Assumptions!$P$3,'Cost Curves'!BY$70,'Cost Curves'!BY$71,'Cost Curves'!BY$72)</f>
        <v>0</v>
      </c>
      <c r="W417" s="234">
        <f>W$301*Assumptions!$Q$48*(1+Assumptions!$J$24)^(W$1-$G$1)*CHOOSE(Assumptions!$P$3,'Cost Curves'!BZ$70,'Cost Curves'!BZ$71,'Cost Curves'!BZ$72)</f>
        <v>0</v>
      </c>
      <c r="X417" s="234">
        <f>X$301*Assumptions!$Q$48*(1+Assumptions!$J$24)^(X$1-$G$1)*CHOOSE(Assumptions!$P$3,'Cost Curves'!CA$70,'Cost Curves'!CA$71,'Cost Curves'!CA$72)</f>
        <v>0</v>
      </c>
      <c r="Y417" s="12"/>
      <c r="Z417" s="12"/>
    </row>
    <row r="418" spans="1:26" ht="14.25" customHeight="1">
      <c r="A418" s="423"/>
      <c r="B418" s="423"/>
      <c r="C418" s="423"/>
      <c r="D418" s="125" t="s">
        <v>211</v>
      </c>
      <c r="E418" s="12"/>
      <c r="F418" s="12"/>
      <c r="G418" s="327">
        <f>G$301*Assumptions!$K$49*(1+Assumptions!$J$24)^(G$1-$G$1)*CHOOSE(Assumptions!$P$3,'Cost Curves'!BJ$73,'Cost Curves'!BJ$74,'Cost Curves'!BJ$75)</f>
        <v>0</v>
      </c>
      <c r="H418" s="327">
        <f>H$301*Assumptions!$K$49*(1+Assumptions!$J$24)^(H$1-$G$1)*CHOOSE(Assumptions!$P$3,'Cost Curves'!BK$73,'Cost Curves'!BK$74,'Cost Curves'!BK$75)</f>
        <v>0</v>
      </c>
      <c r="I418" s="327">
        <f>I$301*Assumptions!$K$49*(1+Assumptions!$J$24)^(I$1-$G$1)*CHOOSE(Assumptions!$P$3,'Cost Curves'!BL$73,'Cost Curves'!BL$74,'Cost Curves'!BL$75)</f>
        <v>0</v>
      </c>
      <c r="J418" s="327">
        <f>J$301*Assumptions!$K$49*(1+Assumptions!$J$24)^(J$1-$G$1)*CHOOSE(Assumptions!$P$3,'Cost Curves'!BM$73,'Cost Curves'!BM$74,'Cost Curves'!BM$75)</f>
        <v>0</v>
      </c>
      <c r="K418" s="234">
        <f>K$301*Assumptions!$Q$49*(1+Assumptions!$J$24)^(K$1-$G$1)*CHOOSE(Assumptions!$P$3,'Cost Curves'!BN$73,'Cost Curves'!BN$74,'Cost Curves'!BN$75)</f>
        <v>0</v>
      </c>
      <c r="L418" s="234">
        <f>L$301*Assumptions!$Q$49*(1+Assumptions!$J$24)^(L$1-$G$1)*CHOOSE(Assumptions!$P$3,'Cost Curves'!BO$73,'Cost Curves'!BO$74,'Cost Curves'!BO$75)</f>
        <v>0</v>
      </c>
      <c r="M418" s="234">
        <f>M$301*Assumptions!$Q$49*(1+Assumptions!$J$24)^(M$1-$G$1)*CHOOSE(Assumptions!$P$3,'Cost Curves'!BP$73,'Cost Curves'!BP$74,'Cost Curves'!BP$75)</f>
        <v>0</v>
      </c>
      <c r="N418" s="234">
        <f>N$301*Assumptions!$Q$49*(1+Assumptions!$J$24)^(N$1-$G$1)*CHOOSE(Assumptions!$P$3,'Cost Curves'!BQ$73,'Cost Curves'!BQ$74,'Cost Curves'!BQ$75)</f>
        <v>0</v>
      </c>
      <c r="O418" s="234">
        <f>O$301*Assumptions!$Q$49*(1+Assumptions!$J$24)^(O$1-$G$1)*CHOOSE(Assumptions!$P$3,'Cost Curves'!BR$73,'Cost Curves'!BR$74,'Cost Curves'!BR$75)</f>
        <v>0</v>
      </c>
      <c r="P418" s="234">
        <f>P$301*Assumptions!$Q$49*(1+Assumptions!$J$24)^(P$1-$G$1)*CHOOSE(Assumptions!$P$3,'Cost Curves'!BS$73,'Cost Curves'!BS$74,'Cost Curves'!BS$75)</f>
        <v>0</v>
      </c>
      <c r="Q418" s="234">
        <f>Q$301*Assumptions!$Q$49*(1+Assumptions!$J$24)^(Q$1-$G$1)*CHOOSE(Assumptions!$P$3,'Cost Curves'!BT$73,'Cost Curves'!BT$74,'Cost Curves'!BT$75)</f>
        <v>0</v>
      </c>
      <c r="R418" s="234">
        <f>R$301*Assumptions!$Q$49*(1+Assumptions!$J$24)^(R$1-$G$1)*CHOOSE(Assumptions!$P$3,'Cost Curves'!BU$73,'Cost Curves'!BU$74,'Cost Curves'!BU$75)</f>
        <v>0</v>
      </c>
      <c r="S418" s="234">
        <f>S$301*Assumptions!$Q$49*(1+Assumptions!$J$24)^(S$1-$G$1)*CHOOSE(Assumptions!$P$3,'Cost Curves'!BV$73,'Cost Curves'!BV$74,'Cost Curves'!BV$75)</f>
        <v>0</v>
      </c>
      <c r="T418" s="234">
        <f>T$301*Assumptions!$Q$49*(1+Assumptions!$J$24)^(T$1-$G$1)*CHOOSE(Assumptions!$P$3,'Cost Curves'!BW$73,'Cost Curves'!BW$74,'Cost Curves'!BW$75)</f>
        <v>0</v>
      </c>
      <c r="U418" s="234">
        <f>U$301*Assumptions!$Q$49*(1+Assumptions!$J$24)^(U$1-$G$1)*CHOOSE(Assumptions!$P$3,'Cost Curves'!BX$73,'Cost Curves'!BX$74,'Cost Curves'!BX$75)</f>
        <v>0</v>
      </c>
      <c r="V418" s="234">
        <f>V$301*Assumptions!$Q$49*(1+Assumptions!$J$24)^(V$1-$G$1)*CHOOSE(Assumptions!$P$3,'Cost Curves'!BY$73,'Cost Curves'!BY$74,'Cost Curves'!BY$75)</f>
        <v>0</v>
      </c>
      <c r="W418" s="234">
        <f>W$301*Assumptions!$Q$49*(1+Assumptions!$J$24)^(W$1-$G$1)*CHOOSE(Assumptions!$P$3,'Cost Curves'!BZ$73,'Cost Curves'!BZ$74,'Cost Curves'!BZ$75)</f>
        <v>0</v>
      </c>
      <c r="X418" s="234">
        <f>X$301*Assumptions!$Q$49*(1+Assumptions!$J$24)^(X$1-$G$1)*CHOOSE(Assumptions!$P$3,'Cost Curves'!CA$73,'Cost Curves'!CA$74,'Cost Curves'!CA$75)</f>
        <v>0</v>
      </c>
      <c r="Y418" s="12"/>
      <c r="Z418" s="12"/>
    </row>
    <row r="419" spans="1:26" ht="14.25" customHeight="1">
      <c r="A419" s="423"/>
      <c r="B419" s="423"/>
      <c r="C419" s="423"/>
      <c r="D419" s="239" t="s">
        <v>96</v>
      </c>
      <c r="E419" s="12"/>
      <c r="F419" s="12"/>
      <c r="G419" s="328">
        <f>G$301*Assumptions!$K$50*(1+Assumptions!$J$24)^(G$1-$G$1)*CHOOSE(Assumptions!$P$3,'Cost Curves'!BJ$77,'Cost Curves'!BJ$78,'Cost Curves'!BJ$79)</f>
        <v>0</v>
      </c>
      <c r="H419" s="328">
        <f>H$301*Assumptions!$K$50*(1+Assumptions!$J$24)^(H$1-$G$1)*CHOOSE(Assumptions!$P$3,'Cost Curves'!BK$77,'Cost Curves'!BK$78,'Cost Curves'!BK$79)</f>
        <v>0</v>
      </c>
      <c r="I419" s="328">
        <f>I$301*Assumptions!$K$50*(1+Assumptions!$J$24)^(I$1-$G$1)*CHOOSE(Assumptions!$P$3,'Cost Curves'!BL$77,'Cost Curves'!BL$78,'Cost Curves'!BL$79)</f>
        <v>0</v>
      </c>
      <c r="J419" s="328">
        <f>J$301*Assumptions!$K$50*(1+Assumptions!$J$24)^(J$1-$G$1)*CHOOSE(Assumptions!$P$3,'Cost Curves'!BM$77,'Cost Curves'!BM$78,'Cost Curves'!BM$79)</f>
        <v>0</v>
      </c>
      <c r="K419" s="240">
        <f>K$301*Assumptions!$Q$50*(1+Assumptions!$J$24)^(K$1-$G$1)*CHOOSE(Assumptions!$P$3,'Cost Curves'!BN$77,'Cost Curves'!BN$78,'Cost Curves'!BN$79)</f>
        <v>0</v>
      </c>
      <c r="L419" s="240">
        <f>L$301*Assumptions!$Q$50*(1+Assumptions!$J$24)^(L$1-$G$1)*CHOOSE(Assumptions!$P$3,'Cost Curves'!BO$77,'Cost Curves'!BO$78,'Cost Curves'!BO$79)</f>
        <v>0</v>
      </c>
      <c r="M419" s="240">
        <f>M$301*Assumptions!$Q$50*(1+Assumptions!$J$24)^(M$1-$G$1)*CHOOSE(Assumptions!$P$3,'Cost Curves'!BP$77,'Cost Curves'!BP$78,'Cost Curves'!BP$79)</f>
        <v>0</v>
      </c>
      <c r="N419" s="240">
        <f>N$301*Assumptions!$Q$50*(1+Assumptions!$J$24)^(N$1-$G$1)*CHOOSE(Assumptions!$P$3,'Cost Curves'!BQ$77,'Cost Curves'!BQ$78,'Cost Curves'!BQ$79)</f>
        <v>0</v>
      </c>
      <c r="O419" s="240">
        <f>O$301*Assumptions!$Q$50*(1+Assumptions!$J$24)^(O$1-$G$1)*CHOOSE(Assumptions!$P$3,'Cost Curves'!BR$77,'Cost Curves'!BR$78,'Cost Curves'!BR$79)</f>
        <v>0</v>
      </c>
      <c r="P419" s="240">
        <f>P$301*Assumptions!$Q$50*(1+Assumptions!$J$24)^(P$1-$G$1)*CHOOSE(Assumptions!$P$3,'Cost Curves'!BS$77,'Cost Curves'!BS$78,'Cost Curves'!BS$79)</f>
        <v>0</v>
      </c>
      <c r="Q419" s="240">
        <f>Q$301*Assumptions!$Q$50*(1+Assumptions!$J$24)^(Q$1-$G$1)*CHOOSE(Assumptions!$P$3,'Cost Curves'!BT$77,'Cost Curves'!BT$78,'Cost Curves'!BT$79)</f>
        <v>0</v>
      </c>
      <c r="R419" s="240">
        <f>R$301*Assumptions!$Q$50*(1+Assumptions!$J$24)^(R$1-$G$1)*CHOOSE(Assumptions!$P$3,'Cost Curves'!BU$77,'Cost Curves'!BU$78,'Cost Curves'!BU$79)</f>
        <v>0</v>
      </c>
      <c r="S419" s="240">
        <f>S$301*Assumptions!$Q$50*(1+Assumptions!$J$24)^(S$1-$G$1)*CHOOSE(Assumptions!$P$3,'Cost Curves'!BV$77,'Cost Curves'!BV$78,'Cost Curves'!BV$79)</f>
        <v>0</v>
      </c>
      <c r="T419" s="240">
        <f>T$301*Assumptions!$Q$50*(1+Assumptions!$J$24)^(T$1-$G$1)*CHOOSE(Assumptions!$P$3,'Cost Curves'!BW$77,'Cost Curves'!BW$78,'Cost Curves'!BW$79)</f>
        <v>0</v>
      </c>
      <c r="U419" s="240">
        <f>U$301*Assumptions!$Q$50*(1+Assumptions!$J$24)^(U$1-$G$1)*CHOOSE(Assumptions!$P$3,'Cost Curves'!BX$77,'Cost Curves'!BX$78,'Cost Curves'!BX$79)</f>
        <v>0</v>
      </c>
      <c r="V419" s="240">
        <f>V$301*Assumptions!$Q$50*(1+Assumptions!$J$24)^(V$1-$G$1)*CHOOSE(Assumptions!$P$3,'Cost Curves'!BY$77,'Cost Curves'!BY$78,'Cost Curves'!BY$79)</f>
        <v>0</v>
      </c>
      <c r="W419" s="240">
        <f>W$301*Assumptions!$Q$50*(1+Assumptions!$J$24)^(W$1-$G$1)*CHOOSE(Assumptions!$P$3,'Cost Curves'!BZ$77,'Cost Curves'!BZ$78,'Cost Curves'!BZ$79)</f>
        <v>0</v>
      </c>
      <c r="X419" s="240">
        <f>X$301*Assumptions!$Q$50*(1+Assumptions!$J$24)^(X$1-$G$1)*CHOOSE(Assumptions!$P$3,'Cost Curves'!CA$77,'Cost Curves'!CA$78,'Cost Curves'!CA$79)</f>
        <v>0</v>
      </c>
      <c r="Y419" s="12"/>
      <c r="Z419" s="12"/>
    </row>
    <row r="420" spans="1:26" ht="14.25" customHeight="1">
      <c r="A420" s="423"/>
      <c r="B420" s="423"/>
      <c r="C420" s="423"/>
      <c r="D420" s="305" t="s">
        <v>185</v>
      </c>
      <c r="E420" s="12"/>
      <c r="F420" s="12"/>
      <c r="G420" s="333">
        <f t="shared" ref="G420:X420" si="30">SUM(G401:G419)</f>
        <v>0</v>
      </c>
      <c r="H420" s="327">
        <f t="shared" si="30"/>
        <v>0</v>
      </c>
      <c r="I420" s="327">
        <f t="shared" si="30"/>
        <v>0</v>
      </c>
      <c r="J420" s="327">
        <f t="shared" si="30"/>
        <v>0</v>
      </c>
      <c r="K420" s="327">
        <f t="shared" si="30"/>
        <v>0</v>
      </c>
      <c r="L420" s="327">
        <f t="shared" si="30"/>
        <v>0</v>
      </c>
      <c r="M420" s="327">
        <f t="shared" si="30"/>
        <v>0</v>
      </c>
      <c r="N420" s="327">
        <f t="shared" si="30"/>
        <v>0</v>
      </c>
      <c r="O420" s="327">
        <f t="shared" si="30"/>
        <v>0</v>
      </c>
      <c r="P420" s="327">
        <f t="shared" si="30"/>
        <v>0</v>
      </c>
      <c r="Q420" s="327">
        <f t="shared" si="30"/>
        <v>0</v>
      </c>
      <c r="R420" s="327">
        <f t="shared" si="30"/>
        <v>0</v>
      </c>
      <c r="S420" s="327">
        <f t="shared" si="30"/>
        <v>0</v>
      </c>
      <c r="T420" s="327">
        <f t="shared" si="30"/>
        <v>0</v>
      </c>
      <c r="U420" s="327">
        <f t="shared" si="30"/>
        <v>0</v>
      </c>
      <c r="V420" s="327">
        <f t="shared" si="30"/>
        <v>0</v>
      </c>
      <c r="W420" s="327">
        <f t="shared" si="30"/>
        <v>0</v>
      </c>
      <c r="X420" s="327">
        <f t="shared" si="30"/>
        <v>0</v>
      </c>
      <c r="Y420" s="12"/>
      <c r="Z420" s="12"/>
    </row>
    <row r="421" spans="1:26" ht="14.25" customHeight="1">
      <c r="A421" s="423"/>
      <c r="B421" s="423"/>
      <c r="C421" s="423"/>
      <c r="D421" s="12"/>
      <c r="E421" s="12"/>
      <c r="F421" s="12"/>
      <c r="G421" s="331"/>
      <c r="H421" s="329"/>
      <c r="I421" s="329"/>
      <c r="J421" s="329"/>
      <c r="K421" s="329"/>
      <c r="L421" s="329"/>
      <c r="M421" s="329"/>
      <c r="N421" s="329"/>
      <c r="O421" s="329"/>
      <c r="P421" s="329"/>
      <c r="Q421" s="329"/>
      <c r="R421" s="329"/>
      <c r="S421" s="329"/>
      <c r="T421" s="329"/>
      <c r="U421" s="329"/>
      <c r="V421" s="329"/>
      <c r="W421" s="329"/>
      <c r="X421" s="329"/>
      <c r="Y421" s="12"/>
      <c r="Z421" s="12"/>
    </row>
    <row r="422" spans="1:26" ht="14.25" customHeight="1">
      <c r="A422" s="423"/>
      <c r="B422" s="423"/>
      <c r="C422" s="423"/>
      <c r="D422" s="305" t="s">
        <v>204</v>
      </c>
      <c r="E422" s="12"/>
      <c r="F422" s="12"/>
      <c r="G422" s="333">
        <f t="shared" ref="G422:X422" si="31">G420+G398+G376+G354+G332</f>
        <v>0</v>
      </c>
      <c r="H422" s="327">
        <f t="shared" si="31"/>
        <v>0</v>
      </c>
      <c r="I422" s="327">
        <f t="shared" si="31"/>
        <v>0</v>
      </c>
      <c r="J422" s="327">
        <f t="shared" si="31"/>
        <v>0</v>
      </c>
      <c r="K422" s="327">
        <f t="shared" si="31"/>
        <v>0</v>
      </c>
      <c r="L422" s="327">
        <f t="shared" si="31"/>
        <v>0</v>
      </c>
      <c r="M422" s="327">
        <f t="shared" si="31"/>
        <v>0</v>
      </c>
      <c r="N422" s="327">
        <f t="shared" si="31"/>
        <v>0</v>
      </c>
      <c r="O422" s="327">
        <f t="shared" si="31"/>
        <v>0</v>
      </c>
      <c r="P422" s="327">
        <f t="shared" si="31"/>
        <v>0</v>
      </c>
      <c r="Q422" s="327">
        <f t="shared" si="31"/>
        <v>0</v>
      </c>
      <c r="R422" s="327">
        <f t="shared" si="31"/>
        <v>0</v>
      </c>
      <c r="S422" s="327">
        <f t="shared" si="31"/>
        <v>0</v>
      </c>
      <c r="T422" s="327">
        <f t="shared" si="31"/>
        <v>0</v>
      </c>
      <c r="U422" s="327">
        <f t="shared" si="31"/>
        <v>0</v>
      </c>
      <c r="V422" s="327">
        <f t="shared" si="31"/>
        <v>0</v>
      </c>
      <c r="W422" s="327">
        <f t="shared" si="31"/>
        <v>0</v>
      </c>
      <c r="X422" s="327">
        <f t="shared" si="31"/>
        <v>0</v>
      </c>
      <c r="Y422" s="12"/>
      <c r="Z422" s="12"/>
    </row>
    <row r="423" spans="1:26" ht="14.25" customHeight="1">
      <c r="A423" s="423"/>
      <c r="B423" s="423"/>
      <c r="C423" s="423"/>
      <c r="D423" s="12"/>
      <c r="E423" s="12"/>
      <c r="F423" s="12"/>
      <c r="G423" s="331"/>
      <c r="H423" s="329"/>
      <c r="I423" s="329"/>
      <c r="J423" s="329"/>
      <c r="K423" s="329"/>
      <c r="L423" s="329"/>
      <c r="M423" s="329"/>
      <c r="N423" s="329"/>
      <c r="O423" s="329"/>
      <c r="P423" s="329"/>
      <c r="Q423" s="329"/>
      <c r="R423" s="329"/>
      <c r="S423" s="329"/>
      <c r="T423" s="329"/>
      <c r="U423" s="329"/>
      <c r="V423" s="329"/>
      <c r="W423" s="329"/>
      <c r="X423" s="329"/>
      <c r="Y423" s="12"/>
      <c r="Z423" s="12"/>
    </row>
    <row r="424" spans="1:26" ht="14.25" customHeight="1">
      <c r="A424" s="423"/>
      <c r="B424" s="423"/>
      <c r="C424" s="423"/>
      <c r="D424" s="3" t="s">
        <v>214</v>
      </c>
      <c r="E424" s="4"/>
      <c r="F424" s="4"/>
      <c r="G424" s="334">
        <f t="shared" ref="G424:X424" si="32">G309-G422</f>
        <v>0</v>
      </c>
      <c r="H424" s="257">
        <f t="shared" si="32"/>
        <v>0</v>
      </c>
      <c r="I424" s="257">
        <f t="shared" si="32"/>
        <v>0</v>
      </c>
      <c r="J424" s="257">
        <f t="shared" si="32"/>
        <v>0</v>
      </c>
      <c r="K424" s="257">
        <f t="shared" si="32"/>
        <v>0</v>
      </c>
      <c r="L424" s="257">
        <f t="shared" si="32"/>
        <v>0</v>
      </c>
      <c r="M424" s="257">
        <f t="shared" si="32"/>
        <v>0</v>
      </c>
      <c r="N424" s="257">
        <f t="shared" si="32"/>
        <v>0</v>
      </c>
      <c r="O424" s="257">
        <f t="shared" si="32"/>
        <v>0</v>
      </c>
      <c r="P424" s="257">
        <f t="shared" si="32"/>
        <v>0</v>
      </c>
      <c r="Q424" s="257">
        <f t="shared" si="32"/>
        <v>0</v>
      </c>
      <c r="R424" s="257">
        <f t="shared" si="32"/>
        <v>0</v>
      </c>
      <c r="S424" s="257">
        <f t="shared" si="32"/>
        <v>0</v>
      </c>
      <c r="T424" s="257">
        <f t="shared" si="32"/>
        <v>0</v>
      </c>
      <c r="U424" s="257">
        <f t="shared" si="32"/>
        <v>0</v>
      </c>
      <c r="V424" s="257">
        <f t="shared" si="32"/>
        <v>0</v>
      </c>
      <c r="W424" s="257">
        <f t="shared" si="32"/>
        <v>0</v>
      </c>
      <c r="X424" s="335">
        <f t="shared" si="32"/>
        <v>0</v>
      </c>
      <c r="Y424" s="12"/>
      <c r="Z424" s="12"/>
    </row>
    <row r="425" spans="1:26" ht="14.25" customHeight="1">
      <c r="A425" s="423"/>
      <c r="B425" s="423"/>
      <c r="C425" s="423"/>
      <c r="D425" s="12"/>
      <c r="E425" s="12"/>
      <c r="F425" s="12"/>
      <c r="G425" s="329"/>
      <c r="H425" s="329"/>
      <c r="I425" s="329"/>
      <c r="J425" s="329"/>
      <c r="K425" s="329"/>
      <c r="L425" s="329"/>
      <c r="M425" s="329"/>
      <c r="N425" s="329"/>
      <c r="O425" s="329"/>
      <c r="P425" s="329"/>
      <c r="Q425" s="329"/>
      <c r="R425" s="329"/>
      <c r="S425" s="329"/>
      <c r="T425" s="329"/>
      <c r="U425" s="329"/>
      <c r="V425" s="329"/>
      <c r="W425" s="329"/>
      <c r="X425" s="329"/>
      <c r="Y425" s="12"/>
      <c r="Z425" s="12"/>
    </row>
    <row r="426" spans="1:26" ht="14.25" customHeight="1">
      <c r="A426" s="423"/>
      <c r="B426" s="423"/>
      <c r="C426" s="423"/>
      <c r="D426" s="12"/>
      <c r="E426" s="12"/>
      <c r="F426" s="12"/>
      <c r="G426" s="329"/>
      <c r="H426" s="329"/>
      <c r="I426" s="329"/>
      <c r="J426" s="329"/>
      <c r="K426" s="329"/>
      <c r="L426" s="329"/>
      <c r="M426" s="329"/>
      <c r="N426" s="329"/>
      <c r="O426" s="329"/>
      <c r="P426" s="329"/>
      <c r="Q426" s="329"/>
      <c r="R426" s="329"/>
      <c r="S426" s="329"/>
      <c r="T426" s="329"/>
      <c r="U426" s="329"/>
      <c r="V426" s="329"/>
      <c r="W426" s="329"/>
      <c r="X426" s="329"/>
      <c r="Y426" s="12"/>
      <c r="Z426" s="12"/>
    </row>
    <row r="427" spans="1:26" ht="14.25" customHeight="1">
      <c r="A427" s="423"/>
      <c r="B427" s="423"/>
      <c r="C427" s="423"/>
      <c r="D427" s="229" t="s">
        <v>177</v>
      </c>
      <c r="E427" s="12"/>
      <c r="F427" s="12"/>
      <c r="G427" s="329"/>
      <c r="H427" s="329"/>
      <c r="I427" s="329"/>
      <c r="J427" s="329"/>
      <c r="K427" s="329"/>
      <c r="L427" s="329"/>
      <c r="M427" s="329"/>
      <c r="N427" s="329"/>
      <c r="O427" s="329"/>
      <c r="P427" s="329"/>
      <c r="Q427" s="329"/>
      <c r="R427" s="329"/>
      <c r="S427" s="329"/>
      <c r="T427" s="329"/>
      <c r="U427" s="329"/>
      <c r="V427" s="329"/>
      <c r="W427" s="329"/>
      <c r="X427" s="329"/>
      <c r="Y427" s="12"/>
      <c r="Z427" s="12"/>
    </row>
    <row r="428" spans="1:26" ht="14.25" customHeight="1">
      <c r="A428" s="423"/>
      <c r="B428" s="423"/>
      <c r="C428" s="423"/>
      <c r="D428" s="238" t="s">
        <v>61</v>
      </c>
      <c r="E428" s="12"/>
      <c r="F428" s="12"/>
      <c r="G428" s="329"/>
      <c r="H428" s="329"/>
      <c r="I428" s="329"/>
      <c r="J428" s="329"/>
      <c r="K428" s="329"/>
      <c r="L428" s="329"/>
      <c r="M428" s="329"/>
      <c r="N428" s="329"/>
      <c r="O428" s="329"/>
      <c r="P428" s="329"/>
      <c r="Q428" s="329"/>
      <c r="R428" s="329"/>
      <c r="S428" s="329"/>
      <c r="T428" s="329"/>
      <c r="U428" s="329"/>
      <c r="V428" s="329"/>
      <c r="W428" s="329"/>
      <c r="X428" s="329"/>
      <c r="Y428" s="12"/>
      <c r="Z428" s="12"/>
    </row>
    <row r="429" spans="1:26" ht="14.25" customHeight="1">
      <c r="A429" s="423"/>
      <c r="B429" s="423"/>
      <c r="C429" s="423"/>
      <c r="D429" s="125" t="s">
        <v>86</v>
      </c>
      <c r="E429" s="125"/>
      <c r="F429" s="13"/>
      <c r="G429" s="234">
        <f>G$297*Assumptions!$C56*(1+Assumptions!$J$24)^(G$1-$G$1)</f>
        <v>0</v>
      </c>
      <c r="H429" s="234">
        <f>H$297*Assumptions!$F56*(1+Assumptions!$J$24)^(H$1-$G$1)</f>
        <v>0</v>
      </c>
      <c r="I429" s="234">
        <f>I$297*Assumptions!$F56*(1+Assumptions!$J$24)^(I$1-$G$1)</f>
        <v>0</v>
      </c>
      <c r="J429" s="234">
        <f>J$297*Assumptions!$F56*(1+Assumptions!$J$24)^(J$1-$G$1)</f>
        <v>0</v>
      </c>
      <c r="K429" s="234">
        <f>K$297*Assumptions!$L56*(1+Assumptions!$J$24)^(K$1-$G$1)</f>
        <v>0</v>
      </c>
      <c r="L429" s="234">
        <f>L$297*Assumptions!$L56*(1+Assumptions!$J$24)^(L$1-$G$1)</f>
        <v>0</v>
      </c>
      <c r="M429" s="234">
        <f>M$297*Assumptions!$L56*(1+Assumptions!$J$24)^(M$1-$G$1)</f>
        <v>0</v>
      </c>
      <c r="N429" s="234">
        <f>N$297*Assumptions!$L56*(1+Assumptions!$J$24)^(N$1-$G$1)</f>
        <v>0</v>
      </c>
      <c r="O429" s="234">
        <f>O$297*Assumptions!$L56*(1+Assumptions!$J$24)^(O$1-$G$1)</f>
        <v>0</v>
      </c>
      <c r="P429" s="234">
        <f>P$297*Assumptions!$L56*(1+Assumptions!$J$24)^(P$1-$G$1)</f>
        <v>0</v>
      </c>
      <c r="Q429" s="234">
        <f>Q$297*Assumptions!$L56*(1+Assumptions!$J$24)^(Q$1-$G$1)</f>
        <v>0</v>
      </c>
      <c r="R429" s="234">
        <f>R$297*Assumptions!$L56*(1+Assumptions!$J$24)^(R$1-$G$1)</f>
        <v>0</v>
      </c>
      <c r="S429" s="234">
        <f>S$297*Assumptions!$L56*(1+Assumptions!$J$24)^(S$1-$G$1)</f>
        <v>0</v>
      </c>
      <c r="T429" s="234">
        <f>T$297*Assumptions!$L56*(1+Assumptions!$J$24)^(T$1-$G$1)</f>
        <v>0</v>
      </c>
      <c r="U429" s="234">
        <f>U$297*Assumptions!$L56*(1+Assumptions!$J$24)^(U$1-$G$1)</f>
        <v>0</v>
      </c>
      <c r="V429" s="234">
        <f>V$297*Assumptions!$L56*(1+Assumptions!$J$24)^(V$1-$G$1)</f>
        <v>0</v>
      </c>
      <c r="W429" s="234">
        <f>W$297*Assumptions!$L56*(1+Assumptions!$J$24)^(W$1-$G$1)</f>
        <v>0</v>
      </c>
      <c r="X429" s="234">
        <f>X$297*Assumptions!$L56*(1+Assumptions!$J$24)^(X$1-$G$1)</f>
        <v>0</v>
      </c>
      <c r="Y429" s="12"/>
      <c r="Z429" s="12"/>
    </row>
    <row r="430" spans="1:26" ht="14.25" customHeight="1">
      <c r="A430" s="423"/>
      <c r="B430" s="423"/>
      <c r="C430" s="423"/>
      <c r="D430" s="125" t="s">
        <v>100</v>
      </c>
      <c r="E430" s="125"/>
      <c r="F430" s="13"/>
      <c r="G430" s="234">
        <f>G$297*Assumptions!$C57*(1+Assumptions!$J$24)^(G$1-$G$1)</f>
        <v>0</v>
      </c>
      <c r="H430" s="234">
        <f>H$297*Assumptions!$F57*(1+Assumptions!$J$24)^(H$1-$G$1)</f>
        <v>0</v>
      </c>
      <c r="I430" s="234">
        <f>I$297*Assumptions!$F57*(1+Assumptions!$J$24)^(I$1-$G$1)</f>
        <v>0</v>
      </c>
      <c r="J430" s="234">
        <f>J$297*Assumptions!$F57*(1+Assumptions!$J$24)^(J$1-$G$1)</f>
        <v>0</v>
      </c>
      <c r="K430" s="234">
        <f>K$297*Assumptions!$L57*(1+Assumptions!$J$24)^(K$1-$G$1)</f>
        <v>0</v>
      </c>
      <c r="L430" s="234">
        <f>L$297*Assumptions!$L57*(1+Assumptions!$J$24)^(L$1-$G$1)</f>
        <v>0</v>
      </c>
      <c r="M430" s="234">
        <f>M$297*Assumptions!$L57*(1+Assumptions!$J$24)^(M$1-$G$1)</f>
        <v>0</v>
      </c>
      <c r="N430" s="234">
        <f>N$297*Assumptions!$L57*(1+Assumptions!$J$24)^(N$1-$G$1)</f>
        <v>0</v>
      </c>
      <c r="O430" s="234">
        <f>O$297*Assumptions!$L57*(1+Assumptions!$J$24)^(O$1-$G$1)</f>
        <v>0</v>
      </c>
      <c r="P430" s="234">
        <f>P$297*Assumptions!$L57*(1+Assumptions!$J$24)^(P$1-$G$1)</f>
        <v>0</v>
      </c>
      <c r="Q430" s="234">
        <f>Q$297*Assumptions!$L57*(1+Assumptions!$J$24)^(Q$1-$G$1)</f>
        <v>0</v>
      </c>
      <c r="R430" s="234">
        <f>R$297*Assumptions!$L57*(1+Assumptions!$J$24)^(R$1-$G$1)</f>
        <v>0</v>
      </c>
      <c r="S430" s="234">
        <f>S$297*Assumptions!$L57*(1+Assumptions!$J$24)^(S$1-$G$1)</f>
        <v>0</v>
      </c>
      <c r="T430" s="234">
        <f>T$297*Assumptions!$L57*(1+Assumptions!$J$24)^(T$1-$G$1)</f>
        <v>0</v>
      </c>
      <c r="U430" s="234">
        <f>U$297*Assumptions!$L57*(1+Assumptions!$J$24)^(U$1-$G$1)</f>
        <v>0</v>
      </c>
      <c r="V430" s="234">
        <f>V$297*Assumptions!$L57*(1+Assumptions!$J$24)^(V$1-$G$1)</f>
        <v>0</v>
      </c>
      <c r="W430" s="234">
        <f>W$297*Assumptions!$L57*(1+Assumptions!$J$24)^(W$1-$G$1)</f>
        <v>0</v>
      </c>
      <c r="X430" s="234">
        <f>X$297*Assumptions!$L57*(1+Assumptions!$J$24)^(X$1-$G$1)</f>
        <v>0</v>
      </c>
      <c r="Y430" s="12"/>
      <c r="Z430" s="12"/>
    </row>
    <row r="431" spans="1:26" ht="14.25" customHeight="1">
      <c r="A431" s="423"/>
      <c r="B431" s="423"/>
      <c r="C431" s="423"/>
      <c r="D431" s="125" t="s">
        <v>101</v>
      </c>
      <c r="E431" s="125"/>
      <c r="F431" s="13"/>
      <c r="G431" s="234">
        <f>G$297*Assumptions!$C58*(1+Assumptions!$J$24)^(G$1-$G$1)</f>
        <v>0</v>
      </c>
      <c r="H431" s="234">
        <f>H$297*Assumptions!$F58*(1+Assumptions!$J$24)^(H$1-$G$1)</f>
        <v>0</v>
      </c>
      <c r="I431" s="234">
        <f>I$297*Assumptions!$F58*(1+Assumptions!$J$24)^(I$1-$G$1)</f>
        <v>0</v>
      </c>
      <c r="J431" s="234">
        <f>J$297*Assumptions!$F58*(1+Assumptions!$J$24)^(J$1-$G$1)</f>
        <v>0</v>
      </c>
      <c r="K431" s="234">
        <f>K$297*Assumptions!$L58*(1+Assumptions!$J$24)^(K$1-$G$1)</f>
        <v>0</v>
      </c>
      <c r="L431" s="234">
        <f>L$297*Assumptions!$L58*(1+Assumptions!$J$24)^(L$1-$G$1)</f>
        <v>0</v>
      </c>
      <c r="M431" s="234">
        <f>M$297*Assumptions!$L58*(1+Assumptions!$J$24)^(M$1-$G$1)</f>
        <v>0</v>
      </c>
      <c r="N431" s="234">
        <f>N$297*Assumptions!$L58*(1+Assumptions!$J$24)^(N$1-$G$1)</f>
        <v>0</v>
      </c>
      <c r="O431" s="234">
        <f>O$297*Assumptions!$L58*(1+Assumptions!$J$24)^(O$1-$G$1)</f>
        <v>0</v>
      </c>
      <c r="P431" s="234">
        <f>P$297*Assumptions!$L58*(1+Assumptions!$J$24)^(P$1-$G$1)</f>
        <v>0</v>
      </c>
      <c r="Q431" s="234">
        <f>Q$297*Assumptions!$L58*(1+Assumptions!$J$24)^(Q$1-$G$1)</f>
        <v>0</v>
      </c>
      <c r="R431" s="234">
        <f>R$297*Assumptions!$L58*(1+Assumptions!$J$24)^(R$1-$G$1)</f>
        <v>0</v>
      </c>
      <c r="S431" s="234">
        <f>S$297*Assumptions!$L58*(1+Assumptions!$J$24)^(S$1-$G$1)</f>
        <v>0</v>
      </c>
      <c r="T431" s="234">
        <f>T$297*Assumptions!$L58*(1+Assumptions!$J$24)^(T$1-$G$1)</f>
        <v>0</v>
      </c>
      <c r="U431" s="234">
        <f>U$297*Assumptions!$L58*(1+Assumptions!$J$24)^(U$1-$G$1)</f>
        <v>0</v>
      </c>
      <c r="V431" s="234">
        <f>V$297*Assumptions!$L58*(1+Assumptions!$J$24)^(V$1-$G$1)</f>
        <v>0</v>
      </c>
      <c r="W431" s="234">
        <f>W$297*Assumptions!$L58*(1+Assumptions!$J$24)^(W$1-$G$1)</f>
        <v>0</v>
      </c>
      <c r="X431" s="234">
        <f>X$297*Assumptions!$L58*(1+Assumptions!$J$24)^(X$1-$G$1)</f>
        <v>0</v>
      </c>
      <c r="Y431" s="12"/>
      <c r="Z431" s="12"/>
    </row>
    <row r="432" spans="1:26" ht="14.25" customHeight="1">
      <c r="A432" s="423"/>
      <c r="B432" s="423"/>
      <c r="C432" s="423"/>
      <c r="D432" s="125" t="s">
        <v>102</v>
      </c>
      <c r="E432" s="125"/>
      <c r="F432" s="13"/>
      <c r="G432" s="234">
        <f>G$297*Assumptions!$C59*(1+Assumptions!$J$24)^(G$1-$G$1)</f>
        <v>0</v>
      </c>
      <c r="H432" s="234">
        <f>H$297*Assumptions!$F59*(1+Assumptions!$J$24)^(H$1-$G$1)</f>
        <v>0</v>
      </c>
      <c r="I432" s="234">
        <f>I$297*Assumptions!$F59*(1+Assumptions!$J$24)^(I$1-$G$1)</f>
        <v>0</v>
      </c>
      <c r="J432" s="234">
        <f>J$297*Assumptions!$F59*(1+Assumptions!$J$24)^(J$1-$G$1)</f>
        <v>0</v>
      </c>
      <c r="K432" s="234">
        <f>K$297*Assumptions!$L59*(1+Assumptions!$J$24)^(K$1-$G$1)</f>
        <v>0</v>
      </c>
      <c r="L432" s="234">
        <f>L$297*Assumptions!$L59*(1+Assumptions!$J$24)^(L$1-$G$1)</f>
        <v>0</v>
      </c>
      <c r="M432" s="234">
        <f>M$297*Assumptions!$L59*(1+Assumptions!$J$24)^(M$1-$G$1)</f>
        <v>0</v>
      </c>
      <c r="N432" s="234">
        <f>N$297*Assumptions!$L59*(1+Assumptions!$J$24)^(N$1-$G$1)</f>
        <v>0</v>
      </c>
      <c r="O432" s="234">
        <f>O$297*Assumptions!$L59*(1+Assumptions!$J$24)^(O$1-$G$1)</f>
        <v>0</v>
      </c>
      <c r="P432" s="234">
        <f>P$297*Assumptions!$L59*(1+Assumptions!$J$24)^(P$1-$G$1)</f>
        <v>0</v>
      </c>
      <c r="Q432" s="234">
        <f>Q$297*Assumptions!$L59*(1+Assumptions!$J$24)^(Q$1-$G$1)</f>
        <v>0</v>
      </c>
      <c r="R432" s="234">
        <f>R$297*Assumptions!$L59*(1+Assumptions!$J$24)^(R$1-$G$1)</f>
        <v>0</v>
      </c>
      <c r="S432" s="234">
        <f>S$297*Assumptions!$L59*(1+Assumptions!$J$24)^(S$1-$G$1)</f>
        <v>0</v>
      </c>
      <c r="T432" s="234">
        <f>T$297*Assumptions!$L59*(1+Assumptions!$J$24)^(T$1-$G$1)</f>
        <v>0</v>
      </c>
      <c r="U432" s="234">
        <f>U$297*Assumptions!$L59*(1+Assumptions!$J$24)^(U$1-$G$1)</f>
        <v>0</v>
      </c>
      <c r="V432" s="234">
        <f>V$297*Assumptions!$L59*(1+Assumptions!$J$24)^(V$1-$G$1)</f>
        <v>0</v>
      </c>
      <c r="W432" s="234">
        <f>W$297*Assumptions!$L59*(1+Assumptions!$J$24)^(W$1-$G$1)</f>
        <v>0</v>
      </c>
      <c r="X432" s="234">
        <f>X$297*Assumptions!$L59*(1+Assumptions!$J$24)^(X$1-$G$1)</f>
        <v>0</v>
      </c>
      <c r="Y432" s="12"/>
      <c r="Z432" s="12"/>
    </row>
    <row r="433" spans="1:26" ht="14.25" customHeight="1">
      <c r="A433" s="423"/>
      <c r="B433" s="423"/>
      <c r="C433" s="423"/>
      <c r="D433" s="125" t="s">
        <v>90</v>
      </c>
      <c r="E433" s="125"/>
      <c r="F433" s="13"/>
      <c r="G433" s="234">
        <f>G$297*Assumptions!$C60*(1+Assumptions!$J$24)^(G$1-$G$1)</f>
        <v>0</v>
      </c>
      <c r="H433" s="234">
        <f>H$297*Assumptions!$F60*(1+Assumptions!$J$24)^(H$1-$G$1)</f>
        <v>0</v>
      </c>
      <c r="I433" s="234">
        <f>I$297*Assumptions!$F60*(1+Assumptions!$J$24)^(I$1-$G$1)</f>
        <v>0</v>
      </c>
      <c r="J433" s="234">
        <f>J$297*Assumptions!$F60*(1+Assumptions!$J$24)^(J$1-$G$1)</f>
        <v>0</v>
      </c>
      <c r="K433" s="234">
        <f>K$297*Assumptions!$L60*(1+Assumptions!$J$24)^(K$1-$G$1)</f>
        <v>0</v>
      </c>
      <c r="L433" s="234">
        <f>L$297*Assumptions!$L60*(1+Assumptions!$J$24)^(L$1-$G$1)</f>
        <v>0</v>
      </c>
      <c r="M433" s="234">
        <f>M$297*Assumptions!$L60*(1+Assumptions!$J$24)^(M$1-$G$1)</f>
        <v>0</v>
      </c>
      <c r="N433" s="234">
        <f>N$297*Assumptions!$L60*(1+Assumptions!$J$24)^(N$1-$G$1)</f>
        <v>0</v>
      </c>
      <c r="O433" s="234">
        <f>O$297*Assumptions!$L60*(1+Assumptions!$J$24)^(O$1-$G$1)</f>
        <v>0</v>
      </c>
      <c r="P433" s="234">
        <f>P$297*Assumptions!$L60*(1+Assumptions!$J$24)^(P$1-$G$1)</f>
        <v>0</v>
      </c>
      <c r="Q433" s="234">
        <f>Q$297*Assumptions!$L60*(1+Assumptions!$J$24)^(Q$1-$G$1)</f>
        <v>0</v>
      </c>
      <c r="R433" s="234">
        <f>R$297*Assumptions!$L60*(1+Assumptions!$J$24)^(R$1-$G$1)</f>
        <v>0</v>
      </c>
      <c r="S433" s="234">
        <f>S$297*Assumptions!$L60*(1+Assumptions!$J$24)^(S$1-$G$1)</f>
        <v>0</v>
      </c>
      <c r="T433" s="234">
        <f>T$297*Assumptions!$L60*(1+Assumptions!$J$24)^(T$1-$G$1)</f>
        <v>0</v>
      </c>
      <c r="U433" s="234">
        <f>U$297*Assumptions!$L60*(1+Assumptions!$J$24)^(U$1-$G$1)</f>
        <v>0</v>
      </c>
      <c r="V433" s="234">
        <f>V$297*Assumptions!$L60*(1+Assumptions!$J$24)^(V$1-$G$1)</f>
        <v>0</v>
      </c>
      <c r="W433" s="234">
        <f>W$297*Assumptions!$L60*(1+Assumptions!$J$24)^(W$1-$G$1)</f>
        <v>0</v>
      </c>
      <c r="X433" s="234">
        <f>X$297*Assumptions!$L60*(1+Assumptions!$J$24)^(X$1-$G$1)</f>
        <v>0</v>
      </c>
      <c r="Y433" s="12"/>
      <c r="Z433" s="12"/>
    </row>
    <row r="434" spans="1:26" ht="14.25" customHeight="1">
      <c r="A434" s="423"/>
      <c r="B434" s="423"/>
      <c r="C434" s="423"/>
      <c r="D434" s="125" t="s">
        <v>103</v>
      </c>
      <c r="E434" s="125"/>
      <c r="F434" s="13"/>
      <c r="G434" s="234">
        <f>G$297*Assumptions!$C61*(1+Assumptions!$J$24)^(G$1-$G$1)</f>
        <v>0</v>
      </c>
      <c r="H434" s="234">
        <f>H$297*Assumptions!$F61*(1+Assumptions!$J$24)^(H$1-$G$1)</f>
        <v>0</v>
      </c>
      <c r="I434" s="234">
        <f>I$297*Assumptions!$F61*(1+Assumptions!$J$24)^(I$1-$G$1)</f>
        <v>0</v>
      </c>
      <c r="J434" s="234">
        <f>J$297*Assumptions!$F61*(1+Assumptions!$J$24)^(J$1-$G$1)</f>
        <v>0</v>
      </c>
      <c r="K434" s="234">
        <f>K$297*Assumptions!$L61*(1+Assumptions!$J$24)^(K$1-$G$1)</f>
        <v>0</v>
      </c>
      <c r="L434" s="234">
        <f>L$297*Assumptions!$L61*(1+Assumptions!$J$24)^(L$1-$G$1)</f>
        <v>0</v>
      </c>
      <c r="M434" s="234">
        <f>M$297*Assumptions!$L61*(1+Assumptions!$J$24)^(M$1-$G$1)</f>
        <v>0</v>
      </c>
      <c r="N434" s="234">
        <f>N$297*Assumptions!$L61*(1+Assumptions!$J$24)^(N$1-$G$1)</f>
        <v>0</v>
      </c>
      <c r="O434" s="234">
        <f>O$297*Assumptions!$L61*(1+Assumptions!$J$24)^(O$1-$G$1)</f>
        <v>0</v>
      </c>
      <c r="P434" s="234">
        <f>P$297*Assumptions!$L61*(1+Assumptions!$J$24)^(P$1-$G$1)</f>
        <v>0</v>
      </c>
      <c r="Q434" s="234">
        <f>Q$297*Assumptions!$L61*(1+Assumptions!$J$24)^(Q$1-$G$1)</f>
        <v>0</v>
      </c>
      <c r="R434" s="234">
        <f>R$297*Assumptions!$L61*(1+Assumptions!$J$24)^(R$1-$G$1)</f>
        <v>0</v>
      </c>
      <c r="S434" s="234">
        <f>S$297*Assumptions!$L61*(1+Assumptions!$J$24)^(S$1-$G$1)</f>
        <v>0</v>
      </c>
      <c r="T434" s="234">
        <f>T$297*Assumptions!$L61*(1+Assumptions!$J$24)^(T$1-$G$1)</f>
        <v>0</v>
      </c>
      <c r="U434" s="234">
        <f>U$297*Assumptions!$L61*(1+Assumptions!$J$24)^(U$1-$G$1)</f>
        <v>0</v>
      </c>
      <c r="V434" s="234">
        <f>V$297*Assumptions!$L61*(1+Assumptions!$J$24)^(V$1-$G$1)</f>
        <v>0</v>
      </c>
      <c r="W434" s="234">
        <f>W$297*Assumptions!$L61*(1+Assumptions!$J$24)^(W$1-$G$1)</f>
        <v>0</v>
      </c>
      <c r="X434" s="234">
        <f>X$297*Assumptions!$L61*(1+Assumptions!$J$24)^(X$1-$G$1)</f>
        <v>0</v>
      </c>
      <c r="Y434" s="12"/>
      <c r="Z434" s="12"/>
    </row>
    <row r="435" spans="1:26" ht="14.25" customHeight="1">
      <c r="A435" s="423"/>
      <c r="B435" s="423"/>
      <c r="C435" s="423"/>
      <c r="D435" s="125" t="s">
        <v>104</v>
      </c>
      <c r="E435" s="125"/>
      <c r="F435" s="13"/>
      <c r="G435" s="234">
        <f>G$297*Assumptions!$C62*(1+Assumptions!$J$24)^(G$1-$G$1)</f>
        <v>0</v>
      </c>
      <c r="H435" s="234">
        <f>H$297*Assumptions!$F62*(1+Assumptions!$J$24)^(H$1-$G$1)</f>
        <v>0</v>
      </c>
      <c r="I435" s="234">
        <f>I$297*Assumptions!$F62*(1+Assumptions!$J$24)^(I$1-$G$1)</f>
        <v>0</v>
      </c>
      <c r="J435" s="234">
        <f>J$297*Assumptions!$F62*(1+Assumptions!$J$24)^(J$1-$G$1)</f>
        <v>0</v>
      </c>
      <c r="K435" s="234">
        <f>K$297*Assumptions!$L62*(1+Assumptions!$J$24)^(K$1-$G$1)</f>
        <v>0</v>
      </c>
      <c r="L435" s="234">
        <f>L$297*Assumptions!$L62*(1+Assumptions!$J$24)^(L$1-$G$1)</f>
        <v>0</v>
      </c>
      <c r="M435" s="234">
        <f>M$297*Assumptions!$L62*(1+Assumptions!$J$24)^(M$1-$G$1)</f>
        <v>0</v>
      </c>
      <c r="N435" s="234">
        <f>N$297*Assumptions!$L62*(1+Assumptions!$J$24)^(N$1-$G$1)</f>
        <v>0</v>
      </c>
      <c r="O435" s="234">
        <f>O$297*Assumptions!$L62*(1+Assumptions!$J$24)^(O$1-$G$1)</f>
        <v>0</v>
      </c>
      <c r="P435" s="234">
        <f>P$297*Assumptions!$L62*(1+Assumptions!$J$24)^(P$1-$G$1)</f>
        <v>0</v>
      </c>
      <c r="Q435" s="234">
        <f>Q$297*Assumptions!$L62*(1+Assumptions!$J$24)^(Q$1-$G$1)</f>
        <v>0</v>
      </c>
      <c r="R435" s="234">
        <f>R$297*Assumptions!$L62*(1+Assumptions!$J$24)^(R$1-$G$1)</f>
        <v>0</v>
      </c>
      <c r="S435" s="234">
        <f>S$297*Assumptions!$L62*(1+Assumptions!$J$24)^(S$1-$G$1)</f>
        <v>0</v>
      </c>
      <c r="T435" s="234">
        <f>T$297*Assumptions!$L62*(1+Assumptions!$J$24)^(T$1-$G$1)</f>
        <v>0</v>
      </c>
      <c r="U435" s="234">
        <f>U$297*Assumptions!$L62*(1+Assumptions!$J$24)^(U$1-$G$1)</f>
        <v>0</v>
      </c>
      <c r="V435" s="234">
        <f>V$297*Assumptions!$L62*(1+Assumptions!$J$24)^(V$1-$G$1)</f>
        <v>0</v>
      </c>
      <c r="W435" s="234">
        <f>W$297*Assumptions!$L62*(1+Assumptions!$J$24)^(W$1-$G$1)</f>
        <v>0</v>
      </c>
      <c r="X435" s="234">
        <f>X$297*Assumptions!$L62*(1+Assumptions!$J$24)^(X$1-$G$1)</f>
        <v>0</v>
      </c>
      <c r="Y435" s="12"/>
      <c r="Z435" s="12"/>
    </row>
    <row r="436" spans="1:26" ht="14.25" customHeight="1">
      <c r="A436" s="423"/>
      <c r="B436" s="423"/>
      <c r="C436" s="423"/>
      <c r="D436" s="125" t="s">
        <v>105</v>
      </c>
      <c r="E436" s="125"/>
      <c r="F436" s="13"/>
      <c r="G436" s="234">
        <f>G$297*Assumptions!$C63*(1+Assumptions!$J$24)^(G$1-$G$1)</f>
        <v>0</v>
      </c>
      <c r="H436" s="234">
        <f>H$297*Assumptions!$F63*(1+Assumptions!$J$24)^(H$1-$G$1)</f>
        <v>0</v>
      </c>
      <c r="I436" s="234">
        <f>I$297*Assumptions!$F63*(1+Assumptions!$J$24)^(I$1-$G$1)</f>
        <v>0</v>
      </c>
      <c r="J436" s="234">
        <f>J$297*Assumptions!$F63*(1+Assumptions!$J$24)^(J$1-$G$1)</f>
        <v>0</v>
      </c>
      <c r="K436" s="234">
        <f>K$297*Assumptions!$L63*(1+Assumptions!$J$24)^(K$1-$G$1)</f>
        <v>0</v>
      </c>
      <c r="L436" s="234">
        <f>L$297*Assumptions!$L63*(1+Assumptions!$J$24)^(L$1-$G$1)</f>
        <v>0</v>
      </c>
      <c r="M436" s="234">
        <f>M$297*Assumptions!$L63*(1+Assumptions!$J$24)^(M$1-$G$1)</f>
        <v>0</v>
      </c>
      <c r="N436" s="234">
        <f>N$297*Assumptions!$L63*(1+Assumptions!$J$24)^(N$1-$G$1)</f>
        <v>0</v>
      </c>
      <c r="O436" s="234">
        <f>O$297*Assumptions!$L63*(1+Assumptions!$J$24)^(O$1-$G$1)</f>
        <v>0</v>
      </c>
      <c r="P436" s="234">
        <f>P$297*Assumptions!$L63*(1+Assumptions!$J$24)^(P$1-$G$1)</f>
        <v>0</v>
      </c>
      <c r="Q436" s="234">
        <f>Q$297*Assumptions!$L63*(1+Assumptions!$J$24)^(Q$1-$G$1)</f>
        <v>0</v>
      </c>
      <c r="R436" s="234">
        <f>R$297*Assumptions!$L63*(1+Assumptions!$J$24)^(R$1-$G$1)</f>
        <v>0</v>
      </c>
      <c r="S436" s="234">
        <f>S$297*Assumptions!$L63*(1+Assumptions!$J$24)^(S$1-$G$1)</f>
        <v>0</v>
      </c>
      <c r="T436" s="234">
        <f>T$297*Assumptions!$L63*(1+Assumptions!$J$24)^(T$1-$G$1)</f>
        <v>0</v>
      </c>
      <c r="U436" s="234">
        <f>U$297*Assumptions!$L63*(1+Assumptions!$J$24)^(U$1-$G$1)</f>
        <v>0</v>
      </c>
      <c r="V436" s="234">
        <f>V$297*Assumptions!$L63*(1+Assumptions!$J$24)^(V$1-$G$1)</f>
        <v>0</v>
      </c>
      <c r="W436" s="234">
        <f>W$297*Assumptions!$L63*(1+Assumptions!$J$24)^(W$1-$G$1)</f>
        <v>0</v>
      </c>
      <c r="X436" s="234">
        <f>X$297*Assumptions!$L63*(1+Assumptions!$J$24)^(X$1-$G$1)</f>
        <v>0</v>
      </c>
      <c r="Y436" s="12"/>
      <c r="Z436" s="12"/>
    </row>
    <row r="437" spans="1:26" ht="14.25" customHeight="1">
      <c r="A437" s="423"/>
      <c r="B437" s="423"/>
      <c r="C437" s="423"/>
      <c r="D437" s="125" t="s">
        <v>94</v>
      </c>
      <c r="E437" s="125"/>
      <c r="F437" s="13"/>
      <c r="G437" s="234">
        <f>G$297*Assumptions!$C64*(1+Assumptions!$J$24)^(G$1-$G$1)</f>
        <v>0</v>
      </c>
      <c r="H437" s="234">
        <f>H$297*Assumptions!$F64*(1+Assumptions!$J$24)^(H$1-$G$1)</f>
        <v>0</v>
      </c>
      <c r="I437" s="234">
        <f>I$297*Assumptions!$F64*(1+Assumptions!$J$24)^(I$1-$G$1)</f>
        <v>0</v>
      </c>
      <c r="J437" s="234">
        <f>J$297*Assumptions!$F64*(1+Assumptions!$J$24)^(J$1-$G$1)</f>
        <v>0</v>
      </c>
      <c r="K437" s="234">
        <f>K$297*Assumptions!$L64*(1+Assumptions!$J$24)^(K$1-$G$1)</f>
        <v>0</v>
      </c>
      <c r="L437" s="234">
        <f>L$297*Assumptions!$L64*(1+Assumptions!$J$24)^(L$1-$G$1)</f>
        <v>0</v>
      </c>
      <c r="M437" s="234">
        <f>M$297*Assumptions!$L64*(1+Assumptions!$J$24)^(M$1-$G$1)</f>
        <v>0</v>
      </c>
      <c r="N437" s="234">
        <f>N$297*Assumptions!$L64*(1+Assumptions!$J$24)^(N$1-$G$1)</f>
        <v>0</v>
      </c>
      <c r="O437" s="234">
        <f>O$297*Assumptions!$L64*(1+Assumptions!$J$24)^(O$1-$G$1)</f>
        <v>0</v>
      </c>
      <c r="P437" s="234">
        <f>P$297*Assumptions!$L64*(1+Assumptions!$J$24)^(P$1-$G$1)</f>
        <v>0</v>
      </c>
      <c r="Q437" s="234">
        <f>Q$297*Assumptions!$L64*(1+Assumptions!$J$24)^(Q$1-$G$1)</f>
        <v>0</v>
      </c>
      <c r="R437" s="234">
        <f>R$297*Assumptions!$L64*(1+Assumptions!$J$24)^(R$1-$G$1)</f>
        <v>0</v>
      </c>
      <c r="S437" s="234">
        <f>S$297*Assumptions!$L64*(1+Assumptions!$J$24)^(S$1-$G$1)</f>
        <v>0</v>
      </c>
      <c r="T437" s="234">
        <f>T$297*Assumptions!$L64*(1+Assumptions!$J$24)^(T$1-$G$1)</f>
        <v>0</v>
      </c>
      <c r="U437" s="234">
        <f>U$297*Assumptions!$L64*(1+Assumptions!$J$24)^(U$1-$G$1)</f>
        <v>0</v>
      </c>
      <c r="V437" s="234">
        <f>V$297*Assumptions!$L64*(1+Assumptions!$J$24)^(V$1-$G$1)</f>
        <v>0</v>
      </c>
      <c r="W437" s="234">
        <f>W$297*Assumptions!$L64*(1+Assumptions!$J$24)^(W$1-$G$1)</f>
        <v>0</v>
      </c>
      <c r="X437" s="234">
        <f>X$297*Assumptions!$L64*(1+Assumptions!$J$24)^(X$1-$G$1)</f>
        <v>0</v>
      </c>
      <c r="Y437" s="12"/>
      <c r="Z437" s="12"/>
    </row>
    <row r="438" spans="1:26" ht="14.25" customHeight="1">
      <c r="A438" s="423"/>
      <c r="B438" s="423"/>
      <c r="C438" s="423"/>
      <c r="D438" s="239" t="s">
        <v>106</v>
      </c>
      <c r="E438" s="291"/>
      <c r="F438" s="294"/>
      <c r="G438" s="234">
        <f>G$297*Assumptions!$C65*(1+Assumptions!$J$24)^(G$1-$G$1)</f>
        <v>0</v>
      </c>
      <c r="H438" s="295">
        <f>H$297*Assumptions!$F65*(1+Assumptions!$J$24)^(H$1-$G$1)</f>
        <v>0</v>
      </c>
      <c r="I438" s="295">
        <f>I$297*Assumptions!$F65*(1+Assumptions!$J$24)^(I$1-$G$1)</f>
        <v>0</v>
      </c>
      <c r="J438" s="295">
        <f>J$297*Assumptions!$F65*(1+Assumptions!$J$24)^(J$1-$G$1)</f>
        <v>0</v>
      </c>
      <c r="K438" s="295">
        <f>K$297*Assumptions!$L65*(1+Assumptions!$J$24)^(K$1-$G$1)</f>
        <v>0</v>
      </c>
      <c r="L438" s="295">
        <f>L$297*Assumptions!$L65*(1+Assumptions!$J$24)^(L$1-$G$1)</f>
        <v>0</v>
      </c>
      <c r="M438" s="295">
        <f>M$297*Assumptions!$L65*(1+Assumptions!$J$24)^(M$1-$G$1)</f>
        <v>0</v>
      </c>
      <c r="N438" s="295">
        <f>N$297*Assumptions!$L65*(1+Assumptions!$J$24)^(N$1-$G$1)</f>
        <v>0</v>
      </c>
      <c r="O438" s="295">
        <f>O$297*Assumptions!$L65*(1+Assumptions!$J$24)^(O$1-$G$1)</f>
        <v>0</v>
      </c>
      <c r="P438" s="295">
        <f>P$297*Assumptions!$L65*(1+Assumptions!$J$24)^(P$1-$G$1)</f>
        <v>0</v>
      </c>
      <c r="Q438" s="295">
        <f>Q$297*Assumptions!$L65*(1+Assumptions!$J$24)^(Q$1-$G$1)</f>
        <v>0</v>
      </c>
      <c r="R438" s="295">
        <f>R$297*Assumptions!$L65*(1+Assumptions!$J$24)^(R$1-$G$1)</f>
        <v>0</v>
      </c>
      <c r="S438" s="295">
        <f>S$297*Assumptions!$L65*(1+Assumptions!$J$24)^(S$1-$G$1)</f>
        <v>0</v>
      </c>
      <c r="T438" s="295">
        <f>T$297*Assumptions!$L65*(1+Assumptions!$J$24)^(T$1-$G$1)</f>
        <v>0</v>
      </c>
      <c r="U438" s="295">
        <f>U$297*Assumptions!$L65*(1+Assumptions!$J$24)^(U$1-$G$1)</f>
        <v>0</v>
      </c>
      <c r="V438" s="295">
        <f>V$297*Assumptions!$L65*(1+Assumptions!$J$24)^(V$1-$G$1)</f>
        <v>0</v>
      </c>
      <c r="W438" s="295">
        <f>W$297*Assumptions!$L65*(1+Assumptions!$J$24)^(W$1-$G$1)</f>
        <v>0</v>
      </c>
      <c r="X438" s="295">
        <f>X$297*Assumptions!$L65*(1+Assumptions!$J$24)^(X$1-$G$1)</f>
        <v>0</v>
      </c>
      <c r="Y438" s="12"/>
      <c r="Z438" s="12"/>
    </row>
    <row r="439" spans="1:26" ht="14.25" customHeight="1">
      <c r="A439" s="423"/>
      <c r="B439" s="423"/>
      <c r="C439" s="423"/>
      <c r="D439" s="305" t="s">
        <v>206</v>
      </c>
      <c r="E439" s="12"/>
      <c r="F439" s="12"/>
      <c r="G439" s="327">
        <f t="shared" ref="G439:X439" si="33">SUM(G429:G438)</f>
        <v>0</v>
      </c>
      <c r="H439" s="327">
        <f t="shared" si="33"/>
        <v>0</v>
      </c>
      <c r="I439" s="327">
        <f t="shared" si="33"/>
        <v>0</v>
      </c>
      <c r="J439" s="327">
        <f t="shared" si="33"/>
        <v>0</v>
      </c>
      <c r="K439" s="327">
        <f t="shared" si="33"/>
        <v>0</v>
      </c>
      <c r="L439" s="327">
        <f t="shared" si="33"/>
        <v>0</v>
      </c>
      <c r="M439" s="327">
        <f t="shared" si="33"/>
        <v>0</v>
      </c>
      <c r="N439" s="327">
        <f t="shared" si="33"/>
        <v>0</v>
      </c>
      <c r="O439" s="327">
        <f t="shared" si="33"/>
        <v>0</v>
      </c>
      <c r="P439" s="327">
        <f t="shared" si="33"/>
        <v>0</v>
      </c>
      <c r="Q439" s="327">
        <f t="shared" si="33"/>
        <v>0</v>
      </c>
      <c r="R439" s="327">
        <f t="shared" si="33"/>
        <v>0</v>
      </c>
      <c r="S439" s="327">
        <f t="shared" si="33"/>
        <v>0</v>
      </c>
      <c r="T439" s="327">
        <f t="shared" si="33"/>
        <v>0</v>
      </c>
      <c r="U439" s="327">
        <f t="shared" si="33"/>
        <v>0</v>
      </c>
      <c r="V439" s="327">
        <f t="shared" si="33"/>
        <v>0</v>
      </c>
      <c r="W439" s="327">
        <f t="shared" si="33"/>
        <v>0</v>
      </c>
      <c r="X439" s="327">
        <f t="shared" si="33"/>
        <v>0</v>
      </c>
      <c r="Y439" s="12"/>
      <c r="Z439" s="12"/>
    </row>
    <row r="440" spans="1:26" ht="14.25" customHeight="1">
      <c r="A440" s="423"/>
      <c r="B440" s="423"/>
      <c r="C440" s="423"/>
      <c r="D440" s="125"/>
      <c r="E440" s="12"/>
      <c r="F440" s="12"/>
      <c r="G440" s="329"/>
      <c r="H440" s="329"/>
      <c r="I440" s="329"/>
      <c r="J440" s="329"/>
      <c r="K440" s="329"/>
      <c r="L440" s="329"/>
      <c r="M440" s="329"/>
      <c r="N440" s="329"/>
      <c r="O440" s="329"/>
      <c r="P440" s="329"/>
      <c r="Q440" s="329"/>
      <c r="R440" s="329"/>
      <c r="S440" s="329"/>
      <c r="T440" s="329"/>
      <c r="U440" s="329"/>
      <c r="V440" s="329"/>
      <c r="W440" s="329"/>
      <c r="X440" s="329"/>
      <c r="Y440" s="12"/>
      <c r="Z440" s="12"/>
    </row>
    <row r="441" spans="1:26" ht="14.25" customHeight="1">
      <c r="A441" s="423"/>
      <c r="B441" s="423"/>
      <c r="C441" s="423"/>
      <c r="D441" s="302" t="s">
        <v>212</v>
      </c>
      <c r="E441" s="12"/>
      <c r="F441" s="12"/>
      <c r="G441" s="329"/>
      <c r="H441" s="329"/>
      <c r="I441" s="329"/>
      <c r="J441" s="329"/>
      <c r="K441" s="329"/>
      <c r="L441" s="329"/>
      <c r="M441" s="329"/>
      <c r="N441" s="329"/>
      <c r="O441" s="329"/>
      <c r="P441" s="329"/>
      <c r="Q441" s="329"/>
      <c r="R441" s="329"/>
      <c r="S441" s="329"/>
      <c r="T441" s="329"/>
      <c r="U441" s="329"/>
      <c r="V441" s="329"/>
      <c r="W441" s="329"/>
      <c r="X441" s="329"/>
      <c r="Y441" s="12"/>
      <c r="Z441" s="12"/>
    </row>
    <row r="442" spans="1:26" ht="14.25" customHeight="1">
      <c r="A442" s="423"/>
      <c r="B442" s="423"/>
      <c r="C442" s="423"/>
      <c r="D442" s="125" t="s">
        <v>86</v>
      </c>
      <c r="E442" s="12"/>
      <c r="F442" s="13"/>
      <c r="G442" s="234">
        <f>G$298*Assumptions!$D56*(1+Assumptions!$J$24)^(G$1-$G$1)</f>
        <v>0</v>
      </c>
      <c r="H442" s="234">
        <f>H$298*Assumptions!$G56*(1+Assumptions!$J$24)^(H$1-$G$1)</f>
        <v>0</v>
      </c>
      <c r="I442" s="234">
        <f>I$298*Assumptions!$G56*(1+Assumptions!$J$24)^(I$1-$G$1)</f>
        <v>0</v>
      </c>
      <c r="J442" s="234">
        <f>J$298*Assumptions!$G56*(1+Assumptions!$J$24)^(J$1-$G$1)</f>
        <v>0</v>
      </c>
      <c r="K442" s="234">
        <f>K$298*Assumptions!$M56*(1+Assumptions!$J$24)^(K$1-$G$1)</f>
        <v>0</v>
      </c>
      <c r="L442" s="234">
        <f>L$298*Assumptions!$M56*(1+Assumptions!$J$24)^(L$1-$G$1)</f>
        <v>0</v>
      </c>
      <c r="M442" s="234">
        <f>M$298*Assumptions!$M56*(1+Assumptions!$J$24)^(M$1-$G$1)</f>
        <v>0</v>
      </c>
      <c r="N442" s="234">
        <f>N$298*Assumptions!$M56*(1+Assumptions!$J$24)^(N$1-$G$1)</f>
        <v>0</v>
      </c>
      <c r="O442" s="234">
        <f>O$298*Assumptions!$M56*(1+Assumptions!$J$24)^(O$1-$G$1)</f>
        <v>0</v>
      </c>
      <c r="P442" s="234">
        <f>P$298*Assumptions!$M56*(1+Assumptions!$J$24)^(P$1-$G$1)</f>
        <v>0</v>
      </c>
      <c r="Q442" s="234">
        <f>Q$298*Assumptions!$M56*(1+Assumptions!$J$24)^(Q$1-$G$1)</f>
        <v>0</v>
      </c>
      <c r="R442" s="234">
        <f>R$298*Assumptions!$M56*(1+Assumptions!$J$24)^(R$1-$G$1)</f>
        <v>0</v>
      </c>
      <c r="S442" s="234">
        <f>S$298*Assumptions!$M56*(1+Assumptions!$J$24)^(S$1-$G$1)</f>
        <v>0</v>
      </c>
      <c r="T442" s="234">
        <f>T$298*Assumptions!$M56*(1+Assumptions!$J$24)^(T$1-$G$1)</f>
        <v>0</v>
      </c>
      <c r="U442" s="234">
        <f>U$298*Assumptions!$M56*(1+Assumptions!$J$24)^(U$1-$G$1)</f>
        <v>0</v>
      </c>
      <c r="V442" s="234">
        <f>V$298*Assumptions!$M56*(1+Assumptions!$J$24)^(V$1-$G$1)</f>
        <v>0</v>
      </c>
      <c r="W442" s="234">
        <f>W$298*Assumptions!$M56*(1+Assumptions!$J$24)^(W$1-$G$1)</f>
        <v>0</v>
      </c>
      <c r="X442" s="234">
        <f>X$298*Assumptions!$M56*(1+Assumptions!$J$24)^(X$1-$G$1)</f>
        <v>0</v>
      </c>
      <c r="Y442" s="12"/>
      <c r="Z442" s="12"/>
    </row>
    <row r="443" spans="1:26" ht="14.25" customHeight="1">
      <c r="A443" s="423"/>
      <c r="B443" s="423"/>
      <c r="C443" s="423"/>
      <c r="D443" s="125" t="s">
        <v>100</v>
      </c>
      <c r="E443" s="12"/>
      <c r="F443" s="13"/>
      <c r="G443" s="234">
        <f>G$298*Assumptions!$D57*(1+Assumptions!$J$24)^(G$1-$G$1)</f>
        <v>0</v>
      </c>
      <c r="H443" s="234">
        <f>H$298*Assumptions!$G57*(1+Assumptions!$J$24)^(H$1-$G$1)</f>
        <v>0</v>
      </c>
      <c r="I443" s="234">
        <f>I$298*Assumptions!$G57*(1+Assumptions!$J$24)^(I$1-$G$1)</f>
        <v>0</v>
      </c>
      <c r="J443" s="234">
        <f>J$298*Assumptions!$G57*(1+Assumptions!$J$24)^(J$1-$G$1)</f>
        <v>0</v>
      </c>
      <c r="K443" s="234">
        <f>K$298*Assumptions!$M57*(1+Assumptions!$J$24)^(K$1-$G$1)</f>
        <v>0</v>
      </c>
      <c r="L443" s="234">
        <f>L$298*Assumptions!$M57*(1+Assumptions!$J$24)^(L$1-$G$1)</f>
        <v>0</v>
      </c>
      <c r="M443" s="234">
        <f>M$298*Assumptions!$M57*(1+Assumptions!$J$24)^(M$1-$G$1)</f>
        <v>0</v>
      </c>
      <c r="N443" s="234">
        <f>N$298*Assumptions!$M57*(1+Assumptions!$J$24)^(N$1-$G$1)</f>
        <v>0</v>
      </c>
      <c r="O443" s="234">
        <f>O$298*Assumptions!$M57*(1+Assumptions!$J$24)^(O$1-$G$1)</f>
        <v>0</v>
      </c>
      <c r="P443" s="234">
        <f>P$298*Assumptions!$M57*(1+Assumptions!$J$24)^(P$1-$G$1)</f>
        <v>0</v>
      </c>
      <c r="Q443" s="234">
        <f>Q$298*Assumptions!$M57*(1+Assumptions!$J$24)^(Q$1-$G$1)</f>
        <v>0</v>
      </c>
      <c r="R443" s="234">
        <f>R$298*Assumptions!$M57*(1+Assumptions!$J$24)^(R$1-$G$1)</f>
        <v>0</v>
      </c>
      <c r="S443" s="234">
        <f>S$298*Assumptions!$M57*(1+Assumptions!$J$24)^(S$1-$G$1)</f>
        <v>0</v>
      </c>
      <c r="T443" s="234">
        <f>T$298*Assumptions!$M57*(1+Assumptions!$J$24)^(T$1-$G$1)</f>
        <v>0</v>
      </c>
      <c r="U443" s="234">
        <f>U$298*Assumptions!$M57*(1+Assumptions!$J$24)^(U$1-$G$1)</f>
        <v>0</v>
      </c>
      <c r="V443" s="234">
        <f>V$298*Assumptions!$M57*(1+Assumptions!$J$24)^(V$1-$G$1)</f>
        <v>0</v>
      </c>
      <c r="W443" s="234">
        <f>W$298*Assumptions!$M57*(1+Assumptions!$J$24)^(W$1-$G$1)</f>
        <v>0</v>
      </c>
      <c r="X443" s="234">
        <f>X$298*Assumptions!$M57*(1+Assumptions!$J$24)^(X$1-$G$1)</f>
        <v>0</v>
      </c>
      <c r="Y443" s="12"/>
      <c r="Z443" s="12"/>
    </row>
    <row r="444" spans="1:26" ht="14.25" customHeight="1">
      <c r="A444" s="423"/>
      <c r="B444" s="423"/>
      <c r="C444" s="423"/>
      <c r="D444" s="125" t="s">
        <v>101</v>
      </c>
      <c r="E444" s="12"/>
      <c r="F444" s="13"/>
      <c r="G444" s="234">
        <f>G$298*Assumptions!$D58*(1+Assumptions!$J$24)^(G$1-$G$1)</f>
        <v>0</v>
      </c>
      <c r="H444" s="234">
        <f>H$298*Assumptions!$G58*(1+Assumptions!$J$24)^(H$1-$G$1)</f>
        <v>0</v>
      </c>
      <c r="I444" s="234">
        <f>I$298*Assumptions!$G58*(1+Assumptions!$J$24)^(I$1-$G$1)</f>
        <v>0</v>
      </c>
      <c r="J444" s="234">
        <f>J$298*Assumptions!$G58*(1+Assumptions!$J$24)^(J$1-$G$1)</f>
        <v>0</v>
      </c>
      <c r="K444" s="234">
        <f>K$298*Assumptions!$M58*(1+Assumptions!$J$24)^(K$1-$G$1)</f>
        <v>0</v>
      </c>
      <c r="L444" s="234">
        <f>L$298*Assumptions!$M58*(1+Assumptions!$J$24)^(L$1-$G$1)</f>
        <v>0</v>
      </c>
      <c r="M444" s="234">
        <f>M$298*Assumptions!$M58*(1+Assumptions!$J$24)^(M$1-$G$1)</f>
        <v>0</v>
      </c>
      <c r="N444" s="234">
        <f>N$298*Assumptions!$M58*(1+Assumptions!$J$24)^(N$1-$G$1)</f>
        <v>0</v>
      </c>
      <c r="O444" s="234">
        <f>O$298*Assumptions!$M58*(1+Assumptions!$J$24)^(O$1-$G$1)</f>
        <v>0</v>
      </c>
      <c r="P444" s="234">
        <f>P$298*Assumptions!$M58*(1+Assumptions!$J$24)^(P$1-$G$1)</f>
        <v>0</v>
      </c>
      <c r="Q444" s="234">
        <f>Q$298*Assumptions!$M58*(1+Assumptions!$J$24)^(Q$1-$G$1)</f>
        <v>0</v>
      </c>
      <c r="R444" s="234">
        <f>R$298*Assumptions!$M58*(1+Assumptions!$J$24)^(R$1-$G$1)</f>
        <v>0</v>
      </c>
      <c r="S444" s="234">
        <f>S$298*Assumptions!$M58*(1+Assumptions!$J$24)^(S$1-$G$1)</f>
        <v>0</v>
      </c>
      <c r="T444" s="234">
        <f>T$298*Assumptions!$M58*(1+Assumptions!$J$24)^(T$1-$G$1)</f>
        <v>0</v>
      </c>
      <c r="U444" s="234">
        <f>U$298*Assumptions!$M58*(1+Assumptions!$J$24)^(U$1-$G$1)</f>
        <v>0</v>
      </c>
      <c r="V444" s="234">
        <f>V$298*Assumptions!$M58*(1+Assumptions!$J$24)^(V$1-$G$1)</f>
        <v>0</v>
      </c>
      <c r="W444" s="234">
        <f>W$298*Assumptions!$M58*(1+Assumptions!$J$24)^(W$1-$G$1)</f>
        <v>0</v>
      </c>
      <c r="X444" s="234">
        <f>X$298*Assumptions!$M58*(1+Assumptions!$J$24)^(X$1-$G$1)</f>
        <v>0</v>
      </c>
      <c r="Y444" s="12"/>
      <c r="Z444" s="12"/>
    </row>
    <row r="445" spans="1:26" ht="14.25" customHeight="1">
      <c r="A445" s="423"/>
      <c r="B445" s="423"/>
      <c r="C445" s="423"/>
      <c r="D445" s="125" t="s">
        <v>102</v>
      </c>
      <c r="E445" s="12"/>
      <c r="F445" s="13"/>
      <c r="G445" s="234">
        <f>G$298*Assumptions!$D59*(1+Assumptions!$J$24)^(G$1-$G$1)</f>
        <v>0</v>
      </c>
      <c r="H445" s="234">
        <f>H$298*Assumptions!$G59*(1+Assumptions!$J$24)^(H$1-$G$1)</f>
        <v>0</v>
      </c>
      <c r="I445" s="234">
        <f>I$298*Assumptions!$G59*(1+Assumptions!$J$24)^(I$1-$G$1)</f>
        <v>0</v>
      </c>
      <c r="J445" s="234">
        <f>J$298*Assumptions!$G59*(1+Assumptions!$J$24)^(J$1-$G$1)</f>
        <v>0</v>
      </c>
      <c r="K445" s="234">
        <f>K$298*Assumptions!$M59*(1+Assumptions!$J$24)^(K$1-$G$1)</f>
        <v>0</v>
      </c>
      <c r="L445" s="234">
        <f>L$298*Assumptions!$M59*(1+Assumptions!$J$24)^(L$1-$G$1)</f>
        <v>0</v>
      </c>
      <c r="M445" s="234">
        <f>M$298*Assumptions!$M59*(1+Assumptions!$J$24)^(M$1-$G$1)</f>
        <v>0</v>
      </c>
      <c r="N445" s="234">
        <f>N$298*Assumptions!$M59*(1+Assumptions!$J$24)^(N$1-$G$1)</f>
        <v>0</v>
      </c>
      <c r="O445" s="234">
        <f>O$298*Assumptions!$M59*(1+Assumptions!$J$24)^(O$1-$G$1)</f>
        <v>0</v>
      </c>
      <c r="P445" s="234">
        <f>P$298*Assumptions!$M59*(1+Assumptions!$J$24)^(P$1-$G$1)</f>
        <v>0</v>
      </c>
      <c r="Q445" s="234">
        <f>Q$298*Assumptions!$M59*(1+Assumptions!$J$24)^(Q$1-$G$1)</f>
        <v>0</v>
      </c>
      <c r="R445" s="234">
        <f>R$298*Assumptions!$M59*(1+Assumptions!$J$24)^(R$1-$G$1)</f>
        <v>0</v>
      </c>
      <c r="S445" s="234">
        <f>S$298*Assumptions!$M59*(1+Assumptions!$J$24)^(S$1-$G$1)</f>
        <v>0</v>
      </c>
      <c r="T445" s="234">
        <f>T$298*Assumptions!$M59*(1+Assumptions!$J$24)^(T$1-$G$1)</f>
        <v>0</v>
      </c>
      <c r="U445" s="234">
        <f>U$298*Assumptions!$M59*(1+Assumptions!$J$24)^(U$1-$G$1)</f>
        <v>0</v>
      </c>
      <c r="V445" s="234">
        <f>V$298*Assumptions!$M59*(1+Assumptions!$J$24)^(V$1-$G$1)</f>
        <v>0</v>
      </c>
      <c r="W445" s="234">
        <f>W$298*Assumptions!$M59*(1+Assumptions!$J$24)^(W$1-$G$1)</f>
        <v>0</v>
      </c>
      <c r="X445" s="234">
        <f>X$298*Assumptions!$M59*(1+Assumptions!$J$24)^(X$1-$G$1)</f>
        <v>0</v>
      </c>
      <c r="Y445" s="12"/>
      <c r="Z445" s="12"/>
    </row>
    <row r="446" spans="1:26" ht="14.25" customHeight="1">
      <c r="A446" s="423"/>
      <c r="B446" s="423"/>
      <c r="C446" s="423"/>
      <c r="D446" s="125" t="s">
        <v>90</v>
      </c>
      <c r="E446" s="12"/>
      <c r="F446" s="13"/>
      <c r="G446" s="234">
        <f>G$298*Assumptions!$D60*(1+Assumptions!$J$24)^(G$1-$G$1)</f>
        <v>0</v>
      </c>
      <c r="H446" s="234">
        <f>H$298*Assumptions!$G60*(1+Assumptions!$J$24)^(H$1-$G$1)</f>
        <v>0</v>
      </c>
      <c r="I446" s="234">
        <f>I$298*Assumptions!$G60*(1+Assumptions!$J$24)^(I$1-$G$1)</f>
        <v>0</v>
      </c>
      <c r="J446" s="234">
        <f>J$298*Assumptions!$G60*(1+Assumptions!$J$24)^(J$1-$G$1)</f>
        <v>0</v>
      </c>
      <c r="K446" s="234">
        <f>K$298*Assumptions!$M60*(1+Assumptions!$J$24)^(K$1-$G$1)</f>
        <v>0</v>
      </c>
      <c r="L446" s="234">
        <f>L$298*Assumptions!$M60*(1+Assumptions!$J$24)^(L$1-$G$1)</f>
        <v>0</v>
      </c>
      <c r="M446" s="234">
        <f>M$298*Assumptions!$M60*(1+Assumptions!$J$24)^(M$1-$G$1)</f>
        <v>0</v>
      </c>
      <c r="N446" s="234">
        <f>N$298*Assumptions!$M60*(1+Assumptions!$J$24)^(N$1-$G$1)</f>
        <v>0</v>
      </c>
      <c r="O446" s="234">
        <f>O$298*Assumptions!$M60*(1+Assumptions!$J$24)^(O$1-$G$1)</f>
        <v>0</v>
      </c>
      <c r="P446" s="234">
        <f>P$298*Assumptions!$M60*(1+Assumptions!$J$24)^(P$1-$G$1)</f>
        <v>0</v>
      </c>
      <c r="Q446" s="234">
        <f>Q$298*Assumptions!$M60*(1+Assumptions!$J$24)^(Q$1-$G$1)</f>
        <v>0</v>
      </c>
      <c r="R446" s="234">
        <f>R$298*Assumptions!$M60*(1+Assumptions!$J$24)^(R$1-$G$1)</f>
        <v>0</v>
      </c>
      <c r="S446" s="234">
        <f>S$298*Assumptions!$M60*(1+Assumptions!$J$24)^(S$1-$G$1)</f>
        <v>0</v>
      </c>
      <c r="T446" s="234">
        <f>T$298*Assumptions!$M60*(1+Assumptions!$J$24)^(T$1-$G$1)</f>
        <v>0</v>
      </c>
      <c r="U446" s="234">
        <f>U$298*Assumptions!$M60*(1+Assumptions!$J$24)^(U$1-$G$1)</f>
        <v>0</v>
      </c>
      <c r="V446" s="234">
        <f>V$298*Assumptions!$M60*(1+Assumptions!$J$24)^(V$1-$G$1)</f>
        <v>0</v>
      </c>
      <c r="W446" s="234">
        <f>W$298*Assumptions!$M60*(1+Assumptions!$J$24)^(W$1-$G$1)</f>
        <v>0</v>
      </c>
      <c r="X446" s="234">
        <f>X$298*Assumptions!$M60*(1+Assumptions!$J$24)^(X$1-$G$1)</f>
        <v>0</v>
      </c>
      <c r="Y446" s="12"/>
      <c r="Z446" s="12"/>
    </row>
    <row r="447" spans="1:26" ht="14.25" customHeight="1">
      <c r="A447" s="423"/>
      <c r="B447" s="423"/>
      <c r="C447" s="423"/>
      <c r="D447" s="125" t="s">
        <v>103</v>
      </c>
      <c r="E447" s="12"/>
      <c r="F447" s="13"/>
      <c r="G447" s="234">
        <f>G$298*Assumptions!$D61*(1+Assumptions!$J$24)^(G$1-$G$1)</f>
        <v>0</v>
      </c>
      <c r="H447" s="234">
        <f>H$298*Assumptions!$G61*(1+Assumptions!$J$24)^(H$1-$G$1)</f>
        <v>0</v>
      </c>
      <c r="I447" s="234">
        <f>I$298*Assumptions!$G61*(1+Assumptions!$J$24)^(I$1-$G$1)</f>
        <v>0</v>
      </c>
      <c r="J447" s="234">
        <f>J$298*Assumptions!$G61*(1+Assumptions!$J$24)^(J$1-$G$1)</f>
        <v>0</v>
      </c>
      <c r="K447" s="234">
        <f>K$298*Assumptions!$M61*(1+Assumptions!$J$24)^(K$1-$G$1)</f>
        <v>0</v>
      </c>
      <c r="L447" s="234">
        <f>L$298*Assumptions!$M61*(1+Assumptions!$J$24)^(L$1-$G$1)</f>
        <v>0</v>
      </c>
      <c r="M447" s="234">
        <f>M$298*Assumptions!$M61*(1+Assumptions!$J$24)^(M$1-$G$1)</f>
        <v>0</v>
      </c>
      <c r="N447" s="234">
        <f>N$298*Assumptions!$M61*(1+Assumptions!$J$24)^(N$1-$G$1)</f>
        <v>0</v>
      </c>
      <c r="O447" s="234">
        <f>O$298*Assumptions!$M61*(1+Assumptions!$J$24)^(O$1-$G$1)</f>
        <v>0</v>
      </c>
      <c r="P447" s="234">
        <f>P$298*Assumptions!$M61*(1+Assumptions!$J$24)^(P$1-$G$1)</f>
        <v>0</v>
      </c>
      <c r="Q447" s="234">
        <f>Q$298*Assumptions!$M61*(1+Assumptions!$J$24)^(Q$1-$G$1)</f>
        <v>0</v>
      </c>
      <c r="R447" s="234">
        <f>R$298*Assumptions!$M61*(1+Assumptions!$J$24)^(R$1-$G$1)</f>
        <v>0</v>
      </c>
      <c r="S447" s="234">
        <f>S$298*Assumptions!$M61*(1+Assumptions!$J$24)^(S$1-$G$1)</f>
        <v>0</v>
      </c>
      <c r="T447" s="234">
        <f>T$298*Assumptions!$M61*(1+Assumptions!$J$24)^(T$1-$G$1)</f>
        <v>0</v>
      </c>
      <c r="U447" s="234">
        <f>U$298*Assumptions!$M61*(1+Assumptions!$J$24)^(U$1-$G$1)</f>
        <v>0</v>
      </c>
      <c r="V447" s="234">
        <f>V$298*Assumptions!$M61*(1+Assumptions!$J$24)^(V$1-$G$1)</f>
        <v>0</v>
      </c>
      <c r="W447" s="234">
        <f>W$298*Assumptions!$M61*(1+Assumptions!$J$24)^(W$1-$G$1)</f>
        <v>0</v>
      </c>
      <c r="X447" s="234">
        <f>X$298*Assumptions!$M61*(1+Assumptions!$J$24)^(X$1-$G$1)</f>
        <v>0</v>
      </c>
      <c r="Y447" s="12"/>
      <c r="Z447" s="12"/>
    </row>
    <row r="448" spans="1:26" ht="14.25" customHeight="1">
      <c r="A448" s="423"/>
      <c r="B448" s="423"/>
      <c r="C448" s="423"/>
      <c r="D448" s="125" t="s">
        <v>104</v>
      </c>
      <c r="E448" s="12"/>
      <c r="F448" s="13"/>
      <c r="G448" s="234">
        <f>G$298*Assumptions!$D62*(1+Assumptions!$J$24)^(G$1-$G$1)</f>
        <v>0</v>
      </c>
      <c r="H448" s="234">
        <f>H$298*Assumptions!$G62*(1+Assumptions!$J$24)^(H$1-$G$1)</f>
        <v>0</v>
      </c>
      <c r="I448" s="234">
        <f>I$298*Assumptions!$G62*(1+Assumptions!$J$24)^(I$1-$G$1)</f>
        <v>0</v>
      </c>
      <c r="J448" s="234">
        <f>J$298*Assumptions!$G62*(1+Assumptions!$J$24)^(J$1-$G$1)</f>
        <v>0</v>
      </c>
      <c r="K448" s="234">
        <f>K$298*Assumptions!$M62*(1+Assumptions!$J$24)^(K$1-$G$1)</f>
        <v>0</v>
      </c>
      <c r="L448" s="234">
        <f>L$298*Assumptions!$M62*(1+Assumptions!$J$24)^(L$1-$G$1)</f>
        <v>0</v>
      </c>
      <c r="M448" s="234">
        <f>M$298*Assumptions!$M62*(1+Assumptions!$J$24)^(M$1-$G$1)</f>
        <v>0</v>
      </c>
      <c r="N448" s="234">
        <f>N$298*Assumptions!$M62*(1+Assumptions!$J$24)^(N$1-$G$1)</f>
        <v>0</v>
      </c>
      <c r="O448" s="234">
        <f>O$298*Assumptions!$M62*(1+Assumptions!$J$24)^(O$1-$G$1)</f>
        <v>0</v>
      </c>
      <c r="P448" s="234">
        <f>P$298*Assumptions!$M62*(1+Assumptions!$J$24)^(P$1-$G$1)</f>
        <v>0</v>
      </c>
      <c r="Q448" s="234">
        <f>Q$298*Assumptions!$M62*(1+Assumptions!$J$24)^(Q$1-$G$1)</f>
        <v>0</v>
      </c>
      <c r="R448" s="234">
        <f>R$298*Assumptions!$M62*(1+Assumptions!$J$24)^(R$1-$G$1)</f>
        <v>0</v>
      </c>
      <c r="S448" s="234">
        <f>S$298*Assumptions!$M62*(1+Assumptions!$J$24)^(S$1-$G$1)</f>
        <v>0</v>
      </c>
      <c r="T448" s="234">
        <f>T$298*Assumptions!$M62*(1+Assumptions!$J$24)^(T$1-$G$1)</f>
        <v>0</v>
      </c>
      <c r="U448" s="234">
        <f>U$298*Assumptions!$M62*(1+Assumptions!$J$24)^(U$1-$G$1)</f>
        <v>0</v>
      </c>
      <c r="V448" s="234">
        <f>V$298*Assumptions!$M62*(1+Assumptions!$J$24)^(V$1-$G$1)</f>
        <v>0</v>
      </c>
      <c r="W448" s="234">
        <f>W$298*Assumptions!$M62*(1+Assumptions!$J$24)^(W$1-$G$1)</f>
        <v>0</v>
      </c>
      <c r="X448" s="234">
        <f>X$298*Assumptions!$M62*(1+Assumptions!$J$24)^(X$1-$G$1)</f>
        <v>0</v>
      </c>
      <c r="Y448" s="12"/>
      <c r="Z448" s="12"/>
    </row>
    <row r="449" spans="1:26" ht="14.25" customHeight="1">
      <c r="A449" s="423"/>
      <c r="B449" s="423"/>
      <c r="C449" s="423"/>
      <c r="D449" s="125" t="s">
        <v>105</v>
      </c>
      <c r="E449" s="12"/>
      <c r="F449" s="13"/>
      <c r="G449" s="234">
        <f>G$298*Assumptions!$D63*(1+Assumptions!$J$24)^(G$1-$G$1)</f>
        <v>0</v>
      </c>
      <c r="H449" s="234">
        <f>H$298*Assumptions!$G63*(1+Assumptions!$J$24)^(H$1-$G$1)</f>
        <v>0</v>
      </c>
      <c r="I449" s="234">
        <f>I$298*Assumptions!$G63*(1+Assumptions!$J$24)^(I$1-$G$1)</f>
        <v>0</v>
      </c>
      <c r="J449" s="234">
        <f>J$298*Assumptions!$G63*(1+Assumptions!$J$24)^(J$1-$G$1)</f>
        <v>0</v>
      </c>
      <c r="K449" s="234">
        <f>K$298*Assumptions!$M63*(1+Assumptions!$J$24)^(K$1-$G$1)</f>
        <v>0</v>
      </c>
      <c r="L449" s="234">
        <f>L$298*Assumptions!$M63*(1+Assumptions!$J$24)^(L$1-$G$1)</f>
        <v>0</v>
      </c>
      <c r="M449" s="234">
        <f>M$298*Assumptions!$M63*(1+Assumptions!$J$24)^(M$1-$G$1)</f>
        <v>0</v>
      </c>
      <c r="N449" s="234">
        <f>N$298*Assumptions!$M63*(1+Assumptions!$J$24)^(N$1-$G$1)</f>
        <v>0</v>
      </c>
      <c r="O449" s="234">
        <f>O$298*Assumptions!$M63*(1+Assumptions!$J$24)^(O$1-$G$1)</f>
        <v>0</v>
      </c>
      <c r="P449" s="234">
        <f>P$298*Assumptions!$M63*(1+Assumptions!$J$24)^(P$1-$G$1)</f>
        <v>0</v>
      </c>
      <c r="Q449" s="234">
        <f>Q$298*Assumptions!$M63*(1+Assumptions!$J$24)^(Q$1-$G$1)</f>
        <v>0</v>
      </c>
      <c r="R449" s="234">
        <f>R$298*Assumptions!$M63*(1+Assumptions!$J$24)^(R$1-$G$1)</f>
        <v>0</v>
      </c>
      <c r="S449" s="234">
        <f>S$298*Assumptions!$M63*(1+Assumptions!$J$24)^(S$1-$G$1)</f>
        <v>0</v>
      </c>
      <c r="T449" s="234">
        <f>T$298*Assumptions!$M63*(1+Assumptions!$J$24)^(T$1-$G$1)</f>
        <v>0</v>
      </c>
      <c r="U449" s="234">
        <f>U$298*Assumptions!$M63*(1+Assumptions!$J$24)^(U$1-$G$1)</f>
        <v>0</v>
      </c>
      <c r="V449" s="234">
        <f>V$298*Assumptions!$M63*(1+Assumptions!$J$24)^(V$1-$G$1)</f>
        <v>0</v>
      </c>
      <c r="W449" s="234">
        <f>W$298*Assumptions!$M63*(1+Assumptions!$J$24)^(W$1-$G$1)</f>
        <v>0</v>
      </c>
      <c r="X449" s="234">
        <f>X$298*Assumptions!$M63*(1+Assumptions!$J$24)^(X$1-$G$1)</f>
        <v>0</v>
      </c>
      <c r="Y449" s="12"/>
      <c r="Z449" s="12"/>
    </row>
    <row r="450" spans="1:26" ht="14.25" customHeight="1">
      <c r="A450" s="423"/>
      <c r="B450" s="423"/>
      <c r="C450" s="423"/>
      <c r="D450" s="125" t="s">
        <v>94</v>
      </c>
      <c r="E450" s="12"/>
      <c r="F450" s="13"/>
      <c r="G450" s="234">
        <f>G$298*Assumptions!$D64*(1+Assumptions!$J$24)^(G$1-$G$1)</f>
        <v>0</v>
      </c>
      <c r="H450" s="234">
        <f>H$298*Assumptions!$G64*(1+Assumptions!$J$24)^(H$1-$G$1)</f>
        <v>0</v>
      </c>
      <c r="I450" s="234">
        <f>I$298*Assumptions!$G64*(1+Assumptions!$J$24)^(I$1-$G$1)</f>
        <v>0</v>
      </c>
      <c r="J450" s="234">
        <f>J$298*Assumptions!$G64*(1+Assumptions!$J$24)^(J$1-$G$1)</f>
        <v>0</v>
      </c>
      <c r="K450" s="234">
        <f>K$298*Assumptions!$M64*(1+Assumptions!$J$24)^(K$1-$G$1)</f>
        <v>0</v>
      </c>
      <c r="L450" s="234">
        <f>L$298*Assumptions!$M64*(1+Assumptions!$J$24)^(L$1-$G$1)</f>
        <v>0</v>
      </c>
      <c r="M450" s="234">
        <f>M$298*Assumptions!$M64*(1+Assumptions!$J$24)^(M$1-$G$1)</f>
        <v>0</v>
      </c>
      <c r="N450" s="234">
        <f>N$298*Assumptions!$M64*(1+Assumptions!$J$24)^(N$1-$G$1)</f>
        <v>0</v>
      </c>
      <c r="O450" s="234">
        <f>O$298*Assumptions!$M64*(1+Assumptions!$J$24)^(O$1-$G$1)</f>
        <v>0</v>
      </c>
      <c r="P450" s="234">
        <f>P$298*Assumptions!$M64*(1+Assumptions!$J$24)^(P$1-$G$1)</f>
        <v>0</v>
      </c>
      <c r="Q450" s="234">
        <f>Q$298*Assumptions!$M64*(1+Assumptions!$J$24)^(Q$1-$G$1)</f>
        <v>0</v>
      </c>
      <c r="R450" s="234">
        <f>R$298*Assumptions!$M64*(1+Assumptions!$J$24)^(R$1-$G$1)</f>
        <v>0</v>
      </c>
      <c r="S450" s="234">
        <f>S$298*Assumptions!$M64*(1+Assumptions!$J$24)^(S$1-$G$1)</f>
        <v>0</v>
      </c>
      <c r="T450" s="234">
        <f>T$298*Assumptions!$M64*(1+Assumptions!$J$24)^(T$1-$G$1)</f>
        <v>0</v>
      </c>
      <c r="U450" s="234">
        <f>U$298*Assumptions!$M64*(1+Assumptions!$J$24)^(U$1-$G$1)</f>
        <v>0</v>
      </c>
      <c r="V450" s="234">
        <f>V$298*Assumptions!$M64*(1+Assumptions!$J$24)^(V$1-$G$1)</f>
        <v>0</v>
      </c>
      <c r="W450" s="234">
        <f>W$298*Assumptions!$M64*(1+Assumptions!$J$24)^(W$1-$G$1)</f>
        <v>0</v>
      </c>
      <c r="X450" s="234">
        <f>X$298*Assumptions!$M64*(1+Assumptions!$J$24)^(X$1-$G$1)</f>
        <v>0</v>
      </c>
      <c r="Y450" s="12"/>
      <c r="Z450" s="12"/>
    </row>
    <row r="451" spans="1:26" ht="14.25" customHeight="1">
      <c r="A451" s="423"/>
      <c r="B451" s="423"/>
      <c r="C451" s="423"/>
      <c r="D451" s="239" t="s">
        <v>106</v>
      </c>
      <c r="E451" s="12"/>
      <c r="F451" s="294"/>
      <c r="G451" s="234">
        <f>G$298*Assumptions!$D65*(1+Assumptions!$J$24)^(G$1-$G$1)</f>
        <v>0</v>
      </c>
      <c r="H451" s="295">
        <f>H$298*Assumptions!$G65*(1+Assumptions!$J$24)^(H$1-$G$1)</f>
        <v>0</v>
      </c>
      <c r="I451" s="295">
        <f>I$298*Assumptions!$G65*(1+Assumptions!$J$24)^(I$1-$G$1)</f>
        <v>0</v>
      </c>
      <c r="J451" s="295">
        <f>J$298*Assumptions!$G65*(1+Assumptions!$J$24)^(J$1-$G$1)</f>
        <v>0</v>
      </c>
      <c r="K451" s="295">
        <f>K$298*Assumptions!$M65*(1+Assumptions!$J$24)^(K$1-$G$1)</f>
        <v>0</v>
      </c>
      <c r="L451" s="295">
        <f>L$298*Assumptions!$M65*(1+Assumptions!$J$24)^(L$1-$G$1)</f>
        <v>0</v>
      </c>
      <c r="M451" s="295">
        <f>M$298*Assumptions!$M65*(1+Assumptions!$J$24)^(M$1-$G$1)</f>
        <v>0</v>
      </c>
      <c r="N451" s="295">
        <f>N$298*Assumptions!$M65*(1+Assumptions!$J$24)^(N$1-$G$1)</f>
        <v>0</v>
      </c>
      <c r="O451" s="295">
        <f>O$298*Assumptions!$M65*(1+Assumptions!$J$24)^(O$1-$G$1)</f>
        <v>0</v>
      </c>
      <c r="P451" s="295">
        <f>P$298*Assumptions!$M65*(1+Assumptions!$J$24)^(P$1-$G$1)</f>
        <v>0</v>
      </c>
      <c r="Q451" s="295">
        <f>Q$298*Assumptions!$M65*(1+Assumptions!$J$24)^(Q$1-$G$1)</f>
        <v>0</v>
      </c>
      <c r="R451" s="295">
        <f>R$298*Assumptions!$M65*(1+Assumptions!$J$24)^(R$1-$G$1)</f>
        <v>0</v>
      </c>
      <c r="S451" s="295">
        <f>S$298*Assumptions!$M65*(1+Assumptions!$J$24)^(S$1-$G$1)</f>
        <v>0</v>
      </c>
      <c r="T451" s="295">
        <f>T$298*Assumptions!$M65*(1+Assumptions!$J$24)^(T$1-$G$1)</f>
        <v>0</v>
      </c>
      <c r="U451" s="295">
        <f>U$298*Assumptions!$M65*(1+Assumptions!$J$24)^(U$1-$G$1)</f>
        <v>0</v>
      </c>
      <c r="V451" s="295">
        <f>V$298*Assumptions!$M65*(1+Assumptions!$J$24)^(V$1-$G$1)</f>
        <v>0</v>
      </c>
      <c r="W451" s="295">
        <f>W$298*Assumptions!$M65*(1+Assumptions!$J$24)^(W$1-$G$1)</f>
        <v>0</v>
      </c>
      <c r="X451" s="295">
        <f>X$298*Assumptions!$M65*(1+Assumptions!$J$24)^(X$1-$G$1)</f>
        <v>0</v>
      </c>
      <c r="Y451" s="12"/>
      <c r="Z451" s="12"/>
    </row>
    <row r="452" spans="1:26" ht="14.25" customHeight="1">
      <c r="A452" s="423"/>
      <c r="B452" s="423"/>
      <c r="C452" s="423"/>
      <c r="D452" s="305" t="s">
        <v>215</v>
      </c>
      <c r="E452" s="12"/>
      <c r="F452" s="12"/>
      <c r="G452" s="333">
        <f t="shared" ref="G452:X452" si="34">SUM(G442:G451)</f>
        <v>0</v>
      </c>
      <c r="H452" s="327">
        <f t="shared" si="34"/>
        <v>0</v>
      </c>
      <c r="I452" s="327">
        <f t="shared" si="34"/>
        <v>0</v>
      </c>
      <c r="J452" s="327">
        <f t="shared" si="34"/>
        <v>0</v>
      </c>
      <c r="K452" s="327">
        <f t="shared" si="34"/>
        <v>0</v>
      </c>
      <c r="L452" s="327">
        <f t="shared" si="34"/>
        <v>0</v>
      </c>
      <c r="M452" s="327">
        <f t="shared" si="34"/>
        <v>0</v>
      </c>
      <c r="N452" s="327">
        <f t="shared" si="34"/>
        <v>0</v>
      </c>
      <c r="O452" s="327">
        <f t="shared" si="34"/>
        <v>0</v>
      </c>
      <c r="P452" s="327">
        <f t="shared" si="34"/>
        <v>0</v>
      </c>
      <c r="Q452" s="327">
        <f t="shared" si="34"/>
        <v>0</v>
      </c>
      <c r="R452" s="327">
        <f t="shared" si="34"/>
        <v>0</v>
      </c>
      <c r="S452" s="327">
        <f t="shared" si="34"/>
        <v>0</v>
      </c>
      <c r="T452" s="327">
        <f t="shared" si="34"/>
        <v>0</v>
      </c>
      <c r="U452" s="327">
        <f t="shared" si="34"/>
        <v>0</v>
      </c>
      <c r="V452" s="327">
        <f t="shared" si="34"/>
        <v>0</v>
      </c>
      <c r="W452" s="327">
        <f t="shared" si="34"/>
        <v>0</v>
      </c>
      <c r="X452" s="327">
        <f t="shared" si="34"/>
        <v>0</v>
      </c>
      <c r="Y452" s="12"/>
      <c r="Z452" s="12"/>
    </row>
    <row r="453" spans="1:26" ht="14.25" customHeight="1">
      <c r="A453" s="423"/>
      <c r="B453" s="423"/>
      <c r="C453" s="423"/>
      <c r="D453" s="12"/>
      <c r="E453" s="12"/>
      <c r="F453" s="12"/>
      <c r="G453" s="331"/>
      <c r="H453" s="329"/>
      <c r="I453" s="329"/>
      <c r="J453" s="329"/>
      <c r="K453" s="329"/>
      <c r="L453" s="329"/>
      <c r="M453" s="329"/>
      <c r="N453" s="329"/>
      <c r="O453" s="329"/>
      <c r="P453" s="329"/>
      <c r="Q453" s="329"/>
      <c r="R453" s="329"/>
      <c r="S453" s="329"/>
      <c r="T453" s="329"/>
      <c r="U453" s="329"/>
      <c r="V453" s="329"/>
      <c r="W453" s="329"/>
      <c r="X453" s="329"/>
      <c r="Y453" s="12"/>
      <c r="Z453" s="12"/>
    </row>
    <row r="454" spans="1:26" ht="14.25" customHeight="1">
      <c r="A454" s="423"/>
      <c r="B454" s="423"/>
      <c r="C454" s="423"/>
      <c r="D454" s="302" t="s">
        <v>125</v>
      </c>
      <c r="E454" s="12"/>
      <c r="F454" s="12"/>
      <c r="G454" s="331"/>
      <c r="H454" s="329"/>
      <c r="I454" s="329"/>
      <c r="J454" s="329"/>
      <c r="K454" s="329"/>
      <c r="L454" s="329"/>
      <c r="M454" s="329"/>
      <c r="N454" s="329"/>
      <c r="O454" s="329"/>
      <c r="P454" s="329"/>
      <c r="Q454" s="329"/>
      <c r="R454" s="329"/>
      <c r="S454" s="329"/>
      <c r="T454" s="329"/>
      <c r="U454" s="329"/>
      <c r="V454" s="329"/>
      <c r="W454" s="329"/>
      <c r="X454" s="329"/>
      <c r="Y454" s="12"/>
      <c r="Z454" s="12"/>
    </row>
    <row r="455" spans="1:26" ht="14.25" customHeight="1">
      <c r="A455" s="423"/>
      <c r="B455" s="423"/>
      <c r="C455" s="423"/>
      <c r="D455" s="125" t="s">
        <v>86</v>
      </c>
      <c r="E455" s="12"/>
      <c r="F455" s="12"/>
      <c r="G455" s="327">
        <f>G$299*Assumptions!$H56*(1+Assumptions!$J$24)^(G$1-$G$1)</f>
        <v>0</v>
      </c>
      <c r="H455" s="327">
        <f>H$299*Assumptions!$H56*(1+Assumptions!$J$24)^(H$1-$G$1)</f>
        <v>0</v>
      </c>
      <c r="I455" s="327">
        <f>I$299*Assumptions!$H56*(1+Assumptions!$J$24)^(I$1-$G$1)</f>
        <v>0</v>
      </c>
      <c r="J455" s="327">
        <f>J$299*Assumptions!$H56*(1+Assumptions!$J$24)^(J$1-$G$1)</f>
        <v>0</v>
      </c>
      <c r="K455" s="327">
        <f>K$299*Assumptions!$N56*(1+Assumptions!$J$24)^(K$1-$G$1)</f>
        <v>0</v>
      </c>
      <c r="L455" s="327">
        <f>L$299*Assumptions!$N56*(1+Assumptions!$J$24)^(L$1-$G$1)</f>
        <v>0</v>
      </c>
      <c r="M455" s="327">
        <f>M$299*Assumptions!$N56*(1+Assumptions!$J$24)^(M$1-$G$1)</f>
        <v>0</v>
      </c>
      <c r="N455" s="327">
        <f>N$299*Assumptions!$N56*(1+Assumptions!$J$24)^(N$1-$G$1)</f>
        <v>0</v>
      </c>
      <c r="O455" s="327">
        <f>O$299*Assumptions!$N56*(1+Assumptions!$J$24)^(O$1-$G$1)</f>
        <v>0</v>
      </c>
      <c r="P455" s="327">
        <f>P$299*Assumptions!$N56*(1+Assumptions!$J$24)^(P$1-$G$1)</f>
        <v>0</v>
      </c>
      <c r="Q455" s="327">
        <f>Q$299*Assumptions!$N56*(1+Assumptions!$J$24)^(Q$1-$G$1)</f>
        <v>0</v>
      </c>
      <c r="R455" s="327">
        <f>R$299*Assumptions!$N56*(1+Assumptions!$J$24)^(R$1-$G$1)</f>
        <v>0</v>
      </c>
      <c r="S455" s="327">
        <f>S$299*Assumptions!$N56*(1+Assumptions!$J$24)^(S$1-$G$1)</f>
        <v>0</v>
      </c>
      <c r="T455" s="327">
        <f>T$299*Assumptions!$N56*(1+Assumptions!$J$24)^(T$1-$G$1)</f>
        <v>0</v>
      </c>
      <c r="U455" s="327">
        <f>U$299*Assumptions!$N56*(1+Assumptions!$J$24)^(U$1-$G$1)</f>
        <v>0</v>
      </c>
      <c r="V455" s="327">
        <f>V$299*Assumptions!$N56*(1+Assumptions!$J$24)^(V$1-$G$1)</f>
        <v>0</v>
      </c>
      <c r="W455" s="327">
        <f>W$299*Assumptions!$N56*(1+Assumptions!$J$24)^(W$1-$G$1)</f>
        <v>0</v>
      </c>
      <c r="X455" s="327">
        <f>X$299*Assumptions!$N56*(1+Assumptions!$J$24)^(X$1-$G$1)</f>
        <v>0</v>
      </c>
      <c r="Y455" s="12"/>
      <c r="Z455" s="12"/>
    </row>
    <row r="456" spans="1:26" ht="14.25" customHeight="1">
      <c r="A456" s="423"/>
      <c r="B456" s="423"/>
      <c r="C456" s="423"/>
      <c r="D456" s="125" t="s">
        <v>100</v>
      </c>
      <c r="E456" s="12"/>
      <c r="F456" s="12"/>
      <c r="G456" s="327">
        <f>G$299*Assumptions!$H57*(1+Assumptions!$J$24)^(G$1-$G$1)</f>
        <v>0</v>
      </c>
      <c r="H456" s="327">
        <f>H$299*Assumptions!$H57*(1+Assumptions!$J$24)^(H$1-$G$1)</f>
        <v>0</v>
      </c>
      <c r="I456" s="327">
        <f>I$299*Assumptions!$H57*(1+Assumptions!$J$24)^(I$1-$G$1)</f>
        <v>0</v>
      </c>
      <c r="J456" s="327">
        <f>J$299*Assumptions!$H57*(1+Assumptions!$J$24)^(J$1-$G$1)</f>
        <v>0</v>
      </c>
      <c r="K456" s="327">
        <f>K$299*Assumptions!$N57*(1+Assumptions!$J$24)^(K$1-$G$1)</f>
        <v>0</v>
      </c>
      <c r="L456" s="327">
        <f>L$299*Assumptions!$N57*(1+Assumptions!$J$24)^(L$1-$G$1)</f>
        <v>0</v>
      </c>
      <c r="M456" s="327">
        <f>M$299*Assumptions!$N57*(1+Assumptions!$J$24)^(M$1-$G$1)</f>
        <v>0</v>
      </c>
      <c r="N456" s="327">
        <f>N$299*Assumptions!$N57*(1+Assumptions!$J$24)^(N$1-$G$1)</f>
        <v>0</v>
      </c>
      <c r="O456" s="327">
        <f>O$299*Assumptions!$N57*(1+Assumptions!$J$24)^(O$1-$G$1)</f>
        <v>0</v>
      </c>
      <c r="P456" s="327">
        <f>P$299*Assumptions!$N57*(1+Assumptions!$J$24)^(P$1-$G$1)</f>
        <v>0</v>
      </c>
      <c r="Q456" s="327">
        <f>Q$299*Assumptions!$N57*(1+Assumptions!$J$24)^(Q$1-$G$1)</f>
        <v>0</v>
      </c>
      <c r="R456" s="327">
        <f>R$299*Assumptions!$N57*(1+Assumptions!$J$24)^(R$1-$G$1)</f>
        <v>0</v>
      </c>
      <c r="S456" s="327">
        <f>S$299*Assumptions!$N57*(1+Assumptions!$J$24)^(S$1-$G$1)</f>
        <v>0</v>
      </c>
      <c r="T456" s="327">
        <f>T$299*Assumptions!$N57*(1+Assumptions!$J$24)^(T$1-$G$1)</f>
        <v>0</v>
      </c>
      <c r="U456" s="327">
        <f>U$299*Assumptions!$N57*(1+Assumptions!$J$24)^(U$1-$G$1)</f>
        <v>0</v>
      </c>
      <c r="V456" s="327">
        <f>V$299*Assumptions!$N57*(1+Assumptions!$J$24)^(V$1-$G$1)</f>
        <v>0</v>
      </c>
      <c r="W456" s="327">
        <f>W$299*Assumptions!$N57*(1+Assumptions!$J$24)^(W$1-$G$1)</f>
        <v>0</v>
      </c>
      <c r="X456" s="327">
        <f>X$299*Assumptions!$N57*(1+Assumptions!$J$24)^(X$1-$G$1)</f>
        <v>0</v>
      </c>
      <c r="Y456" s="12"/>
      <c r="Z456" s="12"/>
    </row>
    <row r="457" spans="1:26" ht="14.25" customHeight="1">
      <c r="A457" s="423"/>
      <c r="B457" s="423"/>
      <c r="C457" s="423"/>
      <c r="D457" s="125" t="s">
        <v>101</v>
      </c>
      <c r="E457" s="12"/>
      <c r="F457" s="12"/>
      <c r="G457" s="327">
        <f>G$299*Assumptions!$H58*(1+Assumptions!$J$24)^(G$1-$G$1)</f>
        <v>0</v>
      </c>
      <c r="H457" s="327">
        <f>H$299*Assumptions!$H58*(1+Assumptions!$J$24)^(H$1-$G$1)</f>
        <v>0</v>
      </c>
      <c r="I457" s="327">
        <f>I$299*Assumptions!$H58*(1+Assumptions!$J$24)^(I$1-$G$1)</f>
        <v>0</v>
      </c>
      <c r="J457" s="327">
        <f>J$299*Assumptions!$H58*(1+Assumptions!$J$24)^(J$1-$G$1)</f>
        <v>0</v>
      </c>
      <c r="K457" s="327">
        <f>K$299*Assumptions!$N58*(1+Assumptions!$J$24)^(K$1-$G$1)</f>
        <v>0</v>
      </c>
      <c r="L457" s="327">
        <f>L$299*Assumptions!$N58*(1+Assumptions!$J$24)^(L$1-$G$1)</f>
        <v>0</v>
      </c>
      <c r="M457" s="327">
        <f>M$299*Assumptions!$N58*(1+Assumptions!$J$24)^(M$1-$G$1)</f>
        <v>0</v>
      </c>
      <c r="N457" s="327">
        <f>N$299*Assumptions!$N58*(1+Assumptions!$J$24)^(N$1-$G$1)</f>
        <v>0</v>
      </c>
      <c r="O457" s="327">
        <f>O$299*Assumptions!$N58*(1+Assumptions!$J$24)^(O$1-$G$1)</f>
        <v>0</v>
      </c>
      <c r="P457" s="327">
        <f>P$299*Assumptions!$N58*(1+Assumptions!$J$24)^(P$1-$G$1)</f>
        <v>0</v>
      </c>
      <c r="Q457" s="327">
        <f>Q$299*Assumptions!$N58*(1+Assumptions!$J$24)^(Q$1-$G$1)</f>
        <v>0</v>
      </c>
      <c r="R457" s="327">
        <f>R$299*Assumptions!$N58*(1+Assumptions!$J$24)^(R$1-$G$1)</f>
        <v>0</v>
      </c>
      <c r="S457" s="327">
        <f>S$299*Assumptions!$N58*(1+Assumptions!$J$24)^(S$1-$G$1)</f>
        <v>0</v>
      </c>
      <c r="T457" s="327">
        <f>T$299*Assumptions!$N58*(1+Assumptions!$J$24)^(T$1-$G$1)</f>
        <v>0</v>
      </c>
      <c r="U457" s="327">
        <f>U$299*Assumptions!$N58*(1+Assumptions!$J$24)^(U$1-$G$1)</f>
        <v>0</v>
      </c>
      <c r="V457" s="327">
        <f>V$299*Assumptions!$N58*(1+Assumptions!$J$24)^(V$1-$G$1)</f>
        <v>0</v>
      </c>
      <c r="W457" s="327">
        <f>W$299*Assumptions!$N58*(1+Assumptions!$J$24)^(W$1-$G$1)</f>
        <v>0</v>
      </c>
      <c r="X457" s="327">
        <f>X$299*Assumptions!$N58*(1+Assumptions!$J$24)^(X$1-$G$1)</f>
        <v>0</v>
      </c>
      <c r="Y457" s="12"/>
      <c r="Z457" s="12"/>
    </row>
    <row r="458" spans="1:26" ht="14.25" customHeight="1">
      <c r="A458" s="423"/>
      <c r="B458" s="423"/>
      <c r="C458" s="423"/>
      <c r="D458" s="125" t="s">
        <v>102</v>
      </c>
      <c r="E458" s="12"/>
      <c r="F458" s="12"/>
      <c r="G458" s="327">
        <f>G$299*Assumptions!$H59*(1+Assumptions!$J$24)^(G$1-$G$1)</f>
        <v>0</v>
      </c>
      <c r="H458" s="327">
        <f>H$299*Assumptions!$H59*(1+Assumptions!$J$24)^(H$1-$G$1)</f>
        <v>0</v>
      </c>
      <c r="I458" s="327">
        <f>I$299*Assumptions!$H59*(1+Assumptions!$J$24)^(I$1-$G$1)</f>
        <v>0</v>
      </c>
      <c r="J458" s="327">
        <f>J$299*Assumptions!$H59*(1+Assumptions!$J$24)^(J$1-$G$1)</f>
        <v>0</v>
      </c>
      <c r="K458" s="327">
        <f>K$299*Assumptions!$N59*(1+Assumptions!$J$24)^(K$1-$G$1)</f>
        <v>0</v>
      </c>
      <c r="L458" s="327">
        <f>L$299*Assumptions!$N59*(1+Assumptions!$J$24)^(L$1-$G$1)</f>
        <v>0</v>
      </c>
      <c r="M458" s="327">
        <f>M$299*Assumptions!$N59*(1+Assumptions!$J$24)^(M$1-$G$1)</f>
        <v>0</v>
      </c>
      <c r="N458" s="327">
        <f>N$299*Assumptions!$N59*(1+Assumptions!$J$24)^(N$1-$G$1)</f>
        <v>0</v>
      </c>
      <c r="O458" s="327">
        <f>O$299*Assumptions!$N59*(1+Assumptions!$J$24)^(O$1-$G$1)</f>
        <v>0</v>
      </c>
      <c r="P458" s="327">
        <f>P$299*Assumptions!$N59*(1+Assumptions!$J$24)^(P$1-$G$1)</f>
        <v>0</v>
      </c>
      <c r="Q458" s="327">
        <f>Q$299*Assumptions!$N59*(1+Assumptions!$J$24)^(Q$1-$G$1)</f>
        <v>0</v>
      </c>
      <c r="R458" s="327">
        <f>R$299*Assumptions!$N59*(1+Assumptions!$J$24)^(R$1-$G$1)</f>
        <v>0</v>
      </c>
      <c r="S458" s="327">
        <f>S$299*Assumptions!$N59*(1+Assumptions!$J$24)^(S$1-$G$1)</f>
        <v>0</v>
      </c>
      <c r="T458" s="327">
        <f>T$299*Assumptions!$N59*(1+Assumptions!$J$24)^(T$1-$G$1)</f>
        <v>0</v>
      </c>
      <c r="U458" s="327">
        <f>U$299*Assumptions!$N59*(1+Assumptions!$J$24)^(U$1-$G$1)</f>
        <v>0</v>
      </c>
      <c r="V458" s="327">
        <f>V$299*Assumptions!$N59*(1+Assumptions!$J$24)^(V$1-$G$1)</f>
        <v>0</v>
      </c>
      <c r="W458" s="327">
        <f>W$299*Assumptions!$N59*(1+Assumptions!$J$24)^(W$1-$G$1)</f>
        <v>0</v>
      </c>
      <c r="X458" s="327">
        <f>X$299*Assumptions!$N59*(1+Assumptions!$J$24)^(X$1-$G$1)</f>
        <v>0</v>
      </c>
      <c r="Y458" s="12"/>
      <c r="Z458" s="12"/>
    </row>
    <row r="459" spans="1:26" ht="14.25" customHeight="1">
      <c r="A459" s="423"/>
      <c r="B459" s="423"/>
      <c r="C459" s="423"/>
      <c r="D459" s="125" t="s">
        <v>90</v>
      </c>
      <c r="E459" s="12"/>
      <c r="F459" s="12"/>
      <c r="G459" s="327">
        <f>G$299*Assumptions!$H60*(1+Assumptions!$J$24)^(G$1-$G$1)</f>
        <v>0</v>
      </c>
      <c r="H459" s="327">
        <f>H$299*Assumptions!$H60*(1+Assumptions!$J$24)^(H$1-$G$1)</f>
        <v>0</v>
      </c>
      <c r="I459" s="327">
        <f>I$299*Assumptions!$H60*(1+Assumptions!$J$24)^(I$1-$G$1)</f>
        <v>0</v>
      </c>
      <c r="J459" s="327">
        <f>J$299*Assumptions!$H60*(1+Assumptions!$J$24)^(J$1-$G$1)</f>
        <v>0</v>
      </c>
      <c r="K459" s="327">
        <f>K$299*Assumptions!$N60*(1+Assumptions!$J$24)^(K$1-$G$1)</f>
        <v>0</v>
      </c>
      <c r="L459" s="327">
        <f>L$299*Assumptions!$N60*(1+Assumptions!$J$24)^(L$1-$G$1)</f>
        <v>0</v>
      </c>
      <c r="M459" s="327">
        <f>M$299*Assumptions!$N60*(1+Assumptions!$J$24)^(M$1-$G$1)</f>
        <v>0</v>
      </c>
      <c r="N459" s="327">
        <f>N$299*Assumptions!$N60*(1+Assumptions!$J$24)^(N$1-$G$1)</f>
        <v>0</v>
      </c>
      <c r="O459" s="327">
        <f>O$299*Assumptions!$N60*(1+Assumptions!$J$24)^(O$1-$G$1)</f>
        <v>0</v>
      </c>
      <c r="P459" s="327">
        <f>P$299*Assumptions!$N60*(1+Assumptions!$J$24)^(P$1-$G$1)</f>
        <v>0</v>
      </c>
      <c r="Q459" s="327">
        <f>Q$299*Assumptions!$N60*(1+Assumptions!$J$24)^(Q$1-$G$1)</f>
        <v>0</v>
      </c>
      <c r="R459" s="327">
        <f>R$299*Assumptions!$N60*(1+Assumptions!$J$24)^(R$1-$G$1)</f>
        <v>0</v>
      </c>
      <c r="S459" s="327">
        <f>S$299*Assumptions!$N60*(1+Assumptions!$J$24)^(S$1-$G$1)</f>
        <v>0</v>
      </c>
      <c r="T459" s="327">
        <f>T$299*Assumptions!$N60*(1+Assumptions!$J$24)^(T$1-$G$1)</f>
        <v>0</v>
      </c>
      <c r="U459" s="327">
        <f>U$299*Assumptions!$N60*(1+Assumptions!$J$24)^(U$1-$G$1)</f>
        <v>0</v>
      </c>
      <c r="V459" s="327">
        <f>V$299*Assumptions!$N60*(1+Assumptions!$J$24)^(V$1-$G$1)</f>
        <v>0</v>
      </c>
      <c r="W459" s="327">
        <f>W$299*Assumptions!$N60*(1+Assumptions!$J$24)^(W$1-$G$1)</f>
        <v>0</v>
      </c>
      <c r="X459" s="327">
        <f>X$299*Assumptions!$N60*(1+Assumptions!$J$24)^(X$1-$G$1)</f>
        <v>0</v>
      </c>
      <c r="Y459" s="12"/>
      <c r="Z459" s="12"/>
    </row>
    <row r="460" spans="1:26" ht="14.25" customHeight="1">
      <c r="A460" s="423"/>
      <c r="B460" s="423"/>
      <c r="C460" s="423"/>
      <c r="D460" s="125" t="s">
        <v>103</v>
      </c>
      <c r="E460" s="12"/>
      <c r="F460" s="12"/>
      <c r="G460" s="327">
        <f>G$299*Assumptions!$H61*(1+Assumptions!$J$24)^(G$1-$G$1)</f>
        <v>0</v>
      </c>
      <c r="H460" s="327">
        <f>H$299*Assumptions!$H61*(1+Assumptions!$J$24)^(H$1-$G$1)</f>
        <v>0</v>
      </c>
      <c r="I460" s="327">
        <f>I$299*Assumptions!$H61*(1+Assumptions!$J$24)^(I$1-$G$1)</f>
        <v>0</v>
      </c>
      <c r="J460" s="327">
        <f>J$299*Assumptions!$H61*(1+Assumptions!$J$24)^(J$1-$G$1)</f>
        <v>0</v>
      </c>
      <c r="K460" s="327">
        <f>K$299*Assumptions!$N61*(1+Assumptions!$J$24)^(K$1-$G$1)</f>
        <v>0</v>
      </c>
      <c r="L460" s="327">
        <f>L$299*Assumptions!$N61*(1+Assumptions!$J$24)^(L$1-$G$1)</f>
        <v>0</v>
      </c>
      <c r="M460" s="327">
        <f>M$299*Assumptions!$N61*(1+Assumptions!$J$24)^(M$1-$G$1)</f>
        <v>0</v>
      </c>
      <c r="N460" s="327">
        <f>N$299*Assumptions!$N61*(1+Assumptions!$J$24)^(N$1-$G$1)</f>
        <v>0</v>
      </c>
      <c r="O460" s="327">
        <f>O$299*Assumptions!$N61*(1+Assumptions!$J$24)^(O$1-$G$1)</f>
        <v>0</v>
      </c>
      <c r="P460" s="327">
        <f>P$299*Assumptions!$N61*(1+Assumptions!$J$24)^(P$1-$G$1)</f>
        <v>0</v>
      </c>
      <c r="Q460" s="327">
        <f>Q$299*Assumptions!$N61*(1+Assumptions!$J$24)^(Q$1-$G$1)</f>
        <v>0</v>
      </c>
      <c r="R460" s="327">
        <f>R$299*Assumptions!$N61*(1+Assumptions!$J$24)^(R$1-$G$1)</f>
        <v>0</v>
      </c>
      <c r="S460" s="327">
        <f>S$299*Assumptions!$N61*(1+Assumptions!$J$24)^(S$1-$G$1)</f>
        <v>0</v>
      </c>
      <c r="T460" s="327">
        <f>T$299*Assumptions!$N61*(1+Assumptions!$J$24)^(T$1-$G$1)</f>
        <v>0</v>
      </c>
      <c r="U460" s="327">
        <f>U$299*Assumptions!$N61*(1+Assumptions!$J$24)^(U$1-$G$1)</f>
        <v>0</v>
      </c>
      <c r="V460" s="327">
        <f>V$299*Assumptions!$N61*(1+Assumptions!$J$24)^(V$1-$G$1)</f>
        <v>0</v>
      </c>
      <c r="W460" s="327">
        <f>W$299*Assumptions!$N61*(1+Assumptions!$J$24)^(W$1-$G$1)</f>
        <v>0</v>
      </c>
      <c r="X460" s="327">
        <f>X$299*Assumptions!$N61*(1+Assumptions!$J$24)^(X$1-$G$1)</f>
        <v>0</v>
      </c>
      <c r="Y460" s="12"/>
      <c r="Z460" s="12"/>
    </row>
    <row r="461" spans="1:26" ht="14.25" customHeight="1">
      <c r="A461" s="423"/>
      <c r="B461" s="423"/>
      <c r="C461" s="423"/>
      <c r="D461" s="125" t="s">
        <v>104</v>
      </c>
      <c r="E461" s="12"/>
      <c r="F461" s="12"/>
      <c r="G461" s="327">
        <f>G$299*Assumptions!$H62*(1+Assumptions!$J$24)^(G$1-$G$1)</f>
        <v>0</v>
      </c>
      <c r="H461" s="327">
        <f>H$299*Assumptions!$H62*(1+Assumptions!$J$24)^(H$1-$G$1)</f>
        <v>0</v>
      </c>
      <c r="I461" s="327">
        <f>I$299*Assumptions!$H62*(1+Assumptions!$J$24)^(I$1-$G$1)</f>
        <v>0</v>
      </c>
      <c r="J461" s="327">
        <f>J$299*Assumptions!$H62*(1+Assumptions!$J$24)^(J$1-$G$1)</f>
        <v>0</v>
      </c>
      <c r="K461" s="327">
        <f>K$299*Assumptions!$N62*(1+Assumptions!$J$24)^(K$1-$G$1)</f>
        <v>0</v>
      </c>
      <c r="L461" s="327">
        <f>L$299*Assumptions!$N62*(1+Assumptions!$J$24)^(L$1-$G$1)</f>
        <v>0</v>
      </c>
      <c r="M461" s="327">
        <f>M$299*Assumptions!$N62*(1+Assumptions!$J$24)^(M$1-$G$1)</f>
        <v>0</v>
      </c>
      <c r="N461" s="327">
        <f>N$299*Assumptions!$N62*(1+Assumptions!$J$24)^(N$1-$G$1)</f>
        <v>0</v>
      </c>
      <c r="O461" s="327">
        <f>O$299*Assumptions!$N62*(1+Assumptions!$J$24)^(O$1-$G$1)</f>
        <v>0</v>
      </c>
      <c r="P461" s="327">
        <f>P$299*Assumptions!$N62*(1+Assumptions!$J$24)^(P$1-$G$1)</f>
        <v>0</v>
      </c>
      <c r="Q461" s="327">
        <f>Q$299*Assumptions!$N62*(1+Assumptions!$J$24)^(Q$1-$G$1)</f>
        <v>0</v>
      </c>
      <c r="R461" s="327">
        <f>R$299*Assumptions!$N62*(1+Assumptions!$J$24)^(R$1-$G$1)</f>
        <v>0</v>
      </c>
      <c r="S461" s="327">
        <f>S$299*Assumptions!$N62*(1+Assumptions!$J$24)^(S$1-$G$1)</f>
        <v>0</v>
      </c>
      <c r="T461" s="327">
        <f>T$299*Assumptions!$N62*(1+Assumptions!$J$24)^(T$1-$G$1)</f>
        <v>0</v>
      </c>
      <c r="U461" s="327">
        <f>U$299*Assumptions!$N62*(1+Assumptions!$J$24)^(U$1-$G$1)</f>
        <v>0</v>
      </c>
      <c r="V461" s="327">
        <f>V$299*Assumptions!$N62*(1+Assumptions!$J$24)^(V$1-$G$1)</f>
        <v>0</v>
      </c>
      <c r="W461" s="327">
        <f>W$299*Assumptions!$N62*(1+Assumptions!$J$24)^(W$1-$G$1)</f>
        <v>0</v>
      </c>
      <c r="X461" s="327">
        <f>X$299*Assumptions!$N62*(1+Assumptions!$J$24)^(X$1-$G$1)</f>
        <v>0</v>
      </c>
      <c r="Y461" s="12"/>
      <c r="Z461" s="12"/>
    </row>
    <row r="462" spans="1:26" ht="14.25" customHeight="1">
      <c r="A462" s="423"/>
      <c r="B462" s="423"/>
      <c r="C462" s="423"/>
      <c r="D462" s="125" t="s">
        <v>105</v>
      </c>
      <c r="E462" s="12"/>
      <c r="F462" s="12"/>
      <c r="G462" s="327">
        <f>G$299*Assumptions!$H63*(1+Assumptions!$J$24)^(G$1-$G$1)</f>
        <v>0</v>
      </c>
      <c r="H462" s="327">
        <f>H$299*Assumptions!$H63*(1+Assumptions!$J$24)^(H$1-$G$1)</f>
        <v>0</v>
      </c>
      <c r="I462" s="327">
        <f>I$299*Assumptions!$H63*(1+Assumptions!$J$24)^(I$1-$G$1)</f>
        <v>0</v>
      </c>
      <c r="J462" s="327">
        <f>J$299*Assumptions!$H63*(1+Assumptions!$J$24)^(J$1-$G$1)</f>
        <v>0</v>
      </c>
      <c r="K462" s="327">
        <f>K$299*Assumptions!$N63*(1+Assumptions!$J$24)^(K$1-$G$1)</f>
        <v>0</v>
      </c>
      <c r="L462" s="327">
        <f>L$299*Assumptions!$N63*(1+Assumptions!$J$24)^(L$1-$G$1)</f>
        <v>0</v>
      </c>
      <c r="M462" s="327">
        <f>M$299*Assumptions!$N63*(1+Assumptions!$J$24)^(M$1-$G$1)</f>
        <v>0</v>
      </c>
      <c r="N462" s="327">
        <f>N$299*Assumptions!$N63*(1+Assumptions!$J$24)^(N$1-$G$1)</f>
        <v>0</v>
      </c>
      <c r="O462" s="327">
        <f>O$299*Assumptions!$N63*(1+Assumptions!$J$24)^(O$1-$G$1)</f>
        <v>0</v>
      </c>
      <c r="P462" s="327">
        <f>P$299*Assumptions!$N63*(1+Assumptions!$J$24)^(P$1-$G$1)</f>
        <v>0</v>
      </c>
      <c r="Q462" s="327">
        <f>Q$299*Assumptions!$N63*(1+Assumptions!$J$24)^(Q$1-$G$1)</f>
        <v>0</v>
      </c>
      <c r="R462" s="327">
        <f>R$299*Assumptions!$N63*(1+Assumptions!$J$24)^(R$1-$G$1)</f>
        <v>0</v>
      </c>
      <c r="S462" s="327">
        <f>S$299*Assumptions!$N63*(1+Assumptions!$J$24)^(S$1-$G$1)</f>
        <v>0</v>
      </c>
      <c r="T462" s="327">
        <f>T$299*Assumptions!$N63*(1+Assumptions!$J$24)^(T$1-$G$1)</f>
        <v>0</v>
      </c>
      <c r="U462" s="327">
        <f>U$299*Assumptions!$N63*(1+Assumptions!$J$24)^(U$1-$G$1)</f>
        <v>0</v>
      </c>
      <c r="V462" s="327">
        <f>V$299*Assumptions!$N63*(1+Assumptions!$J$24)^(V$1-$G$1)</f>
        <v>0</v>
      </c>
      <c r="W462" s="327">
        <f>W$299*Assumptions!$N63*(1+Assumptions!$J$24)^(W$1-$G$1)</f>
        <v>0</v>
      </c>
      <c r="X462" s="327">
        <f>X$299*Assumptions!$N63*(1+Assumptions!$J$24)^(X$1-$G$1)</f>
        <v>0</v>
      </c>
      <c r="Y462" s="12"/>
      <c r="Z462" s="12"/>
    </row>
    <row r="463" spans="1:26" ht="14.25" customHeight="1">
      <c r="A463" s="423"/>
      <c r="B463" s="423"/>
      <c r="C463" s="423"/>
      <c r="D463" s="125" t="s">
        <v>94</v>
      </c>
      <c r="E463" s="12"/>
      <c r="F463" s="12"/>
      <c r="G463" s="327">
        <f>G$299*Assumptions!$H64*(1+Assumptions!$J$24)^(G$1-$G$1)</f>
        <v>0</v>
      </c>
      <c r="H463" s="327">
        <f>H$299*Assumptions!$H64*(1+Assumptions!$J$24)^(H$1-$G$1)</f>
        <v>0</v>
      </c>
      <c r="I463" s="327">
        <f>I$299*Assumptions!$H64*(1+Assumptions!$J$24)^(I$1-$G$1)</f>
        <v>0</v>
      </c>
      <c r="J463" s="327">
        <f>J$299*Assumptions!$H64*(1+Assumptions!$J$24)^(J$1-$G$1)</f>
        <v>0</v>
      </c>
      <c r="K463" s="327">
        <f>K$299*Assumptions!$N64*(1+Assumptions!$J$24)^(K$1-$G$1)</f>
        <v>0</v>
      </c>
      <c r="L463" s="327">
        <f>L$299*Assumptions!$N64*(1+Assumptions!$J$24)^(L$1-$G$1)</f>
        <v>0</v>
      </c>
      <c r="M463" s="327">
        <f>M$299*Assumptions!$N64*(1+Assumptions!$J$24)^(M$1-$G$1)</f>
        <v>0</v>
      </c>
      <c r="N463" s="327">
        <f>N$299*Assumptions!$N64*(1+Assumptions!$J$24)^(N$1-$G$1)</f>
        <v>0</v>
      </c>
      <c r="O463" s="327">
        <f>O$299*Assumptions!$N64*(1+Assumptions!$J$24)^(O$1-$G$1)</f>
        <v>0</v>
      </c>
      <c r="P463" s="327">
        <f>P$299*Assumptions!$N64*(1+Assumptions!$J$24)^(P$1-$G$1)</f>
        <v>0</v>
      </c>
      <c r="Q463" s="327">
        <f>Q$299*Assumptions!$N64*(1+Assumptions!$J$24)^(Q$1-$G$1)</f>
        <v>0</v>
      </c>
      <c r="R463" s="327">
        <f>R$299*Assumptions!$N64*(1+Assumptions!$J$24)^(R$1-$G$1)</f>
        <v>0</v>
      </c>
      <c r="S463" s="327">
        <f>S$299*Assumptions!$N64*(1+Assumptions!$J$24)^(S$1-$G$1)</f>
        <v>0</v>
      </c>
      <c r="T463" s="327">
        <f>T$299*Assumptions!$N64*(1+Assumptions!$J$24)^(T$1-$G$1)</f>
        <v>0</v>
      </c>
      <c r="U463" s="327">
        <f>U$299*Assumptions!$N64*(1+Assumptions!$J$24)^(U$1-$G$1)</f>
        <v>0</v>
      </c>
      <c r="V463" s="327">
        <f>V$299*Assumptions!$N64*(1+Assumptions!$J$24)^(V$1-$G$1)</f>
        <v>0</v>
      </c>
      <c r="W463" s="327">
        <f>W$299*Assumptions!$N64*(1+Assumptions!$J$24)^(W$1-$G$1)</f>
        <v>0</v>
      </c>
      <c r="X463" s="327">
        <f>X$299*Assumptions!$N64*(1+Assumptions!$J$24)^(X$1-$G$1)</f>
        <v>0</v>
      </c>
      <c r="Y463" s="12"/>
      <c r="Z463" s="12"/>
    </row>
    <row r="464" spans="1:26" ht="14.25" customHeight="1">
      <c r="A464" s="423"/>
      <c r="B464" s="423"/>
      <c r="C464" s="423"/>
      <c r="D464" s="239" t="s">
        <v>106</v>
      </c>
      <c r="E464" s="12"/>
      <c r="F464" s="12"/>
      <c r="G464" s="327">
        <f>G$299*Assumptions!$H65*(1+Assumptions!$J$24)^(G$1-$G$1)</f>
        <v>0</v>
      </c>
      <c r="H464" s="328">
        <f>H$299*Assumptions!$H65*(1+Assumptions!$J$24)^(H$1-$G$1)</f>
        <v>0</v>
      </c>
      <c r="I464" s="328">
        <f>I$299*Assumptions!$H65*(1+Assumptions!$J$24)^(I$1-$G$1)</f>
        <v>0</v>
      </c>
      <c r="J464" s="328">
        <f>J$299*Assumptions!$H65*(1+Assumptions!$J$24)^(J$1-$G$1)</f>
        <v>0</v>
      </c>
      <c r="K464" s="328">
        <f>K$299*Assumptions!$N65*(1+Assumptions!$J$24)^(K$1-$G$1)</f>
        <v>0</v>
      </c>
      <c r="L464" s="328">
        <f>L$299*Assumptions!$N65*(1+Assumptions!$J$24)^(L$1-$G$1)</f>
        <v>0</v>
      </c>
      <c r="M464" s="328">
        <f>M$299*Assumptions!$N65*(1+Assumptions!$J$24)^(M$1-$G$1)</f>
        <v>0</v>
      </c>
      <c r="N464" s="328">
        <f>N$299*Assumptions!$N65*(1+Assumptions!$J$24)^(N$1-$G$1)</f>
        <v>0</v>
      </c>
      <c r="O464" s="328">
        <f>O$299*Assumptions!$N65*(1+Assumptions!$J$24)^(O$1-$G$1)</f>
        <v>0</v>
      </c>
      <c r="P464" s="328">
        <f>P$299*Assumptions!$N65*(1+Assumptions!$J$24)^(P$1-$G$1)</f>
        <v>0</v>
      </c>
      <c r="Q464" s="328">
        <f>Q$299*Assumptions!$N65*(1+Assumptions!$J$24)^(Q$1-$G$1)</f>
        <v>0</v>
      </c>
      <c r="R464" s="328">
        <f>R$299*Assumptions!$N65*(1+Assumptions!$J$24)^(R$1-$G$1)</f>
        <v>0</v>
      </c>
      <c r="S464" s="328">
        <f>S$299*Assumptions!$N65*(1+Assumptions!$J$24)^(S$1-$G$1)</f>
        <v>0</v>
      </c>
      <c r="T464" s="328">
        <f>T$299*Assumptions!$N65*(1+Assumptions!$J$24)^(T$1-$G$1)</f>
        <v>0</v>
      </c>
      <c r="U464" s="328">
        <f>U$299*Assumptions!$N65*(1+Assumptions!$J$24)^(U$1-$G$1)</f>
        <v>0</v>
      </c>
      <c r="V464" s="328">
        <f>V$299*Assumptions!$N65*(1+Assumptions!$J$24)^(V$1-$G$1)</f>
        <v>0</v>
      </c>
      <c r="W464" s="328">
        <f>W$299*Assumptions!$N65*(1+Assumptions!$J$24)^(W$1-$G$1)</f>
        <v>0</v>
      </c>
      <c r="X464" s="328">
        <f>X$299*Assumptions!$N65*(1+Assumptions!$J$24)^(X$1-$G$1)</f>
        <v>0</v>
      </c>
      <c r="Y464" s="12"/>
      <c r="Z464" s="12"/>
    </row>
    <row r="465" spans="1:26" ht="14.25" customHeight="1">
      <c r="A465" s="423"/>
      <c r="B465" s="423"/>
      <c r="C465" s="423"/>
      <c r="D465" s="305" t="s">
        <v>216</v>
      </c>
      <c r="E465" s="12"/>
      <c r="F465" s="12"/>
      <c r="G465" s="333">
        <f t="shared" ref="G465:X465" si="35">SUM(G455:G464)</f>
        <v>0</v>
      </c>
      <c r="H465" s="327">
        <f t="shared" si="35"/>
        <v>0</v>
      </c>
      <c r="I465" s="327">
        <f t="shared" si="35"/>
        <v>0</v>
      </c>
      <c r="J465" s="327">
        <f t="shared" si="35"/>
        <v>0</v>
      </c>
      <c r="K465" s="327">
        <f t="shared" si="35"/>
        <v>0</v>
      </c>
      <c r="L465" s="327">
        <f t="shared" si="35"/>
        <v>0</v>
      </c>
      <c r="M465" s="327">
        <f t="shared" si="35"/>
        <v>0</v>
      </c>
      <c r="N465" s="327">
        <f t="shared" si="35"/>
        <v>0</v>
      </c>
      <c r="O465" s="327">
        <f t="shared" si="35"/>
        <v>0</v>
      </c>
      <c r="P465" s="327">
        <f t="shared" si="35"/>
        <v>0</v>
      </c>
      <c r="Q465" s="327">
        <f t="shared" si="35"/>
        <v>0</v>
      </c>
      <c r="R465" s="327">
        <f t="shared" si="35"/>
        <v>0</v>
      </c>
      <c r="S465" s="327">
        <f t="shared" si="35"/>
        <v>0</v>
      </c>
      <c r="T465" s="327">
        <f t="shared" si="35"/>
        <v>0</v>
      </c>
      <c r="U465" s="327">
        <f t="shared" si="35"/>
        <v>0</v>
      </c>
      <c r="V465" s="327">
        <f t="shared" si="35"/>
        <v>0</v>
      </c>
      <c r="W465" s="327">
        <f t="shared" si="35"/>
        <v>0</v>
      </c>
      <c r="X465" s="327">
        <f t="shared" si="35"/>
        <v>0</v>
      </c>
      <c r="Y465" s="12"/>
      <c r="Z465" s="12"/>
    </row>
    <row r="466" spans="1:26" ht="14.25" customHeight="1">
      <c r="A466" s="423"/>
      <c r="B466" s="423"/>
      <c r="C466" s="423"/>
      <c r="D466" s="12"/>
      <c r="E466" s="12"/>
      <c r="F466" s="12"/>
      <c r="G466" s="331"/>
      <c r="H466" s="329"/>
      <c r="I466" s="329"/>
      <c r="J466" s="329"/>
      <c r="K466" s="329"/>
      <c r="L466" s="329"/>
      <c r="M466" s="329"/>
      <c r="N466" s="329"/>
      <c r="O466" s="329"/>
      <c r="P466" s="329"/>
      <c r="Q466" s="329"/>
      <c r="R466" s="329"/>
      <c r="S466" s="329"/>
      <c r="T466" s="329"/>
      <c r="U466" s="329"/>
      <c r="V466" s="329"/>
      <c r="W466" s="329"/>
      <c r="X466" s="329"/>
      <c r="Y466" s="12"/>
      <c r="Z466" s="12"/>
    </row>
    <row r="467" spans="1:26" ht="14.25" customHeight="1">
      <c r="A467" s="423"/>
      <c r="B467" s="423"/>
      <c r="C467" s="423"/>
      <c r="D467" s="302" t="s">
        <v>126</v>
      </c>
      <c r="E467" s="12"/>
      <c r="F467" s="12"/>
      <c r="G467" s="331"/>
      <c r="H467" s="329"/>
      <c r="I467" s="329"/>
      <c r="J467" s="329"/>
      <c r="K467" s="329"/>
      <c r="L467" s="329"/>
      <c r="M467" s="329"/>
      <c r="N467" s="329"/>
      <c r="O467" s="329"/>
      <c r="P467" s="329"/>
      <c r="Q467" s="329"/>
      <c r="R467" s="329"/>
      <c r="S467" s="329"/>
      <c r="T467" s="329"/>
      <c r="U467" s="329"/>
      <c r="V467" s="329"/>
      <c r="W467" s="329"/>
      <c r="X467" s="329"/>
      <c r="Y467" s="12"/>
      <c r="Z467" s="12"/>
    </row>
    <row r="468" spans="1:26" ht="14.25" customHeight="1">
      <c r="A468" s="423"/>
      <c r="B468" s="423"/>
      <c r="C468" s="423"/>
      <c r="D468" s="125" t="s">
        <v>86</v>
      </c>
      <c r="E468" s="12"/>
      <c r="F468" s="12"/>
      <c r="G468" s="327">
        <f>G$300*Assumptions!$I56*(1+Assumptions!$J$24)^(G$1-$G$1)</f>
        <v>0</v>
      </c>
      <c r="H468" s="327">
        <f>H$300*Assumptions!$I56*(1+Assumptions!$J$24)^(H$1-$G$1)</f>
        <v>0</v>
      </c>
      <c r="I468" s="327">
        <f>I$300*Assumptions!$I56*(1+Assumptions!$J$24)^(I$1-$G$1)</f>
        <v>0</v>
      </c>
      <c r="J468" s="327">
        <f>J$300*Assumptions!$J56*(1+Assumptions!$J$24)^(J$1-$G$1)</f>
        <v>0</v>
      </c>
      <c r="K468" s="327">
        <f>K$300*IF(J300=0,Assumptions!$O56,Assumptions!$P$56)*(1+Assumptions!$J$24)^(K$1-$G$1)</f>
        <v>0</v>
      </c>
      <c r="L468" s="327">
        <f>L$300*IF(K300=0,Assumptions!$O56,Assumptions!$P$56)*(1+Assumptions!$J$24)^(L$1-$G$1)</f>
        <v>0</v>
      </c>
      <c r="M468" s="327">
        <f>M$300*IF(L300=0,Assumptions!$O56,Assumptions!$P$56)*(1+Assumptions!$J$24)^(M$1-$G$1)</f>
        <v>0</v>
      </c>
      <c r="N468" s="327">
        <f>N$300*IF(M300=0,Assumptions!$O56,Assumptions!$P$56)*(1+Assumptions!$J$24)^(N$1-$G$1)</f>
        <v>0</v>
      </c>
      <c r="O468" s="327">
        <f>O$300*IF(N300=0,Assumptions!$O56,Assumptions!$P$56)*(1+Assumptions!$J$24)^(O$1-$G$1)</f>
        <v>0</v>
      </c>
      <c r="P468" s="327">
        <f>P$300*IF(O300=0,Assumptions!$O56,Assumptions!$P$56)*(1+Assumptions!$J$24)^(P$1-$G$1)</f>
        <v>0</v>
      </c>
      <c r="Q468" s="327">
        <f>Q$300*IF(P300=0,Assumptions!$O56,Assumptions!$P$56)*(1+Assumptions!$J$24)^(Q$1-$G$1)</f>
        <v>0</v>
      </c>
      <c r="R468" s="327">
        <f>R$300*IF(Q300=0,Assumptions!$O56,Assumptions!$P$56)*(1+Assumptions!$J$24)^(R$1-$G$1)</f>
        <v>0</v>
      </c>
      <c r="S468" s="327">
        <f>S$300*IF(R300=0,Assumptions!$O56,Assumptions!$P$56)*(1+Assumptions!$J$24)^(S$1-$G$1)</f>
        <v>0</v>
      </c>
      <c r="T468" s="327">
        <f>T$300*IF(S300=0,Assumptions!$O56,Assumptions!$P$56)*(1+Assumptions!$J$24)^(T$1-$G$1)</f>
        <v>0</v>
      </c>
      <c r="U468" s="327">
        <f>U$300*IF(T300=0,Assumptions!$O56,Assumptions!$P$56)*(1+Assumptions!$J$24)^(U$1-$G$1)</f>
        <v>0</v>
      </c>
      <c r="V468" s="327">
        <f>V$300*IF(U300=0,Assumptions!$O56,Assumptions!$P$56)*(1+Assumptions!$J$24)^(V$1-$G$1)</f>
        <v>0</v>
      </c>
      <c r="W468" s="327">
        <f>W$300*IF(V300=0,Assumptions!$O56,Assumptions!$P$56)*(1+Assumptions!$J$24)^(W$1-$G$1)</f>
        <v>0</v>
      </c>
      <c r="X468" s="327">
        <f>X$300*IF(W300=0,Assumptions!$O56,Assumptions!$P$56)*(1+Assumptions!$J$24)^(X$1-$G$1)</f>
        <v>0</v>
      </c>
      <c r="Y468" s="12"/>
      <c r="Z468" s="12"/>
    </row>
    <row r="469" spans="1:26" ht="14.25" customHeight="1">
      <c r="A469" s="423"/>
      <c r="B469" s="423"/>
      <c r="C469" s="423"/>
      <c r="D469" s="125" t="s">
        <v>100</v>
      </c>
      <c r="E469" s="12"/>
      <c r="F469" s="12"/>
      <c r="G469" s="327">
        <f>G$300*Assumptions!$I57*(1+Assumptions!$J$24)^(G$1-$G$1)</f>
        <v>0</v>
      </c>
      <c r="H469" s="327">
        <f>H$300*Assumptions!$I57*(1+Assumptions!$J$24)^(H$1-$G$1)</f>
        <v>0</v>
      </c>
      <c r="I469" s="327">
        <f>I$300*Assumptions!$I57*(1+Assumptions!$J$24)^(I$1-$G$1)</f>
        <v>0</v>
      </c>
      <c r="J469" s="327">
        <f>J$300*Assumptions!$J57*(1+Assumptions!$J$24)^(J$1-$G$1)</f>
        <v>0</v>
      </c>
      <c r="K469" s="327">
        <f>K$300*IF(J300=0,Assumptions!$O57,Assumptions!$P57)*(1+Assumptions!$J$24)^(K$1-$G$1)</f>
        <v>0</v>
      </c>
      <c r="L469" s="327">
        <f>L$300*IF(K300=0,Assumptions!$O57,Assumptions!$P57)*(1+Assumptions!$J$24)^(L$1-$G$1)</f>
        <v>0</v>
      </c>
      <c r="M469" s="327">
        <f>M$300*IF(L300=0,Assumptions!$O57,Assumptions!$P57)*(1+Assumptions!$J$24)^(M$1-$G$1)</f>
        <v>0</v>
      </c>
      <c r="N469" s="327">
        <f>N$300*IF(M300=0,Assumptions!$O57,Assumptions!$P57)*(1+Assumptions!$J$24)^(N$1-$G$1)</f>
        <v>0</v>
      </c>
      <c r="O469" s="327">
        <f>O$300*IF(N300=0,Assumptions!$O57,Assumptions!$P57)*(1+Assumptions!$J$24)^(O$1-$G$1)</f>
        <v>0</v>
      </c>
      <c r="P469" s="327">
        <f>P$300*IF(O300=0,Assumptions!$O57,Assumptions!$P57)*(1+Assumptions!$J$24)^(P$1-$G$1)</f>
        <v>0</v>
      </c>
      <c r="Q469" s="327">
        <f>Q$300*IF(P300=0,Assumptions!$O57,Assumptions!$P57)*(1+Assumptions!$J$24)^(Q$1-$G$1)</f>
        <v>0</v>
      </c>
      <c r="R469" s="327">
        <f>R$300*IF(Q300=0,Assumptions!$O57,Assumptions!$P57)*(1+Assumptions!$J$24)^(R$1-$G$1)</f>
        <v>0</v>
      </c>
      <c r="S469" s="327">
        <f>S$300*IF(R300=0,Assumptions!$O57,Assumptions!$P57)*(1+Assumptions!$J$24)^(S$1-$G$1)</f>
        <v>0</v>
      </c>
      <c r="T469" s="327">
        <f>T$300*IF(S300=0,Assumptions!$O57,Assumptions!$P57)*(1+Assumptions!$J$24)^(T$1-$G$1)</f>
        <v>0</v>
      </c>
      <c r="U469" s="327">
        <f>U$300*IF(T300=0,Assumptions!$O57,Assumptions!$P57)*(1+Assumptions!$J$24)^(U$1-$G$1)</f>
        <v>0</v>
      </c>
      <c r="V469" s="327">
        <f>V$300*IF(U300=0,Assumptions!$O57,Assumptions!$P57)*(1+Assumptions!$J$24)^(V$1-$G$1)</f>
        <v>0</v>
      </c>
      <c r="W469" s="327">
        <f>W$300*IF(V300=0,Assumptions!$O57,Assumptions!$P57)*(1+Assumptions!$J$24)^(W$1-$G$1)</f>
        <v>0</v>
      </c>
      <c r="X469" s="327">
        <f>X$300*IF(W300=0,Assumptions!$O57,Assumptions!$P57)*(1+Assumptions!$J$24)^(X$1-$G$1)</f>
        <v>0</v>
      </c>
      <c r="Y469" s="12"/>
      <c r="Z469" s="12"/>
    </row>
    <row r="470" spans="1:26" ht="14.25" customHeight="1">
      <c r="A470" s="423"/>
      <c r="B470" s="423"/>
      <c r="C470" s="423"/>
      <c r="D470" s="125" t="s">
        <v>101</v>
      </c>
      <c r="E470" s="12"/>
      <c r="F470" s="12"/>
      <c r="G470" s="327">
        <f>G$300*Assumptions!$I58*(1+Assumptions!$J$24)^(G$1-$G$1)</f>
        <v>0</v>
      </c>
      <c r="H470" s="327">
        <f>H$300*Assumptions!$I58*(1+Assumptions!$J$24)^(H$1-$G$1)</f>
        <v>0</v>
      </c>
      <c r="I470" s="327">
        <f>I$300*Assumptions!$I58*(1+Assumptions!$J$24)^(I$1-$G$1)</f>
        <v>0</v>
      </c>
      <c r="J470" s="327">
        <f>J$300*Assumptions!$J58*(1+Assumptions!$J$24)^(J$1-$G$1)</f>
        <v>0</v>
      </c>
      <c r="K470" s="327">
        <f>K$300*IF(J300=0,Assumptions!$O58,Assumptions!$P58)*(1+Assumptions!$J$24)^(K$1-$G$1)</f>
        <v>0</v>
      </c>
      <c r="L470" s="327">
        <f>L$300*IF(K300=0,Assumptions!$O58,Assumptions!$P58)*(1+Assumptions!$J$24)^(L$1-$G$1)</f>
        <v>0</v>
      </c>
      <c r="M470" s="327">
        <f>M$300*IF(L300=0,Assumptions!$O58,Assumptions!$P58)*(1+Assumptions!$J$24)^(M$1-$G$1)</f>
        <v>0</v>
      </c>
      <c r="N470" s="327">
        <f>N$300*IF(M300=0,Assumptions!$O58,Assumptions!$P58)*(1+Assumptions!$J$24)^(N$1-$G$1)</f>
        <v>0</v>
      </c>
      <c r="O470" s="327">
        <f>O$300*IF(N300=0,Assumptions!$O58,Assumptions!$P58)*(1+Assumptions!$J$24)^(O$1-$G$1)</f>
        <v>0</v>
      </c>
      <c r="P470" s="327">
        <f>P$300*IF(O300=0,Assumptions!$O58,Assumptions!$P58)*(1+Assumptions!$J$24)^(P$1-$G$1)</f>
        <v>0</v>
      </c>
      <c r="Q470" s="327">
        <f>Q$300*IF(P300=0,Assumptions!$O58,Assumptions!$P58)*(1+Assumptions!$J$24)^(Q$1-$G$1)</f>
        <v>0</v>
      </c>
      <c r="R470" s="327">
        <f>R$300*IF(Q300=0,Assumptions!$O58,Assumptions!$P58)*(1+Assumptions!$J$24)^(R$1-$G$1)</f>
        <v>0</v>
      </c>
      <c r="S470" s="327">
        <f>S$300*IF(R300=0,Assumptions!$O58,Assumptions!$P58)*(1+Assumptions!$J$24)^(S$1-$G$1)</f>
        <v>0</v>
      </c>
      <c r="T470" s="327">
        <f>T$300*IF(S300=0,Assumptions!$O58,Assumptions!$P58)*(1+Assumptions!$J$24)^(T$1-$G$1)</f>
        <v>0</v>
      </c>
      <c r="U470" s="327">
        <f>U$300*IF(T300=0,Assumptions!$O58,Assumptions!$P58)*(1+Assumptions!$J$24)^(U$1-$G$1)</f>
        <v>0</v>
      </c>
      <c r="V470" s="327">
        <f>V$300*IF(U300=0,Assumptions!$O58,Assumptions!$P58)*(1+Assumptions!$J$24)^(V$1-$G$1)</f>
        <v>0</v>
      </c>
      <c r="W470" s="327">
        <f>W$300*IF(V300=0,Assumptions!$O58,Assumptions!$P58)*(1+Assumptions!$J$24)^(W$1-$G$1)</f>
        <v>0</v>
      </c>
      <c r="X470" s="327">
        <f>X$300*IF(W300=0,Assumptions!$O58,Assumptions!$P58)*(1+Assumptions!$J$24)^(X$1-$G$1)</f>
        <v>0</v>
      </c>
      <c r="Y470" s="12"/>
      <c r="Z470" s="12"/>
    </row>
    <row r="471" spans="1:26" ht="14.25" customHeight="1">
      <c r="A471" s="423"/>
      <c r="B471" s="423"/>
      <c r="C471" s="423"/>
      <c r="D471" s="125" t="s">
        <v>102</v>
      </c>
      <c r="E471" s="12"/>
      <c r="F471" s="12"/>
      <c r="G471" s="327">
        <f>G$300*Assumptions!$I59*(1+Assumptions!$J$24)^(G$1-$G$1)</f>
        <v>0</v>
      </c>
      <c r="H471" s="327">
        <f>H$300*Assumptions!$I59*(1+Assumptions!$J$24)^(H$1-$G$1)</f>
        <v>0</v>
      </c>
      <c r="I471" s="327">
        <f>I$300*Assumptions!$I59*(1+Assumptions!$J$24)^(I$1-$G$1)</f>
        <v>0</v>
      </c>
      <c r="J471" s="327">
        <f>J$300*Assumptions!$J59*(1+Assumptions!$J$24)^(J$1-$G$1)</f>
        <v>0</v>
      </c>
      <c r="K471" s="327">
        <f>K$300*IF(J300=0,Assumptions!$O59,Assumptions!$P59)*(1+Assumptions!$J$24)^(K$1-$G$1)</f>
        <v>0</v>
      </c>
      <c r="L471" s="327">
        <f>L$300*IF(K300=0,Assumptions!$O59,Assumptions!$P59)*(1+Assumptions!$J$24)^(L$1-$G$1)</f>
        <v>0</v>
      </c>
      <c r="M471" s="327">
        <f>M$300*IF(L300=0,Assumptions!$O59,Assumptions!$P59)*(1+Assumptions!$J$24)^(M$1-$G$1)</f>
        <v>0</v>
      </c>
      <c r="N471" s="327">
        <f>N$300*IF(M300=0,Assumptions!$O59,Assumptions!$P59)*(1+Assumptions!$J$24)^(N$1-$G$1)</f>
        <v>0</v>
      </c>
      <c r="O471" s="327">
        <f>O$300*IF(N300=0,Assumptions!$O59,Assumptions!$P59)*(1+Assumptions!$J$24)^(O$1-$G$1)</f>
        <v>0</v>
      </c>
      <c r="P471" s="327">
        <f>P$300*IF(O300=0,Assumptions!$O59,Assumptions!$P59)*(1+Assumptions!$J$24)^(P$1-$G$1)</f>
        <v>0</v>
      </c>
      <c r="Q471" s="327">
        <f>Q$300*IF(P300=0,Assumptions!$O59,Assumptions!$P59)*(1+Assumptions!$J$24)^(Q$1-$G$1)</f>
        <v>0</v>
      </c>
      <c r="R471" s="327">
        <f>R$300*IF(Q300=0,Assumptions!$O59,Assumptions!$P59)*(1+Assumptions!$J$24)^(R$1-$G$1)</f>
        <v>0</v>
      </c>
      <c r="S471" s="327">
        <f>S$300*IF(R300=0,Assumptions!$O59,Assumptions!$P59)*(1+Assumptions!$J$24)^(S$1-$G$1)</f>
        <v>0</v>
      </c>
      <c r="T471" s="327">
        <f>T$300*IF(S300=0,Assumptions!$O59,Assumptions!$P59)*(1+Assumptions!$J$24)^(T$1-$G$1)</f>
        <v>0</v>
      </c>
      <c r="U471" s="327">
        <f>U$300*IF(T300=0,Assumptions!$O59,Assumptions!$P59)*(1+Assumptions!$J$24)^(U$1-$G$1)</f>
        <v>0</v>
      </c>
      <c r="V471" s="327">
        <f>V$300*IF(U300=0,Assumptions!$O59,Assumptions!$P59)*(1+Assumptions!$J$24)^(V$1-$G$1)</f>
        <v>0</v>
      </c>
      <c r="W471" s="327">
        <f>W$300*IF(V300=0,Assumptions!$O59,Assumptions!$P59)*(1+Assumptions!$J$24)^(W$1-$G$1)</f>
        <v>0</v>
      </c>
      <c r="X471" s="327">
        <f>X$300*IF(W300=0,Assumptions!$O59,Assumptions!$P59)*(1+Assumptions!$J$24)^(X$1-$G$1)</f>
        <v>0</v>
      </c>
      <c r="Y471" s="12"/>
      <c r="Z471" s="12"/>
    </row>
    <row r="472" spans="1:26" ht="14.25" customHeight="1">
      <c r="A472" s="423"/>
      <c r="B472" s="423"/>
      <c r="C472" s="423"/>
      <c r="D472" s="125" t="s">
        <v>90</v>
      </c>
      <c r="E472" s="12"/>
      <c r="F472" s="12"/>
      <c r="G472" s="327">
        <f>G$300*Assumptions!$I60*(1+Assumptions!$J$24)^(G$1-$G$1)</f>
        <v>0</v>
      </c>
      <c r="H472" s="327">
        <f>H$300*Assumptions!$I60*(1+Assumptions!$J$24)^(H$1-$G$1)</f>
        <v>0</v>
      </c>
      <c r="I472" s="327">
        <f>I$300*Assumptions!$I60*(1+Assumptions!$J$24)^(I$1-$G$1)</f>
        <v>0</v>
      </c>
      <c r="J472" s="327">
        <f>J$300*Assumptions!$J60*(1+Assumptions!$J$24)^(J$1-$G$1)</f>
        <v>0</v>
      </c>
      <c r="K472" s="327">
        <f>K$300*IF(J300=0,Assumptions!$O60,Assumptions!$P60)*(1+Assumptions!$J$24)^(K$1-$G$1)</f>
        <v>0</v>
      </c>
      <c r="L472" s="327">
        <f>L$300*IF(K300=0,Assumptions!$O60,Assumptions!$P60)*(1+Assumptions!$J$24)^(L$1-$G$1)</f>
        <v>0</v>
      </c>
      <c r="M472" s="327">
        <f>M$300*IF(L300=0,Assumptions!$O60,Assumptions!$P60)*(1+Assumptions!$J$24)^(M$1-$G$1)</f>
        <v>0</v>
      </c>
      <c r="N472" s="327">
        <f>N$300*IF(M300=0,Assumptions!$O60,Assumptions!$P60)*(1+Assumptions!$J$24)^(N$1-$G$1)</f>
        <v>0</v>
      </c>
      <c r="O472" s="327">
        <f>O$300*IF(N300=0,Assumptions!$O60,Assumptions!$P60)*(1+Assumptions!$J$24)^(O$1-$G$1)</f>
        <v>0</v>
      </c>
      <c r="P472" s="327">
        <f>P$300*IF(O300=0,Assumptions!$O60,Assumptions!$P60)*(1+Assumptions!$J$24)^(P$1-$G$1)</f>
        <v>0</v>
      </c>
      <c r="Q472" s="327">
        <f>Q$300*IF(P300=0,Assumptions!$O60,Assumptions!$P60)*(1+Assumptions!$J$24)^(Q$1-$G$1)</f>
        <v>0</v>
      </c>
      <c r="R472" s="327">
        <f>R$300*IF(Q300=0,Assumptions!$O60,Assumptions!$P60)*(1+Assumptions!$J$24)^(R$1-$G$1)</f>
        <v>0</v>
      </c>
      <c r="S472" s="327">
        <f>S$300*IF(R300=0,Assumptions!$O60,Assumptions!$P60)*(1+Assumptions!$J$24)^(S$1-$G$1)</f>
        <v>0</v>
      </c>
      <c r="T472" s="327">
        <f>T$300*IF(S300=0,Assumptions!$O60,Assumptions!$P60)*(1+Assumptions!$J$24)^(T$1-$G$1)</f>
        <v>0</v>
      </c>
      <c r="U472" s="327">
        <f>U$300*IF(T300=0,Assumptions!$O60,Assumptions!$P60)*(1+Assumptions!$J$24)^(U$1-$G$1)</f>
        <v>0</v>
      </c>
      <c r="V472" s="327">
        <f>V$300*IF(U300=0,Assumptions!$O60,Assumptions!$P60)*(1+Assumptions!$J$24)^(V$1-$G$1)</f>
        <v>0</v>
      </c>
      <c r="W472" s="327">
        <f>W$300*IF(V300=0,Assumptions!$O60,Assumptions!$P60)*(1+Assumptions!$J$24)^(W$1-$G$1)</f>
        <v>0</v>
      </c>
      <c r="X472" s="327">
        <f>X$300*IF(W300=0,Assumptions!$O60,Assumptions!$P60)*(1+Assumptions!$J$24)^(X$1-$G$1)</f>
        <v>0</v>
      </c>
      <c r="Y472" s="12"/>
      <c r="Z472" s="12"/>
    </row>
    <row r="473" spans="1:26" ht="14.25" customHeight="1">
      <c r="A473" s="423"/>
      <c r="B473" s="423"/>
      <c r="C473" s="423"/>
      <c r="D473" s="125" t="s">
        <v>103</v>
      </c>
      <c r="E473" s="12"/>
      <c r="F473" s="12"/>
      <c r="G473" s="327">
        <f>G$300*Assumptions!$I61*(1+Assumptions!$J$24)^(G$1-$G$1)</f>
        <v>0</v>
      </c>
      <c r="H473" s="327">
        <f>H$300*Assumptions!$I61*(1+Assumptions!$J$24)^(H$1-$G$1)</f>
        <v>0</v>
      </c>
      <c r="I473" s="327">
        <f>I$300*Assumptions!$I61*(1+Assumptions!$J$24)^(I$1-$G$1)</f>
        <v>0</v>
      </c>
      <c r="J473" s="327">
        <f>J$300*Assumptions!$J61*(1+Assumptions!$J$24)^(J$1-$G$1)</f>
        <v>0</v>
      </c>
      <c r="K473" s="327">
        <f>K$300*IF(J300=0,Assumptions!$O61,Assumptions!$P61)*(1+Assumptions!$J$24)^(K$1-$G$1)</f>
        <v>0</v>
      </c>
      <c r="L473" s="327">
        <f>L$300*IF(K300=0,Assumptions!$O61,Assumptions!$P61)*(1+Assumptions!$J$24)^(L$1-$G$1)</f>
        <v>0</v>
      </c>
      <c r="M473" s="327">
        <f>M$300*IF(L300=0,Assumptions!$O61,Assumptions!$P61)*(1+Assumptions!$J$24)^(M$1-$G$1)</f>
        <v>0</v>
      </c>
      <c r="N473" s="327">
        <f>N$300*IF(M300=0,Assumptions!$O61,Assumptions!$P61)*(1+Assumptions!$J$24)^(N$1-$G$1)</f>
        <v>0</v>
      </c>
      <c r="O473" s="327">
        <f>O$300*IF(N300=0,Assumptions!$O61,Assumptions!$P61)*(1+Assumptions!$J$24)^(O$1-$G$1)</f>
        <v>0</v>
      </c>
      <c r="P473" s="327">
        <f>P$300*IF(O300=0,Assumptions!$O61,Assumptions!$P61)*(1+Assumptions!$J$24)^(P$1-$G$1)</f>
        <v>0</v>
      </c>
      <c r="Q473" s="327">
        <f>Q$300*IF(P300=0,Assumptions!$O61,Assumptions!$P61)*(1+Assumptions!$J$24)^(Q$1-$G$1)</f>
        <v>0</v>
      </c>
      <c r="R473" s="327">
        <f>R$300*IF(Q300=0,Assumptions!$O61,Assumptions!$P61)*(1+Assumptions!$J$24)^(R$1-$G$1)</f>
        <v>0</v>
      </c>
      <c r="S473" s="327">
        <f>S$300*IF(R300=0,Assumptions!$O61,Assumptions!$P61)*(1+Assumptions!$J$24)^(S$1-$G$1)</f>
        <v>0</v>
      </c>
      <c r="T473" s="327">
        <f>T$300*IF(S300=0,Assumptions!$O61,Assumptions!$P61)*(1+Assumptions!$J$24)^(T$1-$G$1)</f>
        <v>0</v>
      </c>
      <c r="U473" s="327">
        <f>U$300*IF(T300=0,Assumptions!$O61,Assumptions!$P61)*(1+Assumptions!$J$24)^(U$1-$G$1)</f>
        <v>0</v>
      </c>
      <c r="V473" s="327">
        <f>V$300*IF(U300=0,Assumptions!$O61,Assumptions!$P61)*(1+Assumptions!$J$24)^(V$1-$G$1)</f>
        <v>0</v>
      </c>
      <c r="W473" s="327">
        <f>W$300*IF(V300=0,Assumptions!$O61,Assumptions!$P61)*(1+Assumptions!$J$24)^(W$1-$G$1)</f>
        <v>0</v>
      </c>
      <c r="X473" s="327">
        <f>X$300*IF(W300=0,Assumptions!$O61,Assumptions!$P61)*(1+Assumptions!$J$24)^(X$1-$G$1)</f>
        <v>0</v>
      </c>
      <c r="Y473" s="12"/>
      <c r="Z473" s="12"/>
    </row>
    <row r="474" spans="1:26" ht="14.25" customHeight="1">
      <c r="A474" s="423"/>
      <c r="B474" s="423"/>
      <c r="C474" s="423"/>
      <c r="D474" s="125" t="s">
        <v>104</v>
      </c>
      <c r="E474" s="12"/>
      <c r="F474" s="12"/>
      <c r="G474" s="327">
        <f>G$300*Assumptions!$I62*(1+Assumptions!$J$24)^(G$1-$G$1)</f>
        <v>0</v>
      </c>
      <c r="H474" s="327">
        <f>H$300*Assumptions!$I62*(1+Assumptions!$J$24)^(H$1-$G$1)</f>
        <v>0</v>
      </c>
      <c r="I474" s="327">
        <f>I$300*Assumptions!$I62*(1+Assumptions!$J$24)^(I$1-$G$1)</f>
        <v>0</v>
      </c>
      <c r="J474" s="327">
        <f>J$300*Assumptions!$J62*(1+Assumptions!$J$24)^(J$1-$G$1)</f>
        <v>0</v>
      </c>
      <c r="K474" s="327">
        <f>K$300*IF(J300=0,Assumptions!$O62,Assumptions!$P62)*(1+Assumptions!$J$24)^(K$1-$G$1)</f>
        <v>0</v>
      </c>
      <c r="L474" s="327">
        <f>L$300*IF(K300=0,Assumptions!$O62,Assumptions!$P62)*(1+Assumptions!$J$24)^(L$1-$G$1)</f>
        <v>0</v>
      </c>
      <c r="M474" s="327">
        <f>M$300*IF(L300=0,Assumptions!$O62,Assumptions!$P62)*(1+Assumptions!$J$24)^(M$1-$G$1)</f>
        <v>0</v>
      </c>
      <c r="N474" s="327">
        <f>N$300*IF(M300=0,Assumptions!$O62,Assumptions!$P62)*(1+Assumptions!$J$24)^(N$1-$G$1)</f>
        <v>0</v>
      </c>
      <c r="O474" s="327">
        <f>O$300*IF(N300=0,Assumptions!$O62,Assumptions!$P62)*(1+Assumptions!$J$24)^(O$1-$G$1)</f>
        <v>0</v>
      </c>
      <c r="P474" s="327">
        <f>P$300*IF(O300=0,Assumptions!$O62,Assumptions!$P62)*(1+Assumptions!$J$24)^(P$1-$G$1)</f>
        <v>0</v>
      </c>
      <c r="Q474" s="327">
        <f>Q$300*IF(P300=0,Assumptions!$O62,Assumptions!$P62)*(1+Assumptions!$J$24)^(Q$1-$G$1)</f>
        <v>0</v>
      </c>
      <c r="R474" s="327">
        <f>R$300*IF(Q300=0,Assumptions!$O62,Assumptions!$P62)*(1+Assumptions!$J$24)^(R$1-$G$1)</f>
        <v>0</v>
      </c>
      <c r="S474" s="327">
        <f>S$300*IF(R300=0,Assumptions!$O62,Assumptions!$P62)*(1+Assumptions!$J$24)^(S$1-$G$1)</f>
        <v>0</v>
      </c>
      <c r="T474" s="327">
        <f>T$300*IF(S300=0,Assumptions!$O62,Assumptions!$P62)*(1+Assumptions!$J$24)^(T$1-$G$1)</f>
        <v>0</v>
      </c>
      <c r="U474" s="327">
        <f>U$300*IF(T300=0,Assumptions!$O62,Assumptions!$P62)*(1+Assumptions!$J$24)^(U$1-$G$1)</f>
        <v>0</v>
      </c>
      <c r="V474" s="327">
        <f>V$300*IF(U300=0,Assumptions!$O62,Assumptions!$P62)*(1+Assumptions!$J$24)^(V$1-$G$1)</f>
        <v>0</v>
      </c>
      <c r="W474" s="327">
        <f>W$300*IF(V300=0,Assumptions!$O62,Assumptions!$P62)*(1+Assumptions!$J$24)^(W$1-$G$1)</f>
        <v>0</v>
      </c>
      <c r="X474" s="327">
        <f>X$300*IF(W300=0,Assumptions!$O62,Assumptions!$P62)*(1+Assumptions!$J$24)^(X$1-$G$1)</f>
        <v>0</v>
      </c>
      <c r="Y474" s="12"/>
      <c r="Z474" s="12"/>
    </row>
    <row r="475" spans="1:26" ht="14.25" customHeight="1">
      <c r="A475" s="423"/>
      <c r="B475" s="423"/>
      <c r="C475" s="423"/>
      <c r="D475" s="125" t="s">
        <v>105</v>
      </c>
      <c r="E475" s="12"/>
      <c r="F475" s="12"/>
      <c r="G475" s="327">
        <f>G$300*Assumptions!$I63*(1+Assumptions!$J$24)^(G$1-$G$1)</f>
        <v>0</v>
      </c>
      <c r="H475" s="327">
        <f>H$300*Assumptions!$I63*(1+Assumptions!$J$24)^(H$1-$G$1)</f>
        <v>0</v>
      </c>
      <c r="I475" s="327">
        <f>I$300*Assumptions!$I63*(1+Assumptions!$J$24)^(I$1-$G$1)</f>
        <v>0</v>
      </c>
      <c r="J475" s="327">
        <f>J$300*Assumptions!$J63*(1+Assumptions!$J$24)^(J$1-$G$1)</f>
        <v>0</v>
      </c>
      <c r="K475" s="327">
        <f>K$300*IF(J300=0,Assumptions!$O63,Assumptions!$P63)*(1+Assumptions!$J$24)^(K$1-$G$1)</f>
        <v>0</v>
      </c>
      <c r="L475" s="327">
        <f>L$300*IF(K300=0,Assumptions!$O63,Assumptions!$P63)*(1+Assumptions!$J$24)^(L$1-$G$1)</f>
        <v>0</v>
      </c>
      <c r="M475" s="327">
        <f>M$300*IF(L300=0,Assumptions!$O63,Assumptions!$P63)*(1+Assumptions!$J$24)^(M$1-$G$1)</f>
        <v>0</v>
      </c>
      <c r="N475" s="327">
        <f>N$300*IF(M300=0,Assumptions!$O63,Assumptions!$P63)*(1+Assumptions!$J$24)^(N$1-$G$1)</f>
        <v>0</v>
      </c>
      <c r="O475" s="327">
        <f>O$300*IF(N300=0,Assumptions!$O63,Assumptions!$P63)*(1+Assumptions!$J$24)^(O$1-$G$1)</f>
        <v>0</v>
      </c>
      <c r="P475" s="327">
        <f>P$300*IF(O300=0,Assumptions!$O63,Assumptions!$P63)*(1+Assumptions!$J$24)^(P$1-$G$1)</f>
        <v>0</v>
      </c>
      <c r="Q475" s="327">
        <f>Q$300*IF(P300=0,Assumptions!$O63,Assumptions!$P63)*(1+Assumptions!$J$24)^(Q$1-$G$1)</f>
        <v>0</v>
      </c>
      <c r="R475" s="327">
        <f>R$300*IF(Q300=0,Assumptions!$O63,Assumptions!$P63)*(1+Assumptions!$J$24)^(R$1-$G$1)</f>
        <v>0</v>
      </c>
      <c r="S475" s="327">
        <f>S$300*IF(R300=0,Assumptions!$O63,Assumptions!$P63)*(1+Assumptions!$J$24)^(S$1-$G$1)</f>
        <v>0</v>
      </c>
      <c r="T475" s="327">
        <f>T$300*IF(S300=0,Assumptions!$O63,Assumptions!$P63)*(1+Assumptions!$J$24)^(T$1-$G$1)</f>
        <v>0</v>
      </c>
      <c r="U475" s="327">
        <f>U$300*IF(T300=0,Assumptions!$O63,Assumptions!$P63)*(1+Assumptions!$J$24)^(U$1-$G$1)</f>
        <v>0</v>
      </c>
      <c r="V475" s="327">
        <f>V$300*IF(U300=0,Assumptions!$O63,Assumptions!$P63)*(1+Assumptions!$J$24)^(V$1-$G$1)</f>
        <v>0</v>
      </c>
      <c r="W475" s="327">
        <f>W$300*IF(V300=0,Assumptions!$O63,Assumptions!$P63)*(1+Assumptions!$J$24)^(W$1-$G$1)</f>
        <v>0</v>
      </c>
      <c r="X475" s="327">
        <f>X$300*IF(W300=0,Assumptions!$O63,Assumptions!$P63)*(1+Assumptions!$J$24)^(X$1-$G$1)</f>
        <v>0</v>
      </c>
      <c r="Y475" s="12"/>
      <c r="Z475" s="12"/>
    </row>
    <row r="476" spans="1:26" ht="14.25" customHeight="1">
      <c r="A476" s="423"/>
      <c r="B476" s="423"/>
      <c r="C476" s="423"/>
      <c r="D476" s="125" t="s">
        <v>94</v>
      </c>
      <c r="E476" s="12"/>
      <c r="F476" s="12"/>
      <c r="G476" s="327">
        <f>G$300*Assumptions!$I64*(1+Assumptions!$J$24)^(G$1-$G$1)</f>
        <v>0</v>
      </c>
      <c r="H476" s="327">
        <f>H$300*Assumptions!$I64*(1+Assumptions!$J$24)^(H$1-$G$1)</f>
        <v>0</v>
      </c>
      <c r="I476" s="327">
        <f>I$300*Assumptions!$I64*(1+Assumptions!$J$24)^(I$1-$G$1)</f>
        <v>0</v>
      </c>
      <c r="J476" s="327">
        <f>J$300*Assumptions!$J64*(1+Assumptions!$J$24)^(J$1-$G$1)</f>
        <v>0</v>
      </c>
      <c r="K476" s="327">
        <f>K$300*IF(J300=0,Assumptions!$O64,Assumptions!$P64)*(1+Assumptions!$J$24)^(K$1-$G$1)</f>
        <v>0</v>
      </c>
      <c r="L476" s="327">
        <f>L$300*IF(K300=0,Assumptions!$O64,Assumptions!$P64)*(1+Assumptions!$J$24)^(L$1-$G$1)</f>
        <v>0</v>
      </c>
      <c r="M476" s="327">
        <f>M$300*IF(L300=0,Assumptions!$O64,Assumptions!$P64)*(1+Assumptions!$J$24)^(M$1-$G$1)</f>
        <v>0</v>
      </c>
      <c r="N476" s="327">
        <f>N$300*IF(M300=0,Assumptions!$O64,Assumptions!$P64)*(1+Assumptions!$J$24)^(N$1-$G$1)</f>
        <v>0</v>
      </c>
      <c r="O476" s="327">
        <f>O$300*IF(N300=0,Assumptions!$O64,Assumptions!$P64)*(1+Assumptions!$J$24)^(O$1-$G$1)</f>
        <v>0</v>
      </c>
      <c r="P476" s="327">
        <f>P$300*IF(O300=0,Assumptions!$O64,Assumptions!$P64)*(1+Assumptions!$J$24)^(P$1-$G$1)</f>
        <v>0</v>
      </c>
      <c r="Q476" s="327">
        <f>Q$300*IF(P300=0,Assumptions!$O64,Assumptions!$P64)*(1+Assumptions!$J$24)^(Q$1-$G$1)</f>
        <v>0</v>
      </c>
      <c r="R476" s="327">
        <f>R$300*IF(Q300=0,Assumptions!$O64,Assumptions!$P64)*(1+Assumptions!$J$24)^(R$1-$G$1)</f>
        <v>0</v>
      </c>
      <c r="S476" s="327">
        <f>S$300*IF(R300=0,Assumptions!$O64,Assumptions!$P64)*(1+Assumptions!$J$24)^(S$1-$G$1)</f>
        <v>0</v>
      </c>
      <c r="T476" s="327">
        <f>T$300*IF(S300=0,Assumptions!$O64,Assumptions!$P64)*(1+Assumptions!$J$24)^(T$1-$G$1)</f>
        <v>0</v>
      </c>
      <c r="U476" s="327">
        <f>U$300*IF(T300=0,Assumptions!$O64,Assumptions!$P64)*(1+Assumptions!$J$24)^(U$1-$G$1)</f>
        <v>0</v>
      </c>
      <c r="V476" s="327">
        <f>V$300*IF(U300=0,Assumptions!$O64,Assumptions!$P64)*(1+Assumptions!$J$24)^(V$1-$G$1)</f>
        <v>0</v>
      </c>
      <c r="W476" s="327">
        <f>W$300*IF(V300=0,Assumptions!$O64,Assumptions!$P64)*(1+Assumptions!$J$24)^(W$1-$G$1)</f>
        <v>0</v>
      </c>
      <c r="X476" s="327">
        <f>X$300*IF(W300=0,Assumptions!$O64,Assumptions!$P64)*(1+Assumptions!$J$24)^(X$1-$G$1)</f>
        <v>0</v>
      </c>
      <c r="Y476" s="12"/>
      <c r="Z476" s="12"/>
    </row>
    <row r="477" spans="1:26" ht="14.25" customHeight="1">
      <c r="A477" s="423"/>
      <c r="B477" s="423"/>
      <c r="C477" s="423"/>
      <c r="D477" s="239" t="s">
        <v>106</v>
      </c>
      <c r="E477" s="12"/>
      <c r="F477" s="12"/>
      <c r="G477" s="328">
        <f>G$300*Assumptions!$I65*(1+Assumptions!$J$24)^(G$1-$G$1)</f>
        <v>0</v>
      </c>
      <c r="H477" s="328">
        <f>H$300*Assumptions!$I65*(1+Assumptions!$J$24)^(H$1-$G$1)</f>
        <v>0</v>
      </c>
      <c r="I477" s="328">
        <f>I$300*Assumptions!$I65*(1+Assumptions!$J$24)^(I$1-$G$1)</f>
        <v>0</v>
      </c>
      <c r="J477" s="328">
        <f>J$300*Assumptions!$J65*(1+Assumptions!$J$24)^(J$1-$G$1)</f>
        <v>0</v>
      </c>
      <c r="K477" s="328">
        <f>K$300*IF(J300=0,Assumptions!$O65,Assumptions!$P65)*(1+Assumptions!$J$24)^(K$1-$G$1)</f>
        <v>0</v>
      </c>
      <c r="L477" s="328">
        <f>L$300*IF(K300=0,Assumptions!$O65,Assumptions!$P65)*(1+Assumptions!$J$24)^(L$1-$G$1)</f>
        <v>0</v>
      </c>
      <c r="M477" s="328">
        <f>M$300*IF(L300=0,Assumptions!$O65,Assumptions!$P65)*(1+Assumptions!$J$24)^(M$1-$G$1)</f>
        <v>0</v>
      </c>
      <c r="N477" s="328">
        <f>N$300*IF(M300=0,Assumptions!$O65,Assumptions!$P65)*(1+Assumptions!$J$24)^(N$1-$G$1)</f>
        <v>0</v>
      </c>
      <c r="O477" s="328">
        <f>O$300*IF(N300=0,Assumptions!$O65,Assumptions!$P65)*(1+Assumptions!$J$24)^(O$1-$G$1)</f>
        <v>0</v>
      </c>
      <c r="P477" s="328">
        <f>P$300*IF(O300=0,Assumptions!$O65,Assumptions!$P65)*(1+Assumptions!$J$24)^(P$1-$G$1)</f>
        <v>0</v>
      </c>
      <c r="Q477" s="328">
        <f>Q$300*IF(P300=0,Assumptions!$O65,Assumptions!$P65)*(1+Assumptions!$J$24)^(Q$1-$G$1)</f>
        <v>0</v>
      </c>
      <c r="R477" s="328">
        <f>R$300*IF(Q300=0,Assumptions!$O65,Assumptions!$P65)*(1+Assumptions!$J$24)^(R$1-$G$1)</f>
        <v>0</v>
      </c>
      <c r="S477" s="328">
        <f>S$300*IF(R300=0,Assumptions!$O65,Assumptions!$P65)*(1+Assumptions!$J$24)^(S$1-$G$1)</f>
        <v>0</v>
      </c>
      <c r="T477" s="328">
        <f>T$300*IF(S300=0,Assumptions!$O65,Assumptions!$P65)*(1+Assumptions!$J$24)^(T$1-$G$1)</f>
        <v>0</v>
      </c>
      <c r="U477" s="328">
        <f>U$300*IF(T300=0,Assumptions!$O65,Assumptions!$P65)*(1+Assumptions!$J$24)^(U$1-$G$1)</f>
        <v>0</v>
      </c>
      <c r="V477" s="328">
        <f>V$300*IF(U300=0,Assumptions!$O65,Assumptions!$P65)*(1+Assumptions!$J$24)^(V$1-$G$1)</f>
        <v>0</v>
      </c>
      <c r="W477" s="328">
        <f>W$300*IF(V300=0,Assumptions!$O65,Assumptions!$P65)*(1+Assumptions!$J$24)^(W$1-$G$1)</f>
        <v>0</v>
      </c>
      <c r="X477" s="328">
        <f>X$300*IF(W300=0,Assumptions!$O65,Assumptions!$P65)*(1+Assumptions!$J$24)^(X$1-$G$1)</f>
        <v>0</v>
      </c>
      <c r="Y477" s="12"/>
      <c r="Z477" s="12"/>
    </row>
    <row r="478" spans="1:26" ht="14.25" customHeight="1">
      <c r="A478" s="423"/>
      <c r="B478" s="423"/>
      <c r="C478" s="423"/>
      <c r="D478" s="305" t="s">
        <v>217</v>
      </c>
      <c r="E478" s="12"/>
      <c r="F478" s="12"/>
      <c r="G478" s="333">
        <f t="shared" ref="G478:X478" si="36">SUM(G468:G477)</f>
        <v>0</v>
      </c>
      <c r="H478" s="327">
        <f t="shared" si="36"/>
        <v>0</v>
      </c>
      <c r="I478" s="327">
        <f t="shared" si="36"/>
        <v>0</v>
      </c>
      <c r="J478" s="327">
        <f t="shared" si="36"/>
        <v>0</v>
      </c>
      <c r="K478" s="327">
        <f t="shared" si="36"/>
        <v>0</v>
      </c>
      <c r="L478" s="327">
        <f t="shared" si="36"/>
        <v>0</v>
      </c>
      <c r="M478" s="327">
        <f t="shared" si="36"/>
        <v>0</v>
      </c>
      <c r="N478" s="327">
        <f t="shared" si="36"/>
        <v>0</v>
      </c>
      <c r="O478" s="327">
        <f t="shared" si="36"/>
        <v>0</v>
      </c>
      <c r="P478" s="327">
        <f t="shared" si="36"/>
        <v>0</v>
      </c>
      <c r="Q478" s="327">
        <f t="shared" si="36"/>
        <v>0</v>
      </c>
      <c r="R478" s="327">
        <f t="shared" si="36"/>
        <v>0</v>
      </c>
      <c r="S478" s="327">
        <f t="shared" si="36"/>
        <v>0</v>
      </c>
      <c r="T478" s="327">
        <f t="shared" si="36"/>
        <v>0</v>
      </c>
      <c r="U478" s="327">
        <f t="shared" si="36"/>
        <v>0</v>
      </c>
      <c r="V478" s="327">
        <f t="shared" si="36"/>
        <v>0</v>
      </c>
      <c r="W478" s="327">
        <f t="shared" si="36"/>
        <v>0</v>
      </c>
      <c r="X478" s="327">
        <f t="shared" si="36"/>
        <v>0</v>
      </c>
      <c r="Y478" s="12"/>
      <c r="Z478" s="12"/>
    </row>
    <row r="479" spans="1:26" ht="14.25" customHeight="1">
      <c r="A479" s="423"/>
      <c r="B479" s="423"/>
      <c r="C479" s="423"/>
      <c r="D479" s="12"/>
      <c r="E479" s="12"/>
      <c r="F479" s="12"/>
      <c r="G479" s="331"/>
      <c r="H479" s="329"/>
      <c r="I479" s="329"/>
      <c r="J479" s="329"/>
      <c r="K479" s="329"/>
      <c r="L479" s="329"/>
      <c r="M479" s="329"/>
      <c r="N479" s="329"/>
      <c r="O479" s="329"/>
      <c r="P479" s="329"/>
      <c r="Q479" s="329"/>
      <c r="R479" s="329"/>
      <c r="S479" s="329"/>
      <c r="T479" s="329"/>
      <c r="U479" s="329"/>
      <c r="V479" s="329"/>
      <c r="W479" s="329"/>
      <c r="X479" s="329"/>
      <c r="Y479" s="12"/>
      <c r="Z479" s="12"/>
    </row>
    <row r="480" spans="1:26" ht="14.25" customHeight="1">
      <c r="A480" s="423"/>
      <c r="B480" s="423"/>
      <c r="C480" s="423"/>
      <c r="D480" s="302" t="s">
        <v>129</v>
      </c>
      <c r="E480" s="12"/>
      <c r="F480" s="12"/>
      <c r="G480" s="331"/>
      <c r="H480" s="329"/>
      <c r="I480" s="329"/>
      <c r="J480" s="329"/>
      <c r="K480" s="329"/>
      <c r="L480" s="329"/>
      <c r="M480" s="329"/>
      <c r="N480" s="329"/>
      <c r="O480" s="329"/>
      <c r="P480" s="329"/>
      <c r="Q480" s="329"/>
      <c r="R480" s="329"/>
      <c r="S480" s="329"/>
      <c r="T480" s="329"/>
      <c r="U480" s="329"/>
      <c r="V480" s="329"/>
      <c r="W480" s="329"/>
      <c r="X480" s="329"/>
      <c r="Y480" s="12"/>
      <c r="Z480" s="12"/>
    </row>
    <row r="481" spans="1:26" ht="14.25" customHeight="1">
      <c r="A481" s="423"/>
      <c r="B481" s="423"/>
      <c r="C481" s="423"/>
      <c r="D481" s="125" t="s">
        <v>86</v>
      </c>
      <c r="E481" s="12"/>
      <c r="F481" s="12"/>
      <c r="G481" s="327">
        <f>G$301*Assumptions!$K56*(1+Assumptions!$J$24)^(G$1-$G$1)</f>
        <v>0</v>
      </c>
      <c r="H481" s="327">
        <f>H$301*Assumptions!$K56*(1+Assumptions!$J$24)^(H$1-$G$1)</f>
        <v>0</v>
      </c>
      <c r="I481" s="327">
        <f>I$301*Assumptions!$K56*(1+Assumptions!$J$24)^(I$1-$G$1)</f>
        <v>0</v>
      </c>
      <c r="J481" s="327">
        <f>J$301*Assumptions!$K56*(1+Assumptions!$J$24)^(J$1-$G$1)</f>
        <v>0</v>
      </c>
      <c r="K481" s="327">
        <f>K$301*Assumptions!$Q56*(1+Assumptions!$J$24)^(K$1-$G$1)</f>
        <v>0</v>
      </c>
      <c r="L481" s="327">
        <f>L$301*Assumptions!$Q56*(1+Assumptions!$J$24)^(L$1-$G$1)</f>
        <v>0</v>
      </c>
      <c r="M481" s="327">
        <f>M$301*Assumptions!$Q56*(1+Assumptions!$J$24)^(M$1-$G$1)</f>
        <v>0</v>
      </c>
      <c r="N481" s="327">
        <f>N$301*Assumptions!$Q56*(1+Assumptions!$J$24)^(N$1-$G$1)</f>
        <v>0</v>
      </c>
      <c r="O481" s="327">
        <f>O$301*Assumptions!$Q56*(1+Assumptions!$J$24)^(O$1-$G$1)</f>
        <v>0</v>
      </c>
      <c r="P481" s="327">
        <f>P$301*Assumptions!$Q56*(1+Assumptions!$J$24)^(P$1-$G$1)</f>
        <v>0</v>
      </c>
      <c r="Q481" s="327">
        <f>Q$301*Assumptions!$Q56*(1+Assumptions!$J$24)^(Q$1-$G$1)</f>
        <v>0</v>
      </c>
      <c r="R481" s="327">
        <f>R$301*Assumptions!$Q56*(1+Assumptions!$J$24)^(R$1-$G$1)</f>
        <v>0</v>
      </c>
      <c r="S481" s="327">
        <f>S$301*Assumptions!$Q56*(1+Assumptions!$J$24)^(S$1-$G$1)</f>
        <v>0</v>
      </c>
      <c r="T481" s="327">
        <f>T$301*Assumptions!$Q56*(1+Assumptions!$J$24)^(T$1-$G$1)</f>
        <v>0</v>
      </c>
      <c r="U481" s="327">
        <f>U$301*Assumptions!$Q56*(1+Assumptions!$J$24)^(U$1-$G$1)</f>
        <v>0</v>
      </c>
      <c r="V481" s="327">
        <f>V$301*Assumptions!$Q56*(1+Assumptions!$J$24)^(V$1-$G$1)</f>
        <v>0</v>
      </c>
      <c r="W481" s="327">
        <f>W$301*Assumptions!$Q56*(1+Assumptions!$J$24)^(W$1-$G$1)</f>
        <v>0</v>
      </c>
      <c r="X481" s="327">
        <f>X$301*Assumptions!$Q56*(1+Assumptions!$J$24)^(X$1-$G$1)</f>
        <v>0</v>
      </c>
      <c r="Y481" s="12"/>
      <c r="Z481" s="12"/>
    </row>
    <row r="482" spans="1:26" ht="14.25" customHeight="1">
      <c r="A482" s="423"/>
      <c r="B482" s="423"/>
      <c r="C482" s="423"/>
      <c r="D482" s="125" t="s">
        <v>100</v>
      </c>
      <c r="E482" s="12"/>
      <c r="F482" s="12"/>
      <c r="G482" s="327">
        <f>G$301*Assumptions!$K57*(1+Assumptions!$J$24)^(G$1-$G$1)</f>
        <v>0</v>
      </c>
      <c r="H482" s="327">
        <f>H$301*Assumptions!$K57*(1+Assumptions!$J$24)^(H$1-$G$1)</f>
        <v>0</v>
      </c>
      <c r="I482" s="327">
        <f>I$301*Assumptions!$K57*(1+Assumptions!$J$24)^(I$1-$G$1)</f>
        <v>0</v>
      </c>
      <c r="J482" s="327">
        <f>J$301*Assumptions!$K57*(1+Assumptions!$J$24)^(J$1-$G$1)</f>
        <v>0</v>
      </c>
      <c r="K482" s="327">
        <f>K$301*Assumptions!$Q57*(1+Assumptions!$J$24)^(K$1-$G$1)</f>
        <v>0</v>
      </c>
      <c r="L482" s="327">
        <f>L$301*Assumptions!$Q57*(1+Assumptions!$J$24)^(L$1-$G$1)</f>
        <v>0</v>
      </c>
      <c r="M482" s="327">
        <f>M$301*Assumptions!$Q57*(1+Assumptions!$J$24)^(M$1-$G$1)</f>
        <v>0</v>
      </c>
      <c r="N482" s="327">
        <f>N$301*Assumptions!$Q57*(1+Assumptions!$J$24)^(N$1-$G$1)</f>
        <v>0</v>
      </c>
      <c r="O482" s="327">
        <f>O$301*Assumptions!$Q57*(1+Assumptions!$J$24)^(O$1-$G$1)</f>
        <v>0</v>
      </c>
      <c r="P482" s="327">
        <f>P$301*Assumptions!$Q57*(1+Assumptions!$J$24)^(P$1-$G$1)</f>
        <v>0</v>
      </c>
      <c r="Q482" s="327">
        <f>Q$301*Assumptions!$Q57*(1+Assumptions!$J$24)^(Q$1-$G$1)</f>
        <v>0</v>
      </c>
      <c r="R482" s="327">
        <f>R$301*Assumptions!$Q57*(1+Assumptions!$J$24)^(R$1-$G$1)</f>
        <v>0</v>
      </c>
      <c r="S482" s="327">
        <f>S$301*Assumptions!$Q57*(1+Assumptions!$J$24)^(S$1-$G$1)</f>
        <v>0</v>
      </c>
      <c r="T482" s="327">
        <f>T$301*Assumptions!$Q57*(1+Assumptions!$J$24)^(T$1-$G$1)</f>
        <v>0</v>
      </c>
      <c r="U482" s="327">
        <f>U$301*Assumptions!$Q57*(1+Assumptions!$J$24)^(U$1-$G$1)</f>
        <v>0</v>
      </c>
      <c r="V482" s="327">
        <f>V$301*Assumptions!$Q57*(1+Assumptions!$J$24)^(V$1-$G$1)</f>
        <v>0</v>
      </c>
      <c r="W482" s="327">
        <f>W$301*Assumptions!$Q57*(1+Assumptions!$J$24)^(W$1-$G$1)</f>
        <v>0</v>
      </c>
      <c r="X482" s="327">
        <f>X$301*Assumptions!$Q57*(1+Assumptions!$J$24)^(X$1-$G$1)</f>
        <v>0</v>
      </c>
      <c r="Y482" s="12"/>
      <c r="Z482" s="12"/>
    </row>
    <row r="483" spans="1:26" ht="14.25" customHeight="1">
      <c r="A483" s="423"/>
      <c r="B483" s="423"/>
      <c r="C483" s="423"/>
      <c r="D483" s="125" t="s">
        <v>101</v>
      </c>
      <c r="E483" s="12"/>
      <c r="F483" s="12"/>
      <c r="G483" s="327">
        <f>G$301*Assumptions!$K58*(1+Assumptions!$J$24)^(G$1-$G$1)</f>
        <v>0</v>
      </c>
      <c r="H483" s="327">
        <f>H$301*Assumptions!$K58*(1+Assumptions!$J$24)^(H$1-$G$1)</f>
        <v>0</v>
      </c>
      <c r="I483" s="327">
        <f>I$301*Assumptions!$K58*(1+Assumptions!$J$24)^(I$1-$G$1)</f>
        <v>0</v>
      </c>
      <c r="J483" s="327">
        <f>J$301*Assumptions!$K58*(1+Assumptions!$J$24)^(J$1-$G$1)</f>
        <v>0</v>
      </c>
      <c r="K483" s="327">
        <f>K$301*Assumptions!$Q58*(1+Assumptions!$J$24)^(K$1-$G$1)</f>
        <v>0</v>
      </c>
      <c r="L483" s="327">
        <f>L$301*Assumptions!$Q58*(1+Assumptions!$J$24)^(L$1-$G$1)</f>
        <v>0</v>
      </c>
      <c r="M483" s="327">
        <f>M$301*Assumptions!$Q58*(1+Assumptions!$J$24)^(M$1-$G$1)</f>
        <v>0</v>
      </c>
      <c r="N483" s="327">
        <f>N$301*Assumptions!$Q58*(1+Assumptions!$J$24)^(N$1-$G$1)</f>
        <v>0</v>
      </c>
      <c r="O483" s="327">
        <f>O$301*Assumptions!$Q58*(1+Assumptions!$J$24)^(O$1-$G$1)</f>
        <v>0</v>
      </c>
      <c r="P483" s="327">
        <f>P$301*Assumptions!$Q58*(1+Assumptions!$J$24)^(P$1-$G$1)</f>
        <v>0</v>
      </c>
      <c r="Q483" s="327">
        <f>Q$301*Assumptions!$Q58*(1+Assumptions!$J$24)^(Q$1-$G$1)</f>
        <v>0</v>
      </c>
      <c r="R483" s="327">
        <f>R$301*Assumptions!$Q58*(1+Assumptions!$J$24)^(R$1-$G$1)</f>
        <v>0</v>
      </c>
      <c r="S483" s="327">
        <f>S$301*Assumptions!$Q58*(1+Assumptions!$J$24)^(S$1-$G$1)</f>
        <v>0</v>
      </c>
      <c r="T483" s="327">
        <f>T$301*Assumptions!$Q58*(1+Assumptions!$J$24)^(T$1-$G$1)</f>
        <v>0</v>
      </c>
      <c r="U483" s="327">
        <f>U$301*Assumptions!$Q58*(1+Assumptions!$J$24)^(U$1-$G$1)</f>
        <v>0</v>
      </c>
      <c r="V483" s="327">
        <f>V$301*Assumptions!$Q58*(1+Assumptions!$J$24)^(V$1-$G$1)</f>
        <v>0</v>
      </c>
      <c r="W483" s="327">
        <f>W$301*Assumptions!$Q58*(1+Assumptions!$J$24)^(W$1-$G$1)</f>
        <v>0</v>
      </c>
      <c r="X483" s="327">
        <f>X$301*Assumptions!$Q58*(1+Assumptions!$J$24)^(X$1-$G$1)</f>
        <v>0</v>
      </c>
      <c r="Y483" s="12"/>
      <c r="Z483" s="12"/>
    </row>
    <row r="484" spans="1:26" ht="14.25" customHeight="1">
      <c r="A484" s="423"/>
      <c r="B484" s="423"/>
      <c r="C484" s="423"/>
      <c r="D484" s="125" t="s">
        <v>102</v>
      </c>
      <c r="E484" s="12"/>
      <c r="F484" s="12"/>
      <c r="G484" s="327">
        <f>G$301*Assumptions!$K59*(1+Assumptions!$J$24)^(G$1-$G$1)</f>
        <v>0</v>
      </c>
      <c r="H484" s="327">
        <f>H$301*Assumptions!$K59*(1+Assumptions!$J$24)^(H$1-$G$1)</f>
        <v>0</v>
      </c>
      <c r="I484" s="327">
        <f>I$301*Assumptions!$K59*(1+Assumptions!$J$24)^(I$1-$G$1)</f>
        <v>0</v>
      </c>
      <c r="J484" s="327">
        <f>J$301*Assumptions!$K59*(1+Assumptions!$J$24)^(J$1-$G$1)</f>
        <v>0</v>
      </c>
      <c r="K484" s="327">
        <f>K$301*Assumptions!$Q59*(1+Assumptions!$J$24)^(K$1-$G$1)</f>
        <v>0</v>
      </c>
      <c r="L484" s="327">
        <f>L$301*Assumptions!$Q59*(1+Assumptions!$J$24)^(L$1-$G$1)</f>
        <v>0</v>
      </c>
      <c r="M484" s="327">
        <f>M$301*Assumptions!$Q59*(1+Assumptions!$J$24)^(M$1-$G$1)</f>
        <v>0</v>
      </c>
      <c r="N484" s="327">
        <f>N$301*Assumptions!$Q59*(1+Assumptions!$J$24)^(N$1-$G$1)</f>
        <v>0</v>
      </c>
      <c r="O484" s="327">
        <f>O$301*Assumptions!$Q59*(1+Assumptions!$J$24)^(O$1-$G$1)</f>
        <v>0</v>
      </c>
      <c r="P484" s="327">
        <f>P$301*Assumptions!$Q59*(1+Assumptions!$J$24)^(P$1-$G$1)</f>
        <v>0</v>
      </c>
      <c r="Q484" s="327">
        <f>Q$301*Assumptions!$Q59*(1+Assumptions!$J$24)^(Q$1-$G$1)</f>
        <v>0</v>
      </c>
      <c r="R484" s="327">
        <f>R$301*Assumptions!$Q59*(1+Assumptions!$J$24)^(R$1-$G$1)</f>
        <v>0</v>
      </c>
      <c r="S484" s="327">
        <f>S$301*Assumptions!$Q59*(1+Assumptions!$J$24)^(S$1-$G$1)</f>
        <v>0</v>
      </c>
      <c r="T484" s="327">
        <f>T$301*Assumptions!$Q59*(1+Assumptions!$J$24)^(T$1-$G$1)</f>
        <v>0</v>
      </c>
      <c r="U484" s="327">
        <f>U$301*Assumptions!$Q59*(1+Assumptions!$J$24)^(U$1-$G$1)</f>
        <v>0</v>
      </c>
      <c r="V484" s="327">
        <f>V$301*Assumptions!$Q59*(1+Assumptions!$J$24)^(V$1-$G$1)</f>
        <v>0</v>
      </c>
      <c r="W484" s="327">
        <f>W$301*Assumptions!$Q59*(1+Assumptions!$J$24)^(W$1-$G$1)</f>
        <v>0</v>
      </c>
      <c r="X484" s="327">
        <f>X$301*Assumptions!$Q59*(1+Assumptions!$J$24)^(X$1-$G$1)</f>
        <v>0</v>
      </c>
      <c r="Y484" s="12"/>
      <c r="Z484" s="12"/>
    </row>
    <row r="485" spans="1:26" ht="14.25" customHeight="1">
      <c r="A485" s="423"/>
      <c r="B485" s="423"/>
      <c r="C485" s="423"/>
      <c r="D485" s="125" t="s">
        <v>90</v>
      </c>
      <c r="E485" s="12"/>
      <c r="F485" s="12"/>
      <c r="G485" s="327">
        <f>G$301*Assumptions!$K60*(1+Assumptions!$J$24)^(G$1-$G$1)</f>
        <v>0</v>
      </c>
      <c r="H485" s="327">
        <f>H$301*Assumptions!$K60*(1+Assumptions!$J$24)^(H$1-$G$1)</f>
        <v>0</v>
      </c>
      <c r="I485" s="327">
        <f>I$301*Assumptions!$K60*(1+Assumptions!$J$24)^(I$1-$G$1)</f>
        <v>0</v>
      </c>
      <c r="J485" s="327">
        <f>J$301*Assumptions!$K60*(1+Assumptions!$J$24)^(J$1-$G$1)</f>
        <v>0</v>
      </c>
      <c r="K485" s="327">
        <f>K$301*Assumptions!$Q60*(1+Assumptions!$J$24)^(K$1-$G$1)</f>
        <v>0</v>
      </c>
      <c r="L485" s="327">
        <f>L$301*Assumptions!$Q60*(1+Assumptions!$J$24)^(L$1-$G$1)</f>
        <v>0</v>
      </c>
      <c r="M485" s="327">
        <f>M$301*Assumptions!$Q60*(1+Assumptions!$J$24)^(M$1-$G$1)</f>
        <v>0</v>
      </c>
      <c r="N485" s="327">
        <f>N$301*Assumptions!$Q60*(1+Assumptions!$J$24)^(N$1-$G$1)</f>
        <v>0</v>
      </c>
      <c r="O485" s="327">
        <f>O$301*Assumptions!$Q60*(1+Assumptions!$J$24)^(O$1-$G$1)</f>
        <v>0</v>
      </c>
      <c r="P485" s="327">
        <f>P$301*Assumptions!$Q60*(1+Assumptions!$J$24)^(P$1-$G$1)</f>
        <v>0</v>
      </c>
      <c r="Q485" s="327">
        <f>Q$301*Assumptions!$Q60*(1+Assumptions!$J$24)^(Q$1-$G$1)</f>
        <v>0</v>
      </c>
      <c r="R485" s="327">
        <f>R$301*Assumptions!$Q60*(1+Assumptions!$J$24)^(R$1-$G$1)</f>
        <v>0</v>
      </c>
      <c r="S485" s="327">
        <f>S$301*Assumptions!$Q60*(1+Assumptions!$J$24)^(S$1-$G$1)</f>
        <v>0</v>
      </c>
      <c r="T485" s="327">
        <f>T$301*Assumptions!$Q60*(1+Assumptions!$J$24)^(T$1-$G$1)</f>
        <v>0</v>
      </c>
      <c r="U485" s="327">
        <f>U$301*Assumptions!$Q60*(1+Assumptions!$J$24)^(U$1-$G$1)</f>
        <v>0</v>
      </c>
      <c r="V485" s="327">
        <f>V$301*Assumptions!$Q60*(1+Assumptions!$J$24)^(V$1-$G$1)</f>
        <v>0</v>
      </c>
      <c r="W485" s="327">
        <f>W$301*Assumptions!$Q60*(1+Assumptions!$J$24)^(W$1-$G$1)</f>
        <v>0</v>
      </c>
      <c r="X485" s="327">
        <f>X$301*Assumptions!$Q60*(1+Assumptions!$J$24)^(X$1-$G$1)</f>
        <v>0</v>
      </c>
      <c r="Y485" s="12"/>
      <c r="Z485" s="12"/>
    </row>
    <row r="486" spans="1:26" ht="14.25" customHeight="1">
      <c r="A486" s="423"/>
      <c r="B486" s="423"/>
      <c r="C486" s="423"/>
      <c r="D486" s="125" t="s">
        <v>103</v>
      </c>
      <c r="E486" s="12"/>
      <c r="F486" s="12"/>
      <c r="G486" s="327">
        <f>G$301*Assumptions!$K61*(1+Assumptions!$J$24)^(G$1-$G$1)</f>
        <v>0</v>
      </c>
      <c r="H486" s="327">
        <f>H$301*Assumptions!$K61*(1+Assumptions!$J$24)^(H$1-$G$1)</f>
        <v>0</v>
      </c>
      <c r="I486" s="327">
        <f>I$301*Assumptions!$K61*(1+Assumptions!$J$24)^(I$1-$G$1)</f>
        <v>0</v>
      </c>
      <c r="J486" s="327">
        <f>J$301*Assumptions!$K61*(1+Assumptions!$J$24)^(J$1-$G$1)</f>
        <v>0</v>
      </c>
      <c r="K486" s="327">
        <f>K$301*Assumptions!$Q61*(1+Assumptions!$J$24)^(K$1-$G$1)</f>
        <v>0</v>
      </c>
      <c r="L486" s="327">
        <f>L$301*Assumptions!$Q61*(1+Assumptions!$J$24)^(L$1-$G$1)</f>
        <v>0</v>
      </c>
      <c r="M486" s="327">
        <f>M$301*Assumptions!$Q61*(1+Assumptions!$J$24)^(M$1-$G$1)</f>
        <v>0</v>
      </c>
      <c r="N486" s="327">
        <f>N$301*Assumptions!$Q61*(1+Assumptions!$J$24)^(N$1-$G$1)</f>
        <v>0</v>
      </c>
      <c r="O486" s="327">
        <f>O$301*Assumptions!$Q61*(1+Assumptions!$J$24)^(O$1-$G$1)</f>
        <v>0</v>
      </c>
      <c r="P486" s="327">
        <f>P$301*Assumptions!$Q61*(1+Assumptions!$J$24)^(P$1-$G$1)</f>
        <v>0</v>
      </c>
      <c r="Q486" s="327">
        <f>Q$301*Assumptions!$Q61*(1+Assumptions!$J$24)^(Q$1-$G$1)</f>
        <v>0</v>
      </c>
      <c r="R486" s="327">
        <f>R$301*Assumptions!$Q61*(1+Assumptions!$J$24)^(R$1-$G$1)</f>
        <v>0</v>
      </c>
      <c r="S486" s="327">
        <f>S$301*Assumptions!$Q61*(1+Assumptions!$J$24)^(S$1-$G$1)</f>
        <v>0</v>
      </c>
      <c r="T486" s="327">
        <f>T$301*Assumptions!$Q61*(1+Assumptions!$J$24)^(T$1-$G$1)</f>
        <v>0</v>
      </c>
      <c r="U486" s="327">
        <f>U$301*Assumptions!$Q61*(1+Assumptions!$J$24)^(U$1-$G$1)</f>
        <v>0</v>
      </c>
      <c r="V486" s="327">
        <f>V$301*Assumptions!$Q61*(1+Assumptions!$J$24)^(V$1-$G$1)</f>
        <v>0</v>
      </c>
      <c r="W486" s="327">
        <f>W$301*Assumptions!$Q61*(1+Assumptions!$J$24)^(W$1-$G$1)</f>
        <v>0</v>
      </c>
      <c r="X486" s="327">
        <f>X$301*Assumptions!$Q61*(1+Assumptions!$J$24)^(X$1-$G$1)</f>
        <v>0</v>
      </c>
      <c r="Y486" s="12"/>
      <c r="Z486" s="12"/>
    </row>
    <row r="487" spans="1:26" ht="14.25" customHeight="1">
      <c r="A487" s="423"/>
      <c r="B487" s="423"/>
      <c r="C487" s="423"/>
      <c r="D487" s="125" t="s">
        <v>104</v>
      </c>
      <c r="E487" s="12"/>
      <c r="F487" s="12"/>
      <c r="G487" s="327">
        <f>G$301*Assumptions!$K62*(1+Assumptions!$J$24)^(G$1-$G$1)</f>
        <v>0</v>
      </c>
      <c r="H487" s="327">
        <f>H$301*Assumptions!$K62*(1+Assumptions!$J$24)^(H$1-$G$1)</f>
        <v>0</v>
      </c>
      <c r="I487" s="327">
        <f>I$301*Assumptions!$K62*(1+Assumptions!$J$24)^(I$1-$G$1)</f>
        <v>0</v>
      </c>
      <c r="J487" s="327">
        <f>J$301*Assumptions!$K62*(1+Assumptions!$J$24)^(J$1-$G$1)</f>
        <v>0</v>
      </c>
      <c r="K487" s="327">
        <f>K$301*Assumptions!$Q62*(1+Assumptions!$J$24)^(K$1-$G$1)</f>
        <v>0</v>
      </c>
      <c r="L487" s="327">
        <f>L$301*Assumptions!$Q62*(1+Assumptions!$J$24)^(L$1-$G$1)</f>
        <v>0</v>
      </c>
      <c r="M487" s="327">
        <f>M$301*Assumptions!$Q62*(1+Assumptions!$J$24)^(M$1-$G$1)</f>
        <v>0</v>
      </c>
      <c r="N487" s="327">
        <f>N$301*Assumptions!$Q62*(1+Assumptions!$J$24)^(N$1-$G$1)</f>
        <v>0</v>
      </c>
      <c r="O487" s="327">
        <f>O$301*Assumptions!$Q62*(1+Assumptions!$J$24)^(O$1-$G$1)</f>
        <v>0</v>
      </c>
      <c r="P487" s="327">
        <f>P$301*Assumptions!$Q62*(1+Assumptions!$J$24)^(P$1-$G$1)</f>
        <v>0</v>
      </c>
      <c r="Q487" s="327">
        <f>Q$301*Assumptions!$Q62*(1+Assumptions!$J$24)^(Q$1-$G$1)</f>
        <v>0</v>
      </c>
      <c r="R487" s="327">
        <f>R$301*Assumptions!$Q62*(1+Assumptions!$J$24)^(R$1-$G$1)</f>
        <v>0</v>
      </c>
      <c r="S487" s="327">
        <f>S$301*Assumptions!$Q62*(1+Assumptions!$J$24)^(S$1-$G$1)</f>
        <v>0</v>
      </c>
      <c r="T487" s="327">
        <f>T$301*Assumptions!$Q62*(1+Assumptions!$J$24)^(T$1-$G$1)</f>
        <v>0</v>
      </c>
      <c r="U487" s="327">
        <f>U$301*Assumptions!$Q62*(1+Assumptions!$J$24)^(U$1-$G$1)</f>
        <v>0</v>
      </c>
      <c r="V487" s="327">
        <f>V$301*Assumptions!$Q62*(1+Assumptions!$J$24)^(V$1-$G$1)</f>
        <v>0</v>
      </c>
      <c r="W487" s="327">
        <f>W$301*Assumptions!$Q62*(1+Assumptions!$J$24)^(W$1-$G$1)</f>
        <v>0</v>
      </c>
      <c r="X487" s="327">
        <f>X$301*Assumptions!$Q62*(1+Assumptions!$J$24)^(X$1-$G$1)</f>
        <v>0</v>
      </c>
      <c r="Y487" s="12"/>
      <c r="Z487" s="12"/>
    </row>
    <row r="488" spans="1:26" ht="14.25" customHeight="1">
      <c r="A488" s="423"/>
      <c r="B488" s="423"/>
      <c r="C488" s="423"/>
      <c r="D488" s="125" t="s">
        <v>105</v>
      </c>
      <c r="E488" s="12"/>
      <c r="F488" s="12"/>
      <c r="G488" s="327">
        <f>G$301*Assumptions!$K63*(1+Assumptions!$J$24)^(G$1-$G$1)</f>
        <v>0</v>
      </c>
      <c r="H488" s="327">
        <f>H$301*Assumptions!$K63*(1+Assumptions!$J$24)^(H$1-$G$1)</f>
        <v>0</v>
      </c>
      <c r="I488" s="327">
        <f>I$301*Assumptions!$K63*(1+Assumptions!$J$24)^(I$1-$G$1)</f>
        <v>0</v>
      </c>
      <c r="J488" s="327">
        <f>J$301*Assumptions!$K63*(1+Assumptions!$J$24)^(J$1-$G$1)</f>
        <v>0</v>
      </c>
      <c r="K488" s="327">
        <f>K$301*Assumptions!$Q63*(1+Assumptions!$J$24)^(K$1-$G$1)</f>
        <v>0</v>
      </c>
      <c r="L488" s="327">
        <f>L$301*Assumptions!$Q63*(1+Assumptions!$J$24)^(L$1-$G$1)</f>
        <v>0</v>
      </c>
      <c r="M488" s="327">
        <f>M$301*Assumptions!$Q63*(1+Assumptions!$J$24)^(M$1-$G$1)</f>
        <v>0</v>
      </c>
      <c r="N488" s="327">
        <f>N$301*Assumptions!$Q63*(1+Assumptions!$J$24)^(N$1-$G$1)</f>
        <v>0</v>
      </c>
      <c r="O488" s="327">
        <f>O$301*Assumptions!$Q63*(1+Assumptions!$J$24)^(O$1-$G$1)</f>
        <v>0</v>
      </c>
      <c r="P488" s="327">
        <f>P$301*Assumptions!$Q63*(1+Assumptions!$J$24)^(P$1-$G$1)</f>
        <v>0</v>
      </c>
      <c r="Q488" s="327">
        <f>Q$301*Assumptions!$Q63*(1+Assumptions!$J$24)^(Q$1-$G$1)</f>
        <v>0</v>
      </c>
      <c r="R488" s="327">
        <f>R$301*Assumptions!$Q63*(1+Assumptions!$J$24)^(R$1-$G$1)</f>
        <v>0</v>
      </c>
      <c r="S488" s="327">
        <f>S$301*Assumptions!$Q63*(1+Assumptions!$J$24)^(S$1-$G$1)</f>
        <v>0</v>
      </c>
      <c r="T488" s="327">
        <f>T$301*Assumptions!$Q63*(1+Assumptions!$J$24)^(T$1-$G$1)</f>
        <v>0</v>
      </c>
      <c r="U488" s="327">
        <f>U$301*Assumptions!$Q63*(1+Assumptions!$J$24)^(U$1-$G$1)</f>
        <v>0</v>
      </c>
      <c r="V488" s="327">
        <f>V$301*Assumptions!$Q63*(1+Assumptions!$J$24)^(V$1-$G$1)</f>
        <v>0</v>
      </c>
      <c r="W488" s="327">
        <f>W$301*Assumptions!$Q63*(1+Assumptions!$J$24)^(W$1-$G$1)</f>
        <v>0</v>
      </c>
      <c r="X488" s="327">
        <f>X$301*Assumptions!$Q63*(1+Assumptions!$J$24)^(X$1-$G$1)</f>
        <v>0</v>
      </c>
      <c r="Y488" s="12"/>
      <c r="Z488" s="12"/>
    </row>
    <row r="489" spans="1:26" ht="14.25" customHeight="1">
      <c r="A489" s="423"/>
      <c r="B489" s="423"/>
      <c r="C489" s="423"/>
      <c r="D489" s="125" t="s">
        <v>94</v>
      </c>
      <c r="E489" s="12"/>
      <c r="F489" s="12"/>
      <c r="G489" s="327">
        <f>G$301*Assumptions!$K64*(1+Assumptions!$J$24)^(G$1-$G$1)</f>
        <v>0</v>
      </c>
      <c r="H489" s="327">
        <f>H$301*Assumptions!$K64*(1+Assumptions!$J$24)^(H$1-$G$1)</f>
        <v>0</v>
      </c>
      <c r="I489" s="327">
        <f>I$301*Assumptions!$K64*(1+Assumptions!$J$24)^(I$1-$G$1)</f>
        <v>0</v>
      </c>
      <c r="J489" s="327">
        <f>J$301*Assumptions!$K64*(1+Assumptions!$J$24)^(J$1-$G$1)</f>
        <v>0</v>
      </c>
      <c r="K489" s="327">
        <f>K$301*Assumptions!$Q64*(1+Assumptions!$J$24)^(K$1-$G$1)</f>
        <v>0</v>
      </c>
      <c r="L489" s="327">
        <f>L$301*Assumptions!$Q64*(1+Assumptions!$J$24)^(L$1-$G$1)</f>
        <v>0</v>
      </c>
      <c r="M489" s="327">
        <f>M$301*Assumptions!$Q64*(1+Assumptions!$J$24)^(M$1-$G$1)</f>
        <v>0</v>
      </c>
      <c r="N489" s="327">
        <f>N$301*Assumptions!$Q64*(1+Assumptions!$J$24)^(N$1-$G$1)</f>
        <v>0</v>
      </c>
      <c r="O489" s="327">
        <f>O$301*Assumptions!$Q64*(1+Assumptions!$J$24)^(O$1-$G$1)</f>
        <v>0</v>
      </c>
      <c r="P489" s="327">
        <f>P$301*Assumptions!$Q64*(1+Assumptions!$J$24)^(P$1-$G$1)</f>
        <v>0</v>
      </c>
      <c r="Q489" s="327">
        <f>Q$301*Assumptions!$Q64*(1+Assumptions!$J$24)^(Q$1-$G$1)</f>
        <v>0</v>
      </c>
      <c r="R489" s="327">
        <f>R$301*Assumptions!$Q64*(1+Assumptions!$J$24)^(R$1-$G$1)</f>
        <v>0</v>
      </c>
      <c r="S489" s="327">
        <f>S$301*Assumptions!$Q64*(1+Assumptions!$J$24)^(S$1-$G$1)</f>
        <v>0</v>
      </c>
      <c r="T489" s="327">
        <f>T$301*Assumptions!$Q64*(1+Assumptions!$J$24)^(T$1-$G$1)</f>
        <v>0</v>
      </c>
      <c r="U489" s="327">
        <f>U$301*Assumptions!$Q64*(1+Assumptions!$J$24)^(U$1-$G$1)</f>
        <v>0</v>
      </c>
      <c r="V489" s="327">
        <f>V$301*Assumptions!$Q64*(1+Assumptions!$J$24)^(V$1-$G$1)</f>
        <v>0</v>
      </c>
      <c r="W489" s="327">
        <f>W$301*Assumptions!$Q64*(1+Assumptions!$J$24)^(W$1-$G$1)</f>
        <v>0</v>
      </c>
      <c r="X489" s="327">
        <f>X$301*Assumptions!$Q64*(1+Assumptions!$J$24)^(X$1-$G$1)</f>
        <v>0</v>
      </c>
      <c r="Y489" s="12"/>
      <c r="Z489" s="12"/>
    </row>
    <row r="490" spans="1:26" ht="14.25" customHeight="1">
      <c r="A490" s="423"/>
      <c r="B490" s="423"/>
      <c r="C490" s="423"/>
      <c r="D490" s="239" t="s">
        <v>106</v>
      </c>
      <c r="E490" s="12"/>
      <c r="F490" s="12"/>
      <c r="G490" s="328">
        <f>G$301*Assumptions!$K65*(1+Assumptions!$J$24)^(G$1-$G$1)</f>
        <v>0</v>
      </c>
      <c r="H490" s="328">
        <f>H$301*Assumptions!$K65*(1+Assumptions!$J$24)^(H$1-$G$1)</f>
        <v>0</v>
      </c>
      <c r="I490" s="328">
        <f>I$301*Assumptions!$K65*(1+Assumptions!$J$24)^(I$1-$G$1)</f>
        <v>0</v>
      </c>
      <c r="J490" s="328">
        <f>J$301*Assumptions!$K65*(1+Assumptions!$J$24)^(J$1-$G$1)</f>
        <v>0</v>
      </c>
      <c r="K490" s="328">
        <f>K$301*Assumptions!$Q65*(1+Assumptions!$J$24)^(K$1-$G$1)</f>
        <v>0</v>
      </c>
      <c r="L490" s="328">
        <f>L$301*Assumptions!$Q65*(1+Assumptions!$J$24)^(L$1-$G$1)</f>
        <v>0</v>
      </c>
      <c r="M490" s="328">
        <f>M$301*Assumptions!$Q65*(1+Assumptions!$J$24)^(M$1-$G$1)</f>
        <v>0</v>
      </c>
      <c r="N490" s="328">
        <f>N$301*Assumptions!$Q65*(1+Assumptions!$J$24)^(N$1-$G$1)</f>
        <v>0</v>
      </c>
      <c r="O490" s="328">
        <f>O$301*Assumptions!$Q65*(1+Assumptions!$J$24)^(O$1-$G$1)</f>
        <v>0</v>
      </c>
      <c r="P490" s="328">
        <f>P$301*Assumptions!$Q65*(1+Assumptions!$J$24)^(P$1-$G$1)</f>
        <v>0</v>
      </c>
      <c r="Q490" s="328">
        <f>Q$301*Assumptions!$Q65*(1+Assumptions!$J$24)^(Q$1-$G$1)</f>
        <v>0</v>
      </c>
      <c r="R490" s="328">
        <f>R$301*Assumptions!$Q65*(1+Assumptions!$J$24)^(R$1-$G$1)</f>
        <v>0</v>
      </c>
      <c r="S490" s="328">
        <f>S$301*Assumptions!$Q65*(1+Assumptions!$J$24)^(S$1-$G$1)</f>
        <v>0</v>
      </c>
      <c r="T490" s="328">
        <f>T$301*Assumptions!$Q65*(1+Assumptions!$J$24)^(T$1-$G$1)</f>
        <v>0</v>
      </c>
      <c r="U490" s="328">
        <f>U$301*Assumptions!$Q65*(1+Assumptions!$J$24)^(U$1-$G$1)</f>
        <v>0</v>
      </c>
      <c r="V490" s="328">
        <f>V$301*Assumptions!$Q65*(1+Assumptions!$J$24)^(V$1-$G$1)</f>
        <v>0</v>
      </c>
      <c r="W490" s="328">
        <f>W$301*Assumptions!$Q65*(1+Assumptions!$J$24)^(W$1-$G$1)</f>
        <v>0</v>
      </c>
      <c r="X490" s="328">
        <f>X$301*Assumptions!$Q65*(1+Assumptions!$J$24)^(X$1-$G$1)</f>
        <v>0</v>
      </c>
      <c r="Y490" s="12"/>
      <c r="Z490" s="12"/>
    </row>
    <row r="491" spans="1:26" ht="14.25" customHeight="1">
      <c r="A491" s="423"/>
      <c r="B491" s="423"/>
      <c r="C491" s="423"/>
      <c r="D491" s="305" t="s">
        <v>218</v>
      </c>
      <c r="E491" s="12"/>
      <c r="F491" s="12"/>
      <c r="G491" s="333">
        <f t="shared" ref="G491:X491" si="37">SUM(G481:G490)</f>
        <v>0</v>
      </c>
      <c r="H491" s="327">
        <f t="shared" si="37"/>
        <v>0</v>
      </c>
      <c r="I491" s="327">
        <f t="shared" si="37"/>
        <v>0</v>
      </c>
      <c r="J491" s="327">
        <f t="shared" si="37"/>
        <v>0</v>
      </c>
      <c r="K491" s="327">
        <f t="shared" si="37"/>
        <v>0</v>
      </c>
      <c r="L491" s="327">
        <f t="shared" si="37"/>
        <v>0</v>
      </c>
      <c r="M491" s="327">
        <f t="shared" si="37"/>
        <v>0</v>
      </c>
      <c r="N491" s="327">
        <f t="shared" si="37"/>
        <v>0</v>
      </c>
      <c r="O491" s="327">
        <f t="shared" si="37"/>
        <v>0</v>
      </c>
      <c r="P491" s="327">
        <f t="shared" si="37"/>
        <v>0</v>
      </c>
      <c r="Q491" s="327">
        <f t="shared" si="37"/>
        <v>0</v>
      </c>
      <c r="R491" s="327">
        <f t="shared" si="37"/>
        <v>0</v>
      </c>
      <c r="S491" s="327">
        <f t="shared" si="37"/>
        <v>0</v>
      </c>
      <c r="T491" s="327">
        <f t="shared" si="37"/>
        <v>0</v>
      </c>
      <c r="U491" s="327">
        <f t="shared" si="37"/>
        <v>0</v>
      </c>
      <c r="V491" s="327">
        <f t="shared" si="37"/>
        <v>0</v>
      </c>
      <c r="W491" s="327">
        <f t="shared" si="37"/>
        <v>0</v>
      </c>
      <c r="X491" s="327">
        <f t="shared" si="37"/>
        <v>0</v>
      </c>
      <c r="Y491" s="12"/>
      <c r="Z491" s="12"/>
    </row>
    <row r="492" spans="1:26" ht="14.25" customHeight="1">
      <c r="A492" s="423"/>
      <c r="B492" s="423"/>
      <c r="C492" s="423"/>
      <c r="D492" s="12"/>
      <c r="E492" s="12"/>
      <c r="F492" s="12"/>
      <c r="G492" s="331"/>
      <c r="H492" s="329"/>
      <c r="I492" s="329"/>
      <c r="J492" s="329"/>
      <c r="K492" s="329"/>
      <c r="L492" s="329"/>
      <c r="M492" s="329"/>
      <c r="N492" s="329"/>
      <c r="O492" s="329"/>
      <c r="P492" s="329"/>
      <c r="Q492" s="329"/>
      <c r="R492" s="329"/>
      <c r="S492" s="329"/>
      <c r="T492" s="329"/>
      <c r="U492" s="329"/>
      <c r="V492" s="329"/>
      <c r="W492" s="329"/>
      <c r="X492" s="329"/>
      <c r="Y492" s="12"/>
      <c r="Z492" s="12"/>
    </row>
    <row r="493" spans="1:26" ht="14.25" customHeight="1">
      <c r="A493" s="423"/>
      <c r="B493" s="423"/>
      <c r="C493" s="423"/>
      <c r="D493" s="305" t="s">
        <v>207</v>
      </c>
      <c r="E493" s="12"/>
      <c r="F493" s="12"/>
      <c r="G493" s="333">
        <f t="shared" ref="G493:X493" si="38">G491+G439+G452+G465+G478</f>
        <v>0</v>
      </c>
      <c r="H493" s="327">
        <f t="shared" si="38"/>
        <v>0</v>
      </c>
      <c r="I493" s="327">
        <f t="shared" si="38"/>
        <v>0</v>
      </c>
      <c r="J493" s="327">
        <f t="shared" si="38"/>
        <v>0</v>
      </c>
      <c r="K493" s="327">
        <f t="shared" si="38"/>
        <v>0</v>
      </c>
      <c r="L493" s="327">
        <f t="shared" si="38"/>
        <v>0</v>
      </c>
      <c r="M493" s="327">
        <f t="shared" si="38"/>
        <v>0</v>
      </c>
      <c r="N493" s="327">
        <f t="shared" si="38"/>
        <v>0</v>
      </c>
      <c r="O493" s="327">
        <f t="shared" si="38"/>
        <v>0</v>
      </c>
      <c r="P493" s="327">
        <f t="shared" si="38"/>
        <v>0</v>
      </c>
      <c r="Q493" s="327">
        <f t="shared" si="38"/>
        <v>0</v>
      </c>
      <c r="R493" s="327">
        <f t="shared" si="38"/>
        <v>0</v>
      </c>
      <c r="S493" s="327">
        <f t="shared" si="38"/>
        <v>0</v>
      </c>
      <c r="T493" s="327">
        <f t="shared" si="38"/>
        <v>0</v>
      </c>
      <c r="U493" s="327">
        <f t="shared" si="38"/>
        <v>0</v>
      </c>
      <c r="V493" s="327">
        <f t="shared" si="38"/>
        <v>0</v>
      </c>
      <c r="W493" s="327">
        <f t="shared" si="38"/>
        <v>0</v>
      </c>
      <c r="X493" s="327">
        <f t="shared" si="38"/>
        <v>0</v>
      </c>
      <c r="Y493" s="12"/>
      <c r="Z493" s="12"/>
    </row>
    <row r="494" spans="1:26" ht="14.25" customHeight="1">
      <c r="A494" s="423"/>
      <c r="B494" s="423"/>
      <c r="C494" s="423"/>
      <c r="D494" s="12"/>
      <c r="E494" s="12"/>
      <c r="F494" s="12"/>
      <c r="G494" s="331"/>
      <c r="H494" s="329"/>
      <c r="I494" s="329"/>
      <c r="J494" s="329"/>
      <c r="K494" s="329"/>
      <c r="L494" s="329"/>
      <c r="M494" s="329"/>
      <c r="N494" s="329"/>
      <c r="O494" s="329"/>
      <c r="P494" s="329"/>
      <c r="Q494" s="329"/>
      <c r="R494" s="329"/>
      <c r="S494" s="329"/>
      <c r="T494" s="329"/>
      <c r="U494" s="329"/>
      <c r="V494" s="329"/>
      <c r="W494" s="329"/>
      <c r="X494" s="329"/>
      <c r="Y494" s="12"/>
      <c r="Z494" s="12"/>
    </row>
    <row r="495" spans="1:26" ht="14.25" customHeight="1">
      <c r="A495" s="336"/>
      <c r="B495" s="336"/>
      <c r="C495" s="336"/>
      <c r="D495" s="337" t="s">
        <v>208</v>
      </c>
      <c r="E495" s="338"/>
      <c r="F495" s="338"/>
      <c r="G495" s="339">
        <f t="shared" ref="G495:X495" si="39">G424-G493</f>
        <v>0</v>
      </c>
      <c r="H495" s="339">
        <f t="shared" si="39"/>
        <v>0</v>
      </c>
      <c r="I495" s="339">
        <f t="shared" si="39"/>
        <v>0</v>
      </c>
      <c r="J495" s="339">
        <f t="shared" si="39"/>
        <v>0</v>
      </c>
      <c r="K495" s="339">
        <f t="shared" si="39"/>
        <v>0</v>
      </c>
      <c r="L495" s="339">
        <f t="shared" si="39"/>
        <v>0</v>
      </c>
      <c r="M495" s="339">
        <f t="shared" si="39"/>
        <v>0</v>
      </c>
      <c r="N495" s="339">
        <f t="shared" si="39"/>
        <v>0</v>
      </c>
      <c r="O495" s="339">
        <f t="shared" si="39"/>
        <v>0</v>
      </c>
      <c r="P495" s="339">
        <f t="shared" si="39"/>
        <v>0</v>
      </c>
      <c r="Q495" s="339">
        <f t="shared" si="39"/>
        <v>0</v>
      </c>
      <c r="R495" s="339">
        <f t="shared" si="39"/>
        <v>0</v>
      </c>
      <c r="S495" s="339">
        <f t="shared" si="39"/>
        <v>0</v>
      </c>
      <c r="T495" s="339">
        <f t="shared" si="39"/>
        <v>0</v>
      </c>
      <c r="U495" s="339">
        <f t="shared" si="39"/>
        <v>0</v>
      </c>
      <c r="V495" s="339">
        <f t="shared" si="39"/>
        <v>0</v>
      </c>
      <c r="W495" s="339">
        <f t="shared" si="39"/>
        <v>0</v>
      </c>
      <c r="X495" s="340">
        <f t="shared" si="39"/>
        <v>0</v>
      </c>
      <c r="Y495" s="336"/>
      <c r="Z495" s="336"/>
    </row>
    <row r="496" spans="1:2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3">
    <mergeCell ref="A3:C89"/>
    <mergeCell ref="A94:C292"/>
    <mergeCell ref="A295:C494"/>
  </mergeCells>
  <pageMargins left="0.7" right="0.7" top="0.75" bottom="0.75" header="0" footer="0"/>
  <pageSetup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A64D79"/>
  </sheetPr>
  <dimension ref="A1:Z978"/>
  <sheetViews>
    <sheetView showGridLines="0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3" sqref="E3"/>
    </sheetView>
  </sheetViews>
  <sheetFormatPr defaultColWidth="14.453125" defaultRowHeight="15" customHeight="1"/>
  <cols>
    <col min="1" max="2" width="2.81640625" customWidth="1"/>
    <col min="3" max="3" width="4.81640625" customWidth="1"/>
    <col min="4" max="4" width="26.54296875" customWidth="1"/>
    <col min="5" max="18" width="11.7265625" customWidth="1"/>
    <col min="19" max="26" width="8.81640625" customWidth="1"/>
  </cols>
  <sheetData>
    <row r="1" spans="1:26" ht="14.25" customHeight="1">
      <c r="A1" s="12"/>
      <c r="B1" s="12"/>
      <c r="C1" s="12"/>
      <c r="D1" s="274" t="s">
        <v>123</v>
      </c>
      <c r="E1" s="275"/>
      <c r="F1" s="275"/>
      <c r="G1" s="276">
        <v>1</v>
      </c>
      <c r="H1" s="276">
        <f t="shared" ref="H1:X1" si="0">G1+1</f>
        <v>2</v>
      </c>
      <c r="I1" s="276">
        <f t="shared" si="0"/>
        <v>3</v>
      </c>
      <c r="J1" s="276">
        <f t="shared" si="0"/>
        <v>4</v>
      </c>
      <c r="K1" s="276">
        <f t="shared" si="0"/>
        <v>5</v>
      </c>
      <c r="L1" s="276">
        <f t="shared" si="0"/>
        <v>6</v>
      </c>
      <c r="M1" s="276">
        <f t="shared" si="0"/>
        <v>7</v>
      </c>
      <c r="N1" s="276">
        <f t="shared" si="0"/>
        <v>8</v>
      </c>
      <c r="O1" s="276">
        <f t="shared" si="0"/>
        <v>9</v>
      </c>
      <c r="P1" s="276">
        <f t="shared" si="0"/>
        <v>10</v>
      </c>
      <c r="Q1" s="276">
        <f t="shared" si="0"/>
        <v>11</v>
      </c>
      <c r="R1" s="276">
        <f t="shared" si="0"/>
        <v>12</v>
      </c>
      <c r="S1" s="276">
        <f t="shared" si="0"/>
        <v>13</v>
      </c>
      <c r="T1" s="276">
        <f t="shared" si="0"/>
        <v>14</v>
      </c>
      <c r="U1" s="276">
        <f t="shared" si="0"/>
        <v>15</v>
      </c>
      <c r="V1" s="276">
        <f t="shared" si="0"/>
        <v>16</v>
      </c>
      <c r="W1" s="276">
        <f t="shared" si="0"/>
        <v>17</v>
      </c>
      <c r="X1" s="276">
        <f t="shared" si="0"/>
        <v>18</v>
      </c>
      <c r="Y1" s="12"/>
      <c r="Z1" s="12"/>
    </row>
    <row r="2" spans="1:26" ht="14.25" customHeight="1">
      <c r="A2" s="12"/>
      <c r="B2" s="12"/>
      <c r="C2" s="12"/>
      <c r="D2" s="277"/>
      <c r="E2" s="278"/>
      <c r="F2" s="279"/>
      <c r="G2" s="279" t="s">
        <v>143</v>
      </c>
      <c r="H2" s="279" t="s">
        <v>144</v>
      </c>
      <c r="I2" s="279" t="s">
        <v>145</v>
      </c>
      <c r="J2" s="279" t="s">
        <v>146</v>
      </c>
      <c r="K2" s="279" t="s">
        <v>147</v>
      </c>
      <c r="L2" s="279" t="s">
        <v>148</v>
      </c>
      <c r="M2" s="279" t="s">
        <v>149</v>
      </c>
      <c r="N2" s="279" t="s">
        <v>150</v>
      </c>
      <c r="O2" s="279" t="s">
        <v>151</v>
      </c>
      <c r="P2" s="279" t="s">
        <v>152</v>
      </c>
      <c r="Q2" s="279" t="s">
        <v>153</v>
      </c>
      <c r="R2" s="279" t="s">
        <v>154</v>
      </c>
      <c r="S2" s="279" t="s">
        <v>155</v>
      </c>
      <c r="T2" s="279" t="s">
        <v>156</v>
      </c>
      <c r="U2" s="279" t="s">
        <v>157</v>
      </c>
      <c r="V2" s="279" t="s">
        <v>158</v>
      </c>
      <c r="W2" s="279" t="s">
        <v>159</v>
      </c>
      <c r="X2" s="279" t="s">
        <v>160</v>
      </c>
      <c r="Y2" s="12"/>
      <c r="Z2" s="12"/>
    </row>
    <row r="3" spans="1:26" ht="14.25" customHeight="1">
      <c r="A3" s="284"/>
      <c r="B3" s="284"/>
      <c r="C3" s="284"/>
      <c r="D3" s="280" t="s">
        <v>201</v>
      </c>
      <c r="E3" s="281"/>
      <c r="F3" s="282"/>
      <c r="G3" s="282"/>
      <c r="H3" s="282"/>
      <c r="I3" s="282"/>
      <c r="J3" s="282"/>
      <c r="K3" s="282"/>
      <c r="L3" s="282"/>
      <c r="M3" s="282"/>
      <c r="N3" s="282"/>
      <c r="O3" s="282"/>
      <c r="P3" s="282"/>
      <c r="Q3" s="282"/>
      <c r="R3" s="282"/>
      <c r="S3" s="284"/>
      <c r="T3" s="284"/>
      <c r="U3" s="284"/>
      <c r="V3" s="284"/>
      <c r="W3" s="284"/>
      <c r="X3" s="284"/>
      <c r="Y3" s="284"/>
      <c r="Z3" s="284"/>
    </row>
    <row r="4" spans="1:26" ht="14.25" customHeight="1">
      <c r="A4" s="441" t="s">
        <v>200</v>
      </c>
      <c r="B4" s="423"/>
      <c r="C4" s="423"/>
      <c r="D4" s="341" t="s">
        <v>202</v>
      </c>
      <c r="E4" s="228"/>
      <c r="F4" s="228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286"/>
      <c r="T4" s="286"/>
      <c r="U4" s="286"/>
      <c r="V4" s="286"/>
      <c r="W4" s="286"/>
      <c r="X4" s="286"/>
      <c r="Y4" s="12"/>
      <c r="Z4" s="12"/>
    </row>
    <row r="5" spans="1:26" ht="14.25" customHeight="1">
      <c r="A5" s="423"/>
      <c r="B5" s="423"/>
      <c r="C5" s="423"/>
      <c r="D5" s="125" t="s">
        <v>61</v>
      </c>
      <c r="E5" s="287"/>
      <c r="F5" s="96"/>
      <c r="G5" s="286">
        <f>Assumptions!$F$19*IF(Assumptions!$E$3=$D$1,1,0)*IF(Assumptions!F8=$D$5,1,0)</f>
        <v>375</v>
      </c>
      <c r="H5" s="286">
        <f>Assumptions!$F$19*IF(Assumptions!$E$3=$D$1,1,0)*IF(Assumptions!G8=$D$5,1,0)</f>
        <v>0</v>
      </c>
      <c r="I5" s="286">
        <f>Assumptions!$F$19*IF(Assumptions!$E$3=$D$1,1,0)*IF(Assumptions!H8=$D$5,1,0)</f>
        <v>375</v>
      </c>
      <c r="J5" s="286">
        <f>Assumptions!$F$19*IF(Assumptions!$E$3=$D$1,1,0)*IF(Assumptions!I8=$D$5,1,0)</f>
        <v>0</v>
      </c>
      <c r="K5" s="286">
        <f>Assumptions!$F$19*IF(Assumptions!$E$3=$D$1,1,0)*IF(Assumptions!J8=$D$5,1,0)</f>
        <v>375</v>
      </c>
      <c r="L5" s="286">
        <f>Assumptions!$F$19*IF(Assumptions!$E$3=$D$1,1,0)*IF(Assumptions!K8=$D$5,1,0)</f>
        <v>0</v>
      </c>
      <c r="M5" s="286">
        <f>Assumptions!$F$19*IF(Assumptions!$E$3=$D$1,1,0)*IF(Assumptions!L8=$D$5,1,0)</f>
        <v>375</v>
      </c>
      <c r="N5" s="286">
        <f>Assumptions!$F$19*IF(Assumptions!$E$3=$D$1,1,0)*IF(Assumptions!M8=$D$5,1,0)</f>
        <v>0</v>
      </c>
      <c r="O5" s="286">
        <f>Assumptions!$F$19*IF(Assumptions!$E$3=$D$1,1,0)*IF(Assumptions!N8=$D$5,1,0)</f>
        <v>375</v>
      </c>
      <c r="P5" s="286">
        <f>Assumptions!$F$19*IF(Assumptions!$E$3=$D$1,1,0)*IF(Assumptions!O8=$D$5,1,0)</f>
        <v>0</v>
      </c>
      <c r="Q5" s="286">
        <f>Assumptions!$F$19*IF(Assumptions!$E$3=$D$1,1,0)*IF(Assumptions!P8=$D$5,1,0)</f>
        <v>375</v>
      </c>
      <c r="R5" s="286">
        <f>Assumptions!$F$19*IF(Assumptions!$E$3=$D$1,1,0)*IF(Assumptions!Q8=$D$5,1,0)</f>
        <v>0</v>
      </c>
      <c r="S5" s="286">
        <f>Assumptions!$F$19*IF(Assumptions!$E$3=$D$1,1,0)*IF(Assumptions!R8=$D$5,1,0)</f>
        <v>375</v>
      </c>
      <c r="T5" s="286">
        <f>Assumptions!$F$19*IF(Assumptions!$E$3=$D$1,1,0)*IF(Assumptions!S8=$D$5,1,0)</f>
        <v>0</v>
      </c>
      <c r="U5" s="286">
        <f>Assumptions!$F$19*IF(Assumptions!$E$3=$D$1,1,0)*IF(Assumptions!T8=$D$5,1,0)</f>
        <v>375</v>
      </c>
      <c r="V5" s="286">
        <f>Assumptions!$F$19*IF(Assumptions!$E$3=$D$1,1,0)*IF(Assumptions!U8=$D$5,1,0)</f>
        <v>0</v>
      </c>
      <c r="W5" s="286">
        <f>Assumptions!$F$19*IF(Assumptions!$E$3=$D$1,1,0)*IF(Assumptions!V8=$D$5,1,0)</f>
        <v>375</v>
      </c>
      <c r="X5" s="286">
        <f>Assumptions!$F$19*IF(Assumptions!$E$3=$D$1,1,0)*IF(Assumptions!W8=$D$5,1,0)</f>
        <v>0</v>
      </c>
      <c r="Y5" s="12"/>
      <c r="Z5" s="12"/>
    </row>
    <row r="6" spans="1:26" ht="14.25" customHeight="1">
      <c r="A6" s="423"/>
      <c r="B6" s="423"/>
      <c r="C6" s="423"/>
      <c r="D6" s="125" t="s">
        <v>62</v>
      </c>
      <c r="E6" s="287"/>
      <c r="F6" s="96"/>
      <c r="G6" s="286">
        <f>Assumptions!$F$19*IF(Assumptions!$E$3=$D$1,1,0)*IF(Assumptions!F8=$D$6,1,0)</f>
        <v>0</v>
      </c>
      <c r="H6" s="286">
        <f>Assumptions!$F$19*IF(Assumptions!$E$3=$D$1,1,0)*IF(Assumptions!G8=$D$6,1,0)</f>
        <v>375</v>
      </c>
      <c r="I6" s="286">
        <f>Assumptions!$F$19*IF(Assumptions!$E$3=$D$1,1,0)*IF(Assumptions!H8=$D$6,1,0)</f>
        <v>0</v>
      </c>
      <c r="J6" s="286">
        <f>Assumptions!$F$19*IF(Assumptions!$E$3=$D$1,1,0)*IF(Assumptions!I8=$D$6,1,0)</f>
        <v>375</v>
      </c>
      <c r="K6" s="286">
        <f>Assumptions!$F$19*IF(Assumptions!$E$3=$D$1,1,0)*IF(Assumptions!J8=$D$6,1,0)</f>
        <v>0</v>
      </c>
      <c r="L6" s="286">
        <f>Assumptions!$F$19*IF(Assumptions!$E$3=$D$1,1,0)*IF(Assumptions!K8=$D$6,1,0)</f>
        <v>375</v>
      </c>
      <c r="M6" s="286">
        <f>Assumptions!$F$19*IF(Assumptions!$E$3=$D$1,1,0)*IF(Assumptions!L8=$D$6,1,0)</f>
        <v>0</v>
      </c>
      <c r="N6" s="286">
        <f>Assumptions!$F$19*IF(Assumptions!$E$3=$D$1,1,0)*IF(Assumptions!M8=$D$6,1,0)</f>
        <v>375</v>
      </c>
      <c r="O6" s="286">
        <f>Assumptions!$F$19*IF(Assumptions!$E$3=$D$1,1,0)*IF(Assumptions!N8=$D$6,1,0)</f>
        <v>0</v>
      </c>
      <c r="P6" s="286">
        <f>Assumptions!$F$19*IF(Assumptions!$E$3=$D$1,1,0)*IF(Assumptions!O8=$D$6,1,0)</f>
        <v>375</v>
      </c>
      <c r="Q6" s="286">
        <f>Assumptions!$F$19*IF(Assumptions!$E$3=$D$1,1,0)*IF(Assumptions!P8=$D$6,1,0)</f>
        <v>0</v>
      </c>
      <c r="R6" s="286">
        <f>Assumptions!$F$19*IF(Assumptions!$E$3=$D$1,1,0)*IF(Assumptions!Q8=$D$6,1,0)</f>
        <v>375</v>
      </c>
      <c r="S6" s="286">
        <f>Assumptions!$F$19*IF(Assumptions!$E$3=$D$1,1,0)*IF(Assumptions!R8=$D$6,1,0)</f>
        <v>0</v>
      </c>
      <c r="T6" s="286">
        <f>Assumptions!$F$19*IF(Assumptions!$E$3=$D$1,1,0)*IF(Assumptions!S8=$D$6,1,0)</f>
        <v>375</v>
      </c>
      <c r="U6" s="286">
        <f>Assumptions!$F$19*IF(Assumptions!$E$3=$D$1,1,0)*IF(Assumptions!T8=$D$6,1,0)</f>
        <v>0</v>
      </c>
      <c r="V6" s="286">
        <f>Assumptions!$F$19*IF(Assumptions!$E$3=$D$1,1,0)*IF(Assumptions!U8=$D$6,1,0)</f>
        <v>375</v>
      </c>
      <c r="W6" s="286">
        <f>Assumptions!$F$19*IF(Assumptions!$E$3=$D$1,1,0)*IF(Assumptions!V8=$D$6,1,0)</f>
        <v>0</v>
      </c>
      <c r="X6" s="286">
        <f>Assumptions!$F$19*IF(Assumptions!$E$3=$D$1,1,0)*IF(Assumptions!W8=$D$6,1,0)</f>
        <v>375</v>
      </c>
      <c r="Y6" s="12"/>
      <c r="Z6" s="12"/>
    </row>
    <row r="7" spans="1:26" ht="14.25" customHeight="1">
      <c r="A7" s="423"/>
      <c r="B7" s="423"/>
      <c r="C7" s="423"/>
      <c r="D7" s="288"/>
      <c r="E7" s="287"/>
      <c r="F7" s="96"/>
      <c r="G7" s="289"/>
      <c r="H7" s="289"/>
      <c r="I7" s="289"/>
      <c r="J7" s="289"/>
      <c r="K7" s="289"/>
      <c r="L7" s="289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423"/>
      <c r="B8" s="423"/>
      <c r="C8" s="423"/>
      <c r="D8" s="229" t="s">
        <v>162</v>
      </c>
      <c r="E8" s="287"/>
      <c r="F8" s="96"/>
      <c r="G8" s="289"/>
      <c r="H8" s="289"/>
      <c r="I8" s="289"/>
      <c r="J8" s="289"/>
      <c r="K8" s="289"/>
      <c r="L8" s="289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423"/>
      <c r="B9" s="423"/>
      <c r="C9" s="423"/>
      <c r="D9" s="125" t="s">
        <v>61</v>
      </c>
      <c r="E9" s="290"/>
      <c r="F9" s="96"/>
      <c r="G9" s="234">
        <f>G5*Assumptions!$R$74*(1+Assumptions!$J$24)^(G1-$G$1)*IF(G$1=Assumptions!$R$3,'Cost Curves'!BJ$87,1)</f>
        <v>245256.37499999997</v>
      </c>
      <c r="H9" s="234">
        <f>H5*Assumptions!$R$74*(1+Assumptions!$J$24)^(H1-$G$1)*IF(H$1=Assumptions!$R$3,'Cost Curves'!BK$87,1)</f>
        <v>0</v>
      </c>
      <c r="I9" s="234">
        <f>I5*Assumptions!$R$74*(1+Assumptions!$J$24)^(I1-$G$1)*IF(I$1=Assumptions!$R$3,'Cost Curves'!BL$87,1)</f>
        <v>260192.48823749996</v>
      </c>
      <c r="J9" s="234">
        <f>J5*Assumptions!$R$74*(1+Assumptions!$J$24)^(J1-$G$1)*IF(J$1=Assumptions!$R$3,'Cost Curves'!BM$87,1)</f>
        <v>0</v>
      </c>
      <c r="K9" s="234">
        <f>K5*Assumptions!$R$74*(1+Assumptions!$J$24)^(K1-$G$1)*IF(K$1=Assumptions!$R$3,'Cost Curves'!BN$87,1)</f>
        <v>276038.21077116369</v>
      </c>
      <c r="L9" s="234">
        <f>L5*Assumptions!$R$74*(1+Assumptions!$J$24)^(L1-$G$1)*IF(L$1=Assumptions!$R$3,'Cost Curves'!BO$87,1)</f>
        <v>0</v>
      </c>
      <c r="M9" s="234">
        <f>M5*Assumptions!$R$74*(1+Assumptions!$J$24)^(M1-$G$1)*IF(M$1=Assumptions!$R$3,'Cost Curves'!BP$87,1)</f>
        <v>292848.93780712754</v>
      </c>
      <c r="N9" s="234">
        <f>N5*Assumptions!$R$74*(1+Assumptions!$J$24)^(N1-$G$1)*IF(N$1=Assumptions!$R$3,'Cost Curves'!BQ$87,1)</f>
        <v>0</v>
      </c>
      <c r="O9" s="234">
        <f>O5*Assumptions!$R$74*(1+Assumptions!$J$24)^(O1-$G$1)*IF(O$1=Assumptions!$R$3,'Cost Curves'!BR$87,1)</f>
        <v>310683.43811958161</v>
      </c>
      <c r="P9" s="234">
        <f>P5*Assumptions!$R$74*(1+Assumptions!$J$24)^(P1-$G$1)*IF(P$1=Assumptions!$R$3,'Cost Curves'!BS$87,1)</f>
        <v>0</v>
      </c>
      <c r="Q9" s="234">
        <f>Q5*Assumptions!$R$74*(1+Assumptions!$J$24)^(Q1-$G$1)*IF(Q$1=Assumptions!$R$3,'Cost Curves'!BT$87,1)</f>
        <v>329604.05950106413</v>
      </c>
      <c r="R9" s="234">
        <f>R5*Assumptions!$R$74*(1+Assumptions!$J$24)^(R1-$G$1)*IF(R$1=Assumptions!$R$3,'Cost Curves'!BU$87,1)</f>
        <v>0</v>
      </c>
      <c r="S9" s="234">
        <f>S5*Assumptions!$R$74*(1+Assumptions!$J$24)^(S1-$G$1)*IF(S$1=Assumptions!$R$3,'Cost Curves'!BV$87,1)</f>
        <v>349676.94672467891</v>
      </c>
      <c r="T9" s="234">
        <f>T5*Assumptions!$R$74*(1+Assumptions!$J$24)^(T1-$G$1)*IF(T$1=Assumptions!$R$3,'Cost Curves'!BW$87,1)</f>
        <v>0</v>
      </c>
      <c r="U9" s="234">
        <f>U5*Assumptions!$R$74*(1+Assumptions!$J$24)^(U1-$G$1)*IF(U$1=Assumptions!$R$3,'Cost Curves'!BX$87,1)</f>
        <v>370972.27278021188</v>
      </c>
      <c r="V9" s="234">
        <f>V5*Assumptions!$R$74*(1+Assumptions!$J$24)^(V1-$G$1)*IF(V$1=Assumptions!$R$3,'Cost Curves'!BY$87,1)</f>
        <v>0</v>
      </c>
      <c r="W9" s="234">
        <f>W5*Assumptions!$R$74*(1+Assumptions!$J$24)^(W1-$G$1)*IF(W$1=Assumptions!$R$3,'Cost Curves'!BZ$87,1)</f>
        <v>393564.48419252672</v>
      </c>
      <c r="X9" s="234">
        <f>X5*Assumptions!$R$74*(1+Assumptions!$J$24)^(X1-$G$1)*IF(X$1=Assumptions!$R$3,'Cost Curves'!CA$87,1)</f>
        <v>0</v>
      </c>
      <c r="Y9" s="12"/>
      <c r="Z9" s="12"/>
    </row>
    <row r="10" spans="1:26" ht="14.25" customHeight="1">
      <c r="A10" s="423"/>
      <c r="B10" s="423"/>
      <c r="C10" s="423"/>
      <c r="D10" s="239" t="s">
        <v>62</v>
      </c>
      <c r="E10" s="316"/>
      <c r="F10" s="317"/>
      <c r="G10" s="240">
        <f>G6*Assumptions!$S$74*(1+Assumptions!$J$24)^(G1-$G$1)*IF(G$1=Assumptions!$R$3,'Cost Curves'!BJ$87,1)</f>
        <v>0</v>
      </c>
      <c r="H10" s="240">
        <f>H6*Assumptions!$S$74*(1+Assumptions!$J$24)^(H1-$G$1)*IF(H$1=Assumptions!$R$3,'Cost Curves'!BK$87,1)</f>
        <v>182624.02124999999</v>
      </c>
      <c r="I10" s="240">
        <f>I6*Assumptions!$S$74*(1+Assumptions!$J$24)^(I1-$G$1)*IF(I$1=Assumptions!$R$3,'Cost Curves'!BL$87,1)</f>
        <v>0</v>
      </c>
      <c r="J10" s="240">
        <f>J6*Assumptions!$S$74*(1+Assumptions!$J$24)^(J1-$G$1)*IF(J$1=Assumptions!$R$3,'Cost Curves'!BM$87,1)</f>
        <v>193745.82414412501</v>
      </c>
      <c r="K10" s="240">
        <f>K6*Assumptions!$S$74*(1+Assumptions!$J$24)^(K1-$G$1)*IF(K$1=Assumptions!$R$3,'Cost Curves'!BN$87,1)</f>
        <v>0</v>
      </c>
      <c r="L10" s="240">
        <f>L6*Assumptions!$S$74*(1+Assumptions!$J$24)^(L1-$G$1)*IF(L$1=Assumptions!$R$3,'Cost Curves'!BO$87,1)</f>
        <v>123326.9669007013</v>
      </c>
      <c r="M10" s="240">
        <f>M6*Assumptions!$S$74*(1+Assumptions!$J$24)^(M1-$G$1)*IF(M$1=Assumptions!$R$3,'Cost Curves'!BP$87,1)</f>
        <v>0</v>
      </c>
      <c r="N10" s="240">
        <f>N6*Assumptions!$S$74*(1+Assumptions!$J$24)^(N1-$G$1)*IF(N$1=Assumptions!$R$3,'Cost Curves'!BQ$87,1)</f>
        <v>218062.6319749234</v>
      </c>
      <c r="O10" s="240">
        <f>O6*Assumptions!$S$74*(1+Assumptions!$J$24)^(O1-$G$1)*IF(O$1=Assumptions!$R$3,'Cost Curves'!BR$87,1)</f>
        <v>0</v>
      </c>
      <c r="P10" s="240">
        <f>P6*Assumptions!$S$74*(1+Assumptions!$J$24)^(P1-$G$1)*IF(P$1=Assumptions!$R$3,'Cost Curves'!BS$87,1)</f>
        <v>231342.64626219621</v>
      </c>
      <c r="Q10" s="240">
        <f>Q6*Assumptions!$S$74*(1+Assumptions!$J$24)^(Q1-$G$1)*IF(Q$1=Assumptions!$R$3,'Cost Curves'!BT$87,1)</f>
        <v>0</v>
      </c>
      <c r="R10" s="240">
        <f>R6*Assumptions!$S$74*(1+Assumptions!$J$24)^(R1-$G$1)*IF(R$1=Assumptions!$R$3,'Cost Curves'!BU$87,1)</f>
        <v>245431.41341956396</v>
      </c>
      <c r="S10" s="240">
        <f>S6*Assumptions!$S$74*(1+Assumptions!$J$24)^(S1-$G$1)*IF(S$1=Assumptions!$R$3,'Cost Curves'!BV$87,1)</f>
        <v>0</v>
      </c>
      <c r="T10" s="240">
        <f>T6*Assumptions!$S$74*(1+Assumptions!$J$24)^(T1-$G$1)*IF(T$1=Assumptions!$R$3,'Cost Curves'!BW$87,1)</f>
        <v>260378.18649681535</v>
      </c>
      <c r="U10" s="240">
        <f>U6*Assumptions!$S$74*(1+Assumptions!$J$24)^(U1-$G$1)*IF(U$1=Assumptions!$R$3,'Cost Curves'!BX$87,1)</f>
        <v>0</v>
      </c>
      <c r="V10" s="240">
        <f>V6*Assumptions!$S$74*(1+Assumptions!$J$24)^(V1-$G$1)*IF(V$1=Assumptions!$R$3,'Cost Curves'!BY$87,1)</f>
        <v>276235.21805447148</v>
      </c>
      <c r="W10" s="240">
        <f>W6*Assumptions!$S$74*(1+Assumptions!$J$24)^(W1-$G$1)*IF(W$1=Assumptions!$R$3,'Cost Curves'!BZ$87,1)</f>
        <v>0</v>
      </c>
      <c r="X10" s="240">
        <f>X6*Assumptions!$S$74*(1+Assumptions!$J$24)^(X1-$G$1)*IF(X$1=Assumptions!$R$3,'Cost Curves'!CA$87,1)</f>
        <v>293057.94283398869</v>
      </c>
      <c r="Y10" s="12"/>
      <c r="Z10" s="12"/>
    </row>
    <row r="11" spans="1:26" ht="14.25" customHeight="1">
      <c r="A11" s="423"/>
      <c r="B11" s="423"/>
      <c r="C11" s="423"/>
      <c r="D11" s="229" t="s">
        <v>203</v>
      </c>
      <c r="E11" s="287"/>
      <c r="F11" s="96"/>
      <c r="G11" s="234">
        <f t="shared" ref="G11:X11" si="1">SUM(G9:G10)</f>
        <v>245256.37499999997</v>
      </c>
      <c r="H11" s="234">
        <f t="shared" si="1"/>
        <v>182624.02124999999</v>
      </c>
      <c r="I11" s="234">
        <f t="shared" si="1"/>
        <v>260192.48823749996</v>
      </c>
      <c r="J11" s="234">
        <f t="shared" si="1"/>
        <v>193745.82414412501</v>
      </c>
      <c r="K11" s="234">
        <f t="shared" si="1"/>
        <v>276038.21077116369</v>
      </c>
      <c r="L11" s="234">
        <f t="shared" si="1"/>
        <v>123326.9669007013</v>
      </c>
      <c r="M11" s="234">
        <f t="shared" si="1"/>
        <v>292848.93780712754</v>
      </c>
      <c r="N11" s="234">
        <f t="shared" si="1"/>
        <v>218062.6319749234</v>
      </c>
      <c r="O11" s="234">
        <f t="shared" si="1"/>
        <v>310683.43811958161</v>
      </c>
      <c r="P11" s="234">
        <f t="shared" si="1"/>
        <v>231342.64626219621</v>
      </c>
      <c r="Q11" s="234">
        <f t="shared" si="1"/>
        <v>329604.05950106413</v>
      </c>
      <c r="R11" s="234">
        <f t="shared" si="1"/>
        <v>245431.41341956396</v>
      </c>
      <c r="S11" s="234">
        <f t="shared" si="1"/>
        <v>349676.94672467891</v>
      </c>
      <c r="T11" s="234">
        <f t="shared" si="1"/>
        <v>260378.18649681535</v>
      </c>
      <c r="U11" s="234">
        <f t="shared" si="1"/>
        <v>370972.27278021188</v>
      </c>
      <c r="V11" s="234">
        <f t="shared" si="1"/>
        <v>276235.21805447148</v>
      </c>
      <c r="W11" s="234">
        <f t="shared" si="1"/>
        <v>393564.48419252672</v>
      </c>
      <c r="X11" s="234">
        <f t="shared" si="1"/>
        <v>293057.94283398869</v>
      </c>
      <c r="Y11" s="12"/>
      <c r="Z11" s="12"/>
    </row>
    <row r="12" spans="1:26" ht="14.25" customHeight="1">
      <c r="A12" s="423"/>
      <c r="B12" s="423"/>
      <c r="C12" s="423"/>
      <c r="D12" s="125"/>
      <c r="E12" s="287"/>
      <c r="F12" s="96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  <c r="S12" s="234"/>
      <c r="T12" s="234"/>
      <c r="U12" s="234"/>
      <c r="V12" s="234"/>
      <c r="W12" s="234"/>
      <c r="X12" s="234"/>
      <c r="Y12" s="12"/>
      <c r="Z12" s="12"/>
    </row>
    <row r="13" spans="1:26" ht="14.25" customHeight="1">
      <c r="A13" s="423"/>
      <c r="B13" s="423"/>
      <c r="C13" s="423"/>
      <c r="D13" s="125"/>
      <c r="E13" s="287"/>
      <c r="F13" s="96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234"/>
      <c r="T13" s="234"/>
      <c r="U13" s="234"/>
      <c r="V13" s="234"/>
      <c r="W13" s="234"/>
      <c r="X13" s="234"/>
      <c r="Y13" s="12"/>
      <c r="Z13" s="12"/>
    </row>
    <row r="14" spans="1:26" ht="14.25" customHeight="1">
      <c r="A14" s="423"/>
      <c r="B14" s="423"/>
      <c r="C14" s="423"/>
      <c r="D14" s="229" t="s">
        <v>166</v>
      </c>
      <c r="E14" s="237"/>
      <c r="F14" s="96"/>
      <c r="G14" s="234"/>
      <c r="H14" s="234"/>
      <c r="I14" s="234"/>
      <c r="J14" s="234"/>
      <c r="K14" s="234"/>
      <c r="L14" s="23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423"/>
      <c r="B15" s="423"/>
      <c r="C15" s="423"/>
      <c r="D15" s="302" t="s">
        <v>61</v>
      </c>
      <c r="E15" s="237"/>
      <c r="F15" s="96"/>
      <c r="G15" s="234"/>
      <c r="H15" s="234"/>
      <c r="I15" s="234"/>
      <c r="J15" s="234"/>
      <c r="K15" s="234"/>
      <c r="L15" s="234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423"/>
      <c r="B16" s="423"/>
      <c r="C16" s="423"/>
      <c r="D16" s="125" t="s">
        <v>77</v>
      </c>
      <c r="E16" s="237"/>
      <c r="F16" s="96"/>
      <c r="G16" s="234">
        <f>G$5*Assumptions!$R31*(1+Assumptions!$J$24)^(G$1-$G$1)</f>
        <v>41396.25</v>
      </c>
      <c r="H16" s="234">
        <f>H$5*Assumptions!$R31*(1+Assumptions!$J$24)^(H$1-$G$1)</f>
        <v>0</v>
      </c>
      <c r="I16" s="234">
        <f>I$5*Assumptions!$R31*(1+Assumptions!$J$24)^(I$1-$G$1)</f>
        <v>43917.281624999996</v>
      </c>
      <c r="J16" s="234">
        <f>J$5*Assumptions!$R31*(1+Assumptions!$J$24)^(J$1-$G$1)</f>
        <v>0</v>
      </c>
      <c r="K16" s="234">
        <f>K$5*Assumptions!$R31*(1+Assumptions!$J$24)^(K$1-$G$1)</f>
        <v>46591.844075962494</v>
      </c>
      <c r="L16" s="234">
        <f>L$5*Assumptions!$R31*(1+Assumptions!$J$24)^(L$1-$G$1)</f>
        <v>0</v>
      </c>
      <c r="M16" s="234">
        <f>M$5*Assumptions!$R31*(1+Assumptions!$J$24)^(M$1-$G$1)</f>
        <v>49429.287380188616</v>
      </c>
      <c r="N16" s="234">
        <f>N$5*Assumptions!$R31*(1+Assumptions!$J$24)^(N$1-$G$1)</f>
        <v>0</v>
      </c>
      <c r="O16" s="234">
        <f>O$5*Assumptions!$R31*(1+Assumptions!$J$24)^(O$1-$G$1)</f>
        <v>52439.5309816421</v>
      </c>
      <c r="P16" s="234">
        <f>P$5*Assumptions!$R31*(1+Assumptions!$J$24)^(P$1-$G$1)</f>
        <v>0</v>
      </c>
      <c r="Q16" s="234">
        <f>Q$5*Assumptions!$R31*(1+Assumptions!$J$24)^(Q$1-$G$1)</f>
        <v>55633.098418424102</v>
      </c>
      <c r="R16" s="234">
        <f>R$5*Assumptions!$R31*(1+Assumptions!$J$24)^(R$1-$G$1)</f>
        <v>0</v>
      </c>
      <c r="S16" s="234">
        <f>S$5*Assumptions!$R31*(1+Assumptions!$J$24)^(S$1-$G$1)</f>
        <v>59021.154112106124</v>
      </c>
      <c r="T16" s="234">
        <f>T$5*Assumptions!$R31*(1+Assumptions!$J$24)^(T$1-$G$1)</f>
        <v>0</v>
      </c>
      <c r="U16" s="234">
        <f>U$5*Assumptions!$R31*(1+Assumptions!$J$24)^(U$1-$G$1)</f>
        <v>62615.542397533391</v>
      </c>
      <c r="V16" s="234">
        <f>V$5*Assumptions!$R31*(1+Assumptions!$J$24)^(V$1-$G$1)</f>
        <v>0</v>
      </c>
      <c r="W16" s="234">
        <f>W$5*Assumptions!$R31*(1+Assumptions!$J$24)^(W$1-$G$1)</f>
        <v>66428.82892954316</v>
      </c>
      <c r="X16" s="234">
        <f>X$5*Assumptions!$R31*(1+Assumptions!$J$24)^(X$1-$G$1)</f>
        <v>0</v>
      </c>
      <c r="Y16" s="12"/>
      <c r="Z16" s="12"/>
    </row>
    <row r="17" spans="1:26" ht="14.25" customHeight="1">
      <c r="A17" s="423"/>
      <c r="B17" s="423"/>
      <c r="C17" s="423"/>
      <c r="D17" s="125" t="s">
        <v>78</v>
      </c>
      <c r="E17" s="237"/>
      <c r="F17" s="96"/>
      <c r="G17" s="234">
        <f>G$5*Assumptions!$R32*(1+Assumptions!$J$24)^(G$1-$G$1)</f>
        <v>43980</v>
      </c>
      <c r="H17" s="234">
        <f>H$5*Assumptions!$R32*(1+Assumptions!$J$24)^(H$1-$G$1)</f>
        <v>0</v>
      </c>
      <c r="I17" s="234">
        <f>I$5*Assumptions!$R32*(1+Assumptions!$J$24)^(I$1-$G$1)</f>
        <v>46658.381999999998</v>
      </c>
      <c r="J17" s="234">
        <f>J$5*Assumptions!$R32*(1+Assumptions!$J$24)^(J$1-$G$1)</f>
        <v>0</v>
      </c>
      <c r="K17" s="234">
        <f>K$5*Assumptions!$R32*(1+Assumptions!$J$24)^(K$1-$G$1)</f>
        <v>49499.877463799996</v>
      </c>
      <c r="L17" s="234">
        <f>L$5*Assumptions!$R32*(1+Assumptions!$J$24)^(L$1-$G$1)</f>
        <v>0</v>
      </c>
      <c r="M17" s="234">
        <f>M$5*Assumptions!$R32*(1+Assumptions!$J$24)^(M$1-$G$1)</f>
        <v>52514.420001345417</v>
      </c>
      <c r="N17" s="234">
        <f>N$5*Assumptions!$R32*(1+Assumptions!$J$24)^(N$1-$G$1)</f>
        <v>0</v>
      </c>
      <c r="O17" s="234">
        <f>O$5*Assumptions!$R32*(1+Assumptions!$J$24)^(O$1-$G$1)</f>
        <v>55712.548179427351</v>
      </c>
      <c r="P17" s="234">
        <f>P$5*Assumptions!$R32*(1+Assumptions!$J$24)^(P$1-$G$1)</f>
        <v>0</v>
      </c>
      <c r="Q17" s="234">
        <f>Q$5*Assumptions!$R32*(1+Assumptions!$J$24)^(Q$1-$G$1)</f>
        <v>59105.442363554474</v>
      </c>
      <c r="R17" s="234">
        <f>R$5*Assumptions!$R32*(1+Assumptions!$J$24)^(R$1-$G$1)</f>
        <v>0</v>
      </c>
      <c r="S17" s="234">
        <f>S$5*Assumptions!$R32*(1+Assumptions!$J$24)^(S$1-$G$1)</f>
        <v>62704.963803494938</v>
      </c>
      <c r="T17" s="234">
        <f>T$5*Assumptions!$R32*(1+Assumptions!$J$24)^(T$1-$G$1)</f>
        <v>0</v>
      </c>
      <c r="U17" s="234">
        <f>U$5*Assumptions!$R32*(1+Assumptions!$J$24)^(U$1-$G$1)</f>
        <v>66523.696099127788</v>
      </c>
      <c r="V17" s="234">
        <f>V$5*Assumptions!$R32*(1+Assumptions!$J$24)^(V$1-$G$1)</f>
        <v>0</v>
      </c>
      <c r="W17" s="234">
        <f>W$5*Assumptions!$R32*(1+Assumptions!$J$24)^(W$1-$G$1)</f>
        <v>70574.989191564659</v>
      </c>
      <c r="X17" s="234">
        <f>X$5*Assumptions!$R32*(1+Assumptions!$J$24)^(X$1-$G$1)</f>
        <v>0</v>
      </c>
      <c r="Y17" s="12"/>
      <c r="Z17" s="12"/>
    </row>
    <row r="18" spans="1:26" ht="14.25" customHeight="1">
      <c r="A18" s="423"/>
      <c r="B18" s="423"/>
      <c r="C18" s="423"/>
      <c r="D18" s="125" t="s">
        <v>198</v>
      </c>
      <c r="E18" s="237"/>
      <c r="F18" s="96"/>
      <c r="G18" s="234">
        <f>G$5*Assumptions!$R33*(1+Assumptions!$J$24)^(G$1-$G$1)</f>
        <v>13042.5</v>
      </c>
      <c r="H18" s="234">
        <f>H$5*Assumptions!$R33*(1+Assumptions!$J$24)^(H$1-$G$1)</f>
        <v>0</v>
      </c>
      <c r="I18" s="234">
        <f>I$5*Assumptions!$R33*(1+Assumptions!$J$24)^(I$1-$G$1)</f>
        <v>13836.78825</v>
      </c>
      <c r="J18" s="234">
        <f>J$5*Assumptions!$R33*(1+Assumptions!$J$24)^(J$1-$G$1)</f>
        <v>0</v>
      </c>
      <c r="K18" s="234">
        <f>K$5*Assumptions!$R33*(1+Assumptions!$J$24)^(K$1-$G$1)</f>
        <v>14679.448654424999</v>
      </c>
      <c r="L18" s="234">
        <f>L$5*Assumptions!$R33*(1+Assumptions!$J$24)^(L$1-$G$1)</f>
        <v>0</v>
      </c>
      <c r="M18" s="234">
        <f>M$5*Assumptions!$R33*(1+Assumptions!$J$24)^(M$1-$G$1)</f>
        <v>15573.427077479482</v>
      </c>
      <c r="N18" s="234">
        <f>N$5*Assumptions!$R33*(1+Assumptions!$J$24)^(N$1-$G$1)</f>
        <v>0</v>
      </c>
      <c r="O18" s="234">
        <f>O$5*Assumptions!$R33*(1+Assumptions!$J$24)^(O$1-$G$1)</f>
        <v>16521.84878649798</v>
      </c>
      <c r="P18" s="234">
        <f>P$5*Assumptions!$R33*(1+Assumptions!$J$24)^(P$1-$G$1)</f>
        <v>0</v>
      </c>
      <c r="Q18" s="234">
        <f>Q$5*Assumptions!$R33*(1+Assumptions!$J$24)^(Q$1-$G$1)</f>
        <v>17528.029377595707</v>
      </c>
      <c r="R18" s="234">
        <f>R$5*Assumptions!$R33*(1+Assumptions!$J$24)^(R$1-$G$1)</f>
        <v>0</v>
      </c>
      <c r="S18" s="234">
        <f>S$5*Assumptions!$R33*(1+Assumptions!$J$24)^(S$1-$G$1)</f>
        <v>18595.486366691286</v>
      </c>
      <c r="T18" s="234">
        <f>T$5*Assumptions!$R33*(1+Assumptions!$J$24)^(T$1-$G$1)</f>
        <v>0</v>
      </c>
      <c r="U18" s="234">
        <f>U$5*Assumptions!$R33*(1+Assumptions!$J$24)^(U$1-$G$1)</f>
        <v>19727.951486422786</v>
      </c>
      <c r="V18" s="234">
        <f>V$5*Assumptions!$R33*(1+Assumptions!$J$24)^(V$1-$G$1)</f>
        <v>0</v>
      </c>
      <c r="W18" s="234">
        <f>W$5*Assumptions!$R33*(1+Assumptions!$J$24)^(W$1-$G$1)</f>
        <v>20929.383731945931</v>
      </c>
      <c r="X18" s="234">
        <f>X$5*Assumptions!$R33*(1+Assumptions!$J$24)^(X$1-$G$1)</f>
        <v>0</v>
      </c>
      <c r="Y18" s="12"/>
      <c r="Z18" s="12"/>
    </row>
    <row r="19" spans="1:26" ht="14.25" customHeight="1">
      <c r="A19" s="423"/>
      <c r="B19" s="423"/>
      <c r="C19" s="423"/>
      <c r="D19" s="125" t="s">
        <v>80</v>
      </c>
      <c r="E19" s="237"/>
      <c r="F19" s="96"/>
      <c r="G19" s="234">
        <f>G$5*Assumptions!$R34*(1+Assumptions!$J$24)^(G$1-$G$1)</f>
        <v>6915.0000000000009</v>
      </c>
      <c r="H19" s="234">
        <f>H$5*Assumptions!$R34*(1+Assumptions!$J$24)^(H$1-$G$1)</f>
        <v>0</v>
      </c>
      <c r="I19" s="234">
        <f>I$5*Assumptions!$R34*(1+Assumptions!$J$24)^(I$1-$G$1)</f>
        <v>7336.1235000000006</v>
      </c>
      <c r="J19" s="234">
        <f>J$5*Assumptions!$R34*(1+Assumptions!$J$24)^(J$1-$G$1)</f>
        <v>0</v>
      </c>
      <c r="K19" s="234">
        <f>K$5*Assumptions!$R34*(1+Assumptions!$J$24)^(K$1-$G$1)</f>
        <v>7782.89342115</v>
      </c>
      <c r="L19" s="234">
        <f>L$5*Assumptions!$R34*(1+Assumptions!$J$24)^(L$1-$G$1)</f>
        <v>0</v>
      </c>
      <c r="M19" s="234">
        <f>M$5*Assumptions!$R34*(1+Assumptions!$J$24)^(M$1-$G$1)</f>
        <v>8256.8716304980353</v>
      </c>
      <c r="N19" s="234">
        <f>N$5*Assumptions!$R34*(1+Assumptions!$J$24)^(N$1-$G$1)</f>
        <v>0</v>
      </c>
      <c r="O19" s="234">
        <f>O$5*Assumptions!$R34*(1+Assumptions!$J$24)^(O$1-$G$1)</f>
        <v>8759.7151127953657</v>
      </c>
      <c r="P19" s="234">
        <f>P$5*Assumptions!$R34*(1+Assumptions!$J$24)^(P$1-$G$1)</f>
        <v>0</v>
      </c>
      <c r="Q19" s="234">
        <f>Q$5*Assumptions!$R34*(1+Assumptions!$J$24)^(Q$1-$G$1)</f>
        <v>9293.1817631646027</v>
      </c>
      <c r="R19" s="234">
        <f>R$5*Assumptions!$R34*(1+Assumptions!$J$24)^(R$1-$G$1)</f>
        <v>0</v>
      </c>
      <c r="S19" s="234">
        <f>S$5*Assumptions!$R34*(1+Assumptions!$J$24)^(S$1-$G$1)</f>
        <v>9859.1365325413262</v>
      </c>
      <c r="T19" s="234">
        <f>T$5*Assumptions!$R34*(1+Assumptions!$J$24)^(T$1-$G$1)</f>
        <v>0</v>
      </c>
      <c r="U19" s="234">
        <f>U$5*Assumptions!$R34*(1+Assumptions!$J$24)^(U$1-$G$1)</f>
        <v>10459.557947373094</v>
      </c>
      <c r="V19" s="234">
        <f>V$5*Assumptions!$R34*(1+Assumptions!$J$24)^(V$1-$G$1)</f>
        <v>0</v>
      </c>
      <c r="W19" s="234">
        <f>W$5*Assumptions!$R34*(1+Assumptions!$J$24)^(W$1-$G$1)</f>
        <v>11096.545026368114</v>
      </c>
      <c r="X19" s="234">
        <f>X$5*Assumptions!$R34*(1+Assumptions!$J$24)^(X$1-$G$1)</f>
        <v>0</v>
      </c>
      <c r="Y19" s="12"/>
      <c r="Z19" s="12"/>
    </row>
    <row r="20" spans="1:26" ht="14.25" customHeight="1">
      <c r="A20" s="423"/>
      <c r="B20" s="423"/>
      <c r="C20" s="423"/>
      <c r="D20" s="125" t="s">
        <v>81</v>
      </c>
      <c r="E20" s="237"/>
      <c r="F20" s="96"/>
      <c r="G20" s="234">
        <f>G$5*Assumptions!$R35*(1+Assumptions!$J$24)^(G$1-$G$1)</f>
        <v>5910</v>
      </c>
      <c r="H20" s="234">
        <f>H$5*Assumptions!$R35*(1+Assumptions!$J$24)^(H$1-$G$1)</f>
        <v>0</v>
      </c>
      <c r="I20" s="234">
        <f>I$5*Assumptions!$R35*(1+Assumptions!$J$24)^(I$1-$G$1)</f>
        <v>6269.9189999999999</v>
      </c>
      <c r="J20" s="234">
        <f>J$5*Assumptions!$R35*(1+Assumptions!$J$24)^(J$1-$G$1)</f>
        <v>0</v>
      </c>
      <c r="K20" s="234">
        <f>K$5*Assumptions!$R35*(1+Assumptions!$J$24)^(K$1-$G$1)</f>
        <v>6651.7570670999994</v>
      </c>
      <c r="L20" s="234">
        <f>L$5*Assumptions!$R35*(1+Assumptions!$J$24)^(L$1-$G$1)</f>
        <v>0</v>
      </c>
      <c r="M20" s="234">
        <f>M$5*Assumptions!$R35*(1+Assumptions!$J$24)^(M$1-$G$1)</f>
        <v>7056.8490724863896</v>
      </c>
      <c r="N20" s="234">
        <f>N$5*Assumptions!$R35*(1+Assumptions!$J$24)^(N$1-$G$1)</f>
        <v>0</v>
      </c>
      <c r="O20" s="234">
        <f>O$5*Assumptions!$R35*(1+Assumptions!$J$24)^(O$1-$G$1)</f>
        <v>7486.6111810008106</v>
      </c>
      <c r="P20" s="234">
        <f>P$5*Assumptions!$R35*(1+Assumptions!$J$24)^(P$1-$G$1)</f>
        <v>0</v>
      </c>
      <c r="Q20" s="234">
        <f>Q$5*Assumptions!$R35*(1+Assumptions!$J$24)^(Q$1-$G$1)</f>
        <v>7942.5458019237594</v>
      </c>
      <c r="R20" s="234">
        <f>R$5*Assumptions!$R35*(1+Assumptions!$J$24)^(R$1-$G$1)</f>
        <v>0</v>
      </c>
      <c r="S20" s="234">
        <f>S$5*Assumptions!$R35*(1+Assumptions!$J$24)^(S$1-$G$1)</f>
        <v>8426.246841260916</v>
      </c>
      <c r="T20" s="234">
        <f>T$5*Assumptions!$R35*(1+Assumptions!$J$24)^(T$1-$G$1)</f>
        <v>0</v>
      </c>
      <c r="U20" s="234">
        <f>U$5*Assumptions!$R35*(1+Assumptions!$J$24)^(U$1-$G$1)</f>
        <v>8939.4052738937062</v>
      </c>
      <c r="V20" s="234">
        <f>V$5*Assumptions!$R35*(1+Assumptions!$J$24)^(V$1-$G$1)</f>
        <v>0</v>
      </c>
      <c r="W20" s="234">
        <f>W$5*Assumptions!$R35*(1+Assumptions!$J$24)^(W$1-$G$1)</f>
        <v>9483.8150550738319</v>
      </c>
      <c r="X20" s="234">
        <f>X$5*Assumptions!$R35*(1+Assumptions!$J$24)^(X$1-$G$1)</f>
        <v>0</v>
      </c>
      <c r="Y20" s="12"/>
      <c r="Z20" s="12"/>
    </row>
    <row r="21" spans="1:26" ht="14.25" customHeight="1">
      <c r="A21" s="423"/>
      <c r="B21" s="423"/>
      <c r="C21" s="423"/>
      <c r="D21" s="125" t="s">
        <v>82</v>
      </c>
      <c r="E21" s="237"/>
      <c r="F21" s="96"/>
      <c r="G21" s="234">
        <f>G$5*Assumptions!$R36*(1+Assumptions!$J$24)^(G$1-$G$1)</f>
        <v>761.24999999999989</v>
      </c>
      <c r="H21" s="234">
        <f>H$5*Assumptions!$R36*(1+Assumptions!$J$24)^(H$1-$G$1)</f>
        <v>0</v>
      </c>
      <c r="I21" s="234">
        <f>I$5*Assumptions!$R36*(1+Assumptions!$J$24)^(I$1-$G$1)</f>
        <v>807.61012499999981</v>
      </c>
      <c r="J21" s="234">
        <f>J$5*Assumptions!$R36*(1+Assumptions!$J$24)^(J$1-$G$1)</f>
        <v>0</v>
      </c>
      <c r="K21" s="234">
        <f>K$5*Assumptions!$R36*(1+Assumptions!$J$24)^(K$1-$G$1)</f>
        <v>856.79358161249979</v>
      </c>
      <c r="L21" s="234">
        <f>L$5*Assumptions!$R36*(1+Assumptions!$J$24)^(L$1-$G$1)</f>
        <v>0</v>
      </c>
      <c r="M21" s="234">
        <f>M$5*Assumptions!$R36*(1+Assumptions!$J$24)^(M$1-$G$1)</f>
        <v>908.97231073270109</v>
      </c>
      <c r="N21" s="234">
        <f>N$5*Assumptions!$R36*(1+Assumptions!$J$24)^(N$1-$G$1)</f>
        <v>0</v>
      </c>
      <c r="O21" s="234">
        <f>O$5*Assumptions!$R36*(1+Assumptions!$J$24)^(O$1-$G$1)</f>
        <v>964.32872445632245</v>
      </c>
      <c r="P21" s="234">
        <f>P$5*Assumptions!$R36*(1+Assumptions!$J$24)^(P$1-$G$1)</f>
        <v>0</v>
      </c>
      <c r="Q21" s="234">
        <f>Q$5*Assumptions!$R36*(1+Assumptions!$J$24)^(Q$1-$G$1)</f>
        <v>1023.0563437757125</v>
      </c>
      <c r="R21" s="234">
        <f>R$5*Assumptions!$R36*(1+Assumptions!$J$24)^(R$1-$G$1)</f>
        <v>0</v>
      </c>
      <c r="S21" s="234">
        <f>S$5*Assumptions!$R36*(1+Assumptions!$J$24)^(S$1-$G$1)</f>
        <v>1085.3604751116534</v>
      </c>
      <c r="T21" s="234">
        <f>T$5*Assumptions!$R36*(1+Assumptions!$J$24)^(T$1-$G$1)</f>
        <v>0</v>
      </c>
      <c r="U21" s="234">
        <f>U$5*Assumptions!$R36*(1+Assumptions!$J$24)^(U$1-$G$1)</f>
        <v>1151.4589280459531</v>
      </c>
      <c r="V21" s="234">
        <f>V$5*Assumptions!$R36*(1+Assumptions!$J$24)^(V$1-$G$1)</f>
        <v>0</v>
      </c>
      <c r="W21" s="234">
        <f>W$5*Assumptions!$R36*(1+Assumptions!$J$24)^(W$1-$G$1)</f>
        <v>1221.5827767639514</v>
      </c>
      <c r="X21" s="234">
        <f>X$5*Assumptions!$R36*(1+Assumptions!$J$24)^(X$1-$G$1)</f>
        <v>0</v>
      </c>
      <c r="Y21" s="12"/>
      <c r="Z21" s="12"/>
    </row>
    <row r="22" spans="1:26" ht="14.25" customHeight="1">
      <c r="A22" s="423"/>
      <c r="B22" s="423"/>
      <c r="C22" s="423"/>
      <c r="D22" s="125" t="s">
        <v>83</v>
      </c>
      <c r="E22" s="237"/>
      <c r="F22" s="96"/>
      <c r="G22" s="234">
        <f>G$5*Assumptions!$R37*(1+Assumptions!$J$24)^(G$1-$G$1)</f>
        <v>8835</v>
      </c>
      <c r="H22" s="234">
        <f>H$5*Assumptions!$R37*(1+Assumptions!$J$24)^(H$1-$G$1)</f>
        <v>0</v>
      </c>
      <c r="I22" s="234">
        <f>I$5*Assumptions!$R37*(1+Assumptions!$J$24)^(I$1-$G$1)</f>
        <v>9373.0514999999996</v>
      </c>
      <c r="J22" s="234">
        <f>J$5*Assumptions!$R37*(1+Assumptions!$J$24)^(J$1-$G$1)</f>
        <v>0</v>
      </c>
      <c r="K22" s="234">
        <f>K$5*Assumptions!$R37*(1+Assumptions!$J$24)^(K$1-$G$1)</f>
        <v>9943.870336349999</v>
      </c>
      <c r="L22" s="234">
        <f>L$5*Assumptions!$R37*(1+Assumptions!$J$24)^(L$1-$G$1)</f>
        <v>0</v>
      </c>
      <c r="M22" s="234">
        <f>M$5*Assumptions!$R37*(1+Assumptions!$J$24)^(M$1-$G$1)</f>
        <v>10549.452039833714</v>
      </c>
      <c r="N22" s="234">
        <f>N$5*Assumptions!$R37*(1+Assumptions!$J$24)^(N$1-$G$1)</f>
        <v>0</v>
      </c>
      <c r="O22" s="234">
        <f>O$5*Assumptions!$R37*(1+Assumptions!$J$24)^(O$1-$G$1)</f>
        <v>11191.913669059586</v>
      </c>
      <c r="P22" s="234">
        <f>P$5*Assumptions!$R37*(1+Assumptions!$J$24)^(P$1-$G$1)</f>
        <v>0</v>
      </c>
      <c r="Q22" s="234">
        <f>Q$5*Assumptions!$R37*(1+Assumptions!$J$24)^(Q$1-$G$1)</f>
        <v>11873.501211505316</v>
      </c>
      <c r="R22" s="234">
        <f>R$5*Assumptions!$R37*(1+Assumptions!$J$24)^(R$1-$G$1)</f>
        <v>0</v>
      </c>
      <c r="S22" s="234">
        <f>S$5*Assumptions!$R37*(1+Assumptions!$J$24)^(S$1-$G$1)</f>
        <v>12596.597435285988</v>
      </c>
      <c r="T22" s="234">
        <f>T$5*Assumptions!$R37*(1+Assumptions!$J$24)^(T$1-$G$1)</f>
        <v>0</v>
      </c>
      <c r="U22" s="234">
        <f>U$5*Assumptions!$R37*(1+Assumptions!$J$24)^(U$1-$G$1)</f>
        <v>13363.730219094905</v>
      </c>
      <c r="V22" s="234">
        <f>V$5*Assumptions!$R37*(1+Assumptions!$J$24)^(V$1-$G$1)</f>
        <v>0</v>
      </c>
      <c r="W22" s="234">
        <f>W$5*Assumptions!$R37*(1+Assumptions!$J$24)^(W$1-$G$1)</f>
        <v>14177.581389437784</v>
      </c>
      <c r="X22" s="234">
        <f>X$5*Assumptions!$R37*(1+Assumptions!$J$24)^(X$1-$G$1)</f>
        <v>0</v>
      </c>
      <c r="Y22" s="12"/>
      <c r="Z22" s="12"/>
    </row>
    <row r="23" spans="1:26" ht="14.25" customHeight="1">
      <c r="A23" s="423"/>
      <c r="B23" s="423"/>
      <c r="C23" s="423"/>
      <c r="D23" s="125" t="s">
        <v>84</v>
      </c>
      <c r="E23" s="287"/>
      <c r="F23" s="96"/>
      <c r="G23" s="234">
        <f>G$5*Assumptions!$R38*(1+Assumptions!$J$24)^(G$1-$G$1)</f>
        <v>15843.75</v>
      </c>
      <c r="H23" s="234">
        <f>H$5*Assumptions!$R38*(1+Assumptions!$J$24)^(H$1-$G$1)</f>
        <v>0</v>
      </c>
      <c r="I23" s="234">
        <f>I$5*Assumptions!$R38*(1+Assumptions!$J$24)^(I$1-$G$1)</f>
        <v>16808.634374999998</v>
      </c>
      <c r="J23" s="234">
        <f>J$5*Assumptions!$R38*(1+Assumptions!$J$24)^(J$1-$G$1)</f>
        <v>0</v>
      </c>
      <c r="K23" s="234">
        <f>K$5*Assumptions!$R38*(1+Assumptions!$J$24)^(K$1-$G$1)</f>
        <v>17832.2802084375</v>
      </c>
      <c r="L23" s="234">
        <f>L$5*Assumptions!$R38*(1+Assumptions!$J$24)^(L$1-$G$1)</f>
        <v>0</v>
      </c>
      <c r="M23" s="234">
        <f>M$5*Assumptions!$R38*(1+Assumptions!$J$24)^(M$1-$G$1)</f>
        <v>18918.266073131341</v>
      </c>
      <c r="N23" s="234">
        <f>N$5*Assumptions!$R38*(1+Assumptions!$J$24)^(N$1-$G$1)</f>
        <v>0</v>
      </c>
      <c r="O23" s="234">
        <f>O$5*Assumptions!$R38*(1+Assumptions!$J$24)^(O$1-$G$1)</f>
        <v>20070.388476985041</v>
      </c>
      <c r="P23" s="234">
        <f>P$5*Assumptions!$R38*(1+Assumptions!$J$24)^(P$1-$G$1)</f>
        <v>0</v>
      </c>
      <c r="Q23" s="234">
        <f>Q$5*Assumptions!$R38*(1+Assumptions!$J$24)^(Q$1-$G$1)</f>
        <v>21292.675135233429</v>
      </c>
      <c r="R23" s="234">
        <f>R$5*Assumptions!$R38*(1+Assumptions!$J$24)^(R$1-$G$1)</f>
        <v>0</v>
      </c>
      <c r="S23" s="234">
        <f>S$5*Assumptions!$R38*(1+Assumptions!$J$24)^(S$1-$G$1)</f>
        <v>22589.399050969143</v>
      </c>
      <c r="T23" s="234">
        <f>T$5*Assumptions!$R38*(1+Assumptions!$J$24)^(T$1-$G$1)</f>
        <v>0</v>
      </c>
      <c r="U23" s="234">
        <f>U$5*Assumptions!$R38*(1+Assumptions!$J$24)^(U$1-$G$1)</f>
        <v>23965.093453173165</v>
      </c>
      <c r="V23" s="234">
        <f>V$5*Assumptions!$R38*(1+Assumptions!$J$24)^(V$1-$G$1)</f>
        <v>0</v>
      </c>
      <c r="W23" s="234">
        <f>W$5*Assumptions!$R38*(1+Assumptions!$J$24)^(W$1-$G$1)</f>
        <v>25424.567644471408</v>
      </c>
      <c r="X23" s="234">
        <f>X$5*Assumptions!$R38*(1+Assumptions!$J$24)^(X$1-$G$1)</f>
        <v>0</v>
      </c>
      <c r="Y23" s="12"/>
      <c r="Z23" s="12"/>
    </row>
    <row r="24" spans="1:26" ht="14.25" customHeight="1">
      <c r="A24" s="423"/>
      <c r="B24" s="423"/>
      <c r="C24" s="423"/>
      <c r="D24" s="125" t="s">
        <v>85</v>
      </c>
      <c r="E24" s="287"/>
      <c r="F24" s="96"/>
      <c r="G24" s="234">
        <f>G$5*Assumptions!$R39*(1+Assumptions!$J$24)^(G$1-$G$1)</f>
        <v>4181.25</v>
      </c>
      <c r="H24" s="234">
        <f>H$5*Assumptions!$R39*(1+Assumptions!$J$24)^(H$1-$G$1)</f>
        <v>0</v>
      </c>
      <c r="I24" s="234">
        <f>I$5*Assumptions!$R39*(1+Assumptions!$J$24)^(I$1-$G$1)</f>
        <v>4435.8881249999995</v>
      </c>
      <c r="J24" s="234">
        <f>J$5*Assumptions!$R39*(1+Assumptions!$J$24)^(J$1-$G$1)</f>
        <v>0</v>
      </c>
      <c r="K24" s="234">
        <f>K$5*Assumptions!$R39*(1+Assumptions!$J$24)^(K$1-$G$1)</f>
        <v>4706.0337118124999</v>
      </c>
      <c r="L24" s="234">
        <f>L$5*Assumptions!$R39*(1+Assumptions!$J$24)^(L$1-$G$1)</f>
        <v>0</v>
      </c>
      <c r="M24" s="234">
        <f>M$5*Assumptions!$R39*(1+Assumptions!$J$24)^(M$1-$G$1)</f>
        <v>4992.6311648618812</v>
      </c>
      <c r="N24" s="234">
        <f>N$5*Assumptions!$R39*(1+Assumptions!$J$24)^(N$1-$G$1)</f>
        <v>0</v>
      </c>
      <c r="O24" s="234">
        <f>O$5*Assumptions!$R39*(1+Assumptions!$J$24)^(O$1-$G$1)</f>
        <v>5296.6824028019691</v>
      </c>
      <c r="P24" s="234">
        <f>P$5*Assumptions!$R39*(1+Assumptions!$J$24)^(P$1-$G$1)</f>
        <v>0</v>
      </c>
      <c r="Q24" s="234">
        <f>Q$5*Assumptions!$R39*(1+Assumptions!$J$24)^(Q$1-$G$1)</f>
        <v>5619.2503611326092</v>
      </c>
      <c r="R24" s="234">
        <f>R$5*Assumptions!$R39*(1+Assumptions!$J$24)^(R$1-$G$1)</f>
        <v>0</v>
      </c>
      <c r="S24" s="234">
        <f>S$5*Assumptions!$R39*(1+Assumptions!$J$24)^(S$1-$G$1)</f>
        <v>5961.462708125584</v>
      </c>
      <c r="T24" s="234">
        <f>T$5*Assumptions!$R39*(1+Assumptions!$J$24)^(T$1-$G$1)</f>
        <v>0</v>
      </c>
      <c r="U24" s="234">
        <f>U$5*Assumptions!$R39*(1+Assumptions!$J$24)^(U$1-$G$1)</f>
        <v>6324.5157870504327</v>
      </c>
      <c r="V24" s="234">
        <f>V$5*Assumptions!$R39*(1+Assumptions!$J$24)^(V$1-$G$1)</f>
        <v>0</v>
      </c>
      <c r="W24" s="234">
        <f>W$5*Assumptions!$R39*(1+Assumptions!$J$24)^(W$1-$G$1)</f>
        <v>6709.6787984818038</v>
      </c>
      <c r="X24" s="234">
        <f>X$5*Assumptions!$R39*(1+Assumptions!$J$24)^(X$1-$G$1)</f>
        <v>0</v>
      </c>
      <c r="Y24" s="12"/>
      <c r="Z24" s="12"/>
    </row>
    <row r="25" spans="1:26" ht="14.25" customHeight="1">
      <c r="A25" s="423"/>
      <c r="B25" s="423"/>
      <c r="C25" s="423"/>
      <c r="D25" s="125" t="s">
        <v>86</v>
      </c>
      <c r="E25" s="237"/>
      <c r="F25" s="96"/>
      <c r="G25" s="234">
        <f>G$5*Assumptions!$R40*(1+Assumptions!$J$24)^(G$1-$G$1)</f>
        <v>1552.4999999999998</v>
      </c>
      <c r="H25" s="234">
        <f>H$5*Assumptions!$R40*(1+Assumptions!$J$24)^(H$1-$G$1)</f>
        <v>0</v>
      </c>
      <c r="I25" s="234">
        <f>I$5*Assumptions!$R40*(1+Assumptions!$J$24)^(I$1-$G$1)</f>
        <v>1647.0472499999996</v>
      </c>
      <c r="J25" s="234">
        <f>J$5*Assumptions!$R40*(1+Assumptions!$J$24)^(J$1-$G$1)</f>
        <v>0</v>
      </c>
      <c r="K25" s="234">
        <f>K$5*Assumptions!$R40*(1+Assumptions!$J$24)^(K$1-$G$1)</f>
        <v>1747.3524275249997</v>
      </c>
      <c r="L25" s="234">
        <f>L$5*Assumptions!$R40*(1+Assumptions!$J$24)^(L$1-$G$1)</f>
        <v>0</v>
      </c>
      <c r="M25" s="234">
        <f>M$5*Assumptions!$R40*(1+Assumptions!$J$24)^(M$1-$G$1)</f>
        <v>1853.766190361272</v>
      </c>
      <c r="N25" s="234">
        <f>N$5*Assumptions!$R40*(1+Assumptions!$J$24)^(N$1-$G$1)</f>
        <v>0</v>
      </c>
      <c r="O25" s="234">
        <f>O$5*Assumptions!$R40*(1+Assumptions!$J$24)^(O$1-$G$1)</f>
        <v>1966.6605513542734</v>
      </c>
      <c r="P25" s="234">
        <f>P$5*Assumptions!$R40*(1+Assumptions!$J$24)^(P$1-$G$1)</f>
        <v>0</v>
      </c>
      <c r="Q25" s="234">
        <f>Q$5*Assumptions!$R40*(1+Assumptions!$J$24)^(Q$1-$G$1)</f>
        <v>2086.4301789317487</v>
      </c>
      <c r="R25" s="234">
        <f>R$5*Assumptions!$R40*(1+Assumptions!$J$24)^(R$1-$G$1)</f>
        <v>0</v>
      </c>
      <c r="S25" s="234">
        <f>S$5*Assumptions!$R40*(1+Assumptions!$J$24)^(S$1-$G$1)</f>
        <v>2213.4937768286918</v>
      </c>
      <c r="T25" s="234">
        <f>T$5*Assumptions!$R40*(1+Assumptions!$J$24)^(T$1-$G$1)</f>
        <v>0</v>
      </c>
      <c r="U25" s="234">
        <f>U$5*Assumptions!$R40*(1+Assumptions!$J$24)^(U$1-$G$1)</f>
        <v>2348.2955478375593</v>
      </c>
      <c r="V25" s="234">
        <f>V$5*Assumptions!$R40*(1+Assumptions!$J$24)^(V$1-$G$1)</f>
        <v>0</v>
      </c>
      <c r="W25" s="234">
        <f>W$5*Assumptions!$R40*(1+Assumptions!$J$24)^(W$1-$G$1)</f>
        <v>2491.3067467008664</v>
      </c>
      <c r="X25" s="234">
        <f>X$5*Assumptions!$R40*(1+Assumptions!$J$24)^(X$1-$G$1)</f>
        <v>0</v>
      </c>
      <c r="Y25" s="12"/>
      <c r="Z25" s="12"/>
    </row>
    <row r="26" spans="1:26" ht="14.25" customHeight="1">
      <c r="A26" s="423"/>
      <c r="B26" s="423"/>
      <c r="C26" s="423"/>
      <c r="D26" s="125" t="s">
        <v>87</v>
      </c>
      <c r="E26" s="237"/>
      <c r="F26" s="96"/>
      <c r="G26" s="234">
        <f>G$5*Assumptions!$R41*(1+Assumptions!$J$24)^(G$1-$G$1)</f>
        <v>0</v>
      </c>
      <c r="H26" s="234">
        <f>H$5*Assumptions!$R41*(1+Assumptions!$J$24)^(H$1-$G$1)</f>
        <v>0</v>
      </c>
      <c r="I26" s="234">
        <f>I$5*Assumptions!$R41*(1+Assumptions!$J$24)^(I$1-$G$1)</f>
        <v>0</v>
      </c>
      <c r="J26" s="234">
        <f>J$5*Assumptions!$R41*(1+Assumptions!$J$24)^(J$1-$G$1)</f>
        <v>0</v>
      </c>
      <c r="K26" s="234">
        <f>K$5*Assumptions!$R41*(1+Assumptions!$J$24)^(K$1-$G$1)</f>
        <v>0</v>
      </c>
      <c r="L26" s="234">
        <f>L$5*Assumptions!$R41*(1+Assumptions!$J$24)^(L$1-$G$1)</f>
        <v>0</v>
      </c>
      <c r="M26" s="234">
        <f>M$5*Assumptions!$R41*(1+Assumptions!$J$24)^(M$1-$G$1)</f>
        <v>0</v>
      </c>
      <c r="N26" s="234">
        <f>N$5*Assumptions!$R41*(1+Assumptions!$J$24)^(N$1-$G$1)</f>
        <v>0</v>
      </c>
      <c r="O26" s="234">
        <f>O$5*Assumptions!$R41*(1+Assumptions!$J$24)^(O$1-$G$1)</f>
        <v>0</v>
      </c>
      <c r="P26" s="234">
        <f>P$5*Assumptions!$R41*(1+Assumptions!$J$24)^(P$1-$G$1)</f>
        <v>0</v>
      </c>
      <c r="Q26" s="234">
        <f>Q$5*Assumptions!$R41*(1+Assumptions!$J$24)^(Q$1-$G$1)</f>
        <v>0</v>
      </c>
      <c r="R26" s="234">
        <f>R$5*Assumptions!$R41*(1+Assumptions!$J$24)^(R$1-$G$1)</f>
        <v>0</v>
      </c>
      <c r="S26" s="234">
        <f>S$5*Assumptions!$R41*(1+Assumptions!$J$24)^(S$1-$G$1)</f>
        <v>0</v>
      </c>
      <c r="T26" s="234">
        <f>T$5*Assumptions!$R41*(1+Assumptions!$J$24)^(T$1-$G$1)</f>
        <v>0</v>
      </c>
      <c r="U26" s="234">
        <f>U$5*Assumptions!$R41*(1+Assumptions!$J$24)^(U$1-$G$1)</f>
        <v>0</v>
      </c>
      <c r="V26" s="234">
        <f>V$5*Assumptions!$R41*(1+Assumptions!$J$24)^(V$1-$G$1)</f>
        <v>0</v>
      </c>
      <c r="W26" s="234">
        <f>W$5*Assumptions!$R41*(1+Assumptions!$J$24)^(W$1-$G$1)</f>
        <v>0</v>
      </c>
      <c r="X26" s="234">
        <f>X$5*Assumptions!$R41*(1+Assumptions!$J$24)^(X$1-$G$1)</f>
        <v>0</v>
      </c>
      <c r="Y26" s="12"/>
      <c r="Z26" s="12"/>
    </row>
    <row r="27" spans="1:26" ht="14.25" customHeight="1">
      <c r="A27" s="423"/>
      <c r="B27" s="423"/>
      <c r="C27" s="423"/>
      <c r="D27" s="125" t="s">
        <v>89</v>
      </c>
      <c r="E27" s="237"/>
      <c r="F27" s="96"/>
      <c r="G27" s="234">
        <f>G$5*Assumptions!$R42*(1+Assumptions!$J$24)^(G$1-$G$1)</f>
        <v>0</v>
      </c>
      <c r="H27" s="234">
        <f>H$5*Assumptions!$R42*(1+Assumptions!$J$24)^(H$1-$G$1)</f>
        <v>0</v>
      </c>
      <c r="I27" s="234">
        <f>I$5*Assumptions!$R42*(1+Assumptions!$J$24)^(I$1-$G$1)</f>
        <v>0</v>
      </c>
      <c r="J27" s="234">
        <f>J$5*Assumptions!$R42*(1+Assumptions!$J$24)^(J$1-$G$1)</f>
        <v>0</v>
      </c>
      <c r="K27" s="234">
        <f>K$5*Assumptions!$R42*(1+Assumptions!$J$24)^(K$1-$G$1)</f>
        <v>0</v>
      </c>
      <c r="L27" s="234">
        <f>L$5*Assumptions!$R42*(1+Assumptions!$J$24)^(L$1-$G$1)</f>
        <v>0</v>
      </c>
      <c r="M27" s="234">
        <f>M$5*Assumptions!$R42*(1+Assumptions!$J$24)^(M$1-$G$1)</f>
        <v>0</v>
      </c>
      <c r="N27" s="234">
        <f>N$5*Assumptions!$R42*(1+Assumptions!$J$24)^(N$1-$G$1)</f>
        <v>0</v>
      </c>
      <c r="O27" s="234">
        <f>O$5*Assumptions!$R42*(1+Assumptions!$J$24)^(O$1-$G$1)</f>
        <v>0</v>
      </c>
      <c r="P27" s="234">
        <f>P$5*Assumptions!$R42*(1+Assumptions!$J$24)^(P$1-$G$1)</f>
        <v>0</v>
      </c>
      <c r="Q27" s="234">
        <f>Q$5*Assumptions!$R42*(1+Assumptions!$J$24)^(Q$1-$G$1)</f>
        <v>0</v>
      </c>
      <c r="R27" s="234">
        <f>R$5*Assumptions!$R42*(1+Assumptions!$J$24)^(R$1-$G$1)</f>
        <v>0</v>
      </c>
      <c r="S27" s="234">
        <f>S$5*Assumptions!$R42*(1+Assumptions!$J$24)^(S$1-$G$1)</f>
        <v>0</v>
      </c>
      <c r="T27" s="234">
        <f>T$5*Assumptions!$R42*(1+Assumptions!$J$24)^(T$1-$G$1)</f>
        <v>0</v>
      </c>
      <c r="U27" s="234">
        <f>U$5*Assumptions!$R42*(1+Assumptions!$J$24)^(U$1-$G$1)</f>
        <v>0</v>
      </c>
      <c r="V27" s="234">
        <f>V$5*Assumptions!$R42*(1+Assumptions!$J$24)^(V$1-$G$1)</f>
        <v>0</v>
      </c>
      <c r="W27" s="234">
        <f>W$5*Assumptions!$R42*(1+Assumptions!$J$24)^(W$1-$G$1)</f>
        <v>0</v>
      </c>
      <c r="X27" s="234">
        <f>X$5*Assumptions!$R42*(1+Assumptions!$J$24)^(X$1-$G$1)</f>
        <v>0</v>
      </c>
      <c r="Y27" s="12"/>
      <c r="Z27" s="12"/>
    </row>
    <row r="28" spans="1:26" ht="14.25" customHeight="1">
      <c r="A28" s="423"/>
      <c r="B28" s="423"/>
      <c r="C28" s="423"/>
      <c r="D28" s="125" t="s">
        <v>90</v>
      </c>
      <c r="E28" s="237"/>
      <c r="F28" s="96"/>
      <c r="G28" s="234">
        <f>G$5*Assumptions!$R43*(1+Assumptions!$J$24)^(G$1-$G$1)</f>
        <v>1473.75</v>
      </c>
      <c r="H28" s="234">
        <f>H$5*Assumptions!$R43*(1+Assumptions!$J$24)^(H$1-$G$1)</f>
        <v>0</v>
      </c>
      <c r="I28" s="234">
        <f>I$5*Assumptions!$R43*(1+Assumptions!$J$24)^(I$1-$G$1)</f>
        <v>1563.5013749999998</v>
      </c>
      <c r="J28" s="234">
        <f>J$5*Assumptions!$R43*(1+Assumptions!$J$24)^(J$1-$G$1)</f>
        <v>0</v>
      </c>
      <c r="K28" s="234">
        <f>K$5*Assumptions!$R43*(1+Assumptions!$J$24)^(K$1-$G$1)</f>
        <v>1658.7186087374998</v>
      </c>
      <c r="L28" s="234">
        <f>L$5*Assumptions!$R43*(1+Assumptions!$J$24)^(L$1-$G$1)</f>
        <v>0</v>
      </c>
      <c r="M28" s="234">
        <f>M$5*Assumptions!$R43*(1+Assumptions!$J$24)^(M$1-$G$1)</f>
        <v>1759.7345720096137</v>
      </c>
      <c r="N28" s="234">
        <f>N$5*Assumptions!$R43*(1+Assumptions!$J$24)^(N$1-$G$1)</f>
        <v>0</v>
      </c>
      <c r="O28" s="234">
        <f>O$5*Assumptions!$R43*(1+Assumptions!$J$24)^(O$1-$G$1)</f>
        <v>1866.902407444999</v>
      </c>
      <c r="P28" s="234">
        <f>P$5*Assumptions!$R43*(1+Assumptions!$J$24)^(P$1-$G$1)</f>
        <v>0</v>
      </c>
      <c r="Q28" s="234">
        <f>Q$5*Assumptions!$R43*(1+Assumptions!$J$24)^(Q$1-$G$1)</f>
        <v>1980.5967640583995</v>
      </c>
      <c r="R28" s="234">
        <f>R$5*Assumptions!$R43*(1+Assumptions!$J$24)^(R$1-$G$1)</f>
        <v>0</v>
      </c>
      <c r="S28" s="234">
        <f>S$5*Assumptions!$R43*(1+Assumptions!$J$24)^(S$1-$G$1)</f>
        <v>2101.2151069895558</v>
      </c>
      <c r="T28" s="234">
        <f>T$5*Assumptions!$R43*(1+Assumptions!$J$24)^(T$1-$G$1)</f>
        <v>0</v>
      </c>
      <c r="U28" s="234">
        <f>U$5*Assumptions!$R43*(1+Assumptions!$J$24)^(U$1-$G$1)</f>
        <v>2229.17910700522</v>
      </c>
      <c r="V28" s="234">
        <f>V$5*Assumptions!$R43*(1+Assumptions!$J$24)^(V$1-$G$1)</f>
        <v>0</v>
      </c>
      <c r="W28" s="234">
        <f>W$5*Assumptions!$R43*(1+Assumptions!$J$24)^(W$1-$G$1)</f>
        <v>2364.9361146218375</v>
      </c>
      <c r="X28" s="234">
        <f>X$5*Assumptions!$R43*(1+Assumptions!$J$24)^(X$1-$G$1)</f>
        <v>0</v>
      </c>
      <c r="Y28" s="12"/>
      <c r="Z28" s="12"/>
    </row>
    <row r="29" spans="1:26" ht="14.25" customHeight="1">
      <c r="A29" s="423"/>
      <c r="B29" s="423"/>
      <c r="C29" s="423"/>
      <c r="D29" s="125" t="s">
        <v>171</v>
      </c>
      <c r="E29" s="237"/>
      <c r="F29" s="96"/>
      <c r="G29" s="234">
        <f>G$5*Assumptions!$R44*(1+Assumptions!$J$24)^(G$1-$G$1)</f>
        <v>502.50000000000006</v>
      </c>
      <c r="H29" s="234">
        <f>H$5*Assumptions!$R44*(1+Assumptions!$J$24)^(H$1-$G$1)</f>
        <v>0</v>
      </c>
      <c r="I29" s="234">
        <f>I$5*Assumptions!$R44*(1+Assumptions!$J$24)^(I$1-$G$1)</f>
        <v>533.10225000000003</v>
      </c>
      <c r="J29" s="234">
        <f>J$5*Assumptions!$R44*(1+Assumptions!$J$24)^(J$1-$G$1)</f>
        <v>0</v>
      </c>
      <c r="K29" s="234">
        <f>K$5*Assumptions!$R44*(1+Assumptions!$J$24)^(K$1-$G$1)</f>
        <v>565.56817702500007</v>
      </c>
      <c r="L29" s="234">
        <f>L$5*Assumptions!$R44*(1+Assumptions!$J$24)^(L$1-$G$1)</f>
        <v>0</v>
      </c>
      <c r="M29" s="234">
        <f>M$5*Assumptions!$R44*(1+Assumptions!$J$24)^(M$1-$G$1)</f>
        <v>600.01127900582253</v>
      </c>
      <c r="N29" s="234">
        <f>N$5*Assumptions!$R44*(1+Assumptions!$J$24)^(N$1-$G$1)</f>
        <v>0</v>
      </c>
      <c r="O29" s="234">
        <f>O$5*Assumptions!$R44*(1+Assumptions!$J$24)^(O$1-$G$1)</f>
        <v>636.55196589727711</v>
      </c>
      <c r="P29" s="234">
        <f>P$5*Assumptions!$R44*(1+Assumptions!$J$24)^(P$1-$G$1)</f>
        <v>0</v>
      </c>
      <c r="Q29" s="234">
        <f>Q$5*Assumptions!$R44*(1+Assumptions!$J$24)^(Q$1-$G$1)</f>
        <v>675.31798062042128</v>
      </c>
      <c r="R29" s="234">
        <f>R$5*Assumptions!$R44*(1+Assumptions!$J$24)^(R$1-$G$1)</f>
        <v>0</v>
      </c>
      <c r="S29" s="234">
        <f>S$5*Assumptions!$R44*(1+Assumptions!$J$24)^(S$1-$G$1)</f>
        <v>716.44484564020479</v>
      </c>
      <c r="T29" s="234">
        <f>T$5*Assumptions!$R44*(1+Assumptions!$J$24)^(T$1-$G$1)</f>
        <v>0</v>
      </c>
      <c r="U29" s="234">
        <f>U$5*Assumptions!$R44*(1+Assumptions!$J$24)^(U$1-$G$1)</f>
        <v>760.07633673969337</v>
      </c>
      <c r="V29" s="234">
        <f>V$5*Assumptions!$R44*(1+Assumptions!$J$24)^(V$1-$G$1)</f>
        <v>0</v>
      </c>
      <c r="W29" s="234">
        <f>W$5*Assumptions!$R44*(1+Assumptions!$J$24)^(W$1-$G$1)</f>
        <v>806.36498564714054</v>
      </c>
      <c r="X29" s="234">
        <f>X$5*Assumptions!$R44*(1+Assumptions!$J$24)^(X$1-$G$1)</f>
        <v>0</v>
      </c>
      <c r="Y29" s="12"/>
      <c r="Z29" s="12"/>
    </row>
    <row r="30" spans="1:26" ht="14.25" customHeight="1">
      <c r="A30" s="423"/>
      <c r="B30" s="423"/>
      <c r="C30" s="423"/>
      <c r="D30" s="125" t="s">
        <v>92</v>
      </c>
      <c r="E30" s="237"/>
      <c r="F30" s="96"/>
      <c r="G30" s="234">
        <f>G$5*Assumptions!$R45*(1+Assumptions!$J$24)^(G$1-$G$1)</f>
        <v>712.5</v>
      </c>
      <c r="H30" s="234">
        <f>H$5*Assumptions!$R45*(1+Assumptions!$J$24)^(H$1-$G$1)</f>
        <v>0</v>
      </c>
      <c r="I30" s="234">
        <f>I$5*Assumptions!$R45*(1+Assumptions!$J$24)^(I$1-$G$1)</f>
        <v>755.89125000000001</v>
      </c>
      <c r="J30" s="234">
        <f>J$5*Assumptions!$R45*(1+Assumptions!$J$24)^(J$1-$G$1)</f>
        <v>0</v>
      </c>
      <c r="K30" s="234">
        <f>K$5*Assumptions!$R45*(1+Assumptions!$J$24)^(K$1-$G$1)</f>
        <v>801.92502712499993</v>
      </c>
      <c r="L30" s="234">
        <f>L$5*Assumptions!$R45*(1+Assumptions!$J$24)^(L$1-$G$1)</f>
        <v>0</v>
      </c>
      <c r="M30" s="234">
        <f>M$5*Assumptions!$R45*(1+Assumptions!$J$24)^(M$1-$G$1)</f>
        <v>850.76226127691245</v>
      </c>
      <c r="N30" s="234">
        <f>N$5*Assumptions!$R45*(1+Assumptions!$J$24)^(N$1-$G$1)</f>
        <v>0</v>
      </c>
      <c r="O30" s="234">
        <f>O$5*Assumptions!$R45*(1+Assumptions!$J$24)^(O$1-$G$1)</f>
        <v>902.5736829886763</v>
      </c>
      <c r="P30" s="234">
        <f>P$5*Assumptions!$R45*(1+Assumptions!$J$24)^(P$1-$G$1)</f>
        <v>0</v>
      </c>
      <c r="Q30" s="234">
        <f>Q$5*Assumptions!$R45*(1+Assumptions!$J$24)^(Q$1-$G$1)</f>
        <v>957.5404202826868</v>
      </c>
      <c r="R30" s="234">
        <f>R$5*Assumptions!$R45*(1+Assumptions!$J$24)^(R$1-$G$1)</f>
        <v>0</v>
      </c>
      <c r="S30" s="234">
        <f>S$5*Assumptions!$R45*(1+Assumptions!$J$24)^(S$1-$G$1)</f>
        <v>1015.8546318779023</v>
      </c>
      <c r="T30" s="234">
        <f>T$5*Assumptions!$R45*(1+Assumptions!$J$24)^(T$1-$G$1)</f>
        <v>0</v>
      </c>
      <c r="U30" s="234">
        <f>U$5*Assumptions!$R45*(1+Assumptions!$J$24)^(U$1-$G$1)</f>
        <v>1077.7201789592666</v>
      </c>
      <c r="V30" s="234">
        <f>V$5*Assumptions!$R45*(1+Assumptions!$J$24)^(V$1-$G$1)</f>
        <v>0</v>
      </c>
      <c r="W30" s="234">
        <f>W$5*Assumptions!$R45*(1+Assumptions!$J$24)^(W$1-$G$1)</f>
        <v>1143.3533378578859</v>
      </c>
      <c r="X30" s="234">
        <f>X$5*Assumptions!$R45*(1+Assumptions!$J$24)^(X$1-$G$1)</f>
        <v>0</v>
      </c>
      <c r="Y30" s="12"/>
      <c r="Z30" s="12"/>
    </row>
    <row r="31" spans="1:26" ht="14.25" customHeight="1">
      <c r="A31" s="423"/>
      <c r="B31" s="423"/>
      <c r="C31" s="423"/>
      <c r="D31" s="125" t="s">
        <v>93</v>
      </c>
      <c r="E31" s="237"/>
      <c r="F31" s="96"/>
      <c r="G31" s="234">
        <f>G$5*Assumptions!$R46*(1+Assumptions!$J$24)^(G$1-$G$1)</f>
        <v>2437.5</v>
      </c>
      <c r="H31" s="234">
        <f>H$5*Assumptions!$R46*(1+Assumptions!$J$24)^(H$1-$G$1)</f>
        <v>0</v>
      </c>
      <c r="I31" s="234">
        <f>I$5*Assumptions!$R46*(1+Assumptions!$J$24)^(I$1-$G$1)</f>
        <v>2585.9437499999999</v>
      </c>
      <c r="J31" s="234">
        <f>J$5*Assumptions!$R46*(1+Assumptions!$J$24)^(J$1-$G$1)</f>
        <v>0</v>
      </c>
      <c r="K31" s="234">
        <f>K$5*Assumptions!$R46*(1+Assumptions!$J$24)^(K$1-$G$1)</f>
        <v>2743.4277243749998</v>
      </c>
      <c r="L31" s="234">
        <f>L$5*Assumptions!$R46*(1+Assumptions!$J$24)^(L$1-$G$1)</f>
        <v>0</v>
      </c>
      <c r="M31" s="234">
        <f>M$5*Assumptions!$R46*(1+Assumptions!$J$24)^(M$1-$G$1)</f>
        <v>2910.5024727894374</v>
      </c>
      <c r="N31" s="234">
        <f>N$5*Assumptions!$R46*(1+Assumptions!$J$24)^(N$1-$G$1)</f>
        <v>0</v>
      </c>
      <c r="O31" s="234">
        <f>O$5*Assumptions!$R46*(1+Assumptions!$J$24)^(O$1-$G$1)</f>
        <v>3087.7520733823139</v>
      </c>
      <c r="P31" s="234">
        <f>P$5*Assumptions!$R46*(1+Assumptions!$J$24)^(P$1-$G$1)</f>
        <v>0</v>
      </c>
      <c r="Q31" s="234">
        <f>Q$5*Assumptions!$R46*(1+Assumptions!$J$24)^(Q$1-$G$1)</f>
        <v>3275.796174651297</v>
      </c>
      <c r="R31" s="234">
        <f>R$5*Assumptions!$R46*(1+Assumptions!$J$24)^(R$1-$G$1)</f>
        <v>0</v>
      </c>
      <c r="S31" s="234">
        <f>S$5*Assumptions!$R46*(1+Assumptions!$J$24)^(S$1-$G$1)</f>
        <v>3475.2921616875606</v>
      </c>
      <c r="T31" s="234">
        <f>T$5*Assumptions!$R46*(1+Assumptions!$J$24)^(T$1-$G$1)</f>
        <v>0</v>
      </c>
      <c r="U31" s="234">
        <f>U$5*Assumptions!$R46*(1+Assumptions!$J$24)^(U$1-$G$1)</f>
        <v>3686.9374543343329</v>
      </c>
      <c r="V31" s="234">
        <f>V$5*Assumptions!$R46*(1+Assumptions!$J$24)^(V$1-$G$1)</f>
        <v>0</v>
      </c>
      <c r="W31" s="234">
        <f>W$5*Assumptions!$R46*(1+Assumptions!$J$24)^(W$1-$G$1)</f>
        <v>3911.4719453032935</v>
      </c>
      <c r="X31" s="234">
        <f>X$5*Assumptions!$R46*(1+Assumptions!$J$24)^(X$1-$G$1)</f>
        <v>0</v>
      </c>
      <c r="Y31" s="12"/>
      <c r="Z31" s="12"/>
    </row>
    <row r="32" spans="1:26" ht="14.25" customHeight="1">
      <c r="A32" s="423"/>
      <c r="B32" s="423"/>
      <c r="C32" s="423"/>
      <c r="D32" s="239" t="s">
        <v>94</v>
      </c>
      <c r="E32" s="236"/>
      <c r="F32" s="317"/>
      <c r="G32" s="234">
        <f>G$5*Assumptions!$R47*(1+Assumptions!$J$24)^(G$1-$G$1)</f>
        <v>0</v>
      </c>
      <c r="H32" s="234">
        <f>H$5*Assumptions!$R47*(1+Assumptions!$J$24)^(H$1-$G$1)</f>
        <v>0</v>
      </c>
      <c r="I32" s="234">
        <f>I$5*Assumptions!$R47*(1+Assumptions!$J$24)^(I$1-$G$1)</f>
        <v>0</v>
      </c>
      <c r="J32" s="234">
        <f>J$5*Assumptions!$R47*(1+Assumptions!$J$24)^(J$1-$G$1)</f>
        <v>0</v>
      </c>
      <c r="K32" s="234">
        <f>K$5*Assumptions!$R47*(1+Assumptions!$J$24)^(K$1-$G$1)</f>
        <v>0</v>
      </c>
      <c r="L32" s="234">
        <f>L$5*Assumptions!$R47*(1+Assumptions!$J$24)^(L$1-$G$1)</f>
        <v>0</v>
      </c>
      <c r="M32" s="234">
        <f>M$5*Assumptions!$R47*(1+Assumptions!$J$24)^(M$1-$G$1)</f>
        <v>0</v>
      </c>
      <c r="N32" s="234">
        <f>N$5*Assumptions!$R47*(1+Assumptions!$J$24)^(N$1-$G$1)</f>
        <v>0</v>
      </c>
      <c r="O32" s="234">
        <f>O$5*Assumptions!$R47*(1+Assumptions!$J$24)^(O$1-$G$1)</f>
        <v>0</v>
      </c>
      <c r="P32" s="234">
        <f>P$5*Assumptions!$R47*(1+Assumptions!$J$24)^(P$1-$G$1)</f>
        <v>0</v>
      </c>
      <c r="Q32" s="234">
        <f>Q$5*Assumptions!$R47*(1+Assumptions!$J$24)^(Q$1-$G$1)</f>
        <v>0</v>
      </c>
      <c r="R32" s="234">
        <f>R$5*Assumptions!$R47*(1+Assumptions!$J$24)^(R$1-$G$1)</f>
        <v>0</v>
      </c>
      <c r="S32" s="234">
        <f>S$5*Assumptions!$R47*(1+Assumptions!$J$24)^(S$1-$G$1)</f>
        <v>0</v>
      </c>
      <c r="T32" s="234">
        <f>T$5*Assumptions!$R47*(1+Assumptions!$J$24)^(T$1-$G$1)</f>
        <v>0</v>
      </c>
      <c r="U32" s="234">
        <f>U$5*Assumptions!$R47*(1+Assumptions!$J$24)^(U$1-$G$1)</f>
        <v>0</v>
      </c>
      <c r="V32" s="234">
        <f>V$5*Assumptions!$R47*(1+Assumptions!$J$24)^(V$1-$G$1)</f>
        <v>0</v>
      </c>
      <c r="W32" s="234">
        <f>W$5*Assumptions!$R47*(1+Assumptions!$J$24)^(W$1-$G$1)</f>
        <v>0</v>
      </c>
      <c r="X32" s="234">
        <f>X$5*Assumptions!$R47*(1+Assumptions!$J$24)^(X$1-$G$1)</f>
        <v>0</v>
      </c>
      <c r="Y32" s="12"/>
      <c r="Z32" s="12"/>
    </row>
    <row r="33" spans="1:26" ht="14.25" customHeight="1">
      <c r="A33" s="423"/>
      <c r="B33" s="423"/>
      <c r="C33" s="423"/>
      <c r="D33" s="305" t="s">
        <v>172</v>
      </c>
      <c r="E33" s="237"/>
      <c r="F33" s="96"/>
      <c r="G33" s="234">
        <f t="shared" ref="G33:X33" si="2">SUM(G16:G32)</f>
        <v>147543.75</v>
      </c>
      <c r="H33" s="234">
        <f t="shared" si="2"/>
        <v>0</v>
      </c>
      <c r="I33" s="234">
        <f t="shared" si="2"/>
        <v>156529.16437499996</v>
      </c>
      <c r="J33" s="234">
        <f t="shared" si="2"/>
        <v>0</v>
      </c>
      <c r="K33" s="234">
        <f t="shared" si="2"/>
        <v>166061.79048543746</v>
      </c>
      <c r="L33" s="234">
        <f t="shared" si="2"/>
        <v>0</v>
      </c>
      <c r="M33" s="234">
        <f t="shared" si="2"/>
        <v>176174.95352600064</v>
      </c>
      <c r="N33" s="234">
        <f t="shared" si="2"/>
        <v>0</v>
      </c>
      <c r="O33" s="234">
        <f t="shared" si="2"/>
        <v>186904.00819573397</v>
      </c>
      <c r="P33" s="234">
        <f t="shared" si="2"/>
        <v>0</v>
      </c>
      <c r="Q33" s="234">
        <f t="shared" si="2"/>
        <v>198286.46229485428</v>
      </c>
      <c r="R33" s="234">
        <f t="shared" si="2"/>
        <v>0</v>
      </c>
      <c r="S33" s="234">
        <f t="shared" si="2"/>
        <v>210362.1078486109</v>
      </c>
      <c r="T33" s="234">
        <f t="shared" si="2"/>
        <v>0</v>
      </c>
      <c r="U33" s="234">
        <f t="shared" si="2"/>
        <v>223173.16021659135</v>
      </c>
      <c r="V33" s="234">
        <f t="shared" si="2"/>
        <v>0</v>
      </c>
      <c r="W33" s="234">
        <f t="shared" si="2"/>
        <v>236764.40567378164</v>
      </c>
      <c r="X33" s="234">
        <f t="shared" si="2"/>
        <v>0</v>
      </c>
      <c r="Y33" s="12"/>
      <c r="Z33" s="12"/>
    </row>
    <row r="34" spans="1:26" ht="14.25" customHeight="1">
      <c r="A34" s="423"/>
      <c r="B34" s="423"/>
      <c r="C34" s="423"/>
      <c r="D34" s="125"/>
      <c r="E34" s="237"/>
      <c r="F34" s="96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12"/>
      <c r="Z34" s="12"/>
    </row>
    <row r="35" spans="1:26" ht="14.25" customHeight="1">
      <c r="A35" s="423"/>
      <c r="B35" s="423"/>
      <c r="C35" s="423"/>
      <c r="D35" s="302" t="s">
        <v>62</v>
      </c>
      <c r="E35" s="237"/>
      <c r="F35" s="96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234"/>
      <c r="T35" s="234"/>
      <c r="U35" s="234"/>
      <c r="V35" s="234"/>
      <c r="W35" s="234"/>
      <c r="X35" s="234"/>
      <c r="Y35" s="12"/>
      <c r="Z35" s="12"/>
    </row>
    <row r="36" spans="1:26" ht="14.25" customHeight="1">
      <c r="A36" s="423"/>
      <c r="B36" s="423"/>
      <c r="C36" s="423"/>
      <c r="D36" s="125" t="s">
        <v>77</v>
      </c>
      <c r="E36" s="237"/>
      <c r="F36" s="96"/>
      <c r="G36" s="234">
        <f>G$6*Assumptions!$S31*(1+Assumptions!$J$24)^(G$1-$G$1)</f>
        <v>0</v>
      </c>
      <c r="H36" s="234">
        <f>H$6*Assumptions!$S31*(1+Assumptions!$J$24)^(H$1-$G$1)</f>
        <v>22414.087500000001</v>
      </c>
      <c r="I36" s="234">
        <f>I$6*Assumptions!$S31*(1+Assumptions!$J$24)^(I$1-$G$1)</f>
        <v>0</v>
      </c>
      <c r="J36" s="234">
        <f>J$6*Assumptions!$S31*(1+Assumptions!$J$24)^(J$1-$G$1)</f>
        <v>23779.105428750001</v>
      </c>
      <c r="K36" s="234">
        <f>K$6*Assumptions!$S31*(1+Assumptions!$J$24)^(K$1-$G$1)</f>
        <v>0</v>
      </c>
      <c r="L36" s="234">
        <f>L$6*Assumptions!$S31*(1+Assumptions!$J$24)^(L$1-$G$1)</f>
        <v>25227.252949360871</v>
      </c>
      <c r="M36" s="234">
        <f>M$6*Assumptions!$S31*(1+Assumptions!$J$24)^(M$1-$G$1)</f>
        <v>0</v>
      </c>
      <c r="N36" s="234">
        <f>N$6*Assumptions!$S31*(1+Assumptions!$J$24)^(N$1-$G$1)</f>
        <v>26763.592653976953</v>
      </c>
      <c r="O36" s="234">
        <f>O$6*Assumptions!$S31*(1+Assumptions!$J$24)^(O$1-$G$1)</f>
        <v>0</v>
      </c>
      <c r="P36" s="234">
        <f>P$6*Assumptions!$S31*(1+Assumptions!$J$24)^(P$1-$G$1)</f>
        <v>28393.495446604145</v>
      </c>
      <c r="Q36" s="234">
        <f>Q$6*Assumptions!$S31*(1+Assumptions!$J$24)^(Q$1-$G$1)</f>
        <v>0</v>
      </c>
      <c r="R36" s="234">
        <f>R$6*Assumptions!$S31*(1+Assumptions!$J$24)^(R$1-$G$1)</f>
        <v>30122.65931930234</v>
      </c>
      <c r="S36" s="234">
        <f>S$6*Assumptions!$S31*(1+Assumptions!$J$24)^(S$1-$G$1)</f>
        <v>0</v>
      </c>
      <c r="T36" s="234">
        <f>T$6*Assumptions!$S31*(1+Assumptions!$J$24)^(T$1-$G$1)</f>
        <v>31957.129271847843</v>
      </c>
      <c r="U36" s="234">
        <f>U$6*Assumptions!$S31*(1+Assumptions!$J$24)^(U$1-$G$1)</f>
        <v>0</v>
      </c>
      <c r="V36" s="234">
        <f>V$6*Assumptions!$S31*(1+Assumptions!$J$24)^(V$1-$G$1)</f>
        <v>33903.318444503384</v>
      </c>
      <c r="W36" s="234">
        <f>W$6*Assumptions!$S31*(1+Assumptions!$J$24)^(W$1-$G$1)</f>
        <v>0</v>
      </c>
      <c r="X36" s="234">
        <f>X$6*Assumptions!$S31*(1+Assumptions!$J$24)^(X$1-$G$1)</f>
        <v>35968.030537773637</v>
      </c>
      <c r="Y36" s="12"/>
      <c r="Z36" s="12"/>
    </row>
    <row r="37" spans="1:26" ht="14.25" customHeight="1">
      <c r="A37" s="423"/>
      <c r="B37" s="423"/>
      <c r="C37" s="423"/>
      <c r="D37" s="125" t="s">
        <v>78</v>
      </c>
      <c r="E37" s="237"/>
      <c r="F37" s="96"/>
      <c r="G37" s="234">
        <f>G$6*Assumptions!$S32*(1+Assumptions!$J$24)^(G$1-$G$1)</f>
        <v>0</v>
      </c>
      <c r="H37" s="234">
        <f>H$6*Assumptions!$S32*(1+Assumptions!$J$24)^(H$1-$G$1)</f>
        <v>8370.0375000000004</v>
      </c>
      <c r="I37" s="234">
        <f>I$6*Assumptions!$S32*(1+Assumptions!$J$24)^(I$1-$G$1)</f>
        <v>0</v>
      </c>
      <c r="J37" s="234">
        <f>J$6*Assumptions!$S32*(1+Assumptions!$J$24)^(J$1-$G$1)</f>
        <v>8879.7727837500006</v>
      </c>
      <c r="K37" s="234">
        <f>K$6*Assumptions!$S32*(1+Assumptions!$J$24)^(K$1-$G$1)</f>
        <v>0</v>
      </c>
      <c r="L37" s="234">
        <f>L$6*Assumptions!$S32*(1+Assumptions!$J$24)^(L$1-$G$1)</f>
        <v>9420.5509462803748</v>
      </c>
      <c r="M37" s="234">
        <f>M$6*Assumptions!$S32*(1+Assumptions!$J$24)^(M$1-$G$1)</f>
        <v>0</v>
      </c>
      <c r="N37" s="234">
        <f>N$6*Assumptions!$S32*(1+Assumptions!$J$24)^(N$1-$G$1)</f>
        <v>9994.2624989088508</v>
      </c>
      <c r="O37" s="234">
        <f>O$6*Assumptions!$S32*(1+Assumptions!$J$24)^(O$1-$G$1)</f>
        <v>0</v>
      </c>
      <c r="P37" s="234">
        <f>P$6*Assumptions!$S32*(1+Assumptions!$J$24)^(P$1-$G$1)</f>
        <v>10602.913085092399</v>
      </c>
      <c r="Q37" s="234">
        <f>Q$6*Assumptions!$S32*(1+Assumptions!$J$24)^(Q$1-$G$1)</f>
        <v>0</v>
      </c>
      <c r="R37" s="234">
        <f>R$6*Assumptions!$S32*(1+Assumptions!$J$24)^(R$1-$G$1)</f>
        <v>11248.630491974527</v>
      </c>
      <c r="S37" s="234">
        <f>S$6*Assumptions!$S32*(1+Assumptions!$J$24)^(S$1-$G$1)</f>
        <v>0</v>
      </c>
      <c r="T37" s="234">
        <f>T$6*Assumptions!$S32*(1+Assumptions!$J$24)^(T$1-$G$1)</f>
        <v>11933.672088935773</v>
      </c>
      <c r="U37" s="234">
        <f>U$6*Assumptions!$S32*(1+Assumptions!$J$24)^(U$1-$G$1)</f>
        <v>0</v>
      </c>
      <c r="V37" s="234">
        <f>V$6*Assumptions!$S32*(1+Assumptions!$J$24)^(V$1-$G$1)</f>
        <v>12660.432719151964</v>
      </c>
      <c r="W37" s="234">
        <f>W$6*Assumptions!$S32*(1+Assumptions!$J$24)^(W$1-$G$1)</f>
        <v>0</v>
      </c>
      <c r="X37" s="234">
        <f>X$6*Assumptions!$S32*(1+Assumptions!$J$24)^(X$1-$G$1)</f>
        <v>13431.453071748316</v>
      </c>
      <c r="Y37" s="12"/>
      <c r="Z37" s="12"/>
    </row>
    <row r="38" spans="1:26" ht="14.25" customHeight="1">
      <c r="A38" s="423"/>
      <c r="B38" s="423"/>
      <c r="C38" s="423"/>
      <c r="D38" s="125" t="s">
        <v>198</v>
      </c>
      <c r="E38" s="237"/>
      <c r="F38" s="96"/>
      <c r="G38" s="234">
        <f>G$6*Assumptions!$S33*(1+Assumptions!$J$24)^(G$1-$G$1)</f>
        <v>0</v>
      </c>
      <c r="H38" s="234">
        <f>H$6*Assumptions!$S33*(1+Assumptions!$J$24)^(H$1-$G$1)</f>
        <v>15419.1</v>
      </c>
      <c r="I38" s="234">
        <f>I$6*Assumptions!$S33*(1+Assumptions!$J$24)^(I$1-$G$1)</f>
        <v>0</v>
      </c>
      <c r="J38" s="234">
        <f>J$6*Assumptions!$S33*(1+Assumptions!$J$24)^(J$1-$G$1)</f>
        <v>16358.12319</v>
      </c>
      <c r="K38" s="234">
        <f>K$6*Assumptions!$S33*(1+Assumptions!$J$24)^(K$1-$G$1)</f>
        <v>0</v>
      </c>
      <c r="L38" s="234">
        <f>L$6*Assumptions!$S33*(1+Assumptions!$J$24)^(L$1-$G$1)</f>
        <v>17354.332892270999</v>
      </c>
      <c r="M38" s="234">
        <f>M$6*Assumptions!$S33*(1+Assumptions!$J$24)^(M$1-$G$1)</f>
        <v>0</v>
      </c>
      <c r="N38" s="234">
        <f>N$6*Assumptions!$S33*(1+Assumptions!$J$24)^(N$1-$G$1)</f>
        <v>18411.211765410302</v>
      </c>
      <c r="O38" s="234">
        <f>O$6*Assumptions!$S33*(1+Assumptions!$J$24)^(O$1-$G$1)</f>
        <v>0</v>
      </c>
      <c r="P38" s="234">
        <f>P$6*Assumptions!$S33*(1+Assumptions!$J$24)^(P$1-$G$1)</f>
        <v>19532.454561923791</v>
      </c>
      <c r="Q38" s="234">
        <f>Q$6*Assumptions!$S33*(1+Assumptions!$J$24)^(Q$1-$G$1)</f>
        <v>0</v>
      </c>
      <c r="R38" s="234">
        <f>R$6*Assumptions!$S33*(1+Assumptions!$J$24)^(R$1-$G$1)</f>
        <v>20721.981044744949</v>
      </c>
      <c r="S38" s="234">
        <f>S$6*Assumptions!$S33*(1+Assumptions!$J$24)^(S$1-$G$1)</f>
        <v>0</v>
      </c>
      <c r="T38" s="234">
        <f>T$6*Assumptions!$S33*(1+Assumptions!$J$24)^(T$1-$G$1)</f>
        <v>21983.949690369911</v>
      </c>
      <c r="U38" s="234">
        <f>U$6*Assumptions!$S33*(1+Assumptions!$J$24)^(U$1-$G$1)</f>
        <v>0</v>
      </c>
      <c r="V38" s="234">
        <f>V$6*Assumptions!$S33*(1+Assumptions!$J$24)^(V$1-$G$1)</f>
        <v>23322.772226513443</v>
      </c>
      <c r="W38" s="234">
        <f>W$6*Assumptions!$S33*(1+Assumptions!$J$24)^(W$1-$G$1)</f>
        <v>0</v>
      </c>
      <c r="X38" s="234">
        <f>X$6*Assumptions!$S33*(1+Assumptions!$J$24)^(X$1-$G$1)</f>
        <v>24743.129055108107</v>
      </c>
      <c r="Y38" s="12"/>
      <c r="Z38" s="12"/>
    </row>
    <row r="39" spans="1:26" ht="14.25" customHeight="1">
      <c r="A39" s="423"/>
      <c r="B39" s="423"/>
      <c r="C39" s="423"/>
      <c r="D39" s="125" t="s">
        <v>80</v>
      </c>
      <c r="E39" s="237"/>
      <c r="F39" s="96"/>
      <c r="G39" s="234">
        <f>G$6*Assumptions!$S34*(1+Assumptions!$J$24)^(G$1-$G$1)</f>
        <v>0</v>
      </c>
      <c r="H39" s="234">
        <f>H$6*Assumptions!$S34*(1+Assumptions!$J$24)^(H$1-$G$1)</f>
        <v>6867.5250000000005</v>
      </c>
      <c r="I39" s="234">
        <f>I$6*Assumptions!$S34*(1+Assumptions!$J$24)^(I$1-$G$1)</f>
        <v>0</v>
      </c>
      <c r="J39" s="234">
        <f>J$6*Assumptions!$S34*(1+Assumptions!$J$24)^(J$1-$G$1)</f>
        <v>7285.7572725</v>
      </c>
      <c r="K39" s="234">
        <f>K$6*Assumptions!$S34*(1+Assumptions!$J$24)^(K$1-$G$1)</f>
        <v>0</v>
      </c>
      <c r="L39" s="234">
        <f>L$6*Assumptions!$S34*(1+Assumptions!$J$24)^(L$1-$G$1)</f>
        <v>7729.4598903952492</v>
      </c>
      <c r="M39" s="234">
        <f>M$6*Assumptions!$S34*(1+Assumptions!$J$24)^(M$1-$G$1)</f>
        <v>0</v>
      </c>
      <c r="N39" s="234">
        <f>N$6*Assumptions!$S34*(1+Assumptions!$J$24)^(N$1-$G$1)</f>
        <v>8200.1839977203199</v>
      </c>
      <c r="O39" s="234">
        <f>O$6*Assumptions!$S34*(1+Assumptions!$J$24)^(O$1-$G$1)</f>
        <v>0</v>
      </c>
      <c r="P39" s="234">
        <f>P$6*Assumptions!$S34*(1+Assumptions!$J$24)^(P$1-$G$1)</f>
        <v>8699.5752031814882</v>
      </c>
      <c r="Q39" s="234">
        <f>Q$6*Assumptions!$S34*(1+Assumptions!$J$24)^(Q$1-$G$1)</f>
        <v>0</v>
      </c>
      <c r="R39" s="234">
        <f>R$6*Assumptions!$S34*(1+Assumptions!$J$24)^(R$1-$G$1)</f>
        <v>9229.3793330552398</v>
      </c>
      <c r="S39" s="234">
        <f>S$6*Assumptions!$S34*(1+Assumptions!$J$24)^(S$1-$G$1)</f>
        <v>0</v>
      </c>
      <c r="T39" s="234">
        <f>T$6*Assumptions!$S34*(1+Assumptions!$J$24)^(T$1-$G$1)</f>
        <v>9791.4485344383029</v>
      </c>
      <c r="U39" s="234">
        <f>U$6*Assumptions!$S34*(1+Assumptions!$J$24)^(U$1-$G$1)</f>
        <v>0</v>
      </c>
      <c r="V39" s="234">
        <f>V$6*Assumptions!$S34*(1+Assumptions!$J$24)^(V$1-$G$1)</f>
        <v>10387.747750185597</v>
      </c>
      <c r="W39" s="234">
        <f>W$6*Assumptions!$S34*(1+Assumptions!$J$24)^(W$1-$G$1)</f>
        <v>0</v>
      </c>
      <c r="X39" s="234">
        <f>X$6*Assumptions!$S34*(1+Assumptions!$J$24)^(X$1-$G$1)</f>
        <v>11020.361588171898</v>
      </c>
      <c r="Y39" s="12"/>
      <c r="Z39" s="12"/>
    </row>
    <row r="40" spans="1:26" ht="14.25" customHeight="1">
      <c r="A40" s="423"/>
      <c r="B40" s="423"/>
      <c r="C40" s="423"/>
      <c r="D40" s="125" t="s">
        <v>81</v>
      </c>
      <c r="E40" s="237"/>
      <c r="F40" s="96"/>
      <c r="G40" s="234">
        <f>G$6*Assumptions!$S35*(1+Assumptions!$J$24)^(G$1-$G$1)</f>
        <v>0</v>
      </c>
      <c r="H40" s="234">
        <f>H$6*Assumptions!$S35*(1+Assumptions!$J$24)^(H$1-$G$1)</f>
        <v>0</v>
      </c>
      <c r="I40" s="234">
        <f>I$6*Assumptions!$S35*(1+Assumptions!$J$24)^(I$1-$G$1)</f>
        <v>0</v>
      </c>
      <c r="J40" s="234">
        <f>J$6*Assumptions!$S35*(1+Assumptions!$J$24)^(J$1-$G$1)</f>
        <v>0</v>
      </c>
      <c r="K40" s="234">
        <f>K$6*Assumptions!$S35*(1+Assumptions!$J$24)^(K$1-$G$1)</f>
        <v>0</v>
      </c>
      <c r="L40" s="234">
        <f>L$6*Assumptions!$S35*(1+Assumptions!$J$24)^(L$1-$G$1)</f>
        <v>0</v>
      </c>
      <c r="M40" s="234">
        <f>M$6*Assumptions!$S35*(1+Assumptions!$J$24)^(M$1-$G$1)</f>
        <v>0</v>
      </c>
      <c r="N40" s="234">
        <f>N$6*Assumptions!$S35*(1+Assumptions!$J$24)^(N$1-$G$1)</f>
        <v>0</v>
      </c>
      <c r="O40" s="234">
        <f>O$6*Assumptions!$S35*(1+Assumptions!$J$24)^(O$1-$G$1)</f>
        <v>0</v>
      </c>
      <c r="P40" s="234">
        <f>P$6*Assumptions!$S35*(1+Assumptions!$J$24)^(P$1-$G$1)</f>
        <v>0</v>
      </c>
      <c r="Q40" s="234">
        <f>Q$6*Assumptions!$S35*(1+Assumptions!$J$24)^(Q$1-$G$1)</f>
        <v>0</v>
      </c>
      <c r="R40" s="234">
        <f>R$6*Assumptions!$S35*(1+Assumptions!$J$24)^(R$1-$G$1)</f>
        <v>0</v>
      </c>
      <c r="S40" s="234">
        <f>S$6*Assumptions!$S35*(1+Assumptions!$J$24)^(S$1-$G$1)</f>
        <v>0</v>
      </c>
      <c r="T40" s="234">
        <f>T$6*Assumptions!$S35*(1+Assumptions!$J$24)^(T$1-$G$1)</f>
        <v>0</v>
      </c>
      <c r="U40" s="234">
        <f>U$6*Assumptions!$S35*(1+Assumptions!$J$24)^(U$1-$G$1)</f>
        <v>0</v>
      </c>
      <c r="V40" s="234">
        <f>V$6*Assumptions!$S35*(1+Assumptions!$J$24)^(V$1-$G$1)</f>
        <v>0</v>
      </c>
      <c r="W40" s="234">
        <f>W$6*Assumptions!$S35*(1+Assumptions!$J$24)^(W$1-$G$1)</f>
        <v>0</v>
      </c>
      <c r="X40" s="234">
        <f>X$6*Assumptions!$S35*(1+Assumptions!$J$24)^(X$1-$G$1)</f>
        <v>0</v>
      </c>
      <c r="Y40" s="12"/>
      <c r="Z40" s="12"/>
    </row>
    <row r="41" spans="1:26" ht="14.25" customHeight="1">
      <c r="A41" s="423"/>
      <c r="B41" s="423"/>
      <c r="C41" s="423"/>
      <c r="D41" s="125" t="s">
        <v>82</v>
      </c>
      <c r="E41" s="237"/>
      <c r="F41" s="96"/>
      <c r="G41" s="234">
        <f>G$6*Assumptions!$S36*(1+Assumptions!$J$24)^(G$1-$G$1)</f>
        <v>0</v>
      </c>
      <c r="H41" s="234">
        <f>H$6*Assumptions!$S36*(1+Assumptions!$J$24)^(H$1-$G$1)</f>
        <v>270.375</v>
      </c>
      <c r="I41" s="234">
        <f>I$6*Assumptions!$S36*(1+Assumptions!$J$24)^(I$1-$G$1)</f>
        <v>0</v>
      </c>
      <c r="J41" s="234">
        <f>J$6*Assumptions!$S36*(1+Assumptions!$J$24)^(J$1-$G$1)</f>
        <v>286.84083750000002</v>
      </c>
      <c r="K41" s="234">
        <f>K$6*Assumptions!$S36*(1+Assumptions!$J$24)^(K$1-$G$1)</f>
        <v>0</v>
      </c>
      <c r="L41" s="234">
        <f>L$6*Assumptions!$S36*(1+Assumptions!$J$24)^(L$1-$G$1)</f>
        <v>304.30944450374994</v>
      </c>
      <c r="M41" s="234">
        <f>M$6*Assumptions!$S36*(1+Assumptions!$J$24)^(M$1-$G$1)</f>
        <v>0</v>
      </c>
      <c r="N41" s="234">
        <f>N$6*Assumptions!$S36*(1+Assumptions!$J$24)^(N$1-$G$1)</f>
        <v>322.84188967402838</v>
      </c>
      <c r="O41" s="234">
        <f>O$6*Assumptions!$S36*(1+Assumptions!$J$24)^(O$1-$G$1)</f>
        <v>0</v>
      </c>
      <c r="P41" s="234">
        <f>P$6*Assumptions!$S36*(1+Assumptions!$J$24)^(P$1-$G$1)</f>
        <v>342.50296075517667</v>
      </c>
      <c r="Q41" s="234">
        <f>Q$6*Assumptions!$S36*(1+Assumptions!$J$24)^(Q$1-$G$1)</f>
        <v>0</v>
      </c>
      <c r="R41" s="234">
        <f>R$6*Assumptions!$S36*(1+Assumptions!$J$24)^(R$1-$G$1)</f>
        <v>363.36139106516691</v>
      </c>
      <c r="S41" s="234">
        <f>S$6*Assumptions!$S36*(1+Assumptions!$J$24)^(S$1-$G$1)</f>
        <v>0</v>
      </c>
      <c r="T41" s="234">
        <f>T$6*Assumptions!$S36*(1+Assumptions!$J$24)^(T$1-$G$1)</f>
        <v>385.49009978103555</v>
      </c>
      <c r="U41" s="234">
        <f>U$6*Assumptions!$S36*(1+Assumptions!$J$24)^(U$1-$G$1)</f>
        <v>0</v>
      </c>
      <c r="V41" s="234">
        <f>V$6*Assumptions!$S36*(1+Assumptions!$J$24)^(V$1-$G$1)</f>
        <v>408.96644685770065</v>
      </c>
      <c r="W41" s="234">
        <f>W$6*Assumptions!$S36*(1+Assumptions!$J$24)^(W$1-$G$1)</f>
        <v>0</v>
      </c>
      <c r="X41" s="234">
        <f>X$6*Assumptions!$S36*(1+Assumptions!$J$24)^(X$1-$G$1)</f>
        <v>433.87250347133454</v>
      </c>
      <c r="Y41" s="12"/>
      <c r="Z41" s="12"/>
    </row>
    <row r="42" spans="1:26" ht="14.25" customHeight="1">
      <c r="A42" s="423"/>
      <c r="B42" s="423"/>
      <c r="C42" s="423"/>
      <c r="D42" s="125" t="s">
        <v>83</v>
      </c>
      <c r="E42" s="237"/>
      <c r="F42" s="96"/>
      <c r="G42" s="234">
        <f>G$6*Assumptions!$S37*(1+Assumptions!$J$24)^(G$1-$G$1)</f>
        <v>0</v>
      </c>
      <c r="H42" s="234">
        <f>H$6*Assumptions!$S37*(1+Assumptions!$J$24)^(H$1-$G$1)</f>
        <v>5708.7750000000005</v>
      </c>
      <c r="I42" s="234">
        <f>I$6*Assumptions!$S37*(1+Assumptions!$J$24)^(I$1-$G$1)</f>
        <v>0</v>
      </c>
      <c r="J42" s="234">
        <f>J$6*Assumptions!$S37*(1+Assumptions!$J$24)^(J$1-$G$1)</f>
        <v>6056.4393975000003</v>
      </c>
      <c r="K42" s="234">
        <f>K$6*Assumptions!$S37*(1+Assumptions!$J$24)^(K$1-$G$1)</f>
        <v>0</v>
      </c>
      <c r="L42" s="234">
        <f>L$6*Assumptions!$S37*(1+Assumptions!$J$24)^(L$1-$G$1)</f>
        <v>6425.2765568077493</v>
      </c>
      <c r="M42" s="234">
        <f>M$6*Assumptions!$S37*(1+Assumptions!$J$24)^(M$1-$G$1)</f>
        <v>0</v>
      </c>
      <c r="N42" s="234">
        <f>N$6*Assumptions!$S37*(1+Assumptions!$J$24)^(N$1-$G$1)</f>
        <v>6816.5758991173416</v>
      </c>
      <c r="O42" s="234">
        <f>O$6*Assumptions!$S37*(1+Assumptions!$J$24)^(O$1-$G$1)</f>
        <v>0</v>
      </c>
      <c r="P42" s="234">
        <f>P$6*Assumptions!$S37*(1+Assumptions!$J$24)^(P$1-$G$1)</f>
        <v>7231.7053713735877</v>
      </c>
      <c r="Q42" s="234">
        <f>Q$6*Assumptions!$S37*(1+Assumptions!$J$24)^(Q$1-$G$1)</f>
        <v>0</v>
      </c>
      <c r="R42" s="234">
        <f>R$6*Assumptions!$S37*(1+Assumptions!$J$24)^(R$1-$G$1)</f>
        <v>7672.1162284902393</v>
      </c>
      <c r="S42" s="234">
        <f>S$6*Assumptions!$S37*(1+Assumptions!$J$24)^(S$1-$G$1)</f>
        <v>0</v>
      </c>
      <c r="T42" s="234">
        <f>T$6*Assumptions!$S37*(1+Assumptions!$J$24)^(T$1-$G$1)</f>
        <v>8139.3481068052934</v>
      </c>
      <c r="U42" s="234">
        <f>U$6*Assumptions!$S37*(1+Assumptions!$J$24)^(U$1-$G$1)</f>
        <v>0</v>
      </c>
      <c r="V42" s="234">
        <f>V$6*Assumptions!$S37*(1+Assumptions!$J$24)^(V$1-$G$1)</f>
        <v>8635.0344065097361</v>
      </c>
      <c r="W42" s="234">
        <f>W$6*Assumptions!$S37*(1+Assumptions!$J$24)^(W$1-$G$1)</f>
        <v>0</v>
      </c>
      <c r="X42" s="234">
        <f>X$6*Assumptions!$S37*(1+Assumptions!$J$24)^(X$1-$G$1)</f>
        <v>9160.9080018661789</v>
      </c>
      <c r="Y42" s="12"/>
      <c r="Z42" s="12"/>
    </row>
    <row r="43" spans="1:26" ht="14.25" customHeight="1">
      <c r="A43" s="423"/>
      <c r="B43" s="423"/>
      <c r="C43" s="423"/>
      <c r="D43" s="125" t="s">
        <v>84</v>
      </c>
      <c r="E43" s="237"/>
      <c r="F43" s="96"/>
      <c r="G43" s="234">
        <f>G$6*Assumptions!$S38*(1+Assumptions!$J$24)^(G$1-$G$1)</f>
        <v>0</v>
      </c>
      <c r="H43" s="234">
        <f>H$6*Assumptions!$S38*(1+Assumptions!$J$24)^(H$1-$G$1)</f>
        <v>10135.200000000001</v>
      </c>
      <c r="I43" s="234">
        <f>I$6*Assumptions!$S38*(1+Assumptions!$J$24)^(I$1-$G$1)</f>
        <v>0</v>
      </c>
      <c r="J43" s="234">
        <f>J$6*Assumptions!$S38*(1+Assumptions!$J$24)^(J$1-$G$1)</f>
        <v>10752.43368</v>
      </c>
      <c r="K43" s="234">
        <f>K$6*Assumptions!$S38*(1+Assumptions!$J$24)^(K$1-$G$1)</f>
        <v>0</v>
      </c>
      <c r="L43" s="234">
        <f>L$6*Assumptions!$S38*(1+Assumptions!$J$24)^(L$1-$G$1)</f>
        <v>11407.256891111998</v>
      </c>
      <c r="M43" s="234">
        <f>M$6*Assumptions!$S38*(1+Assumptions!$J$24)^(M$1-$G$1)</f>
        <v>0</v>
      </c>
      <c r="N43" s="234">
        <f>N$6*Assumptions!$S38*(1+Assumptions!$J$24)^(N$1-$G$1)</f>
        <v>12101.958835780721</v>
      </c>
      <c r="O43" s="234">
        <f>O$6*Assumptions!$S38*(1+Assumptions!$J$24)^(O$1-$G$1)</f>
        <v>0</v>
      </c>
      <c r="P43" s="234">
        <f>P$6*Assumptions!$S38*(1+Assumptions!$J$24)^(P$1-$G$1)</f>
        <v>12838.968128879766</v>
      </c>
      <c r="Q43" s="234">
        <f>Q$6*Assumptions!$S38*(1+Assumptions!$J$24)^(Q$1-$G$1)</f>
        <v>0</v>
      </c>
      <c r="R43" s="234">
        <f>R$6*Assumptions!$S38*(1+Assumptions!$J$24)^(R$1-$G$1)</f>
        <v>13620.861287928543</v>
      </c>
      <c r="S43" s="234">
        <f>S$6*Assumptions!$S38*(1+Assumptions!$J$24)^(S$1-$G$1)</f>
        <v>0</v>
      </c>
      <c r="T43" s="234">
        <f>T$6*Assumptions!$S38*(1+Assumptions!$J$24)^(T$1-$G$1)</f>
        <v>14450.371740363389</v>
      </c>
      <c r="U43" s="234">
        <f>U$6*Assumptions!$S38*(1+Assumptions!$J$24)^(U$1-$G$1)</f>
        <v>0</v>
      </c>
      <c r="V43" s="234">
        <f>V$6*Assumptions!$S38*(1+Assumptions!$J$24)^(V$1-$G$1)</f>
        <v>15330.399379351522</v>
      </c>
      <c r="W43" s="234">
        <f>W$6*Assumptions!$S38*(1+Assumptions!$J$24)^(W$1-$G$1)</f>
        <v>0</v>
      </c>
      <c r="X43" s="234">
        <f>X$6*Assumptions!$S38*(1+Assumptions!$J$24)^(X$1-$G$1)</f>
        <v>16264.020701554027</v>
      </c>
      <c r="Y43" s="12"/>
      <c r="Z43" s="12"/>
    </row>
    <row r="44" spans="1:26" ht="14.25" customHeight="1">
      <c r="A44" s="423"/>
      <c r="B44" s="423"/>
      <c r="C44" s="423"/>
      <c r="D44" s="125" t="s">
        <v>85</v>
      </c>
      <c r="E44" s="237"/>
      <c r="F44" s="96"/>
      <c r="G44" s="234">
        <f>G$6*Assumptions!$S39*(1+Assumptions!$J$24)^(G$1-$G$1)</f>
        <v>0</v>
      </c>
      <c r="H44" s="234">
        <f>H$6*Assumptions!$S39*(1+Assumptions!$J$24)^(H$1-$G$1)</f>
        <v>2916.1875</v>
      </c>
      <c r="I44" s="234">
        <f>I$6*Assumptions!$S39*(1+Assumptions!$J$24)^(I$1-$G$1)</f>
        <v>0</v>
      </c>
      <c r="J44" s="234">
        <f>J$6*Assumptions!$S39*(1+Assumptions!$J$24)^(J$1-$G$1)</f>
        <v>3093.78331875</v>
      </c>
      <c r="K44" s="234">
        <f>K$6*Assumptions!$S39*(1+Assumptions!$J$24)^(K$1-$G$1)</f>
        <v>0</v>
      </c>
      <c r="L44" s="234">
        <f>L$6*Assumptions!$S39*(1+Assumptions!$J$24)^(L$1-$G$1)</f>
        <v>3282.1947228618747</v>
      </c>
      <c r="M44" s="234">
        <f>M$6*Assumptions!$S39*(1+Assumptions!$J$24)^(M$1-$G$1)</f>
        <v>0</v>
      </c>
      <c r="N44" s="234">
        <f>N$6*Assumptions!$S39*(1+Assumptions!$J$24)^(N$1-$G$1)</f>
        <v>3482.0803814841634</v>
      </c>
      <c r="O44" s="234">
        <f>O$6*Assumptions!$S39*(1+Assumptions!$J$24)^(O$1-$G$1)</f>
        <v>0</v>
      </c>
      <c r="P44" s="234">
        <f>P$6*Assumptions!$S39*(1+Assumptions!$J$24)^(P$1-$G$1)</f>
        <v>3694.1390767165485</v>
      </c>
      <c r="Q44" s="234">
        <f>Q$6*Assumptions!$S39*(1+Assumptions!$J$24)^(Q$1-$G$1)</f>
        <v>0</v>
      </c>
      <c r="R44" s="234">
        <f>R$6*Assumptions!$S39*(1+Assumptions!$J$24)^(R$1-$G$1)</f>
        <v>3919.1121464885864</v>
      </c>
      <c r="S44" s="234">
        <f>S$6*Assumptions!$S39*(1+Assumptions!$J$24)^(S$1-$G$1)</f>
        <v>0</v>
      </c>
      <c r="T44" s="234">
        <f>T$6*Assumptions!$S39*(1+Assumptions!$J$24)^(T$1-$G$1)</f>
        <v>4157.7860762097407</v>
      </c>
      <c r="U44" s="234">
        <f>U$6*Assumptions!$S39*(1+Assumptions!$J$24)^(U$1-$G$1)</f>
        <v>0</v>
      </c>
      <c r="V44" s="234">
        <f>V$6*Assumptions!$S39*(1+Assumptions!$J$24)^(V$1-$G$1)</f>
        <v>4410.9952482509143</v>
      </c>
      <c r="W44" s="234">
        <f>W$6*Assumptions!$S39*(1+Assumptions!$J$24)^(W$1-$G$1)</f>
        <v>0</v>
      </c>
      <c r="X44" s="234">
        <f>X$6*Assumptions!$S39*(1+Assumptions!$J$24)^(X$1-$G$1)</f>
        <v>4679.6248588693943</v>
      </c>
      <c r="Y44" s="12"/>
      <c r="Z44" s="12"/>
    </row>
    <row r="45" spans="1:26" ht="14.25" customHeight="1">
      <c r="A45" s="423"/>
      <c r="B45" s="423"/>
      <c r="C45" s="423"/>
      <c r="D45" s="125" t="s">
        <v>86</v>
      </c>
      <c r="E45" s="237"/>
      <c r="F45" s="96"/>
      <c r="G45" s="234">
        <f>G$6*Assumptions!$S40*(1+Assumptions!$J$24)^(G$1-$G$1)</f>
        <v>0</v>
      </c>
      <c r="H45" s="234">
        <f>H$6*Assumptions!$S40*(1+Assumptions!$J$24)^(H$1-$G$1)</f>
        <v>1031.2875000000001</v>
      </c>
      <c r="I45" s="234">
        <f>I$6*Assumptions!$S40*(1+Assumptions!$J$24)^(I$1-$G$1)</f>
        <v>0</v>
      </c>
      <c r="J45" s="234">
        <f>J$6*Assumptions!$S40*(1+Assumptions!$J$24)^(J$1-$G$1)</f>
        <v>1094.0929087500001</v>
      </c>
      <c r="K45" s="234">
        <f>K$6*Assumptions!$S40*(1+Assumptions!$J$24)^(K$1-$G$1)</f>
        <v>0</v>
      </c>
      <c r="L45" s="234">
        <f>L$6*Assumptions!$S40*(1+Assumptions!$J$24)^(L$1-$G$1)</f>
        <v>1160.7231668928748</v>
      </c>
      <c r="M45" s="234">
        <f>M$6*Assumptions!$S40*(1+Assumptions!$J$24)^(M$1-$G$1)</f>
        <v>0</v>
      </c>
      <c r="N45" s="234">
        <f>N$6*Assumptions!$S40*(1+Assumptions!$J$24)^(N$1-$G$1)</f>
        <v>1231.411207756651</v>
      </c>
      <c r="O45" s="234">
        <f>O$6*Assumptions!$S40*(1+Assumptions!$J$24)^(O$1-$G$1)</f>
        <v>0</v>
      </c>
      <c r="P45" s="234">
        <f>P$6*Assumptions!$S40*(1+Assumptions!$J$24)^(P$1-$G$1)</f>
        <v>1306.4041503090309</v>
      </c>
      <c r="Q45" s="234">
        <f>Q$6*Assumptions!$S40*(1+Assumptions!$J$24)^(Q$1-$G$1)</f>
        <v>0</v>
      </c>
      <c r="R45" s="234">
        <f>R$6*Assumptions!$S40*(1+Assumptions!$J$24)^(R$1-$G$1)</f>
        <v>1385.964163062851</v>
      </c>
      <c r="S45" s="234">
        <f>S$6*Assumptions!$S40*(1+Assumptions!$J$24)^(S$1-$G$1)</f>
        <v>0</v>
      </c>
      <c r="T45" s="234">
        <f>T$6*Assumptions!$S40*(1+Assumptions!$J$24)^(T$1-$G$1)</f>
        <v>1470.3693805933783</v>
      </c>
      <c r="U45" s="234">
        <f>U$6*Assumptions!$S40*(1+Assumptions!$J$24)^(U$1-$G$1)</f>
        <v>0</v>
      </c>
      <c r="V45" s="234">
        <f>V$6*Assumptions!$S40*(1+Assumptions!$J$24)^(V$1-$G$1)</f>
        <v>1559.9148758715153</v>
      </c>
      <c r="W45" s="234">
        <f>W$6*Assumptions!$S40*(1+Assumptions!$J$24)^(W$1-$G$1)</f>
        <v>0</v>
      </c>
      <c r="X45" s="234">
        <f>X$6*Assumptions!$S40*(1+Assumptions!$J$24)^(X$1-$G$1)</f>
        <v>1654.9136918120903</v>
      </c>
      <c r="Y45" s="12"/>
      <c r="Z45" s="12"/>
    </row>
    <row r="46" spans="1:26" ht="14.25" customHeight="1">
      <c r="A46" s="423"/>
      <c r="B46" s="423"/>
      <c r="C46" s="423"/>
      <c r="D46" s="125" t="s">
        <v>87</v>
      </c>
      <c r="E46" s="237"/>
      <c r="F46" s="96"/>
      <c r="G46" s="234">
        <f>G$6*Assumptions!$S41*(1+Assumptions!$J$24)^(G$1-$G$1)</f>
        <v>0</v>
      </c>
      <c r="H46" s="234">
        <f>H$6*Assumptions!$S41*(1+Assumptions!$J$24)^(H$1-$G$1)</f>
        <v>0</v>
      </c>
      <c r="I46" s="234">
        <f>I$6*Assumptions!$S41*(1+Assumptions!$J$24)^(I$1-$G$1)</f>
        <v>0</v>
      </c>
      <c r="J46" s="234">
        <f>J$6*Assumptions!$S41*(1+Assumptions!$J$24)^(J$1-$G$1)</f>
        <v>0</v>
      </c>
      <c r="K46" s="234">
        <f>K$6*Assumptions!$S41*(1+Assumptions!$J$24)^(K$1-$G$1)</f>
        <v>0</v>
      </c>
      <c r="L46" s="234">
        <f>L$6*Assumptions!$S41*(1+Assumptions!$J$24)^(L$1-$G$1)</f>
        <v>0</v>
      </c>
      <c r="M46" s="234">
        <f>M$6*Assumptions!$S41*(1+Assumptions!$J$24)^(M$1-$G$1)</f>
        <v>0</v>
      </c>
      <c r="N46" s="234">
        <f>N$6*Assumptions!$S41*(1+Assumptions!$J$24)^(N$1-$G$1)</f>
        <v>0</v>
      </c>
      <c r="O46" s="234">
        <f>O$6*Assumptions!$S41*(1+Assumptions!$J$24)^(O$1-$G$1)</f>
        <v>0</v>
      </c>
      <c r="P46" s="234">
        <f>P$6*Assumptions!$S41*(1+Assumptions!$J$24)^(P$1-$G$1)</f>
        <v>0</v>
      </c>
      <c r="Q46" s="234">
        <f>Q$6*Assumptions!$S41*(1+Assumptions!$J$24)^(Q$1-$G$1)</f>
        <v>0</v>
      </c>
      <c r="R46" s="234">
        <f>R$6*Assumptions!$S41*(1+Assumptions!$J$24)^(R$1-$G$1)</f>
        <v>0</v>
      </c>
      <c r="S46" s="234">
        <f>S$6*Assumptions!$S41*(1+Assumptions!$J$24)^(S$1-$G$1)</f>
        <v>0</v>
      </c>
      <c r="T46" s="234">
        <f>T$6*Assumptions!$S41*(1+Assumptions!$J$24)^(T$1-$G$1)</f>
        <v>0</v>
      </c>
      <c r="U46" s="234">
        <f>U$6*Assumptions!$S41*(1+Assumptions!$J$24)^(U$1-$G$1)</f>
        <v>0</v>
      </c>
      <c r="V46" s="234">
        <f>V$6*Assumptions!$S41*(1+Assumptions!$J$24)^(V$1-$G$1)</f>
        <v>0</v>
      </c>
      <c r="W46" s="234">
        <f>W$6*Assumptions!$S41*(1+Assumptions!$J$24)^(W$1-$G$1)</f>
        <v>0</v>
      </c>
      <c r="X46" s="234">
        <f>X$6*Assumptions!$S41*(1+Assumptions!$J$24)^(X$1-$G$1)</f>
        <v>0</v>
      </c>
      <c r="Y46" s="12"/>
      <c r="Z46" s="12"/>
    </row>
    <row r="47" spans="1:26" ht="14.25" customHeight="1">
      <c r="A47" s="423"/>
      <c r="B47" s="423"/>
      <c r="C47" s="423"/>
      <c r="D47" s="125" t="s">
        <v>89</v>
      </c>
      <c r="E47" s="237"/>
      <c r="F47" s="96"/>
      <c r="G47" s="234">
        <f>G$6*Assumptions!$S42*(1+Assumptions!$J$24)^(G$1-$G$1)</f>
        <v>0</v>
      </c>
      <c r="H47" s="234">
        <f>H$6*Assumptions!$S42*(1+Assumptions!$J$24)^(H$1-$G$1)</f>
        <v>0</v>
      </c>
      <c r="I47" s="234">
        <f>I$6*Assumptions!$S42*(1+Assumptions!$J$24)^(I$1-$G$1)</f>
        <v>0</v>
      </c>
      <c r="J47" s="234">
        <f>J$6*Assumptions!$S42*(1+Assumptions!$J$24)^(J$1-$G$1)</f>
        <v>0</v>
      </c>
      <c r="K47" s="234">
        <f>K$6*Assumptions!$S42*(1+Assumptions!$J$24)^(K$1-$G$1)</f>
        <v>0</v>
      </c>
      <c r="L47" s="234">
        <f>L$6*Assumptions!$S42*(1+Assumptions!$J$24)^(L$1-$G$1)</f>
        <v>0</v>
      </c>
      <c r="M47" s="234">
        <f>M$6*Assumptions!$S42*(1+Assumptions!$J$24)^(M$1-$G$1)</f>
        <v>0</v>
      </c>
      <c r="N47" s="234">
        <f>N$6*Assumptions!$S42*(1+Assumptions!$J$24)^(N$1-$G$1)</f>
        <v>0</v>
      </c>
      <c r="O47" s="234">
        <f>O$6*Assumptions!$S42*(1+Assumptions!$J$24)^(O$1-$G$1)</f>
        <v>0</v>
      </c>
      <c r="P47" s="234">
        <f>P$6*Assumptions!$S42*(1+Assumptions!$J$24)^(P$1-$G$1)</f>
        <v>0</v>
      </c>
      <c r="Q47" s="234">
        <f>Q$6*Assumptions!$S42*(1+Assumptions!$J$24)^(Q$1-$G$1)</f>
        <v>0</v>
      </c>
      <c r="R47" s="234">
        <f>R$6*Assumptions!$S42*(1+Assumptions!$J$24)^(R$1-$G$1)</f>
        <v>0</v>
      </c>
      <c r="S47" s="234">
        <f>S$6*Assumptions!$S42*(1+Assumptions!$J$24)^(S$1-$G$1)</f>
        <v>0</v>
      </c>
      <c r="T47" s="234">
        <f>T$6*Assumptions!$S42*(1+Assumptions!$J$24)^(T$1-$G$1)</f>
        <v>0</v>
      </c>
      <c r="U47" s="234">
        <f>U$6*Assumptions!$S42*(1+Assumptions!$J$24)^(U$1-$G$1)</f>
        <v>0</v>
      </c>
      <c r="V47" s="234">
        <f>V$6*Assumptions!$S42*(1+Assumptions!$J$24)^(V$1-$G$1)</f>
        <v>0</v>
      </c>
      <c r="W47" s="234">
        <f>W$6*Assumptions!$S42*(1+Assumptions!$J$24)^(W$1-$G$1)</f>
        <v>0</v>
      </c>
      <c r="X47" s="234">
        <f>X$6*Assumptions!$S42*(1+Assumptions!$J$24)^(X$1-$G$1)</f>
        <v>0</v>
      </c>
      <c r="Y47" s="12"/>
      <c r="Z47" s="12"/>
    </row>
    <row r="48" spans="1:26" ht="14.25" customHeight="1">
      <c r="A48" s="423"/>
      <c r="B48" s="423"/>
      <c r="C48" s="423"/>
      <c r="D48" s="125" t="s">
        <v>90</v>
      </c>
      <c r="E48" s="237"/>
      <c r="F48" s="96"/>
      <c r="G48" s="234">
        <f>G$6*Assumptions!$S43*(1+Assumptions!$J$24)^(G$1-$G$1)</f>
        <v>0</v>
      </c>
      <c r="H48" s="234">
        <f>H$6*Assumptions!$S43*(1+Assumptions!$J$24)^(H$1-$G$1)</f>
        <v>1197.375</v>
      </c>
      <c r="I48" s="234">
        <f>I$6*Assumptions!$S43*(1+Assumptions!$J$24)^(I$1-$G$1)</f>
        <v>0</v>
      </c>
      <c r="J48" s="234">
        <f>J$6*Assumptions!$S43*(1+Assumptions!$J$24)^(J$1-$G$1)</f>
        <v>1270.2951375</v>
      </c>
      <c r="K48" s="234">
        <f>K$6*Assumptions!$S43*(1+Assumptions!$J$24)^(K$1-$G$1)</f>
        <v>0</v>
      </c>
      <c r="L48" s="234">
        <f>L$6*Assumptions!$S43*(1+Assumptions!$J$24)^(L$1-$G$1)</f>
        <v>1347.6561113737498</v>
      </c>
      <c r="M48" s="234">
        <f>M$6*Assumptions!$S43*(1+Assumptions!$J$24)^(M$1-$G$1)</f>
        <v>0</v>
      </c>
      <c r="N48" s="234">
        <f>N$6*Assumptions!$S43*(1+Assumptions!$J$24)^(N$1-$G$1)</f>
        <v>1429.7283685564114</v>
      </c>
      <c r="O48" s="234">
        <f>O$6*Assumptions!$S43*(1+Assumptions!$J$24)^(O$1-$G$1)</f>
        <v>0</v>
      </c>
      <c r="P48" s="234">
        <f>P$6*Assumptions!$S43*(1+Assumptions!$J$24)^(P$1-$G$1)</f>
        <v>1516.7988262014967</v>
      </c>
      <c r="Q48" s="234">
        <f>Q$6*Assumptions!$S43*(1+Assumptions!$J$24)^(Q$1-$G$1)</f>
        <v>0</v>
      </c>
      <c r="R48" s="234">
        <f>R$6*Assumptions!$S43*(1+Assumptions!$J$24)^(R$1-$G$1)</f>
        <v>1609.1718747171678</v>
      </c>
      <c r="S48" s="234">
        <f>S$6*Assumptions!$S43*(1+Assumptions!$J$24)^(S$1-$G$1)</f>
        <v>0</v>
      </c>
      <c r="T48" s="234">
        <f>T$6*Assumptions!$S43*(1+Assumptions!$J$24)^(T$1-$G$1)</f>
        <v>1707.1704418874431</v>
      </c>
      <c r="U48" s="234">
        <f>U$6*Assumptions!$S43*(1+Assumptions!$J$24)^(U$1-$G$1)</f>
        <v>0</v>
      </c>
      <c r="V48" s="234">
        <f>V$6*Assumptions!$S43*(1+Assumptions!$J$24)^(V$1-$G$1)</f>
        <v>1811.1371217983888</v>
      </c>
      <c r="W48" s="234">
        <f>W$6*Assumptions!$S43*(1+Assumptions!$J$24)^(W$1-$G$1)</f>
        <v>0</v>
      </c>
      <c r="X48" s="234">
        <f>X$6*Assumptions!$S43*(1+Assumptions!$J$24)^(X$1-$G$1)</f>
        <v>1921.4353725159101</v>
      </c>
      <c r="Y48" s="12"/>
      <c r="Z48" s="12"/>
    </row>
    <row r="49" spans="1:26" ht="14.25" customHeight="1">
      <c r="A49" s="423"/>
      <c r="B49" s="423"/>
      <c r="C49" s="423"/>
      <c r="D49" s="125" t="s">
        <v>171</v>
      </c>
      <c r="E49" s="237"/>
      <c r="F49" s="96"/>
      <c r="G49" s="234">
        <f>G$6*Assumptions!$S44*(1+Assumptions!$J$24)^(G$1-$G$1)</f>
        <v>0</v>
      </c>
      <c r="H49" s="234">
        <f>H$6*Assumptions!$S44*(1+Assumptions!$J$24)^(H$1-$G$1)</f>
        <v>297.41250000000002</v>
      </c>
      <c r="I49" s="234">
        <f>I$6*Assumptions!$S44*(1+Assumptions!$J$24)^(I$1-$G$1)</f>
        <v>0</v>
      </c>
      <c r="J49" s="234">
        <f>J$6*Assumptions!$S44*(1+Assumptions!$J$24)^(J$1-$G$1)</f>
        <v>315.52492124999998</v>
      </c>
      <c r="K49" s="234">
        <f>K$6*Assumptions!$S44*(1+Assumptions!$J$24)^(K$1-$G$1)</f>
        <v>0</v>
      </c>
      <c r="L49" s="234">
        <f>L$6*Assumptions!$S44*(1+Assumptions!$J$24)^(L$1-$G$1)</f>
        <v>334.74038895412497</v>
      </c>
      <c r="M49" s="234">
        <f>M$6*Assumptions!$S44*(1+Assumptions!$J$24)^(M$1-$G$1)</f>
        <v>0</v>
      </c>
      <c r="N49" s="234">
        <f>N$6*Assumptions!$S44*(1+Assumptions!$J$24)^(N$1-$G$1)</f>
        <v>355.12607864143121</v>
      </c>
      <c r="O49" s="234">
        <f>O$6*Assumptions!$S44*(1+Assumptions!$J$24)^(O$1-$G$1)</f>
        <v>0</v>
      </c>
      <c r="P49" s="234">
        <f>P$6*Assumptions!$S44*(1+Assumptions!$J$24)^(P$1-$G$1)</f>
        <v>376.75325683069434</v>
      </c>
      <c r="Q49" s="234">
        <f>Q$6*Assumptions!$S44*(1+Assumptions!$J$24)^(Q$1-$G$1)</f>
        <v>0</v>
      </c>
      <c r="R49" s="234">
        <f>R$6*Assumptions!$S44*(1+Assumptions!$J$24)^(R$1-$G$1)</f>
        <v>399.69753017168364</v>
      </c>
      <c r="S49" s="234">
        <f>S$6*Assumptions!$S44*(1+Assumptions!$J$24)^(S$1-$G$1)</f>
        <v>0</v>
      </c>
      <c r="T49" s="234">
        <f>T$6*Assumptions!$S44*(1+Assumptions!$J$24)^(T$1-$G$1)</f>
        <v>424.03910975913908</v>
      </c>
      <c r="U49" s="234">
        <f>U$6*Assumptions!$S44*(1+Assumptions!$J$24)^(U$1-$G$1)</f>
        <v>0</v>
      </c>
      <c r="V49" s="234">
        <f>V$6*Assumptions!$S44*(1+Assumptions!$J$24)^(V$1-$G$1)</f>
        <v>449.86309154347072</v>
      </c>
      <c r="W49" s="234">
        <f>W$6*Assumptions!$S44*(1+Assumptions!$J$24)^(W$1-$G$1)</f>
        <v>0</v>
      </c>
      <c r="X49" s="234">
        <f>X$6*Assumptions!$S44*(1+Assumptions!$J$24)^(X$1-$G$1)</f>
        <v>477.25975381846803</v>
      </c>
      <c r="Y49" s="12"/>
      <c r="Z49" s="12"/>
    </row>
    <row r="50" spans="1:26" ht="14.25" customHeight="1">
      <c r="A50" s="423"/>
      <c r="B50" s="423"/>
      <c r="C50" s="423"/>
      <c r="D50" s="125" t="s">
        <v>92</v>
      </c>
      <c r="E50" s="237"/>
      <c r="F50" s="96"/>
      <c r="G50" s="234">
        <f>G$6*Assumptions!$S45*(1+Assumptions!$J$24)^(G$1-$G$1)</f>
        <v>0</v>
      </c>
      <c r="H50" s="234">
        <f>H$6*Assumptions!$S45*(1+Assumptions!$J$24)^(H$1-$G$1)</f>
        <v>309</v>
      </c>
      <c r="I50" s="234">
        <f>I$6*Assumptions!$S45*(1+Assumptions!$J$24)^(I$1-$G$1)</f>
        <v>0</v>
      </c>
      <c r="J50" s="234">
        <f>J$6*Assumptions!$S45*(1+Assumptions!$J$24)^(J$1-$G$1)</f>
        <v>327.81810000000002</v>
      </c>
      <c r="K50" s="234">
        <f>K$6*Assumptions!$S45*(1+Assumptions!$J$24)^(K$1-$G$1)</f>
        <v>0</v>
      </c>
      <c r="L50" s="234">
        <f>L$6*Assumptions!$S45*(1+Assumptions!$J$24)^(L$1-$G$1)</f>
        <v>347.78222228999994</v>
      </c>
      <c r="M50" s="234">
        <f>M$6*Assumptions!$S45*(1+Assumptions!$J$24)^(M$1-$G$1)</f>
        <v>0</v>
      </c>
      <c r="N50" s="234">
        <f>N$6*Assumptions!$S45*(1+Assumptions!$J$24)^(N$1-$G$1)</f>
        <v>368.96215962746101</v>
      </c>
      <c r="O50" s="234">
        <f>O$6*Assumptions!$S45*(1+Assumptions!$J$24)^(O$1-$G$1)</f>
        <v>0</v>
      </c>
      <c r="P50" s="234">
        <f>P$6*Assumptions!$S45*(1+Assumptions!$J$24)^(P$1-$G$1)</f>
        <v>391.43195514877334</v>
      </c>
      <c r="Q50" s="234">
        <f>Q$6*Assumptions!$S45*(1+Assumptions!$J$24)^(Q$1-$G$1)</f>
        <v>0</v>
      </c>
      <c r="R50" s="234">
        <f>R$6*Assumptions!$S45*(1+Assumptions!$J$24)^(R$1-$G$1)</f>
        <v>415.27016121733362</v>
      </c>
      <c r="S50" s="234">
        <f>S$6*Assumptions!$S45*(1+Assumptions!$J$24)^(S$1-$G$1)</f>
        <v>0</v>
      </c>
      <c r="T50" s="234">
        <f>T$6*Assumptions!$S45*(1+Assumptions!$J$24)^(T$1-$G$1)</f>
        <v>440.56011403546916</v>
      </c>
      <c r="U50" s="234">
        <f>U$6*Assumptions!$S45*(1+Assumptions!$J$24)^(U$1-$G$1)</f>
        <v>0</v>
      </c>
      <c r="V50" s="234">
        <f>V$6*Assumptions!$S45*(1+Assumptions!$J$24)^(V$1-$G$1)</f>
        <v>467.39022498022933</v>
      </c>
      <c r="W50" s="234">
        <f>W$6*Assumptions!$S45*(1+Assumptions!$J$24)^(W$1-$G$1)</f>
        <v>0</v>
      </c>
      <c r="X50" s="234">
        <f>X$6*Assumptions!$S45*(1+Assumptions!$J$24)^(X$1-$G$1)</f>
        <v>495.85428968152519</v>
      </c>
      <c r="Y50" s="12"/>
      <c r="Z50" s="12"/>
    </row>
    <row r="51" spans="1:26" ht="14.25" customHeight="1">
      <c r="A51" s="423"/>
      <c r="B51" s="423"/>
      <c r="C51" s="423"/>
      <c r="D51" s="125" t="s">
        <v>93</v>
      </c>
      <c r="E51" s="237"/>
      <c r="F51" s="96"/>
      <c r="G51" s="234">
        <f>G$6*Assumptions!$S46*(1+Assumptions!$J$24)^(G$1-$G$1)</f>
        <v>0</v>
      </c>
      <c r="H51" s="234">
        <f>H$6*Assumptions!$S46*(1+Assumptions!$J$24)^(H$1-$G$1)</f>
        <v>2510.625</v>
      </c>
      <c r="I51" s="234">
        <f>I$6*Assumptions!$S46*(1+Assumptions!$J$24)^(I$1-$G$1)</f>
        <v>0</v>
      </c>
      <c r="J51" s="234">
        <f>J$6*Assumptions!$S46*(1+Assumptions!$J$24)^(J$1-$G$1)</f>
        <v>2663.5220625000002</v>
      </c>
      <c r="K51" s="234">
        <f>K$6*Assumptions!$S46*(1+Assumptions!$J$24)^(K$1-$G$1)</f>
        <v>0</v>
      </c>
      <c r="L51" s="234">
        <f>L$6*Assumptions!$S46*(1+Assumptions!$J$24)^(L$1-$G$1)</f>
        <v>2825.7305561062494</v>
      </c>
      <c r="M51" s="234">
        <f>M$6*Assumptions!$S46*(1+Assumptions!$J$24)^(M$1-$G$1)</f>
        <v>0</v>
      </c>
      <c r="N51" s="234">
        <f>N$6*Assumptions!$S46*(1+Assumptions!$J$24)^(N$1-$G$1)</f>
        <v>2997.8175469731204</v>
      </c>
      <c r="O51" s="234">
        <f>O$6*Assumptions!$S46*(1+Assumptions!$J$24)^(O$1-$G$1)</f>
        <v>0</v>
      </c>
      <c r="P51" s="234">
        <f>P$6*Assumptions!$S46*(1+Assumptions!$J$24)^(P$1-$G$1)</f>
        <v>3180.3846355837832</v>
      </c>
      <c r="Q51" s="234">
        <f>Q$6*Assumptions!$S46*(1+Assumptions!$J$24)^(Q$1-$G$1)</f>
        <v>0</v>
      </c>
      <c r="R51" s="234">
        <f>R$6*Assumptions!$S46*(1+Assumptions!$J$24)^(R$1-$G$1)</f>
        <v>3374.0700598908356</v>
      </c>
      <c r="S51" s="234">
        <f>S$6*Assumptions!$S46*(1+Assumptions!$J$24)^(S$1-$G$1)</f>
        <v>0</v>
      </c>
      <c r="T51" s="234">
        <f>T$6*Assumptions!$S46*(1+Assumptions!$J$24)^(T$1-$G$1)</f>
        <v>3579.550926538187</v>
      </c>
      <c r="U51" s="234">
        <f>U$6*Assumptions!$S46*(1+Assumptions!$J$24)^(U$1-$G$1)</f>
        <v>0</v>
      </c>
      <c r="V51" s="234">
        <f>V$6*Assumptions!$S46*(1+Assumptions!$J$24)^(V$1-$G$1)</f>
        <v>3797.5455779643635</v>
      </c>
      <c r="W51" s="234">
        <f>W$6*Assumptions!$S46*(1+Assumptions!$J$24)^(W$1-$G$1)</f>
        <v>0</v>
      </c>
      <c r="X51" s="234">
        <f>X$6*Assumptions!$S46*(1+Assumptions!$J$24)^(X$1-$G$1)</f>
        <v>4028.8161036623924</v>
      </c>
      <c r="Y51" s="12"/>
      <c r="Z51" s="12"/>
    </row>
    <row r="52" spans="1:26" ht="14.25" customHeight="1">
      <c r="A52" s="423"/>
      <c r="B52" s="423"/>
      <c r="C52" s="423"/>
      <c r="D52" s="239" t="s">
        <v>94</v>
      </c>
      <c r="E52" s="239"/>
      <c r="F52" s="239"/>
      <c r="G52" s="234">
        <f>G$6*Assumptions!$S47*(1+Assumptions!$J$24)^(G$1-$G$1)</f>
        <v>0</v>
      </c>
      <c r="H52" s="234">
        <f>H$6*Assumptions!$S47*(1+Assumptions!$J$24)^(H$1-$G$1)</f>
        <v>0</v>
      </c>
      <c r="I52" s="234">
        <f>I$6*Assumptions!$S47*(1+Assumptions!$J$24)^(I$1-$G$1)</f>
        <v>0</v>
      </c>
      <c r="J52" s="234">
        <f>J$6*Assumptions!$S47*(1+Assumptions!$J$24)^(J$1-$G$1)</f>
        <v>0</v>
      </c>
      <c r="K52" s="234">
        <f>K$6*Assumptions!$S47*(1+Assumptions!$J$24)^(K$1-$G$1)</f>
        <v>0</v>
      </c>
      <c r="L52" s="234">
        <f>L$6*Assumptions!$S47*(1+Assumptions!$J$24)^(L$1-$G$1)</f>
        <v>0</v>
      </c>
      <c r="M52" s="234">
        <f>M$6*Assumptions!$S47*(1+Assumptions!$J$24)^(M$1-$G$1)</f>
        <v>0</v>
      </c>
      <c r="N52" s="234">
        <f>N$6*Assumptions!$S47*(1+Assumptions!$J$24)^(N$1-$G$1)</f>
        <v>0</v>
      </c>
      <c r="O52" s="234">
        <f>O$6*Assumptions!$S47*(1+Assumptions!$J$24)^(O$1-$G$1)</f>
        <v>0</v>
      </c>
      <c r="P52" s="234">
        <f>P$6*Assumptions!$S47*(1+Assumptions!$J$24)^(P$1-$G$1)</f>
        <v>0</v>
      </c>
      <c r="Q52" s="234">
        <f>Q$6*Assumptions!$S47*(1+Assumptions!$J$24)^(Q$1-$G$1)</f>
        <v>0</v>
      </c>
      <c r="R52" s="234">
        <f>R$6*Assumptions!$S47*(1+Assumptions!$J$24)^(R$1-$G$1)</f>
        <v>0</v>
      </c>
      <c r="S52" s="234">
        <f>S$6*Assumptions!$S47*(1+Assumptions!$J$24)^(S$1-$G$1)</f>
        <v>0</v>
      </c>
      <c r="T52" s="234">
        <f>T$6*Assumptions!$S47*(1+Assumptions!$J$24)^(T$1-$G$1)</f>
        <v>0</v>
      </c>
      <c r="U52" s="234">
        <f>U$6*Assumptions!$S47*(1+Assumptions!$J$24)^(U$1-$G$1)</f>
        <v>0</v>
      </c>
      <c r="V52" s="234">
        <f>V$6*Assumptions!$S47*(1+Assumptions!$J$24)^(V$1-$G$1)</f>
        <v>0</v>
      </c>
      <c r="W52" s="234">
        <f>W$6*Assumptions!$S47*(1+Assumptions!$J$24)^(W$1-$G$1)</f>
        <v>0</v>
      </c>
      <c r="X52" s="234">
        <f>X$6*Assumptions!$S47*(1+Assumptions!$J$24)^(X$1-$G$1)</f>
        <v>0</v>
      </c>
      <c r="Y52" s="12"/>
      <c r="Z52" s="12"/>
    </row>
    <row r="53" spans="1:26" ht="14.25" customHeight="1">
      <c r="A53" s="423"/>
      <c r="B53" s="423"/>
      <c r="C53" s="423"/>
      <c r="D53" s="305" t="s">
        <v>173</v>
      </c>
      <c r="E53" s="237"/>
      <c r="F53" s="96"/>
      <c r="G53" s="234">
        <f t="shared" ref="G53:X53" si="3">SUM(G36:G52)</f>
        <v>0</v>
      </c>
      <c r="H53" s="234">
        <f t="shared" si="3"/>
        <v>77446.987500000017</v>
      </c>
      <c r="I53" s="234">
        <f t="shared" si="3"/>
        <v>0</v>
      </c>
      <c r="J53" s="234">
        <f t="shared" si="3"/>
        <v>82163.509038749995</v>
      </c>
      <c r="K53" s="234">
        <f t="shared" si="3"/>
        <v>0</v>
      </c>
      <c r="L53" s="234">
        <f t="shared" si="3"/>
        <v>87167.266739209896</v>
      </c>
      <c r="M53" s="234">
        <f t="shared" si="3"/>
        <v>0</v>
      </c>
      <c r="N53" s="234">
        <f t="shared" si="3"/>
        <v>92475.753283627782</v>
      </c>
      <c r="O53" s="234">
        <f t="shared" si="3"/>
        <v>0</v>
      </c>
      <c r="P53" s="234">
        <f t="shared" si="3"/>
        <v>98107.526658600662</v>
      </c>
      <c r="Q53" s="234">
        <f t="shared" si="3"/>
        <v>0</v>
      </c>
      <c r="R53" s="234">
        <f t="shared" si="3"/>
        <v>104082.27503210946</v>
      </c>
      <c r="S53" s="234">
        <f t="shared" si="3"/>
        <v>0</v>
      </c>
      <c r="T53" s="234">
        <f t="shared" si="3"/>
        <v>110420.88558156489</v>
      </c>
      <c r="U53" s="234">
        <f t="shared" si="3"/>
        <v>0</v>
      </c>
      <c r="V53" s="234">
        <f t="shared" si="3"/>
        <v>117145.51751348223</v>
      </c>
      <c r="W53" s="234">
        <f t="shared" si="3"/>
        <v>0</v>
      </c>
      <c r="X53" s="234">
        <f t="shared" si="3"/>
        <v>124279.67953005327</v>
      </c>
      <c r="Y53" s="12"/>
      <c r="Z53" s="12"/>
    </row>
    <row r="54" spans="1:26" ht="14.25" customHeight="1">
      <c r="A54" s="423"/>
      <c r="B54" s="423"/>
      <c r="C54" s="423"/>
      <c r="D54" s="125"/>
      <c r="E54" s="237"/>
      <c r="F54" s="96"/>
      <c r="G54" s="234"/>
      <c r="H54" s="234"/>
      <c r="I54" s="234"/>
      <c r="J54" s="234"/>
      <c r="K54" s="234"/>
      <c r="L54" s="234"/>
      <c r="M54" s="234"/>
      <c r="N54" s="234"/>
      <c r="O54" s="234"/>
      <c r="P54" s="234"/>
      <c r="Q54" s="234"/>
      <c r="R54" s="234"/>
      <c r="S54" s="234"/>
      <c r="T54" s="234"/>
      <c r="U54" s="234"/>
      <c r="V54" s="234"/>
      <c r="W54" s="234"/>
      <c r="X54" s="234"/>
      <c r="Y54" s="12"/>
      <c r="Z54" s="12"/>
    </row>
    <row r="55" spans="1:26" ht="14.25" customHeight="1">
      <c r="A55" s="423"/>
      <c r="B55" s="423"/>
      <c r="C55" s="423"/>
      <c r="D55" s="342" t="s">
        <v>204</v>
      </c>
      <c r="E55" s="343"/>
      <c r="F55" s="344"/>
      <c r="G55" s="345">
        <f t="shared" ref="G55:X55" si="4">G53+G33</f>
        <v>147543.75</v>
      </c>
      <c r="H55" s="345">
        <f t="shared" si="4"/>
        <v>77446.987500000017</v>
      </c>
      <c r="I55" s="345">
        <f t="shared" si="4"/>
        <v>156529.16437499996</v>
      </c>
      <c r="J55" s="345">
        <f t="shared" si="4"/>
        <v>82163.509038749995</v>
      </c>
      <c r="K55" s="345">
        <f t="shared" si="4"/>
        <v>166061.79048543746</v>
      </c>
      <c r="L55" s="345">
        <f t="shared" si="4"/>
        <v>87167.266739209896</v>
      </c>
      <c r="M55" s="345">
        <f t="shared" si="4"/>
        <v>176174.95352600064</v>
      </c>
      <c r="N55" s="345">
        <f t="shared" si="4"/>
        <v>92475.753283627782</v>
      </c>
      <c r="O55" s="345">
        <f t="shared" si="4"/>
        <v>186904.00819573397</v>
      </c>
      <c r="P55" s="345">
        <f t="shared" si="4"/>
        <v>98107.526658600662</v>
      </c>
      <c r="Q55" s="345">
        <f t="shared" si="4"/>
        <v>198286.46229485428</v>
      </c>
      <c r="R55" s="345">
        <f t="shared" si="4"/>
        <v>104082.27503210946</v>
      </c>
      <c r="S55" s="345">
        <f t="shared" si="4"/>
        <v>210362.1078486109</v>
      </c>
      <c r="T55" s="345">
        <f t="shared" si="4"/>
        <v>110420.88558156489</v>
      </c>
      <c r="U55" s="345">
        <f t="shared" si="4"/>
        <v>223173.16021659135</v>
      </c>
      <c r="V55" s="345">
        <f t="shared" si="4"/>
        <v>117145.51751348223</v>
      </c>
      <c r="W55" s="345">
        <f t="shared" si="4"/>
        <v>236764.40567378164</v>
      </c>
      <c r="X55" s="345">
        <f t="shared" si="4"/>
        <v>124279.67953005327</v>
      </c>
      <c r="Y55" s="344"/>
      <c r="Z55" s="344"/>
    </row>
    <row r="56" spans="1:26" ht="14.25" customHeight="1">
      <c r="A56" s="423"/>
      <c r="B56" s="423"/>
      <c r="C56" s="423"/>
      <c r="D56" s="125"/>
      <c r="E56" s="237"/>
      <c r="F56" s="96"/>
      <c r="G56" s="234"/>
      <c r="H56" s="234"/>
      <c r="I56" s="234"/>
      <c r="J56" s="234"/>
      <c r="K56" s="234"/>
      <c r="L56" s="234"/>
      <c r="M56" s="234"/>
      <c r="N56" s="234"/>
      <c r="O56" s="234"/>
      <c r="P56" s="234"/>
      <c r="Q56" s="234"/>
      <c r="R56" s="234"/>
      <c r="S56" s="234"/>
      <c r="T56" s="234"/>
      <c r="U56" s="234"/>
      <c r="V56" s="234"/>
      <c r="W56" s="234"/>
      <c r="X56" s="234"/>
      <c r="Y56" s="12"/>
      <c r="Z56" s="12"/>
    </row>
    <row r="57" spans="1:26" ht="14.25" customHeight="1">
      <c r="A57" s="423"/>
      <c r="B57" s="423"/>
      <c r="C57" s="423"/>
      <c r="D57" s="346" t="s">
        <v>205</v>
      </c>
      <c r="E57" s="347"/>
      <c r="F57" s="347"/>
      <c r="G57" s="348">
        <f t="shared" ref="G57:X57" si="5">G11-G55</f>
        <v>97712.624999999971</v>
      </c>
      <c r="H57" s="348">
        <f t="shared" si="5"/>
        <v>105177.03374999997</v>
      </c>
      <c r="I57" s="348">
        <f t="shared" si="5"/>
        <v>103663.32386249999</v>
      </c>
      <c r="J57" s="348">
        <f t="shared" si="5"/>
        <v>111582.31510537502</v>
      </c>
      <c r="K57" s="348">
        <f t="shared" si="5"/>
        <v>109976.42028572623</v>
      </c>
      <c r="L57" s="348">
        <f t="shared" si="5"/>
        <v>36159.700161491404</v>
      </c>
      <c r="M57" s="348">
        <f t="shared" si="5"/>
        <v>116673.9842811269</v>
      </c>
      <c r="N57" s="348">
        <f t="shared" si="5"/>
        <v>125586.87869129561</v>
      </c>
      <c r="O57" s="348">
        <f t="shared" si="5"/>
        <v>123779.42992384764</v>
      </c>
      <c r="P57" s="348">
        <f t="shared" si="5"/>
        <v>133235.11960359555</v>
      </c>
      <c r="Q57" s="348">
        <f t="shared" si="5"/>
        <v>131317.59720620984</v>
      </c>
      <c r="R57" s="348">
        <f t="shared" si="5"/>
        <v>141349.1383874545</v>
      </c>
      <c r="S57" s="348">
        <f t="shared" si="5"/>
        <v>139314.83887606801</v>
      </c>
      <c r="T57" s="348">
        <f t="shared" si="5"/>
        <v>149957.30091525047</v>
      </c>
      <c r="U57" s="348">
        <f t="shared" si="5"/>
        <v>147799.11256362053</v>
      </c>
      <c r="V57" s="348">
        <f t="shared" si="5"/>
        <v>159089.70054098923</v>
      </c>
      <c r="W57" s="348">
        <f t="shared" si="5"/>
        <v>156800.07851874508</v>
      </c>
      <c r="X57" s="348">
        <f t="shared" si="5"/>
        <v>168778.26330393541</v>
      </c>
      <c r="Y57" s="349"/>
      <c r="Z57" s="349"/>
    </row>
    <row r="58" spans="1:26" ht="14.25" customHeight="1">
      <c r="A58" s="423"/>
      <c r="B58" s="423"/>
      <c r="C58" s="423"/>
      <c r="D58" s="125"/>
      <c r="E58" s="237"/>
      <c r="F58" s="96"/>
      <c r="G58" s="234"/>
      <c r="H58" s="234"/>
      <c r="I58" s="234"/>
      <c r="J58" s="234"/>
      <c r="K58" s="234"/>
      <c r="L58" s="234"/>
      <c r="M58" s="234"/>
      <c r="N58" s="234"/>
      <c r="O58" s="234"/>
      <c r="P58" s="234"/>
      <c r="Q58" s="234"/>
      <c r="R58" s="234"/>
      <c r="S58" s="234"/>
      <c r="T58" s="234"/>
      <c r="U58" s="234"/>
      <c r="V58" s="234"/>
      <c r="W58" s="234"/>
      <c r="X58" s="234"/>
      <c r="Y58" s="12"/>
      <c r="Z58" s="12"/>
    </row>
    <row r="59" spans="1:26" ht="14.25" customHeight="1">
      <c r="A59" s="423"/>
      <c r="B59" s="423"/>
      <c r="C59" s="423"/>
      <c r="D59" s="125"/>
      <c r="E59" s="237"/>
      <c r="F59" s="96"/>
      <c r="G59" s="234"/>
      <c r="H59" s="234"/>
      <c r="I59" s="234"/>
      <c r="J59" s="234"/>
      <c r="K59" s="234"/>
      <c r="L59" s="234"/>
      <c r="M59" s="234"/>
      <c r="N59" s="234"/>
      <c r="O59" s="234"/>
      <c r="P59" s="234"/>
      <c r="Q59" s="234"/>
      <c r="R59" s="234"/>
      <c r="S59" s="234"/>
      <c r="T59" s="234"/>
      <c r="U59" s="234"/>
      <c r="V59" s="234"/>
      <c r="W59" s="234"/>
      <c r="X59" s="234"/>
      <c r="Y59" s="12"/>
      <c r="Z59" s="12"/>
    </row>
    <row r="60" spans="1:26" ht="14.25" customHeight="1">
      <c r="A60" s="423"/>
      <c r="B60" s="423"/>
      <c r="C60" s="423"/>
      <c r="D60" s="229" t="s">
        <v>177</v>
      </c>
      <c r="E60" s="237"/>
      <c r="F60" s="96"/>
      <c r="G60" s="234"/>
      <c r="H60" s="234"/>
      <c r="I60" s="234"/>
      <c r="J60" s="234"/>
      <c r="K60" s="234"/>
      <c r="L60" s="234"/>
      <c r="M60" s="234"/>
      <c r="N60" s="234"/>
      <c r="O60" s="234"/>
      <c r="P60" s="234"/>
      <c r="Q60" s="234"/>
      <c r="R60" s="234"/>
      <c r="S60" s="234"/>
      <c r="T60" s="234"/>
      <c r="U60" s="234"/>
      <c r="V60" s="234"/>
      <c r="W60" s="234"/>
      <c r="X60" s="234"/>
      <c r="Y60" s="12"/>
      <c r="Z60" s="12"/>
    </row>
    <row r="61" spans="1:26" ht="14.25" customHeight="1">
      <c r="A61" s="423"/>
      <c r="B61" s="423"/>
      <c r="C61" s="423"/>
      <c r="D61" s="302" t="s">
        <v>61</v>
      </c>
      <c r="E61" s="237"/>
      <c r="F61" s="96"/>
      <c r="G61" s="234"/>
      <c r="H61" s="234"/>
      <c r="I61" s="234"/>
      <c r="J61" s="234"/>
      <c r="K61" s="234"/>
      <c r="L61" s="234"/>
      <c r="M61" s="234"/>
      <c r="N61" s="234"/>
      <c r="O61" s="234"/>
      <c r="P61" s="234"/>
      <c r="Q61" s="234"/>
      <c r="R61" s="234"/>
      <c r="S61" s="234"/>
      <c r="T61" s="234"/>
      <c r="U61" s="234"/>
      <c r="V61" s="234"/>
      <c r="W61" s="234"/>
      <c r="X61" s="234"/>
      <c r="Y61" s="12"/>
      <c r="Z61" s="12"/>
    </row>
    <row r="62" spans="1:26" ht="14.25" customHeight="1">
      <c r="A62" s="423"/>
      <c r="B62" s="423"/>
      <c r="C62" s="423"/>
      <c r="D62" s="125" t="s">
        <v>86</v>
      </c>
      <c r="E62" s="237"/>
      <c r="F62" s="96"/>
      <c r="G62" s="234">
        <f>G$5*Assumptions!$R56*(1+Assumptions!$J$24)^(G$1-$G$1)</f>
        <v>4702.5</v>
      </c>
      <c r="H62" s="234">
        <f>H$5*Assumptions!$R56*(1+Assumptions!$J$24)^(H$1-$G$1)</f>
        <v>0</v>
      </c>
      <c r="I62" s="234">
        <f>I$5*Assumptions!$R56*(1+Assumptions!$J$24)^(I$1-$G$1)</f>
        <v>4988.8822499999997</v>
      </c>
      <c r="J62" s="234">
        <f>J$5*Assumptions!$R56*(1+Assumptions!$J$24)^(J$1-$G$1)</f>
        <v>0</v>
      </c>
      <c r="K62" s="234">
        <f>K$5*Assumptions!$R56*(1+Assumptions!$J$24)^(K$1-$G$1)</f>
        <v>5292.7051790249998</v>
      </c>
      <c r="L62" s="234">
        <f>L$5*Assumptions!$R56*(1+Assumptions!$J$24)^(L$1-$G$1)</f>
        <v>0</v>
      </c>
      <c r="M62" s="234">
        <f>M$5*Assumptions!$R56*(1+Assumptions!$J$24)^(M$1-$G$1)</f>
        <v>5615.0309244276223</v>
      </c>
      <c r="N62" s="234">
        <f>N$5*Assumptions!$R56*(1+Assumptions!$J$24)^(N$1-$G$1)</f>
        <v>0</v>
      </c>
      <c r="O62" s="234">
        <f>O$5*Assumptions!$R56*(1+Assumptions!$J$24)^(O$1-$G$1)</f>
        <v>5956.9863077252639</v>
      </c>
      <c r="P62" s="234">
        <f>P$5*Assumptions!$R56*(1+Assumptions!$J$24)^(P$1-$G$1)</f>
        <v>0</v>
      </c>
      <c r="Q62" s="234">
        <f>Q$5*Assumptions!$R56*(1+Assumptions!$J$24)^(Q$1-$G$1)</f>
        <v>6319.7667738657328</v>
      </c>
      <c r="R62" s="234">
        <f>R$5*Assumptions!$R56*(1+Assumptions!$J$24)^(R$1-$G$1)</f>
        <v>0</v>
      </c>
      <c r="S62" s="234">
        <f>S$5*Assumptions!$R56*(1+Assumptions!$J$24)^(S$1-$G$1)</f>
        <v>6704.6405703941546</v>
      </c>
      <c r="T62" s="234">
        <f>T$5*Assumptions!$R56*(1+Assumptions!$J$24)^(T$1-$G$1)</f>
        <v>0</v>
      </c>
      <c r="U62" s="234">
        <f>U$5*Assumptions!$R56*(1+Assumptions!$J$24)^(U$1-$G$1)</f>
        <v>7112.9531811311599</v>
      </c>
      <c r="V62" s="234">
        <f>V$5*Assumptions!$R56*(1+Assumptions!$J$24)^(V$1-$G$1)</f>
        <v>0</v>
      </c>
      <c r="W62" s="234">
        <f>W$5*Assumptions!$R56*(1+Assumptions!$J$24)^(W$1-$G$1)</f>
        <v>7546.1320298620458</v>
      </c>
      <c r="X62" s="234">
        <f>X$5*Assumptions!$R56*(1+Assumptions!$J$24)^(X$1-$G$1)</f>
        <v>0</v>
      </c>
      <c r="Y62" s="12"/>
      <c r="Z62" s="12"/>
    </row>
    <row r="63" spans="1:26" ht="14.25" customHeight="1">
      <c r="A63" s="423"/>
      <c r="B63" s="423"/>
      <c r="C63" s="423"/>
      <c r="D63" s="125" t="s">
        <v>100</v>
      </c>
      <c r="E63" s="237"/>
      <c r="F63" s="96"/>
      <c r="G63" s="234">
        <f>G$5*Assumptions!$R57*(1+Assumptions!$J$24)^(G$1-$G$1)</f>
        <v>1368.75</v>
      </c>
      <c r="H63" s="234">
        <f>H$5*Assumptions!$R57*(1+Assumptions!$J$24)^(H$1-$G$1)</f>
        <v>0</v>
      </c>
      <c r="I63" s="234">
        <f>I$5*Assumptions!$R57*(1+Assumptions!$J$24)^(I$1-$G$1)</f>
        <v>1452.1068749999999</v>
      </c>
      <c r="J63" s="234">
        <f>J$5*Assumptions!$R57*(1+Assumptions!$J$24)^(J$1-$G$1)</f>
        <v>0</v>
      </c>
      <c r="K63" s="234">
        <f>K$5*Assumptions!$R57*(1+Assumptions!$J$24)^(K$1-$G$1)</f>
        <v>1540.5401836874998</v>
      </c>
      <c r="L63" s="234">
        <f>L$5*Assumptions!$R57*(1+Assumptions!$J$24)^(L$1-$G$1)</f>
        <v>0</v>
      </c>
      <c r="M63" s="234">
        <f>M$5*Assumptions!$R57*(1+Assumptions!$J$24)^(M$1-$G$1)</f>
        <v>1634.3590808740687</v>
      </c>
      <c r="N63" s="234">
        <f>N$5*Assumptions!$R57*(1+Assumptions!$J$24)^(N$1-$G$1)</f>
        <v>0</v>
      </c>
      <c r="O63" s="234">
        <f>O$5*Assumptions!$R57*(1+Assumptions!$J$24)^(O$1-$G$1)</f>
        <v>1733.8915488992993</v>
      </c>
      <c r="P63" s="234">
        <f>P$5*Assumptions!$R57*(1+Assumptions!$J$24)^(P$1-$G$1)</f>
        <v>0</v>
      </c>
      <c r="Q63" s="234">
        <f>Q$5*Assumptions!$R57*(1+Assumptions!$J$24)^(Q$1-$G$1)</f>
        <v>1839.4855442272667</v>
      </c>
      <c r="R63" s="234">
        <f>R$5*Assumptions!$R57*(1+Assumptions!$J$24)^(R$1-$G$1)</f>
        <v>0</v>
      </c>
      <c r="S63" s="234">
        <f>S$5*Assumptions!$R57*(1+Assumptions!$J$24)^(S$1-$G$1)</f>
        <v>1951.510213870707</v>
      </c>
      <c r="T63" s="234">
        <f>T$5*Assumptions!$R57*(1+Assumptions!$J$24)^(T$1-$G$1)</f>
        <v>0</v>
      </c>
      <c r="U63" s="234">
        <f>U$5*Assumptions!$R57*(1+Assumptions!$J$24)^(U$1-$G$1)</f>
        <v>2070.3571858954333</v>
      </c>
      <c r="V63" s="234">
        <f>V$5*Assumptions!$R57*(1+Assumptions!$J$24)^(V$1-$G$1)</f>
        <v>0</v>
      </c>
      <c r="W63" s="234">
        <f>W$5*Assumptions!$R57*(1+Assumptions!$J$24)^(W$1-$G$1)</f>
        <v>2196.4419385164647</v>
      </c>
      <c r="X63" s="234">
        <f>X$5*Assumptions!$R57*(1+Assumptions!$J$24)^(X$1-$G$1)</f>
        <v>0</v>
      </c>
      <c r="Y63" s="12"/>
      <c r="Z63" s="12"/>
    </row>
    <row r="64" spans="1:26" ht="14.25" customHeight="1">
      <c r="A64" s="423"/>
      <c r="B64" s="423"/>
      <c r="C64" s="423"/>
      <c r="D64" s="125" t="s">
        <v>101</v>
      </c>
      <c r="E64" s="237"/>
      <c r="F64" s="96"/>
      <c r="G64" s="234">
        <f>G$5*Assumptions!$R58*(1+Assumptions!$J$24)^(G$1-$G$1)</f>
        <v>682.5</v>
      </c>
      <c r="H64" s="234">
        <f>H$5*Assumptions!$R58*(1+Assumptions!$J$24)^(H$1-$G$1)</f>
        <v>0</v>
      </c>
      <c r="I64" s="234">
        <f>I$5*Assumptions!$R58*(1+Assumptions!$J$24)^(I$1-$G$1)</f>
        <v>724.06425000000002</v>
      </c>
      <c r="J64" s="234">
        <f>J$5*Assumptions!$R58*(1+Assumptions!$J$24)^(J$1-$G$1)</f>
        <v>0</v>
      </c>
      <c r="K64" s="234">
        <f>K$5*Assumptions!$R58*(1+Assumptions!$J$24)^(K$1-$G$1)</f>
        <v>768.15976282499992</v>
      </c>
      <c r="L64" s="234">
        <f>L$5*Assumptions!$R58*(1+Assumptions!$J$24)^(L$1-$G$1)</f>
        <v>0</v>
      </c>
      <c r="M64" s="234">
        <f>M$5*Assumptions!$R58*(1+Assumptions!$J$24)^(M$1-$G$1)</f>
        <v>814.94069238104248</v>
      </c>
      <c r="N64" s="234">
        <f>N$5*Assumptions!$R58*(1+Assumptions!$J$24)^(N$1-$G$1)</f>
        <v>0</v>
      </c>
      <c r="O64" s="234">
        <f>O$5*Assumptions!$R58*(1+Assumptions!$J$24)^(O$1-$G$1)</f>
        <v>864.57058054704783</v>
      </c>
      <c r="P64" s="234">
        <f>P$5*Assumptions!$R58*(1+Assumptions!$J$24)^(P$1-$G$1)</f>
        <v>0</v>
      </c>
      <c r="Q64" s="234">
        <f>Q$5*Assumptions!$R58*(1+Assumptions!$J$24)^(Q$1-$G$1)</f>
        <v>917.22292890236315</v>
      </c>
      <c r="R64" s="234">
        <f>R$5*Assumptions!$R58*(1+Assumptions!$J$24)^(R$1-$G$1)</f>
        <v>0</v>
      </c>
      <c r="S64" s="234">
        <f>S$5*Assumptions!$R58*(1+Assumptions!$J$24)^(S$1-$G$1)</f>
        <v>973.08180527251693</v>
      </c>
      <c r="T64" s="234">
        <f>T$5*Assumptions!$R58*(1+Assumptions!$J$24)^(T$1-$G$1)</f>
        <v>0</v>
      </c>
      <c r="U64" s="234">
        <f>U$5*Assumptions!$R58*(1+Assumptions!$J$24)^(U$1-$G$1)</f>
        <v>1032.3424872136134</v>
      </c>
      <c r="V64" s="234">
        <f>V$5*Assumptions!$R58*(1+Assumptions!$J$24)^(V$1-$G$1)</f>
        <v>0</v>
      </c>
      <c r="W64" s="234">
        <f>W$5*Assumptions!$R58*(1+Assumptions!$J$24)^(W$1-$G$1)</f>
        <v>1095.2121446849221</v>
      </c>
      <c r="X64" s="234">
        <f>X$5*Assumptions!$R58*(1+Assumptions!$J$24)^(X$1-$G$1)</f>
        <v>0</v>
      </c>
      <c r="Y64" s="12"/>
      <c r="Z64" s="12"/>
    </row>
    <row r="65" spans="1:26" ht="14.25" customHeight="1">
      <c r="A65" s="423"/>
      <c r="B65" s="423"/>
      <c r="C65" s="423"/>
      <c r="D65" s="125" t="s">
        <v>102</v>
      </c>
      <c r="E65" s="237"/>
      <c r="F65" s="96"/>
      <c r="G65" s="234">
        <f>G$5*Assumptions!$R59*(1+Assumptions!$J$24)^(G$1-$G$1)</f>
        <v>3896.25</v>
      </c>
      <c r="H65" s="234">
        <f>H$5*Assumptions!$R59*(1+Assumptions!$J$24)^(H$1-$G$1)</f>
        <v>0</v>
      </c>
      <c r="I65" s="234">
        <f>I$5*Assumptions!$R59*(1+Assumptions!$J$24)^(I$1-$G$1)</f>
        <v>4133.5316249999996</v>
      </c>
      <c r="J65" s="234">
        <f>J$5*Assumptions!$R59*(1+Assumptions!$J$24)^(J$1-$G$1)</f>
        <v>0</v>
      </c>
      <c r="K65" s="234">
        <f>K$5*Assumptions!$R59*(1+Assumptions!$J$24)^(K$1-$G$1)</f>
        <v>4385.2637009624996</v>
      </c>
      <c r="L65" s="234">
        <f>L$5*Assumptions!$R59*(1+Assumptions!$J$24)^(L$1-$G$1)</f>
        <v>0</v>
      </c>
      <c r="M65" s="234">
        <f>M$5*Assumptions!$R59*(1+Assumptions!$J$24)^(M$1-$G$1)</f>
        <v>4652.3262603511157</v>
      </c>
      <c r="N65" s="234">
        <f>N$5*Assumptions!$R59*(1+Assumptions!$J$24)^(N$1-$G$1)</f>
        <v>0</v>
      </c>
      <c r="O65" s="234">
        <f>O$5*Assumptions!$R59*(1+Assumptions!$J$24)^(O$1-$G$1)</f>
        <v>4935.6529296064982</v>
      </c>
      <c r="P65" s="234">
        <f>P$5*Assumptions!$R59*(1+Assumptions!$J$24)^(P$1-$G$1)</f>
        <v>0</v>
      </c>
      <c r="Q65" s="234">
        <f>Q$5*Assumptions!$R59*(1+Assumptions!$J$24)^(Q$1-$G$1)</f>
        <v>5236.2341930195344</v>
      </c>
      <c r="R65" s="234">
        <f>R$5*Assumptions!$R59*(1+Assumptions!$J$24)^(R$1-$G$1)</f>
        <v>0</v>
      </c>
      <c r="S65" s="234">
        <f>S$5*Assumptions!$R59*(1+Assumptions!$J$24)^(S$1-$G$1)</f>
        <v>5555.1208553744236</v>
      </c>
      <c r="T65" s="234">
        <f>T$5*Assumptions!$R59*(1+Assumptions!$J$24)^(T$1-$G$1)</f>
        <v>0</v>
      </c>
      <c r="U65" s="234">
        <f>U$5*Assumptions!$R59*(1+Assumptions!$J$24)^(U$1-$G$1)</f>
        <v>5893.4277154667261</v>
      </c>
      <c r="V65" s="234">
        <f>V$5*Assumptions!$R59*(1+Assumptions!$J$24)^(V$1-$G$1)</f>
        <v>0</v>
      </c>
      <c r="W65" s="234">
        <f>W$5*Assumptions!$R59*(1+Assumptions!$J$24)^(W$1-$G$1)</f>
        <v>6252.3374633386493</v>
      </c>
      <c r="X65" s="234">
        <f>X$5*Assumptions!$R59*(1+Assumptions!$J$24)^(X$1-$G$1)</f>
        <v>0</v>
      </c>
      <c r="Y65" s="12"/>
      <c r="Z65" s="12"/>
    </row>
    <row r="66" spans="1:26" ht="14.25" customHeight="1">
      <c r="A66" s="423"/>
      <c r="B66" s="423"/>
      <c r="C66" s="423"/>
      <c r="D66" s="125" t="s">
        <v>90</v>
      </c>
      <c r="E66" s="237"/>
      <c r="F66" s="96"/>
      <c r="G66" s="234">
        <f>G$5*Assumptions!$R60*(1+Assumptions!$J$24)^(G$1-$G$1)</f>
        <v>2058.75</v>
      </c>
      <c r="H66" s="234">
        <f>H$5*Assumptions!$R60*(1+Assumptions!$J$24)^(H$1-$G$1)</f>
        <v>0</v>
      </c>
      <c r="I66" s="234">
        <f>I$5*Assumptions!$R60*(1+Assumptions!$J$24)^(I$1-$G$1)</f>
        <v>2184.1278750000001</v>
      </c>
      <c r="J66" s="234">
        <f>J$5*Assumptions!$R60*(1+Assumptions!$J$24)^(J$1-$G$1)</f>
        <v>0</v>
      </c>
      <c r="K66" s="234">
        <f>K$5*Assumptions!$R60*(1+Assumptions!$J$24)^(K$1-$G$1)</f>
        <v>2317.1412625875</v>
      </c>
      <c r="L66" s="234">
        <f>L$5*Assumptions!$R60*(1+Assumptions!$J$24)^(L$1-$G$1)</f>
        <v>0</v>
      </c>
      <c r="M66" s="234">
        <f>M$5*Assumptions!$R60*(1+Assumptions!$J$24)^(M$1-$G$1)</f>
        <v>2458.2551654790786</v>
      </c>
      <c r="N66" s="234">
        <f>N$5*Assumptions!$R60*(1+Assumptions!$J$24)^(N$1-$G$1)</f>
        <v>0</v>
      </c>
      <c r="O66" s="234">
        <f>O$5*Assumptions!$R60*(1+Assumptions!$J$24)^(O$1-$G$1)</f>
        <v>2607.9629050567542</v>
      </c>
      <c r="P66" s="234">
        <f>P$5*Assumptions!$R60*(1+Assumptions!$J$24)^(P$1-$G$1)</f>
        <v>0</v>
      </c>
      <c r="Q66" s="234">
        <f>Q$5*Assumptions!$R60*(1+Assumptions!$J$24)^(Q$1-$G$1)</f>
        <v>2766.7878459747108</v>
      </c>
      <c r="R66" s="234">
        <f>R$5*Assumptions!$R60*(1+Assumptions!$J$24)^(R$1-$G$1)</f>
        <v>0</v>
      </c>
      <c r="S66" s="234">
        <f>S$5*Assumptions!$R60*(1+Assumptions!$J$24)^(S$1-$G$1)</f>
        <v>2935.2852257945701</v>
      </c>
      <c r="T66" s="234">
        <f>T$5*Assumptions!$R60*(1+Assumptions!$J$24)^(T$1-$G$1)</f>
        <v>0</v>
      </c>
      <c r="U66" s="234">
        <f>U$5*Assumptions!$R60*(1+Assumptions!$J$24)^(U$1-$G$1)</f>
        <v>3114.0440960454598</v>
      </c>
      <c r="V66" s="234">
        <f>V$5*Assumptions!$R60*(1+Assumptions!$J$24)^(V$1-$G$1)</f>
        <v>0</v>
      </c>
      <c r="W66" s="234">
        <f>W$5*Assumptions!$R60*(1+Assumptions!$J$24)^(W$1-$G$1)</f>
        <v>3303.6893814946279</v>
      </c>
      <c r="X66" s="234">
        <f>X$5*Assumptions!$R60*(1+Assumptions!$J$24)^(X$1-$G$1)</f>
        <v>0</v>
      </c>
      <c r="Y66" s="12"/>
      <c r="Z66" s="12"/>
    </row>
    <row r="67" spans="1:26" ht="14.25" customHeight="1">
      <c r="A67" s="423"/>
      <c r="B67" s="423"/>
      <c r="C67" s="423"/>
      <c r="D67" s="125" t="s">
        <v>103</v>
      </c>
      <c r="E67" s="237"/>
      <c r="F67" s="96"/>
      <c r="G67" s="234">
        <f>G$5*Assumptions!$R61*(1+Assumptions!$J$24)^(G$1-$G$1)</f>
        <v>1466.25</v>
      </c>
      <c r="H67" s="234">
        <f>H$5*Assumptions!$R61*(1+Assumptions!$J$24)^(H$1-$G$1)</f>
        <v>0</v>
      </c>
      <c r="I67" s="234">
        <f>I$5*Assumptions!$R61*(1+Assumptions!$J$24)^(I$1-$G$1)</f>
        <v>1555.544625</v>
      </c>
      <c r="J67" s="234">
        <f>J$5*Assumptions!$R61*(1+Assumptions!$J$24)^(J$1-$G$1)</f>
        <v>0</v>
      </c>
      <c r="K67" s="234">
        <f>K$5*Assumptions!$R61*(1+Assumptions!$J$24)^(K$1-$G$1)</f>
        <v>1650.2772926624998</v>
      </c>
      <c r="L67" s="234">
        <f>L$5*Assumptions!$R61*(1+Assumptions!$J$24)^(L$1-$G$1)</f>
        <v>0</v>
      </c>
      <c r="M67" s="234">
        <f>M$5*Assumptions!$R61*(1+Assumptions!$J$24)^(M$1-$G$1)</f>
        <v>1750.7791797856462</v>
      </c>
      <c r="N67" s="234">
        <f>N$5*Assumptions!$R61*(1+Assumptions!$J$24)^(N$1-$G$1)</f>
        <v>0</v>
      </c>
      <c r="O67" s="234">
        <f>O$5*Assumptions!$R61*(1+Assumptions!$J$24)^(O$1-$G$1)</f>
        <v>1857.4016318345919</v>
      </c>
      <c r="P67" s="234">
        <f>P$5*Assumptions!$R61*(1+Assumptions!$J$24)^(P$1-$G$1)</f>
        <v>0</v>
      </c>
      <c r="Q67" s="234">
        <f>Q$5*Assumptions!$R61*(1+Assumptions!$J$24)^(Q$1-$G$1)</f>
        <v>1970.5173912133187</v>
      </c>
      <c r="R67" s="234">
        <f>R$5*Assumptions!$R61*(1+Assumptions!$J$24)^(R$1-$G$1)</f>
        <v>0</v>
      </c>
      <c r="S67" s="234">
        <f>S$5*Assumptions!$R61*(1+Assumptions!$J$24)^(S$1-$G$1)</f>
        <v>2090.5219003382094</v>
      </c>
      <c r="T67" s="234">
        <f>T$5*Assumptions!$R61*(1+Assumptions!$J$24)^(T$1-$G$1)</f>
        <v>0</v>
      </c>
      <c r="U67" s="234">
        <f>U$5*Assumptions!$R61*(1+Assumptions!$J$24)^(U$1-$G$1)</f>
        <v>2217.8346840688064</v>
      </c>
      <c r="V67" s="234">
        <f>V$5*Assumptions!$R61*(1+Assumptions!$J$24)^(V$1-$G$1)</f>
        <v>0</v>
      </c>
      <c r="W67" s="234">
        <f>W$5*Assumptions!$R61*(1+Assumptions!$J$24)^(W$1-$G$1)</f>
        <v>2352.9008163285966</v>
      </c>
      <c r="X67" s="234">
        <f>X$5*Assumptions!$R61*(1+Assumptions!$J$24)^(X$1-$G$1)</f>
        <v>0</v>
      </c>
      <c r="Y67" s="12"/>
      <c r="Z67" s="12"/>
    </row>
    <row r="68" spans="1:26" ht="14.25" customHeight="1">
      <c r="A68" s="423"/>
      <c r="B68" s="423"/>
      <c r="C68" s="423"/>
      <c r="D68" s="125" t="s">
        <v>104</v>
      </c>
      <c r="E68" s="237"/>
      <c r="F68" s="96"/>
      <c r="G68" s="234">
        <f>G$5*Assumptions!$R62*(1+Assumptions!$J$24)^(G$1-$G$1)</f>
        <v>0</v>
      </c>
      <c r="H68" s="234">
        <f>H$5*Assumptions!$R62*(1+Assumptions!$J$24)^(H$1-$G$1)</f>
        <v>0</v>
      </c>
      <c r="I68" s="234">
        <f>I$5*Assumptions!$R62*(1+Assumptions!$J$24)^(I$1-$G$1)</f>
        <v>0</v>
      </c>
      <c r="J68" s="234">
        <f>J$5*Assumptions!$R62*(1+Assumptions!$J$24)^(J$1-$G$1)</f>
        <v>0</v>
      </c>
      <c r="K68" s="234">
        <f>K$5*Assumptions!$R62*(1+Assumptions!$J$24)^(K$1-$G$1)</f>
        <v>0</v>
      </c>
      <c r="L68" s="234">
        <f>L$5*Assumptions!$R62*(1+Assumptions!$J$24)^(L$1-$G$1)</f>
        <v>0</v>
      </c>
      <c r="M68" s="234">
        <f>M$5*Assumptions!$R62*(1+Assumptions!$J$24)^(M$1-$G$1)</f>
        <v>0</v>
      </c>
      <c r="N68" s="234">
        <f>N$5*Assumptions!$R62*(1+Assumptions!$J$24)^(N$1-$G$1)</f>
        <v>0</v>
      </c>
      <c r="O68" s="234">
        <f>O$5*Assumptions!$R62*(1+Assumptions!$J$24)^(O$1-$G$1)</f>
        <v>0</v>
      </c>
      <c r="P68" s="234">
        <f>P$5*Assumptions!$R62*(1+Assumptions!$J$24)^(P$1-$G$1)</f>
        <v>0</v>
      </c>
      <c r="Q68" s="234">
        <f>Q$5*Assumptions!$R62*(1+Assumptions!$J$24)^(Q$1-$G$1)</f>
        <v>0</v>
      </c>
      <c r="R68" s="234">
        <f>R$5*Assumptions!$R62*(1+Assumptions!$J$24)^(R$1-$G$1)</f>
        <v>0</v>
      </c>
      <c r="S68" s="234">
        <f>S$5*Assumptions!$R62*(1+Assumptions!$J$24)^(S$1-$G$1)</f>
        <v>0</v>
      </c>
      <c r="T68" s="234">
        <f>T$5*Assumptions!$R62*(1+Assumptions!$J$24)^(T$1-$G$1)</f>
        <v>0</v>
      </c>
      <c r="U68" s="234">
        <f>U$5*Assumptions!$R62*(1+Assumptions!$J$24)^(U$1-$G$1)</f>
        <v>0</v>
      </c>
      <c r="V68" s="234">
        <f>V$5*Assumptions!$R62*(1+Assumptions!$J$24)^(V$1-$G$1)</f>
        <v>0</v>
      </c>
      <c r="W68" s="234">
        <f>W$5*Assumptions!$R62*(1+Assumptions!$J$24)^(W$1-$G$1)</f>
        <v>0</v>
      </c>
      <c r="X68" s="234">
        <f>X$5*Assumptions!$R62*(1+Assumptions!$J$24)^(X$1-$G$1)</f>
        <v>0</v>
      </c>
      <c r="Y68" s="12"/>
      <c r="Z68" s="12"/>
    </row>
    <row r="69" spans="1:26" ht="14.25" customHeight="1">
      <c r="A69" s="423"/>
      <c r="B69" s="423"/>
      <c r="C69" s="423"/>
      <c r="D69" s="125" t="s">
        <v>105</v>
      </c>
      <c r="E69" s="237"/>
      <c r="F69" s="96"/>
      <c r="G69" s="234">
        <f>G$5*Assumptions!$R63*(1+Assumptions!$J$24)^(G$1-$G$1)</f>
        <v>19905</v>
      </c>
      <c r="H69" s="234">
        <f>H$5*Assumptions!$R63*(1+Assumptions!$J$24)^(H$1-$G$1)</f>
        <v>0</v>
      </c>
      <c r="I69" s="234">
        <f>I$5*Assumptions!$R63*(1+Assumptions!$J$24)^(I$1-$G$1)</f>
        <v>21117.214499999998</v>
      </c>
      <c r="J69" s="234">
        <f>J$5*Assumptions!$R63*(1+Assumptions!$J$24)^(J$1-$G$1)</f>
        <v>0</v>
      </c>
      <c r="K69" s="234">
        <f>K$5*Assumptions!$R63*(1+Assumptions!$J$24)^(K$1-$G$1)</f>
        <v>22403.252863049998</v>
      </c>
      <c r="L69" s="234">
        <f>L$5*Assumptions!$R63*(1+Assumptions!$J$24)^(L$1-$G$1)</f>
        <v>0</v>
      </c>
      <c r="M69" s="234">
        <f>M$5*Assumptions!$R63*(1+Assumptions!$J$24)^(M$1-$G$1)</f>
        <v>23767.610962409744</v>
      </c>
      <c r="N69" s="234">
        <f>N$5*Assumptions!$R63*(1+Assumptions!$J$24)^(N$1-$G$1)</f>
        <v>0</v>
      </c>
      <c r="O69" s="234">
        <f>O$5*Assumptions!$R63*(1+Assumptions!$J$24)^(O$1-$G$1)</f>
        <v>25215.058470020496</v>
      </c>
      <c r="P69" s="234">
        <f>P$5*Assumptions!$R63*(1+Assumptions!$J$24)^(P$1-$G$1)</f>
        <v>0</v>
      </c>
      <c r="Q69" s="234">
        <f>Q$5*Assumptions!$R63*(1+Assumptions!$J$24)^(Q$1-$G$1)</f>
        <v>26750.655530844742</v>
      </c>
      <c r="R69" s="234">
        <f>R$5*Assumptions!$R63*(1+Assumptions!$J$24)^(R$1-$G$1)</f>
        <v>0</v>
      </c>
      <c r="S69" s="234">
        <f>S$5*Assumptions!$R63*(1+Assumptions!$J$24)^(S$1-$G$1)</f>
        <v>28379.770452673187</v>
      </c>
      <c r="T69" s="234">
        <f>T$5*Assumptions!$R63*(1+Assumptions!$J$24)^(T$1-$G$1)</f>
        <v>0</v>
      </c>
      <c r="U69" s="234">
        <f>U$5*Assumptions!$R63*(1+Assumptions!$J$24)^(U$1-$G$1)</f>
        <v>30108.098473240985</v>
      </c>
      <c r="V69" s="234">
        <f>V$5*Assumptions!$R63*(1+Assumptions!$J$24)^(V$1-$G$1)</f>
        <v>0</v>
      </c>
      <c r="W69" s="234">
        <f>W$5*Assumptions!$R63*(1+Assumptions!$J$24)^(W$1-$G$1)</f>
        <v>31941.681670261358</v>
      </c>
      <c r="X69" s="234">
        <f>X$5*Assumptions!$R63*(1+Assumptions!$J$24)^(X$1-$G$1)</f>
        <v>0</v>
      </c>
      <c r="Y69" s="12"/>
      <c r="Z69" s="12"/>
    </row>
    <row r="70" spans="1:26" ht="14.25" customHeight="1">
      <c r="A70" s="423"/>
      <c r="B70" s="423"/>
      <c r="C70" s="423"/>
      <c r="D70" s="125" t="s">
        <v>94</v>
      </c>
      <c r="E70" s="237"/>
      <c r="F70" s="96"/>
      <c r="G70" s="234">
        <f>G$5*Assumptions!$R64*(1+Assumptions!$J$24)^(G$1-$G$1)</f>
        <v>2625</v>
      </c>
      <c r="H70" s="234">
        <f>H$5*Assumptions!$R64*(1+Assumptions!$J$24)^(H$1-$G$1)</f>
        <v>0</v>
      </c>
      <c r="I70" s="234">
        <f>I$5*Assumptions!$R64*(1+Assumptions!$J$24)^(I$1-$G$1)</f>
        <v>2784.8624999999997</v>
      </c>
      <c r="J70" s="234">
        <f>J$5*Assumptions!$R64*(1+Assumptions!$J$24)^(J$1-$G$1)</f>
        <v>0</v>
      </c>
      <c r="K70" s="234">
        <f>K$5*Assumptions!$R64*(1+Assumptions!$J$24)^(K$1-$G$1)</f>
        <v>2954.4606262499997</v>
      </c>
      <c r="L70" s="234">
        <f>L$5*Assumptions!$R64*(1+Assumptions!$J$24)^(L$1-$G$1)</f>
        <v>0</v>
      </c>
      <c r="M70" s="234">
        <f>M$5*Assumptions!$R64*(1+Assumptions!$J$24)^(M$1-$G$1)</f>
        <v>3134.387278388625</v>
      </c>
      <c r="N70" s="234">
        <f>N$5*Assumptions!$R64*(1+Assumptions!$J$24)^(N$1-$G$1)</f>
        <v>0</v>
      </c>
      <c r="O70" s="234">
        <f>O$5*Assumptions!$R64*(1+Assumptions!$J$24)^(O$1-$G$1)</f>
        <v>3325.2714636424917</v>
      </c>
      <c r="P70" s="234">
        <f>P$5*Assumptions!$R64*(1+Assumptions!$J$24)^(P$1-$G$1)</f>
        <v>0</v>
      </c>
      <c r="Q70" s="234">
        <f>Q$5*Assumptions!$R64*(1+Assumptions!$J$24)^(Q$1-$G$1)</f>
        <v>3527.7804957783196</v>
      </c>
      <c r="R70" s="234">
        <f>R$5*Assumptions!$R64*(1+Assumptions!$J$24)^(R$1-$G$1)</f>
        <v>0</v>
      </c>
      <c r="S70" s="234">
        <f>S$5*Assumptions!$R64*(1+Assumptions!$J$24)^(S$1-$G$1)</f>
        <v>3742.622327971219</v>
      </c>
      <c r="T70" s="234">
        <f>T$5*Assumptions!$R64*(1+Assumptions!$J$24)^(T$1-$G$1)</f>
        <v>0</v>
      </c>
      <c r="U70" s="234">
        <f>U$5*Assumptions!$R64*(1+Assumptions!$J$24)^(U$1-$G$1)</f>
        <v>3970.5480277446663</v>
      </c>
      <c r="V70" s="234">
        <f>V$5*Assumptions!$R64*(1+Assumptions!$J$24)^(V$1-$G$1)</f>
        <v>0</v>
      </c>
      <c r="W70" s="234">
        <f>W$5*Assumptions!$R64*(1+Assumptions!$J$24)^(W$1-$G$1)</f>
        <v>4212.3544026343161</v>
      </c>
      <c r="X70" s="234">
        <f>X$5*Assumptions!$R64*(1+Assumptions!$J$24)^(X$1-$G$1)</f>
        <v>0</v>
      </c>
      <c r="Y70" s="12"/>
      <c r="Z70" s="12"/>
    </row>
    <row r="71" spans="1:26" ht="14.25" customHeight="1">
      <c r="A71" s="423"/>
      <c r="B71" s="423"/>
      <c r="C71" s="423"/>
      <c r="D71" s="239" t="s">
        <v>106</v>
      </c>
      <c r="E71" s="236"/>
      <c r="F71" s="317"/>
      <c r="G71" s="234">
        <f>G$5*Assumptions!$R65*(1+Assumptions!$J$24)^(G$1-$G$1)</f>
        <v>0</v>
      </c>
      <c r="H71" s="234">
        <f>H$5*Assumptions!$R65*(1+Assumptions!$J$24)^(H$1-$G$1)</f>
        <v>0</v>
      </c>
      <c r="I71" s="234">
        <f>I$5*Assumptions!$R65*(1+Assumptions!$J$24)^(I$1-$G$1)</f>
        <v>0</v>
      </c>
      <c r="J71" s="234">
        <f>J$5*Assumptions!$R65*(1+Assumptions!$J$24)^(J$1-$G$1)</f>
        <v>0</v>
      </c>
      <c r="K71" s="234">
        <f>K$5*Assumptions!$R65*(1+Assumptions!$J$24)^(K$1-$G$1)</f>
        <v>0</v>
      </c>
      <c r="L71" s="234">
        <f>L$5*Assumptions!$R65*(1+Assumptions!$J$24)^(L$1-$G$1)</f>
        <v>0</v>
      </c>
      <c r="M71" s="234">
        <f>M$5*Assumptions!$R65*(1+Assumptions!$J$24)^(M$1-$G$1)</f>
        <v>0</v>
      </c>
      <c r="N71" s="234">
        <f>N$5*Assumptions!$R65*(1+Assumptions!$J$24)^(N$1-$G$1)</f>
        <v>0</v>
      </c>
      <c r="O71" s="234">
        <f>O$5*Assumptions!$R65*(1+Assumptions!$J$24)^(O$1-$G$1)</f>
        <v>0</v>
      </c>
      <c r="P71" s="234">
        <f>P$5*Assumptions!$R65*(1+Assumptions!$J$24)^(P$1-$G$1)</f>
        <v>0</v>
      </c>
      <c r="Q71" s="234">
        <f>Q$5*Assumptions!$R65*(1+Assumptions!$J$24)^(Q$1-$G$1)</f>
        <v>0</v>
      </c>
      <c r="R71" s="234">
        <f>R$5*Assumptions!$R65*(1+Assumptions!$J$24)^(R$1-$G$1)</f>
        <v>0</v>
      </c>
      <c r="S71" s="234">
        <f>S$5*Assumptions!$R65*(1+Assumptions!$J$24)^(S$1-$G$1)</f>
        <v>0</v>
      </c>
      <c r="T71" s="234">
        <f>T$5*Assumptions!$R65*(1+Assumptions!$J$24)^(T$1-$G$1)</f>
        <v>0</v>
      </c>
      <c r="U71" s="234">
        <f>U$5*Assumptions!$R65*(1+Assumptions!$J$24)^(U$1-$G$1)</f>
        <v>0</v>
      </c>
      <c r="V71" s="234">
        <f>V$5*Assumptions!$R65*(1+Assumptions!$J$24)^(V$1-$G$1)</f>
        <v>0</v>
      </c>
      <c r="W71" s="234">
        <f>W$5*Assumptions!$R65*(1+Assumptions!$J$24)^(W$1-$G$1)</f>
        <v>0</v>
      </c>
      <c r="X71" s="234">
        <f>X$5*Assumptions!$R65*(1+Assumptions!$J$24)^(X$1-$G$1)</f>
        <v>0</v>
      </c>
      <c r="Y71" s="12"/>
      <c r="Z71" s="12"/>
    </row>
    <row r="72" spans="1:26" ht="14.25" customHeight="1">
      <c r="A72" s="423"/>
      <c r="B72" s="423"/>
      <c r="C72" s="423"/>
      <c r="D72" s="305" t="s">
        <v>206</v>
      </c>
      <c r="E72" s="237"/>
      <c r="F72" s="96"/>
      <c r="G72" s="234">
        <f t="shared" ref="G72:X72" si="6">SUM(G62:G71)</f>
        <v>36705</v>
      </c>
      <c r="H72" s="234">
        <f t="shared" si="6"/>
        <v>0</v>
      </c>
      <c r="I72" s="234">
        <f t="shared" si="6"/>
        <v>38940.334499999997</v>
      </c>
      <c r="J72" s="234">
        <f t="shared" si="6"/>
        <v>0</v>
      </c>
      <c r="K72" s="234">
        <f t="shared" si="6"/>
        <v>41311.80087105</v>
      </c>
      <c r="L72" s="234">
        <f t="shared" si="6"/>
        <v>0</v>
      </c>
      <c r="M72" s="234">
        <f t="shared" si="6"/>
        <v>43827.689544096946</v>
      </c>
      <c r="N72" s="234">
        <f t="shared" si="6"/>
        <v>0</v>
      </c>
      <c r="O72" s="234">
        <f t="shared" si="6"/>
        <v>46496.795837332451</v>
      </c>
      <c r="P72" s="234">
        <f t="shared" si="6"/>
        <v>0</v>
      </c>
      <c r="Q72" s="234">
        <f t="shared" si="6"/>
        <v>49328.450703825991</v>
      </c>
      <c r="R72" s="234">
        <f t="shared" si="6"/>
        <v>0</v>
      </c>
      <c r="S72" s="234">
        <f t="shared" si="6"/>
        <v>52332.553351688992</v>
      </c>
      <c r="T72" s="234">
        <f t="shared" si="6"/>
        <v>0</v>
      </c>
      <c r="U72" s="234">
        <f t="shared" si="6"/>
        <v>55519.60585080686</v>
      </c>
      <c r="V72" s="234">
        <f t="shared" si="6"/>
        <v>0</v>
      </c>
      <c r="W72" s="234">
        <f t="shared" si="6"/>
        <v>58900.749847120984</v>
      </c>
      <c r="X72" s="234">
        <f t="shared" si="6"/>
        <v>0</v>
      </c>
      <c r="Y72" s="12"/>
      <c r="Z72" s="12"/>
    </row>
    <row r="73" spans="1:26" ht="14.25" customHeight="1">
      <c r="A73" s="423"/>
      <c r="B73" s="423"/>
      <c r="C73" s="423"/>
      <c r="D73" s="125"/>
      <c r="E73" s="237"/>
      <c r="F73" s="96"/>
      <c r="G73" s="234"/>
      <c r="H73" s="234"/>
      <c r="I73" s="234"/>
      <c r="J73" s="234"/>
      <c r="K73" s="234"/>
      <c r="L73" s="234"/>
      <c r="M73" s="234"/>
      <c r="N73" s="234"/>
      <c r="O73" s="234"/>
      <c r="P73" s="234"/>
      <c r="Q73" s="234"/>
      <c r="R73" s="234"/>
      <c r="S73" s="234"/>
      <c r="T73" s="234"/>
      <c r="U73" s="234"/>
      <c r="V73" s="234"/>
      <c r="W73" s="234"/>
      <c r="X73" s="234"/>
      <c r="Y73" s="12"/>
      <c r="Z73" s="12"/>
    </row>
    <row r="74" spans="1:26" ht="14.25" customHeight="1">
      <c r="A74" s="423"/>
      <c r="B74" s="423"/>
      <c r="C74" s="423"/>
      <c r="D74" s="302" t="s">
        <v>62</v>
      </c>
      <c r="E74" s="237"/>
      <c r="F74" s="96"/>
      <c r="G74" s="234"/>
      <c r="H74" s="234"/>
      <c r="I74" s="234"/>
      <c r="J74" s="234"/>
      <c r="K74" s="234"/>
      <c r="L74" s="234"/>
      <c r="M74" s="234"/>
      <c r="N74" s="234"/>
      <c r="O74" s="234"/>
      <c r="P74" s="234"/>
      <c r="Q74" s="234"/>
      <c r="R74" s="234"/>
      <c r="S74" s="234"/>
      <c r="T74" s="234"/>
      <c r="U74" s="234"/>
      <c r="V74" s="234"/>
      <c r="W74" s="234"/>
      <c r="X74" s="234"/>
      <c r="Y74" s="12"/>
      <c r="Z74" s="12"/>
    </row>
    <row r="75" spans="1:26" ht="14.25" customHeight="1">
      <c r="A75" s="423"/>
      <c r="B75" s="423"/>
      <c r="C75" s="423"/>
      <c r="D75" s="125" t="s">
        <v>86</v>
      </c>
      <c r="E75" s="237"/>
      <c r="F75" s="96"/>
      <c r="G75" s="234">
        <f>G$6*Assumptions!$S56*(1+Assumptions!$J$24)^(G$1-$G$1)</f>
        <v>0</v>
      </c>
      <c r="H75" s="234">
        <f>H$6*Assumptions!$S56*(1+Assumptions!$J$24)^(H$1-$G$1)</f>
        <v>3043.65</v>
      </c>
      <c r="I75" s="234">
        <f>I$6*Assumptions!$S56*(1+Assumptions!$J$24)^(I$1-$G$1)</f>
        <v>0</v>
      </c>
      <c r="J75" s="234">
        <f>J$6*Assumptions!$S56*(1+Assumptions!$J$24)^(J$1-$G$1)</f>
        <v>3229.0082849999999</v>
      </c>
      <c r="K75" s="234">
        <f>K$6*Assumptions!$S56*(1+Assumptions!$J$24)^(K$1-$G$1)</f>
        <v>0</v>
      </c>
      <c r="L75" s="234">
        <f>L$6*Assumptions!$S56*(1+Assumptions!$J$24)^(L$1-$G$1)</f>
        <v>3425.6548895564997</v>
      </c>
      <c r="M75" s="234">
        <f>M$6*Assumptions!$S56*(1+Assumptions!$J$24)^(M$1-$G$1)</f>
        <v>0</v>
      </c>
      <c r="N75" s="234">
        <f>N$6*Assumptions!$S56*(1+Assumptions!$J$24)^(N$1-$G$1)</f>
        <v>3634.2772723304906</v>
      </c>
      <c r="O75" s="234">
        <f>O$6*Assumptions!$S56*(1+Assumptions!$J$24)^(O$1-$G$1)</f>
        <v>0</v>
      </c>
      <c r="P75" s="234">
        <f>P$6*Assumptions!$S56*(1+Assumptions!$J$24)^(P$1-$G$1)</f>
        <v>3855.6047582154174</v>
      </c>
      <c r="Q75" s="234">
        <f>Q$6*Assumptions!$S56*(1+Assumptions!$J$24)^(Q$1-$G$1)</f>
        <v>0</v>
      </c>
      <c r="R75" s="234">
        <f>R$6*Assumptions!$S56*(1+Assumptions!$J$24)^(R$1-$G$1)</f>
        <v>4090.4110879907362</v>
      </c>
      <c r="S75" s="234">
        <f>S$6*Assumptions!$S56*(1+Assumptions!$J$24)^(S$1-$G$1)</f>
        <v>0</v>
      </c>
      <c r="T75" s="234">
        <f>T$6*Assumptions!$S56*(1+Assumptions!$J$24)^(T$1-$G$1)</f>
        <v>4339.5171232493713</v>
      </c>
      <c r="U75" s="234">
        <f>U$6*Assumptions!$S56*(1+Assumptions!$J$24)^(U$1-$G$1)</f>
        <v>0</v>
      </c>
      <c r="V75" s="234">
        <f>V$6*Assumptions!$S56*(1+Assumptions!$J$24)^(V$1-$G$1)</f>
        <v>4603.7937160552592</v>
      </c>
      <c r="W75" s="234">
        <f>W$6*Assumptions!$S56*(1+Assumptions!$J$24)^(W$1-$G$1)</f>
        <v>0</v>
      </c>
      <c r="X75" s="234">
        <f>X$6*Assumptions!$S56*(1+Assumptions!$J$24)^(X$1-$G$1)</f>
        <v>4884.164753363023</v>
      </c>
      <c r="Y75" s="12"/>
      <c r="Z75" s="12"/>
    </row>
    <row r="76" spans="1:26" ht="14.25" customHeight="1">
      <c r="A76" s="423"/>
      <c r="B76" s="423"/>
      <c r="C76" s="423"/>
      <c r="D76" s="125" t="s">
        <v>100</v>
      </c>
      <c r="E76" s="237"/>
      <c r="F76" s="96"/>
      <c r="G76" s="234">
        <f>G$6*Assumptions!$S57*(1+Assumptions!$J$24)^(G$1-$G$1)</f>
        <v>0</v>
      </c>
      <c r="H76" s="234">
        <f>H$6*Assumptions!$S57*(1+Assumptions!$J$24)^(H$1-$G$1)</f>
        <v>954.03750000000014</v>
      </c>
      <c r="I76" s="234">
        <f>I$6*Assumptions!$S57*(1+Assumptions!$J$24)^(I$1-$G$1)</f>
        <v>0</v>
      </c>
      <c r="J76" s="234">
        <f>J$6*Assumptions!$S57*(1+Assumptions!$J$24)^(J$1-$G$1)</f>
        <v>1012.1383837500001</v>
      </c>
      <c r="K76" s="234">
        <f>K$6*Assumptions!$S57*(1+Assumptions!$J$24)^(K$1-$G$1)</f>
        <v>0</v>
      </c>
      <c r="L76" s="234">
        <f>L$6*Assumptions!$S57*(1+Assumptions!$J$24)^(L$1-$G$1)</f>
        <v>1073.7776113203749</v>
      </c>
      <c r="M76" s="234">
        <f>M$6*Assumptions!$S57*(1+Assumptions!$J$24)^(M$1-$G$1)</f>
        <v>0</v>
      </c>
      <c r="N76" s="234">
        <f>N$6*Assumptions!$S57*(1+Assumptions!$J$24)^(N$1-$G$1)</f>
        <v>1139.170667849786</v>
      </c>
      <c r="O76" s="234">
        <f>O$6*Assumptions!$S57*(1+Assumptions!$J$24)^(O$1-$G$1)</f>
        <v>0</v>
      </c>
      <c r="P76" s="234">
        <f>P$6*Assumptions!$S57*(1+Assumptions!$J$24)^(P$1-$G$1)</f>
        <v>1208.5461615218378</v>
      </c>
      <c r="Q76" s="234">
        <f>Q$6*Assumptions!$S57*(1+Assumptions!$J$24)^(Q$1-$G$1)</f>
        <v>0</v>
      </c>
      <c r="R76" s="234">
        <f>R$6*Assumptions!$S57*(1+Assumptions!$J$24)^(R$1-$G$1)</f>
        <v>1282.1466227585179</v>
      </c>
      <c r="S76" s="234">
        <f>S$6*Assumptions!$S57*(1+Assumptions!$J$24)^(S$1-$G$1)</f>
        <v>0</v>
      </c>
      <c r="T76" s="234">
        <f>T$6*Assumptions!$S57*(1+Assumptions!$J$24)^(T$1-$G$1)</f>
        <v>1360.2293520845112</v>
      </c>
      <c r="U76" s="234">
        <f>U$6*Assumptions!$S57*(1+Assumptions!$J$24)^(U$1-$G$1)</f>
        <v>0</v>
      </c>
      <c r="V76" s="234">
        <f>V$6*Assumptions!$S57*(1+Assumptions!$J$24)^(V$1-$G$1)</f>
        <v>1443.0673196264581</v>
      </c>
      <c r="W76" s="234">
        <f>W$6*Assumptions!$S57*(1+Assumptions!$J$24)^(W$1-$G$1)</f>
        <v>0</v>
      </c>
      <c r="X76" s="234">
        <f>X$6*Assumptions!$S57*(1+Assumptions!$J$24)^(X$1-$G$1)</f>
        <v>1530.9501193917092</v>
      </c>
      <c r="Y76" s="12"/>
      <c r="Z76" s="12"/>
    </row>
    <row r="77" spans="1:26" ht="14.25" customHeight="1">
      <c r="A77" s="423"/>
      <c r="B77" s="423"/>
      <c r="C77" s="423"/>
      <c r="D77" s="125" t="s">
        <v>101</v>
      </c>
      <c r="E77" s="237"/>
      <c r="F77" s="96"/>
      <c r="G77" s="234">
        <f>G$6*Assumptions!$S58*(1+Assumptions!$J$24)^(G$1-$G$1)</f>
        <v>0</v>
      </c>
      <c r="H77" s="234">
        <f>H$6*Assumptions!$S58*(1+Assumptions!$J$24)^(H$1-$G$1)</f>
        <v>382.38749999999999</v>
      </c>
      <c r="I77" s="234">
        <f>I$6*Assumptions!$S58*(1+Assumptions!$J$24)^(I$1-$G$1)</f>
        <v>0</v>
      </c>
      <c r="J77" s="234">
        <f>J$6*Assumptions!$S58*(1+Assumptions!$J$24)^(J$1-$G$1)</f>
        <v>405.67489875000001</v>
      </c>
      <c r="K77" s="234">
        <f>K$6*Assumptions!$S58*(1+Assumptions!$J$24)^(K$1-$G$1)</f>
        <v>0</v>
      </c>
      <c r="L77" s="234">
        <f>L$6*Assumptions!$S58*(1+Assumptions!$J$24)^(L$1-$G$1)</f>
        <v>430.38050008387495</v>
      </c>
      <c r="M77" s="234">
        <f>M$6*Assumptions!$S58*(1+Assumptions!$J$24)^(M$1-$G$1)</f>
        <v>0</v>
      </c>
      <c r="N77" s="234">
        <f>N$6*Assumptions!$S58*(1+Assumptions!$J$24)^(N$1-$G$1)</f>
        <v>456.59067253898297</v>
      </c>
      <c r="O77" s="234">
        <f>O$6*Assumptions!$S58*(1+Assumptions!$J$24)^(O$1-$G$1)</f>
        <v>0</v>
      </c>
      <c r="P77" s="234">
        <f>P$6*Assumptions!$S58*(1+Assumptions!$J$24)^(P$1-$G$1)</f>
        <v>484.39704449660701</v>
      </c>
      <c r="Q77" s="234">
        <f>Q$6*Assumptions!$S58*(1+Assumptions!$J$24)^(Q$1-$G$1)</f>
        <v>0</v>
      </c>
      <c r="R77" s="234">
        <f>R$6*Assumptions!$S58*(1+Assumptions!$J$24)^(R$1-$G$1)</f>
        <v>513.89682450645034</v>
      </c>
      <c r="S77" s="234">
        <f>S$6*Assumptions!$S58*(1+Assumptions!$J$24)^(S$1-$G$1)</f>
        <v>0</v>
      </c>
      <c r="T77" s="234">
        <f>T$6*Assumptions!$S58*(1+Assumptions!$J$24)^(T$1-$G$1)</f>
        <v>545.1931411188931</v>
      </c>
      <c r="U77" s="234">
        <f>U$6*Assumptions!$S58*(1+Assumptions!$J$24)^(U$1-$G$1)</f>
        <v>0</v>
      </c>
      <c r="V77" s="234">
        <f>V$6*Assumptions!$S58*(1+Assumptions!$J$24)^(V$1-$G$1)</f>
        <v>578.39540341303382</v>
      </c>
      <c r="W77" s="234">
        <f>W$6*Assumptions!$S58*(1+Assumptions!$J$24)^(W$1-$G$1)</f>
        <v>0</v>
      </c>
      <c r="X77" s="234">
        <f>X$6*Assumptions!$S58*(1+Assumptions!$J$24)^(X$1-$G$1)</f>
        <v>613.61968348088749</v>
      </c>
      <c r="Y77" s="12"/>
      <c r="Z77" s="12"/>
    </row>
    <row r="78" spans="1:26" ht="14.25" customHeight="1">
      <c r="A78" s="423"/>
      <c r="B78" s="423"/>
      <c r="C78" s="423"/>
      <c r="D78" s="125" t="s">
        <v>102</v>
      </c>
      <c r="E78" s="237"/>
      <c r="F78" s="96"/>
      <c r="G78" s="234">
        <f>G$6*Assumptions!$S59*(1+Assumptions!$J$24)^(G$1-$G$1)</f>
        <v>0</v>
      </c>
      <c r="H78" s="234">
        <f>H$6*Assumptions!$S59*(1+Assumptions!$J$24)^(H$1-$G$1)</f>
        <v>2730.7874999999999</v>
      </c>
      <c r="I78" s="234">
        <f>I$6*Assumptions!$S59*(1+Assumptions!$J$24)^(I$1-$G$1)</f>
        <v>0</v>
      </c>
      <c r="J78" s="234">
        <f>J$6*Assumptions!$S59*(1+Assumptions!$J$24)^(J$1-$G$1)</f>
        <v>2897.0924587499999</v>
      </c>
      <c r="K78" s="234">
        <f>K$6*Assumptions!$S59*(1+Assumptions!$J$24)^(K$1-$G$1)</f>
        <v>0</v>
      </c>
      <c r="L78" s="234">
        <f>L$6*Assumptions!$S59*(1+Assumptions!$J$24)^(L$1-$G$1)</f>
        <v>3073.5253894878747</v>
      </c>
      <c r="M78" s="234">
        <f>M$6*Assumptions!$S59*(1+Assumptions!$J$24)^(M$1-$G$1)</f>
        <v>0</v>
      </c>
      <c r="N78" s="234">
        <f>N$6*Assumptions!$S59*(1+Assumptions!$J$24)^(N$1-$G$1)</f>
        <v>3260.7030857076866</v>
      </c>
      <c r="O78" s="234">
        <f>O$6*Assumptions!$S59*(1+Assumptions!$J$24)^(O$1-$G$1)</f>
        <v>0</v>
      </c>
      <c r="P78" s="234">
        <f>P$6*Assumptions!$S59*(1+Assumptions!$J$24)^(P$1-$G$1)</f>
        <v>3459.2799036272845</v>
      </c>
      <c r="Q78" s="234">
        <f>Q$6*Assumptions!$S59*(1+Assumptions!$J$24)^(Q$1-$G$1)</f>
        <v>0</v>
      </c>
      <c r="R78" s="234">
        <f>R$6*Assumptions!$S59*(1+Assumptions!$J$24)^(R$1-$G$1)</f>
        <v>3669.9500497581862</v>
      </c>
      <c r="S78" s="234">
        <f>S$6*Assumptions!$S59*(1+Assumptions!$J$24)^(S$1-$G$1)</f>
        <v>0</v>
      </c>
      <c r="T78" s="234">
        <f>T$6*Assumptions!$S59*(1+Assumptions!$J$24)^(T$1-$G$1)</f>
        <v>3893.4500077884586</v>
      </c>
      <c r="U78" s="234">
        <f>U$6*Assumptions!$S59*(1+Assumptions!$J$24)^(U$1-$G$1)</f>
        <v>0</v>
      </c>
      <c r="V78" s="234">
        <f>V$6*Assumptions!$S59*(1+Assumptions!$J$24)^(V$1-$G$1)</f>
        <v>4130.5611132627764</v>
      </c>
      <c r="W78" s="234">
        <f>W$6*Assumptions!$S59*(1+Assumptions!$J$24)^(W$1-$G$1)</f>
        <v>0</v>
      </c>
      <c r="X78" s="234">
        <f>X$6*Assumptions!$S59*(1+Assumptions!$J$24)^(X$1-$G$1)</f>
        <v>4382.1122850604788</v>
      </c>
      <c r="Y78" s="12"/>
      <c r="Z78" s="12"/>
    </row>
    <row r="79" spans="1:26" ht="14.25" customHeight="1">
      <c r="A79" s="423"/>
      <c r="B79" s="423"/>
      <c r="C79" s="423"/>
      <c r="D79" s="125" t="s">
        <v>90</v>
      </c>
      <c r="E79" s="237"/>
      <c r="F79" s="96"/>
      <c r="G79" s="234">
        <f>G$6*Assumptions!$S60*(1+Assumptions!$J$24)^(G$1-$G$1)</f>
        <v>0</v>
      </c>
      <c r="H79" s="234">
        <f>H$6*Assumptions!$S60*(1+Assumptions!$J$24)^(H$1-$G$1)</f>
        <v>1390.5</v>
      </c>
      <c r="I79" s="234">
        <f>I$6*Assumptions!$S60*(1+Assumptions!$J$24)^(I$1-$G$1)</f>
        <v>0</v>
      </c>
      <c r="J79" s="234">
        <f>J$6*Assumptions!$S60*(1+Assumptions!$J$24)^(J$1-$G$1)</f>
        <v>1475.18145</v>
      </c>
      <c r="K79" s="234">
        <f>K$6*Assumptions!$S60*(1+Assumptions!$J$24)^(K$1-$G$1)</f>
        <v>0</v>
      </c>
      <c r="L79" s="234">
        <f>L$6*Assumptions!$S60*(1+Assumptions!$J$24)^(L$1-$G$1)</f>
        <v>1565.0200003049997</v>
      </c>
      <c r="M79" s="234">
        <f>M$6*Assumptions!$S60*(1+Assumptions!$J$24)^(M$1-$G$1)</f>
        <v>0</v>
      </c>
      <c r="N79" s="234">
        <f>N$6*Assumptions!$S60*(1+Assumptions!$J$24)^(N$1-$G$1)</f>
        <v>1660.3297183235745</v>
      </c>
      <c r="O79" s="234">
        <f>O$6*Assumptions!$S60*(1+Assumptions!$J$24)^(O$1-$G$1)</f>
        <v>0</v>
      </c>
      <c r="P79" s="234">
        <f>P$6*Assumptions!$S60*(1+Assumptions!$J$24)^(P$1-$G$1)</f>
        <v>1761.44379816948</v>
      </c>
      <c r="Q79" s="234">
        <f>Q$6*Assumptions!$S60*(1+Assumptions!$J$24)^(Q$1-$G$1)</f>
        <v>0</v>
      </c>
      <c r="R79" s="234">
        <f>R$6*Assumptions!$S60*(1+Assumptions!$J$24)^(R$1-$G$1)</f>
        <v>1868.7157254780013</v>
      </c>
      <c r="S79" s="234">
        <f>S$6*Assumptions!$S60*(1+Assumptions!$J$24)^(S$1-$G$1)</f>
        <v>0</v>
      </c>
      <c r="T79" s="234">
        <f>T$6*Assumptions!$S60*(1+Assumptions!$J$24)^(T$1-$G$1)</f>
        <v>1982.5205131596113</v>
      </c>
      <c r="U79" s="234">
        <f>U$6*Assumptions!$S60*(1+Assumptions!$J$24)^(U$1-$G$1)</f>
        <v>0</v>
      </c>
      <c r="V79" s="234">
        <f>V$6*Assumptions!$S60*(1+Assumptions!$J$24)^(V$1-$G$1)</f>
        <v>2103.2560124110319</v>
      </c>
      <c r="W79" s="234">
        <f>W$6*Assumptions!$S60*(1+Assumptions!$J$24)^(W$1-$G$1)</f>
        <v>0</v>
      </c>
      <c r="X79" s="234">
        <f>X$6*Assumptions!$S60*(1+Assumptions!$J$24)^(X$1-$G$1)</f>
        <v>2231.3443035668633</v>
      </c>
      <c r="Y79" s="12"/>
      <c r="Z79" s="12"/>
    </row>
    <row r="80" spans="1:26" ht="14.25" customHeight="1">
      <c r="A80" s="423"/>
      <c r="B80" s="423"/>
      <c r="C80" s="423"/>
      <c r="D80" s="125" t="s">
        <v>103</v>
      </c>
      <c r="E80" s="237"/>
      <c r="F80" s="96"/>
      <c r="G80" s="234">
        <f>G$6*Assumptions!$S61*(1+Assumptions!$J$24)^(G$1-$G$1)</f>
        <v>0</v>
      </c>
      <c r="H80" s="234">
        <f>H$6*Assumptions!$S61*(1+Assumptions!$J$24)^(H$1-$G$1)</f>
        <v>1027.425</v>
      </c>
      <c r="I80" s="234">
        <f>I$6*Assumptions!$S61*(1+Assumptions!$J$24)^(I$1-$G$1)</f>
        <v>0</v>
      </c>
      <c r="J80" s="234">
        <f>J$6*Assumptions!$S61*(1+Assumptions!$J$24)^(J$1-$G$1)</f>
        <v>1089.9951825000001</v>
      </c>
      <c r="K80" s="234">
        <f>K$6*Assumptions!$S61*(1+Assumptions!$J$24)^(K$1-$G$1)</f>
        <v>0</v>
      </c>
      <c r="L80" s="234">
        <f>L$6*Assumptions!$S61*(1+Assumptions!$J$24)^(L$1-$G$1)</f>
        <v>1156.37588911425</v>
      </c>
      <c r="M80" s="234">
        <f>M$6*Assumptions!$S61*(1+Assumptions!$J$24)^(M$1-$G$1)</f>
        <v>0</v>
      </c>
      <c r="N80" s="234">
        <f>N$6*Assumptions!$S61*(1+Assumptions!$J$24)^(N$1-$G$1)</f>
        <v>1226.7991807613078</v>
      </c>
      <c r="O80" s="234">
        <f>O$6*Assumptions!$S61*(1+Assumptions!$J$24)^(O$1-$G$1)</f>
        <v>0</v>
      </c>
      <c r="P80" s="234">
        <f>P$6*Assumptions!$S61*(1+Assumptions!$J$24)^(P$1-$G$1)</f>
        <v>1301.5112508696714</v>
      </c>
      <c r="Q80" s="234">
        <f>Q$6*Assumptions!$S61*(1+Assumptions!$J$24)^(Q$1-$G$1)</f>
        <v>0</v>
      </c>
      <c r="R80" s="234">
        <f>R$6*Assumptions!$S61*(1+Assumptions!$J$24)^(R$1-$G$1)</f>
        <v>1380.7732860476344</v>
      </c>
      <c r="S80" s="234">
        <f>S$6*Assumptions!$S61*(1+Assumptions!$J$24)^(S$1-$G$1)</f>
        <v>0</v>
      </c>
      <c r="T80" s="234">
        <f>T$6*Assumptions!$S61*(1+Assumptions!$J$24)^(T$1-$G$1)</f>
        <v>1464.8623791679349</v>
      </c>
      <c r="U80" s="234">
        <f>U$6*Assumptions!$S61*(1+Assumptions!$J$24)^(U$1-$G$1)</f>
        <v>0</v>
      </c>
      <c r="V80" s="234">
        <f>V$6*Assumptions!$S61*(1+Assumptions!$J$24)^(V$1-$G$1)</f>
        <v>1554.0724980592624</v>
      </c>
      <c r="W80" s="234">
        <f>W$6*Assumptions!$S61*(1+Assumptions!$J$24)^(W$1-$G$1)</f>
        <v>0</v>
      </c>
      <c r="X80" s="234">
        <f>X$6*Assumptions!$S61*(1+Assumptions!$J$24)^(X$1-$G$1)</f>
        <v>1648.7155131910713</v>
      </c>
      <c r="Y80" s="12"/>
      <c r="Z80" s="12"/>
    </row>
    <row r="81" spans="1:26" ht="14.25" customHeight="1">
      <c r="A81" s="423"/>
      <c r="B81" s="423"/>
      <c r="C81" s="423"/>
      <c r="D81" s="125" t="s">
        <v>104</v>
      </c>
      <c r="E81" s="237"/>
      <c r="F81" s="96"/>
      <c r="G81" s="234">
        <f>G$6*Assumptions!$S62*(1+Assumptions!$J$24)^(G$1-$G$1)</f>
        <v>0</v>
      </c>
      <c r="H81" s="234">
        <f>H$6*Assumptions!$S62*(1+Assumptions!$J$24)^(H$1-$G$1)</f>
        <v>0</v>
      </c>
      <c r="I81" s="234">
        <f>I$6*Assumptions!$S62*(1+Assumptions!$J$24)^(I$1-$G$1)</f>
        <v>0</v>
      </c>
      <c r="J81" s="234">
        <f>J$6*Assumptions!$S62*(1+Assumptions!$J$24)^(J$1-$G$1)</f>
        <v>0</v>
      </c>
      <c r="K81" s="234">
        <f>K$6*Assumptions!$S62*(1+Assumptions!$J$24)^(K$1-$G$1)</f>
        <v>0</v>
      </c>
      <c r="L81" s="234">
        <f>L$6*Assumptions!$S62*(1+Assumptions!$J$24)^(L$1-$G$1)</f>
        <v>0</v>
      </c>
      <c r="M81" s="234">
        <f>M$6*Assumptions!$S62*(1+Assumptions!$J$24)^(M$1-$G$1)</f>
        <v>0</v>
      </c>
      <c r="N81" s="234">
        <f>N$6*Assumptions!$S62*(1+Assumptions!$J$24)^(N$1-$G$1)</f>
        <v>0</v>
      </c>
      <c r="O81" s="234">
        <f>O$6*Assumptions!$S62*(1+Assumptions!$J$24)^(O$1-$G$1)</f>
        <v>0</v>
      </c>
      <c r="P81" s="234">
        <f>P$6*Assumptions!$S62*(1+Assumptions!$J$24)^(P$1-$G$1)</f>
        <v>0</v>
      </c>
      <c r="Q81" s="234">
        <f>Q$6*Assumptions!$S62*(1+Assumptions!$J$24)^(Q$1-$G$1)</f>
        <v>0</v>
      </c>
      <c r="R81" s="234">
        <f>R$6*Assumptions!$S62*(1+Assumptions!$J$24)^(R$1-$G$1)</f>
        <v>0</v>
      </c>
      <c r="S81" s="234">
        <f>S$6*Assumptions!$S62*(1+Assumptions!$J$24)^(S$1-$G$1)</f>
        <v>0</v>
      </c>
      <c r="T81" s="234">
        <f>T$6*Assumptions!$S62*(1+Assumptions!$J$24)^(T$1-$G$1)</f>
        <v>0</v>
      </c>
      <c r="U81" s="234">
        <f>U$6*Assumptions!$S62*(1+Assumptions!$J$24)^(U$1-$G$1)</f>
        <v>0</v>
      </c>
      <c r="V81" s="234">
        <f>V$6*Assumptions!$S62*(1+Assumptions!$J$24)^(V$1-$G$1)</f>
        <v>0</v>
      </c>
      <c r="W81" s="234">
        <f>W$6*Assumptions!$S62*(1+Assumptions!$J$24)^(W$1-$G$1)</f>
        <v>0</v>
      </c>
      <c r="X81" s="234">
        <f>X$6*Assumptions!$S62*(1+Assumptions!$J$24)^(X$1-$G$1)</f>
        <v>0</v>
      </c>
      <c r="Y81" s="12"/>
      <c r="Z81" s="12"/>
    </row>
    <row r="82" spans="1:26" ht="14.25" customHeight="1">
      <c r="A82" s="423"/>
      <c r="B82" s="423"/>
      <c r="C82" s="423"/>
      <c r="D82" s="125" t="s">
        <v>105</v>
      </c>
      <c r="E82" s="237"/>
      <c r="F82" s="96"/>
      <c r="G82" s="234">
        <f>G$6*Assumptions!$S63*(1+Assumptions!$J$24)^(G$1-$G$1)</f>
        <v>0</v>
      </c>
      <c r="H82" s="234">
        <f>H$6*Assumptions!$S63*(1+Assumptions!$J$24)^(H$1-$G$1)</f>
        <v>12835.087499999998</v>
      </c>
      <c r="I82" s="234">
        <f>I$6*Assumptions!$S63*(1+Assumptions!$J$24)^(I$1-$G$1)</f>
        <v>0</v>
      </c>
      <c r="J82" s="234">
        <f>J$6*Assumptions!$S63*(1+Assumptions!$J$24)^(J$1-$G$1)</f>
        <v>13616.744328749997</v>
      </c>
      <c r="K82" s="234">
        <f>K$6*Assumptions!$S63*(1+Assumptions!$J$24)^(K$1-$G$1)</f>
        <v>0</v>
      </c>
      <c r="L82" s="234">
        <f>L$6*Assumptions!$S63*(1+Assumptions!$J$24)^(L$1-$G$1)</f>
        <v>14446.004058370871</v>
      </c>
      <c r="M82" s="234">
        <f>M$6*Assumptions!$S63*(1+Assumptions!$J$24)^(M$1-$G$1)</f>
        <v>0</v>
      </c>
      <c r="N82" s="234">
        <f>N$6*Assumptions!$S63*(1+Assumptions!$J$24)^(N$1-$G$1)</f>
        <v>15325.765705525659</v>
      </c>
      <c r="O82" s="234">
        <f>O$6*Assumptions!$S63*(1+Assumptions!$J$24)^(O$1-$G$1)</f>
        <v>0</v>
      </c>
      <c r="P82" s="234">
        <f>P$6*Assumptions!$S63*(1+Assumptions!$J$24)^(P$1-$G$1)</f>
        <v>16259.10483699217</v>
      </c>
      <c r="Q82" s="234">
        <f>Q$6*Assumptions!$S63*(1+Assumptions!$J$24)^(Q$1-$G$1)</f>
        <v>0</v>
      </c>
      <c r="R82" s="234">
        <f>R$6*Assumptions!$S63*(1+Assumptions!$J$24)^(R$1-$G$1)</f>
        <v>17249.284321564995</v>
      </c>
      <c r="S82" s="234">
        <f>S$6*Assumptions!$S63*(1+Assumptions!$J$24)^(S$1-$G$1)</f>
        <v>0</v>
      </c>
      <c r="T82" s="234">
        <f>T$6*Assumptions!$S63*(1+Assumptions!$J$24)^(T$1-$G$1)</f>
        <v>18299.765736748297</v>
      </c>
      <c r="U82" s="234">
        <f>U$6*Assumptions!$S63*(1+Assumptions!$J$24)^(U$1-$G$1)</f>
        <v>0</v>
      </c>
      <c r="V82" s="234">
        <f>V$6*Assumptions!$S63*(1+Assumptions!$J$24)^(V$1-$G$1)</f>
        <v>19414.221470116274</v>
      </c>
      <c r="W82" s="234">
        <f>W$6*Assumptions!$S63*(1+Assumptions!$J$24)^(W$1-$G$1)</f>
        <v>0</v>
      </c>
      <c r="X82" s="234">
        <f>X$6*Assumptions!$S63*(1+Assumptions!$J$24)^(X$1-$G$1)</f>
        <v>20596.54755764635</v>
      </c>
      <c r="Y82" s="12"/>
      <c r="Z82" s="12"/>
    </row>
    <row r="83" spans="1:26" ht="14.25" customHeight="1">
      <c r="A83" s="423"/>
      <c r="B83" s="423"/>
      <c r="C83" s="423"/>
      <c r="D83" s="125" t="s">
        <v>94</v>
      </c>
      <c r="E83" s="237"/>
      <c r="F83" s="96"/>
      <c r="G83" s="234">
        <f>G$6*Assumptions!$S64*(1+Assumptions!$J$24)^(G$1-$G$1)</f>
        <v>0</v>
      </c>
      <c r="H83" s="234">
        <f>H$6*Assumptions!$S64*(1+Assumptions!$J$24)^(H$1-$G$1)</f>
        <v>1633.8375000000003</v>
      </c>
      <c r="I83" s="234">
        <f>I$6*Assumptions!$S64*(1+Assumptions!$J$24)^(I$1-$G$1)</f>
        <v>0</v>
      </c>
      <c r="J83" s="234">
        <f>J$6*Assumptions!$S64*(1+Assumptions!$J$24)^(J$1-$G$1)</f>
        <v>1733.3382037500003</v>
      </c>
      <c r="K83" s="234">
        <f>K$6*Assumptions!$S64*(1+Assumptions!$J$24)^(K$1-$G$1)</f>
        <v>0</v>
      </c>
      <c r="L83" s="234">
        <f>L$6*Assumptions!$S64*(1+Assumptions!$J$24)^(L$1-$G$1)</f>
        <v>1838.898500358375</v>
      </c>
      <c r="M83" s="234">
        <f>M$6*Assumptions!$S64*(1+Assumptions!$J$24)^(M$1-$G$1)</f>
        <v>0</v>
      </c>
      <c r="N83" s="234">
        <f>N$6*Assumptions!$S64*(1+Assumptions!$J$24)^(N$1-$G$1)</f>
        <v>1950.8874190302004</v>
      </c>
      <c r="O83" s="234">
        <f>O$6*Assumptions!$S64*(1+Assumptions!$J$24)^(O$1-$G$1)</f>
        <v>0</v>
      </c>
      <c r="P83" s="234">
        <f>P$6*Assumptions!$S64*(1+Assumptions!$J$24)^(P$1-$G$1)</f>
        <v>2069.6964628491392</v>
      </c>
      <c r="Q83" s="234">
        <f>Q$6*Assumptions!$S64*(1+Assumptions!$J$24)^(Q$1-$G$1)</f>
        <v>0</v>
      </c>
      <c r="R83" s="234">
        <f>R$6*Assumptions!$S64*(1+Assumptions!$J$24)^(R$1-$G$1)</f>
        <v>2195.740977436652</v>
      </c>
      <c r="S83" s="234">
        <f>S$6*Assumptions!$S64*(1+Assumptions!$J$24)^(S$1-$G$1)</f>
        <v>0</v>
      </c>
      <c r="T83" s="234">
        <f>T$6*Assumptions!$S64*(1+Assumptions!$J$24)^(T$1-$G$1)</f>
        <v>2329.4616029625436</v>
      </c>
      <c r="U83" s="234">
        <f>U$6*Assumptions!$S64*(1+Assumptions!$J$24)^(U$1-$G$1)</f>
        <v>0</v>
      </c>
      <c r="V83" s="234">
        <f>V$6*Assumptions!$S64*(1+Assumptions!$J$24)^(V$1-$G$1)</f>
        <v>2471.3258145829627</v>
      </c>
      <c r="W83" s="234">
        <f>W$6*Assumptions!$S64*(1+Assumptions!$J$24)^(W$1-$G$1)</f>
        <v>0</v>
      </c>
      <c r="X83" s="234">
        <f>X$6*Assumptions!$S64*(1+Assumptions!$J$24)^(X$1-$G$1)</f>
        <v>2621.8295566910647</v>
      </c>
      <c r="Y83" s="12"/>
      <c r="Z83" s="12"/>
    </row>
    <row r="84" spans="1:26" ht="14.25" customHeight="1">
      <c r="A84" s="423"/>
      <c r="B84" s="423"/>
      <c r="C84" s="423"/>
      <c r="D84" s="239" t="s">
        <v>106</v>
      </c>
      <c r="E84" s="236"/>
      <c r="F84" s="317"/>
      <c r="G84" s="234">
        <f>G$6*Assumptions!$S65*(1+Assumptions!$J$24)^(G$1-$G$1)</f>
        <v>0</v>
      </c>
      <c r="H84" s="234">
        <f>H$6*Assumptions!$S65*(1+Assumptions!$J$24)^(H$1-$G$1)</f>
        <v>0</v>
      </c>
      <c r="I84" s="234">
        <f>I$6*Assumptions!$S65*(1+Assumptions!$J$24)^(I$1-$G$1)</f>
        <v>0</v>
      </c>
      <c r="J84" s="234">
        <f>J$6*Assumptions!$S65*(1+Assumptions!$J$24)^(J$1-$G$1)</f>
        <v>0</v>
      </c>
      <c r="K84" s="234">
        <f>K$6*Assumptions!$S65*(1+Assumptions!$J$24)^(K$1-$G$1)</f>
        <v>0</v>
      </c>
      <c r="L84" s="234">
        <f>L$6*Assumptions!$S65*(1+Assumptions!$J$24)^(L$1-$G$1)</f>
        <v>0</v>
      </c>
      <c r="M84" s="234">
        <f>M$6*Assumptions!$S65*(1+Assumptions!$J$24)^(M$1-$G$1)</f>
        <v>0</v>
      </c>
      <c r="N84" s="234">
        <f>N$6*Assumptions!$S65*(1+Assumptions!$J$24)^(N$1-$G$1)</f>
        <v>0</v>
      </c>
      <c r="O84" s="234">
        <f>O$6*Assumptions!$S65*(1+Assumptions!$J$24)^(O$1-$G$1)</f>
        <v>0</v>
      </c>
      <c r="P84" s="234">
        <f>P$6*Assumptions!$S65*(1+Assumptions!$J$24)^(P$1-$G$1)</f>
        <v>0</v>
      </c>
      <c r="Q84" s="234">
        <f>Q$6*Assumptions!$S65*(1+Assumptions!$J$24)^(Q$1-$G$1)</f>
        <v>0</v>
      </c>
      <c r="R84" s="234">
        <f>R$6*Assumptions!$S65*(1+Assumptions!$J$24)^(R$1-$G$1)</f>
        <v>0</v>
      </c>
      <c r="S84" s="234">
        <f>S$6*Assumptions!$S65*(1+Assumptions!$J$24)^(S$1-$G$1)</f>
        <v>0</v>
      </c>
      <c r="T84" s="234">
        <f>T$6*Assumptions!$S65*(1+Assumptions!$J$24)^(T$1-$G$1)</f>
        <v>0</v>
      </c>
      <c r="U84" s="234">
        <f>U$6*Assumptions!$S65*(1+Assumptions!$J$24)^(U$1-$G$1)</f>
        <v>0</v>
      </c>
      <c r="V84" s="234">
        <f>V$6*Assumptions!$S65*(1+Assumptions!$J$24)^(V$1-$G$1)</f>
        <v>0</v>
      </c>
      <c r="W84" s="234">
        <f>W$6*Assumptions!$S65*(1+Assumptions!$J$24)^(W$1-$G$1)</f>
        <v>0</v>
      </c>
      <c r="X84" s="234">
        <f>X$6*Assumptions!$S65*(1+Assumptions!$J$24)^(X$1-$G$1)</f>
        <v>0</v>
      </c>
      <c r="Y84" s="12"/>
      <c r="Z84" s="12"/>
    </row>
    <row r="85" spans="1:26" ht="14.25" customHeight="1">
      <c r="A85" s="423"/>
      <c r="B85" s="423"/>
      <c r="C85" s="423"/>
      <c r="D85" s="305" t="s">
        <v>206</v>
      </c>
      <c r="E85" s="237"/>
      <c r="F85" s="96"/>
      <c r="G85" s="234">
        <f t="shared" ref="G85:X85" si="7">SUM(G75:G84)</f>
        <v>0</v>
      </c>
      <c r="H85" s="234">
        <f t="shared" si="7"/>
        <v>23997.712499999998</v>
      </c>
      <c r="I85" s="234">
        <f t="shared" si="7"/>
        <v>0</v>
      </c>
      <c r="J85" s="234">
        <f t="shared" si="7"/>
        <v>25459.17319125</v>
      </c>
      <c r="K85" s="234">
        <f t="shared" si="7"/>
        <v>0</v>
      </c>
      <c r="L85" s="234">
        <f t="shared" si="7"/>
        <v>27009.636838597118</v>
      </c>
      <c r="M85" s="234">
        <f t="shared" si="7"/>
        <v>0</v>
      </c>
      <c r="N85" s="234">
        <f t="shared" si="7"/>
        <v>28654.523722067686</v>
      </c>
      <c r="O85" s="234">
        <f t="shared" si="7"/>
        <v>0</v>
      </c>
      <c r="P85" s="234">
        <f t="shared" si="7"/>
        <v>30399.584216741605</v>
      </c>
      <c r="Q85" s="234">
        <f t="shared" si="7"/>
        <v>0</v>
      </c>
      <c r="R85" s="234">
        <f t="shared" si="7"/>
        <v>32250.918895541174</v>
      </c>
      <c r="S85" s="234">
        <f t="shared" si="7"/>
        <v>0</v>
      </c>
      <c r="T85" s="234">
        <f t="shared" si="7"/>
        <v>34214.999856279625</v>
      </c>
      <c r="U85" s="234">
        <f t="shared" si="7"/>
        <v>0</v>
      </c>
      <c r="V85" s="234">
        <f t="shared" si="7"/>
        <v>36298.693347527056</v>
      </c>
      <c r="W85" s="234">
        <f t="shared" si="7"/>
        <v>0</v>
      </c>
      <c r="X85" s="234">
        <f t="shared" si="7"/>
        <v>38509.283772391449</v>
      </c>
      <c r="Y85" s="12"/>
      <c r="Z85" s="12"/>
    </row>
    <row r="86" spans="1:26" ht="14.25" customHeight="1">
      <c r="A86" s="423"/>
      <c r="B86" s="423"/>
      <c r="C86" s="423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423"/>
      <c r="B87" s="423"/>
      <c r="C87" s="423"/>
      <c r="D87" s="305" t="s">
        <v>207</v>
      </c>
      <c r="E87" s="12"/>
      <c r="F87" s="12"/>
      <c r="G87" s="234">
        <f t="shared" ref="G87:X87" si="8">G85+G72</f>
        <v>36705</v>
      </c>
      <c r="H87" s="234">
        <f t="shared" si="8"/>
        <v>23997.712499999998</v>
      </c>
      <c r="I87" s="234">
        <f t="shared" si="8"/>
        <v>38940.334499999997</v>
      </c>
      <c r="J87" s="234">
        <f t="shared" si="8"/>
        <v>25459.17319125</v>
      </c>
      <c r="K87" s="234">
        <f t="shared" si="8"/>
        <v>41311.80087105</v>
      </c>
      <c r="L87" s="234">
        <f t="shared" si="8"/>
        <v>27009.636838597118</v>
      </c>
      <c r="M87" s="234">
        <f t="shared" si="8"/>
        <v>43827.689544096946</v>
      </c>
      <c r="N87" s="234">
        <f t="shared" si="8"/>
        <v>28654.523722067686</v>
      </c>
      <c r="O87" s="234">
        <f t="shared" si="8"/>
        <v>46496.795837332451</v>
      </c>
      <c r="P87" s="234">
        <f t="shared" si="8"/>
        <v>30399.584216741605</v>
      </c>
      <c r="Q87" s="234">
        <f t="shared" si="8"/>
        <v>49328.450703825991</v>
      </c>
      <c r="R87" s="234">
        <f t="shared" si="8"/>
        <v>32250.918895541174</v>
      </c>
      <c r="S87" s="234">
        <f t="shared" si="8"/>
        <v>52332.553351688992</v>
      </c>
      <c r="T87" s="234">
        <f t="shared" si="8"/>
        <v>34214.999856279625</v>
      </c>
      <c r="U87" s="234">
        <f t="shared" si="8"/>
        <v>55519.60585080686</v>
      </c>
      <c r="V87" s="234">
        <f t="shared" si="8"/>
        <v>36298.693347527056</v>
      </c>
      <c r="W87" s="234">
        <f t="shared" si="8"/>
        <v>58900.749847120984</v>
      </c>
      <c r="X87" s="234">
        <f t="shared" si="8"/>
        <v>38509.283772391449</v>
      </c>
      <c r="Y87" s="12"/>
      <c r="Z87" s="12"/>
    </row>
    <row r="88" spans="1:26" ht="14.25" customHeight="1">
      <c r="A88" s="423"/>
      <c r="B88" s="423"/>
      <c r="C88" s="423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314"/>
      <c r="B89" s="314"/>
      <c r="C89" s="314"/>
      <c r="D89" s="310" t="s">
        <v>208</v>
      </c>
      <c r="E89" s="311"/>
      <c r="F89" s="311"/>
      <c r="G89" s="312">
        <f t="shared" ref="G89:X89" si="9">G57-G87</f>
        <v>61007.624999999971</v>
      </c>
      <c r="H89" s="312">
        <f t="shared" si="9"/>
        <v>81179.321249999979</v>
      </c>
      <c r="I89" s="312">
        <f t="shared" si="9"/>
        <v>64722.989362499997</v>
      </c>
      <c r="J89" s="312">
        <f t="shared" si="9"/>
        <v>86123.141914125023</v>
      </c>
      <c r="K89" s="312">
        <f t="shared" si="9"/>
        <v>68664.619414676228</v>
      </c>
      <c r="L89" s="312">
        <f t="shared" si="9"/>
        <v>9150.0633228942861</v>
      </c>
      <c r="M89" s="312">
        <f t="shared" si="9"/>
        <v>72846.294737029966</v>
      </c>
      <c r="N89" s="312">
        <f t="shared" si="9"/>
        <v>96932.354969227919</v>
      </c>
      <c r="O89" s="312">
        <f t="shared" si="9"/>
        <v>77282.634086515187</v>
      </c>
      <c r="P89" s="312">
        <f t="shared" si="9"/>
        <v>102835.53538685394</v>
      </c>
      <c r="Q89" s="312">
        <f t="shared" si="9"/>
        <v>81989.146502383854</v>
      </c>
      <c r="R89" s="312">
        <f t="shared" si="9"/>
        <v>109098.21949191333</v>
      </c>
      <c r="S89" s="312">
        <f t="shared" si="9"/>
        <v>86982.285524379025</v>
      </c>
      <c r="T89" s="312">
        <f t="shared" si="9"/>
        <v>115742.30105897084</v>
      </c>
      <c r="U89" s="312">
        <f t="shared" si="9"/>
        <v>92279.506712813658</v>
      </c>
      <c r="V89" s="312">
        <f t="shared" si="9"/>
        <v>122791.00719346217</v>
      </c>
      <c r="W89" s="312">
        <f t="shared" si="9"/>
        <v>97899.328671624098</v>
      </c>
      <c r="X89" s="312">
        <f t="shared" si="9"/>
        <v>130268.97953154397</v>
      </c>
      <c r="Y89" s="314"/>
      <c r="Z89" s="314"/>
    </row>
    <row r="90" spans="1:26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350"/>
      <c r="B93" s="350"/>
      <c r="C93" s="350"/>
      <c r="D93" s="280" t="s">
        <v>209</v>
      </c>
      <c r="E93" s="351"/>
      <c r="F93" s="352"/>
      <c r="G93" s="352"/>
      <c r="H93" s="352"/>
      <c r="I93" s="352"/>
      <c r="J93" s="352"/>
      <c r="K93" s="352"/>
      <c r="L93" s="352"/>
      <c r="M93" s="352"/>
      <c r="N93" s="352"/>
      <c r="O93" s="352"/>
      <c r="P93" s="352"/>
      <c r="Q93" s="352"/>
      <c r="R93" s="352"/>
      <c r="S93" s="352"/>
      <c r="T93" s="352"/>
      <c r="U93" s="352"/>
      <c r="V93" s="352"/>
      <c r="W93" s="352"/>
      <c r="X93" s="352"/>
      <c r="Y93" s="350"/>
      <c r="Z93" s="350"/>
    </row>
    <row r="94" spans="1:26" ht="14.25" customHeight="1">
      <c r="A94" s="441" t="s">
        <v>221</v>
      </c>
      <c r="B94" s="423"/>
      <c r="C94" s="423"/>
      <c r="D94" s="229" t="s">
        <v>202</v>
      </c>
      <c r="E94" s="228"/>
      <c r="F94" s="228"/>
      <c r="G94" s="286"/>
      <c r="H94" s="286"/>
      <c r="I94" s="286"/>
      <c r="J94" s="286"/>
      <c r="K94" s="286"/>
      <c r="L94" s="286"/>
      <c r="M94" s="286"/>
      <c r="N94" s="286"/>
      <c r="O94" s="286"/>
      <c r="P94" s="286"/>
      <c r="Q94" s="286"/>
      <c r="R94" s="286"/>
      <c r="S94" s="286"/>
      <c r="T94" s="286"/>
      <c r="U94" s="286"/>
      <c r="V94" s="286"/>
      <c r="W94" s="286"/>
      <c r="X94" s="286"/>
      <c r="Y94" s="12"/>
      <c r="Z94" s="12"/>
    </row>
    <row r="95" spans="1:26" ht="14.25" customHeight="1">
      <c r="A95" s="423"/>
      <c r="B95" s="423"/>
      <c r="C95" s="423"/>
      <c r="D95" s="125" t="s">
        <v>61</v>
      </c>
      <c r="E95" s="287"/>
      <c r="F95" s="96"/>
      <c r="G95" s="286">
        <f>Assumptions!$F$19*IF(Assumptions!$E$3=$D$1,1,0)*IF(Assumptions!F$10=$D95,1,0)</f>
        <v>375</v>
      </c>
      <c r="H95" s="286">
        <f>Assumptions!$F$19*IF(Assumptions!$E$3=$D$1,1,0)*IF(Assumptions!G$10=$D95,1,0)</f>
        <v>0</v>
      </c>
      <c r="I95" s="286">
        <f>Assumptions!$F$19*IF(Assumptions!$E$3=$D$1,1,0)*IF(Assumptions!H$10=$D95,1,0)</f>
        <v>0</v>
      </c>
      <c r="J95" s="286">
        <f>Assumptions!$F$19*IF(Assumptions!$E$3=$D$1,1,0)*IF(Assumptions!I$10=$D95,1,0)</f>
        <v>0</v>
      </c>
      <c r="K95" s="286">
        <f>Assumptions!$F$19*IF(Assumptions!$E$3=$D$1,1,0)*IF(Assumptions!J$10=$D95,1,0)</f>
        <v>0</v>
      </c>
      <c r="L95" s="286">
        <f>Assumptions!$F$19*IF(Assumptions!$E$3=$D$1,1,0)*IF(Assumptions!K$10=$D95,1,0)</f>
        <v>0</v>
      </c>
      <c r="M95" s="286">
        <f>Assumptions!$F$19*IF(Assumptions!$E$3=$D$1,1,0)*IF(Assumptions!L$10=$D95,1,0)</f>
        <v>375</v>
      </c>
      <c r="N95" s="286">
        <f>Assumptions!$F$19*IF(Assumptions!$E$3=$D$1,1,0)*IF(Assumptions!M$10=$D95,1,0)</f>
        <v>0</v>
      </c>
      <c r="O95" s="286">
        <f>Assumptions!$F$19*IF(Assumptions!$E$3=$D$1,1,0)*IF(Assumptions!N$10=$D95,1,0)</f>
        <v>0</v>
      </c>
      <c r="P95" s="286">
        <f>Assumptions!$F$19*IF(Assumptions!$E$3=$D$1,1,0)*IF(Assumptions!O$10=$D95,1,0)</f>
        <v>0</v>
      </c>
      <c r="Q95" s="286">
        <f>Assumptions!$F$19*IF(Assumptions!$E$3=$D$1,1,0)*IF(Assumptions!P$10=$D95,1,0)</f>
        <v>0</v>
      </c>
      <c r="R95" s="286">
        <f>Assumptions!$F$19*IF(Assumptions!$E$3=$D$1,1,0)*IF(Assumptions!Q$10=$D95,1,0)</f>
        <v>0</v>
      </c>
      <c r="S95" s="286">
        <f>Assumptions!$F$19*IF(Assumptions!$E$3=$D$1,1,0)*IF(Assumptions!R$10=$D95,1,0)</f>
        <v>375</v>
      </c>
      <c r="T95" s="286">
        <f>Assumptions!$F$19*IF(Assumptions!$E$3=$D$1,1,0)*IF(Assumptions!S$10=$D95,1,0)</f>
        <v>0</v>
      </c>
      <c r="U95" s="286">
        <f>Assumptions!$F$19*IF(Assumptions!$E$3=$D$1,1,0)*IF(Assumptions!T$10=$D95,1,0)</f>
        <v>0</v>
      </c>
      <c r="V95" s="286">
        <f>Assumptions!$F$19*IF(Assumptions!$E$3=$D$1,1,0)*IF(Assumptions!U$10=$D95,1,0)</f>
        <v>0</v>
      </c>
      <c r="W95" s="286">
        <f>Assumptions!$F$19*IF(Assumptions!$E$3=$D$1,1,0)*IF(Assumptions!V$10=$D95,1,0)</f>
        <v>0</v>
      </c>
      <c r="X95" s="286">
        <f>Assumptions!$F$19*IF(Assumptions!$E$3=$D$1,1,0)*IF(Assumptions!W$10=$D95,1,0)</f>
        <v>0</v>
      </c>
      <c r="Y95" s="12"/>
      <c r="Z95" s="12"/>
    </row>
    <row r="96" spans="1:26" ht="14.25" customHeight="1">
      <c r="A96" s="423"/>
      <c r="B96" s="423"/>
      <c r="C96" s="423"/>
      <c r="D96" s="125" t="s">
        <v>62</v>
      </c>
      <c r="E96" s="287"/>
      <c r="F96" s="96"/>
      <c r="G96" s="286">
        <f>Assumptions!$F$19*IF(Assumptions!$E$3=$D$1,1,0)*IF(Assumptions!F$10=$D96,1,0)</f>
        <v>0</v>
      </c>
      <c r="H96" s="286">
        <f>Assumptions!$F$19*IF(Assumptions!$E$3=$D$1,1,0)*IF(Assumptions!G$10=$D96,1,0)</f>
        <v>375</v>
      </c>
      <c r="I96" s="286">
        <f>Assumptions!$F$19*IF(Assumptions!$E$3=$D$1,1,0)*IF(Assumptions!H$10=$D96,1,0)</f>
        <v>0</v>
      </c>
      <c r="J96" s="286">
        <f>Assumptions!$F$19*IF(Assumptions!$E$3=$D$1,1,0)*IF(Assumptions!I$10=$D96,1,0)</f>
        <v>0</v>
      </c>
      <c r="K96" s="286">
        <f>Assumptions!$F$19*IF(Assumptions!$E$3=$D$1,1,0)*IF(Assumptions!J$10=$D96,1,0)</f>
        <v>0</v>
      </c>
      <c r="L96" s="286">
        <f>Assumptions!$F$19*IF(Assumptions!$E$3=$D$1,1,0)*IF(Assumptions!K$10=$D96,1,0)</f>
        <v>0</v>
      </c>
      <c r="M96" s="286">
        <f>Assumptions!$F$19*IF(Assumptions!$E$3=$D$1,1,0)*IF(Assumptions!L$10=$D96,1,0)</f>
        <v>0</v>
      </c>
      <c r="N96" s="286">
        <f>Assumptions!$F$19*IF(Assumptions!$E$3=$D$1,1,0)*IF(Assumptions!M$10=$D96,1,0)</f>
        <v>375</v>
      </c>
      <c r="O96" s="286">
        <f>Assumptions!$F$19*IF(Assumptions!$E$3=$D$1,1,0)*IF(Assumptions!N$10=$D96,1,0)</f>
        <v>0</v>
      </c>
      <c r="P96" s="286">
        <f>Assumptions!$F$19*IF(Assumptions!$E$3=$D$1,1,0)*IF(Assumptions!O$10=$D96,1,0)</f>
        <v>0</v>
      </c>
      <c r="Q96" s="286">
        <f>Assumptions!$F$19*IF(Assumptions!$E$3=$D$1,1,0)*IF(Assumptions!P$10=$D96,1,0)</f>
        <v>0</v>
      </c>
      <c r="R96" s="286">
        <f>Assumptions!$F$19*IF(Assumptions!$E$3=$D$1,1,0)*IF(Assumptions!Q$10=$D96,1,0)</f>
        <v>0</v>
      </c>
      <c r="S96" s="286">
        <f>Assumptions!$F$19*IF(Assumptions!$E$3=$D$1,1,0)*IF(Assumptions!R$10=$D96,1,0)</f>
        <v>0</v>
      </c>
      <c r="T96" s="286">
        <f>Assumptions!$F$19*IF(Assumptions!$E$3=$D$1,1,0)*IF(Assumptions!S$10=$D96,1,0)</f>
        <v>375</v>
      </c>
      <c r="U96" s="286">
        <f>Assumptions!$F$19*IF(Assumptions!$E$3=$D$1,1,0)*IF(Assumptions!T$10=$D96,1,0)</f>
        <v>0</v>
      </c>
      <c r="V96" s="286">
        <f>Assumptions!$F$19*IF(Assumptions!$E$3=$D$1,1,0)*IF(Assumptions!U$10=$D96,1,0)</f>
        <v>0</v>
      </c>
      <c r="W96" s="286">
        <f>Assumptions!$F$19*IF(Assumptions!$E$3=$D$1,1,0)*IF(Assumptions!V$10=$D96,1,0)</f>
        <v>0</v>
      </c>
      <c r="X96" s="286">
        <f>Assumptions!$F$19*IF(Assumptions!$E$3=$D$1,1,0)*IF(Assumptions!W$10=$D96,1,0)</f>
        <v>0</v>
      </c>
      <c r="Y96" s="12"/>
      <c r="Z96" s="12"/>
    </row>
    <row r="97" spans="1:26" ht="14.25" customHeight="1">
      <c r="A97" s="423"/>
      <c r="B97" s="423"/>
      <c r="C97" s="423"/>
      <c r="D97" s="125" t="s">
        <v>125</v>
      </c>
      <c r="E97" s="287"/>
      <c r="F97" s="96"/>
      <c r="G97" s="286">
        <f>Assumptions!$F$19*IF(Assumptions!$E$3=$D$1,1,0)*IF(Assumptions!F$10=$D97,1,0)</f>
        <v>0</v>
      </c>
      <c r="H97" s="286">
        <f>Assumptions!$F$19*IF(Assumptions!$E$3=$D$1,1,0)*IF(Assumptions!G$10=$D97,1,0)</f>
        <v>0</v>
      </c>
      <c r="I97" s="286">
        <f>Assumptions!$F$19*IF(Assumptions!$E$3=$D$1,1,0)*IF(Assumptions!H$10=$D97,1,0)</f>
        <v>375</v>
      </c>
      <c r="J97" s="286">
        <f>Assumptions!$F$19*IF(Assumptions!$E$3=$D$1,1,0)*IF(Assumptions!I$10=$D97,1,0)</f>
        <v>0</v>
      </c>
      <c r="K97" s="286">
        <f>Assumptions!$F$19*IF(Assumptions!$E$3=$D$1,1,0)*IF(Assumptions!J$10=$D97,1,0)</f>
        <v>0</v>
      </c>
      <c r="L97" s="286">
        <f>Assumptions!$F$19*IF(Assumptions!$E$3=$D$1,1,0)*IF(Assumptions!K$10=$D97,1,0)</f>
        <v>0</v>
      </c>
      <c r="M97" s="286">
        <f>Assumptions!$F$19*IF(Assumptions!$E$3=$D$1,1,0)*IF(Assumptions!L$10=$D97,1,0)</f>
        <v>0</v>
      </c>
      <c r="N97" s="286">
        <f>Assumptions!$F$19*IF(Assumptions!$E$3=$D$1,1,0)*IF(Assumptions!M$10=$D97,1,0)</f>
        <v>0</v>
      </c>
      <c r="O97" s="286">
        <f>Assumptions!$F$19*IF(Assumptions!$E$3=$D$1,1,0)*IF(Assumptions!N$10=$D97,1,0)</f>
        <v>375</v>
      </c>
      <c r="P97" s="286">
        <f>Assumptions!$F$19*IF(Assumptions!$E$3=$D$1,1,0)*IF(Assumptions!O$10=$D97,1,0)</f>
        <v>0</v>
      </c>
      <c r="Q97" s="286">
        <f>Assumptions!$F$19*IF(Assumptions!$E$3=$D$1,1,0)*IF(Assumptions!P$10=$D97,1,0)</f>
        <v>0</v>
      </c>
      <c r="R97" s="286">
        <f>Assumptions!$F$19*IF(Assumptions!$E$3=$D$1,1,0)*IF(Assumptions!Q$10=$D97,1,0)</f>
        <v>0</v>
      </c>
      <c r="S97" s="286">
        <f>Assumptions!$F$19*IF(Assumptions!$E$3=$D$1,1,0)*IF(Assumptions!R$10=$D97,1,0)</f>
        <v>0</v>
      </c>
      <c r="T97" s="286">
        <f>Assumptions!$F$19*IF(Assumptions!$E$3=$D$1,1,0)*IF(Assumptions!S$10=$D97,1,0)</f>
        <v>0</v>
      </c>
      <c r="U97" s="286">
        <f>Assumptions!$F$19*IF(Assumptions!$E$3=$D$1,1,0)*IF(Assumptions!T$10=$D97,1,0)</f>
        <v>375</v>
      </c>
      <c r="V97" s="286">
        <f>Assumptions!$F$19*IF(Assumptions!$E$3=$D$1,1,0)*IF(Assumptions!U$10=$D97,1,0)</f>
        <v>0</v>
      </c>
      <c r="W97" s="286">
        <f>Assumptions!$F$19*IF(Assumptions!$E$3=$D$1,1,0)*IF(Assumptions!V$10=$D97,1,0)</f>
        <v>0</v>
      </c>
      <c r="X97" s="286">
        <f>Assumptions!$F$19*IF(Assumptions!$E$3=$D$1,1,0)*IF(Assumptions!W$10=$D97,1,0)</f>
        <v>0</v>
      </c>
      <c r="Y97" s="12"/>
      <c r="Z97" s="12"/>
    </row>
    <row r="98" spans="1:26" ht="14.25" customHeight="1">
      <c r="A98" s="423"/>
      <c r="B98" s="423"/>
      <c r="C98" s="423"/>
      <c r="D98" s="125" t="s">
        <v>127</v>
      </c>
      <c r="E98" s="287"/>
      <c r="F98" s="96"/>
      <c r="G98" s="286">
        <f>Assumptions!$F$19*IF(Assumptions!$E$3=$D$1,1,0)*IF(Assumptions!F$10=$D98,1,0)</f>
        <v>0</v>
      </c>
      <c r="H98" s="286">
        <f>Assumptions!$F$19*IF(Assumptions!$E$3=$D$1,1,0)*IF(Assumptions!G$10=$D98,1,0)</f>
        <v>0</v>
      </c>
      <c r="I98" s="286">
        <f>Assumptions!$F$19*IF(Assumptions!$E$3=$D$1,1,0)*IF(Assumptions!H$10=$D98,1,0)</f>
        <v>0</v>
      </c>
      <c r="J98" s="286">
        <f>Assumptions!$F$19*IF(Assumptions!$E$3=$D$1,1,0)*IF(Assumptions!I$10=$D98,1,0)</f>
        <v>375</v>
      </c>
      <c r="K98" s="286">
        <f>Assumptions!$F$19*IF(Assumptions!$E$3=$D$1,1,0)*IF(Assumptions!J$10=$D98,1,0)</f>
        <v>375</v>
      </c>
      <c r="L98" s="286">
        <f>Assumptions!$F$19*IF(Assumptions!$E$3=$D$1,1,0)*IF(Assumptions!K$10=$D98,1,0)</f>
        <v>375</v>
      </c>
      <c r="M98" s="286">
        <f>Assumptions!$F$19*IF(Assumptions!$E$3=$D$1,1,0)*IF(Assumptions!L$10=$D98,1,0)</f>
        <v>0</v>
      </c>
      <c r="N98" s="286">
        <f>Assumptions!$F$19*IF(Assumptions!$E$3=$D$1,1,0)*IF(Assumptions!M$10=$D98,1,0)</f>
        <v>0</v>
      </c>
      <c r="O98" s="286">
        <f>Assumptions!$F$19*IF(Assumptions!$E$3=$D$1,1,0)*IF(Assumptions!N$10=$D98,1,0)</f>
        <v>0</v>
      </c>
      <c r="P98" s="286">
        <f>Assumptions!$F$19*IF(Assumptions!$E$3=$D$1,1,0)*IF(Assumptions!O$10=$D98,1,0)</f>
        <v>375</v>
      </c>
      <c r="Q98" s="286">
        <f>Assumptions!$F$19*IF(Assumptions!$E$3=$D$1,1,0)*IF(Assumptions!P$10=$D98,1,0)</f>
        <v>375</v>
      </c>
      <c r="R98" s="286">
        <f>Assumptions!$F$19*IF(Assumptions!$E$3=$D$1,1,0)*IF(Assumptions!Q$10=$D98,1,0)</f>
        <v>375</v>
      </c>
      <c r="S98" s="286">
        <f>Assumptions!$F$19*IF(Assumptions!$E$3=$D$1,1,0)*IF(Assumptions!R$10=$D98,1,0)</f>
        <v>0</v>
      </c>
      <c r="T98" s="286">
        <f>Assumptions!$F$19*IF(Assumptions!$E$3=$D$1,1,0)*IF(Assumptions!S$10=$D98,1,0)</f>
        <v>0</v>
      </c>
      <c r="U98" s="286">
        <f>Assumptions!$F$19*IF(Assumptions!$E$3=$D$1,1,0)*IF(Assumptions!T$10=$D98,1,0)</f>
        <v>0</v>
      </c>
      <c r="V98" s="286">
        <f>Assumptions!$F$19*IF(Assumptions!$E$3=$D$1,1,0)*IF(Assumptions!U$10=$D98,1,0)</f>
        <v>375</v>
      </c>
      <c r="W98" s="286">
        <f>Assumptions!$F$19*IF(Assumptions!$E$3=$D$1,1,0)*IF(Assumptions!V$10=$D98,1,0)</f>
        <v>375</v>
      </c>
      <c r="X98" s="286">
        <f>Assumptions!$F$19*IF(Assumptions!$E$3=$D$1,1,0)*IF(Assumptions!W$10=$D98,1,0)</f>
        <v>375</v>
      </c>
      <c r="Y98" s="12"/>
      <c r="Z98" s="12"/>
    </row>
    <row r="99" spans="1:26" ht="14.25" customHeight="1">
      <c r="A99" s="423"/>
      <c r="B99" s="423"/>
      <c r="C99" s="423"/>
      <c r="D99" s="288"/>
      <c r="E99" s="287"/>
      <c r="F99" s="96"/>
      <c r="G99" s="289"/>
      <c r="H99" s="289"/>
      <c r="I99" s="289"/>
      <c r="J99" s="289"/>
      <c r="K99" s="289"/>
      <c r="L99" s="289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423"/>
      <c r="B100" s="423"/>
      <c r="C100" s="423"/>
      <c r="D100" s="229" t="s">
        <v>162</v>
      </c>
      <c r="E100" s="287"/>
      <c r="F100" s="96"/>
      <c r="G100" s="289"/>
      <c r="H100" s="289"/>
      <c r="I100" s="289"/>
      <c r="J100" s="289"/>
      <c r="K100" s="289"/>
      <c r="L100" s="289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423"/>
      <c r="B101" s="423"/>
      <c r="C101" s="423"/>
      <c r="D101" s="125" t="s">
        <v>61</v>
      </c>
      <c r="E101" s="290"/>
      <c r="F101" s="96"/>
      <c r="G101" s="234">
        <f>G95*Assumptions!$AA$74*(1+Assumptions!$J$24)^(G$1-$G$1)*IF(G$1=Assumptions!$R$3,CHOOSE(Assumptions!$P$3,'Cost Curves'!AN$87,'Cost Curves'!AN$88,'Cost Curves'!AN$89),1)</f>
        <v>436079.02500000002</v>
      </c>
      <c r="H101" s="234">
        <f>H95*Assumptions!$AA$74*(1+Assumptions!$J$24)^(H$1-$G$1)*IF(H$1=Assumptions!$R$3,CHOOSE(Assumptions!$P$3,'Cost Curves'!AO$87,'Cost Curves'!AO$88,'Cost Curves'!AO$89),1)</f>
        <v>0</v>
      </c>
      <c r="I101" s="234">
        <f>I95*Assumptions!$AA$74*(1+Assumptions!$J$24)^(I$1-$G$1)*IF(I$1=Assumptions!$R$3,CHOOSE(Assumptions!$P$3,'Cost Curves'!AP$87,'Cost Curves'!AP$88,'Cost Curves'!AP$89),1)</f>
        <v>0</v>
      </c>
      <c r="J101" s="234">
        <f>J95*Assumptions!$AA$74*(1+Assumptions!$J$24)^(J$1-$G$1)*IF(J$1=Assumptions!$R$3,CHOOSE(Assumptions!$P$3,'Cost Curves'!AQ$87,'Cost Curves'!AQ$88,'Cost Curves'!AQ$89),1)</f>
        <v>0</v>
      </c>
      <c r="K101" s="234">
        <f>K95*Assumptions!$AA$74*(1+Assumptions!$J$24)^(K$1-$G$1)*IF(K$1=Assumptions!$R$3,CHOOSE(Assumptions!$P$3,'Cost Curves'!AR$87,'Cost Curves'!AR$88,'Cost Curves'!AR$89),1)</f>
        <v>0</v>
      </c>
      <c r="L101" s="234">
        <f>L95*Assumptions!$AA$74*(1+Assumptions!$J$24)^(L$1-$G$1)*IF(L$1=Assumptions!$R$3,CHOOSE(Assumptions!$P$3,'Cost Curves'!AS$87,'Cost Curves'!AS$88,'Cost Curves'!AS$89),1)</f>
        <v>0</v>
      </c>
      <c r="M101" s="234">
        <f>M95*Assumptions!$AA$74*(1+Assumptions!$J$24)^(M$1-$G$1)*IF(M$1=Assumptions!$R$3,CHOOSE(Assumptions!$P$3,'Cost Curves'!AT$87,'Cost Curves'!AT$88,'Cost Curves'!AT$89),1)</f>
        <v>520701.16126937722</v>
      </c>
      <c r="N101" s="234">
        <f>N95*Assumptions!$AA$74*(1+Assumptions!$J$24)^(N$1-$G$1)*IF(N$1=Assumptions!$R$3,CHOOSE(Assumptions!$P$3,'Cost Curves'!AU$87,'Cost Curves'!AU$88,'Cost Curves'!AU$89),1)</f>
        <v>0</v>
      </c>
      <c r="O101" s="234">
        <f>O95*Assumptions!$AA$74*(1+Assumptions!$J$24)^(O$1-$G$1)*IF(O$1=Assumptions!$R$3,CHOOSE(Assumptions!$P$3,'Cost Curves'!AV$87,'Cost Curves'!AV$88,'Cost Curves'!AV$89),1)</f>
        <v>0</v>
      </c>
      <c r="P101" s="234">
        <f>P95*Assumptions!$AA$74*(1+Assumptions!$J$24)^(P$1-$G$1)*IF(P$1=Assumptions!$R$3,CHOOSE(Assumptions!$P$3,'Cost Curves'!AW$87,'Cost Curves'!AW$88,'Cost Curves'!AW$89),1)</f>
        <v>0</v>
      </c>
      <c r="Q101" s="234">
        <f>Q95*Assumptions!$AA$74*(1+Assumptions!$J$24)^(Q$1-$G$1)*IF(Q$1=Assumptions!$R$3,CHOOSE(Assumptions!$P$3,'Cost Curves'!AX$87,'Cost Curves'!AX$88,'Cost Curves'!AX$89),1)</f>
        <v>0</v>
      </c>
      <c r="R101" s="234">
        <f>R95*Assumptions!$AA$74*(1+Assumptions!$J$24)^(R$1-$G$1)*IF(R$1=Assumptions!$R$3,CHOOSE(Assumptions!$P$3,'Cost Curves'!AY$87,'Cost Curves'!AY$88,'Cost Curves'!AY$89),1)</f>
        <v>0</v>
      </c>
      <c r="S101" s="234">
        <f>S95*Assumptions!$AA$74*(1+Assumptions!$J$24)^(S$1-$G$1)*IF(S$1=Assumptions!$R$3,CHOOSE(Assumptions!$P$3,'Cost Curves'!AZ$87,'Cost Curves'!AZ$88,'Cost Curves'!AZ$89),1)</f>
        <v>621744.41741901694</v>
      </c>
      <c r="T101" s="234">
        <f>T95*Assumptions!$AA$74*(1+Assumptions!$J$24)^(T$1-$G$1)*IF(T$1=Assumptions!$R$3,CHOOSE(Assumptions!$P$3,'Cost Curves'!BA$87,'Cost Curves'!BA$88,'Cost Curves'!BA$89),1)</f>
        <v>0</v>
      </c>
      <c r="U101" s="234">
        <f>U95*Assumptions!$AA$74*(1+Assumptions!$J$24)^(U$1-$G$1)*IF(U$1=Assumptions!$R$3,CHOOSE(Assumptions!$P$3,'Cost Curves'!BB$87,'Cost Curves'!BB$88,'Cost Curves'!BB$89),1)</f>
        <v>0</v>
      </c>
      <c r="V101" s="234">
        <f>V95*Assumptions!$AA$74*(1+Assumptions!$J$24)^(V$1-$G$1)*IF(V$1=Assumptions!$R$3,CHOOSE(Assumptions!$P$3,'Cost Curves'!BC$87,'Cost Curves'!BC$88,'Cost Curves'!BC$89),1)</f>
        <v>0</v>
      </c>
      <c r="W101" s="234">
        <f>W95*Assumptions!$AA$74*(1+Assumptions!$J$24)^(W$1-$G$1)*IF(W$1=Assumptions!$R$3,CHOOSE(Assumptions!$P$3,'Cost Curves'!BD$87,'Cost Curves'!BD$88,'Cost Curves'!BD$89),1)</f>
        <v>0</v>
      </c>
      <c r="X101" s="234">
        <f>X95*Assumptions!$AA$74*(1+Assumptions!$J$24)^(X$1-$G$1)*IF(X$1=Assumptions!$R$3,CHOOSE(Assumptions!$P$3,'Cost Curves'!BE$87,'Cost Curves'!BE$88,'Cost Curves'!BE$89),1)</f>
        <v>0</v>
      </c>
      <c r="Y101" s="12"/>
      <c r="Z101" s="12"/>
    </row>
    <row r="102" spans="1:26" ht="14.25" customHeight="1">
      <c r="A102" s="423"/>
      <c r="B102" s="423"/>
      <c r="C102" s="423"/>
      <c r="D102" s="125" t="s">
        <v>62</v>
      </c>
      <c r="E102" s="290"/>
      <c r="F102" s="96"/>
      <c r="G102" s="234">
        <f>G96*Assumptions!$AB$74*(1+Assumptions!$J$24)^(G$1-$G$1)*IF(G$1=Assumptions!$R$3,CHOOSE(Assumptions!$P$3,'Cost Curves'!AN$87,'Cost Curves'!AN$88,'Cost Curves'!AN$89),1)</f>
        <v>0</v>
      </c>
      <c r="H102" s="234">
        <f>H96*Assumptions!$AB$74*(1+Assumptions!$J$24)^(H$1-$G$1)*IF(H$1=Assumptions!$R$3,CHOOSE(Assumptions!$P$3,'Cost Curves'!AO$87,'Cost Curves'!AO$88,'Cost Curves'!AO$89),1)</f>
        <v>254085.02212499999</v>
      </c>
      <c r="I102" s="234">
        <f>I96*Assumptions!$AB$74*(1+Assumptions!$J$24)^(I$1-$G$1)*IF(I$1=Assumptions!$R$3,CHOOSE(Assumptions!$P$3,'Cost Curves'!AP$87,'Cost Curves'!AP$88,'Cost Curves'!AP$89),1)</f>
        <v>0</v>
      </c>
      <c r="J102" s="234">
        <f>J96*Assumptions!$AB$74*(1+Assumptions!$J$24)^(J$1-$G$1)*IF(J$1=Assumptions!$R$3,CHOOSE(Assumptions!$P$3,'Cost Curves'!AQ$87,'Cost Curves'!AQ$88,'Cost Curves'!AQ$89),1)</f>
        <v>0</v>
      </c>
      <c r="K102" s="234">
        <f>K96*Assumptions!$AB$74*(1+Assumptions!$J$24)^(K$1-$G$1)*IF(K$1=Assumptions!$R$3,CHOOSE(Assumptions!$P$3,'Cost Curves'!AR$87,'Cost Curves'!AR$88,'Cost Curves'!AR$89),1)</f>
        <v>0</v>
      </c>
      <c r="L102" s="234">
        <f>L96*Assumptions!$AB$74*(1+Assumptions!$J$24)^(L$1-$G$1)*IF(L$1=Assumptions!$R$3,CHOOSE(Assumptions!$P$3,'Cost Curves'!AS$87,'Cost Curves'!AS$88,'Cost Curves'!AS$89),1)</f>
        <v>0</v>
      </c>
      <c r="M102" s="234">
        <f>M96*Assumptions!$AB$74*(1+Assumptions!$J$24)^(M$1-$G$1)*IF(M$1=Assumptions!$R$3,CHOOSE(Assumptions!$P$3,'Cost Curves'!AT$87,'Cost Curves'!AT$88,'Cost Curves'!AT$89),1)</f>
        <v>0</v>
      </c>
      <c r="N102" s="234">
        <f>N96*Assumptions!$AB$74*(1+Assumptions!$J$24)^(N$1-$G$1)*IF(N$1=Assumptions!$R$3,CHOOSE(Assumptions!$P$3,'Cost Curves'!AU$87,'Cost Curves'!AU$88,'Cost Curves'!AU$89),1)</f>
        <v>303390.80418197799</v>
      </c>
      <c r="O102" s="234">
        <f>O96*Assumptions!$AB$74*(1+Assumptions!$J$24)^(O$1-$G$1)*IF(O$1=Assumptions!$R$3,CHOOSE(Assumptions!$P$3,'Cost Curves'!AV$87,'Cost Curves'!AV$88,'Cost Curves'!AV$89),1)</f>
        <v>0</v>
      </c>
      <c r="P102" s="234">
        <f>P96*Assumptions!$AB$74*(1+Assumptions!$J$24)^(P$1-$G$1)*IF(P$1=Assumptions!$R$3,CHOOSE(Assumptions!$P$3,'Cost Curves'!AW$87,'Cost Curves'!AW$88,'Cost Curves'!AW$89),1)</f>
        <v>0</v>
      </c>
      <c r="Q102" s="234">
        <f>Q96*Assumptions!$AB$74*(1+Assumptions!$J$24)^(Q$1-$G$1)*IF(Q$1=Assumptions!$R$3,CHOOSE(Assumptions!$P$3,'Cost Curves'!AX$87,'Cost Curves'!AX$88,'Cost Curves'!AX$89),1)</f>
        <v>0</v>
      </c>
      <c r="R102" s="234">
        <f>R96*Assumptions!$AB$74*(1+Assumptions!$J$24)^(R$1-$G$1)*IF(R$1=Assumptions!$R$3,CHOOSE(Assumptions!$P$3,'Cost Curves'!AY$87,'Cost Curves'!AY$88,'Cost Curves'!AY$89),1)</f>
        <v>0</v>
      </c>
      <c r="S102" s="234">
        <f>S96*Assumptions!$AB$74*(1+Assumptions!$J$24)^(S$1-$G$1)*IF(S$1=Assumptions!$R$3,CHOOSE(Assumptions!$P$3,'Cost Curves'!AZ$87,'Cost Curves'!AZ$88,'Cost Curves'!AZ$89),1)</f>
        <v>0</v>
      </c>
      <c r="T102" s="234">
        <f>T96*Assumptions!$AB$74*(1+Assumptions!$J$24)^(T$1-$G$1)*IF(T$1=Assumptions!$R$3,CHOOSE(Assumptions!$P$3,'Cost Curves'!BA$87,'Cost Curves'!BA$88,'Cost Curves'!BA$89),1)</f>
        <v>362264.48647927091</v>
      </c>
      <c r="U102" s="234">
        <f>U96*Assumptions!$AB$74*(1+Assumptions!$J$24)^(U$1-$G$1)*IF(U$1=Assumptions!$R$3,CHOOSE(Assumptions!$P$3,'Cost Curves'!BB$87,'Cost Curves'!BB$88,'Cost Curves'!BB$89),1)</f>
        <v>0</v>
      </c>
      <c r="V102" s="234">
        <f>V96*Assumptions!$AB$74*(1+Assumptions!$J$24)^(V$1-$G$1)*IF(V$1=Assumptions!$R$3,CHOOSE(Assumptions!$P$3,'Cost Curves'!BC$87,'Cost Curves'!BC$88,'Cost Curves'!BC$89),1)</f>
        <v>0</v>
      </c>
      <c r="W102" s="234">
        <f>W96*Assumptions!$AB$74*(1+Assumptions!$J$24)^(W$1-$G$1)*IF(W$1=Assumptions!$R$3,CHOOSE(Assumptions!$P$3,'Cost Curves'!BD$87,'Cost Curves'!BD$88,'Cost Curves'!BD$89),1)</f>
        <v>0</v>
      </c>
      <c r="X102" s="234">
        <f>X96*Assumptions!$AB$74*(1+Assumptions!$J$24)^(X$1-$G$1)*IF(X$1=Assumptions!$R$3,CHOOSE(Assumptions!$P$3,'Cost Curves'!BE$87,'Cost Curves'!BE$88,'Cost Curves'!BE$89),1)</f>
        <v>0</v>
      </c>
      <c r="Y102" s="12"/>
      <c r="Z102" s="12"/>
    </row>
    <row r="103" spans="1:26" ht="14.25" customHeight="1">
      <c r="A103" s="423"/>
      <c r="B103" s="423"/>
      <c r="C103" s="423"/>
      <c r="D103" s="125" t="s">
        <v>125</v>
      </c>
      <c r="E103" s="290"/>
      <c r="F103" s="96"/>
      <c r="G103" s="234">
        <f>G97*Assumptions!$AC$74*(1+Assumptions!$J$24)^(G$1-$G$1)*IF(G$1=Assumptions!$R$3,CHOOSE(Assumptions!$P$3,'Cost Curves'!AN$87,'Cost Curves'!AN$88,'Cost Curves'!AN$89),1)</f>
        <v>0</v>
      </c>
      <c r="H103" s="234">
        <f>H97*Assumptions!$AC$74*(1+Assumptions!$J$24)^(H$1-$G$1)*IF(H$1=Assumptions!$R$3,CHOOSE(Assumptions!$P$3,'Cost Curves'!AO$87,'Cost Curves'!AO$88,'Cost Curves'!AO$89),1)</f>
        <v>0</v>
      </c>
      <c r="I103" s="234">
        <f>I97*Assumptions!$AC$74*(1+Assumptions!$J$24)^(I$1-$G$1)*IF(I$1=Assumptions!$R$3,CHOOSE(Assumptions!$P$3,'Cost Curves'!AP$87,'Cost Curves'!AP$88,'Cost Curves'!AP$89),1)</f>
        <v>220592.22089250002</v>
      </c>
      <c r="J103" s="234">
        <f>J97*Assumptions!$AC$74*(1+Assumptions!$J$24)^(J$1-$G$1)*IF(J$1=Assumptions!$R$3,CHOOSE(Assumptions!$P$3,'Cost Curves'!AQ$87,'Cost Curves'!AQ$88,'Cost Curves'!AQ$89),1)</f>
        <v>0</v>
      </c>
      <c r="K103" s="234">
        <f>K97*Assumptions!$AC$74*(1+Assumptions!$J$24)^(K$1-$G$1)*IF(K$1=Assumptions!$R$3,CHOOSE(Assumptions!$P$3,'Cost Curves'!AR$87,'Cost Curves'!AR$88,'Cost Curves'!AR$89),1)</f>
        <v>0</v>
      </c>
      <c r="L103" s="234">
        <f>L97*Assumptions!$AC$74*(1+Assumptions!$J$24)^(L$1-$G$1)*IF(L$1=Assumptions!$R$3,CHOOSE(Assumptions!$P$3,'Cost Curves'!AS$87,'Cost Curves'!AS$88,'Cost Curves'!AS$89),1)</f>
        <v>0</v>
      </c>
      <c r="M103" s="234">
        <f>M97*Assumptions!$AC$74*(1+Assumptions!$J$24)^(M$1-$G$1)*IF(M$1=Assumptions!$R$3,CHOOSE(Assumptions!$P$3,'Cost Curves'!AT$87,'Cost Curves'!AT$88,'Cost Curves'!AT$89),1)</f>
        <v>0</v>
      </c>
      <c r="N103" s="234">
        <f>N97*Assumptions!$AC$74*(1+Assumptions!$J$24)^(N$1-$G$1)*IF(N$1=Assumptions!$R$3,CHOOSE(Assumptions!$P$3,'Cost Curves'!AU$87,'Cost Curves'!AU$88,'Cost Curves'!AU$89),1)</f>
        <v>0</v>
      </c>
      <c r="O103" s="234">
        <f>O97*Assumptions!$AC$74*(1+Assumptions!$J$24)^(O$1-$G$1)*IF(O$1=Assumptions!$R$3,CHOOSE(Assumptions!$P$3,'Cost Curves'!AV$87,'Cost Curves'!AV$88,'Cost Curves'!AV$89),1)</f>
        <v>263398.64795312204</v>
      </c>
      <c r="P103" s="234">
        <f>P97*Assumptions!$AC$74*(1+Assumptions!$J$24)^(P$1-$G$1)*IF(P$1=Assumptions!$R$3,CHOOSE(Assumptions!$P$3,'Cost Curves'!AW$87,'Cost Curves'!AW$88,'Cost Curves'!AW$89),1)</f>
        <v>0</v>
      </c>
      <c r="Q103" s="234">
        <f>Q97*Assumptions!$AC$74*(1+Assumptions!$J$24)^(Q$1-$G$1)*IF(Q$1=Assumptions!$R$3,CHOOSE(Assumptions!$P$3,'Cost Curves'!AX$87,'Cost Curves'!AX$88,'Cost Curves'!AX$89),1)</f>
        <v>0</v>
      </c>
      <c r="R103" s="234">
        <f>R97*Assumptions!$AC$74*(1+Assumptions!$J$24)^(R$1-$G$1)*IF(R$1=Assumptions!$R$3,CHOOSE(Assumptions!$P$3,'Cost Curves'!AY$87,'Cost Curves'!AY$88,'Cost Curves'!AY$89),1)</f>
        <v>0</v>
      </c>
      <c r="S103" s="234">
        <f>S97*Assumptions!$AC$74*(1+Assumptions!$J$24)^(S$1-$G$1)*IF(S$1=Assumptions!$R$3,CHOOSE(Assumptions!$P$3,'Cost Curves'!AZ$87,'Cost Curves'!AZ$88,'Cost Curves'!AZ$89),1)</f>
        <v>0</v>
      </c>
      <c r="T103" s="234">
        <f>T97*Assumptions!$AC$74*(1+Assumptions!$J$24)^(T$1-$G$1)*IF(T$1=Assumptions!$R$3,CHOOSE(Assumptions!$P$3,'Cost Curves'!BA$87,'Cost Curves'!BA$88,'Cost Curves'!BA$89),1)</f>
        <v>0</v>
      </c>
      <c r="U103" s="234">
        <f>U97*Assumptions!$AC$74*(1+Assumptions!$J$24)^(U$1-$G$1)*IF(U$1=Assumptions!$R$3,CHOOSE(Assumptions!$P$3,'Cost Curves'!BB$87,'Cost Curves'!BB$88,'Cost Curves'!BB$89),1)</f>
        <v>314511.76049105899</v>
      </c>
      <c r="V103" s="234">
        <f>V97*Assumptions!$AC$74*(1+Assumptions!$J$24)^(V$1-$G$1)*IF(V$1=Assumptions!$R$3,CHOOSE(Assumptions!$P$3,'Cost Curves'!BC$87,'Cost Curves'!BC$88,'Cost Curves'!BC$89),1)</f>
        <v>0</v>
      </c>
      <c r="W103" s="234">
        <f>W97*Assumptions!$AC$74*(1+Assumptions!$J$24)^(W$1-$G$1)*IF(W$1=Assumptions!$R$3,CHOOSE(Assumptions!$P$3,'Cost Curves'!BD$87,'Cost Curves'!BD$88,'Cost Curves'!BD$89),1)</f>
        <v>0</v>
      </c>
      <c r="X103" s="234">
        <f>X97*Assumptions!$AC$74*(1+Assumptions!$J$24)^(X$1-$G$1)*IF(X$1=Assumptions!$R$3,CHOOSE(Assumptions!$P$3,'Cost Curves'!BE$87,'Cost Curves'!BE$88,'Cost Curves'!BE$89),1)</f>
        <v>0</v>
      </c>
      <c r="Y103" s="12"/>
      <c r="Z103" s="12"/>
    </row>
    <row r="104" spans="1:26" ht="14.25" customHeight="1">
      <c r="A104" s="423"/>
      <c r="B104" s="423"/>
      <c r="C104" s="423"/>
      <c r="D104" s="239" t="s">
        <v>127</v>
      </c>
      <c r="E104" s="316"/>
      <c r="F104" s="317"/>
      <c r="G104" s="234">
        <f>G98*Assumptions!$AG$74*(1+Assumptions!$J$24)^(G$1-$G$1)*IF(G$1=Assumptions!$R$3,CHOOSE(Assumptions!$P$3,'Cost Curves'!AN$87,'Cost Curves'!AN$88,'Cost Curves'!AN$89),1)</f>
        <v>0</v>
      </c>
      <c r="H104" s="234">
        <f>H98*Assumptions!$AG$74*(1+Assumptions!$J$24)^(H$1-$G$1)*IF(H$1=Assumptions!$R$3,CHOOSE(Assumptions!$P$3,'Cost Curves'!AO$87,'Cost Curves'!AO$88,'Cost Curves'!AO$89),1)</f>
        <v>0</v>
      </c>
      <c r="I104" s="234">
        <f>I98*Assumptions!$AG$74*(1+Assumptions!$J$24)^(I$1-$G$1)*IF(I$1=Assumptions!$R$3,CHOOSE(Assumptions!$P$3,'Cost Curves'!AP$87,'Cost Curves'!AP$88,'Cost Curves'!AP$89),1)</f>
        <v>0</v>
      </c>
      <c r="J104" s="234">
        <f>J98*Assumptions!$AG$74*(1+Assumptions!$J$24)^(J$1-$G$1)*IF(J$1=Assumptions!$R$3,CHOOSE(Assumptions!$P$3,'Cost Curves'!AQ$87,'Cost Curves'!AQ$88,'Cost Curves'!AQ$89),1)</f>
        <v>239818.7321677875</v>
      </c>
      <c r="K104" s="234">
        <f>K98*Assumptions!$AG$74*(1+Assumptions!$J$24)^(K$1-$G$1)*IF(K$1=Assumptions!$R$3,CHOOSE(Assumptions!$P$3,'Cost Curves'!AR$87,'Cost Curves'!AR$88,'Cost Curves'!AR$89),1)</f>
        <v>247013.29413282109</v>
      </c>
      <c r="L104" s="234">
        <f>L98*Assumptions!$AG$74*(1+Assumptions!$J$24)^(L$1-$G$1)*IF(L$1=Assumptions!$R$3,CHOOSE(Assumptions!$P$3,'Cost Curves'!AS$87,'Cost Curves'!AS$88,'Cost Curves'!AS$89),1)</f>
        <v>203538.9543654446</v>
      </c>
      <c r="M104" s="234">
        <f>M98*Assumptions!$AG$74*(1+Assumptions!$J$24)^(M$1-$G$1)*IF(M$1=Assumptions!$R$3,CHOOSE(Assumptions!$P$3,'Cost Curves'!AT$87,'Cost Curves'!AT$88,'Cost Curves'!AT$89),1)</f>
        <v>0</v>
      </c>
      <c r="N104" s="234">
        <f>N98*Assumptions!$AG$74*(1+Assumptions!$J$24)^(N$1-$G$1)*IF(N$1=Assumptions!$R$3,CHOOSE(Assumptions!$P$3,'Cost Curves'!AU$87,'Cost Curves'!AU$88,'Cost Curves'!AU$89),1)</f>
        <v>0</v>
      </c>
      <c r="O104" s="234">
        <f>O98*Assumptions!$AG$74*(1+Assumptions!$J$24)^(O$1-$G$1)*IF(O$1=Assumptions!$R$3,CHOOSE(Assumptions!$P$3,'Cost Curves'!AV$87,'Cost Curves'!AV$88,'Cost Curves'!AV$89),1)</f>
        <v>0</v>
      </c>
      <c r="P104" s="234">
        <f>P98*Assumptions!$AG$74*(1+Assumptions!$J$24)^(P$1-$G$1)*IF(P$1=Assumptions!$R$3,CHOOSE(Assumptions!$P$3,'Cost Curves'!AW$87,'Cost Curves'!AW$88,'Cost Curves'!AW$89),1)</f>
        <v>286356.10789561976</v>
      </c>
      <c r="Q104" s="234">
        <f>Q98*Assumptions!$AG$74*(1+Assumptions!$J$24)^(Q$1-$G$1)*IF(Q$1=Assumptions!$R$3,CHOOSE(Assumptions!$P$3,'Cost Curves'!AX$87,'Cost Curves'!AX$88,'Cost Curves'!AX$89),1)</f>
        <v>294946.7911324884</v>
      </c>
      <c r="R104" s="234">
        <f>R98*Assumptions!$AG$74*(1+Assumptions!$J$24)^(R$1-$G$1)*IF(R$1=Assumptions!$R$3,CHOOSE(Assumptions!$P$3,'Cost Curves'!AY$87,'Cost Curves'!AY$88,'Cost Curves'!AY$89),1)</f>
        <v>303795.19486646302</v>
      </c>
      <c r="S104" s="234">
        <f>S98*Assumptions!$AG$74*(1+Assumptions!$J$24)^(S$1-$G$1)*IF(S$1=Assumptions!$R$3,CHOOSE(Assumptions!$P$3,'Cost Curves'!AZ$87,'Cost Curves'!AZ$88,'Cost Curves'!AZ$89),1)</f>
        <v>0</v>
      </c>
      <c r="T104" s="234">
        <f>T98*Assumptions!$AG$74*(1+Assumptions!$J$24)^(T$1-$G$1)*IF(T$1=Assumptions!$R$3,CHOOSE(Assumptions!$P$3,'Cost Curves'!BA$87,'Cost Curves'!BA$88,'Cost Curves'!BA$89),1)</f>
        <v>0</v>
      </c>
      <c r="U104" s="234">
        <f>U98*Assumptions!$AG$74*(1+Assumptions!$J$24)^(U$1-$G$1)*IF(U$1=Assumptions!$R$3,CHOOSE(Assumptions!$P$3,'Cost Curves'!BB$87,'Cost Curves'!BB$88,'Cost Curves'!BB$89),1)</f>
        <v>0</v>
      </c>
      <c r="V104" s="234">
        <f>V98*Assumptions!$AG$74*(1+Assumptions!$J$24)^(V$1-$G$1)*IF(V$1=Assumptions!$R$3,CHOOSE(Assumptions!$P$3,'Cost Curves'!BC$87,'Cost Curves'!BC$88,'Cost Curves'!BC$89),1)</f>
        <v>341924.16825787094</v>
      </c>
      <c r="W104" s="234">
        <f>W98*Assumptions!$AG$74*(1+Assumptions!$J$24)^(W$1-$G$1)*IF(W$1=Assumptions!$R$3,CHOOSE(Assumptions!$P$3,'Cost Curves'!BD$87,'Cost Curves'!BD$88,'Cost Curves'!BD$89),1)</f>
        <v>352181.89330560697</v>
      </c>
      <c r="X104" s="234">
        <f>X98*Assumptions!$AG$74*(1+Assumptions!$J$24)^(X$1-$G$1)*IF(X$1=Assumptions!$R$3,CHOOSE(Assumptions!$P$3,'Cost Curves'!BE$87,'Cost Curves'!BE$88,'Cost Curves'!BE$89),1)</f>
        <v>362747.35010477516</v>
      </c>
      <c r="Y104" s="12"/>
      <c r="Z104" s="12"/>
    </row>
    <row r="105" spans="1:26" ht="14.25" customHeight="1">
      <c r="A105" s="423"/>
      <c r="B105" s="423"/>
      <c r="C105" s="423"/>
      <c r="D105" s="229" t="s">
        <v>203</v>
      </c>
      <c r="E105" s="287"/>
      <c r="F105" s="96"/>
      <c r="G105" s="234">
        <f t="shared" ref="G105:X105" si="10">SUM(G101:G104)</f>
        <v>436079.02500000002</v>
      </c>
      <c r="H105" s="234">
        <f t="shared" si="10"/>
        <v>254085.02212499999</v>
      </c>
      <c r="I105" s="234">
        <f t="shared" si="10"/>
        <v>220592.22089250002</v>
      </c>
      <c r="J105" s="234">
        <f t="shared" si="10"/>
        <v>239818.7321677875</v>
      </c>
      <c r="K105" s="234">
        <f t="shared" si="10"/>
        <v>247013.29413282109</v>
      </c>
      <c r="L105" s="234">
        <f t="shared" si="10"/>
        <v>203538.9543654446</v>
      </c>
      <c r="M105" s="234">
        <f t="shared" si="10"/>
        <v>520701.16126937722</v>
      </c>
      <c r="N105" s="234">
        <f t="shared" si="10"/>
        <v>303390.80418197799</v>
      </c>
      <c r="O105" s="234">
        <f t="shared" si="10"/>
        <v>263398.64795312204</v>
      </c>
      <c r="P105" s="234">
        <f t="shared" si="10"/>
        <v>286356.10789561976</v>
      </c>
      <c r="Q105" s="234">
        <f t="shared" si="10"/>
        <v>294946.7911324884</v>
      </c>
      <c r="R105" s="234">
        <f t="shared" si="10"/>
        <v>303795.19486646302</v>
      </c>
      <c r="S105" s="234">
        <f t="shared" si="10"/>
        <v>621744.41741901694</v>
      </c>
      <c r="T105" s="234">
        <f t="shared" si="10"/>
        <v>362264.48647927091</v>
      </c>
      <c r="U105" s="234">
        <f t="shared" si="10"/>
        <v>314511.76049105899</v>
      </c>
      <c r="V105" s="234">
        <f t="shared" si="10"/>
        <v>341924.16825787094</v>
      </c>
      <c r="W105" s="234">
        <f t="shared" si="10"/>
        <v>352181.89330560697</v>
      </c>
      <c r="X105" s="234">
        <f t="shared" si="10"/>
        <v>362747.35010477516</v>
      </c>
      <c r="Y105" s="12"/>
      <c r="Z105" s="12"/>
    </row>
    <row r="106" spans="1:26" ht="14.25" customHeight="1">
      <c r="A106" s="423"/>
      <c r="B106" s="423"/>
      <c r="C106" s="423"/>
      <c r="D106" s="125"/>
      <c r="E106" s="287"/>
      <c r="F106" s="96"/>
      <c r="G106" s="234"/>
      <c r="H106" s="234"/>
      <c r="I106" s="234"/>
      <c r="J106" s="234"/>
      <c r="K106" s="234"/>
      <c r="L106" s="234"/>
      <c r="M106" s="234"/>
      <c r="N106" s="234"/>
      <c r="O106" s="234"/>
      <c r="P106" s="234"/>
      <c r="Q106" s="234"/>
      <c r="R106" s="234"/>
      <c r="S106" s="234"/>
      <c r="T106" s="234"/>
      <c r="U106" s="234"/>
      <c r="V106" s="234"/>
      <c r="W106" s="234"/>
      <c r="X106" s="234"/>
      <c r="Y106" s="12"/>
      <c r="Z106" s="12"/>
    </row>
    <row r="107" spans="1:26" ht="14.25" customHeight="1">
      <c r="A107" s="423"/>
      <c r="B107" s="423"/>
      <c r="C107" s="423"/>
      <c r="D107" s="229" t="s">
        <v>166</v>
      </c>
      <c r="E107" s="287"/>
      <c r="F107" s="96"/>
      <c r="G107" s="234"/>
      <c r="H107" s="234"/>
      <c r="I107" s="234"/>
      <c r="J107" s="234"/>
      <c r="K107" s="234"/>
      <c r="L107" s="234"/>
      <c r="M107" s="234"/>
      <c r="N107" s="234"/>
      <c r="O107" s="234"/>
      <c r="P107" s="234"/>
      <c r="Q107" s="234"/>
      <c r="R107" s="234"/>
      <c r="S107" s="234"/>
      <c r="T107" s="234"/>
      <c r="U107" s="234"/>
      <c r="V107" s="234"/>
      <c r="W107" s="234"/>
      <c r="X107" s="234"/>
      <c r="Y107" s="12"/>
      <c r="Z107" s="12"/>
    </row>
    <row r="108" spans="1:26" ht="14.25" customHeight="1">
      <c r="A108" s="423"/>
      <c r="B108" s="423"/>
      <c r="C108" s="423"/>
      <c r="D108" s="302" t="s">
        <v>61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423"/>
      <c r="B109" s="423"/>
      <c r="C109" s="423"/>
      <c r="D109" s="125" t="s">
        <v>77</v>
      </c>
      <c r="E109" s="12"/>
      <c r="F109" s="12"/>
      <c r="G109" s="234">
        <f>G$95*Assumptions!$AA31*(1+Assumptions!$J$24)^(G$1-$G$1)*CHOOSE(Assumptions!$P$3,'Cost Curves'!AN$6,'Cost Curves'!AN$7,'Cost Curves'!AN$8)</f>
        <v>35445</v>
      </c>
      <c r="H109" s="234">
        <f>H$95*Assumptions!$AA31*(1+Assumptions!$J$24)^(H$1-$G$1)*CHOOSE(Assumptions!$P$3,'Cost Curves'!AO$6,'Cost Curves'!AO$7,'Cost Curves'!AO$8)</f>
        <v>0</v>
      </c>
      <c r="I109" s="234">
        <f>I$95*Assumptions!$AA31*(1+Assumptions!$J$24)^(I$1-$G$1)*CHOOSE(Assumptions!$P$3,'Cost Curves'!AP$6,'Cost Curves'!AP$7,'Cost Curves'!AP$8)</f>
        <v>0</v>
      </c>
      <c r="J109" s="234">
        <f>J$95*Assumptions!$AA31*(1+Assumptions!$J$24)^(J$1-$G$1)*CHOOSE(Assumptions!$P$3,'Cost Curves'!AQ$6,'Cost Curves'!AQ$7,'Cost Curves'!AQ$8)</f>
        <v>0</v>
      </c>
      <c r="K109" s="234">
        <f>K$95*Assumptions!$AA31*(1+Assumptions!$J$24)^(K$1-$G$1)*CHOOSE(Assumptions!$P$3,'Cost Curves'!AR$6,'Cost Curves'!AR$7,'Cost Curves'!AR$8)</f>
        <v>0</v>
      </c>
      <c r="L109" s="234">
        <f>L$95*Assumptions!$AA31*(1+Assumptions!$J$24)^(L$1-$G$1)*CHOOSE(Assumptions!$P$3,'Cost Curves'!AS$6,'Cost Curves'!AS$7,'Cost Curves'!AS$8)</f>
        <v>0</v>
      </c>
      <c r="M109" s="234">
        <f>M$95*Assumptions!$AA31*(1+Assumptions!$J$24)^(M$1-$G$1)*CHOOSE(Assumptions!$P$3,'Cost Curves'!AT$6,'Cost Curves'!AT$7,'Cost Curves'!AT$8)</f>
        <v>42323.183650470404</v>
      </c>
      <c r="N109" s="234">
        <f>N$95*Assumptions!$AA31*(1+Assumptions!$J$24)^(N$1-$G$1)*CHOOSE(Assumptions!$P$3,'Cost Curves'!AU$6,'Cost Curves'!AU$7,'Cost Curves'!AU$8)</f>
        <v>0</v>
      </c>
      <c r="O109" s="234">
        <f>O$95*Assumptions!$AA31*(1+Assumptions!$J$24)^(O$1-$G$1)*CHOOSE(Assumptions!$P$3,'Cost Curves'!AV$6,'Cost Curves'!AV$7,'Cost Curves'!AV$8)</f>
        <v>0</v>
      </c>
      <c r="P109" s="234">
        <f>P$95*Assumptions!$AA31*(1+Assumptions!$J$24)^(P$1-$G$1)*CHOOSE(Assumptions!$P$3,'Cost Curves'!AW$6,'Cost Curves'!AW$7,'Cost Curves'!AW$8)</f>
        <v>0</v>
      </c>
      <c r="Q109" s="234">
        <f>Q$95*Assumptions!$AA31*(1+Assumptions!$J$24)^(Q$1-$G$1)*CHOOSE(Assumptions!$P$3,'Cost Curves'!AX$6,'Cost Curves'!AX$7,'Cost Curves'!AX$8)</f>
        <v>0</v>
      </c>
      <c r="R109" s="234">
        <f>R$95*Assumptions!$AA31*(1+Assumptions!$J$24)^(R$1-$G$1)*CHOOSE(Assumptions!$P$3,'Cost Curves'!AY$6,'Cost Curves'!AY$7,'Cost Curves'!AY$8)</f>
        <v>0</v>
      </c>
      <c r="S109" s="234">
        <f>S$95*Assumptions!$AA31*(1+Assumptions!$J$24)^(S$1-$G$1)*CHOOSE(Assumptions!$P$3,'Cost Curves'!AZ$6,'Cost Curves'!AZ$7,'Cost Curves'!AZ$8)</f>
        <v>50536.094634262801</v>
      </c>
      <c r="T109" s="234">
        <f>T$95*Assumptions!$AA31*(1+Assumptions!$J$24)^(T$1-$G$1)*CHOOSE(Assumptions!$P$3,'Cost Curves'!BA$6,'Cost Curves'!BA$7,'Cost Curves'!BA$8)</f>
        <v>0</v>
      </c>
      <c r="U109" s="234">
        <f>U$95*Assumptions!$AA31*(1+Assumptions!$J$24)^(U$1-$G$1)*CHOOSE(Assumptions!$P$3,'Cost Curves'!BB$6,'Cost Curves'!BB$7,'Cost Curves'!BB$8)</f>
        <v>0</v>
      </c>
      <c r="V109" s="234">
        <f>V$95*Assumptions!$AA31*(1+Assumptions!$J$24)^(V$1-$G$1)*CHOOSE(Assumptions!$P$3,'Cost Curves'!BC$6,'Cost Curves'!BC$7,'Cost Curves'!BC$8)</f>
        <v>0</v>
      </c>
      <c r="W109" s="234">
        <f>W$95*Assumptions!$AA31*(1+Assumptions!$J$24)^(W$1-$G$1)*CHOOSE(Assumptions!$P$3,'Cost Curves'!BD$6,'Cost Curves'!BD$7,'Cost Curves'!BD$8)</f>
        <v>0</v>
      </c>
      <c r="X109" s="234">
        <f>X$95*Assumptions!$AA31*(1+Assumptions!$J$24)^(X$1-$G$1)*CHOOSE(Assumptions!$P$3,'Cost Curves'!BE$6,'Cost Curves'!BE$7,'Cost Curves'!BE$8)</f>
        <v>0</v>
      </c>
      <c r="Y109" s="12"/>
      <c r="Z109" s="12"/>
    </row>
    <row r="110" spans="1:26" ht="14.25" customHeight="1">
      <c r="A110" s="423"/>
      <c r="B110" s="423"/>
      <c r="C110" s="423"/>
      <c r="D110" s="125" t="s">
        <v>78</v>
      </c>
      <c r="E110" s="12"/>
      <c r="F110" s="12"/>
      <c r="G110" s="234">
        <f>G$95*Assumptions!$AA32*(1+Assumptions!$J$24)^(G$1-$G$1)*CHOOSE(Assumptions!$P$3,'Cost Curves'!AN$6,'Cost Curves'!AN$7,'Cost Curves'!AN$8)</f>
        <v>45285</v>
      </c>
      <c r="H110" s="234">
        <f>H$95*Assumptions!$AA32*(1+Assumptions!$J$24)^(H$1-$G$1)*CHOOSE(Assumptions!$P$3,'Cost Curves'!AO$6,'Cost Curves'!AO$7,'Cost Curves'!AO$8)</f>
        <v>0</v>
      </c>
      <c r="I110" s="234">
        <f>I$95*Assumptions!$AA32*(1+Assumptions!$J$24)^(I$1-$G$1)*CHOOSE(Assumptions!$P$3,'Cost Curves'!AP$6,'Cost Curves'!AP$7,'Cost Curves'!AP$8)</f>
        <v>0</v>
      </c>
      <c r="J110" s="234">
        <f>J$95*Assumptions!$AA32*(1+Assumptions!$J$24)^(J$1-$G$1)*CHOOSE(Assumptions!$P$3,'Cost Curves'!AQ$6,'Cost Curves'!AQ$7,'Cost Curves'!AQ$8)</f>
        <v>0</v>
      </c>
      <c r="K110" s="234">
        <f>K$95*Assumptions!$AA32*(1+Assumptions!$J$24)^(K$1-$G$1)*CHOOSE(Assumptions!$P$3,'Cost Curves'!AR$6,'Cost Curves'!AR$7,'Cost Curves'!AR$8)</f>
        <v>0</v>
      </c>
      <c r="L110" s="234">
        <f>L$95*Assumptions!$AA32*(1+Assumptions!$J$24)^(L$1-$G$1)*CHOOSE(Assumptions!$P$3,'Cost Curves'!AS$6,'Cost Curves'!AS$7,'Cost Curves'!AS$8)</f>
        <v>0</v>
      </c>
      <c r="M110" s="234">
        <f>M$95*Assumptions!$AA32*(1+Assumptions!$J$24)^(M$1-$G$1)*CHOOSE(Assumptions!$P$3,'Cost Curves'!AT$6,'Cost Curves'!AT$7,'Cost Curves'!AT$8)</f>
        <v>54072.658248315762</v>
      </c>
      <c r="N110" s="234">
        <f>N$95*Assumptions!$AA32*(1+Assumptions!$J$24)^(N$1-$G$1)*CHOOSE(Assumptions!$P$3,'Cost Curves'!AU$6,'Cost Curves'!AU$7,'Cost Curves'!AU$8)</f>
        <v>0</v>
      </c>
      <c r="O110" s="234">
        <f>O$95*Assumptions!$AA32*(1+Assumptions!$J$24)^(O$1-$G$1)*CHOOSE(Assumptions!$P$3,'Cost Curves'!AV$6,'Cost Curves'!AV$7,'Cost Curves'!AV$8)</f>
        <v>0</v>
      </c>
      <c r="P110" s="234">
        <f>P$95*Assumptions!$AA32*(1+Assumptions!$J$24)^(P$1-$G$1)*CHOOSE(Assumptions!$P$3,'Cost Curves'!AW$6,'Cost Curves'!AW$7,'Cost Curves'!AW$8)</f>
        <v>0</v>
      </c>
      <c r="Q110" s="234">
        <f>Q$95*Assumptions!$AA32*(1+Assumptions!$J$24)^(Q$1-$G$1)*CHOOSE(Assumptions!$P$3,'Cost Curves'!AX$6,'Cost Curves'!AX$7,'Cost Curves'!AX$8)</f>
        <v>0</v>
      </c>
      <c r="R110" s="234">
        <f>R$95*Assumptions!$AA32*(1+Assumptions!$J$24)^(R$1-$G$1)*CHOOSE(Assumptions!$P$3,'Cost Curves'!AY$6,'Cost Curves'!AY$7,'Cost Curves'!AY$8)</f>
        <v>0</v>
      </c>
      <c r="S110" s="234">
        <f>S$95*Assumptions!$AA32*(1+Assumptions!$J$24)^(S$1-$G$1)*CHOOSE(Assumptions!$P$3,'Cost Curves'!AZ$6,'Cost Curves'!AZ$7,'Cost Curves'!AZ$8)</f>
        <v>64565.581760829198</v>
      </c>
      <c r="T110" s="234">
        <f>T$95*Assumptions!$AA32*(1+Assumptions!$J$24)^(T$1-$G$1)*CHOOSE(Assumptions!$P$3,'Cost Curves'!BA$6,'Cost Curves'!BA$7,'Cost Curves'!BA$8)</f>
        <v>0</v>
      </c>
      <c r="U110" s="234">
        <f>U$95*Assumptions!$AA32*(1+Assumptions!$J$24)^(U$1-$G$1)*CHOOSE(Assumptions!$P$3,'Cost Curves'!BB$6,'Cost Curves'!BB$7,'Cost Curves'!BB$8)</f>
        <v>0</v>
      </c>
      <c r="V110" s="234">
        <f>V$95*Assumptions!$AA32*(1+Assumptions!$J$24)^(V$1-$G$1)*CHOOSE(Assumptions!$P$3,'Cost Curves'!BC$6,'Cost Curves'!BC$7,'Cost Curves'!BC$8)</f>
        <v>0</v>
      </c>
      <c r="W110" s="234">
        <f>W$95*Assumptions!$AA32*(1+Assumptions!$J$24)^(W$1-$G$1)*CHOOSE(Assumptions!$P$3,'Cost Curves'!BD$6,'Cost Curves'!BD$7,'Cost Curves'!BD$8)</f>
        <v>0</v>
      </c>
      <c r="X110" s="234">
        <f>X$95*Assumptions!$AA32*(1+Assumptions!$J$24)^(X$1-$G$1)*CHOOSE(Assumptions!$P$3,'Cost Curves'!BE$6,'Cost Curves'!BE$7,'Cost Curves'!BE$8)</f>
        <v>0</v>
      </c>
      <c r="Y110" s="12"/>
      <c r="Z110" s="12"/>
    </row>
    <row r="111" spans="1:26" ht="14.25" customHeight="1">
      <c r="A111" s="423"/>
      <c r="B111" s="423"/>
      <c r="C111" s="423"/>
      <c r="D111" s="125" t="s">
        <v>198</v>
      </c>
      <c r="E111" s="12"/>
      <c r="F111" s="12"/>
      <c r="G111" s="234">
        <f>G$95*Assumptions!$AA33*(1+Assumptions!$J$24)^(G$1-$G$1)*CHOOSE(Assumptions!$P$3,'Cost Curves'!AN$6,'Cost Curves'!AN$7,'Cost Curves'!AN$8)</f>
        <v>0</v>
      </c>
      <c r="H111" s="234">
        <f>H$95*Assumptions!$AA33*(1+Assumptions!$J$24)^(H$1-$G$1)*CHOOSE(Assumptions!$P$3,'Cost Curves'!AO$6,'Cost Curves'!AO$7,'Cost Curves'!AO$8)</f>
        <v>0</v>
      </c>
      <c r="I111" s="234">
        <f>I$95*Assumptions!$AA33*(1+Assumptions!$J$24)^(I$1-$G$1)*CHOOSE(Assumptions!$P$3,'Cost Curves'!AP$6,'Cost Curves'!AP$7,'Cost Curves'!AP$8)</f>
        <v>0</v>
      </c>
      <c r="J111" s="234">
        <f>J$95*Assumptions!$AA33*(1+Assumptions!$J$24)^(J$1-$G$1)*CHOOSE(Assumptions!$P$3,'Cost Curves'!AQ$6,'Cost Curves'!AQ$7,'Cost Curves'!AQ$8)</f>
        <v>0</v>
      </c>
      <c r="K111" s="234">
        <f>K$95*Assumptions!$AA33*(1+Assumptions!$J$24)^(K$1-$G$1)*CHOOSE(Assumptions!$P$3,'Cost Curves'!AR$6,'Cost Curves'!AR$7,'Cost Curves'!AR$8)</f>
        <v>0</v>
      </c>
      <c r="L111" s="234">
        <f>L$95*Assumptions!$AA33*(1+Assumptions!$J$24)^(L$1-$G$1)*CHOOSE(Assumptions!$P$3,'Cost Curves'!AS$6,'Cost Curves'!AS$7,'Cost Curves'!AS$8)</f>
        <v>0</v>
      </c>
      <c r="M111" s="234">
        <f>M$95*Assumptions!$AA33*(1+Assumptions!$J$24)^(M$1-$G$1)*CHOOSE(Assumptions!$P$3,'Cost Curves'!AT$6,'Cost Curves'!AT$7,'Cost Curves'!AT$8)</f>
        <v>0</v>
      </c>
      <c r="N111" s="234">
        <f>N$95*Assumptions!$AA33*(1+Assumptions!$J$24)^(N$1-$G$1)*CHOOSE(Assumptions!$P$3,'Cost Curves'!AU$6,'Cost Curves'!AU$7,'Cost Curves'!AU$8)</f>
        <v>0</v>
      </c>
      <c r="O111" s="234">
        <f>O$95*Assumptions!$AA33*(1+Assumptions!$J$24)^(O$1-$G$1)*CHOOSE(Assumptions!$P$3,'Cost Curves'!AV$6,'Cost Curves'!AV$7,'Cost Curves'!AV$8)</f>
        <v>0</v>
      </c>
      <c r="P111" s="234">
        <f>P$95*Assumptions!$AA33*(1+Assumptions!$J$24)^(P$1-$G$1)*CHOOSE(Assumptions!$P$3,'Cost Curves'!AW$6,'Cost Curves'!AW$7,'Cost Curves'!AW$8)</f>
        <v>0</v>
      </c>
      <c r="Q111" s="234">
        <f>Q$95*Assumptions!$AA33*(1+Assumptions!$J$24)^(Q$1-$G$1)*CHOOSE(Assumptions!$P$3,'Cost Curves'!AX$6,'Cost Curves'!AX$7,'Cost Curves'!AX$8)</f>
        <v>0</v>
      </c>
      <c r="R111" s="234">
        <f>R$95*Assumptions!$AA33*(1+Assumptions!$J$24)^(R$1-$G$1)*CHOOSE(Assumptions!$P$3,'Cost Curves'!AY$6,'Cost Curves'!AY$7,'Cost Curves'!AY$8)</f>
        <v>0</v>
      </c>
      <c r="S111" s="234">
        <f>S$95*Assumptions!$AA33*(1+Assumptions!$J$24)^(S$1-$G$1)*CHOOSE(Assumptions!$P$3,'Cost Curves'!AZ$6,'Cost Curves'!AZ$7,'Cost Curves'!AZ$8)</f>
        <v>0</v>
      </c>
      <c r="T111" s="234">
        <f>T$95*Assumptions!$AA33*(1+Assumptions!$J$24)^(T$1-$G$1)*CHOOSE(Assumptions!$P$3,'Cost Curves'!BA$6,'Cost Curves'!BA$7,'Cost Curves'!BA$8)</f>
        <v>0</v>
      </c>
      <c r="U111" s="234">
        <f>U$95*Assumptions!$AA33*(1+Assumptions!$J$24)^(U$1-$G$1)*CHOOSE(Assumptions!$P$3,'Cost Curves'!BB$6,'Cost Curves'!BB$7,'Cost Curves'!BB$8)</f>
        <v>0</v>
      </c>
      <c r="V111" s="234">
        <f>V$95*Assumptions!$AA33*(1+Assumptions!$J$24)^(V$1-$G$1)*CHOOSE(Assumptions!$P$3,'Cost Curves'!BC$6,'Cost Curves'!BC$7,'Cost Curves'!BC$8)</f>
        <v>0</v>
      </c>
      <c r="W111" s="234">
        <f>W$95*Assumptions!$AA33*(1+Assumptions!$J$24)^(W$1-$G$1)*CHOOSE(Assumptions!$P$3,'Cost Curves'!BD$6,'Cost Curves'!BD$7,'Cost Curves'!BD$8)</f>
        <v>0</v>
      </c>
      <c r="X111" s="234">
        <f>X$95*Assumptions!$AA33*(1+Assumptions!$J$24)^(X$1-$G$1)*CHOOSE(Assumptions!$P$3,'Cost Curves'!BE$6,'Cost Curves'!BE$7,'Cost Curves'!BE$8)</f>
        <v>0</v>
      </c>
      <c r="Y111" s="12"/>
      <c r="Z111" s="12"/>
    </row>
    <row r="112" spans="1:26" ht="14.25" customHeight="1">
      <c r="A112" s="423"/>
      <c r="B112" s="423"/>
      <c r="C112" s="423"/>
      <c r="D112" s="125" t="s">
        <v>80</v>
      </c>
      <c r="E112" s="12"/>
      <c r="F112" s="12"/>
      <c r="G112" s="234">
        <f>G$95*Assumptions!$AA34*(1+Assumptions!$J$24)^(G$1-$G$1)*CHOOSE(Assumptions!$P$3,'Cost Curves'!AN$6,'Cost Curves'!AN$7,'Cost Curves'!AN$8)</f>
        <v>8647.5</v>
      </c>
      <c r="H112" s="234">
        <f>H$95*Assumptions!$AA34*(1+Assumptions!$J$24)^(H$1-$G$1)*CHOOSE(Assumptions!$P$3,'Cost Curves'!AO$6,'Cost Curves'!AO$7,'Cost Curves'!AO$8)</f>
        <v>0</v>
      </c>
      <c r="I112" s="234">
        <f>I$95*Assumptions!$AA34*(1+Assumptions!$J$24)^(I$1-$G$1)*CHOOSE(Assumptions!$P$3,'Cost Curves'!AP$6,'Cost Curves'!AP$7,'Cost Curves'!AP$8)</f>
        <v>0</v>
      </c>
      <c r="J112" s="234">
        <f>J$95*Assumptions!$AA34*(1+Assumptions!$J$24)^(J$1-$G$1)*CHOOSE(Assumptions!$P$3,'Cost Curves'!AQ$6,'Cost Curves'!AQ$7,'Cost Curves'!AQ$8)</f>
        <v>0</v>
      </c>
      <c r="K112" s="234">
        <f>K$95*Assumptions!$AA34*(1+Assumptions!$J$24)^(K$1-$G$1)*CHOOSE(Assumptions!$P$3,'Cost Curves'!AR$6,'Cost Curves'!AR$7,'Cost Curves'!AR$8)</f>
        <v>0</v>
      </c>
      <c r="L112" s="234">
        <f>L$95*Assumptions!$AA34*(1+Assumptions!$J$24)^(L$1-$G$1)*CHOOSE(Assumptions!$P$3,'Cost Curves'!AS$6,'Cost Curves'!AS$7,'Cost Curves'!AS$8)</f>
        <v>0</v>
      </c>
      <c r="M112" s="234">
        <f>M$95*Assumptions!$AA34*(1+Assumptions!$J$24)^(M$1-$G$1)*CHOOSE(Assumptions!$P$3,'Cost Curves'!AT$6,'Cost Curves'!AT$7,'Cost Curves'!AT$8)</f>
        <v>10325.567234234526</v>
      </c>
      <c r="N112" s="234">
        <f>N$95*Assumptions!$AA34*(1+Assumptions!$J$24)^(N$1-$G$1)*CHOOSE(Assumptions!$P$3,'Cost Curves'!AU$6,'Cost Curves'!AU$7,'Cost Curves'!AU$8)</f>
        <v>0</v>
      </c>
      <c r="O112" s="234">
        <f>O$95*Assumptions!$AA34*(1+Assumptions!$J$24)^(O$1-$G$1)*CHOOSE(Assumptions!$P$3,'Cost Curves'!AV$6,'Cost Curves'!AV$7,'Cost Curves'!AV$8)</f>
        <v>0</v>
      </c>
      <c r="P112" s="234">
        <f>P$95*Assumptions!$AA34*(1+Assumptions!$J$24)^(P$1-$G$1)*CHOOSE(Assumptions!$P$3,'Cost Curves'!AW$6,'Cost Curves'!AW$7,'Cost Curves'!AW$8)</f>
        <v>0</v>
      </c>
      <c r="Q112" s="234">
        <f>Q$95*Assumptions!$AA34*(1+Assumptions!$J$24)^(Q$1-$G$1)*CHOOSE(Assumptions!$P$3,'Cost Curves'!AX$6,'Cost Curves'!AX$7,'Cost Curves'!AX$8)</f>
        <v>0</v>
      </c>
      <c r="R112" s="234">
        <f>R$95*Assumptions!$AA34*(1+Assumptions!$J$24)^(R$1-$G$1)*CHOOSE(Assumptions!$P$3,'Cost Curves'!AY$6,'Cost Curves'!AY$7,'Cost Curves'!AY$8)</f>
        <v>0</v>
      </c>
      <c r="S112" s="234">
        <f>S$95*Assumptions!$AA34*(1+Assumptions!$J$24)^(S$1-$G$1)*CHOOSE(Assumptions!$P$3,'Cost Curves'!AZ$6,'Cost Curves'!AZ$7,'Cost Curves'!AZ$8)</f>
        <v>12329.26726900233</v>
      </c>
      <c r="T112" s="234">
        <f>T$95*Assumptions!$AA34*(1+Assumptions!$J$24)^(T$1-$G$1)*CHOOSE(Assumptions!$P$3,'Cost Curves'!BA$6,'Cost Curves'!BA$7,'Cost Curves'!BA$8)</f>
        <v>0</v>
      </c>
      <c r="U112" s="234">
        <f>U$95*Assumptions!$AA34*(1+Assumptions!$J$24)^(U$1-$G$1)*CHOOSE(Assumptions!$P$3,'Cost Curves'!BB$6,'Cost Curves'!BB$7,'Cost Curves'!BB$8)</f>
        <v>0</v>
      </c>
      <c r="V112" s="234">
        <f>V$95*Assumptions!$AA34*(1+Assumptions!$J$24)^(V$1-$G$1)*CHOOSE(Assumptions!$P$3,'Cost Curves'!BC$6,'Cost Curves'!BC$7,'Cost Curves'!BC$8)</f>
        <v>0</v>
      </c>
      <c r="W112" s="234">
        <f>W$95*Assumptions!$AA34*(1+Assumptions!$J$24)^(W$1-$G$1)*CHOOSE(Assumptions!$P$3,'Cost Curves'!BD$6,'Cost Curves'!BD$7,'Cost Curves'!BD$8)</f>
        <v>0</v>
      </c>
      <c r="X112" s="234">
        <f>X$95*Assumptions!$AA34*(1+Assumptions!$J$24)^(X$1-$G$1)*CHOOSE(Assumptions!$P$3,'Cost Curves'!BE$6,'Cost Curves'!BE$7,'Cost Curves'!BE$8)</f>
        <v>0</v>
      </c>
      <c r="Y112" s="12"/>
      <c r="Z112" s="12"/>
    </row>
    <row r="113" spans="1:26" ht="14.25" customHeight="1">
      <c r="A113" s="423"/>
      <c r="B113" s="423"/>
      <c r="C113" s="423"/>
      <c r="D113" s="125" t="s">
        <v>81</v>
      </c>
      <c r="E113" s="12"/>
      <c r="F113" s="12"/>
      <c r="G113" s="234">
        <f>G$95*Assumptions!$AA35*(1+Assumptions!$J$24)^(G$1-$G$1)*CHOOSE(Assumptions!$P$3,'Cost Curves'!AN$6,'Cost Curves'!AN$7,'Cost Curves'!AN$8)</f>
        <v>4605</v>
      </c>
      <c r="H113" s="234">
        <f>H$95*Assumptions!$AA35*(1+Assumptions!$J$24)^(H$1-$G$1)*CHOOSE(Assumptions!$P$3,'Cost Curves'!AO$6,'Cost Curves'!AO$7,'Cost Curves'!AO$8)</f>
        <v>0</v>
      </c>
      <c r="I113" s="234">
        <f>I$95*Assumptions!$AA35*(1+Assumptions!$J$24)^(I$1-$G$1)*CHOOSE(Assumptions!$P$3,'Cost Curves'!AP$6,'Cost Curves'!AP$7,'Cost Curves'!AP$8)</f>
        <v>0</v>
      </c>
      <c r="J113" s="234">
        <f>J$95*Assumptions!$AA35*(1+Assumptions!$J$24)^(J$1-$G$1)*CHOOSE(Assumptions!$P$3,'Cost Curves'!AQ$6,'Cost Curves'!AQ$7,'Cost Curves'!AQ$8)</f>
        <v>0</v>
      </c>
      <c r="K113" s="234">
        <f>K$95*Assumptions!$AA35*(1+Assumptions!$J$24)^(K$1-$G$1)*CHOOSE(Assumptions!$P$3,'Cost Curves'!AR$6,'Cost Curves'!AR$7,'Cost Curves'!AR$8)</f>
        <v>0</v>
      </c>
      <c r="L113" s="234">
        <f>L$95*Assumptions!$AA35*(1+Assumptions!$J$24)^(L$1-$G$1)*CHOOSE(Assumptions!$P$3,'Cost Curves'!AS$6,'Cost Curves'!AS$7,'Cost Curves'!AS$8)</f>
        <v>0</v>
      </c>
      <c r="M113" s="234">
        <f>M$95*Assumptions!$AA35*(1+Assumptions!$J$24)^(M$1-$G$1)*CHOOSE(Assumptions!$P$3,'Cost Curves'!AT$6,'Cost Curves'!AT$7,'Cost Curves'!AT$8)</f>
        <v>5498.6108255160443</v>
      </c>
      <c r="N113" s="234">
        <f>N$95*Assumptions!$AA35*(1+Assumptions!$J$24)^(N$1-$G$1)*CHOOSE(Assumptions!$P$3,'Cost Curves'!AU$6,'Cost Curves'!AU$7,'Cost Curves'!AU$8)</f>
        <v>0</v>
      </c>
      <c r="O113" s="234">
        <f>O$95*Assumptions!$AA35*(1+Assumptions!$J$24)^(O$1-$G$1)*CHOOSE(Assumptions!$P$3,'Cost Curves'!AV$6,'Cost Curves'!AV$7,'Cost Curves'!AV$8)</f>
        <v>0</v>
      </c>
      <c r="P113" s="234">
        <f>P$95*Assumptions!$AA35*(1+Assumptions!$J$24)^(P$1-$G$1)*CHOOSE(Assumptions!$P$3,'Cost Curves'!AW$6,'Cost Curves'!AW$7,'Cost Curves'!AW$8)</f>
        <v>0</v>
      </c>
      <c r="Q113" s="234">
        <f>Q$95*Assumptions!$AA35*(1+Assumptions!$J$24)^(Q$1-$G$1)*CHOOSE(Assumptions!$P$3,'Cost Curves'!AX$6,'Cost Curves'!AX$7,'Cost Curves'!AX$8)</f>
        <v>0</v>
      </c>
      <c r="R113" s="234">
        <f>R$95*Assumptions!$AA35*(1+Assumptions!$J$24)^(R$1-$G$1)*CHOOSE(Assumptions!$P$3,'Cost Curves'!AY$6,'Cost Curves'!AY$7,'Cost Curves'!AY$8)</f>
        <v>0</v>
      </c>
      <c r="S113" s="234">
        <f>S$95*Assumptions!$AA35*(1+Assumptions!$J$24)^(S$1-$G$1)*CHOOSE(Assumptions!$P$3,'Cost Curves'!AZ$6,'Cost Curves'!AZ$7,'Cost Curves'!AZ$8)</f>
        <v>6565.6288839266526</v>
      </c>
      <c r="T113" s="234">
        <f>T$95*Assumptions!$AA35*(1+Assumptions!$J$24)^(T$1-$G$1)*CHOOSE(Assumptions!$P$3,'Cost Curves'!BA$6,'Cost Curves'!BA$7,'Cost Curves'!BA$8)</f>
        <v>0</v>
      </c>
      <c r="U113" s="234">
        <f>U$95*Assumptions!$AA35*(1+Assumptions!$J$24)^(U$1-$G$1)*CHOOSE(Assumptions!$P$3,'Cost Curves'!BB$6,'Cost Curves'!BB$7,'Cost Curves'!BB$8)</f>
        <v>0</v>
      </c>
      <c r="V113" s="234">
        <f>V$95*Assumptions!$AA35*(1+Assumptions!$J$24)^(V$1-$G$1)*CHOOSE(Assumptions!$P$3,'Cost Curves'!BC$6,'Cost Curves'!BC$7,'Cost Curves'!BC$8)</f>
        <v>0</v>
      </c>
      <c r="W113" s="234">
        <f>W$95*Assumptions!$AA35*(1+Assumptions!$J$24)^(W$1-$G$1)*CHOOSE(Assumptions!$P$3,'Cost Curves'!BD$6,'Cost Curves'!BD$7,'Cost Curves'!BD$8)</f>
        <v>0</v>
      </c>
      <c r="X113" s="234">
        <f>X$95*Assumptions!$AA35*(1+Assumptions!$J$24)^(X$1-$G$1)*CHOOSE(Assumptions!$P$3,'Cost Curves'!BE$6,'Cost Curves'!BE$7,'Cost Curves'!BE$8)</f>
        <v>0</v>
      </c>
      <c r="Y113" s="12"/>
      <c r="Z113" s="12"/>
    </row>
    <row r="114" spans="1:26" ht="14.25" customHeight="1">
      <c r="A114" s="423"/>
      <c r="B114" s="423"/>
      <c r="C114" s="423"/>
      <c r="D114" s="125" t="s">
        <v>82</v>
      </c>
      <c r="E114" s="12"/>
      <c r="F114" s="12"/>
      <c r="G114" s="234">
        <f>G$95*Assumptions!$AA36*(1+Assumptions!$J$24)^(G$1-$G$1)*CHOOSE(Assumptions!$P$3,'Cost Curves'!AN$6,'Cost Curves'!AN$7,'Cost Curves'!AN$8)</f>
        <v>0</v>
      </c>
      <c r="H114" s="234">
        <f>H$95*Assumptions!$AA36*(1+Assumptions!$J$24)^(H$1-$G$1)*CHOOSE(Assumptions!$P$3,'Cost Curves'!AO$6,'Cost Curves'!AO$7,'Cost Curves'!AO$8)</f>
        <v>0</v>
      </c>
      <c r="I114" s="234">
        <f>I$95*Assumptions!$AA36*(1+Assumptions!$J$24)^(I$1-$G$1)*CHOOSE(Assumptions!$P$3,'Cost Curves'!AP$6,'Cost Curves'!AP$7,'Cost Curves'!AP$8)</f>
        <v>0</v>
      </c>
      <c r="J114" s="234">
        <f>J$95*Assumptions!$AA36*(1+Assumptions!$J$24)^(J$1-$G$1)*CHOOSE(Assumptions!$P$3,'Cost Curves'!AQ$6,'Cost Curves'!AQ$7,'Cost Curves'!AQ$8)</f>
        <v>0</v>
      </c>
      <c r="K114" s="234">
        <f>K$95*Assumptions!$AA36*(1+Assumptions!$J$24)^(K$1-$G$1)*CHOOSE(Assumptions!$P$3,'Cost Curves'!AR$6,'Cost Curves'!AR$7,'Cost Curves'!AR$8)</f>
        <v>0</v>
      </c>
      <c r="L114" s="234">
        <f>L$95*Assumptions!$AA36*(1+Assumptions!$J$24)^(L$1-$G$1)*CHOOSE(Assumptions!$P$3,'Cost Curves'!AS$6,'Cost Curves'!AS$7,'Cost Curves'!AS$8)</f>
        <v>0</v>
      </c>
      <c r="M114" s="234">
        <f>M$95*Assumptions!$AA36*(1+Assumptions!$J$24)^(M$1-$G$1)*CHOOSE(Assumptions!$P$3,'Cost Curves'!AT$6,'Cost Curves'!AT$7,'Cost Curves'!AT$8)</f>
        <v>0</v>
      </c>
      <c r="N114" s="234">
        <f>N$95*Assumptions!$AA36*(1+Assumptions!$J$24)^(N$1-$G$1)*CHOOSE(Assumptions!$P$3,'Cost Curves'!AU$6,'Cost Curves'!AU$7,'Cost Curves'!AU$8)</f>
        <v>0</v>
      </c>
      <c r="O114" s="234">
        <f>O$95*Assumptions!$AA36*(1+Assumptions!$J$24)^(O$1-$G$1)*CHOOSE(Assumptions!$P$3,'Cost Curves'!AV$6,'Cost Curves'!AV$7,'Cost Curves'!AV$8)</f>
        <v>0</v>
      </c>
      <c r="P114" s="234">
        <f>P$95*Assumptions!$AA36*(1+Assumptions!$J$24)^(P$1-$G$1)*CHOOSE(Assumptions!$P$3,'Cost Curves'!AW$6,'Cost Curves'!AW$7,'Cost Curves'!AW$8)</f>
        <v>0</v>
      </c>
      <c r="Q114" s="234">
        <f>Q$95*Assumptions!$AA36*(1+Assumptions!$J$24)^(Q$1-$G$1)*CHOOSE(Assumptions!$P$3,'Cost Curves'!AX$6,'Cost Curves'!AX$7,'Cost Curves'!AX$8)</f>
        <v>0</v>
      </c>
      <c r="R114" s="234">
        <f>R$95*Assumptions!$AA36*(1+Assumptions!$J$24)^(R$1-$G$1)*CHOOSE(Assumptions!$P$3,'Cost Curves'!AY$6,'Cost Curves'!AY$7,'Cost Curves'!AY$8)</f>
        <v>0</v>
      </c>
      <c r="S114" s="234">
        <f>S$95*Assumptions!$AA36*(1+Assumptions!$J$24)^(S$1-$G$1)*CHOOSE(Assumptions!$P$3,'Cost Curves'!AZ$6,'Cost Curves'!AZ$7,'Cost Curves'!AZ$8)</f>
        <v>0</v>
      </c>
      <c r="T114" s="234">
        <f>T$95*Assumptions!$AA36*(1+Assumptions!$J$24)^(T$1-$G$1)*CHOOSE(Assumptions!$P$3,'Cost Curves'!BA$6,'Cost Curves'!BA$7,'Cost Curves'!BA$8)</f>
        <v>0</v>
      </c>
      <c r="U114" s="234">
        <f>U$95*Assumptions!$AA36*(1+Assumptions!$J$24)^(U$1-$G$1)*CHOOSE(Assumptions!$P$3,'Cost Curves'!BB$6,'Cost Curves'!BB$7,'Cost Curves'!BB$8)</f>
        <v>0</v>
      </c>
      <c r="V114" s="234">
        <f>V$95*Assumptions!$AA36*(1+Assumptions!$J$24)^(V$1-$G$1)*CHOOSE(Assumptions!$P$3,'Cost Curves'!BC$6,'Cost Curves'!BC$7,'Cost Curves'!BC$8)</f>
        <v>0</v>
      </c>
      <c r="W114" s="234">
        <f>W$95*Assumptions!$AA36*(1+Assumptions!$J$24)^(W$1-$G$1)*CHOOSE(Assumptions!$P$3,'Cost Curves'!BD$6,'Cost Curves'!BD$7,'Cost Curves'!BD$8)</f>
        <v>0</v>
      </c>
      <c r="X114" s="234">
        <f>X$95*Assumptions!$AA36*(1+Assumptions!$J$24)^(X$1-$G$1)*CHOOSE(Assumptions!$P$3,'Cost Curves'!BE$6,'Cost Curves'!BE$7,'Cost Curves'!BE$8)</f>
        <v>0</v>
      </c>
      <c r="Y114" s="12"/>
      <c r="Z114" s="12"/>
    </row>
    <row r="115" spans="1:26" ht="14.25" customHeight="1">
      <c r="A115" s="423"/>
      <c r="B115" s="423"/>
      <c r="C115" s="423"/>
      <c r="D115" s="125" t="s">
        <v>83</v>
      </c>
      <c r="E115" s="12"/>
      <c r="F115" s="12"/>
      <c r="G115" s="234">
        <f>G$95*Assumptions!$AA37*(1+Assumptions!$J$24)^(G$1-$G$1)*CHOOSE(Assumptions!$P$3,'Cost Curves'!AN$6,'Cost Curves'!AN$7,'Cost Curves'!AN$8)</f>
        <v>12510</v>
      </c>
      <c r="H115" s="234">
        <f>H$95*Assumptions!$AA37*(1+Assumptions!$J$24)^(H$1-$G$1)*CHOOSE(Assumptions!$P$3,'Cost Curves'!AO$6,'Cost Curves'!AO$7,'Cost Curves'!AO$8)</f>
        <v>0</v>
      </c>
      <c r="I115" s="234">
        <f>I$95*Assumptions!$AA37*(1+Assumptions!$J$24)^(I$1-$G$1)*CHOOSE(Assumptions!$P$3,'Cost Curves'!AP$6,'Cost Curves'!AP$7,'Cost Curves'!AP$8)</f>
        <v>0</v>
      </c>
      <c r="J115" s="234">
        <f>J$95*Assumptions!$AA37*(1+Assumptions!$J$24)^(J$1-$G$1)*CHOOSE(Assumptions!$P$3,'Cost Curves'!AQ$6,'Cost Curves'!AQ$7,'Cost Curves'!AQ$8)</f>
        <v>0</v>
      </c>
      <c r="K115" s="234">
        <f>K$95*Assumptions!$AA37*(1+Assumptions!$J$24)^(K$1-$G$1)*CHOOSE(Assumptions!$P$3,'Cost Curves'!AR$6,'Cost Curves'!AR$7,'Cost Curves'!AR$8)</f>
        <v>0</v>
      </c>
      <c r="L115" s="234">
        <f>L$95*Assumptions!$AA37*(1+Assumptions!$J$24)^(L$1-$G$1)*CHOOSE(Assumptions!$P$3,'Cost Curves'!AS$6,'Cost Curves'!AS$7,'Cost Curves'!AS$8)</f>
        <v>0</v>
      </c>
      <c r="M115" s="234">
        <f>M$95*Assumptions!$AA37*(1+Assumptions!$J$24)^(M$1-$G$1)*CHOOSE(Assumptions!$P$3,'Cost Curves'!AT$6,'Cost Curves'!AT$7,'Cost Curves'!AT$8)</f>
        <v>14937.59422957779</v>
      </c>
      <c r="N115" s="234">
        <f>N$95*Assumptions!$AA37*(1+Assumptions!$J$24)^(N$1-$G$1)*CHOOSE(Assumptions!$P$3,'Cost Curves'!AU$6,'Cost Curves'!AU$7,'Cost Curves'!AU$8)</f>
        <v>0</v>
      </c>
      <c r="O115" s="234">
        <f>O$95*Assumptions!$AA37*(1+Assumptions!$J$24)^(O$1-$G$1)*CHOOSE(Assumptions!$P$3,'Cost Curves'!AV$6,'Cost Curves'!AV$7,'Cost Curves'!AV$8)</f>
        <v>0</v>
      </c>
      <c r="P115" s="234">
        <f>P$95*Assumptions!$AA37*(1+Assumptions!$J$24)^(P$1-$G$1)*CHOOSE(Assumptions!$P$3,'Cost Curves'!AW$6,'Cost Curves'!AW$7,'Cost Curves'!AW$8)</f>
        <v>0</v>
      </c>
      <c r="Q115" s="234">
        <f>Q$95*Assumptions!$AA37*(1+Assumptions!$J$24)^(Q$1-$G$1)*CHOOSE(Assumptions!$P$3,'Cost Curves'!AX$6,'Cost Curves'!AX$7,'Cost Curves'!AX$8)</f>
        <v>0</v>
      </c>
      <c r="R115" s="234">
        <f>R$95*Assumptions!$AA37*(1+Assumptions!$J$24)^(R$1-$G$1)*CHOOSE(Assumptions!$P$3,'Cost Curves'!AY$6,'Cost Curves'!AY$7,'Cost Curves'!AY$8)</f>
        <v>0</v>
      </c>
      <c r="S115" s="234">
        <f>S$95*Assumptions!$AA37*(1+Assumptions!$J$24)^(S$1-$G$1)*CHOOSE(Assumptions!$P$3,'Cost Curves'!AZ$6,'Cost Curves'!AZ$7,'Cost Curves'!AZ$8)</f>
        <v>17836.268694445695</v>
      </c>
      <c r="T115" s="234">
        <f>T$95*Assumptions!$AA37*(1+Assumptions!$J$24)^(T$1-$G$1)*CHOOSE(Assumptions!$P$3,'Cost Curves'!BA$6,'Cost Curves'!BA$7,'Cost Curves'!BA$8)</f>
        <v>0</v>
      </c>
      <c r="U115" s="234">
        <f>U$95*Assumptions!$AA37*(1+Assumptions!$J$24)^(U$1-$G$1)*CHOOSE(Assumptions!$P$3,'Cost Curves'!BB$6,'Cost Curves'!BB$7,'Cost Curves'!BB$8)</f>
        <v>0</v>
      </c>
      <c r="V115" s="234">
        <f>V$95*Assumptions!$AA37*(1+Assumptions!$J$24)^(V$1-$G$1)*CHOOSE(Assumptions!$P$3,'Cost Curves'!BC$6,'Cost Curves'!BC$7,'Cost Curves'!BC$8)</f>
        <v>0</v>
      </c>
      <c r="W115" s="234">
        <f>W$95*Assumptions!$AA37*(1+Assumptions!$J$24)^(W$1-$G$1)*CHOOSE(Assumptions!$P$3,'Cost Curves'!BD$6,'Cost Curves'!BD$7,'Cost Curves'!BD$8)</f>
        <v>0</v>
      </c>
      <c r="X115" s="234">
        <f>X$95*Assumptions!$AA37*(1+Assumptions!$J$24)^(X$1-$G$1)*CHOOSE(Assumptions!$P$3,'Cost Curves'!BE$6,'Cost Curves'!BE$7,'Cost Curves'!BE$8)</f>
        <v>0</v>
      </c>
      <c r="Y115" s="12"/>
      <c r="Z115" s="12"/>
    </row>
    <row r="116" spans="1:26" ht="14.25" customHeight="1">
      <c r="A116" s="423"/>
      <c r="B116" s="423"/>
      <c r="C116" s="423"/>
      <c r="D116" s="125" t="s">
        <v>84</v>
      </c>
      <c r="E116" s="12"/>
      <c r="F116" s="12"/>
      <c r="G116" s="234">
        <f>G$95*Assumptions!$AA38*(1+Assumptions!$J$24)^(G$1-$G$1)*CHOOSE(Assumptions!$P$3,'Cost Curves'!AN$6,'Cost Curves'!AN$7,'Cost Curves'!AN$8)</f>
        <v>24540</v>
      </c>
      <c r="H116" s="234">
        <f>H$95*Assumptions!$AA38*(1+Assumptions!$J$24)^(H$1-$G$1)*CHOOSE(Assumptions!$P$3,'Cost Curves'!AO$6,'Cost Curves'!AO$7,'Cost Curves'!AO$8)</f>
        <v>0</v>
      </c>
      <c r="I116" s="234">
        <f>I$95*Assumptions!$AA38*(1+Assumptions!$J$24)^(I$1-$G$1)*CHOOSE(Assumptions!$P$3,'Cost Curves'!AP$6,'Cost Curves'!AP$7,'Cost Curves'!AP$8)</f>
        <v>0</v>
      </c>
      <c r="J116" s="234">
        <f>J$95*Assumptions!$AA38*(1+Assumptions!$J$24)^(J$1-$G$1)*CHOOSE(Assumptions!$P$3,'Cost Curves'!AQ$6,'Cost Curves'!AQ$7,'Cost Curves'!AQ$8)</f>
        <v>0</v>
      </c>
      <c r="K116" s="234">
        <f>K$95*Assumptions!$AA38*(1+Assumptions!$J$24)^(K$1-$G$1)*CHOOSE(Assumptions!$P$3,'Cost Curves'!AR$6,'Cost Curves'!AR$7,'Cost Curves'!AR$8)</f>
        <v>0</v>
      </c>
      <c r="L116" s="234">
        <f>L$95*Assumptions!$AA38*(1+Assumptions!$J$24)^(L$1-$G$1)*CHOOSE(Assumptions!$P$3,'Cost Curves'!AS$6,'Cost Curves'!AS$7,'Cost Curves'!AS$8)</f>
        <v>0</v>
      </c>
      <c r="M116" s="234">
        <f>M$95*Assumptions!$AA38*(1+Assumptions!$J$24)^(M$1-$G$1)*CHOOSE(Assumptions!$P$3,'Cost Curves'!AT$6,'Cost Curves'!AT$7,'Cost Curves'!AT$8)</f>
        <v>29302.043356821658</v>
      </c>
      <c r="N116" s="234">
        <f>N$95*Assumptions!$AA38*(1+Assumptions!$J$24)^(N$1-$G$1)*CHOOSE(Assumptions!$P$3,'Cost Curves'!AU$6,'Cost Curves'!AU$7,'Cost Curves'!AU$8)</f>
        <v>0</v>
      </c>
      <c r="O116" s="234">
        <f>O$95*Assumptions!$AA38*(1+Assumptions!$J$24)^(O$1-$G$1)*CHOOSE(Assumptions!$P$3,'Cost Curves'!AV$6,'Cost Curves'!AV$7,'Cost Curves'!AV$8)</f>
        <v>0</v>
      </c>
      <c r="P116" s="234">
        <f>P$95*Assumptions!$AA38*(1+Assumptions!$J$24)^(P$1-$G$1)*CHOOSE(Assumptions!$P$3,'Cost Curves'!AW$6,'Cost Curves'!AW$7,'Cost Curves'!AW$8)</f>
        <v>0</v>
      </c>
      <c r="Q116" s="234">
        <f>Q$95*Assumptions!$AA38*(1+Assumptions!$J$24)^(Q$1-$G$1)*CHOOSE(Assumptions!$P$3,'Cost Curves'!AX$6,'Cost Curves'!AX$7,'Cost Curves'!AX$8)</f>
        <v>0</v>
      </c>
      <c r="R116" s="234">
        <f>R$95*Assumptions!$AA38*(1+Assumptions!$J$24)^(R$1-$G$1)*CHOOSE(Assumptions!$P$3,'Cost Curves'!AY$6,'Cost Curves'!AY$7,'Cost Curves'!AY$8)</f>
        <v>0</v>
      </c>
      <c r="S116" s="234">
        <f>S$95*Assumptions!$AA38*(1+Assumptions!$J$24)^(S$1-$G$1)*CHOOSE(Assumptions!$P$3,'Cost Curves'!AZ$6,'Cost Curves'!AZ$7,'Cost Curves'!AZ$8)</f>
        <v>34988.172163205221</v>
      </c>
      <c r="T116" s="234">
        <f>T$95*Assumptions!$AA38*(1+Assumptions!$J$24)^(T$1-$G$1)*CHOOSE(Assumptions!$P$3,'Cost Curves'!BA$6,'Cost Curves'!BA$7,'Cost Curves'!BA$8)</f>
        <v>0</v>
      </c>
      <c r="U116" s="234">
        <f>U$95*Assumptions!$AA38*(1+Assumptions!$J$24)^(U$1-$G$1)*CHOOSE(Assumptions!$P$3,'Cost Curves'!BB$6,'Cost Curves'!BB$7,'Cost Curves'!BB$8)</f>
        <v>0</v>
      </c>
      <c r="V116" s="234">
        <f>V$95*Assumptions!$AA38*(1+Assumptions!$J$24)^(V$1-$G$1)*CHOOSE(Assumptions!$P$3,'Cost Curves'!BC$6,'Cost Curves'!BC$7,'Cost Curves'!BC$8)</f>
        <v>0</v>
      </c>
      <c r="W116" s="234">
        <f>W$95*Assumptions!$AA38*(1+Assumptions!$J$24)^(W$1-$G$1)*CHOOSE(Assumptions!$P$3,'Cost Curves'!BD$6,'Cost Curves'!BD$7,'Cost Curves'!BD$8)</f>
        <v>0</v>
      </c>
      <c r="X116" s="234">
        <f>X$95*Assumptions!$AA38*(1+Assumptions!$J$24)^(X$1-$G$1)*CHOOSE(Assumptions!$P$3,'Cost Curves'!BE$6,'Cost Curves'!BE$7,'Cost Curves'!BE$8)</f>
        <v>0</v>
      </c>
      <c r="Y116" s="12"/>
      <c r="Z116" s="12"/>
    </row>
    <row r="117" spans="1:26" ht="14.25" customHeight="1">
      <c r="A117" s="423"/>
      <c r="B117" s="423"/>
      <c r="C117" s="423"/>
      <c r="D117" s="125" t="s">
        <v>85</v>
      </c>
      <c r="E117" s="12"/>
      <c r="F117" s="12"/>
      <c r="G117" s="234">
        <f>G$95*Assumptions!$AA39*(1+Assumptions!$J$24)^(G$1-$G$1)*CHOOSE(Assumptions!$P$3,'Cost Curves'!AN$6,'Cost Curves'!AN$7,'Cost Curves'!AN$8)</f>
        <v>7672.5</v>
      </c>
      <c r="H117" s="234">
        <f>H$95*Assumptions!$AA39*(1+Assumptions!$J$24)^(H$1-$G$1)*CHOOSE(Assumptions!$P$3,'Cost Curves'!AO$6,'Cost Curves'!AO$7,'Cost Curves'!AO$8)</f>
        <v>0</v>
      </c>
      <c r="I117" s="234">
        <f>I$95*Assumptions!$AA39*(1+Assumptions!$J$24)^(I$1-$G$1)*CHOOSE(Assumptions!$P$3,'Cost Curves'!AP$6,'Cost Curves'!AP$7,'Cost Curves'!AP$8)</f>
        <v>0</v>
      </c>
      <c r="J117" s="234">
        <f>J$95*Assumptions!$AA39*(1+Assumptions!$J$24)^(J$1-$G$1)*CHOOSE(Assumptions!$P$3,'Cost Curves'!AQ$6,'Cost Curves'!AQ$7,'Cost Curves'!AQ$8)</f>
        <v>0</v>
      </c>
      <c r="K117" s="234">
        <f>K$95*Assumptions!$AA39*(1+Assumptions!$J$24)^(K$1-$G$1)*CHOOSE(Assumptions!$P$3,'Cost Curves'!AR$6,'Cost Curves'!AR$7,'Cost Curves'!AR$8)</f>
        <v>0</v>
      </c>
      <c r="L117" s="234">
        <f>L$95*Assumptions!$AA39*(1+Assumptions!$J$24)^(L$1-$G$1)*CHOOSE(Assumptions!$P$3,'Cost Curves'!AS$6,'Cost Curves'!AS$7,'Cost Curves'!AS$8)</f>
        <v>0</v>
      </c>
      <c r="M117" s="234">
        <f>M$95*Assumptions!$AA39*(1+Assumptions!$J$24)^(M$1-$G$1)*CHOOSE(Assumptions!$P$3,'Cost Curves'!AT$6,'Cost Curves'!AT$7,'Cost Curves'!AT$8)</f>
        <v>9161.366245118752</v>
      </c>
      <c r="N117" s="234">
        <f>N$95*Assumptions!$AA39*(1+Assumptions!$J$24)^(N$1-$G$1)*CHOOSE(Assumptions!$P$3,'Cost Curves'!AU$6,'Cost Curves'!AU$7,'Cost Curves'!AU$8)</f>
        <v>0</v>
      </c>
      <c r="O117" s="234">
        <f>O$95*Assumptions!$AA39*(1+Assumptions!$J$24)^(O$1-$G$1)*CHOOSE(Assumptions!$P$3,'Cost Curves'!AV$6,'Cost Curves'!AV$7,'Cost Curves'!AV$8)</f>
        <v>0</v>
      </c>
      <c r="P117" s="234">
        <f>P$95*Assumptions!$AA39*(1+Assumptions!$J$24)^(P$1-$G$1)*CHOOSE(Assumptions!$P$3,'Cost Curves'!AW$6,'Cost Curves'!AW$7,'Cost Curves'!AW$8)</f>
        <v>0</v>
      </c>
      <c r="Q117" s="234">
        <f>Q$95*Assumptions!$AA39*(1+Assumptions!$J$24)^(Q$1-$G$1)*CHOOSE(Assumptions!$P$3,'Cost Curves'!AX$6,'Cost Curves'!AX$7,'Cost Curves'!AX$8)</f>
        <v>0</v>
      </c>
      <c r="R117" s="234">
        <f>R$95*Assumptions!$AA39*(1+Assumptions!$J$24)^(R$1-$G$1)*CHOOSE(Assumptions!$P$3,'Cost Curves'!AY$6,'Cost Curves'!AY$7,'Cost Curves'!AY$8)</f>
        <v>0</v>
      </c>
      <c r="S117" s="234">
        <f>S$95*Assumptions!$AA39*(1+Assumptions!$J$24)^(S$1-$G$1)*CHOOSE(Assumptions!$P$3,'Cost Curves'!AZ$6,'Cost Curves'!AZ$7,'Cost Curves'!AZ$8)</f>
        <v>10939.150404327305</v>
      </c>
      <c r="T117" s="234">
        <f>T$95*Assumptions!$AA39*(1+Assumptions!$J$24)^(T$1-$G$1)*CHOOSE(Assumptions!$P$3,'Cost Curves'!BA$6,'Cost Curves'!BA$7,'Cost Curves'!BA$8)</f>
        <v>0</v>
      </c>
      <c r="U117" s="234">
        <f>U$95*Assumptions!$AA39*(1+Assumptions!$J$24)^(U$1-$G$1)*CHOOSE(Assumptions!$P$3,'Cost Curves'!BB$6,'Cost Curves'!BB$7,'Cost Curves'!BB$8)</f>
        <v>0</v>
      </c>
      <c r="V117" s="234">
        <f>V$95*Assumptions!$AA39*(1+Assumptions!$J$24)^(V$1-$G$1)*CHOOSE(Assumptions!$P$3,'Cost Curves'!BC$6,'Cost Curves'!BC$7,'Cost Curves'!BC$8)</f>
        <v>0</v>
      </c>
      <c r="W117" s="234">
        <f>W$95*Assumptions!$AA39*(1+Assumptions!$J$24)^(W$1-$G$1)*CHOOSE(Assumptions!$P$3,'Cost Curves'!BD$6,'Cost Curves'!BD$7,'Cost Curves'!BD$8)</f>
        <v>0</v>
      </c>
      <c r="X117" s="234">
        <f>X$95*Assumptions!$AA39*(1+Assumptions!$J$24)^(X$1-$G$1)*CHOOSE(Assumptions!$P$3,'Cost Curves'!BE$6,'Cost Curves'!BE$7,'Cost Curves'!BE$8)</f>
        <v>0</v>
      </c>
      <c r="Y117" s="12"/>
      <c r="Z117" s="12"/>
    </row>
    <row r="118" spans="1:26" ht="14.25" customHeight="1">
      <c r="A118" s="423"/>
      <c r="B118" s="423"/>
      <c r="C118" s="423"/>
      <c r="D118" s="125" t="s">
        <v>86</v>
      </c>
      <c r="E118" s="12"/>
      <c r="F118" s="12"/>
      <c r="G118" s="234">
        <f>G$95*Assumptions!$AA40*(1+Assumptions!$J$24)^(G$1-$G$1)*CHOOSE(Assumptions!$P$3,'Cost Curves'!AN$6,'Cost Curves'!AN$7,'Cost Curves'!AN$8)</f>
        <v>1350</v>
      </c>
      <c r="H118" s="234">
        <f>H$95*Assumptions!$AA40*(1+Assumptions!$J$24)^(H$1-$G$1)*CHOOSE(Assumptions!$P$3,'Cost Curves'!AO$6,'Cost Curves'!AO$7,'Cost Curves'!AO$8)</f>
        <v>0</v>
      </c>
      <c r="I118" s="234">
        <f>I$95*Assumptions!$AA40*(1+Assumptions!$J$24)^(I$1-$G$1)*CHOOSE(Assumptions!$P$3,'Cost Curves'!AP$6,'Cost Curves'!AP$7,'Cost Curves'!AP$8)</f>
        <v>0</v>
      </c>
      <c r="J118" s="234">
        <f>J$95*Assumptions!$AA40*(1+Assumptions!$J$24)^(J$1-$G$1)*CHOOSE(Assumptions!$P$3,'Cost Curves'!AQ$6,'Cost Curves'!AQ$7,'Cost Curves'!AQ$8)</f>
        <v>0</v>
      </c>
      <c r="K118" s="234">
        <f>K$95*Assumptions!$AA40*(1+Assumptions!$J$24)^(K$1-$G$1)*CHOOSE(Assumptions!$P$3,'Cost Curves'!AR$6,'Cost Curves'!AR$7,'Cost Curves'!AR$8)</f>
        <v>0</v>
      </c>
      <c r="L118" s="234">
        <f>L$95*Assumptions!$AA40*(1+Assumptions!$J$24)^(L$1-$G$1)*CHOOSE(Assumptions!$P$3,'Cost Curves'!AS$6,'Cost Curves'!AS$7,'Cost Curves'!AS$8)</f>
        <v>0</v>
      </c>
      <c r="M118" s="234">
        <f>M$95*Assumptions!$AA40*(1+Assumptions!$J$24)^(M$1-$G$1)*CHOOSE(Assumptions!$P$3,'Cost Curves'!AT$6,'Cost Curves'!AT$7,'Cost Curves'!AT$8)</f>
        <v>1611.9706003141498</v>
      </c>
      <c r="N118" s="234">
        <f>N$95*Assumptions!$AA40*(1+Assumptions!$J$24)^(N$1-$G$1)*CHOOSE(Assumptions!$P$3,'Cost Curves'!AU$6,'Cost Curves'!AU$7,'Cost Curves'!AU$8)</f>
        <v>0</v>
      </c>
      <c r="O118" s="234">
        <f>O$95*Assumptions!$AA40*(1+Assumptions!$J$24)^(O$1-$G$1)*CHOOSE(Assumptions!$P$3,'Cost Curves'!AV$6,'Cost Curves'!AV$7,'Cost Curves'!AV$8)</f>
        <v>0</v>
      </c>
      <c r="P118" s="234">
        <f>P$95*Assumptions!$AA40*(1+Assumptions!$J$24)^(P$1-$G$1)*CHOOSE(Assumptions!$P$3,'Cost Curves'!AW$6,'Cost Curves'!AW$7,'Cost Curves'!AW$8)</f>
        <v>0</v>
      </c>
      <c r="Q118" s="234">
        <f>Q$95*Assumptions!$AA40*(1+Assumptions!$J$24)^(Q$1-$G$1)*CHOOSE(Assumptions!$P$3,'Cost Curves'!AX$6,'Cost Curves'!AX$7,'Cost Curves'!AX$8)</f>
        <v>0</v>
      </c>
      <c r="R118" s="234">
        <f>R$95*Assumptions!$AA40*(1+Assumptions!$J$24)^(R$1-$G$1)*CHOOSE(Assumptions!$P$3,'Cost Curves'!AY$6,'Cost Curves'!AY$7,'Cost Curves'!AY$8)</f>
        <v>0</v>
      </c>
      <c r="S118" s="234">
        <f>S$95*Assumptions!$AA40*(1+Assumptions!$J$24)^(S$1-$G$1)*CHOOSE(Assumptions!$P$3,'Cost Curves'!AZ$6,'Cost Curves'!AZ$7,'Cost Curves'!AZ$8)</f>
        <v>1924.7771972423411</v>
      </c>
      <c r="T118" s="234">
        <f>T$95*Assumptions!$AA40*(1+Assumptions!$J$24)^(T$1-$G$1)*CHOOSE(Assumptions!$P$3,'Cost Curves'!BA$6,'Cost Curves'!BA$7,'Cost Curves'!BA$8)</f>
        <v>0</v>
      </c>
      <c r="U118" s="234">
        <f>U$95*Assumptions!$AA40*(1+Assumptions!$J$24)^(U$1-$G$1)*CHOOSE(Assumptions!$P$3,'Cost Curves'!BB$6,'Cost Curves'!BB$7,'Cost Curves'!BB$8)</f>
        <v>0</v>
      </c>
      <c r="V118" s="234">
        <f>V$95*Assumptions!$AA40*(1+Assumptions!$J$24)^(V$1-$G$1)*CHOOSE(Assumptions!$P$3,'Cost Curves'!BC$6,'Cost Curves'!BC$7,'Cost Curves'!BC$8)</f>
        <v>0</v>
      </c>
      <c r="W118" s="234">
        <f>W$95*Assumptions!$AA40*(1+Assumptions!$J$24)^(W$1-$G$1)*CHOOSE(Assumptions!$P$3,'Cost Curves'!BD$6,'Cost Curves'!BD$7,'Cost Curves'!BD$8)</f>
        <v>0</v>
      </c>
      <c r="X118" s="234">
        <f>X$95*Assumptions!$AA40*(1+Assumptions!$J$24)^(X$1-$G$1)*CHOOSE(Assumptions!$P$3,'Cost Curves'!BE$6,'Cost Curves'!BE$7,'Cost Curves'!BE$8)</f>
        <v>0</v>
      </c>
      <c r="Y118" s="12"/>
      <c r="Z118" s="12"/>
    </row>
    <row r="119" spans="1:26" ht="14.25" customHeight="1">
      <c r="A119" s="423"/>
      <c r="B119" s="423"/>
      <c r="C119" s="423"/>
      <c r="D119" s="125" t="s">
        <v>87</v>
      </c>
      <c r="E119" s="12"/>
      <c r="F119" s="12"/>
      <c r="G119" s="234">
        <f>G$95*Assumptions!$AA41*(1+Assumptions!$J$24)^(G$1-$G$1)*CHOOSE(Assumptions!$P$3,'Cost Curves'!AN$6,'Cost Curves'!AN$7,'Cost Curves'!AN$8)</f>
        <v>0</v>
      </c>
      <c r="H119" s="234">
        <f>H$95*Assumptions!$AA41*(1+Assumptions!$J$24)^(H$1-$G$1)*CHOOSE(Assumptions!$P$3,'Cost Curves'!AO$6,'Cost Curves'!AO$7,'Cost Curves'!AO$8)</f>
        <v>0</v>
      </c>
      <c r="I119" s="234">
        <f>I$95*Assumptions!$AA41*(1+Assumptions!$J$24)^(I$1-$G$1)*CHOOSE(Assumptions!$P$3,'Cost Curves'!AP$6,'Cost Curves'!AP$7,'Cost Curves'!AP$8)</f>
        <v>0</v>
      </c>
      <c r="J119" s="234">
        <f>J$95*Assumptions!$AA41*(1+Assumptions!$J$24)^(J$1-$G$1)*CHOOSE(Assumptions!$P$3,'Cost Curves'!AQ$6,'Cost Curves'!AQ$7,'Cost Curves'!AQ$8)</f>
        <v>0</v>
      </c>
      <c r="K119" s="234">
        <f>K$95*Assumptions!$AA41*(1+Assumptions!$J$24)^(K$1-$G$1)*CHOOSE(Assumptions!$P$3,'Cost Curves'!AR$6,'Cost Curves'!AR$7,'Cost Curves'!AR$8)</f>
        <v>0</v>
      </c>
      <c r="L119" s="234">
        <f>L$95*Assumptions!$AA41*(1+Assumptions!$J$24)^(L$1-$G$1)*CHOOSE(Assumptions!$P$3,'Cost Curves'!AS$6,'Cost Curves'!AS$7,'Cost Curves'!AS$8)</f>
        <v>0</v>
      </c>
      <c r="M119" s="234">
        <f>M$95*Assumptions!$AA41*(1+Assumptions!$J$24)^(M$1-$G$1)*CHOOSE(Assumptions!$P$3,'Cost Curves'!AT$6,'Cost Curves'!AT$7,'Cost Curves'!AT$8)</f>
        <v>0</v>
      </c>
      <c r="N119" s="234">
        <f>N$95*Assumptions!$AA41*(1+Assumptions!$J$24)^(N$1-$G$1)*CHOOSE(Assumptions!$P$3,'Cost Curves'!AU$6,'Cost Curves'!AU$7,'Cost Curves'!AU$8)</f>
        <v>0</v>
      </c>
      <c r="O119" s="234">
        <f>O$95*Assumptions!$AA41*(1+Assumptions!$J$24)^(O$1-$G$1)*CHOOSE(Assumptions!$P$3,'Cost Curves'!AV$6,'Cost Curves'!AV$7,'Cost Curves'!AV$8)</f>
        <v>0</v>
      </c>
      <c r="P119" s="234">
        <f>P$95*Assumptions!$AA41*(1+Assumptions!$J$24)^(P$1-$G$1)*CHOOSE(Assumptions!$P$3,'Cost Curves'!AW$6,'Cost Curves'!AW$7,'Cost Curves'!AW$8)</f>
        <v>0</v>
      </c>
      <c r="Q119" s="234">
        <f>Q$95*Assumptions!$AA41*(1+Assumptions!$J$24)^(Q$1-$G$1)*CHOOSE(Assumptions!$P$3,'Cost Curves'!AX$6,'Cost Curves'!AX$7,'Cost Curves'!AX$8)</f>
        <v>0</v>
      </c>
      <c r="R119" s="234">
        <f>R$95*Assumptions!$AA41*(1+Assumptions!$J$24)^(R$1-$G$1)*CHOOSE(Assumptions!$P$3,'Cost Curves'!AY$6,'Cost Curves'!AY$7,'Cost Curves'!AY$8)</f>
        <v>0</v>
      </c>
      <c r="S119" s="234">
        <f>S$95*Assumptions!$AA41*(1+Assumptions!$J$24)^(S$1-$G$1)*CHOOSE(Assumptions!$P$3,'Cost Curves'!AZ$6,'Cost Curves'!AZ$7,'Cost Curves'!AZ$8)</f>
        <v>0</v>
      </c>
      <c r="T119" s="234">
        <f>T$95*Assumptions!$AA41*(1+Assumptions!$J$24)^(T$1-$G$1)*CHOOSE(Assumptions!$P$3,'Cost Curves'!BA$6,'Cost Curves'!BA$7,'Cost Curves'!BA$8)</f>
        <v>0</v>
      </c>
      <c r="U119" s="234">
        <f>U$95*Assumptions!$AA41*(1+Assumptions!$J$24)^(U$1-$G$1)*CHOOSE(Assumptions!$P$3,'Cost Curves'!BB$6,'Cost Curves'!BB$7,'Cost Curves'!BB$8)</f>
        <v>0</v>
      </c>
      <c r="V119" s="234">
        <f>V$95*Assumptions!$AA41*(1+Assumptions!$J$24)^(V$1-$G$1)*CHOOSE(Assumptions!$P$3,'Cost Curves'!BC$6,'Cost Curves'!BC$7,'Cost Curves'!BC$8)</f>
        <v>0</v>
      </c>
      <c r="W119" s="234">
        <f>W$95*Assumptions!$AA41*(1+Assumptions!$J$24)^(W$1-$G$1)*CHOOSE(Assumptions!$P$3,'Cost Curves'!BD$6,'Cost Curves'!BD$7,'Cost Curves'!BD$8)</f>
        <v>0</v>
      </c>
      <c r="X119" s="234">
        <f>X$95*Assumptions!$AA41*(1+Assumptions!$J$24)^(X$1-$G$1)*CHOOSE(Assumptions!$P$3,'Cost Curves'!BE$6,'Cost Curves'!BE$7,'Cost Curves'!BE$8)</f>
        <v>0</v>
      </c>
      <c r="Y119" s="12"/>
      <c r="Z119" s="12"/>
    </row>
    <row r="120" spans="1:26" ht="14.25" customHeight="1">
      <c r="A120" s="423"/>
      <c r="B120" s="423"/>
      <c r="C120" s="423"/>
      <c r="D120" s="125" t="s">
        <v>89</v>
      </c>
      <c r="E120" s="12"/>
      <c r="F120" s="12"/>
      <c r="G120" s="234">
        <f>G$95*Assumptions!$AA42*(1+Assumptions!$J$24)^(G$1-$G$1)*CHOOSE(Assumptions!$P$3,'Cost Curves'!AN$6,'Cost Curves'!AN$7,'Cost Curves'!AN$8)</f>
        <v>0</v>
      </c>
      <c r="H120" s="234">
        <f>H$95*Assumptions!$AA42*(1+Assumptions!$J$24)^(H$1-$G$1)*CHOOSE(Assumptions!$P$3,'Cost Curves'!AO$6,'Cost Curves'!AO$7,'Cost Curves'!AO$8)</f>
        <v>0</v>
      </c>
      <c r="I120" s="234">
        <f>I$95*Assumptions!$AA42*(1+Assumptions!$J$24)^(I$1-$G$1)*CHOOSE(Assumptions!$P$3,'Cost Curves'!AP$6,'Cost Curves'!AP$7,'Cost Curves'!AP$8)</f>
        <v>0</v>
      </c>
      <c r="J120" s="234">
        <f>J$95*Assumptions!$AA42*(1+Assumptions!$J$24)^(J$1-$G$1)*CHOOSE(Assumptions!$P$3,'Cost Curves'!AQ$6,'Cost Curves'!AQ$7,'Cost Curves'!AQ$8)</f>
        <v>0</v>
      </c>
      <c r="K120" s="234">
        <f>K$95*Assumptions!$AA42*(1+Assumptions!$J$24)^(K$1-$G$1)*CHOOSE(Assumptions!$P$3,'Cost Curves'!AR$6,'Cost Curves'!AR$7,'Cost Curves'!AR$8)</f>
        <v>0</v>
      </c>
      <c r="L120" s="234">
        <f>L$95*Assumptions!$AA42*(1+Assumptions!$J$24)^(L$1-$G$1)*CHOOSE(Assumptions!$P$3,'Cost Curves'!AS$6,'Cost Curves'!AS$7,'Cost Curves'!AS$8)</f>
        <v>0</v>
      </c>
      <c r="M120" s="234">
        <f>M$95*Assumptions!$AA42*(1+Assumptions!$J$24)^(M$1-$G$1)*CHOOSE(Assumptions!$P$3,'Cost Curves'!AT$6,'Cost Curves'!AT$7,'Cost Curves'!AT$8)</f>
        <v>0</v>
      </c>
      <c r="N120" s="234">
        <f>N$95*Assumptions!$AA42*(1+Assumptions!$J$24)^(N$1-$G$1)*CHOOSE(Assumptions!$P$3,'Cost Curves'!AU$6,'Cost Curves'!AU$7,'Cost Curves'!AU$8)</f>
        <v>0</v>
      </c>
      <c r="O120" s="234">
        <f>O$95*Assumptions!$AA42*(1+Assumptions!$J$24)^(O$1-$G$1)*CHOOSE(Assumptions!$P$3,'Cost Curves'!AV$6,'Cost Curves'!AV$7,'Cost Curves'!AV$8)</f>
        <v>0</v>
      </c>
      <c r="P120" s="234">
        <f>P$95*Assumptions!$AA42*(1+Assumptions!$J$24)^(P$1-$G$1)*CHOOSE(Assumptions!$P$3,'Cost Curves'!AW$6,'Cost Curves'!AW$7,'Cost Curves'!AW$8)</f>
        <v>0</v>
      </c>
      <c r="Q120" s="234">
        <f>Q$95*Assumptions!$AA42*(1+Assumptions!$J$24)^(Q$1-$G$1)*CHOOSE(Assumptions!$P$3,'Cost Curves'!AX$6,'Cost Curves'!AX$7,'Cost Curves'!AX$8)</f>
        <v>0</v>
      </c>
      <c r="R120" s="234">
        <f>R$95*Assumptions!$AA42*(1+Assumptions!$J$24)^(R$1-$G$1)*CHOOSE(Assumptions!$P$3,'Cost Curves'!AY$6,'Cost Curves'!AY$7,'Cost Curves'!AY$8)</f>
        <v>0</v>
      </c>
      <c r="S120" s="234">
        <f>S$95*Assumptions!$AA42*(1+Assumptions!$J$24)^(S$1-$G$1)*CHOOSE(Assumptions!$P$3,'Cost Curves'!AZ$6,'Cost Curves'!AZ$7,'Cost Curves'!AZ$8)</f>
        <v>0</v>
      </c>
      <c r="T120" s="234">
        <f>T$95*Assumptions!$AA42*(1+Assumptions!$J$24)^(T$1-$G$1)*CHOOSE(Assumptions!$P$3,'Cost Curves'!BA$6,'Cost Curves'!BA$7,'Cost Curves'!BA$8)</f>
        <v>0</v>
      </c>
      <c r="U120" s="234">
        <f>U$95*Assumptions!$AA42*(1+Assumptions!$J$24)^(U$1-$G$1)*CHOOSE(Assumptions!$P$3,'Cost Curves'!BB$6,'Cost Curves'!BB$7,'Cost Curves'!BB$8)</f>
        <v>0</v>
      </c>
      <c r="V120" s="234">
        <f>V$95*Assumptions!$AA42*(1+Assumptions!$J$24)^(V$1-$G$1)*CHOOSE(Assumptions!$P$3,'Cost Curves'!BC$6,'Cost Curves'!BC$7,'Cost Curves'!BC$8)</f>
        <v>0</v>
      </c>
      <c r="W120" s="234">
        <f>W$95*Assumptions!$AA42*(1+Assumptions!$J$24)^(W$1-$G$1)*CHOOSE(Assumptions!$P$3,'Cost Curves'!BD$6,'Cost Curves'!BD$7,'Cost Curves'!BD$8)</f>
        <v>0</v>
      </c>
      <c r="X120" s="234">
        <f>X$95*Assumptions!$AA42*(1+Assumptions!$J$24)^(X$1-$G$1)*CHOOSE(Assumptions!$P$3,'Cost Curves'!BE$6,'Cost Curves'!BE$7,'Cost Curves'!BE$8)</f>
        <v>0</v>
      </c>
      <c r="Y120" s="12"/>
      <c r="Z120" s="12"/>
    </row>
    <row r="121" spans="1:26" ht="14.25" customHeight="1">
      <c r="A121" s="423"/>
      <c r="B121" s="423"/>
      <c r="C121" s="423"/>
      <c r="D121" s="125" t="s">
        <v>90</v>
      </c>
      <c r="E121" s="12"/>
      <c r="F121" s="12"/>
      <c r="G121" s="234">
        <f>G$95*Assumptions!$AA43*(1+Assumptions!$J$24)^(G$1-$G$1)*CHOOSE(Assumptions!$P$3,'Cost Curves'!AN$6,'Cost Curves'!AN$7,'Cost Curves'!AN$8)</f>
        <v>3495</v>
      </c>
      <c r="H121" s="234">
        <f>H$95*Assumptions!$AA43*(1+Assumptions!$J$24)^(H$1-$G$1)*CHOOSE(Assumptions!$P$3,'Cost Curves'!AO$6,'Cost Curves'!AO$7,'Cost Curves'!AO$8)</f>
        <v>0</v>
      </c>
      <c r="I121" s="234">
        <f>I$95*Assumptions!$AA43*(1+Assumptions!$J$24)^(I$1-$G$1)*CHOOSE(Assumptions!$P$3,'Cost Curves'!AP$6,'Cost Curves'!AP$7,'Cost Curves'!AP$8)</f>
        <v>0</v>
      </c>
      <c r="J121" s="234">
        <f>J$95*Assumptions!$AA43*(1+Assumptions!$J$24)^(J$1-$G$1)*CHOOSE(Assumptions!$P$3,'Cost Curves'!AQ$6,'Cost Curves'!AQ$7,'Cost Curves'!AQ$8)</f>
        <v>0</v>
      </c>
      <c r="K121" s="234">
        <f>K$95*Assumptions!$AA43*(1+Assumptions!$J$24)^(K$1-$G$1)*CHOOSE(Assumptions!$P$3,'Cost Curves'!AR$6,'Cost Curves'!AR$7,'Cost Curves'!AR$8)</f>
        <v>0</v>
      </c>
      <c r="L121" s="234">
        <f>L$95*Assumptions!$AA43*(1+Assumptions!$J$24)^(L$1-$G$1)*CHOOSE(Assumptions!$P$3,'Cost Curves'!AS$6,'Cost Curves'!AS$7,'Cost Curves'!AS$8)</f>
        <v>0</v>
      </c>
      <c r="M121" s="234">
        <f>M$95*Assumptions!$AA43*(1+Assumptions!$J$24)^(M$1-$G$1)*CHOOSE(Assumptions!$P$3,'Cost Curves'!AT$6,'Cost Curves'!AT$7,'Cost Curves'!AT$8)</f>
        <v>4173.212776368855</v>
      </c>
      <c r="N121" s="234">
        <f>N$95*Assumptions!$AA43*(1+Assumptions!$J$24)^(N$1-$G$1)*CHOOSE(Assumptions!$P$3,'Cost Curves'!AU$6,'Cost Curves'!AU$7,'Cost Curves'!AU$8)</f>
        <v>0</v>
      </c>
      <c r="O121" s="234">
        <f>O$95*Assumptions!$AA43*(1+Assumptions!$J$24)^(O$1-$G$1)*CHOOSE(Assumptions!$P$3,'Cost Curves'!AV$6,'Cost Curves'!AV$7,'Cost Curves'!AV$8)</f>
        <v>0</v>
      </c>
      <c r="P121" s="234">
        <f>P$95*Assumptions!$AA43*(1+Assumptions!$J$24)^(P$1-$G$1)*CHOOSE(Assumptions!$P$3,'Cost Curves'!AW$6,'Cost Curves'!AW$7,'Cost Curves'!AW$8)</f>
        <v>0</v>
      </c>
      <c r="Q121" s="234">
        <f>Q$95*Assumptions!$AA43*(1+Assumptions!$J$24)^(Q$1-$G$1)*CHOOSE(Assumptions!$P$3,'Cost Curves'!AX$6,'Cost Curves'!AX$7,'Cost Curves'!AX$8)</f>
        <v>0</v>
      </c>
      <c r="R121" s="234">
        <f>R$95*Assumptions!$AA43*(1+Assumptions!$J$24)^(R$1-$G$1)*CHOOSE(Assumptions!$P$3,'Cost Curves'!AY$6,'Cost Curves'!AY$7,'Cost Curves'!AY$8)</f>
        <v>0</v>
      </c>
      <c r="S121" s="234">
        <f>S$95*Assumptions!$AA43*(1+Assumptions!$J$24)^(S$1-$G$1)*CHOOSE(Assumptions!$P$3,'Cost Curves'!AZ$6,'Cost Curves'!AZ$7,'Cost Curves'!AZ$8)</f>
        <v>4983.0342995273941</v>
      </c>
      <c r="T121" s="234">
        <f>T$95*Assumptions!$AA43*(1+Assumptions!$J$24)^(T$1-$G$1)*CHOOSE(Assumptions!$P$3,'Cost Curves'!BA$6,'Cost Curves'!BA$7,'Cost Curves'!BA$8)</f>
        <v>0</v>
      </c>
      <c r="U121" s="234">
        <f>U$95*Assumptions!$AA43*(1+Assumptions!$J$24)^(U$1-$G$1)*CHOOSE(Assumptions!$P$3,'Cost Curves'!BB$6,'Cost Curves'!BB$7,'Cost Curves'!BB$8)</f>
        <v>0</v>
      </c>
      <c r="V121" s="234">
        <f>V$95*Assumptions!$AA43*(1+Assumptions!$J$24)^(V$1-$G$1)*CHOOSE(Assumptions!$P$3,'Cost Curves'!BC$6,'Cost Curves'!BC$7,'Cost Curves'!BC$8)</f>
        <v>0</v>
      </c>
      <c r="W121" s="234">
        <f>W$95*Assumptions!$AA43*(1+Assumptions!$J$24)^(W$1-$G$1)*CHOOSE(Assumptions!$P$3,'Cost Curves'!BD$6,'Cost Curves'!BD$7,'Cost Curves'!BD$8)</f>
        <v>0</v>
      </c>
      <c r="X121" s="234">
        <f>X$95*Assumptions!$AA43*(1+Assumptions!$J$24)^(X$1-$G$1)*CHOOSE(Assumptions!$P$3,'Cost Curves'!BE$6,'Cost Curves'!BE$7,'Cost Curves'!BE$8)</f>
        <v>0</v>
      </c>
      <c r="Y121" s="12"/>
      <c r="Z121" s="12"/>
    </row>
    <row r="122" spans="1:26" ht="14.25" customHeight="1">
      <c r="A122" s="423"/>
      <c r="B122" s="423"/>
      <c r="C122" s="423"/>
      <c r="D122" s="125" t="s">
        <v>171</v>
      </c>
      <c r="E122" s="12"/>
      <c r="F122" s="12"/>
      <c r="G122" s="234">
        <f>G$95*Assumptions!$AA44*(1+Assumptions!$J$24)^(G$1-$G$1)*CHOOSE(Assumptions!$P$3,'Cost Curves'!AN$6,'Cost Curves'!AN$7,'Cost Curves'!AN$8)</f>
        <v>382.5</v>
      </c>
      <c r="H122" s="234">
        <f>H$95*Assumptions!$AA44*(1+Assumptions!$J$24)^(H$1-$G$1)*CHOOSE(Assumptions!$P$3,'Cost Curves'!AO$6,'Cost Curves'!AO$7,'Cost Curves'!AO$8)</f>
        <v>0</v>
      </c>
      <c r="I122" s="234">
        <f>I$95*Assumptions!$AA44*(1+Assumptions!$J$24)^(I$1-$G$1)*CHOOSE(Assumptions!$P$3,'Cost Curves'!AP$6,'Cost Curves'!AP$7,'Cost Curves'!AP$8)</f>
        <v>0</v>
      </c>
      <c r="J122" s="234">
        <f>J$95*Assumptions!$AA44*(1+Assumptions!$J$24)^(J$1-$G$1)*CHOOSE(Assumptions!$P$3,'Cost Curves'!AQ$6,'Cost Curves'!AQ$7,'Cost Curves'!AQ$8)</f>
        <v>0</v>
      </c>
      <c r="K122" s="234">
        <f>K$95*Assumptions!$AA44*(1+Assumptions!$J$24)^(K$1-$G$1)*CHOOSE(Assumptions!$P$3,'Cost Curves'!AR$6,'Cost Curves'!AR$7,'Cost Curves'!AR$8)</f>
        <v>0</v>
      </c>
      <c r="L122" s="234">
        <f>L$95*Assumptions!$AA44*(1+Assumptions!$J$24)^(L$1-$G$1)*CHOOSE(Assumptions!$P$3,'Cost Curves'!AS$6,'Cost Curves'!AS$7,'Cost Curves'!AS$8)</f>
        <v>0</v>
      </c>
      <c r="M122" s="234">
        <f>M$95*Assumptions!$AA44*(1+Assumptions!$J$24)^(M$1-$G$1)*CHOOSE(Assumptions!$P$3,'Cost Curves'!AT$6,'Cost Curves'!AT$7,'Cost Curves'!AT$8)</f>
        <v>456.72500342234247</v>
      </c>
      <c r="N122" s="234">
        <f>N$95*Assumptions!$AA44*(1+Assumptions!$J$24)^(N$1-$G$1)*CHOOSE(Assumptions!$P$3,'Cost Curves'!AU$6,'Cost Curves'!AU$7,'Cost Curves'!AU$8)</f>
        <v>0</v>
      </c>
      <c r="O122" s="234">
        <f>O$95*Assumptions!$AA44*(1+Assumptions!$J$24)^(O$1-$G$1)*CHOOSE(Assumptions!$P$3,'Cost Curves'!AV$6,'Cost Curves'!AV$7,'Cost Curves'!AV$8)</f>
        <v>0</v>
      </c>
      <c r="P122" s="234">
        <f>P$95*Assumptions!$AA44*(1+Assumptions!$J$24)^(P$1-$G$1)*CHOOSE(Assumptions!$P$3,'Cost Curves'!AW$6,'Cost Curves'!AW$7,'Cost Curves'!AW$8)</f>
        <v>0</v>
      </c>
      <c r="Q122" s="234">
        <f>Q$95*Assumptions!$AA44*(1+Assumptions!$J$24)^(Q$1-$G$1)*CHOOSE(Assumptions!$P$3,'Cost Curves'!AX$6,'Cost Curves'!AX$7,'Cost Curves'!AX$8)</f>
        <v>0</v>
      </c>
      <c r="R122" s="234">
        <f>R$95*Assumptions!$AA44*(1+Assumptions!$J$24)^(R$1-$G$1)*CHOOSE(Assumptions!$P$3,'Cost Curves'!AY$6,'Cost Curves'!AY$7,'Cost Curves'!AY$8)</f>
        <v>0</v>
      </c>
      <c r="S122" s="234">
        <f>S$95*Assumptions!$AA44*(1+Assumptions!$J$24)^(S$1-$G$1)*CHOOSE(Assumptions!$P$3,'Cost Curves'!AZ$6,'Cost Curves'!AZ$7,'Cost Curves'!AZ$8)</f>
        <v>545.35353921866329</v>
      </c>
      <c r="T122" s="234">
        <f>T$95*Assumptions!$AA44*(1+Assumptions!$J$24)^(T$1-$G$1)*CHOOSE(Assumptions!$P$3,'Cost Curves'!BA$6,'Cost Curves'!BA$7,'Cost Curves'!BA$8)</f>
        <v>0</v>
      </c>
      <c r="U122" s="234">
        <f>U$95*Assumptions!$AA44*(1+Assumptions!$J$24)^(U$1-$G$1)*CHOOSE(Assumptions!$P$3,'Cost Curves'!BB$6,'Cost Curves'!BB$7,'Cost Curves'!BB$8)</f>
        <v>0</v>
      </c>
      <c r="V122" s="234">
        <f>V$95*Assumptions!$AA44*(1+Assumptions!$J$24)^(V$1-$G$1)*CHOOSE(Assumptions!$P$3,'Cost Curves'!BC$6,'Cost Curves'!BC$7,'Cost Curves'!BC$8)</f>
        <v>0</v>
      </c>
      <c r="W122" s="234">
        <f>W$95*Assumptions!$AA44*(1+Assumptions!$J$24)^(W$1-$G$1)*CHOOSE(Assumptions!$P$3,'Cost Curves'!BD$6,'Cost Curves'!BD$7,'Cost Curves'!BD$8)</f>
        <v>0</v>
      </c>
      <c r="X122" s="234">
        <f>X$95*Assumptions!$AA44*(1+Assumptions!$J$24)^(X$1-$G$1)*CHOOSE(Assumptions!$P$3,'Cost Curves'!BE$6,'Cost Curves'!BE$7,'Cost Curves'!BE$8)</f>
        <v>0</v>
      </c>
      <c r="Y122" s="12"/>
      <c r="Z122" s="12"/>
    </row>
    <row r="123" spans="1:26" ht="14.25" customHeight="1">
      <c r="A123" s="423"/>
      <c r="B123" s="423"/>
      <c r="C123" s="423"/>
      <c r="D123" s="125" t="s">
        <v>92</v>
      </c>
      <c r="E123" s="12"/>
      <c r="F123" s="12"/>
      <c r="G123" s="234">
        <f>G$95*Assumptions!$AA45*(1+Assumptions!$J$24)^(G$1-$G$1)*CHOOSE(Assumptions!$P$3,'Cost Curves'!AN$6,'Cost Curves'!AN$7,'Cost Curves'!AN$8)</f>
        <v>1035</v>
      </c>
      <c r="H123" s="234">
        <f>H$95*Assumptions!$AA45*(1+Assumptions!$J$24)^(H$1-$G$1)*CHOOSE(Assumptions!$P$3,'Cost Curves'!AO$6,'Cost Curves'!AO$7,'Cost Curves'!AO$8)</f>
        <v>0</v>
      </c>
      <c r="I123" s="234">
        <f>I$95*Assumptions!$AA45*(1+Assumptions!$J$24)^(I$1-$G$1)*CHOOSE(Assumptions!$P$3,'Cost Curves'!AP$6,'Cost Curves'!AP$7,'Cost Curves'!AP$8)</f>
        <v>0</v>
      </c>
      <c r="J123" s="234">
        <f>J$95*Assumptions!$AA45*(1+Assumptions!$J$24)^(J$1-$G$1)*CHOOSE(Assumptions!$P$3,'Cost Curves'!AQ$6,'Cost Curves'!AQ$7,'Cost Curves'!AQ$8)</f>
        <v>0</v>
      </c>
      <c r="K123" s="234">
        <f>K$95*Assumptions!$AA45*(1+Assumptions!$J$24)^(K$1-$G$1)*CHOOSE(Assumptions!$P$3,'Cost Curves'!AR$6,'Cost Curves'!AR$7,'Cost Curves'!AR$8)</f>
        <v>0</v>
      </c>
      <c r="L123" s="234">
        <f>L$95*Assumptions!$AA45*(1+Assumptions!$J$24)^(L$1-$G$1)*CHOOSE(Assumptions!$P$3,'Cost Curves'!AS$6,'Cost Curves'!AS$7,'Cost Curves'!AS$8)</f>
        <v>0</v>
      </c>
      <c r="M123" s="234">
        <f>M$95*Assumptions!$AA45*(1+Assumptions!$J$24)^(M$1-$G$1)*CHOOSE(Assumptions!$P$3,'Cost Curves'!AT$6,'Cost Curves'!AT$7,'Cost Curves'!AT$8)</f>
        <v>1235.8441269075149</v>
      </c>
      <c r="N123" s="234">
        <f>N$95*Assumptions!$AA45*(1+Assumptions!$J$24)^(N$1-$G$1)*CHOOSE(Assumptions!$P$3,'Cost Curves'!AU$6,'Cost Curves'!AU$7,'Cost Curves'!AU$8)</f>
        <v>0</v>
      </c>
      <c r="O123" s="234">
        <f>O$95*Assumptions!$AA45*(1+Assumptions!$J$24)^(O$1-$G$1)*CHOOSE(Assumptions!$P$3,'Cost Curves'!AV$6,'Cost Curves'!AV$7,'Cost Curves'!AV$8)</f>
        <v>0</v>
      </c>
      <c r="P123" s="234">
        <f>P$95*Assumptions!$AA45*(1+Assumptions!$J$24)^(P$1-$G$1)*CHOOSE(Assumptions!$P$3,'Cost Curves'!AW$6,'Cost Curves'!AW$7,'Cost Curves'!AW$8)</f>
        <v>0</v>
      </c>
      <c r="Q123" s="234">
        <f>Q$95*Assumptions!$AA45*(1+Assumptions!$J$24)^(Q$1-$G$1)*CHOOSE(Assumptions!$P$3,'Cost Curves'!AX$6,'Cost Curves'!AX$7,'Cost Curves'!AX$8)</f>
        <v>0</v>
      </c>
      <c r="R123" s="234">
        <f>R$95*Assumptions!$AA45*(1+Assumptions!$J$24)^(R$1-$G$1)*CHOOSE(Assumptions!$P$3,'Cost Curves'!AY$6,'Cost Curves'!AY$7,'Cost Curves'!AY$8)</f>
        <v>0</v>
      </c>
      <c r="S123" s="234">
        <f>S$95*Assumptions!$AA45*(1+Assumptions!$J$24)^(S$1-$G$1)*CHOOSE(Assumptions!$P$3,'Cost Curves'!AZ$6,'Cost Curves'!AZ$7,'Cost Curves'!AZ$8)</f>
        <v>1475.6625178857948</v>
      </c>
      <c r="T123" s="234">
        <f>T$95*Assumptions!$AA45*(1+Assumptions!$J$24)^(T$1-$G$1)*CHOOSE(Assumptions!$P$3,'Cost Curves'!BA$6,'Cost Curves'!BA$7,'Cost Curves'!BA$8)</f>
        <v>0</v>
      </c>
      <c r="U123" s="234">
        <f>U$95*Assumptions!$AA45*(1+Assumptions!$J$24)^(U$1-$G$1)*CHOOSE(Assumptions!$P$3,'Cost Curves'!BB$6,'Cost Curves'!BB$7,'Cost Curves'!BB$8)</f>
        <v>0</v>
      </c>
      <c r="V123" s="234">
        <f>V$95*Assumptions!$AA45*(1+Assumptions!$J$24)^(V$1-$G$1)*CHOOSE(Assumptions!$P$3,'Cost Curves'!BC$6,'Cost Curves'!BC$7,'Cost Curves'!BC$8)</f>
        <v>0</v>
      </c>
      <c r="W123" s="234">
        <f>W$95*Assumptions!$AA45*(1+Assumptions!$J$24)^(W$1-$G$1)*CHOOSE(Assumptions!$P$3,'Cost Curves'!BD$6,'Cost Curves'!BD$7,'Cost Curves'!BD$8)</f>
        <v>0</v>
      </c>
      <c r="X123" s="234">
        <f>X$95*Assumptions!$AA45*(1+Assumptions!$J$24)^(X$1-$G$1)*CHOOSE(Assumptions!$P$3,'Cost Curves'!BE$6,'Cost Curves'!BE$7,'Cost Curves'!BE$8)</f>
        <v>0</v>
      </c>
      <c r="Y123" s="12"/>
      <c r="Z123" s="12"/>
    </row>
    <row r="124" spans="1:26" ht="14.25" customHeight="1">
      <c r="A124" s="423"/>
      <c r="B124" s="423"/>
      <c r="C124" s="423"/>
      <c r="D124" s="125" t="s">
        <v>93</v>
      </c>
      <c r="E124" s="12"/>
      <c r="F124" s="12"/>
      <c r="G124" s="234">
        <f>G$95*Assumptions!$AA46*(1+Assumptions!$J$24)^(G$1-$G$1)*CHOOSE(Assumptions!$P$3,'Cost Curves'!AN$6,'Cost Curves'!AN$7,'Cost Curves'!AN$8)</f>
        <v>2437.5</v>
      </c>
      <c r="H124" s="234">
        <f>H$95*Assumptions!$AA46*(1+Assumptions!$J$24)^(H$1-$G$1)*CHOOSE(Assumptions!$P$3,'Cost Curves'!AO$6,'Cost Curves'!AO$7,'Cost Curves'!AO$8)</f>
        <v>0</v>
      </c>
      <c r="I124" s="234">
        <f>I$95*Assumptions!$AA46*(1+Assumptions!$J$24)^(I$1-$G$1)*CHOOSE(Assumptions!$P$3,'Cost Curves'!AP$6,'Cost Curves'!AP$7,'Cost Curves'!AP$8)</f>
        <v>0</v>
      </c>
      <c r="J124" s="234">
        <f>J$95*Assumptions!$AA46*(1+Assumptions!$J$24)^(J$1-$G$1)*CHOOSE(Assumptions!$P$3,'Cost Curves'!AQ$6,'Cost Curves'!AQ$7,'Cost Curves'!AQ$8)</f>
        <v>0</v>
      </c>
      <c r="K124" s="234">
        <f>K$95*Assumptions!$AA46*(1+Assumptions!$J$24)^(K$1-$G$1)*CHOOSE(Assumptions!$P$3,'Cost Curves'!AR$6,'Cost Curves'!AR$7,'Cost Curves'!AR$8)</f>
        <v>0</v>
      </c>
      <c r="L124" s="234">
        <f>L$95*Assumptions!$AA46*(1+Assumptions!$J$24)^(L$1-$G$1)*CHOOSE(Assumptions!$P$3,'Cost Curves'!AS$6,'Cost Curves'!AS$7,'Cost Curves'!AS$8)</f>
        <v>0</v>
      </c>
      <c r="M124" s="234">
        <f>M$95*Assumptions!$AA46*(1+Assumptions!$J$24)^(M$1-$G$1)*CHOOSE(Assumptions!$P$3,'Cost Curves'!AT$6,'Cost Curves'!AT$7,'Cost Curves'!AT$8)</f>
        <v>2910.5024727894374</v>
      </c>
      <c r="N124" s="234">
        <f>N$95*Assumptions!$AA46*(1+Assumptions!$J$24)^(N$1-$G$1)*CHOOSE(Assumptions!$P$3,'Cost Curves'!AU$6,'Cost Curves'!AU$7,'Cost Curves'!AU$8)</f>
        <v>0</v>
      </c>
      <c r="O124" s="234">
        <f>O$95*Assumptions!$AA46*(1+Assumptions!$J$24)^(O$1-$G$1)*CHOOSE(Assumptions!$P$3,'Cost Curves'!AV$6,'Cost Curves'!AV$7,'Cost Curves'!AV$8)</f>
        <v>0</v>
      </c>
      <c r="P124" s="234">
        <f>P$95*Assumptions!$AA46*(1+Assumptions!$J$24)^(P$1-$G$1)*CHOOSE(Assumptions!$P$3,'Cost Curves'!AW$6,'Cost Curves'!AW$7,'Cost Curves'!AW$8)</f>
        <v>0</v>
      </c>
      <c r="Q124" s="234">
        <f>Q$95*Assumptions!$AA46*(1+Assumptions!$J$24)^(Q$1-$G$1)*CHOOSE(Assumptions!$P$3,'Cost Curves'!AX$6,'Cost Curves'!AX$7,'Cost Curves'!AX$8)</f>
        <v>0</v>
      </c>
      <c r="R124" s="234">
        <f>R$95*Assumptions!$AA46*(1+Assumptions!$J$24)^(R$1-$G$1)*CHOOSE(Assumptions!$P$3,'Cost Curves'!AY$6,'Cost Curves'!AY$7,'Cost Curves'!AY$8)</f>
        <v>0</v>
      </c>
      <c r="S124" s="234">
        <f>S$95*Assumptions!$AA46*(1+Assumptions!$J$24)^(S$1-$G$1)*CHOOSE(Assumptions!$P$3,'Cost Curves'!AZ$6,'Cost Curves'!AZ$7,'Cost Curves'!AZ$8)</f>
        <v>3475.2921616875606</v>
      </c>
      <c r="T124" s="234">
        <f>T$95*Assumptions!$AA46*(1+Assumptions!$J$24)^(T$1-$G$1)*CHOOSE(Assumptions!$P$3,'Cost Curves'!BA$6,'Cost Curves'!BA$7,'Cost Curves'!BA$8)</f>
        <v>0</v>
      </c>
      <c r="U124" s="234">
        <f>U$95*Assumptions!$AA46*(1+Assumptions!$J$24)^(U$1-$G$1)*CHOOSE(Assumptions!$P$3,'Cost Curves'!BB$6,'Cost Curves'!BB$7,'Cost Curves'!BB$8)</f>
        <v>0</v>
      </c>
      <c r="V124" s="234">
        <f>V$95*Assumptions!$AA46*(1+Assumptions!$J$24)^(V$1-$G$1)*CHOOSE(Assumptions!$P$3,'Cost Curves'!BC$6,'Cost Curves'!BC$7,'Cost Curves'!BC$8)</f>
        <v>0</v>
      </c>
      <c r="W124" s="234">
        <f>W$95*Assumptions!$AA46*(1+Assumptions!$J$24)^(W$1-$G$1)*CHOOSE(Assumptions!$P$3,'Cost Curves'!BD$6,'Cost Curves'!BD$7,'Cost Curves'!BD$8)</f>
        <v>0</v>
      </c>
      <c r="X124" s="234">
        <f>X$95*Assumptions!$AA46*(1+Assumptions!$J$24)^(X$1-$G$1)*CHOOSE(Assumptions!$P$3,'Cost Curves'!BE$6,'Cost Curves'!BE$7,'Cost Curves'!BE$8)</f>
        <v>0</v>
      </c>
      <c r="Y124" s="12"/>
      <c r="Z124" s="12"/>
    </row>
    <row r="125" spans="1:26" ht="14.25" customHeight="1">
      <c r="A125" s="423"/>
      <c r="B125" s="423"/>
      <c r="C125" s="423"/>
      <c r="D125" s="125" t="s">
        <v>94</v>
      </c>
      <c r="E125" s="12"/>
      <c r="F125" s="12"/>
      <c r="G125" s="234">
        <f>G$95*Assumptions!$AA47*(1+Assumptions!$J$24)^(G$1-$G$1)*CHOOSE(Assumptions!$P$3,'Cost Curves'!AN$6,'Cost Curves'!AN$7,'Cost Curves'!AN$8)</f>
        <v>0</v>
      </c>
      <c r="H125" s="234">
        <f>H$95*Assumptions!$AA47*(1+Assumptions!$J$24)^(H$1-$G$1)*CHOOSE(Assumptions!$P$3,'Cost Curves'!AO$6,'Cost Curves'!AO$7,'Cost Curves'!AO$8)</f>
        <v>0</v>
      </c>
      <c r="I125" s="234">
        <f>I$95*Assumptions!$AA47*(1+Assumptions!$J$24)^(I$1-$G$1)*CHOOSE(Assumptions!$P$3,'Cost Curves'!AP$6,'Cost Curves'!AP$7,'Cost Curves'!AP$8)</f>
        <v>0</v>
      </c>
      <c r="J125" s="234">
        <f>J$95*Assumptions!$AA47*(1+Assumptions!$J$24)^(J$1-$G$1)*CHOOSE(Assumptions!$P$3,'Cost Curves'!AQ$6,'Cost Curves'!AQ$7,'Cost Curves'!AQ$8)</f>
        <v>0</v>
      </c>
      <c r="K125" s="234">
        <f>K$95*Assumptions!$AA47*(1+Assumptions!$J$24)^(K$1-$G$1)*CHOOSE(Assumptions!$P$3,'Cost Curves'!AR$6,'Cost Curves'!AR$7,'Cost Curves'!AR$8)</f>
        <v>0</v>
      </c>
      <c r="L125" s="234">
        <f>L$95*Assumptions!$AA47*(1+Assumptions!$J$24)^(L$1-$G$1)*CHOOSE(Assumptions!$P$3,'Cost Curves'!AS$6,'Cost Curves'!AS$7,'Cost Curves'!AS$8)</f>
        <v>0</v>
      </c>
      <c r="M125" s="234">
        <f>M$95*Assumptions!$AA47*(1+Assumptions!$J$24)^(M$1-$G$1)*CHOOSE(Assumptions!$P$3,'Cost Curves'!AT$6,'Cost Curves'!AT$7,'Cost Curves'!AT$8)</f>
        <v>0</v>
      </c>
      <c r="N125" s="234">
        <f>N$95*Assumptions!$AA47*(1+Assumptions!$J$24)^(N$1-$G$1)*CHOOSE(Assumptions!$P$3,'Cost Curves'!AU$6,'Cost Curves'!AU$7,'Cost Curves'!AU$8)</f>
        <v>0</v>
      </c>
      <c r="O125" s="234">
        <f>O$95*Assumptions!$AA47*(1+Assumptions!$J$24)^(O$1-$G$1)*CHOOSE(Assumptions!$P$3,'Cost Curves'!AV$6,'Cost Curves'!AV$7,'Cost Curves'!AV$8)</f>
        <v>0</v>
      </c>
      <c r="P125" s="234">
        <f>P$95*Assumptions!$AA47*(1+Assumptions!$J$24)^(P$1-$G$1)*CHOOSE(Assumptions!$P$3,'Cost Curves'!AW$6,'Cost Curves'!AW$7,'Cost Curves'!AW$8)</f>
        <v>0</v>
      </c>
      <c r="Q125" s="234">
        <f>Q$95*Assumptions!$AA47*(1+Assumptions!$J$24)^(Q$1-$G$1)*CHOOSE(Assumptions!$P$3,'Cost Curves'!AX$6,'Cost Curves'!AX$7,'Cost Curves'!AX$8)</f>
        <v>0</v>
      </c>
      <c r="R125" s="234">
        <f>R$95*Assumptions!$AA47*(1+Assumptions!$J$24)^(R$1-$G$1)*CHOOSE(Assumptions!$P$3,'Cost Curves'!AY$6,'Cost Curves'!AY$7,'Cost Curves'!AY$8)</f>
        <v>0</v>
      </c>
      <c r="S125" s="234">
        <f>S$95*Assumptions!$AA47*(1+Assumptions!$J$24)^(S$1-$G$1)*CHOOSE(Assumptions!$P$3,'Cost Curves'!AZ$6,'Cost Curves'!AZ$7,'Cost Curves'!AZ$8)</f>
        <v>0</v>
      </c>
      <c r="T125" s="234">
        <f>T$95*Assumptions!$AA47*(1+Assumptions!$J$24)^(T$1-$G$1)*CHOOSE(Assumptions!$P$3,'Cost Curves'!BA$6,'Cost Curves'!BA$7,'Cost Curves'!BA$8)</f>
        <v>0</v>
      </c>
      <c r="U125" s="234">
        <f>U$95*Assumptions!$AA47*(1+Assumptions!$J$24)^(U$1-$G$1)*CHOOSE(Assumptions!$P$3,'Cost Curves'!BB$6,'Cost Curves'!BB$7,'Cost Curves'!BB$8)</f>
        <v>0</v>
      </c>
      <c r="V125" s="234">
        <f>V$95*Assumptions!$AA47*(1+Assumptions!$J$24)^(V$1-$G$1)*CHOOSE(Assumptions!$P$3,'Cost Curves'!BC$6,'Cost Curves'!BC$7,'Cost Curves'!BC$8)</f>
        <v>0</v>
      </c>
      <c r="W125" s="234">
        <f>W$95*Assumptions!$AA47*(1+Assumptions!$J$24)^(W$1-$G$1)*CHOOSE(Assumptions!$P$3,'Cost Curves'!BD$6,'Cost Curves'!BD$7,'Cost Curves'!BD$8)</f>
        <v>0</v>
      </c>
      <c r="X125" s="234">
        <f>X$95*Assumptions!$AA47*(1+Assumptions!$J$24)^(X$1-$G$1)*CHOOSE(Assumptions!$P$3,'Cost Curves'!BE$6,'Cost Curves'!BE$7,'Cost Curves'!BE$8)</f>
        <v>0</v>
      </c>
      <c r="Y125" s="12"/>
      <c r="Z125" s="12"/>
    </row>
    <row r="126" spans="1:26" ht="14.25" customHeight="1">
      <c r="A126" s="423"/>
      <c r="B126" s="423"/>
      <c r="C126" s="423"/>
      <c r="D126" s="125" t="s">
        <v>211</v>
      </c>
      <c r="E126" s="12"/>
      <c r="F126" s="12"/>
      <c r="G126" s="234">
        <f>G$95*Assumptions!$AA48*(1+Assumptions!$J$24)^(G$1-$G$1)*CHOOSE(Assumptions!$P$3,'Cost Curves'!AN$6,'Cost Curves'!AN$7,'Cost Curves'!AN$8)</f>
        <v>3014.9999999999995</v>
      </c>
      <c r="H126" s="234">
        <f>H$95*Assumptions!$AA48*(1+Assumptions!$J$24)^(H$1-$G$1)*CHOOSE(Assumptions!$P$3,'Cost Curves'!AO$6,'Cost Curves'!AO$7,'Cost Curves'!AO$8)</f>
        <v>0</v>
      </c>
      <c r="I126" s="234">
        <f>I$95*Assumptions!$AA48*(1+Assumptions!$J$24)^(I$1-$G$1)*CHOOSE(Assumptions!$P$3,'Cost Curves'!AP$6,'Cost Curves'!AP$7,'Cost Curves'!AP$8)</f>
        <v>0</v>
      </c>
      <c r="J126" s="234">
        <f>J$95*Assumptions!$AA48*(1+Assumptions!$J$24)^(J$1-$G$1)*CHOOSE(Assumptions!$P$3,'Cost Curves'!AQ$6,'Cost Curves'!AQ$7,'Cost Curves'!AQ$8)</f>
        <v>0</v>
      </c>
      <c r="K126" s="234">
        <f>K$95*Assumptions!$AA48*(1+Assumptions!$J$24)^(K$1-$G$1)*CHOOSE(Assumptions!$P$3,'Cost Curves'!AR$6,'Cost Curves'!AR$7,'Cost Curves'!AR$8)</f>
        <v>0</v>
      </c>
      <c r="L126" s="234">
        <f>L$95*Assumptions!$AA48*(1+Assumptions!$J$24)^(L$1-$G$1)*CHOOSE(Assumptions!$P$3,'Cost Curves'!AS$6,'Cost Curves'!AS$7,'Cost Curves'!AS$8)</f>
        <v>0</v>
      </c>
      <c r="M126" s="234">
        <f>M$95*Assumptions!$AA48*(1+Assumptions!$J$24)^(M$1-$G$1)*CHOOSE(Assumptions!$P$3,'Cost Curves'!AT$6,'Cost Curves'!AT$7,'Cost Curves'!AT$8)</f>
        <v>3600.067674034934</v>
      </c>
      <c r="N126" s="234">
        <f>N$95*Assumptions!$AA48*(1+Assumptions!$J$24)^(N$1-$G$1)*CHOOSE(Assumptions!$P$3,'Cost Curves'!AU$6,'Cost Curves'!AU$7,'Cost Curves'!AU$8)</f>
        <v>0</v>
      </c>
      <c r="O126" s="234">
        <f>O$95*Assumptions!$AA48*(1+Assumptions!$J$24)^(O$1-$G$1)*CHOOSE(Assumptions!$P$3,'Cost Curves'!AV$6,'Cost Curves'!AV$7,'Cost Curves'!AV$8)</f>
        <v>0</v>
      </c>
      <c r="P126" s="234">
        <f>P$95*Assumptions!$AA48*(1+Assumptions!$J$24)^(P$1-$G$1)*CHOOSE(Assumptions!$P$3,'Cost Curves'!AW$6,'Cost Curves'!AW$7,'Cost Curves'!AW$8)</f>
        <v>0</v>
      </c>
      <c r="Q126" s="234">
        <f>Q$95*Assumptions!$AA48*(1+Assumptions!$J$24)^(Q$1-$G$1)*CHOOSE(Assumptions!$P$3,'Cost Curves'!AX$6,'Cost Curves'!AX$7,'Cost Curves'!AX$8)</f>
        <v>0</v>
      </c>
      <c r="R126" s="234">
        <f>R$95*Assumptions!$AA48*(1+Assumptions!$J$24)^(R$1-$G$1)*CHOOSE(Assumptions!$P$3,'Cost Curves'!AY$6,'Cost Curves'!AY$7,'Cost Curves'!AY$8)</f>
        <v>0</v>
      </c>
      <c r="S126" s="234">
        <f>S$95*Assumptions!$AA48*(1+Assumptions!$J$24)^(S$1-$G$1)*CHOOSE(Assumptions!$P$3,'Cost Curves'!AZ$6,'Cost Curves'!AZ$7,'Cost Curves'!AZ$8)</f>
        <v>4298.6690738412281</v>
      </c>
      <c r="T126" s="234">
        <f>T$95*Assumptions!$AA48*(1+Assumptions!$J$24)^(T$1-$G$1)*CHOOSE(Assumptions!$P$3,'Cost Curves'!BA$6,'Cost Curves'!BA$7,'Cost Curves'!BA$8)</f>
        <v>0</v>
      </c>
      <c r="U126" s="234">
        <f>U$95*Assumptions!$AA48*(1+Assumptions!$J$24)^(U$1-$G$1)*CHOOSE(Assumptions!$P$3,'Cost Curves'!BB$6,'Cost Curves'!BB$7,'Cost Curves'!BB$8)</f>
        <v>0</v>
      </c>
      <c r="V126" s="234">
        <f>V$95*Assumptions!$AA48*(1+Assumptions!$J$24)^(V$1-$G$1)*CHOOSE(Assumptions!$P$3,'Cost Curves'!BC$6,'Cost Curves'!BC$7,'Cost Curves'!BC$8)</f>
        <v>0</v>
      </c>
      <c r="W126" s="234">
        <f>W$95*Assumptions!$AA48*(1+Assumptions!$J$24)^(W$1-$G$1)*CHOOSE(Assumptions!$P$3,'Cost Curves'!BD$6,'Cost Curves'!BD$7,'Cost Curves'!BD$8)</f>
        <v>0</v>
      </c>
      <c r="X126" s="234">
        <f>X$95*Assumptions!$AA48*(1+Assumptions!$J$24)^(X$1-$G$1)*CHOOSE(Assumptions!$P$3,'Cost Curves'!BE$6,'Cost Curves'!BE$7,'Cost Curves'!BE$8)</f>
        <v>0</v>
      </c>
      <c r="Y126" s="12"/>
      <c r="Z126" s="12"/>
    </row>
    <row r="127" spans="1:26" ht="14.25" customHeight="1">
      <c r="A127" s="423"/>
      <c r="B127" s="423"/>
      <c r="C127" s="423"/>
      <c r="D127" s="239" t="s">
        <v>96</v>
      </c>
      <c r="E127" s="89"/>
      <c r="F127" s="89"/>
      <c r="G127" s="234">
        <f>G$95*Assumptions!$AA49*(1+Assumptions!$J$24)^(G$1-$G$1)*CHOOSE(Assumptions!$P$3,'Cost Curves'!AN$6,'Cost Curves'!AN$7,'Cost Curves'!AN$8)</f>
        <v>1650.0000000000002</v>
      </c>
      <c r="H127" s="234">
        <f>H$95*Assumptions!$AA49*(1+Assumptions!$J$24)^(H$1-$G$1)*CHOOSE(Assumptions!$P$3,'Cost Curves'!AO$6,'Cost Curves'!AO$7,'Cost Curves'!AO$8)</f>
        <v>0</v>
      </c>
      <c r="I127" s="234">
        <f>I$95*Assumptions!$AA49*(1+Assumptions!$J$24)^(I$1-$G$1)*CHOOSE(Assumptions!$P$3,'Cost Curves'!AP$6,'Cost Curves'!AP$7,'Cost Curves'!AP$8)</f>
        <v>0</v>
      </c>
      <c r="J127" s="234">
        <f>J$95*Assumptions!$AA49*(1+Assumptions!$J$24)^(J$1-$G$1)*CHOOSE(Assumptions!$P$3,'Cost Curves'!AQ$6,'Cost Curves'!AQ$7,'Cost Curves'!AQ$8)</f>
        <v>0</v>
      </c>
      <c r="K127" s="234">
        <f>K$95*Assumptions!$AA49*(1+Assumptions!$J$24)^(K$1-$G$1)*CHOOSE(Assumptions!$P$3,'Cost Curves'!AR$6,'Cost Curves'!AR$7,'Cost Curves'!AR$8)</f>
        <v>0</v>
      </c>
      <c r="L127" s="234">
        <f>L$95*Assumptions!$AA49*(1+Assumptions!$J$24)^(L$1-$G$1)*CHOOSE(Assumptions!$P$3,'Cost Curves'!AS$6,'Cost Curves'!AS$7,'Cost Curves'!AS$8)</f>
        <v>0</v>
      </c>
      <c r="M127" s="234">
        <f>M$95*Assumptions!$AA49*(1+Assumptions!$J$24)^(M$1-$G$1)*CHOOSE(Assumptions!$P$3,'Cost Curves'!AT$6,'Cost Curves'!AT$7,'Cost Curves'!AT$8)</f>
        <v>1970.1862892728502</v>
      </c>
      <c r="N127" s="234">
        <f>N$95*Assumptions!$AA49*(1+Assumptions!$J$24)^(N$1-$G$1)*CHOOSE(Assumptions!$P$3,'Cost Curves'!AU$6,'Cost Curves'!AU$7,'Cost Curves'!AU$8)</f>
        <v>0</v>
      </c>
      <c r="O127" s="234">
        <f>O$95*Assumptions!$AA49*(1+Assumptions!$J$24)^(O$1-$G$1)*CHOOSE(Assumptions!$P$3,'Cost Curves'!AV$6,'Cost Curves'!AV$7,'Cost Curves'!AV$8)</f>
        <v>0</v>
      </c>
      <c r="P127" s="234">
        <f>P$95*Assumptions!$AA49*(1+Assumptions!$J$24)^(P$1-$G$1)*CHOOSE(Assumptions!$P$3,'Cost Curves'!AW$6,'Cost Curves'!AW$7,'Cost Curves'!AW$8)</f>
        <v>0</v>
      </c>
      <c r="Q127" s="234">
        <f>Q$95*Assumptions!$AA49*(1+Assumptions!$J$24)^(Q$1-$G$1)*CHOOSE(Assumptions!$P$3,'Cost Curves'!AX$6,'Cost Curves'!AX$7,'Cost Curves'!AX$8)</f>
        <v>0</v>
      </c>
      <c r="R127" s="234">
        <f>R$95*Assumptions!$AA49*(1+Assumptions!$J$24)^(R$1-$G$1)*CHOOSE(Assumptions!$P$3,'Cost Curves'!AY$6,'Cost Curves'!AY$7,'Cost Curves'!AY$8)</f>
        <v>0</v>
      </c>
      <c r="S127" s="234">
        <f>S$95*Assumptions!$AA49*(1+Assumptions!$J$24)^(S$1-$G$1)*CHOOSE(Assumptions!$P$3,'Cost Curves'!AZ$6,'Cost Curves'!AZ$7,'Cost Curves'!AZ$8)</f>
        <v>2352.5054632961951</v>
      </c>
      <c r="T127" s="234">
        <f>T$95*Assumptions!$AA49*(1+Assumptions!$J$24)^(T$1-$G$1)*CHOOSE(Assumptions!$P$3,'Cost Curves'!BA$6,'Cost Curves'!BA$7,'Cost Curves'!BA$8)</f>
        <v>0</v>
      </c>
      <c r="U127" s="234">
        <f>U$95*Assumptions!$AA49*(1+Assumptions!$J$24)^(U$1-$G$1)*CHOOSE(Assumptions!$P$3,'Cost Curves'!BB$6,'Cost Curves'!BB$7,'Cost Curves'!BB$8)</f>
        <v>0</v>
      </c>
      <c r="V127" s="234">
        <f>V$95*Assumptions!$AA49*(1+Assumptions!$J$24)^(V$1-$G$1)*CHOOSE(Assumptions!$P$3,'Cost Curves'!BC$6,'Cost Curves'!BC$7,'Cost Curves'!BC$8)</f>
        <v>0</v>
      </c>
      <c r="W127" s="234">
        <f>W$95*Assumptions!$AA49*(1+Assumptions!$J$24)^(W$1-$G$1)*CHOOSE(Assumptions!$P$3,'Cost Curves'!BD$6,'Cost Curves'!BD$7,'Cost Curves'!BD$8)</f>
        <v>0</v>
      </c>
      <c r="X127" s="234">
        <f>X$95*Assumptions!$AA49*(1+Assumptions!$J$24)^(X$1-$G$1)*CHOOSE(Assumptions!$P$3,'Cost Curves'!BE$6,'Cost Curves'!BE$7,'Cost Curves'!BE$8)</f>
        <v>0</v>
      </c>
      <c r="Y127" s="12"/>
      <c r="Z127" s="12"/>
    </row>
    <row r="128" spans="1:26" ht="14.25" customHeight="1">
      <c r="A128" s="423"/>
      <c r="B128" s="423"/>
      <c r="C128" s="423"/>
      <c r="D128" s="305" t="s">
        <v>172</v>
      </c>
      <c r="E128" s="12"/>
      <c r="F128" s="12"/>
      <c r="G128" s="234">
        <f t="shared" ref="G128:X128" si="11">SUM(G109:G127)</f>
        <v>152070</v>
      </c>
      <c r="H128" s="234">
        <f t="shared" si="11"/>
        <v>0</v>
      </c>
      <c r="I128" s="234">
        <f t="shared" si="11"/>
        <v>0</v>
      </c>
      <c r="J128" s="234">
        <f t="shared" si="11"/>
        <v>0</v>
      </c>
      <c r="K128" s="234">
        <f t="shared" si="11"/>
        <v>0</v>
      </c>
      <c r="L128" s="234">
        <f t="shared" si="11"/>
        <v>0</v>
      </c>
      <c r="M128" s="234">
        <f t="shared" si="11"/>
        <v>181579.53273316508</v>
      </c>
      <c r="N128" s="234">
        <f t="shared" si="11"/>
        <v>0</v>
      </c>
      <c r="O128" s="234">
        <f t="shared" si="11"/>
        <v>0</v>
      </c>
      <c r="P128" s="234">
        <f t="shared" si="11"/>
        <v>0</v>
      </c>
      <c r="Q128" s="234">
        <f t="shared" si="11"/>
        <v>0</v>
      </c>
      <c r="R128" s="234">
        <f t="shared" si="11"/>
        <v>0</v>
      </c>
      <c r="S128" s="234">
        <f t="shared" si="11"/>
        <v>216815.45806269837</v>
      </c>
      <c r="T128" s="234">
        <f t="shared" si="11"/>
        <v>0</v>
      </c>
      <c r="U128" s="234">
        <f t="shared" si="11"/>
        <v>0</v>
      </c>
      <c r="V128" s="234">
        <f t="shared" si="11"/>
        <v>0</v>
      </c>
      <c r="W128" s="234">
        <f t="shared" si="11"/>
        <v>0</v>
      </c>
      <c r="X128" s="234">
        <f t="shared" si="11"/>
        <v>0</v>
      </c>
      <c r="Y128" s="12"/>
      <c r="Z128" s="12"/>
    </row>
    <row r="129" spans="1:26" ht="14.25" customHeight="1">
      <c r="A129" s="423"/>
      <c r="B129" s="423"/>
      <c r="C129" s="423"/>
      <c r="D129" s="125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423"/>
      <c r="B130" s="423"/>
      <c r="C130" s="423"/>
      <c r="D130" s="302" t="s">
        <v>163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423"/>
      <c r="B131" s="423"/>
      <c r="C131" s="423"/>
      <c r="D131" s="125" t="s">
        <v>77</v>
      </c>
      <c r="E131" s="12"/>
      <c r="F131" s="12"/>
      <c r="G131" s="234">
        <f>G$96*Assumptions!$AB31*(1+Assumptions!$J$24)^(G$1-$G$1)*CHOOSE(Assumptions!$P$3,'Cost Curves'!BJ$6,'Cost Curves'!BJ$7,'Cost Curves'!BJ$8)</f>
        <v>0</v>
      </c>
      <c r="H131" s="234">
        <f>H$96*Assumptions!$AB31*(1+Assumptions!$J$24)^(H$1-$G$1)*CHOOSE(Assumptions!$P$3,'Cost Curves'!BK$6,'Cost Curves'!BK$7,'Cost Curves'!BK$8)</f>
        <v>23433.787500000002</v>
      </c>
      <c r="I131" s="234">
        <f>I$96*Assumptions!$AB31*(1+Assumptions!$J$24)^(I$1-$G$1)*CHOOSE(Assumptions!$P$3,'Cost Curves'!BL$6,'Cost Curves'!BL$7,'Cost Curves'!BL$8)</f>
        <v>0</v>
      </c>
      <c r="J131" s="234">
        <f>J$96*Assumptions!$AB31*(1+Assumptions!$J$24)^(J$1-$G$1)*CHOOSE(Assumptions!$P$3,'Cost Curves'!BM$6,'Cost Curves'!BM$7,'Cost Curves'!BM$8)</f>
        <v>0</v>
      </c>
      <c r="K131" s="234">
        <f>K$96*Assumptions!$AB31*(1+Assumptions!$J$24)^(K$1-$G$1)*CHOOSE(Assumptions!$P$3,'Cost Curves'!BN$6,'Cost Curves'!BN$7,'Cost Curves'!BN$8)</f>
        <v>0</v>
      </c>
      <c r="L131" s="234">
        <f>L$96*Assumptions!$AB31*(1+Assumptions!$J$24)^(L$1-$G$1)*CHOOSE(Assumptions!$P$3,'Cost Curves'!BO$6,'Cost Curves'!BO$7,'Cost Curves'!BO$8)</f>
        <v>0</v>
      </c>
      <c r="M131" s="234">
        <f>M$96*Assumptions!$AB31*(1+Assumptions!$J$24)^(M$1-$G$1)*CHOOSE(Assumptions!$P$3,'Cost Curves'!BP$6,'Cost Curves'!BP$7,'Cost Curves'!BP$8)</f>
        <v>0</v>
      </c>
      <c r="N131" s="234">
        <f>N$96*Assumptions!$AB31*(1+Assumptions!$J$24)^(N$1-$G$1)*CHOOSE(Assumptions!$P$3,'Cost Curves'!BQ$6,'Cost Curves'!BQ$7,'Cost Curves'!BQ$8)</f>
        <v>27981.167780747572</v>
      </c>
      <c r="O131" s="234">
        <f>O$96*Assumptions!$AB31*(1+Assumptions!$J$24)^(O$1-$G$1)*CHOOSE(Assumptions!$P$3,'Cost Curves'!BR$6,'Cost Curves'!BR$7,'Cost Curves'!BR$8)</f>
        <v>0</v>
      </c>
      <c r="P131" s="234">
        <f>P$96*Assumptions!$AB31*(1+Assumptions!$J$24)^(P$1-$G$1)*CHOOSE(Assumptions!$P$3,'Cost Curves'!BS$6,'Cost Curves'!BS$7,'Cost Curves'!BS$8)</f>
        <v>0</v>
      </c>
      <c r="Q131" s="234">
        <f>Q$96*Assumptions!$AB31*(1+Assumptions!$J$24)^(Q$1-$G$1)*CHOOSE(Assumptions!$P$3,'Cost Curves'!BT$6,'Cost Curves'!BT$7,'Cost Curves'!BT$8)</f>
        <v>0</v>
      </c>
      <c r="R131" s="234">
        <f>R$96*Assumptions!$AB31*(1+Assumptions!$J$24)^(R$1-$G$1)*CHOOSE(Assumptions!$P$3,'Cost Curves'!BU$6,'Cost Curves'!BU$7,'Cost Curves'!BU$8)</f>
        <v>0</v>
      </c>
      <c r="S131" s="234">
        <f>S$96*Assumptions!$AB31*(1+Assumptions!$J$24)^(S$1-$G$1)*CHOOSE(Assumptions!$P$3,'Cost Curves'!BV$6,'Cost Curves'!BV$7,'Cost Curves'!BV$8)</f>
        <v>0</v>
      </c>
      <c r="T131" s="234">
        <f>T$96*Assumptions!$AB31*(1+Assumptions!$J$24)^(T$1-$G$1)*CHOOSE(Assumptions!$P$3,'Cost Curves'!BW$6,'Cost Curves'!BW$7,'Cost Curves'!BW$8)</f>
        <v>33410.977648164895</v>
      </c>
      <c r="U131" s="234">
        <f>U$96*Assumptions!$AB31*(1+Assumptions!$J$24)^(U$1-$G$1)*CHOOSE(Assumptions!$P$3,'Cost Curves'!BX$6,'Cost Curves'!BX$7,'Cost Curves'!BX$8)</f>
        <v>0</v>
      </c>
      <c r="V131" s="234">
        <f>V$96*Assumptions!$AB31*(1+Assumptions!$J$24)^(V$1-$G$1)*CHOOSE(Assumptions!$P$3,'Cost Curves'!BY$6,'Cost Curves'!BY$7,'Cost Curves'!BY$8)</f>
        <v>0</v>
      </c>
      <c r="W131" s="234">
        <f>W$96*Assumptions!$AB31*(1+Assumptions!$J$24)^(W$1-$G$1)*CHOOSE(Assumptions!$P$3,'Cost Curves'!BZ$6,'Cost Curves'!BZ$7,'Cost Curves'!BZ$8)</f>
        <v>0</v>
      </c>
      <c r="X131" s="234">
        <f>X$96*Assumptions!$AB31*(1+Assumptions!$J$24)^(X$1-$G$1)*CHOOSE(Assumptions!$P$3,'Cost Curves'!CA$6,'Cost Curves'!CA$7,'Cost Curves'!CA$8)</f>
        <v>0</v>
      </c>
      <c r="Y131" s="12"/>
      <c r="Z131" s="12"/>
    </row>
    <row r="132" spans="1:26" ht="14.25" customHeight="1">
      <c r="A132" s="423"/>
      <c r="B132" s="423"/>
      <c r="C132" s="423"/>
      <c r="D132" s="125" t="s">
        <v>78</v>
      </c>
      <c r="E132" s="12"/>
      <c r="F132" s="12"/>
      <c r="G132" s="234">
        <f>G$96*Assumptions!$AB32*(1+Assumptions!$J$24)^(G$1-$G$1)*CHOOSE(Assumptions!$P$3,'Cost Curves'!BJ$6,'Cost Curves'!BJ$7,'Cost Curves'!BJ$8)</f>
        <v>0</v>
      </c>
      <c r="H132" s="234">
        <f>H$96*Assumptions!$AB32*(1+Assumptions!$J$24)^(H$1-$G$1)*CHOOSE(Assumptions!$P$3,'Cost Curves'!BK$6,'Cost Curves'!BK$7,'Cost Curves'!BK$8)</f>
        <v>14364.637500000001</v>
      </c>
      <c r="I132" s="234">
        <f>I$96*Assumptions!$AB32*(1+Assumptions!$J$24)^(I$1-$G$1)*CHOOSE(Assumptions!$P$3,'Cost Curves'!BL$6,'Cost Curves'!BL$7,'Cost Curves'!BL$8)</f>
        <v>0</v>
      </c>
      <c r="J132" s="234">
        <f>J$96*Assumptions!$AB32*(1+Assumptions!$J$24)^(J$1-$G$1)*CHOOSE(Assumptions!$P$3,'Cost Curves'!BM$6,'Cost Curves'!BM$7,'Cost Curves'!BM$8)</f>
        <v>0</v>
      </c>
      <c r="K132" s="234">
        <f>K$96*Assumptions!$AB32*(1+Assumptions!$J$24)^(K$1-$G$1)*CHOOSE(Assumptions!$P$3,'Cost Curves'!BN$6,'Cost Curves'!BN$7,'Cost Curves'!BN$8)</f>
        <v>0</v>
      </c>
      <c r="L132" s="234">
        <f>L$96*Assumptions!$AB32*(1+Assumptions!$J$24)^(L$1-$G$1)*CHOOSE(Assumptions!$P$3,'Cost Curves'!BO$6,'Cost Curves'!BO$7,'Cost Curves'!BO$8)</f>
        <v>0</v>
      </c>
      <c r="M132" s="234">
        <f>M$96*Assumptions!$AB32*(1+Assumptions!$J$24)^(M$1-$G$1)*CHOOSE(Assumptions!$P$3,'Cost Curves'!BP$6,'Cost Curves'!BP$7,'Cost Curves'!BP$8)</f>
        <v>0</v>
      </c>
      <c r="N132" s="234">
        <f>N$96*Assumptions!$AB32*(1+Assumptions!$J$24)^(N$1-$G$1)*CHOOSE(Assumptions!$P$3,'Cost Curves'!BQ$6,'Cost Curves'!BQ$7,'Cost Curves'!BQ$8)</f>
        <v>17152.128395681593</v>
      </c>
      <c r="O132" s="234">
        <f>O$96*Assumptions!$AB32*(1+Assumptions!$J$24)^(O$1-$G$1)*CHOOSE(Assumptions!$P$3,'Cost Curves'!BR$6,'Cost Curves'!BR$7,'Cost Curves'!BR$8)</f>
        <v>0</v>
      </c>
      <c r="P132" s="234">
        <f>P$96*Assumptions!$AB32*(1+Assumptions!$J$24)^(P$1-$G$1)*CHOOSE(Assumptions!$P$3,'Cost Curves'!BS$6,'Cost Curves'!BS$7,'Cost Curves'!BS$8)</f>
        <v>0</v>
      </c>
      <c r="Q132" s="234">
        <f>Q$96*Assumptions!$AB32*(1+Assumptions!$J$24)^(Q$1-$G$1)*CHOOSE(Assumptions!$P$3,'Cost Curves'!BT$6,'Cost Curves'!BT$7,'Cost Curves'!BT$8)</f>
        <v>0</v>
      </c>
      <c r="R132" s="234">
        <f>R$96*Assumptions!$AB32*(1+Assumptions!$J$24)^(R$1-$G$1)*CHOOSE(Assumptions!$P$3,'Cost Curves'!BU$6,'Cost Curves'!BU$7,'Cost Curves'!BU$8)</f>
        <v>0</v>
      </c>
      <c r="S132" s="234">
        <f>S$96*Assumptions!$AB32*(1+Assumptions!$J$24)^(S$1-$G$1)*CHOOSE(Assumptions!$P$3,'Cost Curves'!BV$6,'Cost Curves'!BV$7,'Cost Curves'!BV$8)</f>
        <v>0</v>
      </c>
      <c r="T132" s="234">
        <f>T$96*Assumptions!$AB32*(1+Assumptions!$J$24)^(T$1-$G$1)*CHOOSE(Assumptions!$P$3,'Cost Curves'!BW$6,'Cost Curves'!BW$7,'Cost Curves'!BW$8)</f>
        <v>20480.538301223874</v>
      </c>
      <c r="U132" s="234">
        <f>U$96*Assumptions!$AB32*(1+Assumptions!$J$24)^(U$1-$G$1)*CHOOSE(Assumptions!$P$3,'Cost Curves'!BX$6,'Cost Curves'!BX$7,'Cost Curves'!BX$8)</f>
        <v>0</v>
      </c>
      <c r="V132" s="234">
        <f>V$96*Assumptions!$AB32*(1+Assumptions!$J$24)^(V$1-$G$1)*CHOOSE(Assumptions!$P$3,'Cost Curves'!BY$6,'Cost Curves'!BY$7,'Cost Curves'!BY$8)</f>
        <v>0</v>
      </c>
      <c r="W132" s="234">
        <f>W$96*Assumptions!$AB32*(1+Assumptions!$J$24)^(W$1-$G$1)*CHOOSE(Assumptions!$P$3,'Cost Curves'!BZ$6,'Cost Curves'!BZ$7,'Cost Curves'!BZ$8)</f>
        <v>0</v>
      </c>
      <c r="X132" s="234">
        <f>X$96*Assumptions!$AB32*(1+Assumptions!$J$24)^(X$1-$G$1)*CHOOSE(Assumptions!$P$3,'Cost Curves'!CA$6,'Cost Curves'!CA$7,'Cost Curves'!CA$8)</f>
        <v>0</v>
      </c>
      <c r="Y132" s="12"/>
      <c r="Z132" s="12"/>
    </row>
    <row r="133" spans="1:26" ht="14.25" customHeight="1">
      <c r="A133" s="423"/>
      <c r="B133" s="423"/>
      <c r="C133" s="423"/>
      <c r="D133" s="125" t="s">
        <v>198</v>
      </c>
      <c r="E133" s="12"/>
      <c r="F133" s="12"/>
      <c r="G133" s="234">
        <f>G$96*Assumptions!$AB33*(1+Assumptions!$J$24)^(G$1-$G$1)*CHOOSE(Assumptions!$P$3,'Cost Curves'!BJ$6,'Cost Curves'!BJ$7,'Cost Curves'!BJ$8)</f>
        <v>0</v>
      </c>
      <c r="H133" s="234">
        <f>H$96*Assumptions!$AB33*(1+Assumptions!$J$24)^(H$1-$G$1)*CHOOSE(Assumptions!$P$3,'Cost Curves'!BK$6,'Cost Curves'!BK$7,'Cost Curves'!BK$8)</f>
        <v>3055.2375000000002</v>
      </c>
      <c r="I133" s="234">
        <f>I$96*Assumptions!$AB33*(1+Assumptions!$J$24)^(I$1-$G$1)*CHOOSE(Assumptions!$P$3,'Cost Curves'!BL$6,'Cost Curves'!BL$7,'Cost Curves'!BL$8)</f>
        <v>0</v>
      </c>
      <c r="J133" s="234">
        <f>J$96*Assumptions!$AB33*(1+Assumptions!$J$24)^(J$1-$G$1)*CHOOSE(Assumptions!$P$3,'Cost Curves'!BM$6,'Cost Curves'!BM$7,'Cost Curves'!BM$8)</f>
        <v>0</v>
      </c>
      <c r="K133" s="234">
        <f>K$96*Assumptions!$AB33*(1+Assumptions!$J$24)^(K$1-$G$1)*CHOOSE(Assumptions!$P$3,'Cost Curves'!BN$6,'Cost Curves'!BN$7,'Cost Curves'!BN$8)</f>
        <v>0</v>
      </c>
      <c r="L133" s="234">
        <f>L$96*Assumptions!$AB33*(1+Assumptions!$J$24)^(L$1-$G$1)*CHOOSE(Assumptions!$P$3,'Cost Curves'!BO$6,'Cost Curves'!BO$7,'Cost Curves'!BO$8)</f>
        <v>0</v>
      </c>
      <c r="M133" s="234">
        <f>M$96*Assumptions!$AB33*(1+Assumptions!$J$24)^(M$1-$G$1)*CHOOSE(Assumptions!$P$3,'Cost Curves'!BP$6,'Cost Curves'!BP$7,'Cost Curves'!BP$8)</f>
        <v>0</v>
      </c>
      <c r="N133" s="234">
        <f>N$96*Assumptions!$AB33*(1+Assumptions!$J$24)^(N$1-$G$1)*CHOOSE(Assumptions!$P$3,'Cost Curves'!BQ$6,'Cost Curves'!BQ$7,'Cost Curves'!BQ$8)</f>
        <v>3648.1133533165207</v>
      </c>
      <c r="O133" s="234">
        <f>O$96*Assumptions!$AB33*(1+Assumptions!$J$24)^(O$1-$G$1)*CHOOSE(Assumptions!$P$3,'Cost Curves'!BR$6,'Cost Curves'!BR$7,'Cost Curves'!BR$8)</f>
        <v>0</v>
      </c>
      <c r="P133" s="234">
        <f>P$96*Assumptions!$AB33*(1+Assumptions!$J$24)^(P$1-$G$1)*CHOOSE(Assumptions!$P$3,'Cost Curves'!BS$6,'Cost Curves'!BS$7,'Cost Curves'!BS$8)</f>
        <v>0</v>
      </c>
      <c r="Q133" s="234">
        <f>Q$96*Assumptions!$AB33*(1+Assumptions!$J$24)^(Q$1-$G$1)*CHOOSE(Assumptions!$P$3,'Cost Curves'!BT$6,'Cost Curves'!BT$7,'Cost Curves'!BT$8)</f>
        <v>0</v>
      </c>
      <c r="R133" s="234">
        <f>R$96*Assumptions!$AB33*(1+Assumptions!$J$24)^(R$1-$G$1)*CHOOSE(Assumptions!$P$3,'Cost Curves'!BU$6,'Cost Curves'!BU$7,'Cost Curves'!BU$8)</f>
        <v>0</v>
      </c>
      <c r="S133" s="234">
        <f>S$96*Assumptions!$AB33*(1+Assumptions!$J$24)^(S$1-$G$1)*CHOOSE(Assumptions!$P$3,'Cost Curves'!BV$6,'Cost Curves'!BV$7,'Cost Curves'!BV$8)</f>
        <v>0</v>
      </c>
      <c r="T133" s="234">
        <f>T$96*Assumptions!$AB33*(1+Assumptions!$J$24)^(T$1-$G$1)*CHOOSE(Assumptions!$P$3,'Cost Curves'!BW$6,'Cost Curves'!BW$7,'Cost Curves'!BW$8)</f>
        <v>4356.0381275257014</v>
      </c>
      <c r="U133" s="234">
        <f>U$96*Assumptions!$AB33*(1+Assumptions!$J$24)^(U$1-$G$1)*CHOOSE(Assumptions!$P$3,'Cost Curves'!BX$6,'Cost Curves'!BX$7,'Cost Curves'!BX$8)</f>
        <v>0</v>
      </c>
      <c r="V133" s="234">
        <f>V$96*Assumptions!$AB33*(1+Assumptions!$J$24)^(V$1-$G$1)*CHOOSE(Assumptions!$P$3,'Cost Curves'!BY$6,'Cost Curves'!BY$7,'Cost Curves'!BY$8)</f>
        <v>0</v>
      </c>
      <c r="W133" s="234">
        <f>W$96*Assumptions!$AB33*(1+Assumptions!$J$24)^(W$1-$G$1)*CHOOSE(Assumptions!$P$3,'Cost Curves'!BZ$6,'Cost Curves'!BZ$7,'Cost Curves'!BZ$8)</f>
        <v>0</v>
      </c>
      <c r="X133" s="234">
        <f>X$96*Assumptions!$AB33*(1+Assumptions!$J$24)^(X$1-$G$1)*CHOOSE(Assumptions!$P$3,'Cost Curves'!CA$6,'Cost Curves'!CA$7,'Cost Curves'!CA$8)</f>
        <v>0</v>
      </c>
      <c r="Y133" s="12"/>
      <c r="Z133" s="12"/>
    </row>
    <row r="134" spans="1:26" ht="14.25" customHeight="1">
      <c r="A134" s="423"/>
      <c r="B134" s="423"/>
      <c r="C134" s="423"/>
      <c r="D134" s="125" t="s">
        <v>80</v>
      </c>
      <c r="E134" s="12"/>
      <c r="F134" s="12"/>
      <c r="G134" s="234">
        <f>G$96*Assumptions!$AB34*(1+Assumptions!$J$24)^(G$1-$G$1)*CHOOSE(Assumptions!$P$3,'Cost Curves'!BJ$6,'Cost Curves'!BJ$7,'Cost Curves'!BJ$8)</f>
        <v>0</v>
      </c>
      <c r="H134" s="234">
        <f>H$96*Assumptions!$AB34*(1+Assumptions!$J$24)^(H$1-$G$1)*CHOOSE(Assumptions!$P$3,'Cost Curves'!BK$6,'Cost Curves'!BK$7,'Cost Curves'!BK$8)</f>
        <v>8536.125</v>
      </c>
      <c r="I134" s="234">
        <f>I$96*Assumptions!$AB34*(1+Assumptions!$J$24)^(I$1-$G$1)*CHOOSE(Assumptions!$P$3,'Cost Curves'!BL$6,'Cost Curves'!BL$7,'Cost Curves'!BL$8)</f>
        <v>0</v>
      </c>
      <c r="J134" s="234">
        <f>J$96*Assumptions!$AB34*(1+Assumptions!$J$24)^(J$1-$G$1)*CHOOSE(Assumptions!$P$3,'Cost Curves'!BM$6,'Cost Curves'!BM$7,'Cost Curves'!BM$8)</f>
        <v>0</v>
      </c>
      <c r="K134" s="234">
        <f>K$96*Assumptions!$AB34*(1+Assumptions!$J$24)^(K$1-$G$1)*CHOOSE(Assumptions!$P$3,'Cost Curves'!BN$6,'Cost Curves'!BN$7,'Cost Curves'!BN$8)</f>
        <v>0</v>
      </c>
      <c r="L134" s="234">
        <f>L$96*Assumptions!$AB34*(1+Assumptions!$J$24)^(L$1-$G$1)*CHOOSE(Assumptions!$P$3,'Cost Curves'!BO$6,'Cost Curves'!BO$7,'Cost Curves'!BO$8)</f>
        <v>0</v>
      </c>
      <c r="M134" s="234">
        <f>M$96*Assumptions!$AB34*(1+Assumptions!$J$24)^(M$1-$G$1)*CHOOSE(Assumptions!$P$3,'Cost Curves'!BP$6,'Cost Curves'!BP$7,'Cost Curves'!BP$8)</f>
        <v>0</v>
      </c>
      <c r="N134" s="234">
        <f>N$96*Assumptions!$AB34*(1+Assumptions!$J$24)^(N$1-$G$1)*CHOOSE(Assumptions!$P$3,'Cost Curves'!BQ$6,'Cost Curves'!BQ$7,'Cost Curves'!BQ$8)</f>
        <v>10192.57965970861</v>
      </c>
      <c r="O134" s="234">
        <f>O$96*Assumptions!$AB34*(1+Assumptions!$J$24)^(O$1-$G$1)*CHOOSE(Assumptions!$P$3,'Cost Curves'!BR$6,'Cost Curves'!BR$7,'Cost Curves'!BR$8)</f>
        <v>0</v>
      </c>
      <c r="P134" s="234">
        <f>P$96*Assumptions!$AB34*(1+Assumptions!$J$24)^(P$1-$G$1)*CHOOSE(Assumptions!$P$3,'Cost Curves'!BS$6,'Cost Curves'!BS$7,'Cost Curves'!BS$8)</f>
        <v>0</v>
      </c>
      <c r="Q134" s="234">
        <f>Q$96*Assumptions!$AB34*(1+Assumptions!$J$24)^(Q$1-$G$1)*CHOOSE(Assumptions!$P$3,'Cost Curves'!BT$6,'Cost Curves'!BT$7,'Cost Curves'!BT$8)</f>
        <v>0</v>
      </c>
      <c r="R134" s="234">
        <f>R$96*Assumptions!$AB34*(1+Assumptions!$J$24)^(R$1-$G$1)*CHOOSE(Assumptions!$P$3,'Cost Curves'!BU$6,'Cost Curves'!BU$7,'Cost Curves'!BU$8)</f>
        <v>0</v>
      </c>
      <c r="S134" s="234">
        <f>S$96*Assumptions!$AB34*(1+Assumptions!$J$24)^(S$1-$G$1)*CHOOSE(Assumptions!$P$3,'Cost Curves'!BV$6,'Cost Curves'!BV$7,'Cost Curves'!BV$8)</f>
        <v>0</v>
      </c>
      <c r="T134" s="234">
        <f>T$96*Assumptions!$AB34*(1+Assumptions!$J$24)^(T$1-$G$1)*CHOOSE(Assumptions!$P$3,'Cost Curves'!BW$6,'Cost Curves'!BW$7,'Cost Curves'!BW$8)</f>
        <v>12170.473150229836</v>
      </c>
      <c r="U134" s="234">
        <f>U$96*Assumptions!$AB34*(1+Assumptions!$J$24)^(U$1-$G$1)*CHOOSE(Assumptions!$P$3,'Cost Curves'!BX$6,'Cost Curves'!BX$7,'Cost Curves'!BX$8)</f>
        <v>0</v>
      </c>
      <c r="V134" s="234">
        <f>V$96*Assumptions!$AB34*(1+Assumptions!$J$24)^(V$1-$G$1)*CHOOSE(Assumptions!$P$3,'Cost Curves'!BY$6,'Cost Curves'!BY$7,'Cost Curves'!BY$8)</f>
        <v>0</v>
      </c>
      <c r="W134" s="234">
        <f>W$96*Assumptions!$AB34*(1+Assumptions!$J$24)^(W$1-$G$1)*CHOOSE(Assumptions!$P$3,'Cost Curves'!BZ$6,'Cost Curves'!BZ$7,'Cost Curves'!BZ$8)</f>
        <v>0</v>
      </c>
      <c r="X134" s="234">
        <f>X$96*Assumptions!$AB34*(1+Assumptions!$J$24)^(X$1-$G$1)*CHOOSE(Assumptions!$P$3,'Cost Curves'!CA$6,'Cost Curves'!CA$7,'Cost Curves'!CA$8)</f>
        <v>0</v>
      </c>
      <c r="Y134" s="12"/>
      <c r="Z134" s="12"/>
    </row>
    <row r="135" spans="1:26" ht="14.25" customHeight="1">
      <c r="A135" s="423"/>
      <c r="B135" s="423"/>
      <c r="C135" s="423"/>
      <c r="D135" s="125" t="s">
        <v>81</v>
      </c>
      <c r="E135" s="12"/>
      <c r="F135" s="12"/>
      <c r="G135" s="234">
        <f>G$96*Assumptions!$AB35*(1+Assumptions!$J$24)^(G$1-$G$1)*CHOOSE(Assumptions!$P$3,'Cost Curves'!BJ$6,'Cost Curves'!BJ$7,'Cost Curves'!BJ$8)</f>
        <v>0</v>
      </c>
      <c r="H135" s="234">
        <f>H$96*Assumptions!$AB35*(1+Assumptions!$J$24)^(H$1-$G$1)*CHOOSE(Assumptions!$P$3,'Cost Curves'!BK$6,'Cost Curves'!BK$7,'Cost Curves'!BK$8)</f>
        <v>247.20000000000002</v>
      </c>
      <c r="I135" s="234">
        <f>I$96*Assumptions!$AB35*(1+Assumptions!$J$24)^(I$1-$G$1)*CHOOSE(Assumptions!$P$3,'Cost Curves'!BL$6,'Cost Curves'!BL$7,'Cost Curves'!BL$8)</f>
        <v>0</v>
      </c>
      <c r="J135" s="234">
        <f>J$96*Assumptions!$AB35*(1+Assumptions!$J$24)^(J$1-$G$1)*CHOOSE(Assumptions!$P$3,'Cost Curves'!BM$6,'Cost Curves'!BM$7,'Cost Curves'!BM$8)</f>
        <v>0</v>
      </c>
      <c r="K135" s="234">
        <f>K$96*Assumptions!$AB35*(1+Assumptions!$J$24)^(K$1-$G$1)*CHOOSE(Assumptions!$P$3,'Cost Curves'!BN$6,'Cost Curves'!BN$7,'Cost Curves'!BN$8)</f>
        <v>0</v>
      </c>
      <c r="L135" s="234">
        <f>L$96*Assumptions!$AB35*(1+Assumptions!$J$24)^(L$1-$G$1)*CHOOSE(Assumptions!$P$3,'Cost Curves'!BO$6,'Cost Curves'!BO$7,'Cost Curves'!BO$8)</f>
        <v>0</v>
      </c>
      <c r="M135" s="234">
        <f>M$96*Assumptions!$AB35*(1+Assumptions!$J$24)^(M$1-$G$1)*CHOOSE(Assumptions!$P$3,'Cost Curves'!BP$6,'Cost Curves'!BP$7,'Cost Curves'!BP$8)</f>
        <v>0</v>
      </c>
      <c r="N135" s="234">
        <f>N$96*Assumptions!$AB35*(1+Assumptions!$J$24)^(N$1-$G$1)*CHOOSE(Assumptions!$P$3,'Cost Curves'!BQ$6,'Cost Curves'!BQ$7,'Cost Curves'!BQ$8)</f>
        <v>295.16972770196878</v>
      </c>
      <c r="O135" s="234">
        <f>O$96*Assumptions!$AB35*(1+Assumptions!$J$24)^(O$1-$G$1)*CHOOSE(Assumptions!$P$3,'Cost Curves'!BR$6,'Cost Curves'!BR$7,'Cost Curves'!BR$8)</f>
        <v>0</v>
      </c>
      <c r="P135" s="234">
        <f>P$96*Assumptions!$AB35*(1+Assumptions!$J$24)^(P$1-$G$1)*CHOOSE(Assumptions!$P$3,'Cost Curves'!BS$6,'Cost Curves'!BS$7,'Cost Curves'!BS$8)</f>
        <v>0</v>
      </c>
      <c r="Q135" s="234">
        <f>Q$96*Assumptions!$AB35*(1+Assumptions!$J$24)^(Q$1-$G$1)*CHOOSE(Assumptions!$P$3,'Cost Curves'!BT$6,'Cost Curves'!BT$7,'Cost Curves'!BT$8)</f>
        <v>0</v>
      </c>
      <c r="R135" s="234">
        <f>R$96*Assumptions!$AB35*(1+Assumptions!$J$24)^(R$1-$G$1)*CHOOSE(Assumptions!$P$3,'Cost Curves'!BU$6,'Cost Curves'!BU$7,'Cost Curves'!BU$8)</f>
        <v>0</v>
      </c>
      <c r="S135" s="234">
        <f>S$96*Assumptions!$AB35*(1+Assumptions!$J$24)^(S$1-$G$1)*CHOOSE(Assumptions!$P$3,'Cost Curves'!BV$6,'Cost Curves'!BV$7,'Cost Curves'!BV$8)</f>
        <v>0</v>
      </c>
      <c r="T135" s="234">
        <f>T$96*Assumptions!$AB35*(1+Assumptions!$J$24)^(T$1-$G$1)*CHOOSE(Assumptions!$P$3,'Cost Curves'!BW$6,'Cost Curves'!BW$7,'Cost Curves'!BW$8)</f>
        <v>352.44809122837535</v>
      </c>
      <c r="U135" s="234">
        <f>U$96*Assumptions!$AB35*(1+Assumptions!$J$24)^(U$1-$G$1)*CHOOSE(Assumptions!$P$3,'Cost Curves'!BX$6,'Cost Curves'!BX$7,'Cost Curves'!BX$8)</f>
        <v>0</v>
      </c>
      <c r="V135" s="234">
        <f>V$96*Assumptions!$AB35*(1+Assumptions!$J$24)^(V$1-$G$1)*CHOOSE(Assumptions!$P$3,'Cost Curves'!BY$6,'Cost Curves'!BY$7,'Cost Curves'!BY$8)</f>
        <v>0</v>
      </c>
      <c r="W135" s="234">
        <f>W$96*Assumptions!$AB35*(1+Assumptions!$J$24)^(W$1-$G$1)*CHOOSE(Assumptions!$P$3,'Cost Curves'!BZ$6,'Cost Curves'!BZ$7,'Cost Curves'!BZ$8)</f>
        <v>0</v>
      </c>
      <c r="X135" s="234">
        <f>X$96*Assumptions!$AB35*(1+Assumptions!$J$24)^(X$1-$G$1)*CHOOSE(Assumptions!$P$3,'Cost Curves'!CA$6,'Cost Curves'!CA$7,'Cost Curves'!CA$8)</f>
        <v>0</v>
      </c>
      <c r="Y135" s="12"/>
      <c r="Z135" s="12"/>
    </row>
    <row r="136" spans="1:26" ht="14.25" customHeight="1">
      <c r="A136" s="423"/>
      <c r="B136" s="423"/>
      <c r="C136" s="423"/>
      <c r="D136" s="125" t="s">
        <v>82</v>
      </c>
      <c r="E136" s="12"/>
      <c r="F136" s="12"/>
      <c r="G136" s="234">
        <f>G$96*Assumptions!$AB36*(1+Assumptions!$J$24)^(G$1-$G$1)*CHOOSE(Assumptions!$P$3,'Cost Curves'!BJ$6,'Cost Curves'!BJ$7,'Cost Curves'!BJ$8)</f>
        <v>0</v>
      </c>
      <c r="H136" s="234">
        <f>H$96*Assumptions!$AB36*(1+Assumptions!$J$24)^(H$1-$G$1)*CHOOSE(Assumptions!$P$3,'Cost Curves'!BK$6,'Cost Curves'!BK$7,'Cost Curves'!BK$8)</f>
        <v>0</v>
      </c>
      <c r="I136" s="234">
        <f>I$96*Assumptions!$AB36*(1+Assumptions!$J$24)^(I$1-$G$1)*CHOOSE(Assumptions!$P$3,'Cost Curves'!BL$6,'Cost Curves'!BL$7,'Cost Curves'!BL$8)</f>
        <v>0</v>
      </c>
      <c r="J136" s="234">
        <f>J$96*Assumptions!$AB36*(1+Assumptions!$J$24)^(J$1-$G$1)*CHOOSE(Assumptions!$P$3,'Cost Curves'!BM$6,'Cost Curves'!BM$7,'Cost Curves'!BM$8)</f>
        <v>0</v>
      </c>
      <c r="K136" s="234">
        <f>K$96*Assumptions!$AB36*(1+Assumptions!$J$24)^(K$1-$G$1)*CHOOSE(Assumptions!$P$3,'Cost Curves'!BN$6,'Cost Curves'!BN$7,'Cost Curves'!BN$8)</f>
        <v>0</v>
      </c>
      <c r="L136" s="234">
        <f>L$96*Assumptions!$AB36*(1+Assumptions!$J$24)^(L$1-$G$1)*CHOOSE(Assumptions!$P$3,'Cost Curves'!BO$6,'Cost Curves'!BO$7,'Cost Curves'!BO$8)</f>
        <v>0</v>
      </c>
      <c r="M136" s="234">
        <f>M$96*Assumptions!$AB36*(1+Assumptions!$J$24)^(M$1-$G$1)*CHOOSE(Assumptions!$P$3,'Cost Curves'!BP$6,'Cost Curves'!BP$7,'Cost Curves'!BP$8)</f>
        <v>0</v>
      </c>
      <c r="N136" s="234">
        <f>N$96*Assumptions!$AB36*(1+Assumptions!$J$24)^(N$1-$G$1)*CHOOSE(Assumptions!$P$3,'Cost Curves'!BQ$6,'Cost Curves'!BQ$7,'Cost Curves'!BQ$8)</f>
        <v>0</v>
      </c>
      <c r="O136" s="234">
        <f>O$96*Assumptions!$AB36*(1+Assumptions!$J$24)^(O$1-$G$1)*CHOOSE(Assumptions!$P$3,'Cost Curves'!BR$6,'Cost Curves'!BR$7,'Cost Curves'!BR$8)</f>
        <v>0</v>
      </c>
      <c r="P136" s="234">
        <f>P$96*Assumptions!$AB36*(1+Assumptions!$J$24)^(P$1-$G$1)*CHOOSE(Assumptions!$P$3,'Cost Curves'!BS$6,'Cost Curves'!BS$7,'Cost Curves'!BS$8)</f>
        <v>0</v>
      </c>
      <c r="Q136" s="234">
        <f>Q$96*Assumptions!$AB36*(1+Assumptions!$J$24)^(Q$1-$G$1)*CHOOSE(Assumptions!$P$3,'Cost Curves'!BT$6,'Cost Curves'!BT$7,'Cost Curves'!BT$8)</f>
        <v>0</v>
      </c>
      <c r="R136" s="234">
        <f>R$96*Assumptions!$AB36*(1+Assumptions!$J$24)^(R$1-$G$1)*CHOOSE(Assumptions!$P$3,'Cost Curves'!BU$6,'Cost Curves'!BU$7,'Cost Curves'!BU$8)</f>
        <v>0</v>
      </c>
      <c r="S136" s="234">
        <f>S$96*Assumptions!$AB36*(1+Assumptions!$J$24)^(S$1-$G$1)*CHOOSE(Assumptions!$P$3,'Cost Curves'!BV$6,'Cost Curves'!BV$7,'Cost Curves'!BV$8)</f>
        <v>0</v>
      </c>
      <c r="T136" s="234">
        <f>T$96*Assumptions!$AB36*(1+Assumptions!$J$24)^(T$1-$G$1)*CHOOSE(Assumptions!$P$3,'Cost Curves'!BW$6,'Cost Curves'!BW$7,'Cost Curves'!BW$8)</f>
        <v>0</v>
      </c>
      <c r="U136" s="234">
        <f>U$96*Assumptions!$AB36*(1+Assumptions!$J$24)^(U$1-$G$1)*CHOOSE(Assumptions!$P$3,'Cost Curves'!BX$6,'Cost Curves'!BX$7,'Cost Curves'!BX$8)</f>
        <v>0</v>
      </c>
      <c r="V136" s="234">
        <f>V$96*Assumptions!$AB36*(1+Assumptions!$J$24)^(V$1-$G$1)*CHOOSE(Assumptions!$P$3,'Cost Curves'!BY$6,'Cost Curves'!BY$7,'Cost Curves'!BY$8)</f>
        <v>0</v>
      </c>
      <c r="W136" s="234">
        <f>W$96*Assumptions!$AB36*(1+Assumptions!$J$24)^(W$1-$G$1)*CHOOSE(Assumptions!$P$3,'Cost Curves'!BZ$6,'Cost Curves'!BZ$7,'Cost Curves'!BZ$8)</f>
        <v>0</v>
      </c>
      <c r="X136" s="234">
        <f>X$96*Assumptions!$AB36*(1+Assumptions!$J$24)^(X$1-$G$1)*CHOOSE(Assumptions!$P$3,'Cost Curves'!CA$6,'Cost Curves'!CA$7,'Cost Curves'!CA$8)</f>
        <v>0</v>
      </c>
      <c r="Y136" s="12"/>
      <c r="Z136" s="12"/>
    </row>
    <row r="137" spans="1:26" ht="14.25" customHeight="1">
      <c r="A137" s="423"/>
      <c r="B137" s="423"/>
      <c r="C137" s="423"/>
      <c r="D137" s="125" t="s">
        <v>83</v>
      </c>
      <c r="E137" s="12"/>
      <c r="F137" s="12"/>
      <c r="G137" s="234">
        <f>G$96*Assumptions!$AB37*(1+Assumptions!$J$24)^(G$1-$G$1)*CHOOSE(Assumptions!$P$3,'Cost Curves'!BJ$6,'Cost Curves'!BJ$7,'Cost Curves'!BJ$8)</f>
        <v>0</v>
      </c>
      <c r="H137" s="234">
        <f>H$96*Assumptions!$AB37*(1+Assumptions!$J$24)^(H$1-$G$1)*CHOOSE(Assumptions!$P$3,'Cost Curves'!BK$6,'Cost Curves'!BK$7,'Cost Curves'!BK$8)</f>
        <v>9165.7124999999996</v>
      </c>
      <c r="I137" s="234">
        <f>I$96*Assumptions!$AB37*(1+Assumptions!$J$24)^(I$1-$G$1)*CHOOSE(Assumptions!$P$3,'Cost Curves'!BL$6,'Cost Curves'!BL$7,'Cost Curves'!BL$8)</f>
        <v>0</v>
      </c>
      <c r="J137" s="234">
        <f>J$96*Assumptions!$AB37*(1+Assumptions!$J$24)^(J$1-$G$1)*CHOOSE(Assumptions!$P$3,'Cost Curves'!BM$6,'Cost Curves'!BM$7,'Cost Curves'!BM$8)</f>
        <v>0</v>
      </c>
      <c r="K137" s="234">
        <f>K$96*Assumptions!$AB37*(1+Assumptions!$J$24)^(K$1-$G$1)*CHOOSE(Assumptions!$P$3,'Cost Curves'!BN$6,'Cost Curves'!BN$7,'Cost Curves'!BN$8)</f>
        <v>0</v>
      </c>
      <c r="L137" s="234">
        <f>L$96*Assumptions!$AB37*(1+Assumptions!$J$24)^(L$1-$G$1)*CHOOSE(Assumptions!$P$3,'Cost Curves'!BO$6,'Cost Curves'!BO$7,'Cost Curves'!BO$8)</f>
        <v>0</v>
      </c>
      <c r="M137" s="234">
        <f>M$96*Assumptions!$AB37*(1+Assumptions!$J$24)^(M$1-$G$1)*CHOOSE(Assumptions!$P$3,'Cost Curves'!BP$6,'Cost Curves'!BP$7,'Cost Curves'!BP$8)</f>
        <v>0</v>
      </c>
      <c r="N137" s="234">
        <f>N$96*Assumptions!$AB37*(1+Assumptions!$J$24)^(N$1-$G$1)*CHOOSE(Assumptions!$P$3,'Cost Curves'!BQ$6,'Cost Curves'!BQ$7,'Cost Curves'!BQ$8)</f>
        <v>10944.340059949562</v>
      </c>
      <c r="O137" s="234">
        <f>O$96*Assumptions!$AB37*(1+Assumptions!$J$24)^(O$1-$G$1)*CHOOSE(Assumptions!$P$3,'Cost Curves'!BR$6,'Cost Curves'!BR$7,'Cost Curves'!BR$8)</f>
        <v>0</v>
      </c>
      <c r="P137" s="234">
        <f>P$96*Assumptions!$AB37*(1+Assumptions!$J$24)^(P$1-$G$1)*CHOOSE(Assumptions!$P$3,'Cost Curves'!BS$6,'Cost Curves'!BS$7,'Cost Curves'!BS$8)</f>
        <v>0</v>
      </c>
      <c r="Q137" s="234">
        <f>Q$96*Assumptions!$AB37*(1+Assumptions!$J$24)^(Q$1-$G$1)*CHOOSE(Assumptions!$P$3,'Cost Curves'!BT$6,'Cost Curves'!BT$7,'Cost Curves'!BT$8)</f>
        <v>0</v>
      </c>
      <c r="R137" s="234">
        <f>R$96*Assumptions!$AB37*(1+Assumptions!$J$24)^(R$1-$G$1)*CHOOSE(Assumptions!$P$3,'Cost Curves'!BU$6,'Cost Curves'!BU$7,'Cost Curves'!BU$8)</f>
        <v>0</v>
      </c>
      <c r="S137" s="234">
        <f>S$96*Assumptions!$AB37*(1+Assumptions!$J$24)^(S$1-$G$1)*CHOOSE(Assumptions!$P$3,'Cost Curves'!BV$6,'Cost Curves'!BV$7,'Cost Curves'!BV$8)</f>
        <v>0</v>
      </c>
      <c r="T137" s="234">
        <f>T$96*Assumptions!$AB37*(1+Assumptions!$J$24)^(T$1-$G$1)*CHOOSE(Assumptions!$P$3,'Cost Curves'!BW$6,'Cost Curves'!BW$7,'Cost Curves'!BW$8)</f>
        <v>13068.114382577105</v>
      </c>
      <c r="U137" s="234">
        <f>U$96*Assumptions!$AB37*(1+Assumptions!$J$24)^(U$1-$G$1)*CHOOSE(Assumptions!$P$3,'Cost Curves'!BX$6,'Cost Curves'!BX$7,'Cost Curves'!BX$8)</f>
        <v>0</v>
      </c>
      <c r="V137" s="234">
        <f>V$96*Assumptions!$AB37*(1+Assumptions!$J$24)^(V$1-$G$1)*CHOOSE(Assumptions!$P$3,'Cost Curves'!BY$6,'Cost Curves'!BY$7,'Cost Curves'!BY$8)</f>
        <v>0</v>
      </c>
      <c r="W137" s="234">
        <f>W$96*Assumptions!$AB37*(1+Assumptions!$J$24)^(W$1-$G$1)*CHOOSE(Assumptions!$P$3,'Cost Curves'!BZ$6,'Cost Curves'!BZ$7,'Cost Curves'!BZ$8)</f>
        <v>0</v>
      </c>
      <c r="X137" s="234">
        <f>X$96*Assumptions!$AB37*(1+Assumptions!$J$24)^(X$1-$G$1)*CHOOSE(Assumptions!$P$3,'Cost Curves'!CA$6,'Cost Curves'!CA$7,'Cost Curves'!CA$8)</f>
        <v>0</v>
      </c>
      <c r="Y137" s="12"/>
      <c r="Z137" s="12"/>
    </row>
    <row r="138" spans="1:26" ht="14.25" customHeight="1">
      <c r="A138" s="423"/>
      <c r="B138" s="423"/>
      <c r="C138" s="423"/>
      <c r="D138" s="125" t="s">
        <v>84</v>
      </c>
      <c r="E138" s="12"/>
      <c r="F138" s="12"/>
      <c r="G138" s="234">
        <f>G$96*Assumptions!$AB38*(1+Assumptions!$J$24)^(G$1-$G$1)*CHOOSE(Assumptions!$P$3,'Cost Curves'!BJ$6,'Cost Curves'!BJ$7,'Cost Curves'!BJ$8)</f>
        <v>0</v>
      </c>
      <c r="H138" s="234">
        <f>H$96*Assumptions!$AB38*(1+Assumptions!$J$24)^(H$1-$G$1)*CHOOSE(Assumptions!$P$3,'Cost Curves'!BK$6,'Cost Curves'!BK$7,'Cost Curves'!BK$8)</f>
        <v>17412.150000000001</v>
      </c>
      <c r="I138" s="234">
        <f>I$96*Assumptions!$AB38*(1+Assumptions!$J$24)^(I$1-$G$1)*CHOOSE(Assumptions!$P$3,'Cost Curves'!BL$6,'Cost Curves'!BL$7,'Cost Curves'!BL$8)</f>
        <v>0</v>
      </c>
      <c r="J138" s="234">
        <f>J$96*Assumptions!$AB38*(1+Assumptions!$J$24)^(J$1-$G$1)*CHOOSE(Assumptions!$P$3,'Cost Curves'!BM$6,'Cost Curves'!BM$7,'Cost Curves'!BM$8)</f>
        <v>0</v>
      </c>
      <c r="K138" s="234">
        <f>K$96*Assumptions!$AB38*(1+Assumptions!$J$24)^(K$1-$G$1)*CHOOSE(Assumptions!$P$3,'Cost Curves'!BN$6,'Cost Curves'!BN$7,'Cost Curves'!BN$8)</f>
        <v>0</v>
      </c>
      <c r="L138" s="234">
        <f>L$96*Assumptions!$AB38*(1+Assumptions!$J$24)^(L$1-$G$1)*CHOOSE(Assumptions!$P$3,'Cost Curves'!BO$6,'Cost Curves'!BO$7,'Cost Curves'!BO$8)</f>
        <v>0</v>
      </c>
      <c r="M138" s="234">
        <f>M$96*Assumptions!$AB38*(1+Assumptions!$J$24)^(M$1-$G$1)*CHOOSE(Assumptions!$P$3,'Cost Curves'!BP$6,'Cost Curves'!BP$7,'Cost Curves'!BP$8)</f>
        <v>0</v>
      </c>
      <c r="N138" s="234">
        <f>N$96*Assumptions!$AB38*(1+Assumptions!$J$24)^(N$1-$G$1)*CHOOSE(Assumptions!$P$3,'Cost Curves'!BQ$6,'Cost Curves'!BQ$7,'Cost Curves'!BQ$8)</f>
        <v>20791.017695007427</v>
      </c>
      <c r="O138" s="234">
        <f>O$96*Assumptions!$AB38*(1+Assumptions!$J$24)^(O$1-$G$1)*CHOOSE(Assumptions!$P$3,'Cost Curves'!BR$6,'Cost Curves'!BR$7,'Cost Curves'!BR$8)</f>
        <v>0</v>
      </c>
      <c r="P138" s="234">
        <f>P$96*Assumptions!$AB38*(1+Assumptions!$J$24)^(P$1-$G$1)*CHOOSE(Assumptions!$P$3,'Cost Curves'!BS$6,'Cost Curves'!BS$7,'Cost Curves'!BS$8)</f>
        <v>0</v>
      </c>
      <c r="Q138" s="234">
        <f>Q$96*Assumptions!$AB38*(1+Assumptions!$J$24)^(Q$1-$G$1)*CHOOSE(Assumptions!$P$3,'Cost Curves'!BT$6,'Cost Curves'!BT$7,'Cost Curves'!BT$8)</f>
        <v>0</v>
      </c>
      <c r="R138" s="234">
        <f>R$96*Assumptions!$AB38*(1+Assumptions!$J$24)^(R$1-$G$1)*CHOOSE(Assumptions!$P$3,'Cost Curves'!BU$6,'Cost Curves'!BU$7,'Cost Curves'!BU$8)</f>
        <v>0</v>
      </c>
      <c r="S138" s="234">
        <f>S$96*Assumptions!$AB38*(1+Assumptions!$J$24)^(S$1-$G$1)*CHOOSE(Assumptions!$P$3,'Cost Curves'!BV$6,'Cost Curves'!BV$7,'Cost Curves'!BV$8)</f>
        <v>0</v>
      </c>
      <c r="T138" s="234">
        <f>T$96*Assumptions!$AB38*(1+Assumptions!$J$24)^(T$1-$G$1)*CHOOSE(Assumptions!$P$3,'Cost Curves'!BW$6,'Cost Curves'!BW$7,'Cost Curves'!BW$8)</f>
        <v>24825.562425898686</v>
      </c>
      <c r="U138" s="234">
        <f>U$96*Assumptions!$AB38*(1+Assumptions!$J$24)^(U$1-$G$1)*CHOOSE(Assumptions!$P$3,'Cost Curves'!BX$6,'Cost Curves'!BX$7,'Cost Curves'!BX$8)</f>
        <v>0</v>
      </c>
      <c r="V138" s="234">
        <f>V$96*Assumptions!$AB38*(1+Assumptions!$J$24)^(V$1-$G$1)*CHOOSE(Assumptions!$P$3,'Cost Curves'!BY$6,'Cost Curves'!BY$7,'Cost Curves'!BY$8)</f>
        <v>0</v>
      </c>
      <c r="W138" s="234">
        <f>W$96*Assumptions!$AB38*(1+Assumptions!$J$24)^(W$1-$G$1)*CHOOSE(Assumptions!$P$3,'Cost Curves'!BZ$6,'Cost Curves'!BZ$7,'Cost Curves'!BZ$8)</f>
        <v>0</v>
      </c>
      <c r="X138" s="234">
        <f>X$96*Assumptions!$AB38*(1+Assumptions!$J$24)^(X$1-$G$1)*CHOOSE(Assumptions!$P$3,'Cost Curves'!CA$6,'Cost Curves'!CA$7,'Cost Curves'!CA$8)</f>
        <v>0</v>
      </c>
      <c r="Y138" s="12"/>
      <c r="Z138" s="12"/>
    </row>
    <row r="139" spans="1:26" ht="14.25" customHeight="1">
      <c r="A139" s="423"/>
      <c r="B139" s="423"/>
      <c r="C139" s="423"/>
      <c r="D139" s="125" t="s">
        <v>85</v>
      </c>
      <c r="E139" s="12"/>
      <c r="F139" s="12"/>
      <c r="G139" s="234">
        <f>G$96*Assumptions!$AB39*(1+Assumptions!$J$24)^(G$1-$G$1)*CHOOSE(Assumptions!$P$3,'Cost Curves'!BJ$6,'Cost Curves'!BJ$7,'Cost Curves'!BJ$8)</f>
        <v>0</v>
      </c>
      <c r="H139" s="234">
        <f>H$96*Assumptions!$AB39*(1+Assumptions!$J$24)^(H$1-$G$1)*CHOOSE(Assumptions!$P$3,'Cost Curves'!BK$6,'Cost Curves'!BK$7,'Cost Curves'!BK$8)</f>
        <v>8551.5750000000007</v>
      </c>
      <c r="I139" s="234">
        <f>I$96*Assumptions!$AB39*(1+Assumptions!$J$24)^(I$1-$G$1)*CHOOSE(Assumptions!$P$3,'Cost Curves'!BL$6,'Cost Curves'!BL$7,'Cost Curves'!BL$8)</f>
        <v>0</v>
      </c>
      <c r="J139" s="234">
        <f>J$96*Assumptions!$AB39*(1+Assumptions!$J$24)^(J$1-$G$1)*CHOOSE(Assumptions!$P$3,'Cost Curves'!BM$6,'Cost Curves'!BM$7,'Cost Curves'!BM$8)</f>
        <v>0</v>
      </c>
      <c r="K139" s="234">
        <f>K$96*Assumptions!$AB39*(1+Assumptions!$J$24)^(K$1-$G$1)*CHOOSE(Assumptions!$P$3,'Cost Curves'!BN$6,'Cost Curves'!BN$7,'Cost Curves'!BN$8)</f>
        <v>0</v>
      </c>
      <c r="L139" s="234">
        <f>L$96*Assumptions!$AB39*(1+Assumptions!$J$24)^(L$1-$G$1)*CHOOSE(Assumptions!$P$3,'Cost Curves'!BO$6,'Cost Curves'!BO$7,'Cost Curves'!BO$8)</f>
        <v>0</v>
      </c>
      <c r="M139" s="234">
        <f>M$96*Assumptions!$AB39*(1+Assumptions!$J$24)^(M$1-$G$1)*CHOOSE(Assumptions!$P$3,'Cost Curves'!BP$6,'Cost Curves'!BP$7,'Cost Curves'!BP$8)</f>
        <v>0</v>
      </c>
      <c r="N139" s="234">
        <f>N$96*Assumptions!$AB39*(1+Assumptions!$J$24)^(N$1-$G$1)*CHOOSE(Assumptions!$P$3,'Cost Curves'!BQ$6,'Cost Curves'!BQ$7,'Cost Curves'!BQ$8)</f>
        <v>10211.027767689982</v>
      </c>
      <c r="O139" s="234">
        <f>O$96*Assumptions!$AB39*(1+Assumptions!$J$24)^(O$1-$G$1)*CHOOSE(Assumptions!$P$3,'Cost Curves'!BR$6,'Cost Curves'!BR$7,'Cost Curves'!BR$8)</f>
        <v>0</v>
      </c>
      <c r="P139" s="234">
        <f>P$96*Assumptions!$AB39*(1+Assumptions!$J$24)^(P$1-$G$1)*CHOOSE(Assumptions!$P$3,'Cost Curves'!BS$6,'Cost Curves'!BS$7,'Cost Curves'!BS$8)</f>
        <v>0</v>
      </c>
      <c r="Q139" s="234">
        <f>Q$96*Assumptions!$AB39*(1+Assumptions!$J$24)^(Q$1-$G$1)*CHOOSE(Assumptions!$P$3,'Cost Curves'!BT$6,'Cost Curves'!BT$7,'Cost Curves'!BT$8)</f>
        <v>0</v>
      </c>
      <c r="R139" s="234">
        <f>R$96*Assumptions!$AB39*(1+Assumptions!$J$24)^(R$1-$G$1)*CHOOSE(Assumptions!$P$3,'Cost Curves'!BU$6,'Cost Curves'!BU$7,'Cost Curves'!BU$8)</f>
        <v>0</v>
      </c>
      <c r="S139" s="234">
        <f>S$96*Assumptions!$AB39*(1+Assumptions!$J$24)^(S$1-$G$1)*CHOOSE(Assumptions!$P$3,'Cost Curves'!BV$6,'Cost Curves'!BV$7,'Cost Curves'!BV$8)</f>
        <v>0</v>
      </c>
      <c r="T139" s="234">
        <f>T$96*Assumptions!$AB39*(1+Assumptions!$J$24)^(T$1-$G$1)*CHOOSE(Assumptions!$P$3,'Cost Curves'!BW$6,'Cost Curves'!BW$7,'Cost Curves'!BW$8)</f>
        <v>12192.50115593161</v>
      </c>
      <c r="U139" s="234">
        <f>U$96*Assumptions!$AB39*(1+Assumptions!$J$24)^(U$1-$G$1)*CHOOSE(Assumptions!$P$3,'Cost Curves'!BX$6,'Cost Curves'!BX$7,'Cost Curves'!BX$8)</f>
        <v>0</v>
      </c>
      <c r="V139" s="234">
        <f>V$96*Assumptions!$AB39*(1+Assumptions!$J$24)^(V$1-$G$1)*CHOOSE(Assumptions!$P$3,'Cost Curves'!BY$6,'Cost Curves'!BY$7,'Cost Curves'!BY$8)</f>
        <v>0</v>
      </c>
      <c r="W139" s="234">
        <f>W$96*Assumptions!$AB39*(1+Assumptions!$J$24)^(W$1-$G$1)*CHOOSE(Assumptions!$P$3,'Cost Curves'!BZ$6,'Cost Curves'!BZ$7,'Cost Curves'!BZ$8)</f>
        <v>0</v>
      </c>
      <c r="X139" s="234">
        <f>X$96*Assumptions!$AB39*(1+Assumptions!$J$24)^(X$1-$G$1)*CHOOSE(Assumptions!$P$3,'Cost Curves'!CA$6,'Cost Curves'!CA$7,'Cost Curves'!CA$8)</f>
        <v>0</v>
      </c>
      <c r="Y139" s="12"/>
      <c r="Z139" s="12"/>
    </row>
    <row r="140" spans="1:26" ht="14.25" customHeight="1">
      <c r="A140" s="423"/>
      <c r="B140" s="423"/>
      <c r="C140" s="423"/>
      <c r="D140" s="125" t="s">
        <v>86</v>
      </c>
      <c r="E140" s="12"/>
      <c r="F140" s="12"/>
      <c r="G140" s="234">
        <f>G$96*Assumptions!$AB40*(1+Assumptions!$J$24)^(G$1-$G$1)*CHOOSE(Assumptions!$P$3,'Cost Curves'!BJ$6,'Cost Curves'!BJ$7,'Cost Curves'!BJ$8)</f>
        <v>0</v>
      </c>
      <c r="H140" s="234">
        <f>H$96*Assumptions!$AB40*(1+Assumptions!$J$24)^(H$1-$G$1)*CHOOSE(Assumptions!$P$3,'Cost Curves'!BK$6,'Cost Curves'!BK$7,'Cost Curves'!BK$8)</f>
        <v>17334.900000000001</v>
      </c>
      <c r="I140" s="234">
        <f>I$96*Assumptions!$AB40*(1+Assumptions!$J$24)^(I$1-$G$1)*CHOOSE(Assumptions!$P$3,'Cost Curves'!BL$6,'Cost Curves'!BL$7,'Cost Curves'!BL$8)</f>
        <v>0</v>
      </c>
      <c r="J140" s="234">
        <f>J$96*Assumptions!$AB40*(1+Assumptions!$J$24)^(J$1-$G$1)*CHOOSE(Assumptions!$P$3,'Cost Curves'!BM$6,'Cost Curves'!BM$7,'Cost Curves'!BM$8)</f>
        <v>0</v>
      </c>
      <c r="K140" s="234">
        <f>K$96*Assumptions!$AB40*(1+Assumptions!$J$24)^(K$1-$G$1)*CHOOSE(Assumptions!$P$3,'Cost Curves'!BN$6,'Cost Curves'!BN$7,'Cost Curves'!BN$8)</f>
        <v>0</v>
      </c>
      <c r="L140" s="234">
        <f>L$96*Assumptions!$AB40*(1+Assumptions!$J$24)^(L$1-$G$1)*CHOOSE(Assumptions!$P$3,'Cost Curves'!BO$6,'Cost Curves'!BO$7,'Cost Curves'!BO$8)</f>
        <v>0</v>
      </c>
      <c r="M140" s="234">
        <f>M$96*Assumptions!$AB40*(1+Assumptions!$J$24)^(M$1-$G$1)*CHOOSE(Assumptions!$P$3,'Cost Curves'!BP$6,'Cost Curves'!BP$7,'Cost Curves'!BP$8)</f>
        <v>0</v>
      </c>
      <c r="N140" s="234">
        <f>N$96*Assumptions!$AB40*(1+Assumptions!$J$24)^(N$1-$G$1)*CHOOSE(Assumptions!$P$3,'Cost Curves'!BQ$6,'Cost Curves'!BQ$7,'Cost Curves'!BQ$8)</f>
        <v>20698.777155100561</v>
      </c>
      <c r="O140" s="234">
        <f>O$96*Assumptions!$AB40*(1+Assumptions!$J$24)^(O$1-$G$1)*CHOOSE(Assumptions!$P$3,'Cost Curves'!BR$6,'Cost Curves'!BR$7,'Cost Curves'!BR$8)</f>
        <v>0</v>
      </c>
      <c r="P140" s="234">
        <f>P$96*Assumptions!$AB40*(1+Assumptions!$J$24)^(P$1-$G$1)*CHOOSE(Assumptions!$P$3,'Cost Curves'!BS$6,'Cost Curves'!BS$7,'Cost Curves'!BS$8)</f>
        <v>0</v>
      </c>
      <c r="Q140" s="234">
        <f>Q$96*Assumptions!$AB40*(1+Assumptions!$J$24)^(Q$1-$G$1)*CHOOSE(Assumptions!$P$3,'Cost Curves'!BT$6,'Cost Curves'!BT$7,'Cost Curves'!BT$8)</f>
        <v>0</v>
      </c>
      <c r="R140" s="234">
        <f>R$96*Assumptions!$AB40*(1+Assumptions!$J$24)^(R$1-$G$1)*CHOOSE(Assumptions!$P$3,'Cost Curves'!BU$6,'Cost Curves'!BU$7,'Cost Curves'!BU$8)</f>
        <v>0</v>
      </c>
      <c r="S140" s="234">
        <f>S$96*Assumptions!$AB40*(1+Assumptions!$J$24)^(S$1-$G$1)*CHOOSE(Assumptions!$P$3,'Cost Curves'!BV$6,'Cost Curves'!BV$7,'Cost Curves'!BV$8)</f>
        <v>0</v>
      </c>
      <c r="T140" s="234">
        <f>T$96*Assumptions!$AB40*(1+Assumptions!$J$24)^(T$1-$G$1)*CHOOSE(Assumptions!$P$3,'Cost Curves'!BW$6,'Cost Curves'!BW$7,'Cost Curves'!BW$8)</f>
        <v>24715.422397389822</v>
      </c>
      <c r="U140" s="234">
        <f>U$96*Assumptions!$AB40*(1+Assumptions!$J$24)^(U$1-$G$1)*CHOOSE(Assumptions!$P$3,'Cost Curves'!BX$6,'Cost Curves'!BX$7,'Cost Curves'!BX$8)</f>
        <v>0</v>
      </c>
      <c r="V140" s="234">
        <f>V$96*Assumptions!$AB40*(1+Assumptions!$J$24)^(V$1-$G$1)*CHOOSE(Assumptions!$P$3,'Cost Curves'!BY$6,'Cost Curves'!BY$7,'Cost Curves'!BY$8)</f>
        <v>0</v>
      </c>
      <c r="W140" s="234">
        <f>W$96*Assumptions!$AB40*(1+Assumptions!$J$24)^(W$1-$G$1)*CHOOSE(Assumptions!$P$3,'Cost Curves'!BZ$6,'Cost Curves'!BZ$7,'Cost Curves'!BZ$8)</f>
        <v>0</v>
      </c>
      <c r="X140" s="234">
        <f>X$96*Assumptions!$AB40*(1+Assumptions!$J$24)^(X$1-$G$1)*CHOOSE(Assumptions!$P$3,'Cost Curves'!CA$6,'Cost Curves'!CA$7,'Cost Curves'!CA$8)</f>
        <v>0</v>
      </c>
      <c r="Y140" s="12"/>
      <c r="Z140" s="12"/>
    </row>
    <row r="141" spans="1:26" ht="14.25" customHeight="1">
      <c r="A141" s="423"/>
      <c r="B141" s="423"/>
      <c r="C141" s="423"/>
      <c r="D141" s="125" t="s">
        <v>87</v>
      </c>
      <c r="E141" s="12"/>
      <c r="F141" s="12"/>
      <c r="G141" s="234">
        <f>G$96*Assumptions!$AB41*(1+Assumptions!$J$24)^(G$1-$G$1)*CHOOSE(Assumptions!$P$3,'Cost Curves'!BJ$6,'Cost Curves'!BJ$7,'Cost Curves'!BJ$8)</f>
        <v>0</v>
      </c>
      <c r="H141" s="234">
        <f>H$96*Assumptions!$AB41*(1+Assumptions!$J$24)^(H$1-$G$1)*CHOOSE(Assumptions!$P$3,'Cost Curves'!BK$6,'Cost Curves'!BK$7,'Cost Curves'!BK$8)</f>
        <v>0</v>
      </c>
      <c r="I141" s="234">
        <f>I$96*Assumptions!$AB41*(1+Assumptions!$J$24)^(I$1-$G$1)*CHOOSE(Assumptions!$P$3,'Cost Curves'!BL$6,'Cost Curves'!BL$7,'Cost Curves'!BL$8)</f>
        <v>0</v>
      </c>
      <c r="J141" s="234">
        <f>J$96*Assumptions!$AB41*(1+Assumptions!$J$24)^(J$1-$G$1)*CHOOSE(Assumptions!$P$3,'Cost Curves'!BM$6,'Cost Curves'!BM$7,'Cost Curves'!BM$8)</f>
        <v>0</v>
      </c>
      <c r="K141" s="234">
        <f>K$96*Assumptions!$AB41*(1+Assumptions!$J$24)^(K$1-$G$1)*CHOOSE(Assumptions!$P$3,'Cost Curves'!BN$6,'Cost Curves'!BN$7,'Cost Curves'!BN$8)</f>
        <v>0</v>
      </c>
      <c r="L141" s="234">
        <f>L$96*Assumptions!$AB41*(1+Assumptions!$J$24)^(L$1-$G$1)*CHOOSE(Assumptions!$P$3,'Cost Curves'!BO$6,'Cost Curves'!BO$7,'Cost Curves'!BO$8)</f>
        <v>0</v>
      </c>
      <c r="M141" s="234">
        <f>M$96*Assumptions!$AB41*(1+Assumptions!$J$24)^(M$1-$G$1)*CHOOSE(Assumptions!$P$3,'Cost Curves'!BP$6,'Cost Curves'!BP$7,'Cost Curves'!BP$8)</f>
        <v>0</v>
      </c>
      <c r="N141" s="234">
        <f>N$96*Assumptions!$AB41*(1+Assumptions!$J$24)^(N$1-$G$1)*CHOOSE(Assumptions!$P$3,'Cost Curves'!BQ$6,'Cost Curves'!BQ$7,'Cost Curves'!BQ$8)</f>
        <v>0</v>
      </c>
      <c r="O141" s="234">
        <f>O$96*Assumptions!$AB41*(1+Assumptions!$J$24)^(O$1-$G$1)*CHOOSE(Assumptions!$P$3,'Cost Curves'!BR$6,'Cost Curves'!BR$7,'Cost Curves'!BR$8)</f>
        <v>0</v>
      </c>
      <c r="P141" s="234">
        <f>P$96*Assumptions!$AB41*(1+Assumptions!$J$24)^(P$1-$G$1)*CHOOSE(Assumptions!$P$3,'Cost Curves'!BS$6,'Cost Curves'!BS$7,'Cost Curves'!BS$8)</f>
        <v>0</v>
      </c>
      <c r="Q141" s="234">
        <f>Q$96*Assumptions!$AB41*(1+Assumptions!$J$24)^(Q$1-$G$1)*CHOOSE(Assumptions!$P$3,'Cost Curves'!BT$6,'Cost Curves'!BT$7,'Cost Curves'!BT$8)</f>
        <v>0</v>
      </c>
      <c r="R141" s="234">
        <f>R$96*Assumptions!$AB41*(1+Assumptions!$J$24)^(R$1-$G$1)*CHOOSE(Assumptions!$P$3,'Cost Curves'!BU$6,'Cost Curves'!BU$7,'Cost Curves'!BU$8)</f>
        <v>0</v>
      </c>
      <c r="S141" s="234">
        <f>S$96*Assumptions!$AB41*(1+Assumptions!$J$24)^(S$1-$G$1)*CHOOSE(Assumptions!$P$3,'Cost Curves'!BV$6,'Cost Curves'!BV$7,'Cost Curves'!BV$8)</f>
        <v>0</v>
      </c>
      <c r="T141" s="234">
        <f>T$96*Assumptions!$AB41*(1+Assumptions!$J$24)^(T$1-$G$1)*CHOOSE(Assumptions!$P$3,'Cost Curves'!BW$6,'Cost Curves'!BW$7,'Cost Curves'!BW$8)</f>
        <v>0</v>
      </c>
      <c r="U141" s="234">
        <f>U$96*Assumptions!$AB41*(1+Assumptions!$J$24)^(U$1-$G$1)*CHOOSE(Assumptions!$P$3,'Cost Curves'!BX$6,'Cost Curves'!BX$7,'Cost Curves'!BX$8)</f>
        <v>0</v>
      </c>
      <c r="V141" s="234">
        <f>V$96*Assumptions!$AB41*(1+Assumptions!$J$24)^(V$1-$G$1)*CHOOSE(Assumptions!$P$3,'Cost Curves'!BY$6,'Cost Curves'!BY$7,'Cost Curves'!BY$8)</f>
        <v>0</v>
      </c>
      <c r="W141" s="234">
        <f>W$96*Assumptions!$AB41*(1+Assumptions!$J$24)^(W$1-$G$1)*CHOOSE(Assumptions!$P$3,'Cost Curves'!BZ$6,'Cost Curves'!BZ$7,'Cost Curves'!BZ$8)</f>
        <v>0</v>
      </c>
      <c r="X141" s="234">
        <f>X$96*Assumptions!$AB41*(1+Assumptions!$J$24)^(X$1-$G$1)*CHOOSE(Assumptions!$P$3,'Cost Curves'!CA$6,'Cost Curves'!CA$7,'Cost Curves'!CA$8)</f>
        <v>0</v>
      </c>
      <c r="Y141" s="12"/>
      <c r="Z141" s="12"/>
    </row>
    <row r="142" spans="1:26" ht="14.25" customHeight="1">
      <c r="A142" s="423"/>
      <c r="B142" s="423"/>
      <c r="C142" s="423"/>
      <c r="D142" s="125" t="s">
        <v>89</v>
      </c>
      <c r="E142" s="12"/>
      <c r="F142" s="12"/>
      <c r="G142" s="234">
        <f>G$96*Assumptions!$AB42*(1+Assumptions!$J$24)^(G$1-$G$1)*CHOOSE(Assumptions!$P$3,'Cost Curves'!BJ$6,'Cost Curves'!BJ$7,'Cost Curves'!BJ$8)</f>
        <v>0</v>
      </c>
      <c r="H142" s="234">
        <f>H$96*Assumptions!$AB42*(1+Assumptions!$J$24)^(H$1-$G$1)*CHOOSE(Assumptions!$P$3,'Cost Curves'!BK$6,'Cost Curves'!BK$7,'Cost Curves'!BK$8)</f>
        <v>0</v>
      </c>
      <c r="I142" s="234">
        <f>I$96*Assumptions!$AB42*(1+Assumptions!$J$24)^(I$1-$G$1)*CHOOSE(Assumptions!$P$3,'Cost Curves'!BL$6,'Cost Curves'!BL$7,'Cost Curves'!BL$8)</f>
        <v>0</v>
      </c>
      <c r="J142" s="234">
        <f>J$96*Assumptions!$AB42*(1+Assumptions!$J$24)^(J$1-$G$1)*CHOOSE(Assumptions!$P$3,'Cost Curves'!BM$6,'Cost Curves'!BM$7,'Cost Curves'!BM$8)</f>
        <v>0</v>
      </c>
      <c r="K142" s="234">
        <f>K$96*Assumptions!$AB42*(1+Assumptions!$J$24)^(K$1-$G$1)*CHOOSE(Assumptions!$P$3,'Cost Curves'!BN$6,'Cost Curves'!BN$7,'Cost Curves'!BN$8)</f>
        <v>0</v>
      </c>
      <c r="L142" s="234">
        <f>L$96*Assumptions!$AB42*(1+Assumptions!$J$24)^(L$1-$G$1)*CHOOSE(Assumptions!$P$3,'Cost Curves'!BO$6,'Cost Curves'!BO$7,'Cost Curves'!BO$8)</f>
        <v>0</v>
      </c>
      <c r="M142" s="234">
        <f>M$96*Assumptions!$AB42*(1+Assumptions!$J$24)^(M$1-$G$1)*CHOOSE(Assumptions!$P$3,'Cost Curves'!BP$6,'Cost Curves'!BP$7,'Cost Curves'!BP$8)</f>
        <v>0</v>
      </c>
      <c r="N142" s="234">
        <f>N$96*Assumptions!$AB42*(1+Assumptions!$J$24)^(N$1-$G$1)*CHOOSE(Assumptions!$P$3,'Cost Curves'!BQ$6,'Cost Curves'!BQ$7,'Cost Curves'!BQ$8)</f>
        <v>0</v>
      </c>
      <c r="O142" s="234">
        <f>O$96*Assumptions!$AB42*(1+Assumptions!$J$24)^(O$1-$G$1)*CHOOSE(Assumptions!$P$3,'Cost Curves'!BR$6,'Cost Curves'!BR$7,'Cost Curves'!BR$8)</f>
        <v>0</v>
      </c>
      <c r="P142" s="234">
        <f>P$96*Assumptions!$AB42*(1+Assumptions!$J$24)^(P$1-$G$1)*CHOOSE(Assumptions!$P$3,'Cost Curves'!BS$6,'Cost Curves'!BS$7,'Cost Curves'!BS$8)</f>
        <v>0</v>
      </c>
      <c r="Q142" s="234">
        <f>Q$96*Assumptions!$AB42*(1+Assumptions!$J$24)^(Q$1-$G$1)*CHOOSE(Assumptions!$P$3,'Cost Curves'!BT$6,'Cost Curves'!BT$7,'Cost Curves'!BT$8)</f>
        <v>0</v>
      </c>
      <c r="R142" s="234">
        <f>R$96*Assumptions!$AB42*(1+Assumptions!$J$24)^(R$1-$G$1)*CHOOSE(Assumptions!$P$3,'Cost Curves'!BU$6,'Cost Curves'!BU$7,'Cost Curves'!BU$8)</f>
        <v>0</v>
      </c>
      <c r="S142" s="234">
        <f>S$96*Assumptions!$AB42*(1+Assumptions!$J$24)^(S$1-$G$1)*CHOOSE(Assumptions!$P$3,'Cost Curves'!BV$6,'Cost Curves'!BV$7,'Cost Curves'!BV$8)</f>
        <v>0</v>
      </c>
      <c r="T142" s="234">
        <f>T$96*Assumptions!$AB42*(1+Assumptions!$J$24)^(T$1-$G$1)*CHOOSE(Assumptions!$P$3,'Cost Curves'!BW$6,'Cost Curves'!BW$7,'Cost Curves'!BW$8)</f>
        <v>0</v>
      </c>
      <c r="U142" s="234">
        <f>U$96*Assumptions!$AB42*(1+Assumptions!$J$24)^(U$1-$G$1)*CHOOSE(Assumptions!$P$3,'Cost Curves'!BX$6,'Cost Curves'!BX$7,'Cost Curves'!BX$8)</f>
        <v>0</v>
      </c>
      <c r="V142" s="234">
        <f>V$96*Assumptions!$AB42*(1+Assumptions!$J$24)^(V$1-$G$1)*CHOOSE(Assumptions!$P$3,'Cost Curves'!BY$6,'Cost Curves'!BY$7,'Cost Curves'!BY$8)</f>
        <v>0</v>
      </c>
      <c r="W142" s="234">
        <f>W$96*Assumptions!$AB42*(1+Assumptions!$J$24)^(W$1-$G$1)*CHOOSE(Assumptions!$P$3,'Cost Curves'!BZ$6,'Cost Curves'!BZ$7,'Cost Curves'!BZ$8)</f>
        <v>0</v>
      </c>
      <c r="X142" s="234">
        <f>X$96*Assumptions!$AB42*(1+Assumptions!$J$24)^(X$1-$G$1)*CHOOSE(Assumptions!$P$3,'Cost Curves'!CA$6,'Cost Curves'!CA$7,'Cost Curves'!CA$8)</f>
        <v>0</v>
      </c>
      <c r="Y142" s="12"/>
      <c r="Z142" s="12"/>
    </row>
    <row r="143" spans="1:26" ht="14.25" customHeight="1">
      <c r="A143" s="423"/>
      <c r="B143" s="423"/>
      <c r="C143" s="423"/>
      <c r="D143" s="125" t="s">
        <v>90</v>
      </c>
      <c r="E143" s="12"/>
      <c r="F143" s="12"/>
      <c r="G143" s="234">
        <f>G$96*Assumptions!$AB43*(1+Assumptions!$J$24)^(G$1-$G$1)*CHOOSE(Assumptions!$P$3,'Cost Curves'!BJ$6,'Cost Curves'!BJ$7,'Cost Curves'!BJ$8)</f>
        <v>0</v>
      </c>
      <c r="H143" s="234">
        <f>H$96*Assumptions!$AB43*(1+Assumptions!$J$24)^(H$1-$G$1)*CHOOSE(Assumptions!$P$3,'Cost Curves'!BK$6,'Cost Curves'!BK$7,'Cost Curves'!BK$8)</f>
        <v>2549.25</v>
      </c>
      <c r="I143" s="234">
        <f>I$96*Assumptions!$AB43*(1+Assumptions!$J$24)^(I$1-$G$1)*CHOOSE(Assumptions!$P$3,'Cost Curves'!BL$6,'Cost Curves'!BL$7,'Cost Curves'!BL$8)</f>
        <v>0</v>
      </c>
      <c r="J143" s="234">
        <f>J$96*Assumptions!$AB43*(1+Assumptions!$J$24)^(J$1-$G$1)*CHOOSE(Assumptions!$P$3,'Cost Curves'!BM$6,'Cost Curves'!BM$7,'Cost Curves'!BM$8)</f>
        <v>0</v>
      </c>
      <c r="K143" s="234">
        <f>K$96*Assumptions!$AB43*(1+Assumptions!$J$24)^(K$1-$G$1)*CHOOSE(Assumptions!$P$3,'Cost Curves'!BN$6,'Cost Curves'!BN$7,'Cost Curves'!BN$8)</f>
        <v>0</v>
      </c>
      <c r="L143" s="234">
        <f>L$96*Assumptions!$AB43*(1+Assumptions!$J$24)^(L$1-$G$1)*CHOOSE(Assumptions!$P$3,'Cost Curves'!BO$6,'Cost Curves'!BO$7,'Cost Curves'!BO$8)</f>
        <v>0</v>
      </c>
      <c r="M143" s="234">
        <f>M$96*Assumptions!$AB43*(1+Assumptions!$J$24)^(M$1-$G$1)*CHOOSE(Assumptions!$P$3,'Cost Curves'!BP$6,'Cost Curves'!BP$7,'Cost Curves'!BP$8)</f>
        <v>0</v>
      </c>
      <c r="N143" s="234">
        <f>N$96*Assumptions!$AB43*(1+Assumptions!$J$24)^(N$1-$G$1)*CHOOSE(Assumptions!$P$3,'Cost Curves'!BQ$6,'Cost Curves'!BQ$7,'Cost Curves'!BQ$8)</f>
        <v>3043.9378169265533</v>
      </c>
      <c r="O143" s="234">
        <f>O$96*Assumptions!$AB43*(1+Assumptions!$J$24)^(O$1-$G$1)*CHOOSE(Assumptions!$P$3,'Cost Curves'!BR$6,'Cost Curves'!BR$7,'Cost Curves'!BR$8)</f>
        <v>0</v>
      </c>
      <c r="P143" s="234">
        <f>P$96*Assumptions!$AB43*(1+Assumptions!$J$24)^(P$1-$G$1)*CHOOSE(Assumptions!$P$3,'Cost Curves'!BS$6,'Cost Curves'!BS$7,'Cost Curves'!BS$8)</f>
        <v>0</v>
      </c>
      <c r="Q143" s="234">
        <f>Q$96*Assumptions!$AB43*(1+Assumptions!$J$24)^(Q$1-$G$1)*CHOOSE(Assumptions!$P$3,'Cost Curves'!BT$6,'Cost Curves'!BT$7,'Cost Curves'!BT$8)</f>
        <v>0</v>
      </c>
      <c r="R143" s="234">
        <f>R$96*Assumptions!$AB43*(1+Assumptions!$J$24)^(R$1-$G$1)*CHOOSE(Assumptions!$P$3,'Cost Curves'!BU$6,'Cost Curves'!BU$7,'Cost Curves'!BU$8)</f>
        <v>0</v>
      </c>
      <c r="S143" s="234">
        <f>S$96*Assumptions!$AB43*(1+Assumptions!$J$24)^(S$1-$G$1)*CHOOSE(Assumptions!$P$3,'Cost Curves'!BV$6,'Cost Curves'!BV$7,'Cost Curves'!BV$8)</f>
        <v>0</v>
      </c>
      <c r="T143" s="234">
        <f>T$96*Assumptions!$AB43*(1+Assumptions!$J$24)^(T$1-$G$1)*CHOOSE(Assumptions!$P$3,'Cost Curves'!BW$6,'Cost Curves'!BW$7,'Cost Curves'!BW$8)</f>
        <v>3634.6209407926208</v>
      </c>
      <c r="U143" s="234">
        <f>U$96*Assumptions!$AB43*(1+Assumptions!$J$24)^(U$1-$G$1)*CHOOSE(Assumptions!$P$3,'Cost Curves'!BX$6,'Cost Curves'!BX$7,'Cost Curves'!BX$8)</f>
        <v>0</v>
      </c>
      <c r="V143" s="234">
        <f>V$96*Assumptions!$AB43*(1+Assumptions!$J$24)^(V$1-$G$1)*CHOOSE(Assumptions!$P$3,'Cost Curves'!BY$6,'Cost Curves'!BY$7,'Cost Curves'!BY$8)</f>
        <v>0</v>
      </c>
      <c r="W143" s="234">
        <f>W$96*Assumptions!$AB43*(1+Assumptions!$J$24)^(W$1-$G$1)*CHOOSE(Assumptions!$P$3,'Cost Curves'!BZ$6,'Cost Curves'!BZ$7,'Cost Curves'!BZ$8)</f>
        <v>0</v>
      </c>
      <c r="X143" s="234">
        <f>X$96*Assumptions!$AB43*(1+Assumptions!$J$24)^(X$1-$G$1)*CHOOSE(Assumptions!$P$3,'Cost Curves'!CA$6,'Cost Curves'!CA$7,'Cost Curves'!CA$8)</f>
        <v>0</v>
      </c>
      <c r="Y143" s="12"/>
      <c r="Z143" s="12"/>
    </row>
    <row r="144" spans="1:26" ht="14.25" customHeight="1">
      <c r="A144" s="423"/>
      <c r="B144" s="423"/>
      <c r="C144" s="423"/>
      <c r="D144" s="125" t="s">
        <v>171</v>
      </c>
      <c r="E144" s="12"/>
      <c r="F144" s="12"/>
      <c r="G144" s="234">
        <f>G$96*Assumptions!$AB44*(1+Assumptions!$J$24)^(G$1-$G$1)*CHOOSE(Assumptions!$P$3,'Cost Curves'!BJ$6,'Cost Curves'!BJ$7,'Cost Curves'!BJ$8)</f>
        <v>0</v>
      </c>
      <c r="H144" s="234">
        <f>H$96*Assumptions!$AB44*(1+Assumptions!$J$24)^(H$1-$G$1)*CHOOSE(Assumptions!$P$3,'Cost Curves'!BK$6,'Cost Curves'!BK$7,'Cost Curves'!BK$8)</f>
        <v>455.77500000000003</v>
      </c>
      <c r="I144" s="234">
        <f>I$96*Assumptions!$AB44*(1+Assumptions!$J$24)^(I$1-$G$1)*CHOOSE(Assumptions!$P$3,'Cost Curves'!BL$6,'Cost Curves'!BL$7,'Cost Curves'!BL$8)</f>
        <v>0</v>
      </c>
      <c r="J144" s="234">
        <f>J$96*Assumptions!$AB44*(1+Assumptions!$J$24)^(J$1-$G$1)*CHOOSE(Assumptions!$P$3,'Cost Curves'!BM$6,'Cost Curves'!BM$7,'Cost Curves'!BM$8)</f>
        <v>0</v>
      </c>
      <c r="K144" s="234">
        <f>K$96*Assumptions!$AB44*(1+Assumptions!$J$24)^(K$1-$G$1)*CHOOSE(Assumptions!$P$3,'Cost Curves'!BN$6,'Cost Curves'!BN$7,'Cost Curves'!BN$8)</f>
        <v>0</v>
      </c>
      <c r="L144" s="234">
        <f>L$96*Assumptions!$AB44*(1+Assumptions!$J$24)^(L$1-$G$1)*CHOOSE(Assumptions!$P$3,'Cost Curves'!BO$6,'Cost Curves'!BO$7,'Cost Curves'!BO$8)</f>
        <v>0</v>
      </c>
      <c r="M144" s="234">
        <f>M$96*Assumptions!$AB44*(1+Assumptions!$J$24)^(M$1-$G$1)*CHOOSE(Assumptions!$P$3,'Cost Curves'!BP$6,'Cost Curves'!BP$7,'Cost Curves'!BP$8)</f>
        <v>0</v>
      </c>
      <c r="N144" s="234">
        <f>N$96*Assumptions!$AB44*(1+Assumptions!$J$24)^(N$1-$G$1)*CHOOSE(Assumptions!$P$3,'Cost Curves'!BQ$6,'Cost Curves'!BQ$7,'Cost Curves'!BQ$8)</f>
        <v>544.21918545050494</v>
      </c>
      <c r="O144" s="234">
        <f>O$96*Assumptions!$AB44*(1+Assumptions!$J$24)^(O$1-$G$1)*CHOOSE(Assumptions!$P$3,'Cost Curves'!BR$6,'Cost Curves'!BR$7,'Cost Curves'!BR$8)</f>
        <v>0</v>
      </c>
      <c r="P144" s="234">
        <f>P$96*Assumptions!$AB44*(1+Assumptions!$J$24)^(P$1-$G$1)*CHOOSE(Assumptions!$P$3,'Cost Curves'!BS$6,'Cost Curves'!BS$7,'Cost Curves'!BS$8)</f>
        <v>0</v>
      </c>
      <c r="Q144" s="234">
        <f>Q$96*Assumptions!$AB44*(1+Assumptions!$J$24)^(Q$1-$G$1)*CHOOSE(Assumptions!$P$3,'Cost Curves'!BT$6,'Cost Curves'!BT$7,'Cost Curves'!BT$8)</f>
        <v>0</v>
      </c>
      <c r="R144" s="234">
        <f>R$96*Assumptions!$AB44*(1+Assumptions!$J$24)^(R$1-$G$1)*CHOOSE(Assumptions!$P$3,'Cost Curves'!BU$6,'Cost Curves'!BU$7,'Cost Curves'!BU$8)</f>
        <v>0</v>
      </c>
      <c r="S144" s="234">
        <f>S$96*Assumptions!$AB44*(1+Assumptions!$J$24)^(S$1-$G$1)*CHOOSE(Assumptions!$P$3,'Cost Curves'!BV$6,'Cost Curves'!BV$7,'Cost Curves'!BV$8)</f>
        <v>0</v>
      </c>
      <c r="T144" s="234">
        <f>T$96*Assumptions!$AB44*(1+Assumptions!$J$24)^(T$1-$G$1)*CHOOSE(Assumptions!$P$3,'Cost Curves'!BW$6,'Cost Curves'!BW$7,'Cost Curves'!BW$8)</f>
        <v>649.82616820231704</v>
      </c>
      <c r="U144" s="234">
        <f>U$96*Assumptions!$AB44*(1+Assumptions!$J$24)^(U$1-$G$1)*CHOOSE(Assumptions!$P$3,'Cost Curves'!BX$6,'Cost Curves'!BX$7,'Cost Curves'!BX$8)</f>
        <v>0</v>
      </c>
      <c r="V144" s="234">
        <f>V$96*Assumptions!$AB44*(1+Assumptions!$J$24)^(V$1-$G$1)*CHOOSE(Assumptions!$P$3,'Cost Curves'!BY$6,'Cost Curves'!BY$7,'Cost Curves'!BY$8)</f>
        <v>0</v>
      </c>
      <c r="W144" s="234">
        <f>W$96*Assumptions!$AB44*(1+Assumptions!$J$24)^(W$1-$G$1)*CHOOSE(Assumptions!$P$3,'Cost Curves'!BZ$6,'Cost Curves'!BZ$7,'Cost Curves'!BZ$8)</f>
        <v>0</v>
      </c>
      <c r="X144" s="234">
        <f>X$96*Assumptions!$AB44*(1+Assumptions!$J$24)^(X$1-$G$1)*CHOOSE(Assumptions!$P$3,'Cost Curves'!CA$6,'Cost Curves'!CA$7,'Cost Curves'!CA$8)</f>
        <v>0</v>
      </c>
      <c r="Y144" s="12"/>
      <c r="Z144" s="12"/>
    </row>
    <row r="145" spans="1:26" ht="14.25" customHeight="1">
      <c r="A145" s="423"/>
      <c r="B145" s="423"/>
      <c r="C145" s="423"/>
      <c r="D145" s="125" t="s">
        <v>92</v>
      </c>
      <c r="E145" s="12"/>
      <c r="F145" s="12"/>
      <c r="G145" s="234">
        <f>G$96*Assumptions!$AB45*(1+Assumptions!$J$24)^(G$1-$G$1)*CHOOSE(Assumptions!$P$3,'Cost Curves'!BJ$6,'Cost Curves'!BJ$7,'Cost Curves'!BJ$8)</f>
        <v>0</v>
      </c>
      <c r="H145" s="234">
        <f>H$96*Assumptions!$AB45*(1+Assumptions!$J$24)^(H$1-$G$1)*CHOOSE(Assumptions!$P$3,'Cost Curves'!BK$6,'Cost Curves'!BK$7,'Cost Curves'!BK$8)</f>
        <v>1313.25</v>
      </c>
      <c r="I145" s="234">
        <f>I$96*Assumptions!$AB45*(1+Assumptions!$J$24)^(I$1-$G$1)*CHOOSE(Assumptions!$P$3,'Cost Curves'!BL$6,'Cost Curves'!BL$7,'Cost Curves'!BL$8)</f>
        <v>0</v>
      </c>
      <c r="J145" s="234">
        <f>J$96*Assumptions!$AB45*(1+Assumptions!$J$24)^(J$1-$G$1)*CHOOSE(Assumptions!$P$3,'Cost Curves'!BM$6,'Cost Curves'!BM$7,'Cost Curves'!BM$8)</f>
        <v>0</v>
      </c>
      <c r="K145" s="234">
        <f>K$96*Assumptions!$AB45*(1+Assumptions!$J$24)^(K$1-$G$1)*CHOOSE(Assumptions!$P$3,'Cost Curves'!BN$6,'Cost Curves'!BN$7,'Cost Curves'!BN$8)</f>
        <v>0</v>
      </c>
      <c r="L145" s="234">
        <f>L$96*Assumptions!$AB45*(1+Assumptions!$J$24)^(L$1-$G$1)*CHOOSE(Assumptions!$P$3,'Cost Curves'!BO$6,'Cost Curves'!BO$7,'Cost Curves'!BO$8)</f>
        <v>0</v>
      </c>
      <c r="M145" s="234">
        <f>M$96*Assumptions!$AB45*(1+Assumptions!$J$24)^(M$1-$G$1)*CHOOSE(Assumptions!$P$3,'Cost Curves'!BP$6,'Cost Curves'!BP$7,'Cost Curves'!BP$8)</f>
        <v>0</v>
      </c>
      <c r="N145" s="234">
        <f>N$96*Assumptions!$AB45*(1+Assumptions!$J$24)^(N$1-$G$1)*CHOOSE(Assumptions!$P$3,'Cost Curves'!BQ$6,'Cost Curves'!BQ$7,'Cost Curves'!BQ$8)</f>
        <v>1568.0891784167093</v>
      </c>
      <c r="O145" s="234">
        <f>O$96*Assumptions!$AB45*(1+Assumptions!$J$24)^(O$1-$G$1)*CHOOSE(Assumptions!$P$3,'Cost Curves'!BR$6,'Cost Curves'!BR$7,'Cost Curves'!BR$8)</f>
        <v>0</v>
      </c>
      <c r="P145" s="234">
        <f>P$96*Assumptions!$AB45*(1+Assumptions!$J$24)^(P$1-$G$1)*CHOOSE(Assumptions!$P$3,'Cost Curves'!BS$6,'Cost Curves'!BS$7,'Cost Curves'!BS$8)</f>
        <v>0</v>
      </c>
      <c r="Q145" s="234">
        <f>Q$96*Assumptions!$AB45*(1+Assumptions!$J$24)^(Q$1-$G$1)*CHOOSE(Assumptions!$P$3,'Cost Curves'!BT$6,'Cost Curves'!BT$7,'Cost Curves'!BT$8)</f>
        <v>0</v>
      </c>
      <c r="R145" s="234">
        <f>R$96*Assumptions!$AB45*(1+Assumptions!$J$24)^(R$1-$G$1)*CHOOSE(Assumptions!$P$3,'Cost Curves'!BU$6,'Cost Curves'!BU$7,'Cost Curves'!BU$8)</f>
        <v>0</v>
      </c>
      <c r="S145" s="234">
        <f>S$96*Assumptions!$AB45*(1+Assumptions!$J$24)^(S$1-$G$1)*CHOOSE(Assumptions!$P$3,'Cost Curves'!BV$6,'Cost Curves'!BV$7,'Cost Curves'!BV$8)</f>
        <v>0</v>
      </c>
      <c r="T145" s="234">
        <f>T$96*Assumptions!$AB45*(1+Assumptions!$J$24)^(T$1-$G$1)*CHOOSE(Assumptions!$P$3,'Cost Curves'!BW$6,'Cost Curves'!BW$7,'Cost Curves'!BW$8)</f>
        <v>1872.3804846507439</v>
      </c>
      <c r="U145" s="234">
        <f>U$96*Assumptions!$AB45*(1+Assumptions!$J$24)^(U$1-$G$1)*CHOOSE(Assumptions!$P$3,'Cost Curves'!BX$6,'Cost Curves'!BX$7,'Cost Curves'!BX$8)</f>
        <v>0</v>
      </c>
      <c r="V145" s="234">
        <f>V$96*Assumptions!$AB45*(1+Assumptions!$J$24)^(V$1-$G$1)*CHOOSE(Assumptions!$P$3,'Cost Curves'!BY$6,'Cost Curves'!BY$7,'Cost Curves'!BY$8)</f>
        <v>0</v>
      </c>
      <c r="W145" s="234">
        <f>W$96*Assumptions!$AB45*(1+Assumptions!$J$24)^(W$1-$G$1)*CHOOSE(Assumptions!$P$3,'Cost Curves'!BZ$6,'Cost Curves'!BZ$7,'Cost Curves'!BZ$8)</f>
        <v>0</v>
      </c>
      <c r="X145" s="234">
        <f>X$96*Assumptions!$AB45*(1+Assumptions!$J$24)^(X$1-$G$1)*CHOOSE(Assumptions!$P$3,'Cost Curves'!CA$6,'Cost Curves'!CA$7,'Cost Curves'!CA$8)</f>
        <v>0</v>
      </c>
      <c r="Y145" s="12"/>
      <c r="Z145" s="12"/>
    </row>
    <row r="146" spans="1:26" ht="14.25" customHeight="1">
      <c r="A146" s="423"/>
      <c r="B146" s="423"/>
      <c r="C146" s="423"/>
      <c r="D146" s="125" t="s">
        <v>93</v>
      </c>
      <c r="E146" s="12"/>
      <c r="F146" s="12"/>
      <c r="G146" s="234">
        <f>G$96*Assumptions!$AB46*(1+Assumptions!$J$24)^(G$1-$G$1)*CHOOSE(Assumptions!$P$3,'Cost Curves'!BJ$6,'Cost Curves'!BJ$7,'Cost Curves'!BJ$8)</f>
        <v>0</v>
      </c>
      <c r="H146" s="234">
        <f>H$96*Assumptions!$AB46*(1+Assumptions!$J$24)^(H$1-$G$1)*CHOOSE(Assumptions!$P$3,'Cost Curves'!BK$6,'Cost Curves'!BK$7,'Cost Curves'!BK$8)</f>
        <v>2510.625</v>
      </c>
      <c r="I146" s="234">
        <f>I$96*Assumptions!$AB46*(1+Assumptions!$J$24)^(I$1-$G$1)*CHOOSE(Assumptions!$P$3,'Cost Curves'!BL$6,'Cost Curves'!BL$7,'Cost Curves'!BL$8)</f>
        <v>0</v>
      </c>
      <c r="J146" s="234">
        <f>J$96*Assumptions!$AB46*(1+Assumptions!$J$24)^(J$1-$G$1)*CHOOSE(Assumptions!$P$3,'Cost Curves'!BM$6,'Cost Curves'!BM$7,'Cost Curves'!BM$8)</f>
        <v>0</v>
      </c>
      <c r="K146" s="234">
        <f>K$96*Assumptions!$AB46*(1+Assumptions!$J$24)^(K$1-$G$1)*CHOOSE(Assumptions!$P$3,'Cost Curves'!BN$6,'Cost Curves'!BN$7,'Cost Curves'!BN$8)</f>
        <v>0</v>
      </c>
      <c r="L146" s="234">
        <f>L$96*Assumptions!$AB46*(1+Assumptions!$J$24)^(L$1-$G$1)*CHOOSE(Assumptions!$P$3,'Cost Curves'!BO$6,'Cost Curves'!BO$7,'Cost Curves'!BO$8)</f>
        <v>0</v>
      </c>
      <c r="M146" s="234">
        <f>M$96*Assumptions!$AB46*(1+Assumptions!$J$24)^(M$1-$G$1)*CHOOSE(Assumptions!$P$3,'Cost Curves'!BP$6,'Cost Curves'!BP$7,'Cost Curves'!BP$8)</f>
        <v>0</v>
      </c>
      <c r="N146" s="234">
        <f>N$96*Assumptions!$AB46*(1+Assumptions!$J$24)^(N$1-$G$1)*CHOOSE(Assumptions!$P$3,'Cost Curves'!BQ$6,'Cost Curves'!BQ$7,'Cost Curves'!BQ$8)</f>
        <v>2997.8175469731204</v>
      </c>
      <c r="O146" s="234">
        <f>O$96*Assumptions!$AB46*(1+Assumptions!$J$24)^(O$1-$G$1)*CHOOSE(Assumptions!$P$3,'Cost Curves'!BR$6,'Cost Curves'!BR$7,'Cost Curves'!BR$8)</f>
        <v>0</v>
      </c>
      <c r="P146" s="234">
        <f>P$96*Assumptions!$AB46*(1+Assumptions!$J$24)^(P$1-$G$1)*CHOOSE(Assumptions!$P$3,'Cost Curves'!BS$6,'Cost Curves'!BS$7,'Cost Curves'!BS$8)</f>
        <v>0</v>
      </c>
      <c r="Q146" s="234">
        <f>Q$96*Assumptions!$AB46*(1+Assumptions!$J$24)^(Q$1-$G$1)*CHOOSE(Assumptions!$P$3,'Cost Curves'!BT$6,'Cost Curves'!BT$7,'Cost Curves'!BT$8)</f>
        <v>0</v>
      </c>
      <c r="R146" s="234">
        <f>R$96*Assumptions!$AB46*(1+Assumptions!$J$24)^(R$1-$G$1)*CHOOSE(Assumptions!$P$3,'Cost Curves'!BU$6,'Cost Curves'!BU$7,'Cost Curves'!BU$8)</f>
        <v>0</v>
      </c>
      <c r="S146" s="234">
        <f>S$96*Assumptions!$AB46*(1+Assumptions!$J$24)^(S$1-$G$1)*CHOOSE(Assumptions!$P$3,'Cost Curves'!BV$6,'Cost Curves'!BV$7,'Cost Curves'!BV$8)</f>
        <v>0</v>
      </c>
      <c r="T146" s="234">
        <f>T$96*Assumptions!$AB46*(1+Assumptions!$J$24)^(T$1-$G$1)*CHOOSE(Assumptions!$P$3,'Cost Curves'!BW$6,'Cost Curves'!BW$7,'Cost Curves'!BW$8)</f>
        <v>3579.550926538187</v>
      </c>
      <c r="U146" s="234">
        <f>U$96*Assumptions!$AB46*(1+Assumptions!$J$24)^(U$1-$G$1)*CHOOSE(Assumptions!$P$3,'Cost Curves'!BX$6,'Cost Curves'!BX$7,'Cost Curves'!BX$8)</f>
        <v>0</v>
      </c>
      <c r="V146" s="234">
        <f>V$96*Assumptions!$AB46*(1+Assumptions!$J$24)^(V$1-$G$1)*CHOOSE(Assumptions!$P$3,'Cost Curves'!BY$6,'Cost Curves'!BY$7,'Cost Curves'!BY$8)</f>
        <v>0</v>
      </c>
      <c r="W146" s="234">
        <f>W$96*Assumptions!$AB46*(1+Assumptions!$J$24)^(W$1-$G$1)*CHOOSE(Assumptions!$P$3,'Cost Curves'!BZ$6,'Cost Curves'!BZ$7,'Cost Curves'!BZ$8)</f>
        <v>0</v>
      </c>
      <c r="X146" s="234">
        <f>X$96*Assumptions!$AB46*(1+Assumptions!$J$24)^(X$1-$G$1)*CHOOSE(Assumptions!$P$3,'Cost Curves'!CA$6,'Cost Curves'!CA$7,'Cost Curves'!CA$8)</f>
        <v>0</v>
      </c>
      <c r="Y146" s="12"/>
      <c r="Z146" s="12"/>
    </row>
    <row r="147" spans="1:26" ht="14.25" customHeight="1">
      <c r="A147" s="423"/>
      <c r="B147" s="423"/>
      <c r="C147" s="423"/>
      <c r="D147" s="125" t="s">
        <v>94</v>
      </c>
      <c r="E147" s="12"/>
      <c r="F147" s="12"/>
      <c r="G147" s="234">
        <f>G$96*Assumptions!$AB47*(1+Assumptions!$J$24)^(G$1-$G$1)*CHOOSE(Assumptions!$P$3,'Cost Curves'!BJ$6,'Cost Curves'!BJ$7,'Cost Curves'!BJ$8)</f>
        <v>0</v>
      </c>
      <c r="H147" s="234">
        <f>H$96*Assumptions!$AB47*(1+Assumptions!$J$24)^(H$1-$G$1)*CHOOSE(Assumptions!$P$3,'Cost Curves'!BK$6,'Cost Curves'!BK$7,'Cost Curves'!BK$8)</f>
        <v>0</v>
      </c>
      <c r="I147" s="234">
        <f>I$96*Assumptions!$AB47*(1+Assumptions!$J$24)^(I$1-$G$1)*CHOOSE(Assumptions!$P$3,'Cost Curves'!BL$6,'Cost Curves'!BL$7,'Cost Curves'!BL$8)</f>
        <v>0</v>
      </c>
      <c r="J147" s="234">
        <f>J$96*Assumptions!$AB47*(1+Assumptions!$J$24)^(J$1-$G$1)*CHOOSE(Assumptions!$P$3,'Cost Curves'!BM$6,'Cost Curves'!BM$7,'Cost Curves'!BM$8)</f>
        <v>0</v>
      </c>
      <c r="K147" s="234">
        <f>K$96*Assumptions!$AB47*(1+Assumptions!$J$24)^(K$1-$G$1)*CHOOSE(Assumptions!$P$3,'Cost Curves'!BN$6,'Cost Curves'!BN$7,'Cost Curves'!BN$8)</f>
        <v>0</v>
      </c>
      <c r="L147" s="234">
        <f>L$96*Assumptions!$AB47*(1+Assumptions!$J$24)^(L$1-$G$1)*CHOOSE(Assumptions!$P$3,'Cost Curves'!BO$6,'Cost Curves'!BO$7,'Cost Curves'!BO$8)</f>
        <v>0</v>
      </c>
      <c r="M147" s="234">
        <f>M$96*Assumptions!$AB47*(1+Assumptions!$J$24)^(M$1-$G$1)*CHOOSE(Assumptions!$P$3,'Cost Curves'!BP$6,'Cost Curves'!BP$7,'Cost Curves'!BP$8)</f>
        <v>0</v>
      </c>
      <c r="N147" s="234">
        <f>N$96*Assumptions!$AB47*(1+Assumptions!$J$24)^(N$1-$G$1)*CHOOSE(Assumptions!$P$3,'Cost Curves'!BQ$6,'Cost Curves'!BQ$7,'Cost Curves'!BQ$8)</f>
        <v>0</v>
      </c>
      <c r="O147" s="234">
        <f>O$96*Assumptions!$AB47*(1+Assumptions!$J$24)^(O$1-$G$1)*CHOOSE(Assumptions!$P$3,'Cost Curves'!BR$6,'Cost Curves'!BR$7,'Cost Curves'!BR$8)</f>
        <v>0</v>
      </c>
      <c r="P147" s="234">
        <f>P$96*Assumptions!$AB47*(1+Assumptions!$J$24)^(P$1-$G$1)*CHOOSE(Assumptions!$P$3,'Cost Curves'!BS$6,'Cost Curves'!BS$7,'Cost Curves'!BS$8)</f>
        <v>0</v>
      </c>
      <c r="Q147" s="234">
        <f>Q$96*Assumptions!$AB47*(1+Assumptions!$J$24)^(Q$1-$G$1)*CHOOSE(Assumptions!$P$3,'Cost Curves'!BT$6,'Cost Curves'!BT$7,'Cost Curves'!BT$8)</f>
        <v>0</v>
      </c>
      <c r="R147" s="234">
        <f>R$96*Assumptions!$AB47*(1+Assumptions!$J$24)^(R$1-$G$1)*CHOOSE(Assumptions!$P$3,'Cost Curves'!BU$6,'Cost Curves'!BU$7,'Cost Curves'!BU$8)</f>
        <v>0</v>
      </c>
      <c r="S147" s="234">
        <f>S$96*Assumptions!$AB47*(1+Assumptions!$J$24)^(S$1-$G$1)*CHOOSE(Assumptions!$P$3,'Cost Curves'!BV$6,'Cost Curves'!BV$7,'Cost Curves'!BV$8)</f>
        <v>0</v>
      </c>
      <c r="T147" s="234">
        <f>T$96*Assumptions!$AB47*(1+Assumptions!$J$24)^(T$1-$G$1)*CHOOSE(Assumptions!$P$3,'Cost Curves'!BW$6,'Cost Curves'!BW$7,'Cost Curves'!BW$8)</f>
        <v>0</v>
      </c>
      <c r="U147" s="234">
        <f>U$96*Assumptions!$AB47*(1+Assumptions!$J$24)^(U$1-$G$1)*CHOOSE(Assumptions!$P$3,'Cost Curves'!BX$6,'Cost Curves'!BX$7,'Cost Curves'!BX$8)</f>
        <v>0</v>
      </c>
      <c r="V147" s="234">
        <f>V$96*Assumptions!$AB47*(1+Assumptions!$J$24)^(V$1-$G$1)*CHOOSE(Assumptions!$P$3,'Cost Curves'!BY$6,'Cost Curves'!BY$7,'Cost Curves'!BY$8)</f>
        <v>0</v>
      </c>
      <c r="W147" s="234">
        <f>W$96*Assumptions!$AB47*(1+Assumptions!$J$24)^(W$1-$G$1)*CHOOSE(Assumptions!$P$3,'Cost Curves'!BZ$6,'Cost Curves'!BZ$7,'Cost Curves'!BZ$8)</f>
        <v>0</v>
      </c>
      <c r="X147" s="234">
        <f>X$96*Assumptions!$AB47*(1+Assumptions!$J$24)^(X$1-$G$1)*CHOOSE(Assumptions!$P$3,'Cost Curves'!CA$6,'Cost Curves'!CA$7,'Cost Curves'!CA$8)</f>
        <v>0</v>
      </c>
      <c r="Y147" s="12"/>
      <c r="Z147" s="12"/>
    </row>
    <row r="148" spans="1:26" ht="14.25" customHeight="1">
      <c r="A148" s="423"/>
      <c r="B148" s="423"/>
      <c r="C148" s="423"/>
      <c r="D148" s="125" t="s">
        <v>211</v>
      </c>
      <c r="E148" s="12"/>
      <c r="F148" s="12"/>
      <c r="G148" s="234">
        <f>G$96*Assumptions!$AB48*(1+Assumptions!$J$24)^(G$1-$G$1)*CHOOSE(Assumptions!$P$3,'Cost Curves'!BJ$6,'Cost Curves'!BJ$7,'Cost Curves'!BJ$8)</f>
        <v>0</v>
      </c>
      <c r="H148" s="234">
        <f>H$96*Assumptions!$AB48*(1+Assumptions!$J$24)^(H$1-$G$1)*CHOOSE(Assumptions!$P$3,'Cost Curves'!BK$6,'Cost Curves'!BK$7,'Cost Curves'!BK$8)</f>
        <v>3661.65</v>
      </c>
      <c r="I148" s="234">
        <f>I$96*Assumptions!$AB48*(1+Assumptions!$J$24)^(I$1-$G$1)*CHOOSE(Assumptions!$P$3,'Cost Curves'!BL$6,'Cost Curves'!BL$7,'Cost Curves'!BL$8)</f>
        <v>0</v>
      </c>
      <c r="J148" s="234">
        <f>J$96*Assumptions!$AB48*(1+Assumptions!$J$24)^(J$1-$G$1)*CHOOSE(Assumptions!$P$3,'Cost Curves'!BM$6,'Cost Curves'!BM$7,'Cost Curves'!BM$8)</f>
        <v>0</v>
      </c>
      <c r="K148" s="234">
        <f>K$96*Assumptions!$AB48*(1+Assumptions!$J$24)^(K$1-$G$1)*CHOOSE(Assumptions!$P$3,'Cost Curves'!BN$6,'Cost Curves'!BN$7,'Cost Curves'!BN$8)</f>
        <v>0</v>
      </c>
      <c r="L148" s="234">
        <f>L$96*Assumptions!$AB48*(1+Assumptions!$J$24)^(L$1-$G$1)*CHOOSE(Assumptions!$P$3,'Cost Curves'!BO$6,'Cost Curves'!BO$7,'Cost Curves'!BO$8)</f>
        <v>0</v>
      </c>
      <c r="M148" s="234">
        <f>M$96*Assumptions!$AB48*(1+Assumptions!$J$24)^(M$1-$G$1)*CHOOSE(Assumptions!$P$3,'Cost Curves'!BP$6,'Cost Curves'!BP$7,'Cost Curves'!BP$8)</f>
        <v>0</v>
      </c>
      <c r="N148" s="234">
        <f>N$96*Assumptions!$AB48*(1+Assumptions!$J$24)^(N$1-$G$1)*CHOOSE(Assumptions!$P$3,'Cost Curves'!BQ$6,'Cost Curves'!BQ$7,'Cost Curves'!BQ$8)</f>
        <v>4372.2015915854126</v>
      </c>
      <c r="O148" s="234">
        <f>O$96*Assumptions!$AB48*(1+Assumptions!$J$24)^(O$1-$G$1)*CHOOSE(Assumptions!$P$3,'Cost Curves'!BR$6,'Cost Curves'!BR$7,'Cost Curves'!BR$8)</f>
        <v>0</v>
      </c>
      <c r="P148" s="234">
        <f>P$96*Assumptions!$AB48*(1+Assumptions!$J$24)^(P$1-$G$1)*CHOOSE(Assumptions!$P$3,'Cost Curves'!BS$6,'Cost Curves'!BS$7,'Cost Curves'!BS$8)</f>
        <v>0</v>
      </c>
      <c r="Q148" s="234">
        <f>Q$96*Assumptions!$AB48*(1+Assumptions!$J$24)^(Q$1-$G$1)*CHOOSE(Assumptions!$P$3,'Cost Curves'!BT$6,'Cost Curves'!BT$7,'Cost Curves'!BT$8)</f>
        <v>0</v>
      </c>
      <c r="R148" s="234">
        <f>R$96*Assumptions!$AB48*(1+Assumptions!$J$24)^(R$1-$G$1)*CHOOSE(Assumptions!$P$3,'Cost Curves'!BU$6,'Cost Curves'!BU$7,'Cost Curves'!BU$8)</f>
        <v>0</v>
      </c>
      <c r="S148" s="234">
        <f>S$96*Assumptions!$AB48*(1+Assumptions!$J$24)^(S$1-$G$1)*CHOOSE(Assumptions!$P$3,'Cost Curves'!BV$6,'Cost Curves'!BV$7,'Cost Curves'!BV$8)</f>
        <v>0</v>
      </c>
      <c r="T148" s="234">
        <f>T$96*Assumptions!$AB48*(1+Assumptions!$J$24)^(T$1-$G$1)*CHOOSE(Assumptions!$P$3,'Cost Curves'!BW$6,'Cost Curves'!BW$7,'Cost Curves'!BW$8)</f>
        <v>5220.6373513203098</v>
      </c>
      <c r="U148" s="234">
        <f>U$96*Assumptions!$AB48*(1+Assumptions!$J$24)^(U$1-$G$1)*CHOOSE(Assumptions!$P$3,'Cost Curves'!BX$6,'Cost Curves'!BX$7,'Cost Curves'!BX$8)</f>
        <v>0</v>
      </c>
      <c r="V148" s="234">
        <f>V$96*Assumptions!$AB48*(1+Assumptions!$J$24)^(V$1-$G$1)*CHOOSE(Assumptions!$P$3,'Cost Curves'!BY$6,'Cost Curves'!BY$7,'Cost Curves'!BY$8)</f>
        <v>0</v>
      </c>
      <c r="W148" s="234">
        <f>W$96*Assumptions!$AB48*(1+Assumptions!$J$24)^(W$1-$G$1)*CHOOSE(Assumptions!$P$3,'Cost Curves'!BZ$6,'Cost Curves'!BZ$7,'Cost Curves'!BZ$8)</f>
        <v>0</v>
      </c>
      <c r="X148" s="234">
        <f>X$96*Assumptions!$AB48*(1+Assumptions!$J$24)^(X$1-$G$1)*CHOOSE(Assumptions!$P$3,'Cost Curves'!CA$6,'Cost Curves'!CA$7,'Cost Curves'!CA$8)</f>
        <v>0</v>
      </c>
      <c r="Y148" s="12"/>
      <c r="Z148" s="12"/>
    </row>
    <row r="149" spans="1:26" ht="14.25" customHeight="1">
      <c r="A149" s="423"/>
      <c r="B149" s="423"/>
      <c r="C149" s="423"/>
      <c r="D149" s="239" t="s">
        <v>96</v>
      </c>
      <c r="E149" s="89"/>
      <c r="F149" s="89"/>
      <c r="G149" s="234">
        <f>G$96*Assumptions!$AB49*(1+Assumptions!$J$24)^(G$1-$G$1)*CHOOSE(Assumptions!$P$3,'Cost Curves'!BJ$6,'Cost Curves'!BJ$7,'Cost Curves'!BJ$8)</f>
        <v>0</v>
      </c>
      <c r="H149" s="234">
        <f>H$96*Assumptions!$AB49*(1+Assumptions!$J$24)^(H$1-$G$1)*CHOOSE(Assumptions!$P$3,'Cost Curves'!BK$6,'Cost Curves'!BK$7,'Cost Curves'!BK$8)</f>
        <v>1498.65</v>
      </c>
      <c r="I149" s="234">
        <f>I$96*Assumptions!$AB49*(1+Assumptions!$J$24)^(I$1-$G$1)*CHOOSE(Assumptions!$P$3,'Cost Curves'!BL$6,'Cost Curves'!BL$7,'Cost Curves'!BL$8)</f>
        <v>0</v>
      </c>
      <c r="J149" s="234">
        <f>J$96*Assumptions!$AB49*(1+Assumptions!$J$24)^(J$1-$G$1)*CHOOSE(Assumptions!$P$3,'Cost Curves'!BM$6,'Cost Curves'!BM$7,'Cost Curves'!BM$8)</f>
        <v>0</v>
      </c>
      <c r="K149" s="234">
        <f>K$96*Assumptions!$AB49*(1+Assumptions!$J$24)^(K$1-$G$1)*CHOOSE(Assumptions!$P$3,'Cost Curves'!BN$6,'Cost Curves'!BN$7,'Cost Curves'!BN$8)</f>
        <v>0</v>
      </c>
      <c r="L149" s="234">
        <f>L$96*Assumptions!$AB49*(1+Assumptions!$J$24)^(L$1-$G$1)*CHOOSE(Assumptions!$P$3,'Cost Curves'!BO$6,'Cost Curves'!BO$7,'Cost Curves'!BO$8)</f>
        <v>0</v>
      </c>
      <c r="M149" s="234">
        <f>M$96*Assumptions!$AB49*(1+Assumptions!$J$24)^(M$1-$G$1)*CHOOSE(Assumptions!$P$3,'Cost Curves'!BP$6,'Cost Curves'!BP$7,'Cost Curves'!BP$8)</f>
        <v>0</v>
      </c>
      <c r="N149" s="234">
        <f>N$96*Assumptions!$AB49*(1+Assumptions!$J$24)^(N$1-$G$1)*CHOOSE(Assumptions!$P$3,'Cost Curves'!BQ$6,'Cost Curves'!BQ$7,'Cost Curves'!BQ$8)</f>
        <v>1789.4664741931858</v>
      </c>
      <c r="O149" s="234">
        <f>O$96*Assumptions!$AB49*(1+Assumptions!$J$24)^(O$1-$G$1)*CHOOSE(Assumptions!$P$3,'Cost Curves'!BR$6,'Cost Curves'!BR$7,'Cost Curves'!BR$8)</f>
        <v>0</v>
      </c>
      <c r="P149" s="234">
        <f>P$96*Assumptions!$AB49*(1+Assumptions!$J$24)^(P$1-$G$1)*CHOOSE(Assumptions!$P$3,'Cost Curves'!BS$6,'Cost Curves'!BS$7,'Cost Curves'!BS$8)</f>
        <v>0</v>
      </c>
      <c r="Q149" s="234">
        <f>Q$96*Assumptions!$AB49*(1+Assumptions!$J$24)^(Q$1-$G$1)*CHOOSE(Assumptions!$P$3,'Cost Curves'!BT$6,'Cost Curves'!BT$7,'Cost Curves'!BT$8)</f>
        <v>0</v>
      </c>
      <c r="R149" s="234">
        <f>R$96*Assumptions!$AB49*(1+Assumptions!$J$24)^(R$1-$G$1)*CHOOSE(Assumptions!$P$3,'Cost Curves'!BU$6,'Cost Curves'!BU$7,'Cost Curves'!BU$8)</f>
        <v>0</v>
      </c>
      <c r="S149" s="234">
        <f>S$96*Assumptions!$AB49*(1+Assumptions!$J$24)^(S$1-$G$1)*CHOOSE(Assumptions!$P$3,'Cost Curves'!BV$6,'Cost Curves'!BV$7,'Cost Curves'!BV$8)</f>
        <v>0</v>
      </c>
      <c r="T149" s="234">
        <f>T$96*Assumptions!$AB49*(1+Assumptions!$J$24)^(T$1-$G$1)*CHOOSE(Assumptions!$P$3,'Cost Curves'!BW$6,'Cost Curves'!BW$7,'Cost Curves'!BW$8)</f>
        <v>2136.7165530720254</v>
      </c>
      <c r="U149" s="234">
        <f>U$96*Assumptions!$AB49*(1+Assumptions!$J$24)^(U$1-$G$1)*CHOOSE(Assumptions!$P$3,'Cost Curves'!BX$6,'Cost Curves'!BX$7,'Cost Curves'!BX$8)</f>
        <v>0</v>
      </c>
      <c r="V149" s="234">
        <f>V$96*Assumptions!$AB49*(1+Assumptions!$J$24)^(V$1-$G$1)*CHOOSE(Assumptions!$P$3,'Cost Curves'!BY$6,'Cost Curves'!BY$7,'Cost Curves'!BY$8)</f>
        <v>0</v>
      </c>
      <c r="W149" s="234">
        <f>W$96*Assumptions!$AB49*(1+Assumptions!$J$24)^(W$1-$G$1)*CHOOSE(Assumptions!$P$3,'Cost Curves'!BZ$6,'Cost Curves'!BZ$7,'Cost Curves'!BZ$8)</f>
        <v>0</v>
      </c>
      <c r="X149" s="234">
        <f>X$96*Assumptions!$AB49*(1+Assumptions!$J$24)^(X$1-$G$1)*CHOOSE(Assumptions!$P$3,'Cost Curves'!CA$6,'Cost Curves'!CA$7,'Cost Curves'!CA$8)</f>
        <v>0</v>
      </c>
      <c r="Y149" s="12"/>
      <c r="Z149" s="12"/>
    </row>
    <row r="150" spans="1:26" ht="14.25" customHeight="1">
      <c r="A150" s="423"/>
      <c r="B150" s="423"/>
      <c r="C150" s="423"/>
      <c r="D150" s="305" t="s">
        <v>173</v>
      </c>
      <c r="E150" s="12"/>
      <c r="F150" s="12"/>
      <c r="G150" s="234">
        <f t="shared" ref="G150:X150" si="12">SUM(G131:G149)</f>
        <v>0</v>
      </c>
      <c r="H150" s="234">
        <f t="shared" si="12"/>
        <v>114090.52499999999</v>
      </c>
      <c r="I150" s="234">
        <f t="shared" si="12"/>
        <v>0</v>
      </c>
      <c r="J150" s="234">
        <f t="shared" si="12"/>
        <v>0</v>
      </c>
      <c r="K150" s="234">
        <f t="shared" si="12"/>
        <v>0</v>
      </c>
      <c r="L150" s="234">
        <f t="shared" si="12"/>
        <v>0</v>
      </c>
      <c r="M150" s="234">
        <f t="shared" si="12"/>
        <v>0</v>
      </c>
      <c r="N150" s="234">
        <f t="shared" si="12"/>
        <v>136230.05338844928</v>
      </c>
      <c r="O150" s="234">
        <f t="shared" si="12"/>
        <v>0</v>
      </c>
      <c r="P150" s="234">
        <f t="shared" si="12"/>
        <v>0</v>
      </c>
      <c r="Q150" s="234">
        <f t="shared" si="12"/>
        <v>0</v>
      </c>
      <c r="R150" s="234">
        <f t="shared" si="12"/>
        <v>0</v>
      </c>
      <c r="S150" s="234">
        <f t="shared" si="12"/>
        <v>0</v>
      </c>
      <c r="T150" s="234">
        <f t="shared" si="12"/>
        <v>162665.8081047461</v>
      </c>
      <c r="U150" s="234">
        <f t="shared" si="12"/>
        <v>0</v>
      </c>
      <c r="V150" s="234">
        <f t="shared" si="12"/>
        <v>0</v>
      </c>
      <c r="W150" s="234">
        <f t="shared" si="12"/>
        <v>0</v>
      </c>
      <c r="X150" s="234">
        <f t="shared" si="12"/>
        <v>0</v>
      </c>
      <c r="Y150" s="12"/>
      <c r="Z150" s="12"/>
    </row>
    <row r="151" spans="1:26" ht="14.25" customHeight="1">
      <c r="A151" s="423"/>
      <c r="B151" s="423"/>
      <c r="C151" s="423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423"/>
      <c r="B152" s="423"/>
      <c r="C152" s="423"/>
      <c r="D152" s="302" t="s">
        <v>125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423"/>
      <c r="B153" s="423"/>
      <c r="C153" s="423"/>
      <c r="D153" s="125" t="s">
        <v>77</v>
      </c>
      <c r="E153" s="12"/>
      <c r="F153" s="12"/>
      <c r="G153" s="234">
        <f>G$97*Assumptions!$AC31*(1+Assumptions!$J$24)^(G$1-$G$1)*CHOOSE(Assumptions!$P$3,'Cost Curves'!BJ$6,'Cost Curves'!BJ$7,'Cost Curves'!BJ$8)</f>
        <v>0</v>
      </c>
      <c r="H153" s="234">
        <f>H$97*Assumptions!$AC31*(1+Assumptions!$J$24)^(H$1-$G$1)*CHOOSE(Assumptions!$P$3,'Cost Curves'!BK$6,'Cost Curves'!BK$7,'Cost Curves'!BK$8)</f>
        <v>0</v>
      </c>
      <c r="I153" s="234">
        <f>I$97*Assumptions!$AC31*(1+Assumptions!$J$24)^(I$1-$G$1)*CHOOSE(Assumptions!$P$3,'Cost Curves'!BL$6,'Cost Curves'!BL$7,'Cost Curves'!BL$8)</f>
        <v>18690.405749999998</v>
      </c>
      <c r="J153" s="234">
        <f>J$97*Assumptions!$AC31*(1+Assumptions!$J$24)^(J$1-$G$1)*CHOOSE(Assumptions!$P$3,'Cost Curves'!BM$6,'Cost Curves'!BM$7,'Cost Curves'!BM$8)</f>
        <v>0</v>
      </c>
      <c r="K153" s="234">
        <f>K$97*Assumptions!$AC31*(1+Assumptions!$J$24)^(K$1-$G$1)*CHOOSE(Assumptions!$P$3,'Cost Curves'!BN$6,'Cost Curves'!BN$7,'Cost Curves'!BN$8)</f>
        <v>0</v>
      </c>
      <c r="L153" s="234">
        <f>L$97*Assumptions!$AC31*(1+Assumptions!$J$24)^(L$1-$G$1)*CHOOSE(Assumptions!$P$3,'Cost Curves'!BO$6,'Cost Curves'!BO$7,'Cost Curves'!BO$8)</f>
        <v>0</v>
      </c>
      <c r="M153" s="234">
        <f>M$97*Assumptions!$AC31*(1+Assumptions!$J$24)^(M$1-$G$1)*CHOOSE(Assumptions!$P$3,'Cost Curves'!BP$6,'Cost Curves'!BP$7,'Cost Curves'!BP$8)</f>
        <v>0</v>
      </c>
      <c r="N153" s="234">
        <f>N$97*Assumptions!$AC31*(1+Assumptions!$J$24)^(N$1-$G$1)*CHOOSE(Assumptions!$P$3,'Cost Curves'!BQ$6,'Cost Curves'!BQ$7,'Cost Curves'!BQ$8)</f>
        <v>0</v>
      </c>
      <c r="O153" s="234">
        <f>O$97*Assumptions!$AC31*(1+Assumptions!$J$24)^(O$1-$G$1)*CHOOSE(Assumptions!$P$3,'Cost Curves'!BR$6,'Cost Curves'!BR$7,'Cost Curves'!BR$8)</f>
        <v>22317.321908846323</v>
      </c>
      <c r="P153" s="234">
        <f>P$97*Assumptions!$AC31*(1+Assumptions!$J$24)^(P$1-$G$1)*CHOOSE(Assumptions!$P$3,'Cost Curves'!BS$6,'Cost Curves'!BS$7,'Cost Curves'!BS$8)</f>
        <v>0</v>
      </c>
      <c r="Q153" s="234">
        <f>Q$97*Assumptions!$AC31*(1+Assumptions!$J$24)^(Q$1-$G$1)*CHOOSE(Assumptions!$P$3,'Cost Curves'!BT$6,'Cost Curves'!BT$7,'Cost Curves'!BT$8)</f>
        <v>0</v>
      </c>
      <c r="R153" s="234">
        <f>R$97*Assumptions!$AC31*(1+Assumptions!$J$24)^(R$1-$G$1)*CHOOSE(Assumptions!$P$3,'Cost Curves'!BU$6,'Cost Curves'!BU$7,'Cost Curves'!BU$8)</f>
        <v>0</v>
      </c>
      <c r="S153" s="234">
        <f>S$97*Assumptions!$AC31*(1+Assumptions!$J$24)^(S$1-$G$1)*CHOOSE(Assumptions!$P$3,'Cost Curves'!BV$6,'Cost Curves'!BV$7,'Cost Curves'!BV$8)</f>
        <v>0</v>
      </c>
      <c r="T153" s="234">
        <f>T$97*Assumptions!$AC31*(1+Assumptions!$J$24)^(T$1-$G$1)*CHOOSE(Assumptions!$P$3,'Cost Curves'!BW$6,'Cost Curves'!BW$7,'Cost Curves'!BW$8)</f>
        <v>0</v>
      </c>
      <c r="U153" s="234">
        <f>U$97*Assumptions!$AC31*(1+Assumptions!$J$24)^(U$1-$G$1)*CHOOSE(Assumptions!$P$3,'Cost Curves'!BX$6,'Cost Curves'!BX$7,'Cost Curves'!BX$8)</f>
        <v>26648.049477634919</v>
      </c>
      <c r="V153" s="234">
        <f>V$97*Assumptions!$AC31*(1+Assumptions!$J$24)^(V$1-$G$1)*CHOOSE(Assumptions!$P$3,'Cost Curves'!BY$6,'Cost Curves'!BY$7,'Cost Curves'!BY$8)</f>
        <v>0</v>
      </c>
      <c r="W153" s="234">
        <f>W$97*Assumptions!$AC31*(1+Assumptions!$J$24)^(W$1-$G$1)*CHOOSE(Assumptions!$P$3,'Cost Curves'!BZ$6,'Cost Curves'!BZ$7,'Cost Curves'!BZ$8)</f>
        <v>0</v>
      </c>
      <c r="X153" s="234">
        <f>X$97*Assumptions!$AC31*(1+Assumptions!$J$24)^(X$1-$G$1)*CHOOSE(Assumptions!$P$3,'Cost Curves'!CA$6,'Cost Curves'!CA$7,'Cost Curves'!CA$8)</f>
        <v>0</v>
      </c>
      <c r="Y153" s="12"/>
      <c r="Z153" s="12"/>
    </row>
    <row r="154" spans="1:26" ht="14.25" customHeight="1">
      <c r="A154" s="423"/>
      <c r="B154" s="423"/>
      <c r="C154" s="423"/>
      <c r="D154" s="125" t="s">
        <v>78</v>
      </c>
      <c r="E154" s="12"/>
      <c r="F154" s="12"/>
      <c r="G154" s="234">
        <f>G$97*Assumptions!$AC32*(1+Assumptions!$J$24)^(G$1-$G$1)*CHOOSE(Assumptions!$P$3,'Cost Curves'!BJ$6,'Cost Curves'!BJ$7,'Cost Curves'!BJ$8)</f>
        <v>0</v>
      </c>
      <c r="H154" s="234">
        <f>H$97*Assumptions!$AC32*(1+Assumptions!$J$24)^(H$1-$G$1)*CHOOSE(Assumptions!$P$3,'Cost Curves'!BK$6,'Cost Curves'!BK$7,'Cost Curves'!BK$8)</f>
        <v>0</v>
      </c>
      <c r="I154" s="234">
        <f>I$97*Assumptions!$AC32*(1+Assumptions!$J$24)^(I$1-$G$1)*CHOOSE(Assumptions!$P$3,'Cost Curves'!BL$6,'Cost Curves'!BL$7,'Cost Curves'!BL$8)</f>
        <v>22286.856749999999</v>
      </c>
      <c r="J154" s="234">
        <f>J$97*Assumptions!$AC32*(1+Assumptions!$J$24)^(J$1-$G$1)*CHOOSE(Assumptions!$P$3,'Cost Curves'!BM$6,'Cost Curves'!BM$7,'Cost Curves'!BM$8)</f>
        <v>0</v>
      </c>
      <c r="K154" s="234">
        <f>K$97*Assumptions!$AC32*(1+Assumptions!$J$24)^(K$1-$G$1)*CHOOSE(Assumptions!$P$3,'Cost Curves'!BN$6,'Cost Curves'!BN$7,'Cost Curves'!BN$8)</f>
        <v>0</v>
      </c>
      <c r="L154" s="234">
        <f>L$97*Assumptions!$AC32*(1+Assumptions!$J$24)^(L$1-$G$1)*CHOOSE(Assumptions!$P$3,'Cost Curves'!BO$6,'Cost Curves'!BO$7,'Cost Curves'!BO$8)</f>
        <v>0</v>
      </c>
      <c r="M154" s="234">
        <f>M$97*Assumptions!$AC32*(1+Assumptions!$J$24)^(M$1-$G$1)*CHOOSE(Assumptions!$P$3,'Cost Curves'!BP$6,'Cost Curves'!BP$7,'Cost Curves'!BP$8)</f>
        <v>0</v>
      </c>
      <c r="N154" s="234">
        <f>N$97*Assumptions!$AC32*(1+Assumptions!$J$24)^(N$1-$G$1)*CHOOSE(Assumptions!$P$3,'Cost Curves'!BQ$6,'Cost Curves'!BQ$7,'Cost Curves'!BQ$8)</f>
        <v>0</v>
      </c>
      <c r="O154" s="234">
        <f>O$97*Assumptions!$AC32*(1+Assumptions!$J$24)^(O$1-$G$1)*CHOOSE(Assumptions!$P$3,'Cost Curves'!BR$6,'Cost Curves'!BR$7,'Cost Curves'!BR$8)</f>
        <v>26611.672484750343</v>
      </c>
      <c r="P154" s="234">
        <f>P$97*Assumptions!$AC32*(1+Assumptions!$J$24)^(P$1-$G$1)*CHOOSE(Assumptions!$P$3,'Cost Curves'!BS$6,'Cost Curves'!BS$7,'Cost Curves'!BS$8)</f>
        <v>0</v>
      </c>
      <c r="Q154" s="234">
        <f>Q$97*Assumptions!$AC32*(1+Assumptions!$J$24)^(Q$1-$G$1)*CHOOSE(Assumptions!$P$3,'Cost Curves'!BT$6,'Cost Curves'!BT$7,'Cost Curves'!BT$8)</f>
        <v>0</v>
      </c>
      <c r="R154" s="234">
        <f>R$97*Assumptions!$AC32*(1+Assumptions!$J$24)^(R$1-$G$1)*CHOOSE(Assumptions!$P$3,'Cost Curves'!BU$6,'Cost Curves'!BU$7,'Cost Curves'!BU$8)</f>
        <v>0</v>
      </c>
      <c r="S154" s="234">
        <f>S$97*Assumptions!$AC32*(1+Assumptions!$J$24)^(S$1-$G$1)*CHOOSE(Assumptions!$P$3,'Cost Curves'!BV$6,'Cost Curves'!BV$7,'Cost Curves'!BV$8)</f>
        <v>0</v>
      </c>
      <c r="T154" s="234">
        <f>T$97*Assumptions!$AC32*(1+Assumptions!$J$24)^(T$1-$G$1)*CHOOSE(Assumptions!$P$3,'Cost Curves'!BW$6,'Cost Curves'!BW$7,'Cost Curves'!BW$8)</f>
        <v>0</v>
      </c>
      <c r="U154" s="234">
        <f>U$97*Assumptions!$AC32*(1+Assumptions!$J$24)^(U$1-$G$1)*CHOOSE(Assumptions!$P$3,'Cost Curves'!BX$6,'Cost Curves'!BX$7,'Cost Curves'!BX$8)</f>
        <v>31775.728644893745</v>
      </c>
      <c r="V154" s="234">
        <f>V$97*Assumptions!$AC32*(1+Assumptions!$J$24)^(V$1-$G$1)*CHOOSE(Assumptions!$P$3,'Cost Curves'!BY$6,'Cost Curves'!BY$7,'Cost Curves'!BY$8)</f>
        <v>0</v>
      </c>
      <c r="W154" s="234">
        <f>W$97*Assumptions!$AC32*(1+Assumptions!$J$24)^(W$1-$G$1)*CHOOSE(Assumptions!$P$3,'Cost Curves'!BZ$6,'Cost Curves'!BZ$7,'Cost Curves'!BZ$8)</f>
        <v>0</v>
      </c>
      <c r="X154" s="234">
        <f>X$97*Assumptions!$AC32*(1+Assumptions!$J$24)^(X$1-$G$1)*CHOOSE(Assumptions!$P$3,'Cost Curves'!CA$6,'Cost Curves'!CA$7,'Cost Curves'!CA$8)</f>
        <v>0</v>
      </c>
      <c r="Y154" s="12"/>
      <c r="Z154" s="12"/>
    </row>
    <row r="155" spans="1:26" ht="14.25" customHeight="1">
      <c r="A155" s="423"/>
      <c r="B155" s="423"/>
      <c r="C155" s="423"/>
      <c r="D155" s="125" t="s">
        <v>198</v>
      </c>
      <c r="E155" s="12"/>
      <c r="F155" s="12"/>
      <c r="G155" s="234">
        <f>G$97*Assumptions!$AC33*(1+Assumptions!$J$24)^(G$1-$G$1)*CHOOSE(Assumptions!$P$3,'Cost Curves'!BJ$6,'Cost Curves'!BJ$7,'Cost Curves'!BJ$8)</f>
        <v>0</v>
      </c>
      <c r="H155" s="234">
        <f>H$97*Assumptions!$AC33*(1+Assumptions!$J$24)^(H$1-$G$1)*CHOOSE(Assumptions!$P$3,'Cost Curves'!BK$6,'Cost Curves'!BK$7,'Cost Curves'!BK$8)</f>
        <v>0</v>
      </c>
      <c r="I155" s="234">
        <f>I$97*Assumptions!$AC33*(1+Assumptions!$J$24)^(I$1-$G$1)*CHOOSE(Assumptions!$P$3,'Cost Curves'!BL$6,'Cost Curves'!BL$7,'Cost Curves'!BL$8)</f>
        <v>1571.4581249999999</v>
      </c>
      <c r="J155" s="234">
        <f>J$97*Assumptions!$AC33*(1+Assumptions!$J$24)^(J$1-$G$1)*CHOOSE(Assumptions!$P$3,'Cost Curves'!BM$6,'Cost Curves'!BM$7,'Cost Curves'!BM$8)</f>
        <v>0</v>
      </c>
      <c r="K155" s="234">
        <f>K$97*Assumptions!$AC33*(1+Assumptions!$J$24)^(K$1-$G$1)*CHOOSE(Assumptions!$P$3,'Cost Curves'!BN$6,'Cost Curves'!BN$7,'Cost Curves'!BN$8)</f>
        <v>0</v>
      </c>
      <c r="L155" s="234">
        <f>L$97*Assumptions!$AC33*(1+Assumptions!$J$24)^(L$1-$G$1)*CHOOSE(Assumptions!$P$3,'Cost Curves'!BO$6,'Cost Curves'!BO$7,'Cost Curves'!BO$8)</f>
        <v>0</v>
      </c>
      <c r="M155" s="234">
        <f>M$97*Assumptions!$AC33*(1+Assumptions!$J$24)^(M$1-$G$1)*CHOOSE(Assumptions!$P$3,'Cost Curves'!BP$6,'Cost Curves'!BP$7,'Cost Curves'!BP$8)</f>
        <v>0</v>
      </c>
      <c r="N155" s="234">
        <f>N$97*Assumptions!$AC33*(1+Assumptions!$J$24)^(N$1-$G$1)*CHOOSE(Assumptions!$P$3,'Cost Curves'!BQ$6,'Cost Curves'!BQ$7,'Cost Curves'!BQ$8)</f>
        <v>0</v>
      </c>
      <c r="O155" s="234">
        <f>O$97*Assumptions!$AC33*(1+Assumptions!$J$24)^(O$1-$G$1)*CHOOSE(Assumptions!$P$3,'Cost Curves'!BR$6,'Cost Curves'!BR$7,'Cost Curves'!BR$8)</f>
        <v>1876.4031830554061</v>
      </c>
      <c r="P155" s="234">
        <f>P$97*Assumptions!$AC33*(1+Assumptions!$J$24)^(P$1-$G$1)*CHOOSE(Assumptions!$P$3,'Cost Curves'!BS$6,'Cost Curves'!BS$7,'Cost Curves'!BS$8)</f>
        <v>0</v>
      </c>
      <c r="Q155" s="234">
        <f>Q$97*Assumptions!$AC33*(1+Assumptions!$J$24)^(Q$1-$G$1)*CHOOSE(Assumptions!$P$3,'Cost Curves'!BT$6,'Cost Curves'!BT$7,'Cost Curves'!BT$8)</f>
        <v>0</v>
      </c>
      <c r="R155" s="234">
        <f>R$97*Assumptions!$AC33*(1+Assumptions!$J$24)^(R$1-$G$1)*CHOOSE(Assumptions!$P$3,'Cost Curves'!BU$6,'Cost Curves'!BU$7,'Cost Curves'!BU$8)</f>
        <v>0</v>
      </c>
      <c r="S155" s="234">
        <f>S$97*Assumptions!$AC33*(1+Assumptions!$J$24)^(S$1-$G$1)*CHOOSE(Assumptions!$P$3,'Cost Curves'!BV$6,'Cost Curves'!BV$7,'Cost Curves'!BV$8)</f>
        <v>0</v>
      </c>
      <c r="T155" s="234">
        <f>T$97*Assumptions!$AC33*(1+Assumptions!$J$24)^(T$1-$G$1)*CHOOSE(Assumptions!$P$3,'Cost Curves'!BW$6,'Cost Curves'!BW$7,'Cost Curves'!BW$8)</f>
        <v>0</v>
      </c>
      <c r="U155" s="234">
        <f>U$97*Assumptions!$AC33*(1+Assumptions!$J$24)^(U$1-$G$1)*CHOOSE(Assumptions!$P$3,'Cost Curves'!BX$6,'Cost Curves'!BX$7,'Cost Curves'!BX$8)</f>
        <v>2240.5235299416331</v>
      </c>
      <c r="V155" s="234">
        <f>V$97*Assumptions!$AC33*(1+Assumptions!$J$24)^(V$1-$G$1)*CHOOSE(Assumptions!$P$3,'Cost Curves'!BY$6,'Cost Curves'!BY$7,'Cost Curves'!BY$8)</f>
        <v>0</v>
      </c>
      <c r="W155" s="234">
        <f>W$97*Assumptions!$AC33*(1+Assumptions!$J$24)^(W$1-$G$1)*CHOOSE(Assumptions!$P$3,'Cost Curves'!BZ$6,'Cost Curves'!BZ$7,'Cost Curves'!BZ$8)</f>
        <v>0</v>
      </c>
      <c r="X155" s="234">
        <f>X$97*Assumptions!$AC33*(1+Assumptions!$J$24)^(X$1-$G$1)*CHOOSE(Assumptions!$P$3,'Cost Curves'!CA$6,'Cost Curves'!CA$7,'Cost Curves'!CA$8)</f>
        <v>0</v>
      </c>
      <c r="Y155" s="12"/>
      <c r="Z155" s="12"/>
    </row>
    <row r="156" spans="1:26" ht="14.25" customHeight="1">
      <c r="A156" s="423"/>
      <c r="B156" s="423"/>
      <c r="C156" s="423"/>
      <c r="D156" s="125" t="s">
        <v>80</v>
      </c>
      <c r="E156" s="12"/>
      <c r="F156" s="12"/>
      <c r="G156" s="234">
        <f>G$97*Assumptions!$AC34*(1+Assumptions!$J$24)^(G$1-$G$1)*CHOOSE(Assumptions!$P$3,'Cost Curves'!BJ$6,'Cost Curves'!BJ$7,'Cost Curves'!BJ$8)</f>
        <v>0</v>
      </c>
      <c r="H156" s="234">
        <f>H$97*Assumptions!$AC34*(1+Assumptions!$J$24)^(H$1-$G$1)*CHOOSE(Assumptions!$P$3,'Cost Curves'!BK$6,'Cost Curves'!BK$7,'Cost Curves'!BK$8)</f>
        <v>0</v>
      </c>
      <c r="I156" s="234">
        <f>I$97*Assumptions!$AC34*(1+Assumptions!$J$24)^(I$1-$G$1)*CHOOSE(Assumptions!$P$3,'Cost Curves'!BL$6,'Cost Curves'!BL$7,'Cost Curves'!BL$8)</f>
        <v>5004.7957500000002</v>
      </c>
      <c r="J156" s="234">
        <f>J$97*Assumptions!$AC34*(1+Assumptions!$J$24)^(J$1-$G$1)*CHOOSE(Assumptions!$P$3,'Cost Curves'!BM$6,'Cost Curves'!BM$7,'Cost Curves'!BM$8)</f>
        <v>0</v>
      </c>
      <c r="K156" s="234">
        <f>K$97*Assumptions!$AC34*(1+Assumptions!$J$24)^(K$1-$G$1)*CHOOSE(Assumptions!$P$3,'Cost Curves'!BN$6,'Cost Curves'!BN$7,'Cost Curves'!BN$8)</f>
        <v>0</v>
      </c>
      <c r="L156" s="234">
        <f>L$97*Assumptions!$AC34*(1+Assumptions!$J$24)^(L$1-$G$1)*CHOOSE(Assumptions!$P$3,'Cost Curves'!BO$6,'Cost Curves'!BO$7,'Cost Curves'!BO$8)</f>
        <v>0</v>
      </c>
      <c r="M156" s="234">
        <f>M$97*Assumptions!$AC34*(1+Assumptions!$J$24)^(M$1-$G$1)*CHOOSE(Assumptions!$P$3,'Cost Curves'!BP$6,'Cost Curves'!BP$7,'Cost Curves'!BP$8)</f>
        <v>0</v>
      </c>
      <c r="N156" s="234">
        <f>N$97*Assumptions!$AC34*(1+Assumptions!$J$24)^(N$1-$G$1)*CHOOSE(Assumptions!$P$3,'Cost Curves'!BQ$6,'Cost Curves'!BQ$7,'Cost Curves'!BQ$8)</f>
        <v>0</v>
      </c>
      <c r="O156" s="234">
        <f>O$97*Assumptions!$AC34*(1+Assumptions!$J$24)^(O$1-$G$1)*CHOOSE(Assumptions!$P$3,'Cost Curves'!BR$6,'Cost Curves'!BR$7,'Cost Curves'!BR$8)</f>
        <v>5975.9878589460777</v>
      </c>
      <c r="P156" s="234">
        <f>P$97*Assumptions!$AC34*(1+Assumptions!$J$24)^(P$1-$G$1)*CHOOSE(Assumptions!$P$3,'Cost Curves'!BS$6,'Cost Curves'!BS$7,'Cost Curves'!BS$8)</f>
        <v>0</v>
      </c>
      <c r="Q156" s="234">
        <f>Q$97*Assumptions!$AC34*(1+Assumptions!$J$24)^(Q$1-$G$1)*CHOOSE(Assumptions!$P$3,'Cost Curves'!BT$6,'Cost Curves'!BT$7,'Cost Curves'!BT$8)</f>
        <v>0</v>
      </c>
      <c r="R156" s="234">
        <f>R$97*Assumptions!$AC34*(1+Assumptions!$J$24)^(R$1-$G$1)*CHOOSE(Assumptions!$P$3,'Cost Curves'!BU$6,'Cost Curves'!BU$7,'Cost Curves'!BU$8)</f>
        <v>0</v>
      </c>
      <c r="S156" s="234">
        <f>S$97*Assumptions!$AC34*(1+Assumptions!$J$24)^(S$1-$G$1)*CHOOSE(Assumptions!$P$3,'Cost Curves'!BV$6,'Cost Curves'!BV$7,'Cost Curves'!BV$8)</f>
        <v>0</v>
      </c>
      <c r="T156" s="234">
        <f>T$97*Assumptions!$AC34*(1+Assumptions!$J$24)^(T$1-$G$1)*CHOOSE(Assumptions!$P$3,'Cost Curves'!BW$6,'Cost Curves'!BW$7,'Cost Curves'!BW$8)</f>
        <v>0</v>
      </c>
      <c r="U156" s="234">
        <f>U$97*Assumptions!$AC34*(1+Assumptions!$J$24)^(U$1-$G$1)*CHOOSE(Assumptions!$P$3,'Cost Curves'!BX$6,'Cost Curves'!BX$7,'Cost Curves'!BX$8)</f>
        <v>7135.6420270039862</v>
      </c>
      <c r="V156" s="234">
        <f>V$97*Assumptions!$AC34*(1+Assumptions!$J$24)^(V$1-$G$1)*CHOOSE(Assumptions!$P$3,'Cost Curves'!BY$6,'Cost Curves'!BY$7,'Cost Curves'!BY$8)</f>
        <v>0</v>
      </c>
      <c r="W156" s="234">
        <f>W$97*Assumptions!$AC34*(1+Assumptions!$J$24)^(W$1-$G$1)*CHOOSE(Assumptions!$P$3,'Cost Curves'!BZ$6,'Cost Curves'!BZ$7,'Cost Curves'!BZ$8)</f>
        <v>0</v>
      </c>
      <c r="X156" s="234">
        <f>X$97*Assumptions!$AC34*(1+Assumptions!$J$24)^(X$1-$G$1)*CHOOSE(Assumptions!$P$3,'Cost Curves'!CA$6,'Cost Curves'!CA$7,'Cost Curves'!CA$8)</f>
        <v>0</v>
      </c>
      <c r="Y156" s="12"/>
      <c r="Z156" s="12"/>
    </row>
    <row r="157" spans="1:26" ht="14.25" customHeight="1">
      <c r="A157" s="423"/>
      <c r="B157" s="423"/>
      <c r="C157" s="423"/>
      <c r="D157" s="125" t="s">
        <v>81</v>
      </c>
      <c r="E157" s="12"/>
      <c r="F157" s="12"/>
      <c r="G157" s="234">
        <f>G$97*Assumptions!$AC35*(1+Assumptions!$J$24)^(G$1-$G$1)*CHOOSE(Assumptions!$P$3,'Cost Curves'!BJ$6,'Cost Curves'!BJ$7,'Cost Curves'!BJ$8)</f>
        <v>0</v>
      </c>
      <c r="H157" s="234">
        <f>H$97*Assumptions!$AC35*(1+Assumptions!$J$24)^(H$1-$G$1)*CHOOSE(Assumptions!$P$3,'Cost Curves'!BK$6,'Cost Curves'!BK$7,'Cost Curves'!BK$8)</f>
        <v>0</v>
      </c>
      <c r="I157" s="234">
        <f>I$97*Assumptions!$AC35*(1+Assumptions!$J$24)^(I$1-$G$1)*CHOOSE(Assumptions!$P$3,'Cost Curves'!BL$6,'Cost Curves'!BL$7,'Cost Curves'!BL$8)</f>
        <v>708.15075000000002</v>
      </c>
      <c r="J157" s="234">
        <f>J$97*Assumptions!$AC35*(1+Assumptions!$J$24)^(J$1-$G$1)*CHOOSE(Assumptions!$P$3,'Cost Curves'!BM$6,'Cost Curves'!BM$7,'Cost Curves'!BM$8)</f>
        <v>0</v>
      </c>
      <c r="K157" s="234">
        <f>K$97*Assumptions!$AC35*(1+Assumptions!$J$24)^(K$1-$G$1)*CHOOSE(Assumptions!$P$3,'Cost Curves'!BN$6,'Cost Curves'!BN$7,'Cost Curves'!BN$8)</f>
        <v>0</v>
      </c>
      <c r="L157" s="234">
        <f>L$97*Assumptions!$AC35*(1+Assumptions!$J$24)^(L$1-$G$1)*CHOOSE(Assumptions!$P$3,'Cost Curves'!BO$6,'Cost Curves'!BO$7,'Cost Curves'!BO$8)</f>
        <v>0</v>
      </c>
      <c r="M157" s="234">
        <f>M$97*Assumptions!$AC35*(1+Assumptions!$J$24)^(M$1-$G$1)*CHOOSE(Assumptions!$P$3,'Cost Curves'!BP$6,'Cost Curves'!BP$7,'Cost Curves'!BP$8)</f>
        <v>0</v>
      </c>
      <c r="N157" s="234">
        <f>N$97*Assumptions!$AC35*(1+Assumptions!$J$24)^(N$1-$G$1)*CHOOSE(Assumptions!$P$3,'Cost Curves'!BQ$6,'Cost Curves'!BQ$7,'Cost Curves'!BQ$8)</f>
        <v>0</v>
      </c>
      <c r="O157" s="234">
        <f>O$97*Assumptions!$AC35*(1+Assumptions!$J$24)^(O$1-$G$1)*CHOOSE(Assumptions!$P$3,'Cost Curves'!BR$6,'Cost Curves'!BR$7,'Cost Curves'!BR$8)</f>
        <v>845.56902932623359</v>
      </c>
      <c r="P157" s="234">
        <f>P$97*Assumptions!$AC35*(1+Assumptions!$J$24)^(P$1-$G$1)*CHOOSE(Assumptions!$P$3,'Cost Curves'!BS$6,'Cost Curves'!BS$7,'Cost Curves'!BS$8)</f>
        <v>0</v>
      </c>
      <c r="Q157" s="234">
        <f>Q$97*Assumptions!$AC35*(1+Assumptions!$J$24)^(Q$1-$G$1)*CHOOSE(Assumptions!$P$3,'Cost Curves'!BT$6,'Cost Curves'!BT$7,'Cost Curves'!BT$8)</f>
        <v>0</v>
      </c>
      <c r="R157" s="234">
        <f>R$97*Assumptions!$AC35*(1+Assumptions!$J$24)^(R$1-$G$1)*CHOOSE(Assumptions!$P$3,'Cost Curves'!BU$6,'Cost Curves'!BU$7,'Cost Curves'!BU$8)</f>
        <v>0</v>
      </c>
      <c r="S157" s="234">
        <f>S$97*Assumptions!$AC35*(1+Assumptions!$J$24)^(S$1-$G$1)*CHOOSE(Assumptions!$P$3,'Cost Curves'!BV$6,'Cost Curves'!BV$7,'Cost Curves'!BV$8)</f>
        <v>0</v>
      </c>
      <c r="T157" s="234">
        <f>T$97*Assumptions!$AC35*(1+Assumptions!$J$24)^(T$1-$G$1)*CHOOSE(Assumptions!$P$3,'Cost Curves'!BW$6,'Cost Curves'!BW$7,'Cost Curves'!BW$8)</f>
        <v>0</v>
      </c>
      <c r="U157" s="234">
        <f>U$97*Assumptions!$AC35*(1+Assumptions!$J$24)^(U$1-$G$1)*CHOOSE(Assumptions!$P$3,'Cost Curves'!BX$6,'Cost Curves'!BX$7,'Cost Curves'!BX$8)</f>
        <v>1009.6536413407866</v>
      </c>
      <c r="V157" s="234">
        <f>V$97*Assumptions!$AC35*(1+Assumptions!$J$24)^(V$1-$G$1)*CHOOSE(Assumptions!$P$3,'Cost Curves'!BY$6,'Cost Curves'!BY$7,'Cost Curves'!BY$8)</f>
        <v>0</v>
      </c>
      <c r="W157" s="234">
        <f>W$97*Assumptions!$AC35*(1+Assumptions!$J$24)^(W$1-$G$1)*CHOOSE(Assumptions!$P$3,'Cost Curves'!BZ$6,'Cost Curves'!BZ$7,'Cost Curves'!BZ$8)</f>
        <v>0</v>
      </c>
      <c r="X157" s="234">
        <f>X$97*Assumptions!$AC35*(1+Assumptions!$J$24)^(X$1-$G$1)*CHOOSE(Assumptions!$P$3,'Cost Curves'!CA$6,'Cost Curves'!CA$7,'Cost Curves'!CA$8)</f>
        <v>0</v>
      </c>
      <c r="Y157" s="12"/>
      <c r="Z157" s="12"/>
    </row>
    <row r="158" spans="1:26" ht="14.25" customHeight="1">
      <c r="A158" s="423"/>
      <c r="B158" s="423"/>
      <c r="C158" s="423"/>
      <c r="D158" s="125" t="s">
        <v>82</v>
      </c>
      <c r="E158" s="12"/>
      <c r="F158" s="12"/>
      <c r="G158" s="234">
        <f>G$97*Assumptions!$AC36*(1+Assumptions!$J$24)^(G$1-$G$1)*CHOOSE(Assumptions!$P$3,'Cost Curves'!BJ$6,'Cost Curves'!BJ$7,'Cost Curves'!BJ$8)</f>
        <v>0</v>
      </c>
      <c r="H158" s="234">
        <f>H$97*Assumptions!$AC36*(1+Assumptions!$J$24)^(H$1-$G$1)*CHOOSE(Assumptions!$P$3,'Cost Curves'!BK$6,'Cost Curves'!BK$7,'Cost Curves'!BK$8)</f>
        <v>0</v>
      </c>
      <c r="I158" s="234">
        <f>I$97*Assumptions!$AC36*(1+Assumptions!$J$24)^(I$1-$G$1)*CHOOSE(Assumptions!$P$3,'Cost Curves'!BL$6,'Cost Curves'!BL$7,'Cost Curves'!BL$8)</f>
        <v>0</v>
      </c>
      <c r="J158" s="234">
        <f>J$97*Assumptions!$AC36*(1+Assumptions!$J$24)^(J$1-$G$1)*CHOOSE(Assumptions!$P$3,'Cost Curves'!BM$6,'Cost Curves'!BM$7,'Cost Curves'!BM$8)</f>
        <v>0</v>
      </c>
      <c r="K158" s="234">
        <f>K$97*Assumptions!$AC36*(1+Assumptions!$J$24)^(K$1-$G$1)*CHOOSE(Assumptions!$P$3,'Cost Curves'!BN$6,'Cost Curves'!BN$7,'Cost Curves'!BN$8)</f>
        <v>0</v>
      </c>
      <c r="L158" s="234">
        <f>L$97*Assumptions!$AC36*(1+Assumptions!$J$24)^(L$1-$G$1)*CHOOSE(Assumptions!$P$3,'Cost Curves'!BO$6,'Cost Curves'!BO$7,'Cost Curves'!BO$8)</f>
        <v>0</v>
      </c>
      <c r="M158" s="234">
        <f>M$97*Assumptions!$AC36*(1+Assumptions!$J$24)^(M$1-$G$1)*CHOOSE(Assumptions!$P$3,'Cost Curves'!BP$6,'Cost Curves'!BP$7,'Cost Curves'!BP$8)</f>
        <v>0</v>
      </c>
      <c r="N158" s="234">
        <f>N$97*Assumptions!$AC36*(1+Assumptions!$J$24)^(N$1-$G$1)*CHOOSE(Assumptions!$P$3,'Cost Curves'!BQ$6,'Cost Curves'!BQ$7,'Cost Curves'!BQ$8)</f>
        <v>0</v>
      </c>
      <c r="O158" s="234">
        <f>O$97*Assumptions!$AC36*(1+Assumptions!$J$24)^(O$1-$G$1)*CHOOSE(Assumptions!$P$3,'Cost Curves'!BR$6,'Cost Curves'!BR$7,'Cost Curves'!BR$8)</f>
        <v>0</v>
      </c>
      <c r="P158" s="234">
        <f>P$97*Assumptions!$AC36*(1+Assumptions!$J$24)^(P$1-$G$1)*CHOOSE(Assumptions!$P$3,'Cost Curves'!BS$6,'Cost Curves'!BS$7,'Cost Curves'!BS$8)</f>
        <v>0</v>
      </c>
      <c r="Q158" s="234">
        <f>Q$97*Assumptions!$AC36*(1+Assumptions!$J$24)^(Q$1-$G$1)*CHOOSE(Assumptions!$P$3,'Cost Curves'!BT$6,'Cost Curves'!BT$7,'Cost Curves'!BT$8)</f>
        <v>0</v>
      </c>
      <c r="R158" s="234">
        <f>R$97*Assumptions!$AC36*(1+Assumptions!$J$24)^(R$1-$G$1)*CHOOSE(Assumptions!$P$3,'Cost Curves'!BU$6,'Cost Curves'!BU$7,'Cost Curves'!BU$8)</f>
        <v>0</v>
      </c>
      <c r="S158" s="234">
        <f>S$97*Assumptions!$AC36*(1+Assumptions!$J$24)^(S$1-$G$1)*CHOOSE(Assumptions!$P$3,'Cost Curves'!BV$6,'Cost Curves'!BV$7,'Cost Curves'!BV$8)</f>
        <v>0</v>
      </c>
      <c r="T158" s="234">
        <f>T$97*Assumptions!$AC36*(1+Assumptions!$J$24)^(T$1-$G$1)*CHOOSE(Assumptions!$P$3,'Cost Curves'!BW$6,'Cost Curves'!BW$7,'Cost Curves'!BW$8)</f>
        <v>0</v>
      </c>
      <c r="U158" s="234">
        <f>U$97*Assumptions!$AC36*(1+Assumptions!$J$24)^(U$1-$G$1)*CHOOSE(Assumptions!$P$3,'Cost Curves'!BX$6,'Cost Curves'!BX$7,'Cost Curves'!BX$8)</f>
        <v>0</v>
      </c>
      <c r="V158" s="234">
        <f>V$97*Assumptions!$AC36*(1+Assumptions!$J$24)^(V$1-$G$1)*CHOOSE(Assumptions!$P$3,'Cost Curves'!BY$6,'Cost Curves'!BY$7,'Cost Curves'!BY$8)</f>
        <v>0</v>
      </c>
      <c r="W158" s="234">
        <f>W$97*Assumptions!$AC36*(1+Assumptions!$J$24)^(W$1-$G$1)*CHOOSE(Assumptions!$P$3,'Cost Curves'!BZ$6,'Cost Curves'!BZ$7,'Cost Curves'!BZ$8)</f>
        <v>0</v>
      </c>
      <c r="X158" s="234">
        <f>X$97*Assumptions!$AC36*(1+Assumptions!$J$24)^(X$1-$G$1)*CHOOSE(Assumptions!$P$3,'Cost Curves'!CA$6,'Cost Curves'!CA$7,'Cost Curves'!CA$8)</f>
        <v>0</v>
      </c>
      <c r="Y158" s="12"/>
      <c r="Z158" s="12"/>
    </row>
    <row r="159" spans="1:26" ht="14.25" customHeight="1">
      <c r="A159" s="423"/>
      <c r="B159" s="423"/>
      <c r="C159" s="423"/>
      <c r="D159" s="125" t="s">
        <v>83</v>
      </c>
      <c r="E159" s="12"/>
      <c r="F159" s="12"/>
      <c r="G159" s="234">
        <f>G$97*Assumptions!$AC37*(1+Assumptions!$J$24)^(G$1-$G$1)*CHOOSE(Assumptions!$P$3,'Cost Curves'!BJ$6,'Cost Curves'!BJ$7,'Cost Curves'!BJ$8)</f>
        <v>0</v>
      </c>
      <c r="H159" s="234">
        <f>H$97*Assumptions!$AC37*(1+Assumptions!$J$24)^(H$1-$G$1)*CHOOSE(Assumptions!$P$3,'Cost Curves'!BK$6,'Cost Curves'!BK$7,'Cost Curves'!BK$8)</f>
        <v>0</v>
      </c>
      <c r="I159" s="234">
        <f>I$97*Assumptions!$AC37*(1+Assumptions!$J$24)^(I$1-$G$1)*CHOOSE(Assumptions!$P$3,'Cost Curves'!BL$6,'Cost Curves'!BL$7,'Cost Curves'!BL$8)</f>
        <v>8004.4904999999999</v>
      </c>
      <c r="J159" s="234">
        <f>J$97*Assumptions!$AC37*(1+Assumptions!$J$24)^(J$1-$G$1)*CHOOSE(Assumptions!$P$3,'Cost Curves'!BM$6,'Cost Curves'!BM$7,'Cost Curves'!BM$8)</f>
        <v>0</v>
      </c>
      <c r="K159" s="234">
        <f>K$97*Assumptions!$AC37*(1+Assumptions!$J$24)^(K$1-$G$1)*CHOOSE(Assumptions!$P$3,'Cost Curves'!BN$6,'Cost Curves'!BN$7,'Cost Curves'!BN$8)</f>
        <v>0</v>
      </c>
      <c r="L159" s="234">
        <f>L$97*Assumptions!$AC37*(1+Assumptions!$J$24)^(L$1-$G$1)*CHOOSE(Assumptions!$P$3,'Cost Curves'!BO$6,'Cost Curves'!BO$7,'Cost Curves'!BO$8)</f>
        <v>0</v>
      </c>
      <c r="M159" s="234">
        <f>M$97*Assumptions!$AC37*(1+Assumptions!$J$24)^(M$1-$G$1)*CHOOSE(Assumptions!$P$3,'Cost Curves'!BP$6,'Cost Curves'!BP$7,'Cost Curves'!BP$8)</f>
        <v>0</v>
      </c>
      <c r="N159" s="234">
        <f>N$97*Assumptions!$AC37*(1+Assumptions!$J$24)^(N$1-$G$1)*CHOOSE(Assumptions!$P$3,'Cost Curves'!BQ$6,'Cost Curves'!BQ$7,'Cost Curves'!BQ$8)</f>
        <v>0</v>
      </c>
      <c r="O159" s="234">
        <f>O$97*Assumptions!$AC37*(1+Assumptions!$J$24)^(O$1-$G$1)*CHOOSE(Assumptions!$P$3,'Cost Curves'!BR$6,'Cost Curves'!BR$7,'Cost Curves'!BR$8)</f>
        <v>9557.7802640695627</v>
      </c>
      <c r="P159" s="234">
        <f>P$97*Assumptions!$AC37*(1+Assumptions!$J$24)^(P$1-$G$1)*CHOOSE(Assumptions!$P$3,'Cost Curves'!BS$6,'Cost Curves'!BS$7,'Cost Curves'!BS$8)</f>
        <v>0</v>
      </c>
      <c r="Q159" s="234">
        <f>Q$97*Assumptions!$AC37*(1+Assumptions!$J$24)^(Q$1-$G$1)*CHOOSE(Assumptions!$P$3,'Cost Curves'!BT$6,'Cost Curves'!BT$7,'Cost Curves'!BT$8)</f>
        <v>0</v>
      </c>
      <c r="R159" s="234">
        <f>R$97*Assumptions!$AC37*(1+Assumptions!$J$24)^(R$1-$G$1)*CHOOSE(Assumptions!$P$3,'Cost Curves'!BU$6,'Cost Curves'!BU$7,'Cost Curves'!BU$8)</f>
        <v>0</v>
      </c>
      <c r="S159" s="234">
        <f>S$97*Assumptions!$AC37*(1+Assumptions!$J$24)^(S$1-$G$1)*CHOOSE(Assumptions!$P$3,'Cost Curves'!BV$6,'Cost Curves'!BV$7,'Cost Curves'!BV$8)</f>
        <v>0</v>
      </c>
      <c r="T159" s="234">
        <f>T$97*Assumptions!$AC37*(1+Assumptions!$J$24)^(T$1-$G$1)*CHOOSE(Assumptions!$P$3,'Cost Curves'!BW$6,'Cost Curves'!BW$7,'Cost Curves'!BW$8)</f>
        <v>0</v>
      </c>
      <c r="U159" s="234">
        <f>U$97*Assumptions!$AC37*(1+Assumptions!$J$24)^(U$1-$G$1)*CHOOSE(Assumptions!$P$3,'Cost Curves'!BX$6,'Cost Curves'!BX$7,'Cost Curves'!BX$8)</f>
        <v>11412.489474031812</v>
      </c>
      <c r="V159" s="234">
        <f>V$97*Assumptions!$AC37*(1+Assumptions!$J$24)^(V$1-$G$1)*CHOOSE(Assumptions!$P$3,'Cost Curves'!BY$6,'Cost Curves'!BY$7,'Cost Curves'!BY$8)</f>
        <v>0</v>
      </c>
      <c r="W159" s="234">
        <f>W$97*Assumptions!$AC37*(1+Assumptions!$J$24)^(W$1-$G$1)*CHOOSE(Assumptions!$P$3,'Cost Curves'!BZ$6,'Cost Curves'!BZ$7,'Cost Curves'!BZ$8)</f>
        <v>0</v>
      </c>
      <c r="X159" s="234">
        <f>X$97*Assumptions!$AC37*(1+Assumptions!$J$24)^(X$1-$G$1)*CHOOSE(Assumptions!$P$3,'Cost Curves'!CA$6,'Cost Curves'!CA$7,'Cost Curves'!CA$8)</f>
        <v>0</v>
      </c>
      <c r="Y159" s="12"/>
      <c r="Z159" s="12"/>
    </row>
    <row r="160" spans="1:26" ht="14.25" customHeight="1">
      <c r="A160" s="423"/>
      <c r="B160" s="423"/>
      <c r="C160" s="423"/>
      <c r="D160" s="125" t="s">
        <v>84</v>
      </c>
      <c r="E160" s="12"/>
      <c r="F160" s="12"/>
      <c r="G160" s="234">
        <f>G$97*Assumptions!$AC38*(1+Assumptions!$J$24)^(G$1-$G$1)*CHOOSE(Assumptions!$P$3,'Cost Curves'!BJ$6,'Cost Curves'!BJ$7,'Cost Curves'!BJ$8)</f>
        <v>0</v>
      </c>
      <c r="H160" s="234">
        <f>H$97*Assumptions!$AC38*(1+Assumptions!$J$24)^(H$1-$G$1)*CHOOSE(Assumptions!$P$3,'Cost Curves'!BK$6,'Cost Curves'!BK$7,'Cost Curves'!BK$8)</f>
        <v>0</v>
      </c>
      <c r="I160" s="234">
        <f>I$97*Assumptions!$AC38*(1+Assumptions!$J$24)^(I$1-$G$1)*CHOOSE(Assumptions!$P$3,'Cost Curves'!BL$6,'Cost Curves'!BL$7,'Cost Curves'!BL$8)</f>
        <v>19072.329750000001</v>
      </c>
      <c r="J160" s="234">
        <f>J$97*Assumptions!$AC38*(1+Assumptions!$J$24)^(J$1-$G$1)*CHOOSE(Assumptions!$P$3,'Cost Curves'!BM$6,'Cost Curves'!BM$7,'Cost Curves'!BM$8)</f>
        <v>0</v>
      </c>
      <c r="K160" s="234">
        <f>K$97*Assumptions!$AC38*(1+Assumptions!$J$24)^(K$1-$G$1)*CHOOSE(Assumptions!$P$3,'Cost Curves'!BN$6,'Cost Curves'!BN$7,'Cost Curves'!BN$8)</f>
        <v>0</v>
      </c>
      <c r="L160" s="234">
        <f>L$97*Assumptions!$AC38*(1+Assumptions!$J$24)^(L$1-$G$1)*CHOOSE(Assumptions!$P$3,'Cost Curves'!BO$6,'Cost Curves'!BO$7,'Cost Curves'!BO$8)</f>
        <v>0</v>
      </c>
      <c r="M160" s="234">
        <f>M$97*Assumptions!$AC38*(1+Assumptions!$J$24)^(M$1-$G$1)*CHOOSE(Assumptions!$P$3,'Cost Curves'!BP$6,'Cost Curves'!BP$7,'Cost Curves'!BP$8)</f>
        <v>0</v>
      </c>
      <c r="N160" s="234">
        <f>N$97*Assumptions!$AC38*(1+Assumptions!$J$24)^(N$1-$G$1)*CHOOSE(Assumptions!$P$3,'Cost Curves'!BQ$6,'Cost Curves'!BQ$7,'Cost Curves'!BQ$8)</f>
        <v>0</v>
      </c>
      <c r="O160" s="234">
        <f>O$97*Assumptions!$AC38*(1+Assumptions!$J$24)^(O$1-$G$1)*CHOOSE(Assumptions!$P$3,'Cost Curves'!BR$6,'Cost Curves'!BR$7,'Cost Curves'!BR$8)</f>
        <v>22773.359138145865</v>
      </c>
      <c r="P160" s="234">
        <f>P$97*Assumptions!$AC38*(1+Assumptions!$J$24)^(P$1-$G$1)*CHOOSE(Assumptions!$P$3,'Cost Curves'!BS$6,'Cost Curves'!BS$7,'Cost Curves'!BS$8)</f>
        <v>0</v>
      </c>
      <c r="Q160" s="234">
        <f>Q$97*Assumptions!$AC38*(1+Assumptions!$J$24)^(Q$1-$G$1)*CHOOSE(Assumptions!$P$3,'Cost Curves'!BT$6,'Cost Curves'!BT$7,'Cost Curves'!BT$8)</f>
        <v>0</v>
      </c>
      <c r="R160" s="234">
        <f>R$97*Assumptions!$AC38*(1+Assumptions!$J$24)^(R$1-$G$1)*CHOOSE(Assumptions!$P$3,'Cost Curves'!BU$6,'Cost Curves'!BU$7,'Cost Curves'!BU$8)</f>
        <v>0</v>
      </c>
      <c r="S160" s="234">
        <f>S$97*Assumptions!$AC38*(1+Assumptions!$J$24)^(S$1-$G$1)*CHOOSE(Assumptions!$P$3,'Cost Curves'!BV$6,'Cost Curves'!BV$7,'Cost Curves'!BV$8)</f>
        <v>0</v>
      </c>
      <c r="T160" s="234">
        <f>T$97*Assumptions!$AC38*(1+Assumptions!$J$24)^(T$1-$G$1)*CHOOSE(Assumptions!$P$3,'Cost Curves'!BW$6,'Cost Curves'!BW$7,'Cost Curves'!BW$8)</f>
        <v>0</v>
      </c>
      <c r="U160" s="234">
        <f>U$97*Assumptions!$AC38*(1+Assumptions!$J$24)^(U$1-$G$1)*CHOOSE(Assumptions!$P$3,'Cost Curves'!BX$6,'Cost Curves'!BX$7,'Cost Curves'!BX$8)</f>
        <v>27192.581778582757</v>
      </c>
      <c r="V160" s="234">
        <f>V$97*Assumptions!$AC38*(1+Assumptions!$J$24)^(V$1-$G$1)*CHOOSE(Assumptions!$P$3,'Cost Curves'!BY$6,'Cost Curves'!BY$7,'Cost Curves'!BY$8)</f>
        <v>0</v>
      </c>
      <c r="W160" s="234">
        <f>W$97*Assumptions!$AC38*(1+Assumptions!$J$24)^(W$1-$G$1)*CHOOSE(Assumptions!$P$3,'Cost Curves'!BZ$6,'Cost Curves'!BZ$7,'Cost Curves'!BZ$8)</f>
        <v>0</v>
      </c>
      <c r="X160" s="234">
        <f>X$97*Assumptions!$AC38*(1+Assumptions!$J$24)^(X$1-$G$1)*CHOOSE(Assumptions!$P$3,'Cost Curves'!CA$6,'Cost Curves'!CA$7,'Cost Curves'!CA$8)</f>
        <v>0</v>
      </c>
      <c r="Y160" s="12"/>
      <c r="Z160" s="12"/>
    </row>
    <row r="161" spans="1:26" ht="14.25" customHeight="1">
      <c r="A161" s="423"/>
      <c r="B161" s="423"/>
      <c r="C161" s="423"/>
      <c r="D161" s="125" t="s">
        <v>85</v>
      </c>
      <c r="E161" s="12"/>
      <c r="F161" s="12"/>
      <c r="G161" s="234">
        <f>G$97*Assumptions!$AC39*(1+Assumptions!$J$24)^(G$1-$G$1)*CHOOSE(Assumptions!$P$3,'Cost Curves'!BJ$6,'Cost Curves'!BJ$7,'Cost Curves'!BJ$8)</f>
        <v>0</v>
      </c>
      <c r="H161" s="234">
        <f>H$97*Assumptions!$AC39*(1+Assumptions!$J$24)^(H$1-$G$1)*CHOOSE(Assumptions!$P$3,'Cost Curves'!BK$6,'Cost Curves'!BK$7,'Cost Curves'!BK$8)</f>
        <v>0</v>
      </c>
      <c r="I161" s="234">
        <f>I$97*Assumptions!$AC39*(1+Assumptions!$J$24)^(I$1-$G$1)*CHOOSE(Assumptions!$P$3,'Cost Curves'!BL$6,'Cost Curves'!BL$7,'Cost Curves'!BL$8)</f>
        <v>8629.0953750000008</v>
      </c>
      <c r="J161" s="234">
        <f>J$97*Assumptions!$AC39*(1+Assumptions!$J$24)^(J$1-$G$1)*CHOOSE(Assumptions!$P$3,'Cost Curves'!BM$6,'Cost Curves'!BM$7,'Cost Curves'!BM$8)</f>
        <v>0</v>
      </c>
      <c r="K161" s="234">
        <f>K$97*Assumptions!$AC39*(1+Assumptions!$J$24)^(K$1-$G$1)*CHOOSE(Assumptions!$P$3,'Cost Curves'!BN$6,'Cost Curves'!BN$7,'Cost Curves'!BN$8)</f>
        <v>0</v>
      </c>
      <c r="L161" s="234">
        <f>L$97*Assumptions!$AC39*(1+Assumptions!$J$24)^(L$1-$G$1)*CHOOSE(Assumptions!$P$3,'Cost Curves'!BO$6,'Cost Curves'!BO$7,'Cost Curves'!BO$8)</f>
        <v>0</v>
      </c>
      <c r="M161" s="234">
        <f>M$97*Assumptions!$AC39*(1+Assumptions!$J$24)^(M$1-$G$1)*CHOOSE(Assumptions!$P$3,'Cost Curves'!BP$6,'Cost Curves'!BP$7,'Cost Curves'!BP$8)</f>
        <v>0</v>
      </c>
      <c r="N161" s="234">
        <f>N$97*Assumptions!$AC39*(1+Assumptions!$J$24)^(N$1-$G$1)*CHOOSE(Assumptions!$P$3,'Cost Curves'!BQ$6,'Cost Curves'!BQ$7,'Cost Curves'!BQ$8)</f>
        <v>0</v>
      </c>
      <c r="O161" s="234">
        <f>O$97*Assumptions!$AC39*(1+Assumptions!$J$24)^(O$1-$G$1)*CHOOSE(Assumptions!$P$3,'Cost Curves'!BR$6,'Cost Curves'!BR$7,'Cost Curves'!BR$8)</f>
        <v>10303.591149486523</v>
      </c>
      <c r="P161" s="234">
        <f>P$97*Assumptions!$AC39*(1+Assumptions!$J$24)^(P$1-$G$1)*CHOOSE(Assumptions!$P$3,'Cost Curves'!BS$6,'Cost Curves'!BS$7,'Cost Curves'!BS$8)</f>
        <v>0</v>
      </c>
      <c r="Q161" s="234">
        <f>Q$97*Assumptions!$AC39*(1+Assumptions!$J$24)^(Q$1-$G$1)*CHOOSE(Assumptions!$P$3,'Cost Curves'!BT$6,'Cost Curves'!BT$7,'Cost Curves'!BT$8)</f>
        <v>0</v>
      </c>
      <c r="R161" s="234">
        <f>R$97*Assumptions!$AC39*(1+Assumptions!$J$24)^(R$1-$G$1)*CHOOSE(Assumptions!$P$3,'Cost Curves'!BU$6,'Cost Curves'!BU$7,'Cost Curves'!BU$8)</f>
        <v>0</v>
      </c>
      <c r="S161" s="234">
        <f>S$97*Assumptions!$AC39*(1+Assumptions!$J$24)^(S$1-$G$1)*CHOOSE(Assumptions!$P$3,'Cost Curves'!BV$6,'Cost Curves'!BV$7,'Cost Curves'!BV$8)</f>
        <v>0</v>
      </c>
      <c r="T161" s="234">
        <f>T$97*Assumptions!$AC39*(1+Assumptions!$J$24)^(T$1-$G$1)*CHOOSE(Assumptions!$P$3,'Cost Curves'!BW$6,'Cost Curves'!BW$7,'Cost Curves'!BW$8)</f>
        <v>0</v>
      </c>
      <c r="U161" s="234">
        <f>U$97*Assumptions!$AC39*(1+Assumptions!$J$24)^(U$1-$G$1)*CHOOSE(Assumptions!$P$3,'Cost Curves'!BX$6,'Cost Curves'!BX$7,'Cost Curves'!BX$8)</f>
        <v>12303.026674540261</v>
      </c>
      <c r="V161" s="234">
        <f>V$97*Assumptions!$AC39*(1+Assumptions!$J$24)^(V$1-$G$1)*CHOOSE(Assumptions!$P$3,'Cost Curves'!BY$6,'Cost Curves'!BY$7,'Cost Curves'!BY$8)</f>
        <v>0</v>
      </c>
      <c r="W161" s="234">
        <f>W$97*Assumptions!$AC39*(1+Assumptions!$J$24)^(W$1-$G$1)*CHOOSE(Assumptions!$P$3,'Cost Curves'!BZ$6,'Cost Curves'!BZ$7,'Cost Curves'!BZ$8)</f>
        <v>0</v>
      </c>
      <c r="X161" s="234">
        <f>X$97*Assumptions!$AC39*(1+Assumptions!$J$24)^(X$1-$G$1)*CHOOSE(Assumptions!$P$3,'Cost Curves'!CA$6,'Cost Curves'!CA$7,'Cost Curves'!CA$8)</f>
        <v>0</v>
      </c>
      <c r="Y161" s="12"/>
      <c r="Z161" s="12"/>
    </row>
    <row r="162" spans="1:26" ht="14.25" customHeight="1">
      <c r="A162" s="423"/>
      <c r="B162" s="423"/>
      <c r="C162" s="423"/>
      <c r="D162" s="125" t="s">
        <v>86</v>
      </c>
      <c r="E162" s="12"/>
      <c r="F162" s="12"/>
      <c r="G162" s="234">
        <f>G$97*Assumptions!$AC40*(1+Assumptions!$J$24)^(G$1-$G$1)*CHOOSE(Assumptions!$P$3,'Cost Curves'!BJ$6,'Cost Curves'!BJ$7,'Cost Curves'!BJ$8)</f>
        <v>0</v>
      </c>
      <c r="H162" s="234">
        <f>H$97*Assumptions!$AC40*(1+Assumptions!$J$24)^(H$1-$G$1)*CHOOSE(Assumptions!$P$3,'Cost Curves'!BK$6,'Cost Curves'!BK$7,'Cost Curves'!BK$8)</f>
        <v>0</v>
      </c>
      <c r="I162" s="234">
        <f>I$97*Assumptions!$AC40*(1+Assumptions!$J$24)^(I$1-$G$1)*CHOOSE(Assumptions!$P$3,'Cost Curves'!BL$6,'Cost Curves'!BL$7,'Cost Curves'!BL$8)</f>
        <v>10443.234375</v>
      </c>
      <c r="J162" s="234">
        <f>J$97*Assumptions!$AC40*(1+Assumptions!$J$24)^(J$1-$G$1)*CHOOSE(Assumptions!$P$3,'Cost Curves'!BM$6,'Cost Curves'!BM$7,'Cost Curves'!BM$8)</f>
        <v>0</v>
      </c>
      <c r="K162" s="234">
        <f>K$97*Assumptions!$AC40*(1+Assumptions!$J$24)^(K$1-$G$1)*CHOOSE(Assumptions!$P$3,'Cost Curves'!BN$6,'Cost Curves'!BN$7,'Cost Curves'!BN$8)</f>
        <v>0</v>
      </c>
      <c r="L162" s="234">
        <f>L$97*Assumptions!$AC40*(1+Assumptions!$J$24)^(L$1-$G$1)*CHOOSE(Assumptions!$P$3,'Cost Curves'!BO$6,'Cost Curves'!BO$7,'Cost Curves'!BO$8)</f>
        <v>0</v>
      </c>
      <c r="M162" s="234">
        <f>M$97*Assumptions!$AC40*(1+Assumptions!$J$24)^(M$1-$G$1)*CHOOSE(Assumptions!$P$3,'Cost Curves'!BP$6,'Cost Curves'!BP$7,'Cost Curves'!BP$8)</f>
        <v>0</v>
      </c>
      <c r="N162" s="234">
        <f>N$97*Assumptions!$AC40*(1+Assumptions!$J$24)^(N$1-$G$1)*CHOOSE(Assumptions!$P$3,'Cost Curves'!BQ$6,'Cost Curves'!BQ$7,'Cost Curves'!BQ$8)</f>
        <v>0</v>
      </c>
      <c r="O162" s="234">
        <f>O$97*Assumptions!$AC40*(1+Assumptions!$J$24)^(O$1-$G$1)*CHOOSE(Assumptions!$P$3,'Cost Curves'!BR$6,'Cost Curves'!BR$7,'Cost Curves'!BR$8)</f>
        <v>12469.767988659345</v>
      </c>
      <c r="P162" s="234">
        <f>P$97*Assumptions!$AC40*(1+Assumptions!$J$24)^(P$1-$G$1)*CHOOSE(Assumptions!$P$3,'Cost Curves'!BS$6,'Cost Curves'!BS$7,'Cost Curves'!BS$8)</f>
        <v>0</v>
      </c>
      <c r="Q162" s="234">
        <f>Q$97*Assumptions!$AC40*(1+Assumptions!$J$24)^(Q$1-$G$1)*CHOOSE(Assumptions!$P$3,'Cost Curves'!BT$6,'Cost Curves'!BT$7,'Cost Curves'!BT$8)</f>
        <v>0</v>
      </c>
      <c r="R162" s="234">
        <f>R$97*Assumptions!$AC40*(1+Assumptions!$J$24)^(R$1-$G$1)*CHOOSE(Assumptions!$P$3,'Cost Curves'!BU$6,'Cost Curves'!BU$7,'Cost Curves'!BU$8)</f>
        <v>0</v>
      </c>
      <c r="S162" s="234">
        <f>S$97*Assumptions!$AC40*(1+Assumptions!$J$24)^(S$1-$G$1)*CHOOSE(Assumptions!$P$3,'Cost Curves'!BV$6,'Cost Curves'!BV$7,'Cost Curves'!BV$8)</f>
        <v>0</v>
      </c>
      <c r="T162" s="234">
        <f>T$97*Assumptions!$AC40*(1+Assumptions!$J$24)^(T$1-$G$1)*CHOOSE(Assumptions!$P$3,'Cost Curves'!BW$6,'Cost Curves'!BW$7,'Cost Curves'!BW$8)</f>
        <v>0</v>
      </c>
      <c r="U162" s="234">
        <f>U$97*Assumptions!$AC40*(1+Assumptions!$J$24)^(U$1-$G$1)*CHOOSE(Assumptions!$P$3,'Cost Curves'!BX$6,'Cost Curves'!BX$7,'Cost Curves'!BX$8)</f>
        <v>14889.5551040425</v>
      </c>
      <c r="V162" s="234">
        <f>V$97*Assumptions!$AC40*(1+Assumptions!$J$24)^(V$1-$G$1)*CHOOSE(Assumptions!$P$3,'Cost Curves'!BY$6,'Cost Curves'!BY$7,'Cost Curves'!BY$8)</f>
        <v>0</v>
      </c>
      <c r="W162" s="234">
        <f>W$97*Assumptions!$AC40*(1+Assumptions!$J$24)^(W$1-$G$1)*CHOOSE(Assumptions!$P$3,'Cost Curves'!BZ$6,'Cost Curves'!BZ$7,'Cost Curves'!BZ$8)</f>
        <v>0</v>
      </c>
      <c r="X162" s="234">
        <f>X$97*Assumptions!$AC40*(1+Assumptions!$J$24)^(X$1-$G$1)*CHOOSE(Assumptions!$P$3,'Cost Curves'!CA$6,'Cost Curves'!CA$7,'Cost Curves'!CA$8)</f>
        <v>0</v>
      </c>
      <c r="Y162" s="12"/>
      <c r="Z162" s="12"/>
    </row>
    <row r="163" spans="1:26" ht="14.25" customHeight="1">
      <c r="A163" s="423"/>
      <c r="B163" s="423"/>
      <c r="C163" s="423"/>
      <c r="D163" s="125" t="s">
        <v>87</v>
      </c>
      <c r="E163" s="12"/>
      <c r="F163" s="12"/>
      <c r="G163" s="234">
        <f>G$97*Assumptions!$AC41*(1+Assumptions!$J$24)^(G$1-$G$1)*CHOOSE(Assumptions!$P$3,'Cost Curves'!BJ$6,'Cost Curves'!BJ$7,'Cost Curves'!BJ$8)</f>
        <v>0</v>
      </c>
      <c r="H163" s="234">
        <f>H$97*Assumptions!$AC41*(1+Assumptions!$J$24)^(H$1-$G$1)*CHOOSE(Assumptions!$P$3,'Cost Curves'!BK$6,'Cost Curves'!BK$7,'Cost Curves'!BK$8)</f>
        <v>0</v>
      </c>
      <c r="I163" s="234">
        <f>I$97*Assumptions!$AC41*(1+Assumptions!$J$24)^(I$1-$G$1)*CHOOSE(Assumptions!$P$3,'Cost Curves'!BL$6,'Cost Curves'!BL$7,'Cost Curves'!BL$8)</f>
        <v>0</v>
      </c>
      <c r="J163" s="234">
        <f>J$97*Assumptions!$AC41*(1+Assumptions!$J$24)^(J$1-$G$1)*CHOOSE(Assumptions!$P$3,'Cost Curves'!BM$6,'Cost Curves'!BM$7,'Cost Curves'!BM$8)</f>
        <v>0</v>
      </c>
      <c r="K163" s="234">
        <f>K$97*Assumptions!$AC41*(1+Assumptions!$J$24)^(K$1-$G$1)*CHOOSE(Assumptions!$P$3,'Cost Curves'!BN$6,'Cost Curves'!BN$7,'Cost Curves'!BN$8)</f>
        <v>0</v>
      </c>
      <c r="L163" s="234">
        <f>L$97*Assumptions!$AC41*(1+Assumptions!$J$24)^(L$1-$G$1)*CHOOSE(Assumptions!$P$3,'Cost Curves'!BO$6,'Cost Curves'!BO$7,'Cost Curves'!BO$8)</f>
        <v>0</v>
      </c>
      <c r="M163" s="234">
        <f>M$97*Assumptions!$AC41*(1+Assumptions!$J$24)^(M$1-$G$1)*CHOOSE(Assumptions!$P$3,'Cost Curves'!BP$6,'Cost Curves'!BP$7,'Cost Curves'!BP$8)</f>
        <v>0</v>
      </c>
      <c r="N163" s="234">
        <f>N$97*Assumptions!$AC41*(1+Assumptions!$J$24)^(N$1-$G$1)*CHOOSE(Assumptions!$P$3,'Cost Curves'!BQ$6,'Cost Curves'!BQ$7,'Cost Curves'!BQ$8)</f>
        <v>0</v>
      </c>
      <c r="O163" s="234">
        <f>O$97*Assumptions!$AC41*(1+Assumptions!$J$24)^(O$1-$G$1)*CHOOSE(Assumptions!$P$3,'Cost Curves'!BR$6,'Cost Curves'!BR$7,'Cost Curves'!BR$8)</f>
        <v>0</v>
      </c>
      <c r="P163" s="234">
        <f>P$97*Assumptions!$AC41*(1+Assumptions!$J$24)^(P$1-$G$1)*CHOOSE(Assumptions!$P$3,'Cost Curves'!BS$6,'Cost Curves'!BS$7,'Cost Curves'!BS$8)</f>
        <v>0</v>
      </c>
      <c r="Q163" s="234">
        <f>Q$97*Assumptions!$AC41*(1+Assumptions!$J$24)^(Q$1-$G$1)*CHOOSE(Assumptions!$P$3,'Cost Curves'!BT$6,'Cost Curves'!BT$7,'Cost Curves'!BT$8)</f>
        <v>0</v>
      </c>
      <c r="R163" s="234">
        <f>R$97*Assumptions!$AC41*(1+Assumptions!$J$24)^(R$1-$G$1)*CHOOSE(Assumptions!$P$3,'Cost Curves'!BU$6,'Cost Curves'!BU$7,'Cost Curves'!BU$8)</f>
        <v>0</v>
      </c>
      <c r="S163" s="234">
        <f>S$97*Assumptions!$AC41*(1+Assumptions!$J$24)^(S$1-$G$1)*CHOOSE(Assumptions!$P$3,'Cost Curves'!BV$6,'Cost Curves'!BV$7,'Cost Curves'!BV$8)</f>
        <v>0</v>
      </c>
      <c r="T163" s="234">
        <f>T$97*Assumptions!$AC41*(1+Assumptions!$J$24)^(T$1-$G$1)*CHOOSE(Assumptions!$P$3,'Cost Curves'!BW$6,'Cost Curves'!BW$7,'Cost Curves'!BW$8)</f>
        <v>0</v>
      </c>
      <c r="U163" s="234">
        <f>U$97*Assumptions!$AC41*(1+Assumptions!$J$24)^(U$1-$G$1)*CHOOSE(Assumptions!$P$3,'Cost Curves'!BX$6,'Cost Curves'!BX$7,'Cost Curves'!BX$8)</f>
        <v>0</v>
      </c>
      <c r="V163" s="234">
        <f>V$97*Assumptions!$AC41*(1+Assumptions!$J$24)^(V$1-$G$1)*CHOOSE(Assumptions!$P$3,'Cost Curves'!BY$6,'Cost Curves'!BY$7,'Cost Curves'!BY$8)</f>
        <v>0</v>
      </c>
      <c r="W163" s="234">
        <f>W$97*Assumptions!$AC41*(1+Assumptions!$J$24)^(W$1-$G$1)*CHOOSE(Assumptions!$P$3,'Cost Curves'!BZ$6,'Cost Curves'!BZ$7,'Cost Curves'!BZ$8)</f>
        <v>0</v>
      </c>
      <c r="X163" s="234">
        <f>X$97*Assumptions!$AC41*(1+Assumptions!$J$24)^(X$1-$G$1)*CHOOSE(Assumptions!$P$3,'Cost Curves'!CA$6,'Cost Curves'!CA$7,'Cost Curves'!CA$8)</f>
        <v>0</v>
      </c>
      <c r="Y163" s="12"/>
      <c r="Z163" s="12"/>
    </row>
    <row r="164" spans="1:26" ht="14.25" customHeight="1">
      <c r="A164" s="423"/>
      <c r="B164" s="423"/>
      <c r="C164" s="423"/>
      <c r="D164" s="125" t="s">
        <v>89</v>
      </c>
      <c r="E164" s="12"/>
      <c r="F164" s="12"/>
      <c r="G164" s="234">
        <f>G$97*Assumptions!$AC42*(1+Assumptions!$J$24)^(G$1-$G$1)*CHOOSE(Assumptions!$P$3,'Cost Curves'!BJ$6,'Cost Curves'!BJ$7,'Cost Curves'!BJ$8)</f>
        <v>0</v>
      </c>
      <c r="H164" s="234">
        <f>H$97*Assumptions!$AC42*(1+Assumptions!$J$24)^(H$1-$G$1)*CHOOSE(Assumptions!$P$3,'Cost Curves'!BK$6,'Cost Curves'!BK$7,'Cost Curves'!BK$8)</f>
        <v>0</v>
      </c>
      <c r="I164" s="234">
        <f>I$97*Assumptions!$AC42*(1+Assumptions!$J$24)^(I$1-$G$1)*CHOOSE(Assumptions!$P$3,'Cost Curves'!BL$6,'Cost Curves'!BL$7,'Cost Curves'!BL$8)</f>
        <v>0</v>
      </c>
      <c r="J164" s="234">
        <f>J$97*Assumptions!$AC42*(1+Assumptions!$J$24)^(J$1-$G$1)*CHOOSE(Assumptions!$P$3,'Cost Curves'!BM$6,'Cost Curves'!BM$7,'Cost Curves'!BM$8)</f>
        <v>0</v>
      </c>
      <c r="K164" s="234">
        <f>K$97*Assumptions!$AC42*(1+Assumptions!$J$24)^(K$1-$G$1)*CHOOSE(Assumptions!$P$3,'Cost Curves'!BN$6,'Cost Curves'!BN$7,'Cost Curves'!BN$8)</f>
        <v>0</v>
      </c>
      <c r="L164" s="234">
        <f>L$97*Assumptions!$AC42*(1+Assumptions!$J$24)^(L$1-$G$1)*CHOOSE(Assumptions!$P$3,'Cost Curves'!BO$6,'Cost Curves'!BO$7,'Cost Curves'!BO$8)</f>
        <v>0</v>
      </c>
      <c r="M164" s="234">
        <f>M$97*Assumptions!$AC42*(1+Assumptions!$J$24)^(M$1-$G$1)*CHOOSE(Assumptions!$P$3,'Cost Curves'!BP$6,'Cost Curves'!BP$7,'Cost Curves'!BP$8)</f>
        <v>0</v>
      </c>
      <c r="N164" s="234">
        <f>N$97*Assumptions!$AC42*(1+Assumptions!$J$24)^(N$1-$G$1)*CHOOSE(Assumptions!$P$3,'Cost Curves'!BQ$6,'Cost Curves'!BQ$7,'Cost Curves'!BQ$8)</f>
        <v>0</v>
      </c>
      <c r="O164" s="234">
        <f>O$97*Assumptions!$AC42*(1+Assumptions!$J$24)^(O$1-$G$1)*CHOOSE(Assumptions!$P$3,'Cost Curves'!BR$6,'Cost Curves'!BR$7,'Cost Curves'!BR$8)</f>
        <v>0</v>
      </c>
      <c r="P164" s="234">
        <f>P$97*Assumptions!$AC42*(1+Assumptions!$J$24)^(P$1-$G$1)*CHOOSE(Assumptions!$P$3,'Cost Curves'!BS$6,'Cost Curves'!BS$7,'Cost Curves'!BS$8)</f>
        <v>0</v>
      </c>
      <c r="Q164" s="234">
        <f>Q$97*Assumptions!$AC42*(1+Assumptions!$J$24)^(Q$1-$G$1)*CHOOSE(Assumptions!$P$3,'Cost Curves'!BT$6,'Cost Curves'!BT$7,'Cost Curves'!BT$8)</f>
        <v>0</v>
      </c>
      <c r="R164" s="234">
        <f>R$97*Assumptions!$AC42*(1+Assumptions!$J$24)^(R$1-$G$1)*CHOOSE(Assumptions!$P$3,'Cost Curves'!BU$6,'Cost Curves'!BU$7,'Cost Curves'!BU$8)</f>
        <v>0</v>
      </c>
      <c r="S164" s="234">
        <f>S$97*Assumptions!$AC42*(1+Assumptions!$J$24)^(S$1-$G$1)*CHOOSE(Assumptions!$P$3,'Cost Curves'!BV$6,'Cost Curves'!BV$7,'Cost Curves'!BV$8)</f>
        <v>0</v>
      </c>
      <c r="T164" s="234">
        <f>T$97*Assumptions!$AC42*(1+Assumptions!$J$24)^(T$1-$G$1)*CHOOSE(Assumptions!$P$3,'Cost Curves'!BW$6,'Cost Curves'!BW$7,'Cost Curves'!BW$8)</f>
        <v>0</v>
      </c>
      <c r="U164" s="234">
        <f>U$97*Assumptions!$AC42*(1+Assumptions!$J$24)^(U$1-$G$1)*CHOOSE(Assumptions!$P$3,'Cost Curves'!BX$6,'Cost Curves'!BX$7,'Cost Curves'!BX$8)</f>
        <v>0</v>
      </c>
      <c r="V164" s="234">
        <f>V$97*Assumptions!$AC42*(1+Assumptions!$J$24)^(V$1-$G$1)*CHOOSE(Assumptions!$P$3,'Cost Curves'!BY$6,'Cost Curves'!BY$7,'Cost Curves'!BY$8)</f>
        <v>0</v>
      </c>
      <c r="W164" s="234">
        <f>W$97*Assumptions!$AC42*(1+Assumptions!$J$24)^(W$1-$G$1)*CHOOSE(Assumptions!$P$3,'Cost Curves'!BZ$6,'Cost Curves'!BZ$7,'Cost Curves'!BZ$8)</f>
        <v>0</v>
      </c>
      <c r="X164" s="234">
        <f>X$97*Assumptions!$AC42*(1+Assumptions!$J$24)^(X$1-$G$1)*CHOOSE(Assumptions!$P$3,'Cost Curves'!CA$6,'Cost Curves'!CA$7,'Cost Curves'!CA$8)</f>
        <v>0</v>
      </c>
      <c r="Y164" s="12"/>
      <c r="Z164" s="12"/>
    </row>
    <row r="165" spans="1:26" ht="14.25" customHeight="1">
      <c r="A165" s="423"/>
      <c r="B165" s="423"/>
      <c r="C165" s="423"/>
      <c r="D165" s="125" t="s">
        <v>90</v>
      </c>
      <c r="E165" s="12"/>
      <c r="F165" s="12"/>
      <c r="G165" s="234">
        <f>G$97*Assumptions!$AC43*(1+Assumptions!$J$24)^(G$1-$G$1)*CHOOSE(Assumptions!$P$3,'Cost Curves'!BJ$6,'Cost Curves'!BJ$7,'Cost Curves'!BJ$8)</f>
        <v>0</v>
      </c>
      <c r="H165" s="234">
        <f>H$97*Assumptions!$AC43*(1+Assumptions!$J$24)^(H$1-$G$1)*CHOOSE(Assumptions!$P$3,'Cost Curves'!BK$6,'Cost Curves'!BK$7,'Cost Curves'!BK$8)</f>
        <v>0</v>
      </c>
      <c r="I165" s="234">
        <f>I$97*Assumptions!$AC43*(1+Assumptions!$J$24)^(I$1-$G$1)*CHOOSE(Assumptions!$P$3,'Cost Curves'!BL$6,'Cost Curves'!BL$7,'Cost Curves'!BL$8)</f>
        <v>1034.3775000000001</v>
      </c>
      <c r="J165" s="234">
        <f>J$97*Assumptions!$AC43*(1+Assumptions!$J$24)^(J$1-$G$1)*CHOOSE(Assumptions!$P$3,'Cost Curves'!BM$6,'Cost Curves'!BM$7,'Cost Curves'!BM$8)</f>
        <v>0</v>
      </c>
      <c r="K165" s="234">
        <f>K$97*Assumptions!$AC43*(1+Assumptions!$J$24)^(K$1-$G$1)*CHOOSE(Assumptions!$P$3,'Cost Curves'!BN$6,'Cost Curves'!BN$7,'Cost Curves'!BN$8)</f>
        <v>0</v>
      </c>
      <c r="L165" s="234">
        <f>L$97*Assumptions!$AC43*(1+Assumptions!$J$24)^(L$1-$G$1)*CHOOSE(Assumptions!$P$3,'Cost Curves'!BO$6,'Cost Curves'!BO$7,'Cost Curves'!BO$8)</f>
        <v>0</v>
      </c>
      <c r="M165" s="234">
        <f>M$97*Assumptions!$AC43*(1+Assumptions!$J$24)^(M$1-$G$1)*CHOOSE(Assumptions!$P$3,'Cost Curves'!BP$6,'Cost Curves'!BP$7,'Cost Curves'!BP$8)</f>
        <v>0</v>
      </c>
      <c r="N165" s="234">
        <f>N$97*Assumptions!$AC43*(1+Assumptions!$J$24)^(N$1-$G$1)*CHOOSE(Assumptions!$P$3,'Cost Curves'!BQ$6,'Cost Curves'!BQ$7,'Cost Curves'!BQ$8)</f>
        <v>0</v>
      </c>
      <c r="O165" s="234">
        <f>O$97*Assumptions!$AC43*(1+Assumptions!$J$24)^(O$1-$G$1)*CHOOSE(Assumptions!$P$3,'Cost Curves'!BR$6,'Cost Curves'!BR$7,'Cost Curves'!BR$8)</f>
        <v>1235.1008293529255</v>
      </c>
      <c r="P165" s="234">
        <f>P$97*Assumptions!$AC43*(1+Assumptions!$J$24)^(P$1-$G$1)*CHOOSE(Assumptions!$P$3,'Cost Curves'!BS$6,'Cost Curves'!BS$7,'Cost Curves'!BS$8)</f>
        <v>0</v>
      </c>
      <c r="Q165" s="234">
        <f>Q$97*Assumptions!$AC43*(1+Assumptions!$J$24)^(Q$1-$G$1)*CHOOSE(Assumptions!$P$3,'Cost Curves'!BT$6,'Cost Curves'!BT$7,'Cost Curves'!BT$8)</f>
        <v>0</v>
      </c>
      <c r="R165" s="234">
        <f>R$97*Assumptions!$AC43*(1+Assumptions!$J$24)^(R$1-$G$1)*CHOOSE(Assumptions!$P$3,'Cost Curves'!BU$6,'Cost Curves'!BU$7,'Cost Curves'!BU$8)</f>
        <v>0</v>
      </c>
      <c r="S165" s="234">
        <f>S$97*Assumptions!$AC43*(1+Assumptions!$J$24)^(S$1-$G$1)*CHOOSE(Assumptions!$P$3,'Cost Curves'!BV$6,'Cost Curves'!BV$7,'Cost Curves'!BV$8)</f>
        <v>0</v>
      </c>
      <c r="T165" s="234">
        <f>T$97*Assumptions!$AC43*(1+Assumptions!$J$24)^(T$1-$G$1)*CHOOSE(Assumptions!$P$3,'Cost Curves'!BW$6,'Cost Curves'!BW$7,'Cost Curves'!BW$8)</f>
        <v>0</v>
      </c>
      <c r="U165" s="234">
        <f>U$97*Assumptions!$AC43*(1+Assumptions!$J$24)^(U$1-$G$1)*CHOOSE(Assumptions!$P$3,'Cost Curves'!BX$6,'Cost Curves'!BX$7,'Cost Curves'!BX$8)</f>
        <v>1474.7749817337333</v>
      </c>
      <c r="V165" s="234">
        <f>V$97*Assumptions!$AC43*(1+Assumptions!$J$24)^(V$1-$G$1)*CHOOSE(Assumptions!$P$3,'Cost Curves'!BY$6,'Cost Curves'!BY$7,'Cost Curves'!BY$8)</f>
        <v>0</v>
      </c>
      <c r="W165" s="234">
        <f>W$97*Assumptions!$AC43*(1+Assumptions!$J$24)^(W$1-$G$1)*CHOOSE(Assumptions!$P$3,'Cost Curves'!BZ$6,'Cost Curves'!BZ$7,'Cost Curves'!BZ$8)</f>
        <v>0</v>
      </c>
      <c r="X165" s="234">
        <f>X$97*Assumptions!$AC43*(1+Assumptions!$J$24)^(X$1-$G$1)*CHOOSE(Assumptions!$P$3,'Cost Curves'!CA$6,'Cost Curves'!CA$7,'Cost Curves'!CA$8)</f>
        <v>0</v>
      </c>
      <c r="Y165" s="12"/>
      <c r="Z165" s="12"/>
    </row>
    <row r="166" spans="1:26" ht="14.25" customHeight="1">
      <c r="A166" s="423"/>
      <c r="B166" s="423"/>
      <c r="C166" s="423"/>
      <c r="D166" s="125" t="s">
        <v>171</v>
      </c>
      <c r="E166" s="12"/>
      <c r="F166" s="12"/>
      <c r="G166" s="234">
        <f>G$97*Assumptions!$AC44*(1+Assumptions!$J$24)^(G$1-$G$1)*CHOOSE(Assumptions!$P$3,'Cost Curves'!BJ$6,'Cost Curves'!BJ$7,'Cost Curves'!BJ$8)</f>
        <v>0</v>
      </c>
      <c r="H166" s="234">
        <f>H$97*Assumptions!$AC44*(1+Assumptions!$J$24)^(H$1-$G$1)*CHOOSE(Assumptions!$P$3,'Cost Curves'!BK$6,'Cost Curves'!BK$7,'Cost Curves'!BK$8)</f>
        <v>0</v>
      </c>
      <c r="I166" s="234">
        <f>I$97*Assumptions!$AC44*(1+Assumptions!$J$24)^(I$1-$G$1)*CHOOSE(Assumptions!$P$3,'Cost Curves'!BL$6,'Cost Curves'!BL$7,'Cost Curves'!BL$8)</f>
        <v>473.426625</v>
      </c>
      <c r="J166" s="234">
        <f>J$97*Assumptions!$AC44*(1+Assumptions!$J$24)^(J$1-$G$1)*CHOOSE(Assumptions!$P$3,'Cost Curves'!BM$6,'Cost Curves'!BM$7,'Cost Curves'!BM$8)</f>
        <v>0</v>
      </c>
      <c r="K166" s="234">
        <f>K$97*Assumptions!$AC44*(1+Assumptions!$J$24)^(K$1-$G$1)*CHOOSE(Assumptions!$P$3,'Cost Curves'!BN$6,'Cost Curves'!BN$7,'Cost Curves'!BN$8)</f>
        <v>0</v>
      </c>
      <c r="L166" s="234">
        <f>L$97*Assumptions!$AC44*(1+Assumptions!$J$24)^(L$1-$G$1)*CHOOSE(Assumptions!$P$3,'Cost Curves'!BO$6,'Cost Curves'!BO$7,'Cost Curves'!BO$8)</f>
        <v>0</v>
      </c>
      <c r="M166" s="234">
        <f>M$97*Assumptions!$AC44*(1+Assumptions!$J$24)^(M$1-$G$1)*CHOOSE(Assumptions!$P$3,'Cost Curves'!BP$6,'Cost Curves'!BP$7,'Cost Curves'!BP$8)</f>
        <v>0</v>
      </c>
      <c r="N166" s="234">
        <f>N$97*Assumptions!$AC44*(1+Assumptions!$J$24)^(N$1-$G$1)*CHOOSE(Assumptions!$P$3,'Cost Curves'!BQ$6,'Cost Curves'!BQ$7,'Cost Curves'!BQ$8)</f>
        <v>0</v>
      </c>
      <c r="O166" s="234">
        <f>O$97*Assumptions!$AC44*(1+Assumptions!$J$24)^(O$1-$G$1)*CHOOSE(Assumptions!$P$3,'Cost Curves'!BR$6,'Cost Curves'!BR$7,'Cost Curves'!BR$8)</f>
        <v>565.29614881922362</v>
      </c>
      <c r="P166" s="234">
        <f>P$97*Assumptions!$AC44*(1+Assumptions!$J$24)^(P$1-$G$1)*CHOOSE(Assumptions!$P$3,'Cost Curves'!BS$6,'Cost Curves'!BS$7,'Cost Curves'!BS$8)</f>
        <v>0</v>
      </c>
      <c r="Q166" s="234">
        <f>Q$97*Assumptions!$AC44*(1+Assumptions!$J$24)^(Q$1-$G$1)*CHOOSE(Assumptions!$P$3,'Cost Curves'!BT$6,'Cost Curves'!BT$7,'Cost Curves'!BT$8)</f>
        <v>0</v>
      </c>
      <c r="R166" s="234">
        <f>R$97*Assumptions!$AC44*(1+Assumptions!$J$24)^(R$1-$G$1)*CHOOSE(Assumptions!$P$3,'Cost Curves'!BU$6,'Cost Curves'!BU$7,'Cost Curves'!BU$8)</f>
        <v>0</v>
      </c>
      <c r="S166" s="234">
        <f>S$97*Assumptions!$AC44*(1+Assumptions!$J$24)^(S$1-$G$1)*CHOOSE(Assumptions!$P$3,'Cost Curves'!BV$6,'Cost Curves'!BV$7,'Cost Curves'!BV$8)</f>
        <v>0</v>
      </c>
      <c r="T166" s="234">
        <f>T$97*Assumptions!$AC44*(1+Assumptions!$J$24)^(T$1-$G$1)*CHOOSE(Assumptions!$P$3,'Cost Curves'!BW$6,'Cost Curves'!BW$7,'Cost Curves'!BW$8)</f>
        <v>0</v>
      </c>
      <c r="U166" s="234">
        <f>U$97*Assumptions!$AC44*(1+Assumptions!$J$24)^(U$1-$G$1)*CHOOSE(Assumptions!$P$3,'Cost Curves'!BX$6,'Cost Curves'!BX$7,'Cost Curves'!BX$8)</f>
        <v>674.99316471659324</v>
      </c>
      <c r="V166" s="234">
        <f>V$97*Assumptions!$AC44*(1+Assumptions!$J$24)^(V$1-$G$1)*CHOOSE(Assumptions!$P$3,'Cost Curves'!BY$6,'Cost Curves'!BY$7,'Cost Curves'!BY$8)</f>
        <v>0</v>
      </c>
      <c r="W166" s="234">
        <f>W$97*Assumptions!$AC44*(1+Assumptions!$J$24)^(W$1-$G$1)*CHOOSE(Assumptions!$P$3,'Cost Curves'!BZ$6,'Cost Curves'!BZ$7,'Cost Curves'!BZ$8)</f>
        <v>0</v>
      </c>
      <c r="X166" s="234">
        <f>X$97*Assumptions!$AC44*(1+Assumptions!$J$24)^(X$1-$G$1)*CHOOSE(Assumptions!$P$3,'Cost Curves'!CA$6,'Cost Curves'!CA$7,'Cost Curves'!CA$8)</f>
        <v>0</v>
      </c>
      <c r="Y166" s="12"/>
      <c r="Z166" s="12"/>
    </row>
    <row r="167" spans="1:26" ht="14.25" customHeight="1">
      <c r="A167" s="423"/>
      <c r="B167" s="423"/>
      <c r="C167" s="423"/>
      <c r="D167" s="125" t="s">
        <v>92</v>
      </c>
      <c r="E167" s="12"/>
      <c r="F167" s="12"/>
      <c r="G167" s="234">
        <f>G$97*Assumptions!$AC45*(1+Assumptions!$J$24)^(G$1-$G$1)*CHOOSE(Assumptions!$P$3,'Cost Curves'!BJ$6,'Cost Curves'!BJ$7,'Cost Curves'!BJ$8)</f>
        <v>0</v>
      </c>
      <c r="H167" s="234">
        <f>H$97*Assumptions!$AC45*(1+Assumptions!$J$24)^(H$1-$G$1)*CHOOSE(Assumptions!$P$3,'Cost Curves'!BK$6,'Cost Curves'!BK$7,'Cost Curves'!BK$8)</f>
        <v>0</v>
      </c>
      <c r="I167" s="234">
        <f>I$97*Assumptions!$AC45*(1+Assumptions!$J$24)^(I$1-$G$1)*CHOOSE(Assumptions!$P$3,'Cost Curves'!BL$6,'Cost Curves'!BL$7,'Cost Curves'!BL$8)</f>
        <v>1157.7071249999999</v>
      </c>
      <c r="J167" s="234">
        <f>J$97*Assumptions!$AC45*(1+Assumptions!$J$24)^(J$1-$G$1)*CHOOSE(Assumptions!$P$3,'Cost Curves'!BM$6,'Cost Curves'!BM$7,'Cost Curves'!BM$8)</f>
        <v>0</v>
      </c>
      <c r="K167" s="234">
        <f>K$97*Assumptions!$AC45*(1+Assumptions!$J$24)^(K$1-$G$1)*CHOOSE(Assumptions!$P$3,'Cost Curves'!BN$6,'Cost Curves'!BN$7,'Cost Curves'!BN$8)</f>
        <v>0</v>
      </c>
      <c r="L167" s="234">
        <f>L$97*Assumptions!$AC45*(1+Assumptions!$J$24)^(L$1-$G$1)*CHOOSE(Assumptions!$P$3,'Cost Curves'!BO$6,'Cost Curves'!BO$7,'Cost Curves'!BO$8)</f>
        <v>0</v>
      </c>
      <c r="M167" s="234">
        <f>M$97*Assumptions!$AC45*(1+Assumptions!$J$24)^(M$1-$G$1)*CHOOSE(Assumptions!$P$3,'Cost Curves'!BP$6,'Cost Curves'!BP$7,'Cost Curves'!BP$8)</f>
        <v>0</v>
      </c>
      <c r="N167" s="234">
        <f>N$97*Assumptions!$AC45*(1+Assumptions!$J$24)^(N$1-$G$1)*CHOOSE(Assumptions!$P$3,'Cost Curves'!BQ$6,'Cost Curves'!BQ$7,'Cost Curves'!BQ$8)</f>
        <v>0</v>
      </c>
      <c r="O167" s="234">
        <f>O$97*Assumptions!$AC45*(1+Assumptions!$J$24)^(O$1-$G$1)*CHOOSE(Assumptions!$P$3,'Cost Curves'!BR$6,'Cost Curves'!BR$7,'Cost Curves'!BR$8)</f>
        <v>1382.362851314236</v>
      </c>
      <c r="P167" s="234">
        <f>P$97*Assumptions!$AC45*(1+Assumptions!$J$24)^(P$1-$G$1)*CHOOSE(Assumptions!$P$3,'Cost Curves'!BS$6,'Cost Curves'!BS$7,'Cost Curves'!BS$8)</f>
        <v>0</v>
      </c>
      <c r="Q167" s="234">
        <f>Q$97*Assumptions!$AC45*(1+Assumptions!$J$24)^(Q$1-$G$1)*CHOOSE(Assumptions!$P$3,'Cost Curves'!BT$6,'Cost Curves'!BT$7,'Cost Curves'!BT$8)</f>
        <v>0</v>
      </c>
      <c r="R167" s="234">
        <f>R$97*Assumptions!$AC45*(1+Assumptions!$J$24)^(R$1-$G$1)*CHOOSE(Assumptions!$P$3,'Cost Curves'!BU$6,'Cost Curves'!BU$7,'Cost Curves'!BU$8)</f>
        <v>0</v>
      </c>
      <c r="S167" s="234">
        <f>S$97*Assumptions!$AC45*(1+Assumptions!$J$24)^(S$1-$G$1)*CHOOSE(Assumptions!$P$3,'Cost Curves'!BV$6,'Cost Curves'!BV$7,'Cost Curves'!BV$8)</f>
        <v>0</v>
      </c>
      <c r="T167" s="234">
        <f>T$97*Assumptions!$AC45*(1+Assumptions!$J$24)^(T$1-$G$1)*CHOOSE(Assumptions!$P$3,'Cost Curves'!BW$6,'Cost Curves'!BW$7,'Cost Curves'!BW$8)</f>
        <v>0</v>
      </c>
      <c r="U167" s="234">
        <f>U$97*Assumptions!$AC45*(1+Assumptions!$J$24)^(U$1-$G$1)*CHOOSE(Assumptions!$P$3,'Cost Curves'!BX$6,'Cost Curves'!BX$7,'Cost Curves'!BX$8)</f>
        <v>1650.6135372481399</v>
      </c>
      <c r="V167" s="234">
        <f>V$97*Assumptions!$AC45*(1+Assumptions!$J$24)^(V$1-$G$1)*CHOOSE(Assumptions!$P$3,'Cost Curves'!BY$6,'Cost Curves'!BY$7,'Cost Curves'!BY$8)</f>
        <v>0</v>
      </c>
      <c r="W167" s="234">
        <f>W$97*Assumptions!$AC45*(1+Assumptions!$J$24)^(W$1-$G$1)*CHOOSE(Assumptions!$P$3,'Cost Curves'!BZ$6,'Cost Curves'!BZ$7,'Cost Curves'!BZ$8)</f>
        <v>0</v>
      </c>
      <c r="X167" s="234">
        <f>X$97*Assumptions!$AC45*(1+Assumptions!$J$24)^(X$1-$G$1)*CHOOSE(Assumptions!$P$3,'Cost Curves'!CA$6,'Cost Curves'!CA$7,'Cost Curves'!CA$8)</f>
        <v>0</v>
      </c>
      <c r="Y167" s="12"/>
      <c r="Z167" s="12"/>
    </row>
    <row r="168" spans="1:26" ht="14.25" customHeight="1">
      <c r="A168" s="423"/>
      <c r="B168" s="423"/>
      <c r="C168" s="423"/>
      <c r="D168" s="125" t="s">
        <v>93</v>
      </c>
      <c r="E168" s="12"/>
      <c r="F168" s="12"/>
      <c r="G168" s="234">
        <f>G$97*Assumptions!$AC46*(1+Assumptions!$J$24)^(G$1-$G$1)*CHOOSE(Assumptions!$P$3,'Cost Curves'!BJ$6,'Cost Curves'!BJ$7,'Cost Curves'!BJ$8)</f>
        <v>0</v>
      </c>
      <c r="H168" s="234">
        <f>H$97*Assumptions!$AC46*(1+Assumptions!$J$24)^(H$1-$G$1)*CHOOSE(Assumptions!$P$3,'Cost Curves'!BK$6,'Cost Curves'!BK$7,'Cost Curves'!BK$8)</f>
        <v>0</v>
      </c>
      <c r="I168" s="234">
        <f>I$97*Assumptions!$AC46*(1+Assumptions!$J$24)^(I$1-$G$1)*CHOOSE(Assumptions!$P$3,'Cost Curves'!BL$6,'Cost Curves'!BL$7,'Cost Curves'!BL$8)</f>
        <v>2585.9437499999999</v>
      </c>
      <c r="J168" s="234">
        <f>J$97*Assumptions!$AC46*(1+Assumptions!$J$24)^(J$1-$G$1)*CHOOSE(Assumptions!$P$3,'Cost Curves'!BM$6,'Cost Curves'!BM$7,'Cost Curves'!BM$8)</f>
        <v>0</v>
      </c>
      <c r="K168" s="234">
        <f>K$97*Assumptions!$AC46*(1+Assumptions!$J$24)^(K$1-$G$1)*CHOOSE(Assumptions!$P$3,'Cost Curves'!BN$6,'Cost Curves'!BN$7,'Cost Curves'!BN$8)</f>
        <v>0</v>
      </c>
      <c r="L168" s="234">
        <f>L$97*Assumptions!$AC46*(1+Assumptions!$J$24)^(L$1-$G$1)*CHOOSE(Assumptions!$P$3,'Cost Curves'!BO$6,'Cost Curves'!BO$7,'Cost Curves'!BO$8)</f>
        <v>0</v>
      </c>
      <c r="M168" s="234">
        <f>M$97*Assumptions!$AC46*(1+Assumptions!$J$24)^(M$1-$G$1)*CHOOSE(Assumptions!$P$3,'Cost Curves'!BP$6,'Cost Curves'!BP$7,'Cost Curves'!BP$8)</f>
        <v>0</v>
      </c>
      <c r="N168" s="234">
        <f>N$97*Assumptions!$AC46*(1+Assumptions!$J$24)^(N$1-$G$1)*CHOOSE(Assumptions!$P$3,'Cost Curves'!BQ$6,'Cost Curves'!BQ$7,'Cost Curves'!BQ$8)</f>
        <v>0</v>
      </c>
      <c r="O168" s="234">
        <f>O$97*Assumptions!$AC46*(1+Assumptions!$J$24)^(O$1-$G$1)*CHOOSE(Assumptions!$P$3,'Cost Curves'!BR$6,'Cost Curves'!BR$7,'Cost Curves'!BR$8)</f>
        <v>3087.7520733823139</v>
      </c>
      <c r="P168" s="234">
        <f>P$97*Assumptions!$AC46*(1+Assumptions!$J$24)^(P$1-$G$1)*CHOOSE(Assumptions!$P$3,'Cost Curves'!BS$6,'Cost Curves'!BS$7,'Cost Curves'!BS$8)</f>
        <v>0</v>
      </c>
      <c r="Q168" s="234">
        <f>Q$97*Assumptions!$AC46*(1+Assumptions!$J$24)^(Q$1-$G$1)*CHOOSE(Assumptions!$P$3,'Cost Curves'!BT$6,'Cost Curves'!BT$7,'Cost Curves'!BT$8)</f>
        <v>0</v>
      </c>
      <c r="R168" s="234">
        <f>R$97*Assumptions!$AC46*(1+Assumptions!$J$24)^(R$1-$G$1)*CHOOSE(Assumptions!$P$3,'Cost Curves'!BU$6,'Cost Curves'!BU$7,'Cost Curves'!BU$8)</f>
        <v>0</v>
      </c>
      <c r="S168" s="234">
        <f>S$97*Assumptions!$AC46*(1+Assumptions!$J$24)^(S$1-$G$1)*CHOOSE(Assumptions!$P$3,'Cost Curves'!BV$6,'Cost Curves'!BV$7,'Cost Curves'!BV$8)</f>
        <v>0</v>
      </c>
      <c r="T168" s="234">
        <f>T$97*Assumptions!$AC46*(1+Assumptions!$J$24)^(T$1-$G$1)*CHOOSE(Assumptions!$P$3,'Cost Curves'!BW$6,'Cost Curves'!BW$7,'Cost Curves'!BW$8)</f>
        <v>0</v>
      </c>
      <c r="U168" s="234">
        <f>U$97*Assumptions!$AC46*(1+Assumptions!$J$24)^(U$1-$G$1)*CHOOSE(Assumptions!$P$3,'Cost Curves'!BX$6,'Cost Curves'!BX$7,'Cost Curves'!BX$8)</f>
        <v>3686.9374543343329</v>
      </c>
      <c r="V168" s="234">
        <f>V$97*Assumptions!$AC46*(1+Assumptions!$J$24)^(V$1-$G$1)*CHOOSE(Assumptions!$P$3,'Cost Curves'!BY$6,'Cost Curves'!BY$7,'Cost Curves'!BY$8)</f>
        <v>0</v>
      </c>
      <c r="W168" s="234">
        <f>W$97*Assumptions!$AC46*(1+Assumptions!$J$24)^(W$1-$G$1)*CHOOSE(Assumptions!$P$3,'Cost Curves'!BZ$6,'Cost Curves'!BZ$7,'Cost Curves'!BZ$8)</f>
        <v>0</v>
      </c>
      <c r="X168" s="234">
        <f>X$97*Assumptions!$AC46*(1+Assumptions!$J$24)^(X$1-$G$1)*CHOOSE(Assumptions!$P$3,'Cost Curves'!CA$6,'Cost Curves'!CA$7,'Cost Curves'!CA$8)</f>
        <v>0</v>
      </c>
      <c r="Y168" s="12"/>
      <c r="Z168" s="12"/>
    </row>
    <row r="169" spans="1:26" ht="14.25" customHeight="1">
      <c r="A169" s="423"/>
      <c r="B169" s="423"/>
      <c r="C169" s="423"/>
      <c r="D169" s="125" t="s">
        <v>94</v>
      </c>
      <c r="E169" s="12"/>
      <c r="F169" s="12"/>
      <c r="G169" s="234">
        <f>G$97*Assumptions!$AC47*(1+Assumptions!$J$24)^(G$1-$G$1)*CHOOSE(Assumptions!$P$3,'Cost Curves'!BJ$6,'Cost Curves'!BJ$7,'Cost Curves'!BJ$8)</f>
        <v>0</v>
      </c>
      <c r="H169" s="234">
        <f>H$97*Assumptions!$AC47*(1+Assumptions!$J$24)^(H$1-$G$1)*CHOOSE(Assumptions!$P$3,'Cost Curves'!BK$6,'Cost Curves'!BK$7,'Cost Curves'!BK$8)</f>
        <v>0</v>
      </c>
      <c r="I169" s="234">
        <f>I$97*Assumptions!$AC47*(1+Assumptions!$J$24)^(I$1-$G$1)*CHOOSE(Assumptions!$P$3,'Cost Curves'!BL$6,'Cost Curves'!BL$7,'Cost Curves'!BL$8)</f>
        <v>0</v>
      </c>
      <c r="J169" s="234">
        <f>J$97*Assumptions!$AC47*(1+Assumptions!$J$24)^(J$1-$G$1)*CHOOSE(Assumptions!$P$3,'Cost Curves'!BM$6,'Cost Curves'!BM$7,'Cost Curves'!BM$8)</f>
        <v>0</v>
      </c>
      <c r="K169" s="234">
        <f>K$97*Assumptions!$AC47*(1+Assumptions!$J$24)^(K$1-$G$1)*CHOOSE(Assumptions!$P$3,'Cost Curves'!BN$6,'Cost Curves'!BN$7,'Cost Curves'!BN$8)</f>
        <v>0</v>
      </c>
      <c r="L169" s="234">
        <f>L$97*Assumptions!$AC47*(1+Assumptions!$J$24)^(L$1-$G$1)*CHOOSE(Assumptions!$P$3,'Cost Curves'!BO$6,'Cost Curves'!BO$7,'Cost Curves'!BO$8)</f>
        <v>0</v>
      </c>
      <c r="M169" s="234">
        <f>M$97*Assumptions!$AC47*(1+Assumptions!$J$24)^(M$1-$G$1)*CHOOSE(Assumptions!$P$3,'Cost Curves'!BP$6,'Cost Curves'!BP$7,'Cost Curves'!BP$8)</f>
        <v>0</v>
      </c>
      <c r="N169" s="234">
        <f>N$97*Assumptions!$AC47*(1+Assumptions!$J$24)^(N$1-$G$1)*CHOOSE(Assumptions!$P$3,'Cost Curves'!BQ$6,'Cost Curves'!BQ$7,'Cost Curves'!BQ$8)</f>
        <v>0</v>
      </c>
      <c r="O169" s="234">
        <f>O$97*Assumptions!$AC47*(1+Assumptions!$J$24)^(O$1-$G$1)*CHOOSE(Assumptions!$P$3,'Cost Curves'!BR$6,'Cost Curves'!BR$7,'Cost Curves'!BR$8)</f>
        <v>0</v>
      </c>
      <c r="P169" s="234">
        <f>P$97*Assumptions!$AC47*(1+Assumptions!$J$24)^(P$1-$G$1)*CHOOSE(Assumptions!$P$3,'Cost Curves'!BS$6,'Cost Curves'!BS$7,'Cost Curves'!BS$8)</f>
        <v>0</v>
      </c>
      <c r="Q169" s="234">
        <f>Q$97*Assumptions!$AC47*(1+Assumptions!$J$24)^(Q$1-$G$1)*CHOOSE(Assumptions!$P$3,'Cost Curves'!BT$6,'Cost Curves'!BT$7,'Cost Curves'!BT$8)</f>
        <v>0</v>
      </c>
      <c r="R169" s="234">
        <f>R$97*Assumptions!$AC47*(1+Assumptions!$J$24)^(R$1-$G$1)*CHOOSE(Assumptions!$P$3,'Cost Curves'!BU$6,'Cost Curves'!BU$7,'Cost Curves'!BU$8)</f>
        <v>0</v>
      </c>
      <c r="S169" s="234">
        <f>S$97*Assumptions!$AC47*(1+Assumptions!$J$24)^(S$1-$G$1)*CHOOSE(Assumptions!$P$3,'Cost Curves'!BV$6,'Cost Curves'!BV$7,'Cost Curves'!BV$8)</f>
        <v>0</v>
      </c>
      <c r="T169" s="234">
        <f>T$97*Assumptions!$AC47*(1+Assumptions!$J$24)^(T$1-$G$1)*CHOOSE(Assumptions!$P$3,'Cost Curves'!BW$6,'Cost Curves'!BW$7,'Cost Curves'!BW$8)</f>
        <v>0</v>
      </c>
      <c r="U169" s="234">
        <f>U$97*Assumptions!$AC47*(1+Assumptions!$J$24)^(U$1-$G$1)*CHOOSE(Assumptions!$P$3,'Cost Curves'!BX$6,'Cost Curves'!BX$7,'Cost Curves'!BX$8)</f>
        <v>0</v>
      </c>
      <c r="V169" s="234">
        <f>V$97*Assumptions!$AC47*(1+Assumptions!$J$24)^(V$1-$G$1)*CHOOSE(Assumptions!$P$3,'Cost Curves'!BY$6,'Cost Curves'!BY$7,'Cost Curves'!BY$8)</f>
        <v>0</v>
      </c>
      <c r="W169" s="234">
        <f>W$97*Assumptions!$AC47*(1+Assumptions!$J$24)^(W$1-$G$1)*CHOOSE(Assumptions!$P$3,'Cost Curves'!BZ$6,'Cost Curves'!BZ$7,'Cost Curves'!BZ$8)</f>
        <v>0</v>
      </c>
      <c r="X169" s="234">
        <f>X$97*Assumptions!$AC47*(1+Assumptions!$J$24)^(X$1-$G$1)*CHOOSE(Assumptions!$P$3,'Cost Curves'!CA$6,'Cost Curves'!CA$7,'Cost Curves'!CA$8)</f>
        <v>0</v>
      </c>
      <c r="Y169" s="12"/>
      <c r="Z169" s="12"/>
    </row>
    <row r="170" spans="1:26" ht="14.25" customHeight="1">
      <c r="A170" s="423"/>
      <c r="B170" s="423"/>
      <c r="C170" s="423"/>
      <c r="D170" s="125" t="s">
        <v>211</v>
      </c>
      <c r="E170" s="12"/>
      <c r="F170" s="12"/>
      <c r="G170" s="234">
        <f>G$97*Assumptions!$AC48*(1+Assumptions!$J$24)^(G$1-$G$1)*CHOOSE(Assumptions!$P$3,'Cost Curves'!BJ$6,'Cost Curves'!BJ$7,'Cost Curves'!BJ$8)</f>
        <v>0</v>
      </c>
      <c r="H170" s="234">
        <f>H$97*Assumptions!$AC48*(1+Assumptions!$J$24)^(H$1-$G$1)*CHOOSE(Assumptions!$P$3,'Cost Curves'!BK$6,'Cost Curves'!BK$7,'Cost Curves'!BK$8)</f>
        <v>0</v>
      </c>
      <c r="I170" s="234">
        <f>I$97*Assumptions!$AC48*(1+Assumptions!$J$24)^(I$1-$G$1)*CHOOSE(Assumptions!$P$3,'Cost Curves'!BL$6,'Cost Curves'!BL$7,'Cost Curves'!BL$8)</f>
        <v>3600.4293750000002</v>
      </c>
      <c r="J170" s="234">
        <f>J$97*Assumptions!$AC48*(1+Assumptions!$J$24)^(J$1-$G$1)*CHOOSE(Assumptions!$P$3,'Cost Curves'!BM$6,'Cost Curves'!BM$7,'Cost Curves'!BM$8)</f>
        <v>0</v>
      </c>
      <c r="K170" s="234">
        <f>K$97*Assumptions!$AC48*(1+Assumptions!$J$24)^(K$1-$G$1)*CHOOSE(Assumptions!$P$3,'Cost Curves'!BN$6,'Cost Curves'!BN$7,'Cost Curves'!BN$8)</f>
        <v>0</v>
      </c>
      <c r="L170" s="234">
        <f>L$97*Assumptions!$AC48*(1+Assumptions!$J$24)^(L$1-$G$1)*CHOOSE(Assumptions!$P$3,'Cost Curves'!BO$6,'Cost Curves'!BO$7,'Cost Curves'!BO$8)</f>
        <v>0</v>
      </c>
      <c r="M170" s="234">
        <f>M$97*Assumptions!$AC48*(1+Assumptions!$J$24)^(M$1-$G$1)*CHOOSE(Assumptions!$P$3,'Cost Curves'!BP$6,'Cost Curves'!BP$7,'Cost Curves'!BP$8)</f>
        <v>0</v>
      </c>
      <c r="N170" s="234">
        <f>N$97*Assumptions!$AC48*(1+Assumptions!$J$24)^(N$1-$G$1)*CHOOSE(Assumptions!$P$3,'Cost Curves'!BQ$6,'Cost Curves'!BQ$7,'Cost Curves'!BQ$8)</f>
        <v>0</v>
      </c>
      <c r="O170" s="234">
        <f>O$97*Assumptions!$AC48*(1+Assumptions!$J$24)^(O$1-$G$1)*CHOOSE(Assumptions!$P$3,'Cost Curves'!BR$6,'Cost Curves'!BR$7,'Cost Curves'!BR$8)</f>
        <v>4299.100963709222</v>
      </c>
      <c r="P170" s="234">
        <f>P$97*Assumptions!$AC48*(1+Assumptions!$J$24)^(P$1-$G$1)*CHOOSE(Assumptions!$P$3,'Cost Curves'!BS$6,'Cost Curves'!BS$7,'Cost Curves'!BS$8)</f>
        <v>0</v>
      </c>
      <c r="Q170" s="234">
        <f>Q$97*Assumptions!$AC48*(1+Assumptions!$J$24)^(Q$1-$G$1)*CHOOSE(Assumptions!$P$3,'Cost Curves'!BT$6,'Cost Curves'!BT$7,'Cost Curves'!BT$8)</f>
        <v>0</v>
      </c>
      <c r="R170" s="234">
        <f>R$97*Assumptions!$AC48*(1+Assumptions!$J$24)^(R$1-$G$1)*CHOOSE(Assumptions!$P$3,'Cost Curves'!BU$6,'Cost Curves'!BU$7,'Cost Curves'!BU$8)</f>
        <v>0</v>
      </c>
      <c r="S170" s="234">
        <f>S$97*Assumptions!$AC48*(1+Assumptions!$J$24)^(S$1-$G$1)*CHOOSE(Assumptions!$P$3,'Cost Curves'!BV$6,'Cost Curves'!BV$7,'Cost Curves'!BV$8)</f>
        <v>0</v>
      </c>
      <c r="T170" s="234">
        <f>T$97*Assumptions!$AC48*(1+Assumptions!$J$24)^(T$1-$G$1)*CHOOSE(Assumptions!$P$3,'Cost Curves'!BW$6,'Cost Curves'!BW$7,'Cost Curves'!BW$8)</f>
        <v>0</v>
      </c>
      <c r="U170" s="234">
        <f>U$97*Assumptions!$AC48*(1+Assumptions!$J$24)^(U$1-$G$1)*CHOOSE(Assumptions!$P$3,'Cost Curves'!BX$6,'Cost Curves'!BX$7,'Cost Curves'!BX$8)</f>
        <v>5133.351378727034</v>
      </c>
      <c r="V170" s="234">
        <f>V$97*Assumptions!$AC48*(1+Assumptions!$J$24)^(V$1-$G$1)*CHOOSE(Assumptions!$P$3,'Cost Curves'!BY$6,'Cost Curves'!BY$7,'Cost Curves'!BY$8)</f>
        <v>0</v>
      </c>
      <c r="W170" s="234">
        <f>W$97*Assumptions!$AC48*(1+Assumptions!$J$24)^(W$1-$G$1)*CHOOSE(Assumptions!$P$3,'Cost Curves'!BZ$6,'Cost Curves'!BZ$7,'Cost Curves'!BZ$8)</f>
        <v>0</v>
      </c>
      <c r="X170" s="234">
        <f>X$97*Assumptions!$AC48*(1+Assumptions!$J$24)^(X$1-$G$1)*CHOOSE(Assumptions!$P$3,'Cost Curves'!CA$6,'Cost Curves'!CA$7,'Cost Curves'!CA$8)</f>
        <v>0</v>
      </c>
      <c r="Y170" s="12"/>
      <c r="Z170" s="12"/>
    </row>
    <row r="171" spans="1:26" ht="14.25" customHeight="1">
      <c r="A171" s="423"/>
      <c r="B171" s="423"/>
      <c r="C171" s="423"/>
      <c r="D171" s="239" t="s">
        <v>96</v>
      </c>
      <c r="E171" s="89"/>
      <c r="F171" s="89"/>
      <c r="G171" s="234">
        <f>G$97*Assumptions!$AC49*(1+Assumptions!$J$24)^(G$1-$G$1)*CHOOSE(Assumptions!$P$3,'Cost Curves'!BJ$6,'Cost Curves'!BJ$7,'Cost Curves'!BJ$8)</f>
        <v>0</v>
      </c>
      <c r="H171" s="234">
        <f>H$97*Assumptions!$AC49*(1+Assumptions!$J$24)^(H$1-$G$1)*CHOOSE(Assumptions!$P$3,'Cost Curves'!BK$6,'Cost Curves'!BK$7,'Cost Curves'!BK$8)</f>
        <v>0</v>
      </c>
      <c r="I171" s="234">
        <f>I$97*Assumptions!$AC49*(1+Assumptions!$J$24)^(I$1-$G$1)*CHOOSE(Assumptions!$P$3,'Cost Curves'!BL$6,'Cost Curves'!BL$7,'Cost Curves'!BL$8)</f>
        <v>950.83162499999992</v>
      </c>
      <c r="J171" s="234">
        <f>J$97*Assumptions!$AC49*(1+Assumptions!$J$24)^(J$1-$G$1)*CHOOSE(Assumptions!$P$3,'Cost Curves'!BM$6,'Cost Curves'!BM$7,'Cost Curves'!BM$8)</f>
        <v>0</v>
      </c>
      <c r="K171" s="234">
        <f>K$97*Assumptions!$AC49*(1+Assumptions!$J$24)^(K$1-$G$1)*CHOOSE(Assumptions!$P$3,'Cost Curves'!BN$6,'Cost Curves'!BN$7,'Cost Curves'!BN$8)</f>
        <v>0</v>
      </c>
      <c r="L171" s="234">
        <f>L$97*Assumptions!$AC49*(1+Assumptions!$J$24)^(L$1-$G$1)*CHOOSE(Assumptions!$P$3,'Cost Curves'!BO$6,'Cost Curves'!BO$7,'Cost Curves'!BO$8)</f>
        <v>0</v>
      </c>
      <c r="M171" s="234">
        <f>M$97*Assumptions!$AC49*(1+Assumptions!$J$24)^(M$1-$G$1)*CHOOSE(Assumptions!$P$3,'Cost Curves'!BP$6,'Cost Curves'!BP$7,'Cost Curves'!BP$8)</f>
        <v>0</v>
      </c>
      <c r="N171" s="234">
        <f>N$97*Assumptions!$AC49*(1+Assumptions!$J$24)^(N$1-$G$1)*CHOOSE(Assumptions!$P$3,'Cost Curves'!BQ$6,'Cost Curves'!BQ$7,'Cost Curves'!BQ$8)</f>
        <v>0</v>
      </c>
      <c r="O171" s="234">
        <f>O$97*Assumptions!$AC49*(1+Assumptions!$J$24)^(O$1-$G$1)*CHOOSE(Assumptions!$P$3,'Cost Curves'!BR$6,'Cost Curves'!BR$7,'Cost Curves'!BR$8)</f>
        <v>1135.3426854436507</v>
      </c>
      <c r="P171" s="234">
        <f>P$97*Assumptions!$AC49*(1+Assumptions!$J$24)^(P$1-$G$1)*CHOOSE(Assumptions!$P$3,'Cost Curves'!BS$6,'Cost Curves'!BS$7,'Cost Curves'!BS$8)</f>
        <v>0</v>
      </c>
      <c r="Q171" s="234">
        <f>Q$97*Assumptions!$AC49*(1+Assumptions!$J$24)^(Q$1-$G$1)*CHOOSE(Assumptions!$P$3,'Cost Curves'!BT$6,'Cost Curves'!BT$7,'Cost Curves'!BT$8)</f>
        <v>0</v>
      </c>
      <c r="R171" s="234">
        <f>R$97*Assumptions!$AC49*(1+Assumptions!$J$24)^(R$1-$G$1)*CHOOSE(Assumptions!$P$3,'Cost Curves'!BU$6,'Cost Curves'!BU$7,'Cost Curves'!BU$8)</f>
        <v>0</v>
      </c>
      <c r="S171" s="234">
        <f>S$97*Assumptions!$AC49*(1+Assumptions!$J$24)^(S$1-$G$1)*CHOOSE(Assumptions!$P$3,'Cost Curves'!BV$6,'Cost Curves'!BV$7,'Cost Curves'!BV$8)</f>
        <v>0</v>
      </c>
      <c r="T171" s="234">
        <f>T$97*Assumptions!$AC49*(1+Assumptions!$J$24)^(T$1-$G$1)*CHOOSE(Assumptions!$P$3,'Cost Curves'!BW$6,'Cost Curves'!BW$7,'Cost Curves'!BW$8)</f>
        <v>0</v>
      </c>
      <c r="U171" s="234">
        <f>U$97*Assumptions!$AC49*(1+Assumptions!$J$24)^(U$1-$G$1)*CHOOSE(Assumptions!$P$3,'Cost Curves'!BX$6,'Cost Curves'!BX$7,'Cost Curves'!BX$8)</f>
        <v>1355.6585409013933</v>
      </c>
      <c r="V171" s="234">
        <f>V$97*Assumptions!$AC49*(1+Assumptions!$J$24)^(V$1-$G$1)*CHOOSE(Assumptions!$P$3,'Cost Curves'!BY$6,'Cost Curves'!BY$7,'Cost Curves'!BY$8)</f>
        <v>0</v>
      </c>
      <c r="W171" s="234">
        <f>W$97*Assumptions!$AC49*(1+Assumptions!$J$24)^(W$1-$G$1)*CHOOSE(Assumptions!$P$3,'Cost Curves'!BZ$6,'Cost Curves'!BZ$7,'Cost Curves'!BZ$8)</f>
        <v>0</v>
      </c>
      <c r="X171" s="234">
        <f>X$97*Assumptions!$AC49*(1+Assumptions!$J$24)^(X$1-$G$1)*CHOOSE(Assumptions!$P$3,'Cost Curves'!CA$6,'Cost Curves'!CA$7,'Cost Curves'!CA$8)</f>
        <v>0</v>
      </c>
      <c r="Y171" s="12"/>
      <c r="Z171" s="12"/>
    </row>
    <row r="172" spans="1:26" ht="14.25" customHeight="1">
      <c r="A172" s="423"/>
      <c r="B172" s="423"/>
      <c r="C172" s="423"/>
      <c r="D172" s="353" t="s">
        <v>183</v>
      </c>
      <c r="E172" s="12"/>
      <c r="F172" s="12"/>
      <c r="G172" s="234">
        <f t="shared" ref="G172:X172" si="13">SUM(G153:G171)</f>
        <v>0</v>
      </c>
      <c r="H172" s="234">
        <f t="shared" si="13"/>
        <v>0</v>
      </c>
      <c r="I172" s="234">
        <f t="shared" si="13"/>
        <v>104213.53312500002</v>
      </c>
      <c r="J172" s="234">
        <f t="shared" si="13"/>
        <v>0</v>
      </c>
      <c r="K172" s="234">
        <f t="shared" si="13"/>
        <v>0</v>
      </c>
      <c r="L172" s="234">
        <f t="shared" si="13"/>
        <v>0</v>
      </c>
      <c r="M172" s="234">
        <f t="shared" si="13"/>
        <v>0</v>
      </c>
      <c r="N172" s="234">
        <f t="shared" si="13"/>
        <v>0</v>
      </c>
      <c r="O172" s="234">
        <f t="shared" si="13"/>
        <v>124436.40855730727</v>
      </c>
      <c r="P172" s="234">
        <f t="shared" si="13"/>
        <v>0</v>
      </c>
      <c r="Q172" s="234">
        <f t="shared" si="13"/>
        <v>0</v>
      </c>
      <c r="R172" s="234">
        <f t="shared" si="13"/>
        <v>0</v>
      </c>
      <c r="S172" s="234">
        <f t="shared" si="13"/>
        <v>0</v>
      </c>
      <c r="T172" s="234">
        <f t="shared" si="13"/>
        <v>0</v>
      </c>
      <c r="U172" s="234">
        <f t="shared" si="13"/>
        <v>148583.57940967364</v>
      </c>
      <c r="V172" s="234">
        <f t="shared" si="13"/>
        <v>0</v>
      </c>
      <c r="W172" s="234">
        <f t="shared" si="13"/>
        <v>0</v>
      </c>
      <c r="X172" s="234">
        <f t="shared" si="13"/>
        <v>0</v>
      </c>
      <c r="Y172" s="12"/>
      <c r="Z172" s="12"/>
    </row>
    <row r="173" spans="1:26" ht="14.25" customHeight="1">
      <c r="A173" s="423"/>
      <c r="B173" s="423"/>
      <c r="C173" s="423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423"/>
      <c r="B174" s="423"/>
      <c r="C174" s="423"/>
      <c r="D174" s="302" t="s">
        <v>127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423"/>
      <c r="B175" s="423"/>
      <c r="C175" s="423"/>
      <c r="D175" s="125" t="s">
        <v>77</v>
      </c>
      <c r="E175" s="12"/>
      <c r="F175" s="12"/>
      <c r="G175" s="254">
        <f>G$98*Assumptions!$AG31*(1+Assumptions!$J$24)^(G$1-$G$1)*CHOOSE(Assumptions!$P$3,'Cost Curves'!BJ$6,'Cost Curves'!BJ$7,'Cost Curves'!BJ$8)</f>
        <v>0</v>
      </c>
      <c r="H175" s="254">
        <f>H$98*Assumptions!$AG31*(1+Assumptions!$J$24)^(H$1-$G$1)*CHOOSE(Assumptions!$P$3,'Cost Curves'!BK$6,'Cost Curves'!BK$7,'Cost Curves'!BK$8)</f>
        <v>0</v>
      </c>
      <c r="I175" s="254">
        <f>I$98*Assumptions!$AG31*(1+Assumptions!$J$24)^(I$1-$G$1)*CHOOSE(Assumptions!$P$3,'Cost Curves'!BL$6,'Cost Curves'!BL$7,'Cost Curves'!BL$8)</f>
        <v>0</v>
      </c>
      <c r="J175" s="254">
        <f>J$98*Assumptions!$AG31*(1+Assumptions!$J$24)^(J$1-$G$1)*CHOOSE(Assumptions!$P$3,'Cost Curves'!BM$6,'Cost Curves'!BM$7,'Cost Curves'!BM$8)</f>
        <v>4048.5535350000005</v>
      </c>
      <c r="K175" s="254">
        <f>K$98*Assumptions!$AG31*(1+Assumptions!$J$24)^(K$1-$G$1)*CHOOSE(Assumptions!$P$3,'Cost Curves'!BN$6,'Cost Curves'!BN$7,'Cost Curves'!BN$8)</f>
        <v>4170.0101410500001</v>
      </c>
      <c r="L175" s="254">
        <f>L$98*Assumptions!$AG31*(1+Assumptions!$J$24)^(L$1-$G$1)*CHOOSE(Assumptions!$P$3,'Cost Curves'!BO$6,'Cost Curves'!BO$7,'Cost Curves'!BO$8)</f>
        <v>4295.1104452814998</v>
      </c>
      <c r="M175" s="254">
        <f>M$98*Assumptions!$AG31*(1+Assumptions!$J$24)^(M$1-$G$1)*CHOOSE(Assumptions!$P$3,'Cost Curves'!BP$6,'Cost Curves'!BP$7,'Cost Curves'!BP$8)</f>
        <v>0</v>
      </c>
      <c r="N175" s="254">
        <f>N$98*Assumptions!$AG31*(1+Assumptions!$J$24)^(N$1-$G$1)*CHOOSE(Assumptions!$P$3,'Cost Curves'!BQ$6,'Cost Curves'!BQ$7,'Cost Curves'!BQ$8)</f>
        <v>0</v>
      </c>
      <c r="O175" s="254">
        <f>O$98*Assumptions!$AG31*(1+Assumptions!$J$24)^(O$1-$G$1)*CHOOSE(Assumptions!$P$3,'Cost Curves'!BR$6,'Cost Curves'!BR$7,'Cost Curves'!BR$8)</f>
        <v>0</v>
      </c>
      <c r="P175" s="254">
        <f>P$98*Assumptions!$AG31*(1+Assumptions!$J$24)^(P$1-$G$1)*CHOOSE(Assumptions!$P$3,'Cost Curves'!BS$6,'Cost Curves'!BS$7,'Cost Curves'!BS$8)</f>
        <v>4834.1846460873512</v>
      </c>
      <c r="Q175" s="254">
        <f>Q$98*Assumptions!$AG31*(1+Assumptions!$J$24)^(Q$1-$G$1)*CHOOSE(Assumptions!$P$3,'Cost Curves'!BT$6,'Cost Curves'!BT$7,'Cost Curves'!BT$8)</f>
        <v>4979.2101854699722</v>
      </c>
      <c r="R175" s="254">
        <f>R$98*Assumptions!$AG31*(1+Assumptions!$J$24)^(R$1-$G$1)*CHOOSE(Assumptions!$P$3,'Cost Curves'!BU$6,'Cost Curves'!BU$7,'Cost Curves'!BU$8)</f>
        <v>5128.5864910340715</v>
      </c>
      <c r="S175" s="254">
        <f>S$98*Assumptions!$AG31*(1+Assumptions!$J$24)^(S$1-$G$1)*CHOOSE(Assumptions!$P$3,'Cost Curves'!BV$6,'Cost Curves'!BV$7,'Cost Curves'!BV$8)</f>
        <v>0</v>
      </c>
      <c r="T175" s="254">
        <f>T$98*Assumptions!$AG31*(1+Assumptions!$J$24)^(T$1-$G$1)*CHOOSE(Assumptions!$P$3,'Cost Curves'!BW$6,'Cost Curves'!BW$7,'Cost Curves'!BW$8)</f>
        <v>0</v>
      </c>
      <c r="U175" s="254">
        <f>U$98*Assumptions!$AG31*(1+Assumptions!$J$24)^(U$1-$G$1)*CHOOSE(Assumptions!$P$3,'Cost Curves'!BX$6,'Cost Curves'!BX$7,'Cost Curves'!BX$8)</f>
        <v>0</v>
      </c>
      <c r="V175" s="254">
        <f>V$98*Assumptions!$AG31*(1+Assumptions!$J$24)^(V$1-$G$1)*CHOOSE(Assumptions!$P$3,'Cost Curves'!BY$6,'Cost Curves'!BY$7,'Cost Curves'!BY$8)</f>
        <v>5772.2692785058325</v>
      </c>
      <c r="W175" s="254">
        <f>W$98*Assumptions!$AG31*(1+Assumptions!$J$24)^(W$1-$G$1)*CHOOSE(Assumptions!$P$3,'Cost Curves'!BZ$6,'Cost Curves'!BZ$7,'Cost Curves'!BZ$8)</f>
        <v>5945.4373568610072</v>
      </c>
      <c r="X175" s="254">
        <f>X$98*Assumptions!$AG31*(1+Assumptions!$J$24)^(X$1-$G$1)*CHOOSE(Assumptions!$P$3,'Cost Curves'!CA$6,'Cost Curves'!CA$7,'Cost Curves'!CA$8)</f>
        <v>6123.8004775668369</v>
      </c>
      <c r="Y175" s="12"/>
      <c r="Z175" s="12"/>
    </row>
    <row r="176" spans="1:26" ht="14.25" customHeight="1">
      <c r="A176" s="423"/>
      <c r="B176" s="423"/>
      <c r="C176" s="423"/>
      <c r="D176" s="125" t="s">
        <v>78</v>
      </c>
      <c r="E176" s="12"/>
      <c r="F176" s="12"/>
      <c r="G176" s="254">
        <f>G$98*Assumptions!$AG32*(1+Assumptions!$J$24)^(G$1-$G$1)*CHOOSE(Assumptions!$P$3,'Cost Curves'!BJ$6,'Cost Curves'!BJ$7,'Cost Curves'!BJ$8)</f>
        <v>0</v>
      </c>
      <c r="H176" s="254">
        <f>H$98*Assumptions!$AG32*(1+Assumptions!$J$24)^(H$1-$G$1)*CHOOSE(Assumptions!$P$3,'Cost Curves'!BK$6,'Cost Curves'!BK$7,'Cost Curves'!BK$8)</f>
        <v>0</v>
      </c>
      <c r="I176" s="254">
        <f>I$98*Assumptions!$AG32*(1+Assumptions!$J$24)^(I$1-$G$1)*CHOOSE(Assumptions!$P$3,'Cost Curves'!BL$6,'Cost Curves'!BL$7,'Cost Curves'!BL$8)</f>
        <v>0</v>
      </c>
      <c r="J176" s="254">
        <f>J$98*Assumptions!$AG32*(1+Assumptions!$J$24)^(J$1-$G$1)*CHOOSE(Assumptions!$P$3,'Cost Curves'!BM$6,'Cost Curves'!BM$7,'Cost Curves'!BM$8)</f>
        <v>18234.8818125</v>
      </c>
      <c r="K176" s="254">
        <f>K$98*Assumptions!$AG32*(1+Assumptions!$J$24)^(K$1-$G$1)*CHOOSE(Assumptions!$P$3,'Cost Curves'!BN$6,'Cost Curves'!BN$7,'Cost Curves'!BN$8)</f>
        <v>18781.928266874998</v>
      </c>
      <c r="L176" s="254">
        <f>L$98*Assumptions!$AG32*(1+Assumptions!$J$24)^(L$1-$G$1)*CHOOSE(Assumptions!$P$3,'Cost Curves'!BO$6,'Cost Curves'!BO$7,'Cost Curves'!BO$8)</f>
        <v>19345.386114881247</v>
      </c>
      <c r="M176" s="254">
        <f>M$98*Assumptions!$AG32*(1+Assumptions!$J$24)^(M$1-$G$1)*CHOOSE(Assumptions!$P$3,'Cost Curves'!BP$6,'Cost Curves'!BP$7,'Cost Curves'!BP$8)</f>
        <v>0</v>
      </c>
      <c r="N176" s="254">
        <f>N$98*Assumptions!$AG32*(1+Assumptions!$J$24)^(N$1-$G$1)*CHOOSE(Assumptions!$P$3,'Cost Curves'!BQ$6,'Cost Curves'!BQ$7,'Cost Curves'!BQ$8)</f>
        <v>0</v>
      </c>
      <c r="O176" s="254">
        <f>O$98*Assumptions!$AG32*(1+Assumptions!$J$24)^(O$1-$G$1)*CHOOSE(Assumptions!$P$3,'Cost Curves'!BR$6,'Cost Curves'!BR$7,'Cost Curves'!BR$8)</f>
        <v>0</v>
      </c>
      <c r="P176" s="254">
        <f>P$98*Assumptions!$AG32*(1+Assumptions!$J$24)^(P$1-$G$1)*CHOOSE(Assumptions!$P$3,'Cost Curves'!BS$6,'Cost Curves'!BS$7,'Cost Curves'!BS$8)</f>
        <v>21773.402505150516</v>
      </c>
      <c r="Q176" s="254">
        <f>Q$98*Assumptions!$AG32*(1+Assumptions!$J$24)^(Q$1-$G$1)*CHOOSE(Assumptions!$P$3,'Cost Curves'!BT$6,'Cost Curves'!BT$7,'Cost Curves'!BT$8)</f>
        <v>22426.604580305033</v>
      </c>
      <c r="R176" s="254">
        <f>R$98*Assumptions!$AG32*(1+Assumptions!$J$24)^(R$1-$G$1)*CHOOSE(Assumptions!$P$3,'Cost Curves'!BU$6,'Cost Curves'!BU$7,'Cost Curves'!BU$8)</f>
        <v>23099.402717714183</v>
      </c>
      <c r="S176" s="254">
        <f>S$98*Assumptions!$AG32*(1+Assumptions!$J$24)^(S$1-$G$1)*CHOOSE(Assumptions!$P$3,'Cost Curves'!BV$6,'Cost Curves'!BV$7,'Cost Curves'!BV$8)</f>
        <v>0</v>
      </c>
      <c r="T176" s="254">
        <f>T$98*Assumptions!$AG32*(1+Assumptions!$J$24)^(T$1-$G$1)*CHOOSE(Assumptions!$P$3,'Cost Curves'!BW$6,'Cost Curves'!BW$7,'Cost Curves'!BW$8)</f>
        <v>0</v>
      </c>
      <c r="U176" s="254">
        <f>U$98*Assumptions!$AG32*(1+Assumptions!$J$24)^(U$1-$G$1)*CHOOSE(Assumptions!$P$3,'Cost Curves'!BX$6,'Cost Curves'!BX$7,'Cost Curves'!BX$8)</f>
        <v>0</v>
      </c>
      <c r="V176" s="254">
        <f>V$98*Assumptions!$AG32*(1+Assumptions!$J$24)^(V$1-$G$1)*CHOOSE(Assumptions!$P$3,'Cost Curves'!BY$6,'Cost Curves'!BY$7,'Cost Curves'!BY$8)</f>
        <v>25998.581264525255</v>
      </c>
      <c r="W176" s="254">
        <f>W$98*Assumptions!$AG32*(1+Assumptions!$J$24)^(W$1-$G$1)*CHOOSE(Assumptions!$P$3,'Cost Curves'!BZ$6,'Cost Curves'!BZ$7,'Cost Curves'!BZ$8)</f>
        <v>26778.53870246101</v>
      </c>
      <c r="X176" s="254">
        <f>X$98*Assumptions!$AG32*(1+Assumptions!$J$24)^(X$1-$G$1)*CHOOSE(Assumptions!$P$3,'Cost Curves'!CA$6,'Cost Curves'!CA$7,'Cost Curves'!CA$8)</f>
        <v>27581.894863534839</v>
      </c>
      <c r="Y176" s="12"/>
      <c r="Z176" s="12"/>
    </row>
    <row r="177" spans="1:26" ht="14.25" customHeight="1">
      <c r="A177" s="423"/>
      <c r="B177" s="423"/>
      <c r="C177" s="423"/>
      <c r="D177" s="125" t="s">
        <v>198</v>
      </c>
      <c r="E177" s="12"/>
      <c r="F177" s="12"/>
      <c r="G177" s="254">
        <f>G$98*Assumptions!$AG33*(1+Assumptions!$J$24)^(G$1-$G$1)*CHOOSE(Assumptions!$P$3,'Cost Curves'!BJ$6,'Cost Curves'!BJ$7,'Cost Curves'!BJ$8)</f>
        <v>0</v>
      </c>
      <c r="H177" s="254">
        <f>H$98*Assumptions!$AG33*(1+Assumptions!$J$24)^(H$1-$G$1)*CHOOSE(Assumptions!$P$3,'Cost Curves'!BK$6,'Cost Curves'!BK$7,'Cost Curves'!BK$8)</f>
        <v>0</v>
      </c>
      <c r="I177" s="254">
        <f>I$98*Assumptions!$AG33*(1+Assumptions!$J$24)^(I$1-$G$1)*CHOOSE(Assumptions!$P$3,'Cost Curves'!BL$6,'Cost Curves'!BL$7,'Cost Curves'!BL$8)</f>
        <v>0</v>
      </c>
      <c r="J177" s="254">
        <f>J$98*Assumptions!$AG33*(1+Assumptions!$J$24)^(J$1-$G$1)*CHOOSE(Assumptions!$P$3,'Cost Curves'!BM$6,'Cost Curves'!BM$7,'Cost Curves'!BM$8)</f>
        <v>0</v>
      </c>
      <c r="K177" s="254">
        <f>K$98*Assumptions!$AG33*(1+Assumptions!$J$24)^(K$1-$G$1)*CHOOSE(Assumptions!$P$3,'Cost Curves'!BN$6,'Cost Curves'!BN$7,'Cost Curves'!BN$8)</f>
        <v>0</v>
      </c>
      <c r="L177" s="254">
        <f>L$98*Assumptions!$AG33*(1+Assumptions!$J$24)^(L$1-$G$1)*CHOOSE(Assumptions!$P$3,'Cost Curves'!BO$6,'Cost Curves'!BO$7,'Cost Curves'!BO$8)</f>
        <v>0</v>
      </c>
      <c r="M177" s="254">
        <f>M$98*Assumptions!$AG33*(1+Assumptions!$J$24)^(M$1-$G$1)*CHOOSE(Assumptions!$P$3,'Cost Curves'!BP$6,'Cost Curves'!BP$7,'Cost Curves'!BP$8)</f>
        <v>0</v>
      </c>
      <c r="N177" s="254">
        <f>N$98*Assumptions!$AG33*(1+Assumptions!$J$24)^(N$1-$G$1)*CHOOSE(Assumptions!$P$3,'Cost Curves'!BQ$6,'Cost Curves'!BQ$7,'Cost Curves'!BQ$8)</f>
        <v>0</v>
      </c>
      <c r="O177" s="254">
        <f>O$98*Assumptions!$AG33*(1+Assumptions!$J$24)^(O$1-$G$1)*CHOOSE(Assumptions!$P$3,'Cost Curves'!BR$6,'Cost Curves'!BR$7,'Cost Curves'!BR$8)</f>
        <v>0</v>
      </c>
      <c r="P177" s="254">
        <f>P$98*Assumptions!$AG33*(1+Assumptions!$J$24)^(P$1-$G$1)*CHOOSE(Assumptions!$P$3,'Cost Curves'!BS$6,'Cost Curves'!BS$7,'Cost Curves'!BS$8)</f>
        <v>0</v>
      </c>
      <c r="Q177" s="254">
        <f>Q$98*Assumptions!$AG33*(1+Assumptions!$J$24)^(Q$1-$G$1)*CHOOSE(Assumptions!$P$3,'Cost Curves'!BT$6,'Cost Curves'!BT$7,'Cost Curves'!BT$8)</f>
        <v>0</v>
      </c>
      <c r="R177" s="254">
        <f>R$98*Assumptions!$AG33*(1+Assumptions!$J$24)^(R$1-$G$1)*CHOOSE(Assumptions!$P$3,'Cost Curves'!BU$6,'Cost Curves'!BU$7,'Cost Curves'!BU$8)</f>
        <v>0</v>
      </c>
      <c r="S177" s="254">
        <f>S$98*Assumptions!$AG33*(1+Assumptions!$J$24)^(S$1-$G$1)*CHOOSE(Assumptions!$P$3,'Cost Curves'!BV$6,'Cost Curves'!BV$7,'Cost Curves'!BV$8)</f>
        <v>0</v>
      </c>
      <c r="T177" s="254">
        <f>T$98*Assumptions!$AG33*(1+Assumptions!$J$24)^(T$1-$G$1)*CHOOSE(Assumptions!$P$3,'Cost Curves'!BW$6,'Cost Curves'!BW$7,'Cost Curves'!BW$8)</f>
        <v>0</v>
      </c>
      <c r="U177" s="254">
        <f>U$98*Assumptions!$AG33*(1+Assumptions!$J$24)^(U$1-$G$1)*CHOOSE(Assumptions!$P$3,'Cost Curves'!BX$6,'Cost Curves'!BX$7,'Cost Curves'!BX$8)</f>
        <v>0</v>
      </c>
      <c r="V177" s="254">
        <f>V$98*Assumptions!$AG33*(1+Assumptions!$J$24)^(V$1-$G$1)*CHOOSE(Assumptions!$P$3,'Cost Curves'!BY$6,'Cost Curves'!BY$7,'Cost Curves'!BY$8)</f>
        <v>0</v>
      </c>
      <c r="W177" s="254">
        <f>W$98*Assumptions!$AG33*(1+Assumptions!$J$24)^(W$1-$G$1)*CHOOSE(Assumptions!$P$3,'Cost Curves'!BZ$6,'Cost Curves'!BZ$7,'Cost Curves'!BZ$8)</f>
        <v>0</v>
      </c>
      <c r="X177" s="254">
        <f>X$98*Assumptions!$AG33*(1+Assumptions!$J$24)^(X$1-$G$1)*CHOOSE(Assumptions!$P$3,'Cost Curves'!CA$6,'Cost Curves'!CA$7,'Cost Curves'!CA$8)</f>
        <v>0</v>
      </c>
      <c r="Y177" s="12"/>
      <c r="Z177" s="12"/>
    </row>
    <row r="178" spans="1:26" ht="14.25" customHeight="1">
      <c r="A178" s="423"/>
      <c r="B178" s="423"/>
      <c r="C178" s="423"/>
      <c r="D178" s="125" t="s">
        <v>80</v>
      </c>
      <c r="E178" s="12"/>
      <c r="F178" s="12"/>
      <c r="G178" s="254">
        <f>G$98*Assumptions!$AG34*(1+Assumptions!$J$24)^(G$1-$G$1)*CHOOSE(Assumptions!$P$3,'Cost Curves'!BJ$6,'Cost Curves'!BJ$7,'Cost Curves'!BJ$8)</f>
        <v>0</v>
      </c>
      <c r="H178" s="254">
        <f>H$98*Assumptions!$AG34*(1+Assumptions!$J$24)^(H$1-$G$1)*CHOOSE(Assumptions!$P$3,'Cost Curves'!BK$6,'Cost Curves'!BK$7,'Cost Curves'!BK$8)</f>
        <v>0</v>
      </c>
      <c r="I178" s="254">
        <f>I$98*Assumptions!$AG34*(1+Assumptions!$J$24)^(I$1-$G$1)*CHOOSE(Assumptions!$P$3,'Cost Curves'!BL$6,'Cost Curves'!BL$7,'Cost Curves'!BL$8)</f>
        <v>0</v>
      </c>
      <c r="J178" s="254">
        <f>J$98*Assumptions!$AG34*(1+Assumptions!$J$24)^(J$1-$G$1)*CHOOSE(Assumptions!$P$3,'Cost Curves'!BM$6,'Cost Curves'!BM$7,'Cost Curves'!BM$8)</f>
        <v>774.47026125000002</v>
      </c>
      <c r="K178" s="254">
        <f>K$98*Assumptions!$AG34*(1+Assumptions!$J$24)^(K$1-$G$1)*CHOOSE(Assumptions!$P$3,'Cost Curves'!BN$6,'Cost Curves'!BN$7,'Cost Curves'!BN$8)</f>
        <v>797.70436908749991</v>
      </c>
      <c r="L178" s="254">
        <f>L$98*Assumptions!$AG34*(1+Assumptions!$J$24)^(L$1-$G$1)*CHOOSE(Assumptions!$P$3,'Cost Curves'!BO$6,'Cost Curves'!BO$7,'Cost Curves'!BO$8)</f>
        <v>821.63550016012493</v>
      </c>
      <c r="M178" s="254">
        <f>M$98*Assumptions!$AG34*(1+Assumptions!$J$24)^(M$1-$G$1)*CHOOSE(Assumptions!$P$3,'Cost Curves'!BP$6,'Cost Curves'!BP$7,'Cost Curves'!BP$8)</f>
        <v>0</v>
      </c>
      <c r="N178" s="254">
        <f>N$98*Assumptions!$AG34*(1+Assumptions!$J$24)^(N$1-$G$1)*CHOOSE(Assumptions!$P$3,'Cost Curves'!BQ$6,'Cost Curves'!BQ$7,'Cost Curves'!BQ$8)</f>
        <v>0</v>
      </c>
      <c r="O178" s="254">
        <f>O$98*Assumptions!$AG34*(1+Assumptions!$J$24)^(O$1-$G$1)*CHOOSE(Assumptions!$P$3,'Cost Curves'!BR$6,'Cost Curves'!BR$7,'Cost Curves'!BR$8)</f>
        <v>0</v>
      </c>
      <c r="P178" s="254">
        <f>P$98*Assumptions!$AG34*(1+Assumptions!$J$24)^(P$1-$G$1)*CHOOSE(Assumptions!$P$3,'Cost Curves'!BS$6,'Cost Curves'!BS$7,'Cost Curves'!BS$8)</f>
        <v>924.75799403897702</v>
      </c>
      <c r="Q178" s="254">
        <f>Q$98*Assumptions!$AG34*(1+Assumptions!$J$24)^(Q$1-$G$1)*CHOOSE(Assumptions!$P$3,'Cost Curves'!BT$6,'Cost Curves'!BT$7,'Cost Curves'!BT$8)</f>
        <v>952.50073386014628</v>
      </c>
      <c r="R178" s="254">
        <f>R$98*Assumptions!$AG34*(1+Assumptions!$J$24)^(R$1-$G$1)*CHOOSE(Assumptions!$P$3,'Cost Curves'!BU$6,'Cost Curves'!BU$7,'Cost Curves'!BU$8)</f>
        <v>981.07575587595079</v>
      </c>
      <c r="S178" s="254">
        <f>S$98*Assumptions!$AG34*(1+Assumptions!$J$24)^(S$1-$G$1)*CHOOSE(Assumptions!$P$3,'Cost Curves'!BV$6,'Cost Curves'!BV$7,'Cost Curves'!BV$8)</f>
        <v>0</v>
      </c>
      <c r="T178" s="254">
        <f>T$98*Assumptions!$AG34*(1+Assumptions!$J$24)^(T$1-$G$1)*CHOOSE(Assumptions!$P$3,'Cost Curves'!BW$6,'Cost Curves'!BW$7,'Cost Curves'!BW$8)</f>
        <v>0</v>
      </c>
      <c r="U178" s="254">
        <f>U$98*Assumptions!$AG34*(1+Assumptions!$J$24)^(U$1-$G$1)*CHOOSE(Assumptions!$P$3,'Cost Curves'!BX$6,'Cost Curves'!BX$7,'Cost Curves'!BX$8)</f>
        <v>0</v>
      </c>
      <c r="V178" s="254">
        <f>V$98*Assumptions!$AG34*(1+Assumptions!$J$24)^(V$1-$G$1)*CHOOSE(Assumptions!$P$3,'Cost Curves'!BY$6,'Cost Curves'!BY$7,'Cost Curves'!BY$8)</f>
        <v>1104.2094065157919</v>
      </c>
      <c r="W178" s="254">
        <f>W$98*Assumptions!$AG34*(1+Assumptions!$J$24)^(W$1-$G$1)*CHOOSE(Assumptions!$P$3,'Cost Curves'!BZ$6,'Cost Curves'!BZ$7,'Cost Curves'!BZ$8)</f>
        <v>1137.3356887112654</v>
      </c>
      <c r="X178" s="254">
        <f>X$98*Assumptions!$AG34*(1+Assumptions!$J$24)^(X$1-$G$1)*CHOOSE(Assumptions!$P$3,'Cost Curves'!CA$6,'Cost Curves'!CA$7,'Cost Curves'!CA$8)</f>
        <v>1171.4557593726033</v>
      </c>
      <c r="Y178" s="12"/>
      <c r="Z178" s="12"/>
    </row>
    <row r="179" spans="1:26" ht="14.25" customHeight="1">
      <c r="A179" s="423"/>
      <c r="B179" s="423"/>
      <c r="C179" s="423"/>
      <c r="D179" s="125" t="s">
        <v>81</v>
      </c>
      <c r="E179" s="12"/>
      <c r="F179" s="12"/>
      <c r="G179" s="254">
        <f>G$98*Assumptions!$AG35*(1+Assumptions!$J$24)^(G$1-$G$1)*CHOOSE(Assumptions!$P$3,'Cost Curves'!BJ$6,'Cost Curves'!BJ$7,'Cost Curves'!BJ$8)</f>
        <v>0</v>
      </c>
      <c r="H179" s="254">
        <f>H$98*Assumptions!$AG35*(1+Assumptions!$J$24)^(H$1-$G$1)*CHOOSE(Assumptions!$P$3,'Cost Curves'!BK$6,'Cost Curves'!BK$7,'Cost Curves'!BK$8)</f>
        <v>0</v>
      </c>
      <c r="I179" s="254">
        <f>I$98*Assumptions!$AG35*(1+Assumptions!$J$24)^(I$1-$G$1)*CHOOSE(Assumptions!$P$3,'Cost Curves'!BL$6,'Cost Curves'!BL$7,'Cost Curves'!BL$8)</f>
        <v>0</v>
      </c>
      <c r="J179" s="254">
        <f>J$98*Assumptions!$AG35*(1+Assumptions!$J$24)^(J$1-$G$1)*CHOOSE(Assumptions!$P$3,'Cost Curves'!BM$6,'Cost Curves'!BM$7,'Cost Curves'!BM$8)</f>
        <v>0</v>
      </c>
      <c r="K179" s="254">
        <f>K$98*Assumptions!$AG35*(1+Assumptions!$J$24)^(K$1-$G$1)*CHOOSE(Assumptions!$P$3,'Cost Curves'!BN$6,'Cost Curves'!BN$7,'Cost Curves'!BN$8)</f>
        <v>0</v>
      </c>
      <c r="L179" s="254">
        <f>L$98*Assumptions!$AG35*(1+Assumptions!$J$24)^(L$1-$G$1)*CHOOSE(Assumptions!$P$3,'Cost Curves'!BO$6,'Cost Curves'!BO$7,'Cost Curves'!BO$8)</f>
        <v>0</v>
      </c>
      <c r="M179" s="254">
        <f>M$98*Assumptions!$AG35*(1+Assumptions!$J$24)^(M$1-$G$1)*CHOOSE(Assumptions!$P$3,'Cost Curves'!BP$6,'Cost Curves'!BP$7,'Cost Curves'!BP$8)</f>
        <v>0</v>
      </c>
      <c r="N179" s="254">
        <f>N$98*Assumptions!$AG35*(1+Assumptions!$J$24)^(N$1-$G$1)*CHOOSE(Assumptions!$P$3,'Cost Curves'!BQ$6,'Cost Curves'!BQ$7,'Cost Curves'!BQ$8)</f>
        <v>0</v>
      </c>
      <c r="O179" s="254">
        <f>O$98*Assumptions!$AG35*(1+Assumptions!$J$24)^(O$1-$G$1)*CHOOSE(Assumptions!$P$3,'Cost Curves'!BR$6,'Cost Curves'!BR$7,'Cost Curves'!BR$8)</f>
        <v>0</v>
      </c>
      <c r="P179" s="254">
        <f>P$98*Assumptions!$AG35*(1+Assumptions!$J$24)^(P$1-$G$1)*CHOOSE(Assumptions!$P$3,'Cost Curves'!BS$6,'Cost Curves'!BS$7,'Cost Curves'!BS$8)</f>
        <v>0</v>
      </c>
      <c r="Q179" s="254">
        <f>Q$98*Assumptions!$AG35*(1+Assumptions!$J$24)^(Q$1-$G$1)*CHOOSE(Assumptions!$P$3,'Cost Curves'!BT$6,'Cost Curves'!BT$7,'Cost Curves'!BT$8)</f>
        <v>0</v>
      </c>
      <c r="R179" s="254">
        <f>R$98*Assumptions!$AG35*(1+Assumptions!$J$24)^(R$1-$G$1)*CHOOSE(Assumptions!$P$3,'Cost Curves'!BU$6,'Cost Curves'!BU$7,'Cost Curves'!BU$8)</f>
        <v>0</v>
      </c>
      <c r="S179" s="254">
        <f>S$98*Assumptions!$AG35*(1+Assumptions!$J$24)^(S$1-$G$1)*CHOOSE(Assumptions!$P$3,'Cost Curves'!BV$6,'Cost Curves'!BV$7,'Cost Curves'!BV$8)</f>
        <v>0</v>
      </c>
      <c r="T179" s="254">
        <f>T$98*Assumptions!$AG35*(1+Assumptions!$J$24)^(T$1-$G$1)*CHOOSE(Assumptions!$P$3,'Cost Curves'!BW$6,'Cost Curves'!BW$7,'Cost Curves'!BW$8)</f>
        <v>0</v>
      </c>
      <c r="U179" s="254">
        <f>U$98*Assumptions!$AG35*(1+Assumptions!$J$24)^(U$1-$G$1)*CHOOSE(Assumptions!$P$3,'Cost Curves'!BX$6,'Cost Curves'!BX$7,'Cost Curves'!BX$8)</f>
        <v>0</v>
      </c>
      <c r="V179" s="254">
        <f>V$98*Assumptions!$AG35*(1+Assumptions!$J$24)^(V$1-$G$1)*CHOOSE(Assumptions!$P$3,'Cost Curves'!BY$6,'Cost Curves'!BY$7,'Cost Curves'!BY$8)</f>
        <v>0</v>
      </c>
      <c r="W179" s="254">
        <f>W$98*Assumptions!$AG35*(1+Assumptions!$J$24)^(W$1-$G$1)*CHOOSE(Assumptions!$P$3,'Cost Curves'!BZ$6,'Cost Curves'!BZ$7,'Cost Curves'!BZ$8)</f>
        <v>0</v>
      </c>
      <c r="X179" s="254">
        <f>X$98*Assumptions!$AG35*(1+Assumptions!$J$24)^(X$1-$G$1)*CHOOSE(Assumptions!$P$3,'Cost Curves'!CA$6,'Cost Curves'!CA$7,'Cost Curves'!CA$8)</f>
        <v>0</v>
      </c>
      <c r="Y179" s="12"/>
      <c r="Z179" s="12"/>
    </row>
    <row r="180" spans="1:26" ht="14.25" customHeight="1">
      <c r="A180" s="423"/>
      <c r="B180" s="423"/>
      <c r="C180" s="423"/>
      <c r="D180" s="125" t="s">
        <v>82</v>
      </c>
      <c r="E180" s="12"/>
      <c r="F180" s="12"/>
      <c r="G180" s="254">
        <f>G$98*Assumptions!$AG36*(1+Assumptions!$J$24)^(G$1-$G$1)*CHOOSE(Assumptions!$P$3,'Cost Curves'!BJ$6,'Cost Curves'!BJ$7,'Cost Curves'!BJ$8)</f>
        <v>0</v>
      </c>
      <c r="H180" s="254">
        <f>H$98*Assumptions!$AG36*(1+Assumptions!$J$24)^(H$1-$G$1)*CHOOSE(Assumptions!$P$3,'Cost Curves'!BK$6,'Cost Curves'!BK$7,'Cost Curves'!BK$8)</f>
        <v>0</v>
      </c>
      <c r="I180" s="254">
        <f>I$98*Assumptions!$AG36*(1+Assumptions!$J$24)^(I$1-$G$1)*CHOOSE(Assumptions!$P$3,'Cost Curves'!BL$6,'Cost Curves'!BL$7,'Cost Curves'!BL$8)</f>
        <v>0</v>
      </c>
      <c r="J180" s="254">
        <f>J$98*Assumptions!$AG36*(1+Assumptions!$J$24)^(J$1-$G$1)*CHOOSE(Assumptions!$P$3,'Cost Curves'!BM$6,'Cost Curves'!BM$7,'Cost Curves'!BM$8)</f>
        <v>467.14079249999992</v>
      </c>
      <c r="K180" s="254">
        <f>K$98*Assumptions!$AG36*(1+Assumptions!$J$24)^(K$1-$G$1)*CHOOSE(Assumptions!$P$3,'Cost Curves'!BN$6,'Cost Curves'!BN$7,'Cost Curves'!BN$8)</f>
        <v>481.15501627499992</v>
      </c>
      <c r="L180" s="254">
        <f>L$98*Assumptions!$AG36*(1+Assumptions!$J$24)^(L$1-$G$1)*CHOOSE(Assumptions!$P$3,'Cost Curves'!BO$6,'Cost Curves'!BO$7,'Cost Curves'!BO$8)</f>
        <v>495.58966676324985</v>
      </c>
      <c r="M180" s="254">
        <f>M$98*Assumptions!$AG36*(1+Assumptions!$J$24)^(M$1-$G$1)*CHOOSE(Assumptions!$P$3,'Cost Curves'!BP$6,'Cost Curves'!BP$7,'Cost Curves'!BP$8)</f>
        <v>0</v>
      </c>
      <c r="N180" s="254">
        <f>N$98*Assumptions!$AG36*(1+Assumptions!$J$24)^(N$1-$G$1)*CHOOSE(Assumptions!$P$3,'Cost Curves'!BQ$6,'Cost Curves'!BQ$7,'Cost Curves'!BQ$8)</f>
        <v>0</v>
      </c>
      <c r="O180" s="254">
        <f>O$98*Assumptions!$AG36*(1+Assumptions!$J$24)^(O$1-$G$1)*CHOOSE(Assumptions!$P$3,'Cost Curves'!BR$6,'Cost Curves'!BR$7,'Cost Curves'!BR$8)</f>
        <v>0</v>
      </c>
      <c r="P180" s="254">
        <f>P$98*Assumptions!$AG36*(1+Assumptions!$J$24)^(P$1-$G$1)*CHOOSE(Assumptions!$P$3,'Cost Curves'!BS$6,'Cost Curves'!BS$7,'Cost Curves'!BS$8)</f>
        <v>557.7905360870019</v>
      </c>
      <c r="Q180" s="254">
        <f>Q$98*Assumptions!$AG36*(1+Assumptions!$J$24)^(Q$1-$G$1)*CHOOSE(Assumptions!$P$3,'Cost Curves'!BT$6,'Cost Curves'!BT$7,'Cost Curves'!BT$8)</f>
        <v>574.52425216961194</v>
      </c>
      <c r="R180" s="254">
        <f>R$98*Assumptions!$AG36*(1+Assumptions!$J$24)^(R$1-$G$1)*CHOOSE(Assumptions!$P$3,'Cost Curves'!BU$6,'Cost Curves'!BU$7,'Cost Curves'!BU$8)</f>
        <v>591.75997973470032</v>
      </c>
      <c r="S180" s="254">
        <f>S$98*Assumptions!$AG36*(1+Assumptions!$J$24)^(S$1-$G$1)*CHOOSE(Assumptions!$P$3,'Cost Curves'!BV$6,'Cost Curves'!BV$7,'Cost Curves'!BV$8)</f>
        <v>0</v>
      </c>
      <c r="T180" s="254">
        <f>T$98*Assumptions!$AG36*(1+Assumptions!$J$24)^(T$1-$G$1)*CHOOSE(Assumptions!$P$3,'Cost Curves'!BW$6,'Cost Curves'!BW$7,'Cost Curves'!BW$8)</f>
        <v>0</v>
      </c>
      <c r="U180" s="254">
        <f>U$98*Assumptions!$AG36*(1+Assumptions!$J$24)^(U$1-$G$1)*CHOOSE(Assumptions!$P$3,'Cost Curves'!BX$6,'Cost Curves'!BX$7,'Cost Curves'!BX$8)</f>
        <v>0</v>
      </c>
      <c r="V180" s="254">
        <f>V$98*Assumptions!$AG36*(1+Assumptions!$J$24)^(V$1-$G$1)*CHOOSE(Assumptions!$P$3,'Cost Curves'!BY$6,'Cost Curves'!BY$7,'Cost Curves'!BY$8)</f>
        <v>666.03107059682668</v>
      </c>
      <c r="W180" s="254">
        <f>W$98*Assumptions!$AG36*(1+Assumptions!$J$24)^(W$1-$G$1)*CHOOSE(Assumptions!$P$3,'Cost Curves'!BZ$6,'Cost Curves'!BZ$7,'Cost Curves'!BZ$8)</f>
        <v>686.01200271473135</v>
      </c>
      <c r="X180" s="254">
        <f>X$98*Assumptions!$AG36*(1+Assumptions!$J$24)^(X$1-$G$1)*CHOOSE(Assumptions!$P$3,'Cost Curves'!CA$6,'Cost Curves'!CA$7,'Cost Curves'!CA$8)</f>
        <v>706.59236279617335</v>
      </c>
      <c r="Y180" s="12"/>
      <c r="Z180" s="12"/>
    </row>
    <row r="181" spans="1:26" ht="14.25" customHeight="1">
      <c r="A181" s="423"/>
      <c r="B181" s="423"/>
      <c r="C181" s="423"/>
      <c r="D181" s="125" t="s">
        <v>83</v>
      </c>
      <c r="E181" s="12"/>
      <c r="F181" s="12"/>
      <c r="G181" s="254">
        <f>G$98*Assumptions!$AG37*(1+Assumptions!$J$24)^(G$1-$G$1)*CHOOSE(Assumptions!$P$3,'Cost Curves'!BJ$6,'Cost Curves'!BJ$7,'Cost Curves'!BJ$8)</f>
        <v>0</v>
      </c>
      <c r="H181" s="254">
        <f>H$98*Assumptions!$AG37*(1+Assumptions!$J$24)^(H$1-$G$1)*CHOOSE(Assumptions!$P$3,'Cost Curves'!BK$6,'Cost Curves'!BK$7,'Cost Curves'!BK$8)</f>
        <v>0</v>
      </c>
      <c r="I181" s="254">
        <f>I$98*Assumptions!$AG37*(1+Assumptions!$J$24)^(I$1-$G$1)*CHOOSE(Assumptions!$P$3,'Cost Curves'!BL$6,'Cost Curves'!BL$7,'Cost Curves'!BL$8)</f>
        <v>0</v>
      </c>
      <c r="J181" s="254">
        <f>J$98*Assumptions!$AG37*(1+Assumptions!$J$24)^(J$1-$G$1)*CHOOSE(Assumptions!$P$3,'Cost Curves'!BM$6,'Cost Curves'!BM$7,'Cost Curves'!BM$8)</f>
        <v>11965.360650000001</v>
      </c>
      <c r="K181" s="254">
        <f>K$98*Assumptions!$AG37*(1+Assumptions!$J$24)^(K$1-$G$1)*CHOOSE(Assumptions!$P$3,'Cost Curves'!BN$6,'Cost Curves'!BN$7,'Cost Curves'!BN$8)</f>
        <v>12324.321469499999</v>
      </c>
      <c r="L181" s="254">
        <f>L$98*Assumptions!$AG37*(1+Assumptions!$J$24)^(L$1-$G$1)*CHOOSE(Assumptions!$P$3,'Cost Curves'!BO$6,'Cost Curves'!BO$7,'Cost Curves'!BO$8)</f>
        <v>12694.051113584997</v>
      </c>
      <c r="M181" s="254">
        <f>M$98*Assumptions!$AG37*(1+Assumptions!$J$24)^(M$1-$G$1)*CHOOSE(Assumptions!$P$3,'Cost Curves'!BP$6,'Cost Curves'!BP$7,'Cost Curves'!BP$8)</f>
        <v>0</v>
      </c>
      <c r="N181" s="254">
        <f>N$98*Assumptions!$AG37*(1+Assumptions!$J$24)^(N$1-$G$1)*CHOOSE(Assumptions!$P$3,'Cost Curves'!BQ$6,'Cost Curves'!BQ$7,'Cost Curves'!BQ$8)</f>
        <v>0</v>
      </c>
      <c r="O181" s="254">
        <f>O$98*Assumptions!$AG37*(1+Assumptions!$J$24)^(O$1-$G$1)*CHOOSE(Assumptions!$P$3,'Cost Curves'!BR$6,'Cost Curves'!BR$7,'Cost Curves'!BR$8)</f>
        <v>0</v>
      </c>
      <c r="P181" s="254">
        <f>P$98*Assumptions!$AG37*(1+Assumptions!$J$24)^(P$1-$G$1)*CHOOSE(Assumptions!$P$3,'Cost Curves'!BS$6,'Cost Curves'!BS$7,'Cost Curves'!BS$8)</f>
        <v>14287.266362930226</v>
      </c>
      <c r="Q181" s="254">
        <f>Q$98*Assumptions!$AG37*(1+Assumptions!$J$24)^(Q$1-$G$1)*CHOOSE(Assumptions!$P$3,'Cost Curves'!BT$6,'Cost Curves'!BT$7,'Cost Curves'!BT$8)</f>
        <v>14715.884353818134</v>
      </c>
      <c r="R181" s="254">
        <f>R$98*Assumptions!$AG37*(1+Assumptions!$J$24)^(R$1-$G$1)*CHOOSE(Assumptions!$P$3,'Cost Curves'!BU$6,'Cost Curves'!BU$7,'Cost Curves'!BU$8)</f>
        <v>15157.360884432677</v>
      </c>
      <c r="S181" s="254">
        <f>S$98*Assumptions!$AG37*(1+Assumptions!$J$24)^(S$1-$G$1)*CHOOSE(Assumptions!$P$3,'Cost Curves'!BV$6,'Cost Curves'!BV$7,'Cost Curves'!BV$8)</f>
        <v>0</v>
      </c>
      <c r="T181" s="254">
        <f>T$98*Assumptions!$AG37*(1+Assumptions!$J$24)^(T$1-$G$1)*CHOOSE(Assumptions!$P$3,'Cost Curves'!BW$6,'Cost Curves'!BW$7,'Cost Curves'!BW$8)</f>
        <v>0</v>
      </c>
      <c r="U181" s="254">
        <f>U$98*Assumptions!$AG37*(1+Assumptions!$J$24)^(U$1-$G$1)*CHOOSE(Assumptions!$P$3,'Cost Curves'!BX$6,'Cost Curves'!BX$7,'Cost Curves'!BX$8)</f>
        <v>0</v>
      </c>
      <c r="V181" s="254">
        <f>V$98*Assumptions!$AG37*(1+Assumptions!$J$24)^(V$1-$G$1)*CHOOSE(Assumptions!$P$3,'Cost Curves'!BY$6,'Cost Curves'!BY$7,'Cost Curves'!BY$8)</f>
        <v>17059.743211778372</v>
      </c>
      <c r="W181" s="254">
        <f>W$98*Assumptions!$AG37*(1+Assumptions!$J$24)^(W$1-$G$1)*CHOOSE(Assumptions!$P$3,'Cost Curves'!BZ$6,'Cost Curves'!BZ$7,'Cost Curves'!BZ$8)</f>
        <v>17571.535508131718</v>
      </c>
      <c r="X181" s="254">
        <f>X$98*Assumptions!$AG37*(1+Assumptions!$J$24)^(X$1-$G$1)*CHOOSE(Assumptions!$P$3,'Cost Curves'!CA$6,'Cost Curves'!CA$7,'Cost Curves'!CA$8)</f>
        <v>18098.68157337567</v>
      </c>
      <c r="Y181" s="12"/>
      <c r="Z181" s="12"/>
    </row>
    <row r="182" spans="1:26" ht="14.25" customHeight="1">
      <c r="A182" s="423"/>
      <c r="B182" s="423"/>
      <c r="C182" s="423"/>
      <c r="D182" s="125" t="s">
        <v>84</v>
      </c>
      <c r="E182" s="12"/>
      <c r="F182" s="12"/>
      <c r="G182" s="254">
        <f>G$98*Assumptions!$AG38*(1+Assumptions!$J$24)^(G$1-$G$1)*CHOOSE(Assumptions!$P$3,'Cost Curves'!BJ$6,'Cost Curves'!BJ$7,'Cost Curves'!BJ$8)</f>
        <v>0</v>
      </c>
      <c r="H182" s="254">
        <f>H$98*Assumptions!$AG38*(1+Assumptions!$J$24)^(H$1-$G$1)*CHOOSE(Assumptions!$P$3,'Cost Curves'!BK$6,'Cost Curves'!BK$7,'Cost Curves'!BK$8)</f>
        <v>0</v>
      </c>
      <c r="I182" s="254">
        <f>I$98*Assumptions!$AG38*(1+Assumptions!$J$24)^(I$1-$G$1)*CHOOSE(Assumptions!$P$3,'Cost Curves'!BL$6,'Cost Curves'!BL$7,'Cost Curves'!BL$8)</f>
        <v>0</v>
      </c>
      <c r="J182" s="254">
        <f>J$98*Assumptions!$AG38*(1+Assumptions!$J$24)^(J$1-$G$1)*CHOOSE(Assumptions!$P$3,'Cost Curves'!BM$6,'Cost Curves'!BM$7,'Cost Curves'!BM$8)</f>
        <v>28544.7610575</v>
      </c>
      <c r="K182" s="254">
        <f>K$98*Assumptions!$AG38*(1+Assumptions!$J$24)^(K$1-$G$1)*CHOOSE(Assumptions!$P$3,'Cost Curves'!BN$6,'Cost Curves'!BN$7,'Cost Curves'!BN$8)</f>
        <v>29401.103889224996</v>
      </c>
      <c r="L182" s="254">
        <f>L$98*Assumptions!$AG38*(1+Assumptions!$J$24)^(L$1-$G$1)*CHOOSE(Assumptions!$P$3,'Cost Curves'!BO$6,'Cost Curves'!BO$7,'Cost Curves'!BO$8)</f>
        <v>30283.137005901746</v>
      </c>
      <c r="M182" s="254">
        <f>M$98*Assumptions!$AG38*(1+Assumptions!$J$24)^(M$1-$G$1)*CHOOSE(Assumptions!$P$3,'Cost Curves'!BP$6,'Cost Curves'!BP$7,'Cost Curves'!BP$8)</f>
        <v>0</v>
      </c>
      <c r="N182" s="254">
        <f>N$98*Assumptions!$AG38*(1+Assumptions!$J$24)^(N$1-$G$1)*CHOOSE(Assumptions!$P$3,'Cost Curves'!BQ$6,'Cost Curves'!BQ$7,'Cost Curves'!BQ$8)</f>
        <v>0</v>
      </c>
      <c r="O182" s="254">
        <f>O$98*Assumptions!$AG38*(1+Assumptions!$J$24)^(O$1-$G$1)*CHOOSE(Assumptions!$P$3,'Cost Curves'!BR$6,'Cost Curves'!BR$7,'Cost Curves'!BR$8)</f>
        <v>0</v>
      </c>
      <c r="P182" s="254">
        <f>P$98*Assumptions!$AG38*(1+Assumptions!$J$24)^(P$1-$G$1)*CHOOSE(Assumptions!$P$3,'Cost Curves'!BS$6,'Cost Curves'!BS$7,'Cost Curves'!BS$8)</f>
        <v>34083.937494579441</v>
      </c>
      <c r="Q182" s="254">
        <f>Q$98*Assumptions!$AG38*(1+Assumptions!$J$24)^(Q$1-$G$1)*CHOOSE(Assumptions!$P$3,'Cost Curves'!BT$6,'Cost Curves'!BT$7,'Cost Curves'!BT$8)</f>
        <v>35106.455619416818</v>
      </c>
      <c r="R182" s="254">
        <f>R$98*Assumptions!$AG38*(1+Assumptions!$J$24)^(R$1-$G$1)*CHOOSE(Assumptions!$P$3,'Cost Curves'!BU$6,'Cost Curves'!BU$7,'Cost Curves'!BU$8)</f>
        <v>36159.649287999324</v>
      </c>
      <c r="S182" s="254">
        <f>S$98*Assumptions!$AG38*(1+Assumptions!$J$24)^(S$1-$G$1)*CHOOSE(Assumptions!$P$3,'Cost Curves'!BV$6,'Cost Curves'!BV$7,'Cost Curves'!BV$8)</f>
        <v>0</v>
      </c>
      <c r="T182" s="254">
        <f>T$98*Assumptions!$AG38*(1+Assumptions!$J$24)^(T$1-$G$1)*CHOOSE(Assumptions!$P$3,'Cost Curves'!BW$6,'Cost Curves'!BW$7,'Cost Curves'!BW$8)</f>
        <v>0</v>
      </c>
      <c r="U182" s="254">
        <f>U$98*Assumptions!$AG38*(1+Assumptions!$J$24)^(U$1-$G$1)*CHOOSE(Assumptions!$P$3,'Cost Curves'!BX$6,'Cost Curves'!BX$7,'Cost Curves'!BX$8)</f>
        <v>0</v>
      </c>
      <c r="V182" s="254">
        <f>V$98*Assumptions!$AG38*(1+Assumptions!$J$24)^(V$1-$G$1)*CHOOSE(Assumptions!$P$3,'Cost Curves'!BY$6,'Cost Curves'!BY$7,'Cost Curves'!BY$8)</f>
        <v>40698.003840153469</v>
      </c>
      <c r="W182" s="254">
        <f>W$98*Assumptions!$AG38*(1+Assumptions!$J$24)^(W$1-$G$1)*CHOOSE(Assumptions!$P$3,'Cost Curves'!BZ$6,'Cost Curves'!BZ$7,'Cost Curves'!BZ$8)</f>
        <v>41918.943955358067</v>
      </c>
      <c r="X182" s="254">
        <f>X$98*Assumptions!$AG38*(1+Assumptions!$J$24)^(X$1-$G$1)*CHOOSE(Assumptions!$P$3,'Cost Curves'!CA$6,'Cost Curves'!CA$7,'Cost Curves'!CA$8)</f>
        <v>43176.512274018809</v>
      </c>
      <c r="Y182" s="12"/>
      <c r="Z182" s="12"/>
    </row>
    <row r="183" spans="1:26" ht="14.25" customHeight="1">
      <c r="A183" s="423"/>
      <c r="B183" s="423"/>
      <c r="C183" s="423"/>
      <c r="D183" s="125" t="s">
        <v>85</v>
      </c>
      <c r="E183" s="12"/>
      <c r="F183" s="12"/>
      <c r="G183" s="254">
        <f>G$98*Assumptions!$AG39*(1+Assumptions!$J$24)^(G$1-$G$1)*CHOOSE(Assumptions!$P$3,'Cost Curves'!BJ$6,'Cost Curves'!BJ$7,'Cost Curves'!BJ$8)</f>
        <v>0</v>
      </c>
      <c r="H183" s="254">
        <f>H$98*Assumptions!$AG39*(1+Assumptions!$J$24)^(H$1-$G$1)*CHOOSE(Assumptions!$P$3,'Cost Curves'!BK$6,'Cost Curves'!BK$7,'Cost Curves'!BK$8)</f>
        <v>0</v>
      </c>
      <c r="I183" s="254">
        <f>I$98*Assumptions!$AG39*(1+Assumptions!$J$24)^(I$1-$G$1)*CHOOSE(Assumptions!$P$3,'Cost Curves'!BL$6,'Cost Curves'!BL$7,'Cost Curves'!BL$8)</f>
        <v>0</v>
      </c>
      <c r="J183" s="254">
        <f>J$98*Assumptions!$AG39*(1+Assumptions!$J$24)^(J$1-$G$1)*CHOOSE(Assumptions!$P$3,'Cost Curves'!BM$6,'Cost Curves'!BM$7,'Cost Curves'!BM$8)</f>
        <v>10256.608803749999</v>
      </c>
      <c r="K183" s="254">
        <f>K$98*Assumptions!$AG39*(1+Assumptions!$J$24)^(K$1-$G$1)*CHOOSE(Assumptions!$P$3,'Cost Curves'!BN$6,'Cost Curves'!BN$7,'Cost Curves'!BN$8)</f>
        <v>10564.307067862499</v>
      </c>
      <c r="L183" s="254">
        <f>L$98*Assumptions!$AG39*(1+Assumptions!$J$24)^(L$1-$G$1)*CHOOSE(Assumptions!$P$3,'Cost Curves'!BO$6,'Cost Curves'!BO$7,'Cost Curves'!BO$8)</f>
        <v>10881.236279898374</v>
      </c>
      <c r="M183" s="254">
        <f>M$98*Assumptions!$AG39*(1+Assumptions!$J$24)^(M$1-$G$1)*CHOOSE(Assumptions!$P$3,'Cost Curves'!BP$6,'Cost Curves'!BP$7,'Cost Curves'!BP$8)</f>
        <v>0</v>
      </c>
      <c r="N183" s="254">
        <f>N$98*Assumptions!$AG39*(1+Assumptions!$J$24)^(N$1-$G$1)*CHOOSE(Assumptions!$P$3,'Cost Curves'!BQ$6,'Cost Curves'!BQ$7,'Cost Curves'!BQ$8)</f>
        <v>0</v>
      </c>
      <c r="O183" s="254">
        <f>O$98*Assumptions!$AG39*(1+Assumptions!$J$24)^(O$1-$G$1)*CHOOSE(Assumptions!$P$3,'Cost Curves'!BR$6,'Cost Curves'!BR$7,'Cost Curves'!BR$8)</f>
        <v>0</v>
      </c>
      <c r="P183" s="254">
        <f>P$98*Assumptions!$AG39*(1+Assumptions!$J$24)^(P$1-$G$1)*CHOOSE(Assumptions!$P$3,'Cost Curves'!BS$6,'Cost Curves'!BS$7,'Cost Curves'!BS$8)</f>
        <v>12246.927296717246</v>
      </c>
      <c r="Q183" s="254">
        <f>Q$98*Assumptions!$AG39*(1+Assumptions!$J$24)^(Q$1-$G$1)*CHOOSE(Assumptions!$P$3,'Cost Curves'!BT$6,'Cost Curves'!BT$7,'Cost Curves'!BT$8)</f>
        <v>12614.335115618764</v>
      </c>
      <c r="R183" s="254">
        <f>R$98*Assumptions!$AG39*(1+Assumptions!$J$24)^(R$1-$G$1)*CHOOSE(Assumptions!$P$3,'Cost Curves'!BU$6,'Cost Curves'!BU$7,'Cost Curves'!BU$8)</f>
        <v>12992.765169087326</v>
      </c>
      <c r="S183" s="254">
        <f>S$98*Assumptions!$AG39*(1+Assumptions!$J$24)^(S$1-$G$1)*CHOOSE(Assumptions!$P$3,'Cost Curves'!BV$6,'Cost Curves'!BV$7,'Cost Curves'!BV$8)</f>
        <v>0</v>
      </c>
      <c r="T183" s="254">
        <f>T$98*Assumptions!$AG39*(1+Assumptions!$J$24)^(T$1-$G$1)*CHOOSE(Assumptions!$P$3,'Cost Curves'!BW$6,'Cost Curves'!BW$7,'Cost Curves'!BW$8)</f>
        <v>0</v>
      </c>
      <c r="U183" s="254">
        <f>U$98*Assumptions!$AG39*(1+Assumptions!$J$24)^(U$1-$G$1)*CHOOSE(Assumptions!$P$3,'Cost Curves'!BX$6,'Cost Curves'!BX$7,'Cost Curves'!BX$8)</f>
        <v>0</v>
      </c>
      <c r="V183" s="254">
        <f>V$98*Assumptions!$AG39*(1+Assumptions!$J$24)^(V$1-$G$1)*CHOOSE(Assumptions!$P$3,'Cost Curves'!BY$6,'Cost Curves'!BY$7,'Cost Curves'!BY$8)</f>
        <v>14623.471664068926</v>
      </c>
      <c r="W183" s="254">
        <f>W$98*Assumptions!$AG39*(1+Assumptions!$J$24)^(W$1-$G$1)*CHOOSE(Assumptions!$P$3,'Cost Curves'!BZ$6,'Cost Curves'!BZ$7,'Cost Curves'!BZ$8)</f>
        <v>15062.175813990991</v>
      </c>
      <c r="X183" s="254">
        <f>X$98*Assumptions!$AG39*(1+Assumptions!$J$24)^(X$1-$G$1)*CHOOSE(Assumptions!$P$3,'Cost Curves'!CA$6,'Cost Curves'!CA$7,'Cost Curves'!CA$8)</f>
        <v>15514.04108841072</v>
      </c>
      <c r="Y183" s="12"/>
      <c r="Z183" s="12"/>
    </row>
    <row r="184" spans="1:26" ht="14.25" customHeight="1">
      <c r="A184" s="423"/>
      <c r="B184" s="423"/>
      <c r="C184" s="423"/>
      <c r="D184" s="125" t="s">
        <v>86</v>
      </c>
      <c r="E184" s="12"/>
      <c r="F184" s="12"/>
      <c r="G184" s="254">
        <f>G$98*Assumptions!$AG40*(1+Assumptions!$J$24)^(G$1-$G$1)*CHOOSE(Assumptions!$P$3,'Cost Curves'!BJ$6,'Cost Curves'!BJ$7,'Cost Curves'!BJ$8)</f>
        <v>0</v>
      </c>
      <c r="H184" s="254">
        <f>H$98*Assumptions!$AG40*(1+Assumptions!$J$24)^(H$1-$G$1)*CHOOSE(Assumptions!$P$3,'Cost Curves'!BK$6,'Cost Curves'!BK$7,'Cost Curves'!BK$8)</f>
        <v>0</v>
      </c>
      <c r="I184" s="254">
        <f>I$98*Assumptions!$AG40*(1+Assumptions!$J$24)^(I$1-$G$1)*CHOOSE(Assumptions!$P$3,'Cost Curves'!BL$6,'Cost Curves'!BL$7,'Cost Curves'!BL$8)</f>
        <v>0</v>
      </c>
      <c r="J184" s="254">
        <f>J$98*Assumptions!$AG40*(1+Assumptions!$J$24)^(J$1-$G$1)*CHOOSE(Assumptions!$P$3,'Cost Curves'!BM$6,'Cost Curves'!BM$7,'Cost Curves'!BM$8)</f>
        <v>475.33624499999996</v>
      </c>
      <c r="K184" s="254">
        <f>K$98*Assumptions!$AG40*(1+Assumptions!$J$24)^(K$1-$G$1)*CHOOSE(Assumptions!$P$3,'Cost Curves'!BN$6,'Cost Curves'!BN$7,'Cost Curves'!BN$8)</f>
        <v>489.5963323499999</v>
      </c>
      <c r="L184" s="254">
        <f>L$98*Assumptions!$AG40*(1+Assumptions!$J$24)^(L$1-$G$1)*CHOOSE(Assumptions!$P$3,'Cost Curves'!BO$6,'Cost Curves'!BO$7,'Cost Curves'!BO$8)</f>
        <v>504.28422232049985</v>
      </c>
      <c r="M184" s="254">
        <f>M$98*Assumptions!$AG40*(1+Assumptions!$J$24)^(M$1-$G$1)*CHOOSE(Assumptions!$P$3,'Cost Curves'!BP$6,'Cost Curves'!BP$7,'Cost Curves'!BP$8)</f>
        <v>0</v>
      </c>
      <c r="N184" s="254">
        <f>N$98*Assumptions!$AG40*(1+Assumptions!$J$24)^(N$1-$G$1)*CHOOSE(Assumptions!$P$3,'Cost Curves'!BQ$6,'Cost Curves'!BQ$7,'Cost Curves'!BQ$8)</f>
        <v>0</v>
      </c>
      <c r="O184" s="254">
        <f>O$98*Assumptions!$AG40*(1+Assumptions!$J$24)^(O$1-$G$1)*CHOOSE(Assumptions!$P$3,'Cost Curves'!BR$6,'Cost Curves'!BR$7,'Cost Curves'!BR$8)</f>
        <v>0</v>
      </c>
      <c r="P184" s="254">
        <f>P$98*Assumptions!$AG40*(1+Assumptions!$J$24)^(P$1-$G$1)*CHOOSE(Assumptions!$P$3,'Cost Curves'!BS$6,'Cost Curves'!BS$7,'Cost Curves'!BS$8)</f>
        <v>567.57633496572123</v>
      </c>
      <c r="Q184" s="254">
        <f>Q$98*Assumptions!$AG40*(1+Assumptions!$J$24)^(Q$1-$G$1)*CHOOSE(Assumptions!$P$3,'Cost Curves'!BT$6,'Cost Curves'!BT$7,'Cost Curves'!BT$8)</f>
        <v>584.60362501469285</v>
      </c>
      <c r="R184" s="254">
        <f>R$98*Assumptions!$AG40*(1+Assumptions!$J$24)^(R$1-$G$1)*CHOOSE(Assumptions!$P$3,'Cost Curves'!BU$6,'Cost Curves'!BU$7,'Cost Curves'!BU$8)</f>
        <v>602.14173376513372</v>
      </c>
      <c r="S184" s="254">
        <f>S$98*Assumptions!$AG40*(1+Assumptions!$J$24)^(S$1-$G$1)*CHOOSE(Assumptions!$P$3,'Cost Curves'!BV$6,'Cost Curves'!BV$7,'Cost Curves'!BV$8)</f>
        <v>0</v>
      </c>
      <c r="T184" s="254">
        <f>T$98*Assumptions!$AG40*(1+Assumptions!$J$24)^(T$1-$G$1)*CHOOSE(Assumptions!$P$3,'Cost Curves'!BW$6,'Cost Curves'!BW$7,'Cost Curves'!BW$8)</f>
        <v>0</v>
      </c>
      <c r="U184" s="254">
        <f>U$98*Assumptions!$AG40*(1+Assumptions!$J$24)^(U$1-$G$1)*CHOOSE(Assumptions!$P$3,'Cost Curves'!BX$6,'Cost Curves'!BX$7,'Cost Curves'!BX$8)</f>
        <v>0</v>
      </c>
      <c r="V184" s="254">
        <f>V$98*Assumptions!$AG40*(1+Assumptions!$J$24)^(V$1-$G$1)*CHOOSE(Assumptions!$P$3,'Cost Curves'!BY$6,'Cost Curves'!BY$7,'Cost Curves'!BY$8)</f>
        <v>677.71582622133246</v>
      </c>
      <c r="W184" s="254">
        <f>W$98*Assumptions!$AG40*(1+Assumptions!$J$24)^(W$1-$G$1)*CHOOSE(Assumptions!$P$3,'Cost Curves'!BZ$6,'Cost Curves'!BZ$7,'Cost Curves'!BZ$8)</f>
        <v>698.04730100797224</v>
      </c>
      <c r="X184" s="254">
        <f>X$98*Assumptions!$AG40*(1+Assumptions!$J$24)^(X$1-$G$1)*CHOOSE(Assumptions!$P$3,'Cost Curves'!CA$6,'Cost Curves'!CA$7,'Cost Curves'!CA$8)</f>
        <v>718.98872003821145</v>
      </c>
      <c r="Y184" s="12"/>
      <c r="Z184" s="12"/>
    </row>
    <row r="185" spans="1:26" ht="14.25" customHeight="1">
      <c r="A185" s="423"/>
      <c r="B185" s="423"/>
      <c r="C185" s="423"/>
      <c r="D185" s="125" t="s">
        <v>87</v>
      </c>
      <c r="E185" s="12"/>
      <c r="F185" s="12"/>
      <c r="G185" s="254">
        <f>G$98*Assumptions!$AG41*(1+Assumptions!$J$24)^(G$1-$G$1)*CHOOSE(Assumptions!$P$3,'Cost Curves'!BJ$6,'Cost Curves'!BJ$7,'Cost Curves'!BJ$8)</f>
        <v>0</v>
      </c>
      <c r="H185" s="254">
        <f>H$98*Assumptions!$AG41*(1+Assumptions!$J$24)^(H$1-$G$1)*CHOOSE(Assumptions!$P$3,'Cost Curves'!BK$6,'Cost Curves'!BK$7,'Cost Curves'!BK$8)</f>
        <v>0</v>
      </c>
      <c r="I185" s="254">
        <f>I$98*Assumptions!$AG41*(1+Assumptions!$J$24)^(I$1-$G$1)*CHOOSE(Assumptions!$P$3,'Cost Curves'!BL$6,'Cost Curves'!BL$7,'Cost Curves'!BL$8)</f>
        <v>0</v>
      </c>
      <c r="J185" s="254">
        <f>J$98*Assumptions!$AG41*(1+Assumptions!$J$24)^(J$1-$G$1)*CHOOSE(Assumptions!$P$3,'Cost Curves'!BM$6,'Cost Curves'!BM$7,'Cost Curves'!BM$8)</f>
        <v>0</v>
      </c>
      <c r="K185" s="254">
        <f>K$98*Assumptions!$AG41*(1+Assumptions!$J$24)^(K$1-$G$1)*CHOOSE(Assumptions!$P$3,'Cost Curves'!BN$6,'Cost Curves'!BN$7,'Cost Curves'!BN$8)</f>
        <v>0</v>
      </c>
      <c r="L185" s="254">
        <f>L$98*Assumptions!$AG41*(1+Assumptions!$J$24)^(L$1-$G$1)*CHOOSE(Assumptions!$P$3,'Cost Curves'!BO$6,'Cost Curves'!BO$7,'Cost Curves'!BO$8)</f>
        <v>0</v>
      </c>
      <c r="M185" s="254">
        <f>M$98*Assumptions!$AG41*(1+Assumptions!$J$24)^(M$1-$G$1)*CHOOSE(Assumptions!$P$3,'Cost Curves'!BP$6,'Cost Curves'!BP$7,'Cost Curves'!BP$8)</f>
        <v>0</v>
      </c>
      <c r="N185" s="254">
        <f>N$98*Assumptions!$AG41*(1+Assumptions!$J$24)^(N$1-$G$1)*CHOOSE(Assumptions!$P$3,'Cost Curves'!BQ$6,'Cost Curves'!BQ$7,'Cost Curves'!BQ$8)</f>
        <v>0</v>
      </c>
      <c r="O185" s="254">
        <f>O$98*Assumptions!$AG41*(1+Assumptions!$J$24)^(O$1-$G$1)*CHOOSE(Assumptions!$P$3,'Cost Curves'!BR$6,'Cost Curves'!BR$7,'Cost Curves'!BR$8)</f>
        <v>0</v>
      </c>
      <c r="P185" s="254">
        <f>P$98*Assumptions!$AG41*(1+Assumptions!$J$24)^(P$1-$G$1)*CHOOSE(Assumptions!$P$3,'Cost Curves'!BS$6,'Cost Curves'!BS$7,'Cost Curves'!BS$8)</f>
        <v>0</v>
      </c>
      <c r="Q185" s="254">
        <f>Q$98*Assumptions!$AG41*(1+Assumptions!$J$24)^(Q$1-$G$1)*CHOOSE(Assumptions!$P$3,'Cost Curves'!BT$6,'Cost Curves'!BT$7,'Cost Curves'!BT$8)</f>
        <v>0</v>
      </c>
      <c r="R185" s="254">
        <f>R$98*Assumptions!$AG41*(1+Assumptions!$J$24)^(R$1-$G$1)*CHOOSE(Assumptions!$P$3,'Cost Curves'!BU$6,'Cost Curves'!BU$7,'Cost Curves'!BU$8)</f>
        <v>0</v>
      </c>
      <c r="S185" s="254">
        <f>S$98*Assumptions!$AG41*(1+Assumptions!$J$24)^(S$1-$G$1)*CHOOSE(Assumptions!$P$3,'Cost Curves'!BV$6,'Cost Curves'!BV$7,'Cost Curves'!BV$8)</f>
        <v>0</v>
      </c>
      <c r="T185" s="254">
        <f>T$98*Assumptions!$AG41*(1+Assumptions!$J$24)^(T$1-$G$1)*CHOOSE(Assumptions!$P$3,'Cost Curves'!BW$6,'Cost Curves'!BW$7,'Cost Curves'!BW$8)</f>
        <v>0</v>
      </c>
      <c r="U185" s="254">
        <f>U$98*Assumptions!$AG41*(1+Assumptions!$J$24)^(U$1-$G$1)*CHOOSE(Assumptions!$P$3,'Cost Curves'!BX$6,'Cost Curves'!BX$7,'Cost Curves'!BX$8)</f>
        <v>0</v>
      </c>
      <c r="V185" s="254">
        <f>V$98*Assumptions!$AG41*(1+Assumptions!$J$24)^(V$1-$G$1)*CHOOSE(Assumptions!$P$3,'Cost Curves'!BY$6,'Cost Curves'!BY$7,'Cost Curves'!BY$8)</f>
        <v>0</v>
      </c>
      <c r="W185" s="254">
        <f>W$98*Assumptions!$AG41*(1+Assumptions!$J$24)^(W$1-$G$1)*CHOOSE(Assumptions!$P$3,'Cost Curves'!BZ$6,'Cost Curves'!BZ$7,'Cost Curves'!BZ$8)</f>
        <v>0</v>
      </c>
      <c r="X185" s="254">
        <f>X$98*Assumptions!$AG41*(1+Assumptions!$J$24)^(X$1-$G$1)*CHOOSE(Assumptions!$P$3,'Cost Curves'!CA$6,'Cost Curves'!CA$7,'Cost Curves'!CA$8)</f>
        <v>0</v>
      </c>
      <c r="Y185" s="12"/>
      <c r="Z185" s="12"/>
    </row>
    <row r="186" spans="1:26" ht="14.25" customHeight="1">
      <c r="A186" s="423"/>
      <c r="B186" s="423"/>
      <c r="C186" s="423"/>
      <c r="D186" s="125" t="s">
        <v>89</v>
      </c>
      <c r="E186" s="12"/>
      <c r="F186" s="12"/>
      <c r="G186" s="254">
        <f>G$98*Assumptions!$AG42*(1+Assumptions!$J$24)^(G$1-$G$1)*CHOOSE(Assumptions!$P$3,'Cost Curves'!BJ$6,'Cost Curves'!BJ$7,'Cost Curves'!BJ$8)</f>
        <v>0</v>
      </c>
      <c r="H186" s="254">
        <f>H$98*Assumptions!$AG42*(1+Assumptions!$J$24)^(H$1-$G$1)*CHOOSE(Assumptions!$P$3,'Cost Curves'!BK$6,'Cost Curves'!BK$7,'Cost Curves'!BK$8)</f>
        <v>0</v>
      </c>
      <c r="I186" s="254">
        <f>I$98*Assumptions!$AG42*(1+Assumptions!$J$24)^(I$1-$G$1)*CHOOSE(Assumptions!$P$3,'Cost Curves'!BL$6,'Cost Curves'!BL$7,'Cost Curves'!BL$8)</f>
        <v>0</v>
      </c>
      <c r="J186" s="254">
        <f>J$98*Assumptions!$AG42*(1+Assumptions!$J$24)^(J$1-$G$1)*CHOOSE(Assumptions!$P$3,'Cost Curves'!BM$6,'Cost Curves'!BM$7,'Cost Curves'!BM$8)</f>
        <v>0</v>
      </c>
      <c r="K186" s="254">
        <f>K$98*Assumptions!$AG42*(1+Assumptions!$J$24)^(K$1-$G$1)*CHOOSE(Assumptions!$P$3,'Cost Curves'!BN$6,'Cost Curves'!BN$7,'Cost Curves'!BN$8)</f>
        <v>0</v>
      </c>
      <c r="L186" s="254">
        <f>L$98*Assumptions!$AG42*(1+Assumptions!$J$24)^(L$1-$G$1)*CHOOSE(Assumptions!$P$3,'Cost Curves'!BO$6,'Cost Curves'!BO$7,'Cost Curves'!BO$8)</f>
        <v>0</v>
      </c>
      <c r="M186" s="254">
        <f>M$98*Assumptions!$AG42*(1+Assumptions!$J$24)^(M$1-$G$1)*CHOOSE(Assumptions!$P$3,'Cost Curves'!BP$6,'Cost Curves'!BP$7,'Cost Curves'!BP$8)</f>
        <v>0</v>
      </c>
      <c r="N186" s="254">
        <f>N$98*Assumptions!$AG42*(1+Assumptions!$J$24)^(N$1-$G$1)*CHOOSE(Assumptions!$P$3,'Cost Curves'!BQ$6,'Cost Curves'!BQ$7,'Cost Curves'!BQ$8)</f>
        <v>0</v>
      </c>
      <c r="O186" s="254">
        <f>O$98*Assumptions!$AG42*(1+Assumptions!$J$24)^(O$1-$G$1)*CHOOSE(Assumptions!$P$3,'Cost Curves'!BR$6,'Cost Curves'!BR$7,'Cost Curves'!BR$8)</f>
        <v>0</v>
      </c>
      <c r="P186" s="254">
        <f>P$98*Assumptions!$AG42*(1+Assumptions!$J$24)^(P$1-$G$1)*CHOOSE(Assumptions!$P$3,'Cost Curves'!BS$6,'Cost Curves'!BS$7,'Cost Curves'!BS$8)</f>
        <v>0</v>
      </c>
      <c r="Q186" s="254">
        <f>Q$98*Assumptions!$AG42*(1+Assumptions!$J$24)^(Q$1-$G$1)*CHOOSE(Assumptions!$P$3,'Cost Curves'!BT$6,'Cost Curves'!BT$7,'Cost Curves'!BT$8)</f>
        <v>0</v>
      </c>
      <c r="R186" s="254">
        <f>R$98*Assumptions!$AG42*(1+Assumptions!$J$24)^(R$1-$G$1)*CHOOSE(Assumptions!$P$3,'Cost Curves'!BU$6,'Cost Curves'!BU$7,'Cost Curves'!BU$8)</f>
        <v>0</v>
      </c>
      <c r="S186" s="254">
        <f>S$98*Assumptions!$AG42*(1+Assumptions!$J$24)^(S$1-$G$1)*CHOOSE(Assumptions!$P$3,'Cost Curves'!BV$6,'Cost Curves'!BV$7,'Cost Curves'!BV$8)</f>
        <v>0</v>
      </c>
      <c r="T186" s="254">
        <f>T$98*Assumptions!$AG42*(1+Assumptions!$J$24)^(T$1-$G$1)*CHOOSE(Assumptions!$P$3,'Cost Curves'!BW$6,'Cost Curves'!BW$7,'Cost Curves'!BW$8)</f>
        <v>0</v>
      </c>
      <c r="U186" s="254">
        <f>U$98*Assumptions!$AG42*(1+Assumptions!$J$24)^(U$1-$G$1)*CHOOSE(Assumptions!$P$3,'Cost Curves'!BX$6,'Cost Curves'!BX$7,'Cost Curves'!BX$8)</f>
        <v>0</v>
      </c>
      <c r="V186" s="254">
        <f>V$98*Assumptions!$AG42*(1+Assumptions!$J$24)^(V$1-$G$1)*CHOOSE(Assumptions!$P$3,'Cost Curves'!BY$6,'Cost Curves'!BY$7,'Cost Curves'!BY$8)</f>
        <v>0</v>
      </c>
      <c r="W186" s="254">
        <f>W$98*Assumptions!$AG42*(1+Assumptions!$J$24)^(W$1-$G$1)*CHOOSE(Assumptions!$P$3,'Cost Curves'!BZ$6,'Cost Curves'!BZ$7,'Cost Curves'!BZ$8)</f>
        <v>0</v>
      </c>
      <c r="X186" s="254">
        <f>X$98*Assumptions!$AG42*(1+Assumptions!$J$24)^(X$1-$G$1)*CHOOSE(Assumptions!$P$3,'Cost Curves'!CA$6,'Cost Curves'!CA$7,'Cost Curves'!CA$8)</f>
        <v>0</v>
      </c>
      <c r="Y186" s="12"/>
      <c r="Z186" s="12"/>
    </row>
    <row r="187" spans="1:26" ht="14.25" customHeight="1">
      <c r="A187" s="423"/>
      <c r="B187" s="423"/>
      <c r="C187" s="423"/>
      <c r="D187" s="125" t="s">
        <v>90</v>
      </c>
      <c r="E187" s="12"/>
      <c r="F187" s="12"/>
      <c r="G187" s="254">
        <f>G$98*Assumptions!$AG43*(1+Assumptions!$J$24)^(G$1-$G$1)*CHOOSE(Assumptions!$P$3,'Cost Curves'!BJ$6,'Cost Curves'!BJ$7,'Cost Curves'!BJ$8)</f>
        <v>0</v>
      </c>
      <c r="H187" s="254">
        <f>H$98*Assumptions!$AG43*(1+Assumptions!$J$24)^(H$1-$G$1)*CHOOSE(Assumptions!$P$3,'Cost Curves'!BK$6,'Cost Curves'!BK$7,'Cost Curves'!BK$8)</f>
        <v>0</v>
      </c>
      <c r="I187" s="254">
        <f>I$98*Assumptions!$AG43*(1+Assumptions!$J$24)^(I$1-$G$1)*CHOOSE(Assumptions!$P$3,'Cost Curves'!BL$6,'Cost Curves'!BL$7,'Cost Curves'!BL$8)</f>
        <v>0</v>
      </c>
      <c r="J187" s="254">
        <f>J$98*Assumptions!$AG43*(1+Assumptions!$J$24)^(J$1-$G$1)*CHOOSE(Assumptions!$P$3,'Cost Curves'!BM$6,'Cost Curves'!BM$7,'Cost Curves'!BM$8)</f>
        <v>3470.7741337500006</v>
      </c>
      <c r="K187" s="254">
        <f>K$98*Assumptions!$AG43*(1+Assumptions!$J$24)^(K$1-$G$1)*CHOOSE(Assumptions!$P$3,'Cost Curves'!BN$6,'Cost Curves'!BN$7,'Cost Curves'!BN$8)</f>
        <v>3574.8973577625002</v>
      </c>
      <c r="L187" s="254">
        <f>L$98*Assumptions!$AG43*(1+Assumptions!$J$24)^(L$1-$G$1)*CHOOSE(Assumptions!$P$3,'Cost Curves'!BO$6,'Cost Curves'!BO$7,'Cost Curves'!BO$8)</f>
        <v>3682.1442784953751</v>
      </c>
      <c r="M187" s="254">
        <f>M$98*Assumptions!$AG43*(1+Assumptions!$J$24)^(M$1-$G$1)*CHOOSE(Assumptions!$P$3,'Cost Curves'!BP$6,'Cost Curves'!BP$7,'Cost Curves'!BP$8)</f>
        <v>0</v>
      </c>
      <c r="N187" s="254">
        <f>N$98*Assumptions!$AG43*(1+Assumptions!$J$24)^(N$1-$G$1)*CHOOSE(Assumptions!$P$3,'Cost Curves'!BQ$6,'Cost Curves'!BQ$7,'Cost Curves'!BQ$8)</f>
        <v>0</v>
      </c>
      <c r="O187" s="254">
        <f>O$98*Assumptions!$AG43*(1+Assumptions!$J$24)^(O$1-$G$1)*CHOOSE(Assumptions!$P$3,'Cost Curves'!BR$6,'Cost Curves'!BR$7,'Cost Curves'!BR$8)</f>
        <v>0</v>
      </c>
      <c r="P187" s="254">
        <f>P$98*Assumptions!$AG43*(1+Assumptions!$J$24)^(P$1-$G$1)*CHOOSE(Assumptions!$P$3,'Cost Curves'!BS$6,'Cost Curves'!BS$7,'Cost Curves'!BS$8)</f>
        <v>4144.2858251376383</v>
      </c>
      <c r="Q187" s="254">
        <f>Q$98*Assumptions!$AG43*(1+Assumptions!$J$24)^(Q$1-$G$1)*CHOOSE(Assumptions!$P$3,'Cost Curves'!BT$6,'Cost Curves'!BT$7,'Cost Curves'!BT$8)</f>
        <v>4268.6143998917678</v>
      </c>
      <c r="R187" s="254">
        <f>R$98*Assumptions!$AG43*(1+Assumptions!$J$24)^(R$1-$G$1)*CHOOSE(Assumptions!$P$3,'Cost Curves'!BU$6,'Cost Curves'!BU$7,'Cost Curves'!BU$8)</f>
        <v>4396.6728318885207</v>
      </c>
      <c r="S187" s="254">
        <f>S$98*Assumptions!$AG43*(1+Assumptions!$J$24)^(S$1-$G$1)*CHOOSE(Assumptions!$P$3,'Cost Curves'!BV$6,'Cost Curves'!BV$7,'Cost Curves'!BV$8)</f>
        <v>0</v>
      </c>
      <c r="T187" s="254">
        <f>T$98*Assumptions!$AG43*(1+Assumptions!$J$24)^(T$1-$G$1)*CHOOSE(Assumptions!$P$3,'Cost Curves'!BW$6,'Cost Curves'!BW$7,'Cost Curves'!BW$8)</f>
        <v>0</v>
      </c>
      <c r="U187" s="254">
        <f>U$98*Assumptions!$AG43*(1+Assumptions!$J$24)^(U$1-$G$1)*CHOOSE(Assumptions!$P$3,'Cost Curves'!BX$6,'Cost Curves'!BX$7,'Cost Curves'!BX$8)</f>
        <v>0</v>
      </c>
      <c r="V187" s="254">
        <f>V$98*Assumptions!$AG43*(1+Assumptions!$J$24)^(V$1-$G$1)*CHOOSE(Assumptions!$P$3,'Cost Curves'!BY$6,'Cost Curves'!BY$7,'Cost Curves'!BY$8)</f>
        <v>4948.4940069781787</v>
      </c>
      <c r="W187" s="254">
        <f>W$98*Assumptions!$AG43*(1+Assumptions!$J$24)^(W$1-$G$1)*CHOOSE(Assumptions!$P$3,'Cost Curves'!BZ$6,'Cost Curves'!BZ$7,'Cost Curves'!BZ$8)</f>
        <v>5096.9488271875234</v>
      </c>
      <c r="X187" s="254">
        <f>X$98*Assumptions!$AG43*(1+Assumptions!$J$24)^(X$1-$G$1)*CHOOSE(Assumptions!$P$3,'Cost Curves'!CA$6,'Cost Curves'!CA$7,'Cost Curves'!CA$8)</f>
        <v>5249.8572920031493</v>
      </c>
      <c r="Y187" s="12"/>
      <c r="Z187" s="12"/>
    </row>
    <row r="188" spans="1:26" ht="14.25" customHeight="1">
      <c r="A188" s="423"/>
      <c r="B188" s="423"/>
      <c r="C188" s="423"/>
      <c r="D188" s="125" t="s">
        <v>171</v>
      </c>
      <c r="E188" s="12"/>
      <c r="F188" s="12"/>
      <c r="G188" s="254">
        <f>G$98*Assumptions!$AG44*(1+Assumptions!$J$24)^(G$1-$G$1)*CHOOSE(Assumptions!$P$3,'Cost Curves'!BJ$6,'Cost Curves'!BJ$7,'Cost Curves'!BJ$8)</f>
        <v>0</v>
      </c>
      <c r="H188" s="254">
        <f>H$98*Assumptions!$AG44*(1+Assumptions!$J$24)^(H$1-$G$1)*CHOOSE(Assumptions!$P$3,'Cost Curves'!BK$6,'Cost Curves'!BK$7,'Cost Curves'!BK$8)</f>
        <v>0</v>
      </c>
      <c r="I188" s="254">
        <f>I$98*Assumptions!$AG44*(1+Assumptions!$J$24)^(I$1-$G$1)*CHOOSE(Assumptions!$P$3,'Cost Curves'!BL$6,'Cost Curves'!BL$7,'Cost Curves'!BL$8)</f>
        <v>0</v>
      </c>
      <c r="J188" s="254">
        <f>J$98*Assumptions!$AG44*(1+Assumptions!$J$24)^(J$1-$G$1)*CHOOSE(Assumptions!$P$3,'Cost Curves'!BM$6,'Cost Curves'!BM$7,'Cost Curves'!BM$8)</f>
        <v>430.26125624999997</v>
      </c>
      <c r="K188" s="254">
        <f>K$98*Assumptions!$AG44*(1+Assumptions!$J$24)^(K$1-$G$1)*CHOOSE(Assumptions!$P$3,'Cost Curves'!BN$6,'Cost Curves'!BN$7,'Cost Curves'!BN$8)</f>
        <v>443.16909393749995</v>
      </c>
      <c r="L188" s="254">
        <f>L$98*Assumptions!$AG44*(1+Assumptions!$J$24)^(L$1-$G$1)*CHOOSE(Assumptions!$P$3,'Cost Curves'!BO$6,'Cost Curves'!BO$7,'Cost Curves'!BO$8)</f>
        <v>456.46416675562494</v>
      </c>
      <c r="M188" s="254">
        <f>M$98*Assumptions!$AG44*(1+Assumptions!$J$24)^(M$1-$G$1)*CHOOSE(Assumptions!$P$3,'Cost Curves'!BP$6,'Cost Curves'!BP$7,'Cost Curves'!BP$8)</f>
        <v>0</v>
      </c>
      <c r="N188" s="254">
        <f>N$98*Assumptions!$AG44*(1+Assumptions!$J$24)^(N$1-$G$1)*CHOOSE(Assumptions!$P$3,'Cost Curves'!BQ$6,'Cost Curves'!BQ$7,'Cost Curves'!BQ$8)</f>
        <v>0</v>
      </c>
      <c r="O188" s="254">
        <f>O$98*Assumptions!$AG44*(1+Assumptions!$J$24)^(O$1-$G$1)*CHOOSE(Assumptions!$P$3,'Cost Curves'!BR$6,'Cost Curves'!BR$7,'Cost Curves'!BR$8)</f>
        <v>0</v>
      </c>
      <c r="P188" s="254">
        <f>P$98*Assumptions!$AG44*(1+Assumptions!$J$24)^(P$1-$G$1)*CHOOSE(Assumptions!$P$3,'Cost Curves'!BS$6,'Cost Curves'!BS$7,'Cost Curves'!BS$8)</f>
        <v>513.75444113276501</v>
      </c>
      <c r="Q188" s="254">
        <f>Q$98*Assumptions!$AG44*(1+Assumptions!$J$24)^(Q$1-$G$1)*CHOOSE(Assumptions!$P$3,'Cost Curves'!BT$6,'Cost Curves'!BT$7,'Cost Curves'!BT$8)</f>
        <v>529.1670743667479</v>
      </c>
      <c r="R188" s="254">
        <f>R$98*Assumptions!$AG44*(1+Assumptions!$J$24)^(R$1-$G$1)*CHOOSE(Assumptions!$P$3,'Cost Curves'!BU$6,'Cost Curves'!BU$7,'Cost Curves'!BU$8)</f>
        <v>545.04208659775043</v>
      </c>
      <c r="S188" s="254">
        <f>S$98*Assumptions!$AG44*(1+Assumptions!$J$24)^(S$1-$G$1)*CHOOSE(Assumptions!$P$3,'Cost Curves'!BV$6,'Cost Curves'!BV$7,'Cost Curves'!BV$8)</f>
        <v>0</v>
      </c>
      <c r="T188" s="254">
        <f>T$98*Assumptions!$AG44*(1+Assumptions!$J$24)^(T$1-$G$1)*CHOOSE(Assumptions!$P$3,'Cost Curves'!BW$6,'Cost Curves'!BW$7,'Cost Curves'!BW$8)</f>
        <v>0</v>
      </c>
      <c r="U188" s="254">
        <f>U$98*Assumptions!$AG44*(1+Assumptions!$J$24)^(U$1-$G$1)*CHOOSE(Assumptions!$P$3,'Cost Curves'!BX$6,'Cost Curves'!BX$7,'Cost Curves'!BX$8)</f>
        <v>0</v>
      </c>
      <c r="V188" s="254">
        <f>V$98*Assumptions!$AG44*(1+Assumptions!$J$24)^(V$1-$G$1)*CHOOSE(Assumptions!$P$3,'Cost Curves'!BY$6,'Cost Curves'!BY$7,'Cost Curves'!BY$8)</f>
        <v>613.44967028655094</v>
      </c>
      <c r="W188" s="254">
        <f>W$98*Assumptions!$AG44*(1+Assumptions!$J$24)^(W$1-$G$1)*CHOOSE(Assumptions!$P$3,'Cost Curves'!BZ$6,'Cost Curves'!BZ$7,'Cost Curves'!BZ$8)</f>
        <v>631.85316039514737</v>
      </c>
      <c r="X188" s="254">
        <f>X$98*Assumptions!$AG44*(1+Assumptions!$J$24)^(X$1-$G$1)*CHOOSE(Assumptions!$P$3,'Cost Curves'!CA$6,'Cost Curves'!CA$7,'Cost Curves'!CA$8)</f>
        <v>650.80875520700181</v>
      </c>
      <c r="Y188" s="12"/>
      <c r="Z188" s="12"/>
    </row>
    <row r="189" spans="1:26" ht="14.25" customHeight="1">
      <c r="A189" s="423"/>
      <c r="B189" s="423"/>
      <c r="C189" s="423"/>
      <c r="D189" s="125" t="s">
        <v>92</v>
      </c>
      <c r="E189" s="12"/>
      <c r="F189" s="12"/>
      <c r="G189" s="254">
        <f>G$98*Assumptions!$AG45*(1+Assumptions!$J$24)^(G$1-$G$1)*CHOOSE(Assumptions!$P$3,'Cost Curves'!BJ$6,'Cost Curves'!BJ$7,'Cost Curves'!BJ$8)</f>
        <v>0</v>
      </c>
      <c r="H189" s="254">
        <f>H$98*Assumptions!$AG45*(1+Assumptions!$J$24)^(H$1-$G$1)*CHOOSE(Assumptions!$P$3,'Cost Curves'!BK$6,'Cost Curves'!BK$7,'Cost Curves'!BK$8)</f>
        <v>0</v>
      </c>
      <c r="I189" s="254">
        <f>I$98*Assumptions!$AG45*(1+Assumptions!$J$24)^(I$1-$G$1)*CHOOSE(Assumptions!$P$3,'Cost Curves'!BL$6,'Cost Curves'!BL$7,'Cost Curves'!BL$8)</f>
        <v>0</v>
      </c>
      <c r="J189" s="254">
        <f>J$98*Assumptions!$AG45*(1+Assumptions!$J$24)^(J$1-$G$1)*CHOOSE(Assumptions!$P$3,'Cost Curves'!BM$6,'Cost Curves'!BM$7,'Cost Curves'!BM$8)</f>
        <v>0</v>
      </c>
      <c r="K189" s="254">
        <f>K$98*Assumptions!$AG45*(1+Assumptions!$J$24)^(K$1-$G$1)*CHOOSE(Assumptions!$P$3,'Cost Curves'!BN$6,'Cost Curves'!BN$7,'Cost Curves'!BN$8)</f>
        <v>0</v>
      </c>
      <c r="L189" s="254">
        <f>L$98*Assumptions!$AG45*(1+Assumptions!$J$24)^(L$1-$G$1)*CHOOSE(Assumptions!$P$3,'Cost Curves'!BO$6,'Cost Curves'!BO$7,'Cost Curves'!BO$8)</f>
        <v>0</v>
      </c>
      <c r="M189" s="254">
        <f>M$98*Assumptions!$AG45*(1+Assumptions!$J$24)^(M$1-$G$1)*CHOOSE(Assumptions!$P$3,'Cost Curves'!BP$6,'Cost Curves'!BP$7,'Cost Curves'!BP$8)</f>
        <v>0</v>
      </c>
      <c r="N189" s="254">
        <f>N$98*Assumptions!$AG45*(1+Assumptions!$J$24)^(N$1-$G$1)*CHOOSE(Assumptions!$P$3,'Cost Curves'!BQ$6,'Cost Curves'!BQ$7,'Cost Curves'!BQ$8)</f>
        <v>0</v>
      </c>
      <c r="O189" s="254">
        <f>O$98*Assumptions!$AG45*(1+Assumptions!$J$24)^(O$1-$G$1)*CHOOSE(Assumptions!$P$3,'Cost Curves'!BR$6,'Cost Curves'!BR$7,'Cost Curves'!BR$8)</f>
        <v>0</v>
      </c>
      <c r="P189" s="254">
        <f>P$98*Assumptions!$AG45*(1+Assumptions!$J$24)^(P$1-$G$1)*CHOOSE(Assumptions!$P$3,'Cost Curves'!BS$6,'Cost Curves'!BS$7,'Cost Curves'!BS$8)</f>
        <v>0</v>
      </c>
      <c r="Q189" s="254">
        <f>Q$98*Assumptions!$AG45*(1+Assumptions!$J$24)^(Q$1-$G$1)*CHOOSE(Assumptions!$P$3,'Cost Curves'!BT$6,'Cost Curves'!BT$7,'Cost Curves'!BT$8)</f>
        <v>0</v>
      </c>
      <c r="R189" s="254">
        <f>R$98*Assumptions!$AG45*(1+Assumptions!$J$24)^(R$1-$G$1)*CHOOSE(Assumptions!$P$3,'Cost Curves'!BU$6,'Cost Curves'!BU$7,'Cost Curves'!BU$8)</f>
        <v>0</v>
      </c>
      <c r="S189" s="254">
        <f>S$98*Assumptions!$AG45*(1+Assumptions!$J$24)^(S$1-$G$1)*CHOOSE(Assumptions!$P$3,'Cost Curves'!BV$6,'Cost Curves'!BV$7,'Cost Curves'!BV$8)</f>
        <v>0</v>
      </c>
      <c r="T189" s="254">
        <f>T$98*Assumptions!$AG45*(1+Assumptions!$J$24)^(T$1-$G$1)*CHOOSE(Assumptions!$P$3,'Cost Curves'!BW$6,'Cost Curves'!BW$7,'Cost Curves'!BW$8)</f>
        <v>0</v>
      </c>
      <c r="U189" s="254">
        <f>U$98*Assumptions!$AG45*(1+Assumptions!$J$24)^(U$1-$G$1)*CHOOSE(Assumptions!$P$3,'Cost Curves'!BX$6,'Cost Curves'!BX$7,'Cost Curves'!BX$8)</f>
        <v>0</v>
      </c>
      <c r="V189" s="254">
        <f>V$98*Assumptions!$AG45*(1+Assumptions!$J$24)^(V$1-$G$1)*CHOOSE(Assumptions!$P$3,'Cost Curves'!BY$6,'Cost Curves'!BY$7,'Cost Curves'!BY$8)</f>
        <v>0</v>
      </c>
      <c r="W189" s="254">
        <f>W$98*Assumptions!$AG45*(1+Assumptions!$J$24)^(W$1-$G$1)*CHOOSE(Assumptions!$P$3,'Cost Curves'!BZ$6,'Cost Curves'!BZ$7,'Cost Curves'!BZ$8)</f>
        <v>0</v>
      </c>
      <c r="X189" s="254">
        <f>X$98*Assumptions!$AG45*(1+Assumptions!$J$24)^(X$1-$G$1)*CHOOSE(Assumptions!$P$3,'Cost Curves'!CA$6,'Cost Curves'!CA$7,'Cost Curves'!CA$8)</f>
        <v>0</v>
      </c>
      <c r="Y189" s="12"/>
      <c r="Z189" s="12"/>
    </row>
    <row r="190" spans="1:26" ht="14.25" customHeight="1">
      <c r="A190" s="423"/>
      <c r="B190" s="423"/>
      <c r="C190" s="423"/>
      <c r="D190" s="125" t="s">
        <v>93</v>
      </c>
      <c r="E190" s="12"/>
      <c r="F190" s="12"/>
      <c r="G190" s="254">
        <f>G$98*Assumptions!$AG46*(1+Assumptions!$J$24)^(G$1-$G$1)*CHOOSE(Assumptions!$P$3,'Cost Curves'!BJ$6,'Cost Curves'!BJ$7,'Cost Curves'!BJ$8)</f>
        <v>0</v>
      </c>
      <c r="H190" s="254">
        <f>H$98*Assumptions!$AG46*(1+Assumptions!$J$24)^(H$1-$G$1)*CHOOSE(Assumptions!$P$3,'Cost Curves'!BK$6,'Cost Curves'!BK$7,'Cost Curves'!BK$8)</f>
        <v>0</v>
      </c>
      <c r="I190" s="254">
        <f>I$98*Assumptions!$AG46*(1+Assumptions!$J$24)^(I$1-$G$1)*CHOOSE(Assumptions!$P$3,'Cost Curves'!BL$6,'Cost Curves'!BL$7,'Cost Curves'!BL$8)</f>
        <v>0</v>
      </c>
      <c r="J190" s="254">
        <f>J$98*Assumptions!$AG46*(1+Assumptions!$J$24)^(J$1-$G$1)*CHOOSE(Assumptions!$P$3,'Cost Curves'!BM$6,'Cost Curves'!BM$7,'Cost Curves'!BM$8)</f>
        <v>2663.5220625000002</v>
      </c>
      <c r="K190" s="254">
        <f>K$98*Assumptions!$AG46*(1+Assumptions!$J$24)^(K$1-$G$1)*CHOOSE(Assumptions!$P$3,'Cost Curves'!BN$6,'Cost Curves'!BN$7,'Cost Curves'!BN$8)</f>
        <v>2743.4277243749998</v>
      </c>
      <c r="L190" s="254">
        <f>L$98*Assumptions!$AG46*(1+Assumptions!$J$24)^(L$1-$G$1)*CHOOSE(Assumptions!$P$3,'Cost Curves'!BO$6,'Cost Curves'!BO$7,'Cost Curves'!BO$8)</f>
        <v>2825.7305561062494</v>
      </c>
      <c r="M190" s="254">
        <f>M$98*Assumptions!$AG46*(1+Assumptions!$J$24)^(M$1-$G$1)*CHOOSE(Assumptions!$P$3,'Cost Curves'!BP$6,'Cost Curves'!BP$7,'Cost Curves'!BP$8)</f>
        <v>0</v>
      </c>
      <c r="N190" s="254">
        <f>N$98*Assumptions!$AG46*(1+Assumptions!$J$24)^(N$1-$G$1)*CHOOSE(Assumptions!$P$3,'Cost Curves'!BQ$6,'Cost Curves'!BQ$7,'Cost Curves'!BQ$8)</f>
        <v>0</v>
      </c>
      <c r="O190" s="254">
        <f>O$98*Assumptions!$AG46*(1+Assumptions!$J$24)^(O$1-$G$1)*CHOOSE(Assumptions!$P$3,'Cost Curves'!BR$6,'Cost Curves'!BR$7,'Cost Curves'!BR$8)</f>
        <v>0</v>
      </c>
      <c r="P190" s="254">
        <f>P$98*Assumptions!$AG46*(1+Assumptions!$J$24)^(P$1-$G$1)*CHOOSE(Assumptions!$P$3,'Cost Curves'!BS$6,'Cost Curves'!BS$7,'Cost Curves'!BS$8)</f>
        <v>3180.3846355837832</v>
      </c>
      <c r="Q190" s="254">
        <f>Q$98*Assumptions!$AG46*(1+Assumptions!$J$24)^(Q$1-$G$1)*CHOOSE(Assumptions!$P$3,'Cost Curves'!BT$6,'Cost Curves'!BT$7,'Cost Curves'!BT$8)</f>
        <v>3275.796174651297</v>
      </c>
      <c r="R190" s="254">
        <f>R$98*Assumptions!$AG46*(1+Assumptions!$J$24)^(R$1-$G$1)*CHOOSE(Assumptions!$P$3,'Cost Curves'!BU$6,'Cost Curves'!BU$7,'Cost Curves'!BU$8)</f>
        <v>3374.0700598908356</v>
      </c>
      <c r="S190" s="254">
        <f>S$98*Assumptions!$AG46*(1+Assumptions!$J$24)^(S$1-$G$1)*CHOOSE(Assumptions!$P$3,'Cost Curves'!BV$6,'Cost Curves'!BV$7,'Cost Curves'!BV$8)</f>
        <v>0</v>
      </c>
      <c r="T190" s="254">
        <f>T$98*Assumptions!$AG46*(1+Assumptions!$J$24)^(T$1-$G$1)*CHOOSE(Assumptions!$P$3,'Cost Curves'!BW$6,'Cost Curves'!BW$7,'Cost Curves'!BW$8)</f>
        <v>0</v>
      </c>
      <c r="U190" s="254">
        <f>U$98*Assumptions!$AG46*(1+Assumptions!$J$24)^(U$1-$G$1)*CHOOSE(Assumptions!$P$3,'Cost Curves'!BX$6,'Cost Curves'!BX$7,'Cost Curves'!BX$8)</f>
        <v>0</v>
      </c>
      <c r="V190" s="254">
        <f>V$98*Assumptions!$AG46*(1+Assumptions!$J$24)^(V$1-$G$1)*CHOOSE(Assumptions!$P$3,'Cost Curves'!BY$6,'Cost Curves'!BY$7,'Cost Curves'!BY$8)</f>
        <v>3797.5455779643635</v>
      </c>
      <c r="W190" s="254">
        <f>W$98*Assumptions!$AG46*(1+Assumptions!$J$24)^(W$1-$G$1)*CHOOSE(Assumptions!$P$3,'Cost Curves'!BZ$6,'Cost Curves'!BZ$7,'Cost Curves'!BZ$8)</f>
        <v>3911.4719453032935</v>
      </c>
      <c r="X190" s="254">
        <f>X$98*Assumptions!$AG46*(1+Assumptions!$J$24)^(X$1-$G$1)*CHOOSE(Assumptions!$P$3,'Cost Curves'!CA$6,'Cost Curves'!CA$7,'Cost Curves'!CA$8)</f>
        <v>4028.8161036623924</v>
      </c>
      <c r="Y190" s="12"/>
      <c r="Z190" s="12"/>
    </row>
    <row r="191" spans="1:26" ht="14.25" customHeight="1">
      <c r="A191" s="423"/>
      <c r="B191" s="423"/>
      <c r="C191" s="423"/>
      <c r="D191" s="125" t="s">
        <v>94</v>
      </c>
      <c r="E191" s="12"/>
      <c r="F191" s="12"/>
      <c r="G191" s="254">
        <f>G$98*Assumptions!$AG47*(1+Assumptions!$J$24)^(G$1-$G$1)*CHOOSE(Assumptions!$P$3,'Cost Curves'!BJ$6,'Cost Curves'!BJ$7,'Cost Curves'!BJ$8)</f>
        <v>0</v>
      </c>
      <c r="H191" s="254">
        <f>H$98*Assumptions!$AG47*(1+Assumptions!$J$24)^(H$1-$G$1)*CHOOSE(Assumptions!$P$3,'Cost Curves'!BK$6,'Cost Curves'!BK$7,'Cost Curves'!BK$8)</f>
        <v>0</v>
      </c>
      <c r="I191" s="254">
        <f>I$98*Assumptions!$AG47*(1+Assumptions!$J$24)^(I$1-$G$1)*CHOOSE(Assumptions!$P$3,'Cost Curves'!BL$6,'Cost Curves'!BL$7,'Cost Curves'!BL$8)</f>
        <v>0</v>
      </c>
      <c r="J191" s="254">
        <f>J$98*Assumptions!$AG47*(1+Assumptions!$J$24)^(J$1-$G$1)*CHOOSE(Assumptions!$P$3,'Cost Curves'!BM$6,'Cost Curves'!BM$7,'Cost Curves'!BM$8)</f>
        <v>2360.2903200000001</v>
      </c>
      <c r="K191" s="254">
        <f>K$98*Assumptions!$AG47*(1+Assumptions!$J$24)^(K$1-$G$1)*CHOOSE(Assumptions!$P$3,'Cost Curves'!BN$6,'Cost Curves'!BN$7,'Cost Curves'!BN$8)</f>
        <v>2431.0990296</v>
      </c>
      <c r="L191" s="254">
        <f>L$98*Assumptions!$AG47*(1+Assumptions!$J$24)^(L$1-$G$1)*CHOOSE(Assumptions!$P$3,'Cost Curves'!BO$6,'Cost Curves'!BO$7,'Cost Curves'!BO$8)</f>
        <v>2504.0320004879995</v>
      </c>
      <c r="M191" s="254">
        <f>M$98*Assumptions!$AG47*(1+Assumptions!$J$24)^(M$1-$G$1)*CHOOSE(Assumptions!$P$3,'Cost Curves'!BP$6,'Cost Curves'!BP$7,'Cost Curves'!BP$8)</f>
        <v>0</v>
      </c>
      <c r="N191" s="254">
        <f>N$98*Assumptions!$AG47*(1+Assumptions!$J$24)^(N$1-$G$1)*CHOOSE(Assumptions!$P$3,'Cost Curves'!BQ$6,'Cost Curves'!BQ$7,'Cost Curves'!BQ$8)</f>
        <v>0</v>
      </c>
      <c r="O191" s="254">
        <f>O$98*Assumptions!$AG47*(1+Assumptions!$J$24)^(O$1-$G$1)*CHOOSE(Assumptions!$P$3,'Cost Curves'!BR$6,'Cost Curves'!BR$7,'Cost Curves'!BR$8)</f>
        <v>0</v>
      </c>
      <c r="P191" s="254">
        <f>P$98*Assumptions!$AG47*(1+Assumptions!$J$24)^(P$1-$G$1)*CHOOSE(Assumptions!$P$3,'Cost Curves'!BS$6,'Cost Curves'!BS$7,'Cost Curves'!BS$8)</f>
        <v>2818.3100770711681</v>
      </c>
      <c r="Q191" s="254">
        <f>Q$98*Assumptions!$AG47*(1+Assumptions!$J$24)^(Q$1-$G$1)*CHOOSE(Assumptions!$P$3,'Cost Curves'!BT$6,'Cost Curves'!BT$7,'Cost Curves'!BT$8)</f>
        <v>2902.8593793833029</v>
      </c>
      <c r="R191" s="254">
        <f>R$98*Assumptions!$AG47*(1+Assumptions!$J$24)^(R$1-$G$1)*CHOOSE(Assumptions!$P$3,'Cost Curves'!BU$6,'Cost Curves'!BU$7,'Cost Curves'!BU$8)</f>
        <v>2989.945160764802</v>
      </c>
      <c r="S191" s="254">
        <f>S$98*Assumptions!$AG47*(1+Assumptions!$J$24)^(S$1-$G$1)*CHOOSE(Assumptions!$P$3,'Cost Curves'!BV$6,'Cost Curves'!BV$7,'Cost Curves'!BV$8)</f>
        <v>0</v>
      </c>
      <c r="T191" s="254">
        <f>T$98*Assumptions!$AG47*(1+Assumptions!$J$24)^(T$1-$G$1)*CHOOSE(Assumptions!$P$3,'Cost Curves'!BW$6,'Cost Curves'!BW$7,'Cost Curves'!BW$8)</f>
        <v>0</v>
      </c>
      <c r="U191" s="254">
        <f>U$98*Assumptions!$AG47*(1+Assumptions!$J$24)^(U$1-$G$1)*CHOOSE(Assumptions!$P$3,'Cost Curves'!BX$6,'Cost Curves'!BX$7,'Cost Curves'!BX$8)</f>
        <v>0</v>
      </c>
      <c r="V191" s="254">
        <f>V$98*Assumptions!$AG47*(1+Assumptions!$J$24)^(V$1-$G$1)*CHOOSE(Assumptions!$P$3,'Cost Curves'!BY$6,'Cost Curves'!BY$7,'Cost Curves'!BY$8)</f>
        <v>3365.209619857651</v>
      </c>
      <c r="W191" s="254">
        <f>W$98*Assumptions!$AG47*(1+Assumptions!$J$24)^(W$1-$G$1)*CHOOSE(Assumptions!$P$3,'Cost Curves'!BZ$6,'Cost Curves'!BZ$7,'Cost Curves'!BZ$8)</f>
        <v>3466.1659084533799</v>
      </c>
      <c r="X191" s="254">
        <f>X$98*Assumptions!$AG47*(1+Assumptions!$J$24)^(X$1-$G$1)*CHOOSE(Assumptions!$P$3,'Cost Curves'!CA$6,'Cost Curves'!CA$7,'Cost Curves'!CA$8)</f>
        <v>3570.1508857069816</v>
      </c>
      <c r="Y191" s="12"/>
      <c r="Z191" s="12"/>
    </row>
    <row r="192" spans="1:26" ht="14.25" customHeight="1">
      <c r="A192" s="423"/>
      <c r="B192" s="423"/>
      <c r="C192" s="423"/>
      <c r="D192" s="125" t="s">
        <v>211</v>
      </c>
      <c r="E192" s="12"/>
      <c r="F192" s="12"/>
      <c r="G192" s="254">
        <f>G$98*Assumptions!$AG48*(1+Assumptions!$J$24)^(G$1-$G$1)*CHOOSE(Assumptions!$P$3,'Cost Curves'!BJ$6,'Cost Curves'!BJ$7,'Cost Curves'!BJ$8)</f>
        <v>0</v>
      </c>
      <c r="H192" s="254">
        <f>H$98*Assumptions!$AG48*(1+Assumptions!$J$24)^(H$1-$G$1)*CHOOSE(Assumptions!$P$3,'Cost Curves'!BK$6,'Cost Curves'!BK$7,'Cost Curves'!BK$8)</f>
        <v>0</v>
      </c>
      <c r="I192" s="254">
        <f>I$98*Assumptions!$AG48*(1+Assumptions!$J$24)^(I$1-$G$1)*CHOOSE(Assumptions!$P$3,'Cost Curves'!BL$6,'Cost Curves'!BL$7,'Cost Curves'!BL$8)</f>
        <v>0</v>
      </c>
      <c r="J192" s="254">
        <f>J$98*Assumptions!$AG48*(1+Assumptions!$J$24)^(J$1-$G$1)*CHOOSE(Assumptions!$P$3,'Cost Curves'!BM$6,'Cost Curves'!BM$7,'Cost Curves'!BM$8)</f>
        <v>3864.15585375</v>
      </c>
      <c r="K192" s="254">
        <f>K$98*Assumptions!$AG48*(1+Assumptions!$J$24)^(K$1-$G$1)*CHOOSE(Assumptions!$P$3,'Cost Curves'!BN$6,'Cost Curves'!BN$7,'Cost Curves'!BN$8)</f>
        <v>3980.0805293624999</v>
      </c>
      <c r="L192" s="254">
        <f>L$98*Assumptions!$AG48*(1+Assumptions!$J$24)^(L$1-$G$1)*CHOOSE(Assumptions!$P$3,'Cost Curves'!BO$6,'Cost Curves'!BO$7,'Cost Curves'!BO$8)</f>
        <v>4099.4829452433742</v>
      </c>
      <c r="M192" s="254">
        <f>M$98*Assumptions!$AG48*(1+Assumptions!$J$24)^(M$1-$G$1)*CHOOSE(Assumptions!$P$3,'Cost Curves'!BP$6,'Cost Curves'!BP$7,'Cost Curves'!BP$8)</f>
        <v>0</v>
      </c>
      <c r="N192" s="254">
        <f>N$98*Assumptions!$AG48*(1+Assumptions!$J$24)^(N$1-$G$1)*CHOOSE(Assumptions!$P$3,'Cost Curves'!BQ$6,'Cost Curves'!BQ$7,'Cost Curves'!BQ$8)</f>
        <v>0</v>
      </c>
      <c r="O192" s="254">
        <f>O$98*Assumptions!$AG48*(1+Assumptions!$J$24)^(O$1-$G$1)*CHOOSE(Assumptions!$P$3,'Cost Curves'!BR$6,'Cost Curves'!BR$7,'Cost Curves'!BR$8)</f>
        <v>0</v>
      </c>
      <c r="P192" s="254">
        <f>P$98*Assumptions!$AG48*(1+Assumptions!$J$24)^(P$1-$G$1)*CHOOSE(Assumptions!$P$3,'Cost Curves'!BS$6,'Cost Curves'!BS$7,'Cost Curves'!BS$8)</f>
        <v>4614.0041713161654</v>
      </c>
      <c r="Q192" s="254">
        <f>Q$98*Assumptions!$AG48*(1+Assumptions!$J$24)^(Q$1-$G$1)*CHOOSE(Assumptions!$P$3,'Cost Curves'!BT$6,'Cost Curves'!BT$7,'Cost Curves'!BT$8)</f>
        <v>4752.4242964556506</v>
      </c>
      <c r="R192" s="254">
        <f>R$98*Assumptions!$AG48*(1+Assumptions!$J$24)^(R$1-$G$1)*CHOOSE(Assumptions!$P$3,'Cost Curves'!BU$6,'Cost Curves'!BU$7,'Cost Curves'!BU$8)</f>
        <v>4894.9970253493202</v>
      </c>
      <c r="S192" s="254">
        <f>S$98*Assumptions!$AG48*(1+Assumptions!$J$24)^(S$1-$G$1)*CHOOSE(Assumptions!$P$3,'Cost Curves'!BV$6,'Cost Curves'!BV$7,'Cost Curves'!BV$8)</f>
        <v>0</v>
      </c>
      <c r="T192" s="254">
        <f>T$98*Assumptions!$AG48*(1+Assumptions!$J$24)^(T$1-$G$1)*CHOOSE(Assumptions!$P$3,'Cost Curves'!BW$6,'Cost Curves'!BW$7,'Cost Curves'!BW$8)</f>
        <v>0</v>
      </c>
      <c r="U192" s="254">
        <f>U$98*Assumptions!$AG48*(1+Assumptions!$J$24)^(U$1-$G$1)*CHOOSE(Assumptions!$P$3,'Cost Curves'!BX$6,'Cost Curves'!BX$7,'Cost Curves'!BX$8)</f>
        <v>0</v>
      </c>
      <c r="V192" s="254">
        <f>V$98*Assumptions!$AG48*(1+Assumptions!$J$24)^(V$1-$G$1)*CHOOSE(Assumptions!$P$3,'Cost Curves'!BY$6,'Cost Curves'!BY$7,'Cost Curves'!BY$8)</f>
        <v>5509.3622769544536</v>
      </c>
      <c r="W192" s="254">
        <f>W$98*Assumptions!$AG48*(1+Assumptions!$J$24)^(W$1-$G$1)*CHOOSE(Assumptions!$P$3,'Cost Curves'!BZ$6,'Cost Curves'!BZ$7,'Cost Curves'!BZ$8)</f>
        <v>5674.6431452630859</v>
      </c>
      <c r="X192" s="254">
        <f>X$98*Assumptions!$AG48*(1+Assumptions!$J$24)^(X$1-$G$1)*CHOOSE(Assumptions!$P$3,'Cost Curves'!CA$6,'Cost Curves'!CA$7,'Cost Curves'!CA$8)</f>
        <v>5844.8824396209784</v>
      </c>
      <c r="Y192" s="12"/>
      <c r="Z192" s="12"/>
    </row>
    <row r="193" spans="1:26" ht="14.25" customHeight="1">
      <c r="A193" s="423"/>
      <c r="B193" s="423"/>
      <c r="C193" s="423"/>
      <c r="D193" s="239" t="s">
        <v>96</v>
      </c>
      <c r="E193" s="89"/>
      <c r="F193" s="89"/>
      <c r="G193" s="254">
        <f>G$98*Assumptions!$AG49*(1+Assumptions!$J$24)^(G$1-$G$1)*CHOOSE(Assumptions!$P$3,'Cost Curves'!BJ$6,'Cost Curves'!BJ$7,'Cost Curves'!BJ$8)</f>
        <v>0</v>
      </c>
      <c r="H193" s="254">
        <f>H$98*Assumptions!$AG49*(1+Assumptions!$J$24)^(H$1-$G$1)*CHOOSE(Assumptions!$P$3,'Cost Curves'!BK$6,'Cost Curves'!BK$7,'Cost Curves'!BK$8)</f>
        <v>0</v>
      </c>
      <c r="I193" s="254">
        <f>I$98*Assumptions!$AG49*(1+Assumptions!$J$24)^(I$1-$G$1)*CHOOSE(Assumptions!$P$3,'Cost Curves'!BL$6,'Cost Curves'!BL$7,'Cost Curves'!BL$8)</f>
        <v>0</v>
      </c>
      <c r="J193" s="254">
        <f>J$98*Assumptions!$AG49*(1+Assumptions!$J$24)^(J$1-$G$1)*CHOOSE(Assumptions!$P$3,'Cost Curves'!BM$6,'Cost Curves'!BM$7,'Cost Curves'!BM$8)</f>
        <v>807.25207124999997</v>
      </c>
      <c r="K193" s="254">
        <f>K$98*Assumptions!$AG49*(1+Assumptions!$J$24)^(K$1-$G$1)*CHOOSE(Assumptions!$P$3,'Cost Curves'!BN$6,'Cost Curves'!BN$7,'Cost Curves'!BN$8)</f>
        <v>831.46963338749993</v>
      </c>
      <c r="L193" s="254">
        <f>L$98*Assumptions!$AG49*(1+Assumptions!$J$24)^(L$1-$G$1)*CHOOSE(Assumptions!$P$3,'Cost Curves'!BO$6,'Cost Curves'!BO$7,'Cost Curves'!BO$8)</f>
        <v>856.41372238912493</v>
      </c>
      <c r="M193" s="254">
        <f>M$98*Assumptions!$AG49*(1+Assumptions!$J$24)^(M$1-$G$1)*CHOOSE(Assumptions!$P$3,'Cost Curves'!BP$6,'Cost Curves'!BP$7,'Cost Curves'!BP$8)</f>
        <v>0</v>
      </c>
      <c r="N193" s="254">
        <f>N$98*Assumptions!$AG49*(1+Assumptions!$J$24)^(N$1-$G$1)*CHOOSE(Assumptions!$P$3,'Cost Curves'!BQ$6,'Cost Curves'!BQ$7,'Cost Curves'!BQ$8)</f>
        <v>0</v>
      </c>
      <c r="O193" s="254">
        <f>O$98*Assumptions!$AG49*(1+Assumptions!$J$24)^(O$1-$G$1)*CHOOSE(Assumptions!$P$3,'Cost Curves'!BR$6,'Cost Curves'!BR$7,'Cost Curves'!BR$8)</f>
        <v>0</v>
      </c>
      <c r="P193" s="254">
        <f>P$98*Assumptions!$AG49*(1+Assumptions!$J$24)^(P$1-$G$1)*CHOOSE(Assumptions!$P$3,'Cost Curves'!BS$6,'Cost Curves'!BS$7,'Cost Curves'!BS$8)</f>
        <v>963.90118955385435</v>
      </c>
      <c r="Q193" s="254">
        <f>Q$98*Assumptions!$AG49*(1+Assumptions!$J$24)^(Q$1-$G$1)*CHOOSE(Assumptions!$P$3,'Cost Curves'!BT$6,'Cost Curves'!BT$7,'Cost Curves'!BT$8)</f>
        <v>992.81822524046993</v>
      </c>
      <c r="R193" s="254">
        <f>R$98*Assumptions!$AG49*(1+Assumptions!$J$24)^(R$1-$G$1)*CHOOSE(Assumptions!$P$3,'Cost Curves'!BU$6,'Cost Curves'!BU$7,'Cost Curves'!BU$8)</f>
        <v>1022.602771997684</v>
      </c>
      <c r="S193" s="254">
        <f>S$98*Assumptions!$AG49*(1+Assumptions!$J$24)^(S$1-$G$1)*CHOOSE(Assumptions!$P$3,'Cost Curves'!BV$6,'Cost Curves'!BV$7,'Cost Curves'!BV$8)</f>
        <v>0</v>
      </c>
      <c r="T193" s="254">
        <f>T$98*Assumptions!$AG49*(1+Assumptions!$J$24)^(T$1-$G$1)*CHOOSE(Assumptions!$P$3,'Cost Curves'!BW$6,'Cost Curves'!BW$7,'Cost Curves'!BW$8)</f>
        <v>0</v>
      </c>
      <c r="U193" s="254">
        <f>U$98*Assumptions!$AG49*(1+Assumptions!$J$24)^(U$1-$G$1)*CHOOSE(Assumptions!$P$3,'Cost Curves'!BX$6,'Cost Curves'!BX$7,'Cost Curves'!BX$8)</f>
        <v>0</v>
      </c>
      <c r="V193" s="254">
        <f>V$98*Assumptions!$AG49*(1+Assumptions!$J$24)^(V$1-$G$1)*CHOOSE(Assumptions!$P$3,'Cost Curves'!BY$6,'Cost Curves'!BY$7,'Cost Curves'!BY$8)</f>
        <v>1150.9484290138148</v>
      </c>
      <c r="W193" s="254">
        <f>W$98*Assumptions!$AG49*(1+Assumptions!$J$24)^(W$1-$G$1)*CHOOSE(Assumptions!$P$3,'Cost Curves'!BZ$6,'Cost Curves'!BZ$7,'Cost Curves'!BZ$8)</f>
        <v>1185.476881884229</v>
      </c>
      <c r="X193" s="254">
        <f>X$98*Assumptions!$AG49*(1+Assumptions!$J$24)^(X$1-$G$1)*CHOOSE(Assumptions!$P$3,'Cost Curves'!CA$6,'Cost Curves'!CA$7,'Cost Curves'!CA$8)</f>
        <v>1221.0411883407558</v>
      </c>
      <c r="Y193" s="12"/>
      <c r="Z193" s="12"/>
    </row>
    <row r="194" spans="1:26" ht="14.25" customHeight="1">
      <c r="A194" s="423"/>
      <c r="B194" s="423"/>
      <c r="C194" s="423"/>
      <c r="D194" s="353" t="s">
        <v>187</v>
      </c>
      <c r="E194" s="12"/>
      <c r="F194" s="12"/>
      <c r="G194" s="234">
        <f t="shared" ref="G194:X194" si="14">SUM(G175:G193)</f>
        <v>0</v>
      </c>
      <c r="H194" s="234">
        <f t="shared" si="14"/>
        <v>0</v>
      </c>
      <c r="I194" s="234">
        <f t="shared" si="14"/>
        <v>0</v>
      </c>
      <c r="J194" s="234">
        <f t="shared" si="14"/>
        <v>88363.368854999993</v>
      </c>
      <c r="K194" s="234">
        <f t="shared" si="14"/>
        <v>91014.269920649982</v>
      </c>
      <c r="L194" s="234">
        <f t="shared" si="14"/>
        <v>93744.698018269512</v>
      </c>
      <c r="M194" s="234">
        <f t="shared" si="14"/>
        <v>0</v>
      </c>
      <c r="N194" s="234">
        <f t="shared" si="14"/>
        <v>0</v>
      </c>
      <c r="O194" s="234">
        <f t="shared" si="14"/>
        <v>0</v>
      </c>
      <c r="P194" s="234">
        <f t="shared" si="14"/>
        <v>105510.48351035184</v>
      </c>
      <c r="Q194" s="234">
        <f t="shared" si="14"/>
        <v>108675.79801566241</v>
      </c>
      <c r="R194" s="234">
        <f t="shared" si="14"/>
        <v>111936.07195613228</v>
      </c>
      <c r="S194" s="234">
        <f t="shared" si="14"/>
        <v>0</v>
      </c>
      <c r="T194" s="234">
        <f t="shared" si="14"/>
        <v>0</v>
      </c>
      <c r="U194" s="234">
        <f t="shared" si="14"/>
        <v>0</v>
      </c>
      <c r="V194" s="234">
        <f t="shared" si="14"/>
        <v>125985.03514342084</v>
      </c>
      <c r="W194" s="234">
        <f t="shared" si="14"/>
        <v>129764.58619772339</v>
      </c>
      <c r="X194" s="234">
        <f t="shared" si="14"/>
        <v>133657.52378365511</v>
      </c>
      <c r="Y194" s="12"/>
      <c r="Z194" s="12"/>
    </row>
    <row r="195" spans="1:26" ht="14.25" customHeight="1">
      <c r="A195" s="423"/>
      <c r="B195" s="423"/>
      <c r="C195" s="423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423"/>
      <c r="B196" s="423"/>
      <c r="C196" s="423"/>
      <c r="D196" s="305" t="s">
        <v>204</v>
      </c>
      <c r="E196" s="12"/>
      <c r="F196" s="12"/>
      <c r="G196" s="234">
        <f t="shared" ref="G196:X196" si="15">G194+G172+G150+G128</f>
        <v>152070</v>
      </c>
      <c r="H196" s="234">
        <f t="shared" si="15"/>
        <v>114090.52499999999</v>
      </c>
      <c r="I196" s="234">
        <f t="shared" si="15"/>
        <v>104213.53312500002</v>
      </c>
      <c r="J196" s="234">
        <f t="shared" si="15"/>
        <v>88363.368854999993</v>
      </c>
      <c r="K196" s="234">
        <f t="shared" si="15"/>
        <v>91014.269920649982</v>
      </c>
      <c r="L196" s="234">
        <f t="shared" si="15"/>
        <v>93744.698018269512</v>
      </c>
      <c r="M196" s="234">
        <f t="shared" si="15"/>
        <v>181579.53273316508</v>
      </c>
      <c r="N196" s="234">
        <f t="shared" si="15"/>
        <v>136230.05338844928</v>
      </c>
      <c r="O196" s="234">
        <f t="shared" si="15"/>
        <v>124436.40855730727</v>
      </c>
      <c r="P196" s="234">
        <f t="shared" si="15"/>
        <v>105510.48351035184</v>
      </c>
      <c r="Q196" s="234">
        <f t="shared" si="15"/>
        <v>108675.79801566241</v>
      </c>
      <c r="R196" s="234">
        <f t="shared" si="15"/>
        <v>111936.07195613228</v>
      </c>
      <c r="S196" s="234">
        <f t="shared" si="15"/>
        <v>216815.45806269837</v>
      </c>
      <c r="T196" s="234">
        <f t="shared" si="15"/>
        <v>162665.8081047461</v>
      </c>
      <c r="U196" s="234">
        <f t="shared" si="15"/>
        <v>148583.57940967364</v>
      </c>
      <c r="V196" s="234">
        <f t="shared" si="15"/>
        <v>125985.03514342084</v>
      </c>
      <c r="W196" s="234">
        <f t="shared" si="15"/>
        <v>129764.58619772339</v>
      </c>
      <c r="X196" s="234">
        <f t="shared" si="15"/>
        <v>133657.52378365511</v>
      </c>
      <c r="Y196" s="12"/>
      <c r="Z196" s="12"/>
    </row>
    <row r="197" spans="1:26" ht="14.25" customHeight="1">
      <c r="A197" s="423"/>
      <c r="B197" s="423"/>
      <c r="C197" s="423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423"/>
      <c r="B198" s="423"/>
      <c r="C198" s="423"/>
      <c r="D198" s="354" t="s">
        <v>205</v>
      </c>
      <c r="E198" s="347"/>
      <c r="F198" s="347"/>
      <c r="G198" s="348">
        <f t="shared" ref="G198:X198" si="16">G105-G196</f>
        <v>284009.02500000002</v>
      </c>
      <c r="H198" s="348">
        <f t="shared" si="16"/>
        <v>139994.49712499999</v>
      </c>
      <c r="I198" s="348">
        <f t="shared" si="16"/>
        <v>116378.6877675</v>
      </c>
      <c r="J198" s="348">
        <f t="shared" si="16"/>
        <v>151455.36331278749</v>
      </c>
      <c r="K198" s="348">
        <f t="shared" si="16"/>
        <v>155999.02421217109</v>
      </c>
      <c r="L198" s="348">
        <f t="shared" si="16"/>
        <v>109794.25634717509</v>
      </c>
      <c r="M198" s="348">
        <f t="shared" si="16"/>
        <v>339121.62853621214</v>
      </c>
      <c r="N198" s="348">
        <f t="shared" si="16"/>
        <v>167160.75079352871</v>
      </c>
      <c r="O198" s="348">
        <f t="shared" si="16"/>
        <v>138962.23939581477</v>
      </c>
      <c r="P198" s="348">
        <f t="shared" si="16"/>
        <v>180845.6243852679</v>
      </c>
      <c r="Q198" s="348">
        <f t="shared" si="16"/>
        <v>186270.99311682599</v>
      </c>
      <c r="R198" s="348">
        <f t="shared" si="16"/>
        <v>191859.12291033074</v>
      </c>
      <c r="S198" s="348">
        <f t="shared" si="16"/>
        <v>404928.95935631858</v>
      </c>
      <c r="T198" s="348">
        <f t="shared" si="16"/>
        <v>199598.67837452481</v>
      </c>
      <c r="U198" s="348">
        <f t="shared" si="16"/>
        <v>165928.18108138535</v>
      </c>
      <c r="V198" s="348">
        <f t="shared" si="16"/>
        <v>215939.13311445009</v>
      </c>
      <c r="W198" s="348">
        <f t="shared" si="16"/>
        <v>222417.30710788356</v>
      </c>
      <c r="X198" s="348">
        <f t="shared" si="16"/>
        <v>229089.82632112005</v>
      </c>
      <c r="Y198" s="349"/>
      <c r="Z198" s="349"/>
    </row>
    <row r="199" spans="1:26" ht="14.25" customHeight="1">
      <c r="A199" s="423"/>
      <c r="B199" s="423"/>
      <c r="C199" s="423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423"/>
      <c r="B200" s="423"/>
      <c r="C200" s="423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423"/>
      <c r="B201" s="423"/>
      <c r="C201" s="423"/>
      <c r="D201" s="229" t="s">
        <v>177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423"/>
      <c r="B202" s="423"/>
      <c r="C202" s="423"/>
      <c r="D202" s="302" t="s">
        <v>61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423"/>
      <c r="B203" s="423"/>
      <c r="C203" s="423"/>
      <c r="D203" s="125" t="s">
        <v>86</v>
      </c>
      <c r="E203" s="12"/>
      <c r="F203" s="12"/>
      <c r="G203" s="234">
        <f>G$95*Assumptions!$AA56*(1+Assumptions!$J$24)^(G$1-$G$1)</f>
        <v>12183.75</v>
      </c>
      <c r="H203" s="234">
        <f>H$95*Assumptions!$AA56*(1+Assumptions!$J$24)^(H$1-$G$1)</f>
        <v>0</v>
      </c>
      <c r="I203" s="234">
        <f>I$95*Assumptions!$AA56*(1+Assumptions!$J$24)^(I$1-$G$1)</f>
        <v>0</v>
      </c>
      <c r="J203" s="234">
        <f>J$95*Assumptions!$AA56*(1+Assumptions!$J$24)^(J$1-$G$1)</f>
        <v>0</v>
      </c>
      <c r="K203" s="234">
        <f>K$95*Assumptions!$AA56*(1+Assumptions!$J$24)^(K$1-$G$1)</f>
        <v>0</v>
      </c>
      <c r="L203" s="234">
        <f>L$95*Assumptions!$AA56*(1+Assumptions!$J$24)^(L$1-$G$1)</f>
        <v>0</v>
      </c>
      <c r="M203" s="234">
        <f>M$95*Assumptions!$AA56*(1+Assumptions!$J$24)^(M$1-$G$1)</f>
        <v>14548.034667835203</v>
      </c>
      <c r="N203" s="234">
        <f>N$95*Assumptions!$AA56*(1+Assumptions!$J$24)^(N$1-$G$1)</f>
        <v>0</v>
      </c>
      <c r="O203" s="234">
        <f>O$95*Assumptions!$AA56*(1+Assumptions!$J$24)^(O$1-$G$1)</f>
        <v>0</v>
      </c>
      <c r="P203" s="234">
        <f>P$95*Assumptions!$AA56*(1+Assumptions!$J$24)^(P$1-$G$1)</f>
        <v>0</v>
      </c>
      <c r="Q203" s="234">
        <f>Q$95*Assumptions!$AA56*(1+Assumptions!$J$24)^(Q$1-$G$1)</f>
        <v>0</v>
      </c>
      <c r="R203" s="234">
        <f>R$95*Assumptions!$AA56*(1+Assumptions!$J$24)^(R$1-$G$1)</f>
        <v>0</v>
      </c>
      <c r="S203" s="234">
        <f>S$95*Assumptions!$AA56*(1+Assumptions!$J$24)^(S$1-$G$1)</f>
        <v>17371.114205112128</v>
      </c>
      <c r="T203" s="234">
        <f>T$95*Assumptions!$AA56*(1+Assumptions!$J$24)^(T$1-$G$1)</f>
        <v>0</v>
      </c>
      <c r="U203" s="234">
        <f>U$95*Assumptions!$AA56*(1+Assumptions!$J$24)^(U$1-$G$1)</f>
        <v>0</v>
      </c>
      <c r="V203" s="234">
        <f>V$95*Assumptions!$AA56*(1+Assumptions!$J$24)^(V$1-$G$1)</f>
        <v>0</v>
      </c>
      <c r="W203" s="234">
        <f>W$95*Assumptions!$AA56*(1+Assumptions!$J$24)^(W$1-$G$1)</f>
        <v>0</v>
      </c>
      <c r="X203" s="234">
        <f>X$95*Assumptions!$AA56*(1+Assumptions!$J$24)^(X$1-$G$1)</f>
        <v>0</v>
      </c>
      <c r="Y203" s="12"/>
      <c r="Z203" s="12"/>
    </row>
    <row r="204" spans="1:26" ht="14.25" customHeight="1">
      <c r="A204" s="423"/>
      <c r="B204" s="423"/>
      <c r="C204" s="423"/>
      <c r="D204" s="125" t="s">
        <v>100</v>
      </c>
      <c r="E204" s="12"/>
      <c r="F204" s="12"/>
      <c r="G204" s="234">
        <f>G$95*Assumptions!$AA57*(1+Assumptions!$J$24)^(G$1-$G$1)</f>
        <v>637.5</v>
      </c>
      <c r="H204" s="234">
        <f>H$95*Assumptions!$AA57*(1+Assumptions!$J$24)^(H$1-$G$1)</f>
        <v>0</v>
      </c>
      <c r="I204" s="234">
        <f>I$95*Assumptions!$AA57*(1+Assumptions!$J$24)^(I$1-$G$1)</f>
        <v>0</v>
      </c>
      <c r="J204" s="234">
        <f>J$95*Assumptions!$AA57*(1+Assumptions!$J$24)^(J$1-$G$1)</f>
        <v>0</v>
      </c>
      <c r="K204" s="234">
        <f>K$95*Assumptions!$AA57*(1+Assumptions!$J$24)^(K$1-$G$1)</f>
        <v>0</v>
      </c>
      <c r="L204" s="234">
        <f>L$95*Assumptions!$AA57*(1+Assumptions!$J$24)^(L$1-$G$1)</f>
        <v>0</v>
      </c>
      <c r="M204" s="234">
        <f>M$95*Assumptions!$AA57*(1+Assumptions!$J$24)^(M$1-$G$1)</f>
        <v>761.20833903723747</v>
      </c>
      <c r="N204" s="234">
        <f>N$95*Assumptions!$AA57*(1+Assumptions!$J$24)^(N$1-$G$1)</f>
        <v>0</v>
      </c>
      <c r="O204" s="234">
        <f>O$95*Assumptions!$AA57*(1+Assumptions!$J$24)^(O$1-$G$1)</f>
        <v>0</v>
      </c>
      <c r="P204" s="234">
        <f>P$95*Assumptions!$AA57*(1+Assumptions!$J$24)^(P$1-$G$1)</f>
        <v>0</v>
      </c>
      <c r="Q204" s="234">
        <f>Q$95*Assumptions!$AA57*(1+Assumptions!$J$24)^(Q$1-$G$1)</f>
        <v>0</v>
      </c>
      <c r="R204" s="234">
        <f>R$95*Assumptions!$AA57*(1+Assumptions!$J$24)^(R$1-$G$1)</f>
        <v>0</v>
      </c>
      <c r="S204" s="234">
        <f>S$95*Assumptions!$AA57*(1+Assumptions!$J$24)^(S$1-$G$1)</f>
        <v>908.92256536443892</v>
      </c>
      <c r="T204" s="234">
        <f>T$95*Assumptions!$AA57*(1+Assumptions!$J$24)^(T$1-$G$1)</f>
        <v>0</v>
      </c>
      <c r="U204" s="234">
        <f>U$95*Assumptions!$AA57*(1+Assumptions!$J$24)^(U$1-$G$1)</f>
        <v>0</v>
      </c>
      <c r="V204" s="234">
        <f>V$95*Assumptions!$AA57*(1+Assumptions!$J$24)^(V$1-$G$1)</f>
        <v>0</v>
      </c>
      <c r="W204" s="234">
        <f>W$95*Assumptions!$AA57*(1+Assumptions!$J$24)^(W$1-$G$1)</f>
        <v>0</v>
      </c>
      <c r="X204" s="234">
        <f>X$95*Assumptions!$AA57*(1+Assumptions!$J$24)^(X$1-$G$1)</f>
        <v>0</v>
      </c>
      <c r="Y204" s="12"/>
      <c r="Z204" s="12"/>
    </row>
    <row r="205" spans="1:26" ht="14.25" customHeight="1">
      <c r="A205" s="423"/>
      <c r="B205" s="423"/>
      <c r="C205" s="423"/>
      <c r="D205" s="125" t="s">
        <v>101</v>
      </c>
      <c r="E205" s="12"/>
      <c r="F205" s="12"/>
      <c r="G205" s="234">
        <f>G$95*Assumptions!$AA58*(1+Assumptions!$J$24)^(G$1-$G$1)</f>
        <v>0</v>
      </c>
      <c r="H205" s="234">
        <f>H$95*Assumptions!$AA58*(1+Assumptions!$J$24)^(H$1-$G$1)</f>
        <v>0</v>
      </c>
      <c r="I205" s="234">
        <f>I$95*Assumptions!$AA58*(1+Assumptions!$J$24)^(I$1-$G$1)</f>
        <v>0</v>
      </c>
      <c r="J205" s="234">
        <f>J$95*Assumptions!$AA58*(1+Assumptions!$J$24)^(J$1-$G$1)</f>
        <v>0</v>
      </c>
      <c r="K205" s="234">
        <f>K$95*Assumptions!$AA58*(1+Assumptions!$J$24)^(K$1-$G$1)</f>
        <v>0</v>
      </c>
      <c r="L205" s="234">
        <f>L$95*Assumptions!$AA58*(1+Assumptions!$J$24)^(L$1-$G$1)</f>
        <v>0</v>
      </c>
      <c r="M205" s="234">
        <f>M$95*Assumptions!$AA58*(1+Assumptions!$J$24)^(M$1-$G$1)</f>
        <v>0</v>
      </c>
      <c r="N205" s="234">
        <f>N$95*Assumptions!$AA58*(1+Assumptions!$J$24)^(N$1-$G$1)</f>
        <v>0</v>
      </c>
      <c r="O205" s="234">
        <f>O$95*Assumptions!$AA58*(1+Assumptions!$J$24)^(O$1-$G$1)</f>
        <v>0</v>
      </c>
      <c r="P205" s="234">
        <f>P$95*Assumptions!$AA58*(1+Assumptions!$J$24)^(P$1-$G$1)</f>
        <v>0</v>
      </c>
      <c r="Q205" s="234">
        <f>Q$95*Assumptions!$AA58*(1+Assumptions!$J$24)^(Q$1-$G$1)</f>
        <v>0</v>
      </c>
      <c r="R205" s="234">
        <f>R$95*Assumptions!$AA58*(1+Assumptions!$J$24)^(R$1-$G$1)</f>
        <v>0</v>
      </c>
      <c r="S205" s="234">
        <f>S$95*Assumptions!$AA58*(1+Assumptions!$J$24)^(S$1-$G$1)</f>
        <v>0</v>
      </c>
      <c r="T205" s="234">
        <f>T$95*Assumptions!$AA58*(1+Assumptions!$J$24)^(T$1-$G$1)</f>
        <v>0</v>
      </c>
      <c r="U205" s="234">
        <f>U$95*Assumptions!$AA58*(1+Assumptions!$J$24)^(U$1-$G$1)</f>
        <v>0</v>
      </c>
      <c r="V205" s="234">
        <f>V$95*Assumptions!$AA58*(1+Assumptions!$J$24)^(V$1-$G$1)</f>
        <v>0</v>
      </c>
      <c r="W205" s="234">
        <f>W$95*Assumptions!$AA58*(1+Assumptions!$J$24)^(W$1-$G$1)</f>
        <v>0</v>
      </c>
      <c r="X205" s="234">
        <f>X$95*Assumptions!$AA58*(1+Assumptions!$J$24)^(X$1-$G$1)</f>
        <v>0</v>
      </c>
      <c r="Y205" s="12"/>
      <c r="Z205" s="12"/>
    </row>
    <row r="206" spans="1:26" ht="14.25" customHeight="1">
      <c r="A206" s="423"/>
      <c r="B206" s="423"/>
      <c r="C206" s="423"/>
      <c r="D206" s="125" t="s">
        <v>102</v>
      </c>
      <c r="E206" s="12"/>
      <c r="F206" s="12"/>
      <c r="G206" s="234">
        <f>G$95*Assumptions!$AA59*(1+Assumptions!$J$24)^(G$1-$G$1)</f>
        <v>4080.0000000000005</v>
      </c>
      <c r="H206" s="234">
        <f>H$95*Assumptions!$AA59*(1+Assumptions!$J$24)^(H$1-$G$1)</f>
        <v>0</v>
      </c>
      <c r="I206" s="234">
        <f>I$95*Assumptions!$AA59*(1+Assumptions!$J$24)^(I$1-$G$1)</f>
        <v>0</v>
      </c>
      <c r="J206" s="234">
        <f>J$95*Assumptions!$AA59*(1+Assumptions!$J$24)^(J$1-$G$1)</f>
        <v>0</v>
      </c>
      <c r="K206" s="234">
        <f>K$95*Assumptions!$AA59*(1+Assumptions!$J$24)^(K$1-$G$1)</f>
        <v>0</v>
      </c>
      <c r="L206" s="234">
        <f>L$95*Assumptions!$AA59*(1+Assumptions!$J$24)^(L$1-$G$1)</f>
        <v>0</v>
      </c>
      <c r="M206" s="234">
        <f>M$95*Assumptions!$AA59*(1+Assumptions!$J$24)^(M$1-$G$1)</f>
        <v>4871.73336983832</v>
      </c>
      <c r="N206" s="234">
        <f>N$95*Assumptions!$AA59*(1+Assumptions!$J$24)^(N$1-$G$1)</f>
        <v>0</v>
      </c>
      <c r="O206" s="234">
        <f>O$95*Assumptions!$AA59*(1+Assumptions!$J$24)^(O$1-$G$1)</f>
        <v>0</v>
      </c>
      <c r="P206" s="234">
        <f>P$95*Assumptions!$AA59*(1+Assumptions!$J$24)^(P$1-$G$1)</f>
        <v>0</v>
      </c>
      <c r="Q206" s="234">
        <f>Q$95*Assumptions!$AA59*(1+Assumptions!$J$24)^(Q$1-$G$1)</f>
        <v>0</v>
      </c>
      <c r="R206" s="234">
        <f>R$95*Assumptions!$AA59*(1+Assumptions!$J$24)^(R$1-$G$1)</f>
        <v>0</v>
      </c>
      <c r="S206" s="234">
        <f>S$95*Assumptions!$AA59*(1+Assumptions!$J$24)^(S$1-$G$1)</f>
        <v>5817.1044183324093</v>
      </c>
      <c r="T206" s="234">
        <f>T$95*Assumptions!$AA59*(1+Assumptions!$J$24)^(T$1-$G$1)</f>
        <v>0</v>
      </c>
      <c r="U206" s="234">
        <f>U$95*Assumptions!$AA59*(1+Assumptions!$J$24)^(U$1-$G$1)</f>
        <v>0</v>
      </c>
      <c r="V206" s="234">
        <f>V$95*Assumptions!$AA59*(1+Assumptions!$J$24)^(V$1-$G$1)</f>
        <v>0</v>
      </c>
      <c r="W206" s="234">
        <f>W$95*Assumptions!$AA59*(1+Assumptions!$J$24)^(W$1-$G$1)</f>
        <v>0</v>
      </c>
      <c r="X206" s="234">
        <f>X$95*Assumptions!$AA59*(1+Assumptions!$J$24)^(X$1-$G$1)</f>
        <v>0</v>
      </c>
      <c r="Y206" s="12"/>
      <c r="Z206" s="12"/>
    </row>
    <row r="207" spans="1:26" ht="14.25" customHeight="1">
      <c r="A207" s="423"/>
      <c r="B207" s="423"/>
      <c r="C207" s="423"/>
      <c r="D207" s="125" t="s">
        <v>90</v>
      </c>
      <c r="E207" s="12"/>
      <c r="F207" s="12"/>
      <c r="G207" s="234">
        <f>G$95*Assumptions!$AA60*(1+Assumptions!$J$24)^(G$1-$G$1)</f>
        <v>2673.75</v>
      </c>
      <c r="H207" s="234">
        <f>H$95*Assumptions!$AA60*(1+Assumptions!$J$24)^(H$1-$G$1)</f>
        <v>0</v>
      </c>
      <c r="I207" s="234">
        <f>I$95*Assumptions!$AA60*(1+Assumptions!$J$24)^(I$1-$G$1)</f>
        <v>0</v>
      </c>
      <c r="J207" s="234">
        <f>J$95*Assumptions!$AA60*(1+Assumptions!$J$24)^(J$1-$G$1)</f>
        <v>0</v>
      </c>
      <c r="K207" s="234">
        <f>K$95*Assumptions!$AA60*(1+Assumptions!$J$24)^(K$1-$G$1)</f>
        <v>0</v>
      </c>
      <c r="L207" s="234">
        <f>L$95*Assumptions!$AA60*(1+Assumptions!$J$24)^(L$1-$G$1)</f>
        <v>0</v>
      </c>
      <c r="M207" s="234">
        <f>M$95*Assumptions!$AA60*(1+Assumptions!$J$24)^(M$1-$G$1)</f>
        <v>3192.5973278444135</v>
      </c>
      <c r="N207" s="234">
        <f>N$95*Assumptions!$AA60*(1+Assumptions!$J$24)^(N$1-$G$1)</f>
        <v>0</v>
      </c>
      <c r="O207" s="234">
        <f>O$95*Assumptions!$AA60*(1+Assumptions!$J$24)^(O$1-$G$1)</f>
        <v>0</v>
      </c>
      <c r="P207" s="234">
        <f>P$95*Assumptions!$AA60*(1+Assumptions!$J$24)^(P$1-$G$1)</f>
        <v>0</v>
      </c>
      <c r="Q207" s="234">
        <f>Q$95*Assumptions!$AA60*(1+Assumptions!$J$24)^(Q$1-$G$1)</f>
        <v>0</v>
      </c>
      <c r="R207" s="234">
        <f>R$95*Assumptions!$AA60*(1+Assumptions!$J$24)^(R$1-$G$1)</f>
        <v>0</v>
      </c>
      <c r="S207" s="234">
        <f>S$95*Assumptions!$AA60*(1+Assumptions!$J$24)^(S$1-$G$1)</f>
        <v>3812.1281712049699</v>
      </c>
      <c r="T207" s="234">
        <f>T$95*Assumptions!$AA60*(1+Assumptions!$J$24)^(T$1-$G$1)</f>
        <v>0</v>
      </c>
      <c r="U207" s="234">
        <f>U$95*Assumptions!$AA60*(1+Assumptions!$J$24)^(U$1-$G$1)</f>
        <v>0</v>
      </c>
      <c r="V207" s="234">
        <f>V$95*Assumptions!$AA60*(1+Assumptions!$J$24)^(V$1-$G$1)</f>
        <v>0</v>
      </c>
      <c r="W207" s="234">
        <f>W$95*Assumptions!$AA60*(1+Assumptions!$J$24)^(W$1-$G$1)</f>
        <v>0</v>
      </c>
      <c r="X207" s="234">
        <f>X$95*Assumptions!$AA60*(1+Assumptions!$J$24)^(X$1-$G$1)</f>
        <v>0</v>
      </c>
      <c r="Y207" s="12"/>
      <c r="Z207" s="12"/>
    </row>
    <row r="208" spans="1:26" ht="14.25" customHeight="1">
      <c r="A208" s="423"/>
      <c r="B208" s="423"/>
      <c r="C208" s="423"/>
      <c r="D208" s="125" t="s">
        <v>103</v>
      </c>
      <c r="E208" s="12"/>
      <c r="F208" s="12"/>
      <c r="G208" s="234">
        <f>G$95*Assumptions!$AA61*(1+Assumptions!$J$24)^(G$1-$G$1)</f>
        <v>2422.5</v>
      </c>
      <c r="H208" s="234">
        <f>H$95*Assumptions!$AA61*(1+Assumptions!$J$24)^(H$1-$G$1)</f>
        <v>0</v>
      </c>
      <c r="I208" s="234">
        <f>I$95*Assumptions!$AA61*(1+Assumptions!$J$24)^(I$1-$G$1)</f>
        <v>0</v>
      </c>
      <c r="J208" s="234">
        <f>J$95*Assumptions!$AA61*(1+Assumptions!$J$24)^(J$1-$G$1)</f>
        <v>0</v>
      </c>
      <c r="K208" s="234">
        <f>K$95*Assumptions!$AA61*(1+Assumptions!$J$24)^(K$1-$G$1)</f>
        <v>0</v>
      </c>
      <c r="L208" s="234">
        <f>L$95*Assumptions!$AA61*(1+Assumptions!$J$24)^(L$1-$G$1)</f>
        <v>0</v>
      </c>
      <c r="M208" s="234">
        <f>M$95*Assumptions!$AA61*(1+Assumptions!$J$24)^(M$1-$G$1)</f>
        <v>2892.5916883415025</v>
      </c>
      <c r="N208" s="234">
        <f>N$95*Assumptions!$AA61*(1+Assumptions!$J$24)^(N$1-$G$1)</f>
        <v>0</v>
      </c>
      <c r="O208" s="234">
        <f>O$95*Assumptions!$AA61*(1+Assumptions!$J$24)^(O$1-$G$1)</f>
        <v>0</v>
      </c>
      <c r="P208" s="234">
        <f>P$95*Assumptions!$AA61*(1+Assumptions!$J$24)^(P$1-$G$1)</f>
        <v>0</v>
      </c>
      <c r="Q208" s="234">
        <f>Q$95*Assumptions!$AA61*(1+Assumptions!$J$24)^(Q$1-$G$1)</f>
        <v>0</v>
      </c>
      <c r="R208" s="234">
        <f>R$95*Assumptions!$AA61*(1+Assumptions!$J$24)^(R$1-$G$1)</f>
        <v>0</v>
      </c>
      <c r="S208" s="234">
        <f>S$95*Assumptions!$AA61*(1+Assumptions!$J$24)^(S$1-$G$1)</f>
        <v>3453.9057483848678</v>
      </c>
      <c r="T208" s="234">
        <f>T$95*Assumptions!$AA61*(1+Assumptions!$J$24)^(T$1-$G$1)</f>
        <v>0</v>
      </c>
      <c r="U208" s="234">
        <f>U$95*Assumptions!$AA61*(1+Assumptions!$J$24)^(U$1-$G$1)</f>
        <v>0</v>
      </c>
      <c r="V208" s="234">
        <f>V$95*Assumptions!$AA61*(1+Assumptions!$J$24)^(V$1-$G$1)</f>
        <v>0</v>
      </c>
      <c r="W208" s="234">
        <f>W$95*Assumptions!$AA61*(1+Assumptions!$J$24)^(W$1-$G$1)</f>
        <v>0</v>
      </c>
      <c r="X208" s="234">
        <f>X$95*Assumptions!$AA61*(1+Assumptions!$J$24)^(X$1-$G$1)</f>
        <v>0</v>
      </c>
      <c r="Y208" s="12"/>
      <c r="Z208" s="12"/>
    </row>
    <row r="209" spans="1:26" ht="14.25" customHeight="1">
      <c r="A209" s="423"/>
      <c r="B209" s="423"/>
      <c r="C209" s="423"/>
      <c r="D209" s="125" t="s">
        <v>104</v>
      </c>
      <c r="E209" s="12"/>
      <c r="F209" s="12"/>
      <c r="G209" s="234">
        <f>G$95*Assumptions!$AA62*(1+Assumptions!$J$24)^(G$1-$G$1)</f>
        <v>0</v>
      </c>
      <c r="H209" s="234">
        <f>H$95*Assumptions!$AA62*(1+Assumptions!$J$24)^(H$1-$G$1)</f>
        <v>0</v>
      </c>
      <c r="I209" s="234">
        <f>I$95*Assumptions!$AA62*(1+Assumptions!$J$24)^(I$1-$G$1)</f>
        <v>0</v>
      </c>
      <c r="J209" s="234">
        <f>J$95*Assumptions!$AA62*(1+Assumptions!$J$24)^(J$1-$G$1)</f>
        <v>0</v>
      </c>
      <c r="K209" s="234">
        <f>K$95*Assumptions!$AA62*(1+Assumptions!$J$24)^(K$1-$G$1)</f>
        <v>0</v>
      </c>
      <c r="L209" s="234">
        <f>L$95*Assumptions!$AA62*(1+Assumptions!$J$24)^(L$1-$G$1)</f>
        <v>0</v>
      </c>
      <c r="M209" s="234">
        <f>M$95*Assumptions!$AA62*(1+Assumptions!$J$24)^(M$1-$G$1)</f>
        <v>0</v>
      </c>
      <c r="N209" s="234">
        <f>N$95*Assumptions!$AA62*(1+Assumptions!$J$24)^(N$1-$G$1)</f>
        <v>0</v>
      </c>
      <c r="O209" s="234">
        <f>O$95*Assumptions!$AA62*(1+Assumptions!$J$24)^(O$1-$G$1)</f>
        <v>0</v>
      </c>
      <c r="P209" s="234">
        <f>P$95*Assumptions!$AA62*(1+Assumptions!$J$24)^(P$1-$G$1)</f>
        <v>0</v>
      </c>
      <c r="Q209" s="234">
        <f>Q$95*Assumptions!$AA62*(1+Assumptions!$J$24)^(Q$1-$G$1)</f>
        <v>0</v>
      </c>
      <c r="R209" s="234">
        <f>R$95*Assumptions!$AA62*(1+Assumptions!$J$24)^(R$1-$G$1)</f>
        <v>0</v>
      </c>
      <c r="S209" s="234">
        <f>S$95*Assumptions!$AA62*(1+Assumptions!$J$24)^(S$1-$G$1)</f>
        <v>0</v>
      </c>
      <c r="T209" s="234">
        <f>T$95*Assumptions!$AA62*(1+Assumptions!$J$24)^(T$1-$G$1)</f>
        <v>0</v>
      </c>
      <c r="U209" s="234">
        <f>U$95*Assumptions!$AA62*(1+Assumptions!$J$24)^(U$1-$G$1)</f>
        <v>0</v>
      </c>
      <c r="V209" s="234">
        <f>V$95*Assumptions!$AA62*(1+Assumptions!$J$24)^(V$1-$G$1)</f>
        <v>0</v>
      </c>
      <c r="W209" s="234">
        <f>W$95*Assumptions!$AA62*(1+Assumptions!$J$24)^(W$1-$G$1)</f>
        <v>0</v>
      </c>
      <c r="X209" s="234">
        <f>X$95*Assumptions!$AA62*(1+Assumptions!$J$24)^(X$1-$G$1)</f>
        <v>0</v>
      </c>
      <c r="Y209" s="12"/>
      <c r="Z209" s="12"/>
    </row>
    <row r="210" spans="1:26" ht="14.25" customHeight="1">
      <c r="A210" s="423"/>
      <c r="B210" s="423"/>
      <c r="C210" s="423"/>
      <c r="D210" s="125" t="s">
        <v>105</v>
      </c>
      <c r="E210" s="12"/>
      <c r="F210" s="12"/>
      <c r="G210" s="234">
        <f>G$95*Assumptions!$AA63*(1+Assumptions!$J$24)^(G$1-$G$1)</f>
        <v>19972.5</v>
      </c>
      <c r="H210" s="234">
        <f>H$95*Assumptions!$AA63*(1+Assumptions!$J$24)^(H$1-$G$1)</f>
        <v>0</v>
      </c>
      <c r="I210" s="234">
        <f>I$95*Assumptions!$AA63*(1+Assumptions!$J$24)^(I$1-$G$1)</f>
        <v>0</v>
      </c>
      <c r="J210" s="234">
        <f>J$95*Assumptions!$AA63*(1+Assumptions!$J$24)^(J$1-$G$1)</f>
        <v>0</v>
      </c>
      <c r="K210" s="234">
        <f>K$95*Assumptions!$AA63*(1+Assumptions!$J$24)^(K$1-$G$1)</f>
        <v>0</v>
      </c>
      <c r="L210" s="234">
        <f>L$95*Assumptions!$AA63*(1+Assumptions!$J$24)^(L$1-$G$1)</f>
        <v>0</v>
      </c>
      <c r="M210" s="234">
        <f>M$95*Assumptions!$AA63*(1+Assumptions!$J$24)^(M$1-$G$1)</f>
        <v>23848.209492425452</v>
      </c>
      <c r="N210" s="234">
        <f>N$95*Assumptions!$AA63*(1+Assumptions!$J$24)^(N$1-$G$1)</f>
        <v>0</v>
      </c>
      <c r="O210" s="234">
        <f>O$95*Assumptions!$AA63*(1+Assumptions!$J$24)^(O$1-$G$1)</f>
        <v>0</v>
      </c>
      <c r="P210" s="234">
        <f>P$95*Assumptions!$AA63*(1+Assumptions!$J$24)^(P$1-$G$1)</f>
        <v>0</v>
      </c>
      <c r="Q210" s="234">
        <f>Q$95*Assumptions!$AA63*(1+Assumptions!$J$24)^(Q$1-$G$1)</f>
        <v>0</v>
      </c>
      <c r="R210" s="234">
        <f>R$95*Assumptions!$AA63*(1+Assumptions!$J$24)^(R$1-$G$1)</f>
        <v>0</v>
      </c>
      <c r="S210" s="234">
        <f>S$95*Assumptions!$AA63*(1+Assumptions!$J$24)^(S$1-$G$1)</f>
        <v>28476.009312535301</v>
      </c>
      <c r="T210" s="234">
        <f>T$95*Assumptions!$AA63*(1+Assumptions!$J$24)^(T$1-$G$1)</f>
        <v>0</v>
      </c>
      <c r="U210" s="234">
        <f>U$95*Assumptions!$AA63*(1+Assumptions!$J$24)^(U$1-$G$1)</f>
        <v>0</v>
      </c>
      <c r="V210" s="234">
        <f>V$95*Assumptions!$AA63*(1+Assumptions!$J$24)^(V$1-$G$1)</f>
        <v>0</v>
      </c>
      <c r="W210" s="234">
        <f>W$95*Assumptions!$AA63*(1+Assumptions!$J$24)^(W$1-$G$1)</f>
        <v>0</v>
      </c>
      <c r="X210" s="234">
        <f>X$95*Assumptions!$AA63*(1+Assumptions!$J$24)^(X$1-$G$1)</f>
        <v>0</v>
      </c>
      <c r="Y210" s="12"/>
      <c r="Z210" s="12"/>
    </row>
    <row r="211" spans="1:26" ht="14.25" customHeight="1">
      <c r="A211" s="423"/>
      <c r="B211" s="423"/>
      <c r="C211" s="423"/>
      <c r="D211" s="125" t="s">
        <v>94</v>
      </c>
      <c r="E211" s="12"/>
      <c r="F211" s="12"/>
      <c r="G211" s="234">
        <f>G$95*Assumptions!$AA64*(1+Assumptions!$J$24)^(G$1-$G$1)</f>
        <v>6667.5</v>
      </c>
      <c r="H211" s="234">
        <f>H$95*Assumptions!$AA64*(1+Assumptions!$J$24)^(H$1-$G$1)</f>
        <v>0</v>
      </c>
      <c r="I211" s="234">
        <f>I$95*Assumptions!$AA64*(1+Assumptions!$J$24)^(I$1-$G$1)</f>
        <v>0</v>
      </c>
      <c r="J211" s="234">
        <f>J$95*Assumptions!$AA64*(1+Assumptions!$J$24)^(J$1-$G$1)</f>
        <v>0</v>
      </c>
      <c r="K211" s="234">
        <f>K$95*Assumptions!$AA64*(1+Assumptions!$J$24)^(K$1-$G$1)</f>
        <v>0</v>
      </c>
      <c r="L211" s="234">
        <f>L$95*Assumptions!$AA64*(1+Assumptions!$J$24)^(L$1-$G$1)</f>
        <v>0</v>
      </c>
      <c r="M211" s="234">
        <f>M$95*Assumptions!$AA64*(1+Assumptions!$J$24)^(M$1-$G$1)</f>
        <v>7961.3436871071071</v>
      </c>
      <c r="N211" s="234">
        <f>N$95*Assumptions!$AA64*(1+Assumptions!$J$24)^(N$1-$G$1)</f>
        <v>0</v>
      </c>
      <c r="O211" s="234">
        <f>O$95*Assumptions!$AA64*(1+Assumptions!$J$24)^(O$1-$G$1)</f>
        <v>0</v>
      </c>
      <c r="P211" s="234">
        <f>P$95*Assumptions!$AA64*(1+Assumptions!$J$24)^(P$1-$G$1)</f>
        <v>0</v>
      </c>
      <c r="Q211" s="234">
        <f>Q$95*Assumptions!$AA64*(1+Assumptions!$J$24)^(Q$1-$G$1)</f>
        <v>0</v>
      </c>
      <c r="R211" s="234">
        <f>R$95*Assumptions!$AA64*(1+Assumptions!$J$24)^(R$1-$G$1)</f>
        <v>0</v>
      </c>
      <c r="S211" s="234">
        <f>S$95*Assumptions!$AA64*(1+Assumptions!$J$24)^(S$1-$G$1)</f>
        <v>9506.2607130468969</v>
      </c>
      <c r="T211" s="234">
        <f>T$95*Assumptions!$AA64*(1+Assumptions!$J$24)^(T$1-$G$1)</f>
        <v>0</v>
      </c>
      <c r="U211" s="234">
        <f>U$95*Assumptions!$AA64*(1+Assumptions!$J$24)^(U$1-$G$1)</f>
        <v>0</v>
      </c>
      <c r="V211" s="234">
        <f>V$95*Assumptions!$AA64*(1+Assumptions!$J$24)^(V$1-$G$1)</f>
        <v>0</v>
      </c>
      <c r="W211" s="234">
        <f>W$95*Assumptions!$AA64*(1+Assumptions!$J$24)^(W$1-$G$1)</f>
        <v>0</v>
      </c>
      <c r="X211" s="234">
        <f>X$95*Assumptions!$AA64*(1+Assumptions!$J$24)^(X$1-$G$1)</f>
        <v>0</v>
      </c>
      <c r="Y211" s="12"/>
      <c r="Z211" s="12"/>
    </row>
    <row r="212" spans="1:26" ht="14.25" customHeight="1">
      <c r="A212" s="423"/>
      <c r="B212" s="423"/>
      <c r="C212" s="423"/>
      <c r="D212" s="239" t="s">
        <v>106</v>
      </c>
      <c r="E212" s="239"/>
      <c r="F212" s="239"/>
      <c r="G212" s="234">
        <f>G$95*Assumptions!$AA65*(1+Assumptions!$J$24)^(G$1-$G$1)</f>
        <v>0</v>
      </c>
      <c r="H212" s="234">
        <f>H$95*Assumptions!$AA65*(1+Assumptions!$J$24)^(H$1-$G$1)</f>
        <v>0</v>
      </c>
      <c r="I212" s="234">
        <f>I$95*Assumptions!$AA65*(1+Assumptions!$J$24)^(I$1-$G$1)</f>
        <v>0</v>
      </c>
      <c r="J212" s="234">
        <f>J$95*Assumptions!$AA65*(1+Assumptions!$J$24)^(J$1-$G$1)</f>
        <v>0</v>
      </c>
      <c r="K212" s="234">
        <f>K$95*Assumptions!$AA65*(1+Assumptions!$J$24)^(K$1-$G$1)</f>
        <v>0</v>
      </c>
      <c r="L212" s="234">
        <f>L$95*Assumptions!$AA65*(1+Assumptions!$J$24)^(L$1-$G$1)</f>
        <v>0</v>
      </c>
      <c r="M212" s="234">
        <f>M$95*Assumptions!$AA65*(1+Assumptions!$J$24)^(M$1-$G$1)</f>
        <v>0</v>
      </c>
      <c r="N212" s="234">
        <f>N$95*Assumptions!$AA65*(1+Assumptions!$J$24)^(N$1-$G$1)</f>
        <v>0</v>
      </c>
      <c r="O212" s="234">
        <f>O$95*Assumptions!$AA65*(1+Assumptions!$J$24)^(O$1-$G$1)</f>
        <v>0</v>
      </c>
      <c r="P212" s="234">
        <f>P$95*Assumptions!$AA65*(1+Assumptions!$J$24)^(P$1-$G$1)</f>
        <v>0</v>
      </c>
      <c r="Q212" s="234">
        <f>Q$95*Assumptions!$AA65*(1+Assumptions!$J$24)^(Q$1-$G$1)</f>
        <v>0</v>
      </c>
      <c r="R212" s="234">
        <f>R$95*Assumptions!$AA65*(1+Assumptions!$J$24)^(R$1-$G$1)</f>
        <v>0</v>
      </c>
      <c r="S212" s="234">
        <f>S$95*Assumptions!$AA65*(1+Assumptions!$J$24)^(S$1-$G$1)</f>
        <v>0</v>
      </c>
      <c r="T212" s="234">
        <f>T$95*Assumptions!$AA65*(1+Assumptions!$J$24)^(T$1-$G$1)</f>
        <v>0</v>
      </c>
      <c r="U212" s="234">
        <f>U$95*Assumptions!$AA65*(1+Assumptions!$J$24)^(U$1-$G$1)</f>
        <v>0</v>
      </c>
      <c r="V212" s="234">
        <f>V$95*Assumptions!$AA65*(1+Assumptions!$J$24)^(V$1-$G$1)</f>
        <v>0</v>
      </c>
      <c r="W212" s="234">
        <f>W$95*Assumptions!$AA65*(1+Assumptions!$J$24)^(W$1-$G$1)</f>
        <v>0</v>
      </c>
      <c r="X212" s="234">
        <f>X$95*Assumptions!$AA65*(1+Assumptions!$J$24)^(X$1-$G$1)</f>
        <v>0</v>
      </c>
      <c r="Y212" s="12"/>
      <c r="Z212" s="12"/>
    </row>
    <row r="213" spans="1:26" ht="14.25" customHeight="1">
      <c r="A213" s="423"/>
      <c r="B213" s="423"/>
      <c r="C213" s="423"/>
      <c r="D213" s="305" t="s">
        <v>206</v>
      </c>
      <c r="E213" s="12"/>
      <c r="F213" s="12"/>
      <c r="G213" s="234">
        <f t="shared" ref="G213:X213" si="17">SUM(G203:G212)</f>
        <v>48637.5</v>
      </c>
      <c r="H213" s="234">
        <f t="shared" si="17"/>
        <v>0</v>
      </c>
      <c r="I213" s="234">
        <f t="shared" si="17"/>
        <v>0</v>
      </c>
      <c r="J213" s="234">
        <f t="shared" si="17"/>
        <v>0</v>
      </c>
      <c r="K213" s="234">
        <f t="shared" si="17"/>
        <v>0</v>
      </c>
      <c r="L213" s="234">
        <f t="shared" si="17"/>
        <v>0</v>
      </c>
      <c r="M213" s="234">
        <f t="shared" si="17"/>
        <v>58075.718572429243</v>
      </c>
      <c r="N213" s="234">
        <f t="shared" si="17"/>
        <v>0</v>
      </c>
      <c r="O213" s="234">
        <f t="shared" si="17"/>
        <v>0</v>
      </c>
      <c r="P213" s="234">
        <f t="shared" si="17"/>
        <v>0</v>
      </c>
      <c r="Q213" s="234">
        <f t="shared" si="17"/>
        <v>0</v>
      </c>
      <c r="R213" s="234">
        <f t="shared" si="17"/>
        <v>0</v>
      </c>
      <c r="S213" s="234">
        <f t="shared" si="17"/>
        <v>69345.445133981004</v>
      </c>
      <c r="T213" s="234">
        <f t="shared" si="17"/>
        <v>0</v>
      </c>
      <c r="U213" s="234">
        <f t="shared" si="17"/>
        <v>0</v>
      </c>
      <c r="V213" s="234">
        <f t="shared" si="17"/>
        <v>0</v>
      </c>
      <c r="W213" s="234">
        <f t="shared" si="17"/>
        <v>0</v>
      </c>
      <c r="X213" s="234">
        <f t="shared" si="17"/>
        <v>0</v>
      </c>
      <c r="Y213" s="12"/>
      <c r="Z213" s="12"/>
    </row>
    <row r="214" spans="1:26" ht="14.25" customHeight="1">
      <c r="A214" s="423"/>
      <c r="B214" s="423"/>
      <c r="C214" s="423"/>
      <c r="D214" s="125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423"/>
      <c r="B215" s="423"/>
      <c r="C215" s="423"/>
      <c r="D215" s="302" t="s">
        <v>62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423"/>
      <c r="B216" s="423"/>
      <c r="C216" s="423"/>
      <c r="D216" s="125" t="s">
        <v>86</v>
      </c>
      <c r="E216" s="12"/>
      <c r="F216" s="12"/>
      <c r="G216" s="234">
        <f>G$96*Assumptions!$AB56*(1+Assumptions!$J$24)^(G$1-$G$1)</f>
        <v>0</v>
      </c>
      <c r="H216" s="234">
        <f>H$96*Assumptions!$AB56*(1+Assumptions!$J$24)^(H$1-$G$1)</f>
        <v>10104.300000000001</v>
      </c>
      <c r="I216" s="234">
        <f>I$96*Assumptions!$AB56*(1+Assumptions!$J$24)^(I$1-$G$1)</f>
        <v>0</v>
      </c>
      <c r="J216" s="234">
        <f>J$96*Assumptions!$AB56*(1+Assumptions!$J$24)^(J$1-$G$1)</f>
        <v>0</v>
      </c>
      <c r="K216" s="234">
        <f>K$96*Assumptions!$AB56*(1+Assumptions!$J$24)^(K$1-$G$1)</f>
        <v>0</v>
      </c>
      <c r="L216" s="234">
        <f>L$96*Assumptions!$AB56*(1+Assumptions!$J$24)^(L$1-$G$1)</f>
        <v>0</v>
      </c>
      <c r="M216" s="234">
        <f>M$96*Assumptions!$AB56*(1+Assumptions!$J$24)^(M$1-$G$1)</f>
        <v>0</v>
      </c>
      <c r="N216" s="234">
        <f>N$96*Assumptions!$AB56*(1+Assumptions!$J$24)^(N$1-$G$1)</f>
        <v>12065.062619817974</v>
      </c>
      <c r="O216" s="234">
        <f>O$96*Assumptions!$AB56*(1+Assumptions!$J$24)^(O$1-$G$1)</f>
        <v>0</v>
      </c>
      <c r="P216" s="234">
        <f>P$96*Assumptions!$AB56*(1+Assumptions!$J$24)^(P$1-$G$1)</f>
        <v>0</v>
      </c>
      <c r="Q216" s="234">
        <f>Q$96*Assumptions!$AB56*(1+Assumptions!$J$24)^(Q$1-$G$1)</f>
        <v>0</v>
      </c>
      <c r="R216" s="234">
        <f>R$96*Assumptions!$AB56*(1+Assumptions!$J$24)^(R$1-$G$1)</f>
        <v>0</v>
      </c>
      <c r="S216" s="234">
        <f>S$96*Assumptions!$AB56*(1+Assumptions!$J$24)^(S$1-$G$1)</f>
        <v>0</v>
      </c>
      <c r="T216" s="234">
        <f>T$96*Assumptions!$AB56*(1+Assumptions!$J$24)^(T$1-$G$1)</f>
        <v>14406.315728959842</v>
      </c>
      <c r="U216" s="234">
        <f>U$96*Assumptions!$AB56*(1+Assumptions!$J$24)^(U$1-$G$1)</f>
        <v>0</v>
      </c>
      <c r="V216" s="234">
        <f>V$96*Assumptions!$AB56*(1+Assumptions!$J$24)^(V$1-$G$1)</f>
        <v>0</v>
      </c>
      <c r="W216" s="234">
        <f>W$96*Assumptions!$AB56*(1+Assumptions!$J$24)^(W$1-$G$1)</f>
        <v>0</v>
      </c>
      <c r="X216" s="234">
        <f>X$96*Assumptions!$AB56*(1+Assumptions!$J$24)^(X$1-$G$1)</f>
        <v>0</v>
      </c>
      <c r="Y216" s="12"/>
      <c r="Z216" s="12"/>
    </row>
    <row r="217" spans="1:26" ht="14.25" customHeight="1">
      <c r="A217" s="423"/>
      <c r="B217" s="423"/>
      <c r="C217" s="423"/>
      <c r="D217" s="125" t="s">
        <v>100</v>
      </c>
      <c r="E217" s="12"/>
      <c r="F217" s="12"/>
      <c r="G217" s="234">
        <f>G$96*Assumptions!$AB57*(1+Assumptions!$J$24)^(G$1-$G$1)</f>
        <v>0</v>
      </c>
      <c r="H217" s="234">
        <f>H$96*Assumptions!$AB57*(1+Assumptions!$J$24)^(H$1-$G$1)</f>
        <v>227.88750000000002</v>
      </c>
      <c r="I217" s="234">
        <f>I$96*Assumptions!$AB57*(1+Assumptions!$J$24)^(I$1-$G$1)</f>
        <v>0</v>
      </c>
      <c r="J217" s="234">
        <f>J$96*Assumptions!$AB57*(1+Assumptions!$J$24)^(J$1-$G$1)</f>
        <v>0</v>
      </c>
      <c r="K217" s="234">
        <f>K$96*Assumptions!$AB57*(1+Assumptions!$J$24)^(K$1-$G$1)</f>
        <v>0</v>
      </c>
      <c r="L217" s="234">
        <f>L$96*Assumptions!$AB57*(1+Assumptions!$J$24)^(L$1-$G$1)</f>
        <v>0</v>
      </c>
      <c r="M217" s="234">
        <f>M$96*Assumptions!$AB57*(1+Assumptions!$J$24)^(M$1-$G$1)</f>
        <v>0</v>
      </c>
      <c r="N217" s="234">
        <f>N$96*Assumptions!$AB57*(1+Assumptions!$J$24)^(N$1-$G$1)</f>
        <v>272.10959272525247</v>
      </c>
      <c r="O217" s="234">
        <f>O$96*Assumptions!$AB57*(1+Assumptions!$J$24)^(O$1-$G$1)</f>
        <v>0</v>
      </c>
      <c r="P217" s="234">
        <f>P$96*Assumptions!$AB57*(1+Assumptions!$J$24)^(P$1-$G$1)</f>
        <v>0</v>
      </c>
      <c r="Q217" s="234">
        <f>Q$96*Assumptions!$AB57*(1+Assumptions!$J$24)^(Q$1-$G$1)</f>
        <v>0</v>
      </c>
      <c r="R217" s="234">
        <f>R$96*Assumptions!$AB57*(1+Assumptions!$J$24)^(R$1-$G$1)</f>
        <v>0</v>
      </c>
      <c r="S217" s="234">
        <f>S$96*Assumptions!$AB57*(1+Assumptions!$J$24)^(S$1-$G$1)</f>
        <v>0</v>
      </c>
      <c r="T217" s="234">
        <f>T$96*Assumptions!$AB57*(1+Assumptions!$J$24)^(T$1-$G$1)</f>
        <v>324.91308410115852</v>
      </c>
      <c r="U217" s="234">
        <f>U$96*Assumptions!$AB57*(1+Assumptions!$J$24)^(U$1-$G$1)</f>
        <v>0</v>
      </c>
      <c r="V217" s="234">
        <f>V$96*Assumptions!$AB57*(1+Assumptions!$J$24)^(V$1-$G$1)</f>
        <v>0</v>
      </c>
      <c r="W217" s="234">
        <f>W$96*Assumptions!$AB57*(1+Assumptions!$J$24)^(W$1-$G$1)</f>
        <v>0</v>
      </c>
      <c r="X217" s="234">
        <f>X$96*Assumptions!$AB57*(1+Assumptions!$J$24)^(X$1-$G$1)</f>
        <v>0</v>
      </c>
      <c r="Y217" s="12"/>
      <c r="Z217" s="12"/>
    </row>
    <row r="218" spans="1:26" ht="14.25" customHeight="1">
      <c r="A218" s="423"/>
      <c r="B218" s="423"/>
      <c r="C218" s="423"/>
      <c r="D218" s="125" t="s">
        <v>101</v>
      </c>
      <c r="E218" s="12"/>
      <c r="F218" s="12"/>
      <c r="G218" s="234">
        <f>G$96*Assumptions!$AB58*(1+Assumptions!$J$24)^(G$1-$G$1)</f>
        <v>0</v>
      </c>
      <c r="H218" s="234">
        <f>H$96*Assumptions!$AB58*(1+Assumptions!$J$24)^(H$1-$G$1)</f>
        <v>0</v>
      </c>
      <c r="I218" s="234">
        <f>I$96*Assumptions!$AB58*(1+Assumptions!$J$24)^(I$1-$G$1)</f>
        <v>0</v>
      </c>
      <c r="J218" s="234">
        <f>J$96*Assumptions!$AB58*(1+Assumptions!$J$24)^(J$1-$G$1)</f>
        <v>0</v>
      </c>
      <c r="K218" s="234">
        <f>K$96*Assumptions!$AB58*(1+Assumptions!$J$24)^(K$1-$G$1)</f>
        <v>0</v>
      </c>
      <c r="L218" s="234">
        <f>L$96*Assumptions!$AB58*(1+Assumptions!$J$24)^(L$1-$G$1)</f>
        <v>0</v>
      </c>
      <c r="M218" s="234">
        <f>M$96*Assumptions!$AB58*(1+Assumptions!$J$24)^(M$1-$G$1)</f>
        <v>0</v>
      </c>
      <c r="N218" s="234">
        <f>N$96*Assumptions!$AB58*(1+Assumptions!$J$24)^(N$1-$G$1)</f>
        <v>0</v>
      </c>
      <c r="O218" s="234">
        <f>O$96*Assumptions!$AB58*(1+Assumptions!$J$24)^(O$1-$G$1)</f>
        <v>0</v>
      </c>
      <c r="P218" s="234">
        <f>P$96*Assumptions!$AB58*(1+Assumptions!$J$24)^(P$1-$G$1)</f>
        <v>0</v>
      </c>
      <c r="Q218" s="234">
        <f>Q$96*Assumptions!$AB58*(1+Assumptions!$J$24)^(Q$1-$G$1)</f>
        <v>0</v>
      </c>
      <c r="R218" s="234">
        <f>R$96*Assumptions!$AB58*(1+Assumptions!$J$24)^(R$1-$G$1)</f>
        <v>0</v>
      </c>
      <c r="S218" s="234">
        <f>S$96*Assumptions!$AB58*(1+Assumptions!$J$24)^(S$1-$G$1)</f>
        <v>0</v>
      </c>
      <c r="T218" s="234">
        <f>T$96*Assumptions!$AB58*(1+Assumptions!$J$24)^(T$1-$G$1)</f>
        <v>0</v>
      </c>
      <c r="U218" s="234">
        <f>U$96*Assumptions!$AB58*(1+Assumptions!$J$24)^(U$1-$G$1)</f>
        <v>0</v>
      </c>
      <c r="V218" s="234">
        <f>V$96*Assumptions!$AB58*(1+Assumptions!$J$24)^(V$1-$G$1)</f>
        <v>0</v>
      </c>
      <c r="W218" s="234">
        <f>W$96*Assumptions!$AB58*(1+Assumptions!$J$24)^(W$1-$G$1)</f>
        <v>0</v>
      </c>
      <c r="X218" s="234">
        <f>X$96*Assumptions!$AB58*(1+Assumptions!$J$24)^(X$1-$G$1)</f>
        <v>0</v>
      </c>
      <c r="Y218" s="12"/>
      <c r="Z218" s="12"/>
    </row>
    <row r="219" spans="1:26" ht="14.25" customHeight="1">
      <c r="A219" s="423"/>
      <c r="B219" s="423"/>
      <c r="C219" s="423"/>
      <c r="D219" s="125" t="s">
        <v>102</v>
      </c>
      <c r="E219" s="12"/>
      <c r="F219" s="12"/>
      <c r="G219" s="234">
        <f>G$96*Assumptions!$AB59*(1+Assumptions!$J$24)^(G$1-$G$1)</f>
        <v>0</v>
      </c>
      <c r="H219" s="234">
        <f>H$96*Assumptions!$AB59*(1+Assumptions!$J$24)^(H$1-$G$1)</f>
        <v>2869.8375000000001</v>
      </c>
      <c r="I219" s="234">
        <f>I$96*Assumptions!$AB59*(1+Assumptions!$J$24)^(I$1-$G$1)</f>
        <v>0</v>
      </c>
      <c r="J219" s="234">
        <f>J$96*Assumptions!$AB59*(1+Assumptions!$J$24)^(J$1-$G$1)</f>
        <v>0</v>
      </c>
      <c r="K219" s="234">
        <f>K$96*Assumptions!$AB59*(1+Assumptions!$J$24)^(K$1-$G$1)</f>
        <v>0</v>
      </c>
      <c r="L219" s="234">
        <f>L$96*Assumptions!$AB59*(1+Assumptions!$J$24)^(L$1-$G$1)</f>
        <v>0</v>
      </c>
      <c r="M219" s="234">
        <f>M$96*Assumptions!$AB59*(1+Assumptions!$J$24)^(M$1-$G$1)</f>
        <v>0</v>
      </c>
      <c r="N219" s="234">
        <f>N$96*Assumptions!$AB59*(1+Assumptions!$J$24)^(N$1-$G$1)</f>
        <v>3426.7360575400439</v>
      </c>
      <c r="O219" s="234">
        <f>O$96*Assumptions!$AB59*(1+Assumptions!$J$24)^(O$1-$G$1)</f>
        <v>0</v>
      </c>
      <c r="P219" s="234">
        <f>P$96*Assumptions!$AB59*(1+Assumptions!$J$24)^(P$1-$G$1)</f>
        <v>0</v>
      </c>
      <c r="Q219" s="234">
        <f>Q$96*Assumptions!$AB59*(1+Assumptions!$J$24)^(Q$1-$G$1)</f>
        <v>0</v>
      </c>
      <c r="R219" s="234">
        <f>R$96*Assumptions!$AB59*(1+Assumptions!$J$24)^(R$1-$G$1)</f>
        <v>0</v>
      </c>
      <c r="S219" s="234">
        <f>S$96*Assumptions!$AB59*(1+Assumptions!$J$24)^(S$1-$G$1)</f>
        <v>0</v>
      </c>
      <c r="T219" s="234">
        <f>T$96*Assumptions!$AB59*(1+Assumptions!$J$24)^(T$1-$G$1)</f>
        <v>4091.7020591044202</v>
      </c>
      <c r="U219" s="234">
        <f>U$96*Assumptions!$AB59*(1+Assumptions!$J$24)^(U$1-$G$1)</f>
        <v>0</v>
      </c>
      <c r="V219" s="234">
        <f>V$96*Assumptions!$AB59*(1+Assumptions!$J$24)^(V$1-$G$1)</f>
        <v>0</v>
      </c>
      <c r="W219" s="234">
        <f>W$96*Assumptions!$AB59*(1+Assumptions!$J$24)^(W$1-$G$1)</f>
        <v>0</v>
      </c>
      <c r="X219" s="234">
        <f>X$96*Assumptions!$AB59*(1+Assumptions!$J$24)^(X$1-$G$1)</f>
        <v>0</v>
      </c>
      <c r="Y219" s="12"/>
      <c r="Z219" s="12"/>
    </row>
    <row r="220" spans="1:26" ht="14.25" customHeight="1">
      <c r="A220" s="423"/>
      <c r="B220" s="423"/>
      <c r="C220" s="423"/>
      <c r="D220" s="125" t="s">
        <v>90</v>
      </c>
      <c r="E220" s="12"/>
      <c r="F220" s="12"/>
      <c r="G220" s="234">
        <f>G$96*Assumptions!$AB60*(1+Assumptions!$J$24)^(G$1-$G$1)</f>
        <v>0</v>
      </c>
      <c r="H220" s="234">
        <f>H$96*Assumptions!$AB60*(1+Assumptions!$J$24)^(H$1-$G$1)</f>
        <v>1807.65</v>
      </c>
      <c r="I220" s="234">
        <f>I$96*Assumptions!$AB60*(1+Assumptions!$J$24)^(I$1-$G$1)</f>
        <v>0</v>
      </c>
      <c r="J220" s="234">
        <f>J$96*Assumptions!$AB60*(1+Assumptions!$J$24)^(J$1-$G$1)</f>
        <v>0</v>
      </c>
      <c r="K220" s="234">
        <f>K$96*Assumptions!$AB60*(1+Assumptions!$J$24)^(K$1-$G$1)</f>
        <v>0</v>
      </c>
      <c r="L220" s="234">
        <f>L$96*Assumptions!$AB60*(1+Assumptions!$J$24)^(L$1-$G$1)</f>
        <v>0</v>
      </c>
      <c r="M220" s="234">
        <f>M$96*Assumptions!$AB60*(1+Assumptions!$J$24)^(M$1-$G$1)</f>
        <v>0</v>
      </c>
      <c r="N220" s="234">
        <f>N$96*Assumptions!$AB60*(1+Assumptions!$J$24)^(N$1-$G$1)</f>
        <v>2158.4286338206466</v>
      </c>
      <c r="O220" s="234">
        <f>O$96*Assumptions!$AB60*(1+Assumptions!$J$24)^(O$1-$G$1)</f>
        <v>0</v>
      </c>
      <c r="P220" s="234">
        <f>P$96*Assumptions!$AB60*(1+Assumptions!$J$24)^(P$1-$G$1)</f>
        <v>0</v>
      </c>
      <c r="Q220" s="234">
        <f>Q$96*Assumptions!$AB60*(1+Assumptions!$J$24)^(Q$1-$G$1)</f>
        <v>0</v>
      </c>
      <c r="R220" s="234">
        <f>R$96*Assumptions!$AB60*(1+Assumptions!$J$24)^(R$1-$G$1)</f>
        <v>0</v>
      </c>
      <c r="S220" s="234">
        <f>S$96*Assumptions!$AB60*(1+Assumptions!$J$24)^(S$1-$G$1)</f>
        <v>0</v>
      </c>
      <c r="T220" s="234">
        <f>T$96*Assumptions!$AB60*(1+Assumptions!$J$24)^(T$1-$G$1)</f>
        <v>2577.2766671074946</v>
      </c>
      <c r="U220" s="234">
        <f>U$96*Assumptions!$AB60*(1+Assumptions!$J$24)^(U$1-$G$1)</f>
        <v>0</v>
      </c>
      <c r="V220" s="234">
        <f>V$96*Assumptions!$AB60*(1+Assumptions!$J$24)^(V$1-$G$1)</f>
        <v>0</v>
      </c>
      <c r="W220" s="234">
        <f>W$96*Assumptions!$AB60*(1+Assumptions!$J$24)^(W$1-$G$1)</f>
        <v>0</v>
      </c>
      <c r="X220" s="234">
        <f>X$96*Assumptions!$AB60*(1+Assumptions!$J$24)^(X$1-$G$1)</f>
        <v>0</v>
      </c>
      <c r="Y220" s="12"/>
      <c r="Z220" s="12"/>
    </row>
    <row r="221" spans="1:26" ht="14.25" customHeight="1">
      <c r="A221" s="423"/>
      <c r="B221" s="423"/>
      <c r="C221" s="423"/>
      <c r="D221" s="125" t="s">
        <v>103</v>
      </c>
      <c r="E221" s="12"/>
      <c r="F221" s="12"/>
      <c r="G221" s="234">
        <f>G$96*Assumptions!$AB61*(1+Assumptions!$J$24)^(G$1-$G$1)</f>
        <v>0</v>
      </c>
      <c r="H221" s="234">
        <f>H$96*Assumptions!$AB61*(1+Assumptions!$J$24)^(H$1-$G$1)</f>
        <v>1753.575</v>
      </c>
      <c r="I221" s="234">
        <f>I$96*Assumptions!$AB61*(1+Assumptions!$J$24)^(I$1-$G$1)</f>
        <v>0</v>
      </c>
      <c r="J221" s="234">
        <f>J$96*Assumptions!$AB61*(1+Assumptions!$J$24)^(J$1-$G$1)</f>
        <v>0</v>
      </c>
      <c r="K221" s="234">
        <f>K$96*Assumptions!$AB61*(1+Assumptions!$J$24)^(K$1-$G$1)</f>
        <v>0</v>
      </c>
      <c r="L221" s="234">
        <f>L$96*Assumptions!$AB61*(1+Assumptions!$J$24)^(L$1-$G$1)</f>
        <v>0</v>
      </c>
      <c r="M221" s="234">
        <f>M$96*Assumptions!$AB61*(1+Assumptions!$J$24)^(M$1-$G$1)</f>
        <v>0</v>
      </c>
      <c r="N221" s="234">
        <f>N$96*Assumptions!$AB61*(1+Assumptions!$J$24)^(N$1-$G$1)</f>
        <v>2093.8602558858411</v>
      </c>
      <c r="O221" s="234">
        <f>O$96*Assumptions!$AB61*(1+Assumptions!$J$24)^(O$1-$G$1)</f>
        <v>0</v>
      </c>
      <c r="P221" s="234">
        <f>P$96*Assumptions!$AB61*(1+Assumptions!$J$24)^(P$1-$G$1)</f>
        <v>0</v>
      </c>
      <c r="Q221" s="234">
        <f>Q$96*Assumptions!$AB61*(1+Assumptions!$J$24)^(Q$1-$G$1)</f>
        <v>0</v>
      </c>
      <c r="R221" s="234">
        <f>R$96*Assumptions!$AB61*(1+Assumptions!$J$24)^(R$1-$G$1)</f>
        <v>0</v>
      </c>
      <c r="S221" s="234">
        <f>S$96*Assumptions!$AB61*(1+Assumptions!$J$24)^(S$1-$G$1)</f>
        <v>0</v>
      </c>
      <c r="T221" s="234">
        <f>T$96*Assumptions!$AB61*(1+Assumptions!$J$24)^(T$1-$G$1)</f>
        <v>2500.1786471512874</v>
      </c>
      <c r="U221" s="234">
        <f>U$96*Assumptions!$AB61*(1+Assumptions!$J$24)^(U$1-$G$1)</f>
        <v>0</v>
      </c>
      <c r="V221" s="234">
        <f>V$96*Assumptions!$AB61*(1+Assumptions!$J$24)^(V$1-$G$1)</f>
        <v>0</v>
      </c>
      <c r="W221" s="234">
        <f>W$96*Assumptions!$AB61*(1+Assumptions!$J$24)^(W$1-$G$1)</f>
        <v>0</v>
      </c>
      <c r="X221" s="234">
        <f>X$96*Assumptions!$AB61*(1+Assumptions!$J$24)^(X$1-$G$1)</f>
        <v>0</v>
      </c>
      <c r="Y221" s="12"/>
      <c r="Z221" s="12"/>
    </row>
    <row r="222" spans="1:26" ht="14.25" customHeight="1">
      <c r="A222" s="423"/>
      <c r="B222" s="423"/>
      <c r="C222" s="423"/>
      <c r="D222" s="125" t="s">
        <v>104</v>
      </c>
      <c r="E222" s="12"/>
      <c r="F222" s="12"/>
      <c r="G222" s="234">
        <f>G$96*Assumptions!$AB62*(1+Assumptions!$J$24)^(G$1-$G$1)</f>
        <v>0</v>
      </c>
      <c r="H222" s="234">
        <f>H$96*Assumptions!$AB62*(1+Assumptions!$J$24)^(H$1-$G$1)</f>
        <v>0</v>
      </c>
      <c r="I222" s="234">
        <f>I$96*Assumptions!$AB62*(1+Assumptions!$J$24)^(I$1-$G$1)</f>
        <v>0</v>
      </c>
      <c r="J222" s="234">
        <f>J$96*Assumptions!$AB62*(1+Assumptions!$J$24)^(J$1-$G$1)</f>
        <v>0</v>
      </c>
      <c r="K222" s="234">
        <f>K$96*Assumptions!$AB62*(1+Assumptions!$J$24)^(K$1-$G$1)</f>
        <v>0</v>
      </c>
      <c r="L222" s="234">
        <f>L$96*Assumptions!$AB62*(1+Assumptions!$J$24)^(L$1-$G$1)</f>
        <v>0</v>
      </c>
      <c r="M222" s="234">
        <f>M$96*Assumptions!$AB62*(1+Assumptions!$J$24)^(M$1-$G$1)</f>
        <v>0</v>
      </c>
      <c r="N222" s="234">
        <f>N$96*Assumptions!$AB62*(1+Assumptions!$J$24)^(N$1-$G$1)</f>
        <v>0</v>
      </c>
      <c r="O222" s="234">
        <f>O$96*Assumptions!$AB62*(1+Assumptions!$J$24)^(O$1-$G$1)</f>
        <v>0</v>
      </c>
      <c r="P222" s="234">
        <f>P$96*Assumptions!$AB62*(1+Assumptions!$J$24)^(P$1-$G$1)</f>
        <v>0</v>
      </c>
      <c r="Q222" s="234">
        <f>Q$96*Assumptions!$AB62*(1+Assumptions!$J$24)^(Q$1-$G$1)</f>
        <v>0</v>
      </c>
      <c r="R222" s="234">
        <f>R$96*Assumptions!$AB62*(1+Assumptions!$J$24)^(R$1-$G$1)</f>
        <v>0</v>
      </c>
      <c r="S222" s="234">
        <f>S$96*Assumptions!$AB62*(1+Assumptions!$J$24)^(S$1-$G$1)</f>
        <v>0</v>
      </c>
      <c r="T222" s="234">
        <f>T$96*Assumptions!$AB62*(1+Assumptions!$J$24)^(T$1-$G$1)</f>
        <v>0</v>
      </c>
      <c r="U222" s="234">
        <f>U$96*Assumptions!$AB62*(1+Assumptions!$J$24)^(U$1-$G$1)</f>
        <v>0</v>
      </c>
      <c r="V222" s="234">
        <f>V$96*Assumptions!$AB62*(1+Assumptions!$J$24)^(V$1-$G$1)</f>
        <v>0</v>
      </c>
      <c r="W222" s="234">
        <f>W$96*Assumptions!$AB62*(1+Assumptions!$J$24)^(W$1-$G$1)</f>
        <v>0</v>
      </c>
      <c r="X222" s="234">
        <f>X$96*Assumptions!$AB62*(1+Assumptions!$J$24)^(X$1-$G$1)</f>
        <v>0</v>
      </c>
      <c r="Y222" s="12"/>
      <c r="Z222" s="12"/>
    </row>
    <row r="223" spans="1:26" ht="14.25" customHeight="1">
      <c r="A223" s="423"/>
      <c r="B223" s="423"/>
      <c r="C223" s="423"/>
      <c r="D223" s="125" t="s">
        <v>105</v>
      </c>
      <c r="E223" s="12"/>
      <c r="F223" s="12"/>
      <c r="G223" s="234">
        <f>G$96*Assumptions!$AB63*(1+Assumptions!$J$24)^(G$1-$G$1)</f>
        <v>0</v>
      </c>
      <c r="H223" s="234">
        <f>H$96*Assumptions!$AB63*(1+Assumptions!$J$24)^(H$1-$G$1)</f>
        <v>16825.05</v>
      </c>
      <c r="I223" s="234">
        <f>I$96*Assumptions!$AB63*(1+Assumptions!$J$24)^(I$1-$G$1)</f>
        <v>0</v>
      </c>
      <c r="J223" s="234">
        <f>J$96*Assumptions!$AB63*(1+Assumptions!$J$24)^(J$1-$G$1)</f>
        <v>0</v>
      </c>
      <c r="K223" s="234">
        <f>K$96*Assumptions!$AB63*(1+Assumptions!$J$24)^(K$1-$G$1)</f>
        <v>0</v>
      </c>
      <c r="L223" s="234">
        <f>L$96*Assumptions!$AB63*(1+Assumptions!$J$24)^(L$1-$G$1)</f>
        <v>0</v>
      </c>
      <c r="M223" s="234">
        <f>M$96*Assumptions!$AB63*(1+Assumptions!$J$24)^(M$1-$G$1)</f>
        <v>0</v>
      </c>
      <c r="N223" s="234">
        <f>N$96*Assumptions!$AB63*(1+Assumptions!$J$24)^(N$1-$G$1)</f>
        <v>20089.98959171525</v>
      </c>
      <c r="O223" s="234">
        <f>O$96*Assumptions!$AB63*(1+Assumptions!$J$24)^(O$1-$G$1)</f>
        <v>0</v>
      </c>
      <c r="P223" s="234">
        <f>P$96*Assumptions!$AB63*(1+Assumptions!$J$24)^(P$1-$G$1)</f>
        <v>0</v>
      </c>
      <c r="Q223" s="234">
        <f>Q$96*Assumptions!$AB63*(1+Assumptions!$J$24)^(Q$1-$G$1)</f>
        <v>0</v>
      </c>
      <c r="R223" s="234">
        <f>R$96*Assumptions!$AB63*(1+Assumptions!$J$24)^(R$1-$G$1)</f>
        <v>0</v>
      </c>
      <c r="S223" s="234">
        <f>S$96*Assumptions!$AB63*(1+Assumptions!$J$24)^(S$1-$G$1)</f>
        <v>0</v>
      </c>
      <c r="T223" s="234">
        <f>T$96*Assumptions!$AB63*(1+Assumptions!$J$24)^(T$1-$G$1)</f>
        <v>23988.498209231297</v>
      </c>
      <c r="U223" s="234">
        <f>U$96*Assumptions!$AB63*(1+Assumptions!$J$24)^(U$1-$G$1)</f>
        <v>0</v>
      </c>
      <c r="V223" s="234">
        <f>V$96*Assumptions!$AB63*(1+Assumptions!$J$24)^(V$1-$G$1)</f>
        <v>0</v>
      </c>
      <c r="W223" s="234">
        <f>W$96*Assumptions!$AB63*(1+Assumptions!$J$24)^(W$1-$G$1)</f>
        <v>0</v>
      </c>
      <c r="X223" s="234">
        <f>X$96*Assumptions!$AB63*(1+Assumptions!$J$24)^(X$1-$G$1)</f>
        <v>0</v>
      </c>
      <c r="Y223" s="12"/>
      <c r="Z223" s="12"/>
    </row>
    <row r="224" spans="1:26" ht="14.25" customHeight="1">
      <c r="A224" s="423"/>
      <c r="B224" s="423"/>
      <c r="C224" s="423"/>
      <c r="D224" s="125" t="s">
        <v>94</v>
      </c>
      <c r="E224" s="12"/>
      <c r="F224" s="12"/>
      <c r="G224" s="234">
        <f>G$96*Assumptions!$AB64*(1+Assumptions!$J$24)^(G$1-$G$1)</f>
        <v>0</v>
      </c>
      <c r="H224" s="234">
        <f>H$96*Assumptions!$AB64*(1+Assumptions!$J$24)^(H$1-$G$1)</f>
        <v>4461.1875</v>
      </c>
      <c r="I224" s="234">
        <f>I$96*Assumptions!$AB64*(1+Assumptions!$J$24)^(I$1-$G$1)</f>
        <v>0</v>
      </c>
      <c r="J224" s="234">
        <f>J$96*Assumptions!$AB64*(1+Assumptions!$J$24)^(J$1-$G$1)</f>
        <v>0</v>
      </c>
      <c r="K224" s="234">
        <f>K$96*Assumptions!$AB64*(1+Assumptions!$J$24)^(K$1-$G$1)</f>
        <v>0</v>
      </c>
      <c r="L224" s="234">
        <f>L$96*Assumptions!$AB64*(1+Assumptions!$J$24)^(L$1-$G$1)</f>
        <v>0</v>
      </c>
      <c r="M224" s="234">
        <f>M$96*Assumptions!$AB64*(1+Assumptions!$J$24)^(M$1-$G$1)</f>
        <v>0</v>
      </c>
      <c r="N224" s="234">
        <f>N$96*Assumptions!$AB64*(1+Assumptions!$J$24)^(N$1-$G$1)</f>
        <v>5326.8911796214679</v>
      </c>
      <c r="O224" s="234">
        <f>O$96*Assumptions!$AB64*(1+Assumptions!$J$24)^(O$1-$G$1)</f>
        <v>0</v>
      </c>
      <c r="P224" s="234">
        <f>P$96*Assumptions!$AB64*(1+Assumptions!$J$24)^(P$1-$G$1)</f>
        <v>0</v>
      </c>
      <c r="Q224" s="234">
        <f>Q$96*Assumptions!$AB64*(1+Assumptions!$J$24)^(Q$1-$G$1)</f>
        <v>0</v>
      </c>
      <c r="R224" s="234">
        <f>R$96*Assumptions!$AB64*(1+Assumptions!$J$24)^(R$1-$G$1)</f>
        <v>0</v>
      </c>
      <c r="S224" s="234">
        <f>S$96*Assumptions!$AB64*(1+Assumptions!$J$24)^(S$1-$G$1)</f>
        <v>0</v>
      </c>
      <c r="T224" s="234">
        <f>T$96*Assumptions!$AB64*(1+Assumptions!$J$24)^(T$1-$G$1)</f>
        <v>6360.5866463870861</v>
      </c>
      <c r="U224" s="234">
        <f>U$96*Assumptions!$AB64*(1+Assumptions!$J$24)^(U$1-$G$1)</f>
        <v>0</v>
      </c>
      <c r="V224" s="234">
        <f>V$96*Assumptions!$AB64*(1+Assumptions!$J$24)^(V$1-$G$1)</f>
        <v>0</v>
      </c>
      <c r="W224" s="234">
        <f>W$96*Assumptions!$AB64*(1+Assumptions!$J$24)^(W$1-$G$1)</f>
        <v>0</v>
      </c>
      <c r="X224" s="234">
        <f>X$96*Assumptions!$AB64*(1+Assumptions!$J$24)^(X$1-$G$1)</f>
        <v>0</v>
      </c>
      <c r="Y224" s="12"/>
      <c r="Z224" s="12"/>
    </row>
    <row r="225" spans="1:26" ht="14.25" customHeight="1">
      <c r="A225" s="423"/>
      <c r="B225" s="423"/>
      <c r="C225" s="423"/>
      <c r="D225" s="239" t="s">
        <v>106</v>
      </c>
      <c r="E225" s="239"/>
      <c r="F225" s="239"/>
      <c r="G225" s="234">
        <f>G$96*Assumptions!$AB65*(1+Assumptions!$J$24)^(G$1-$G$1)</f>
        <v>0</v>
      </c>
      <c r="H225" s="234">
        <f>H$96*Assumptions!$AB65*(1+Assumptions!$J$24)^(H$1-$G$1)</f>
        <v>0</v>
      </c>
      <c r="I225" s="234">
        <f>I$96*Assumptions!$AB65*(1+Assumptions!$J$24)^(I$1-$G$1)</f>
        <v>0</v>
      </c>
      <c r="J225" s="234">
        <f>J$96*Assumptions!$AB65*(1+Assumptions!$J$24)^(J$1-$G$1)</f>
        <v>0</v>
      </c>
      <c r="K225" s="234">
        <f>K$96*Assumptions!$AB65*(1+Assumptions!$J$24)^(K$1-$G$1)</f>
        <v>0</v>
      </c>
      <c r="L225" s="234">
        <f>L$96*Assumptions!$AB65*(1+Assumptions!$J$24)^(L$1-$G$1)</f>
        <v>0</v>
      </c>
      <c r="M225" s="234">
        <f>M$96*Assumptions!$AB65*(1+Assumptions!$J$24)^(M$1-$G$1)</f>
        <v>0</v>
      </c>
      <c r="N225" s="234">
        <f>N$96*Assumptions!$AB65*(1+Assumptions!$J$24)^(N$1-$G$1)</f>
        <v>0</v>
      </c>
      <c r="O225" s="234">
        <f>O$96*Assumptions!$AB65*(1+Assumptions!$J$24)^(O$1-$G$1)</f>
        <v>0</v>
      </c>
      <c r="P225" s="234">
        <f>P$96*Assumptions!$AB65*(1+Assumptions!$J$24)^(P$1-$G$1)</f>
        <v>0</v>
      </c>
      <c r="Q225" s="234">
        <f>Q$96*Assumptions!$AB65*(1+Assumptions!$J$24)^(Q$1-$G$1)</f>
        <v>0</v>
      </c>
      <c r="R225" s="234">
        <f>R$96*Assumptions!$AB65*(1+Assumptions!$J$24)^(R$1-$G$1)</f>
        <v>0</v>
      </c>
      <c r="S225" s="234">
        <f>S$96*Assumptions!$AB65*(1+Assumptions!$J$24)^(S$1-$G$1)</f>
        <v>0</v>
      </c>
      <c r="T225" s="234">
        <f>T$96*Assumptions!$AB65*(1+Assumptions!$J$24)^(T$1-$G$1)</f>
        <v>0</v>
      </c>
      <c r="U225" s="234">
        <f>U$96*Assumptions!$AB65*(1+Assumptions!$J$24)^(U$1-$G$1)</f>
        <v>0</v>
      </c>
      <c r="V225" s="234">
        <f>V$96*Assumptions!$AB65*(1+Assumptions!$J$24)^(V$1-$G$1)</f>
        <v>0</v>
      </c>
      <c r="W225" s="234">
        <f>W$96*Assumptions!$AB65*(1+Assumptions!$J$24)^(W$1-$G$1)</f>
        <v>0</v>
      </c>
      <c r="X225" s="234">
        <f>X$96*Assumptions!$AB65*(1+Assumptions!$J$24)^(X$1-$G$1)</f>
        <v>0</v>
      </c>
      <c r="Y225" s="12"/>
      <c r="Z225" s="12"/>
    </row>
    <row r="226" spans="1:26" ht="14.25" customHeight="1">
      <c r="A226" s="423"/>
      <c r="B226" s="423"/>
      <c r="C226" s="423"/>
      <c r="D226" s="353" t="s">
        <v>222</v>
      </c>
      <c r="E226" s="12"/>
      <c r="F226" s="12"/>
      <c r="G226" s="234">
        <f t="shared" ref="G226:X226" si="18">SUM(G216:G225)</f>
        <v>0</v>
      </c>
      <c r="H226" s="234">
        <f t="shared" si="18"/>
        <v>38049.487500000003</v>
      </c>
      <c r="I226" s="234">
        <f t="shared" si="18"/>
        <v>0</v>
      </c>
      <c r="J226" s="234">
        <f t="shared" si="18"/>
        <v>0</v>
      </c>
      <c r="K226" s="234">
        <f t="shared" si="18"/>
        <v>0</v>
      </c>
      <c r="L226" s="234">
        <f t="shared" si="18"/>
        <v>0</v>
      </c>
      <c r="M226" s="234">
        <f t="shared" si="18"/>
        <v>0</v>
      </c>
      <c r="N226" s="234">
        <f t="shared" si="18"/>
        <v>45433.077931126478</v>
      </c>
      <c r="O226" s="234">
        <f t="shared" si="18"/>
        <v>0</v>
      </c>
      <c r="P226" s="234">
        <f t="shared" si="18"/>
        <v>0</v>
      </c>
      <c r="Q226" s="234">
        <f t="shared" si="18"/>
        <v>0</v>
      </c>
      <c r="R226" s="234">
        <f t="shared" si="18"/>
        <v>0</v>
      </c>
      <c r="S226" s="234">
        <f t="shared" si="18"/>
        <v>0</v>
      </c>
      <c r="T226" s="234">
        <f t="shared" si="18"/>
        <v>54249.471042042584</v>
      </c>
      <c r="U226" s="234">
        <f t="shared" si="18"/>
        <v>0</v>
      </c>
      <c r="V226" s="234">
        <f t="shared" si="18"/>
        <v>0</v>
      </c>
      <c r="W226" s="234">
        <f t="shared" si="18"/>
        <v>0</v>
      </c>
      <c r="X226" s="234">
        <f t="shared" si="18"/>
        <v>0</v>
      </c>
      <c r="Y226" s="12"/>
      <c r="Z226" s="12"/>
    </row>
    <row r="227" spans="1:26" ht="14.25" customHeight="1">
      <c r="A227" s="423"/>
      <c r="B227" s="423"/>
      <c r="C227" s="423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423"/>
      <c r="B228" s="423"/>
      <c r="C228" s="423"/>
      <c r="D228" s="302" t="s">
        <v>125</v>
      </c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423"/>
      <c r="B229" s="423"/>
      <c r="C229" s="423"/>
      <c r="D229" s="125" t="s">
        <v>86</v>
      </c>
      <c r="E229" s="12"/>
      <c r="F229" s="12"/>
      <c r="G229" s="234">
        <f>G$97*Assumptions!$AC56*(1+Assumptions!$J$24)^(G$1-$G$1)</f>
        <v>0</v>
      </c>
      <c r="H229" s="234">
        <f>H$97*Assumptions!$AC56*(1+Assumptions!$J$24)^(H$1-$G$1)</f>
        <v>0</v>
      </c>
      <c r="I229" s="234">
        <f>I$97*Assumptions!$AC56*(1+Assumptions!$J$24)^(I$1-$G$1)</f>
        <v>2271.6521250000001</v>
      </c>
      <c r="J229" s="234">
        <f>J$97*Assumptions!$AC56*(1+Assumptions!$J$24)^(J$1-$G$1)</f>
        <v>0</v>
      </c>
      <c r="K229" s="234">
        <f>K$97*Assumptions!$AC56*(1+Assumptions!$J$24)^(K$1-$G$1)</f>
        <v>0</v>
      </c>
      <c r="L229" s="234">
        <f>L$97*Assumptions!$AC56*(1+Assumptions!$J$24)^(L$1-$G$1)</f>
        <v>0</v>
      </c>
      <c r="M229" s="234">
        <f>M$97*Assumptions!$AC56*(1+Assumptions!$J$24)^(M$1-$G$1)</f>
        <v>0</v>
      </c>
      <c r="N229" s="234">
        <f>N$97*Assumptions!$AC56*(1+Assumptions!$J$24)^(N$1-$G$1)</f>
        <v>0</v>
      </c>
      <c r="O229" s="234">
        <f>O$97*Assumptions!$AC56*(1+Assumptions!$J$24)^(O$1-$G$1)</f>
        <v>2712.4714367712327</v>
      </c>
      <c r="P229" s="234">
        <f>P$97*Assumptions!$AC56*(1+Assumptions!$J$24)^(P$1-$G$1)</f>
        <v>0</v>
      </c>
      <c r="Q229" s="234">
        <f>Q$97*Assumptions!$AC56*(1+Assumptions!$J$24)^(Q$1-$G$1)</f>
        <v>0</v>
      </c>
      <c r="R229" s="234">
        <f>R$97*Assumptions!$AC56*(1+Assumptions!$J$24)^(R$1-$G$1)</f>
        <v>0</v>
      </c>
      <c r="S229" s="234">
        <f>S$97*Assumptions!$AC56*(1+Assumptions!$J$24)^(S$1-$G$1)</f>
        <v>0</v>
      </c>
      <c r="T229" s="234">
        <f>T$97*Assumptions!$AC56*(1+Assumptions!$J$24)^(T$1-$G$1)</f>
        <v>0</v>
      </c>
      <c r="U229" s="234">
        <f>U$97*Assumptions!$AC56*(1+Assumptions!$J$24)^(U$1-$G$1)</f>
        <v>3238.8327483460066</v>
      </c>
      <c r="V229" s="234">
        <f>V$97*Assumptions!$AC56*(1+Assumptions!$J$24)^(V$1-$G$1)</f>
        <v>0</v>
      </c>
      <c r="W229" s="234">
        <f>W$97*Assumptions!$AC56*(1+Assumptions!$J$24)^(W$1-$G$1)</f>
        <v>0</v>
      </c>
      <c r="X229" s="234">
        <f>X$97*Assumptions!$AC56*(1+Assumptions!$J$24)^(X$1-$G$1)</f>
        <v>0</v>
      </c>
      <c r="Y229" s="12"/>
      <c r="Z229" s="12"/>
    </row>
    <row r="230" spans="1:26" ht="14.25" customHeight="1">
      <c r="A230" s="423"/>
      <c r="B230" s="423"/>
      <c r="C230" s="423"/>
      <c r="D230" s="125" t="s">
        <v>100</v>
      </c>
      <c r="E230" s="12"/>
      <c r="F230" s="12"/>
      <c r="G230" s="234">
        <f>G$97*Assumptions!$AC57*(1+Assumptions!$J$24)^(G$1-$G$1)</f>
        <v>0</v>
      </c>
      <c r="H230" s="234">
        <f>H$97*Assumptions!$AC57*(1+Assumptions!$J$24)^(H$1-$G$1)</f>
        <v>0</v>
      </c>
      <c r="I230" s="234">
        <f>I$97*Assumptions!$AC57*(1+Assumptions!$J$24)^(I$1-$G$1)</f>
        <v>190.96199999999999</v>
      </c>
      <c r="J230" s="234">
        <f>J$97*Assumptions!$AC57*(1+Assumptions!$J$24)^(J$1-$G$1)</f>
        <v>0</v>
      </c>
      <c r="K230" s="234">
        <f>K$97*Assumptions!$AC57*(1+Assumptions!$J$24)^(K$1-$G$1)</f>
        <v>0</v>
      </c>
      <c r="L230" s="234">
        <f>L$97*Assumptions!$AC57*(1+Assumptions!$J$24)^(L$1-$G$1)</f>
        <v>0</v>
      </c>
      <c r="M230" s="234">
        <f>M$97*Assumptions!$AC57*(1+Assumptions!$J$24)^(M$1-$G$1)</f>
        <v>0</v>
      </c>
      <c r="N230" s="234">
        <f>N$97*Assumptions!$AC57*(1+Assumptions!$J$24)^(N$1-$G$1)</f>
        <v>0</v>
      </c>
      <c r="O230" s="234">
        <f>O$97*Assumptions!$AC57*(1+Assumptions!$J$24)^(O$1-$G$1)</f>
        <v>228.01861464977088</v>
      </c>
      <c r="P230" s="234">
        <f>P$97*Assumptions!$AC57*(1+Assumptions!$J$24)^(P$1-$G$1)</f>
        <v>0</v>
      </c>
      <c r="Q230" s="234">
        <f>Q$97*Assumptions!$AC57*(1+Assumptions!$J$24)^(Q$1-$G$1)</f>
        <v>0</v>
      </c>
      <c r="R230" s="234">
        <f>R$97*Assumptions!$AC57*(1+Assumptions!$J$24)^(R$1-$G$1)</f>
        <v>0</v>
      </c>
      <c r="S230" s="234">
        <f>S$97*Assumptions!$AC57*(1+Assumptions!$J$24)^(S$1-$G$1)</f>
        <v>0</v>
      </c>
      <c r="T230" s="234">
        <f>T$97*Assumptions!$AC57*(1+Assumptions!$J$24)^(T$1-$G$1)</f>
        <v>0</v>
      </c>
      <c r="U230" s="234">
        <f>U$97*Assumptions!$AC57*(1+Assumptions!$J$24)^(U$1-$G$1)</f>
        <v>272.26615047391999</v>
      </c>
      <c r="V230" s="234">
        <f>V$97*Assumptions!$AC57*(1+Assumptions!$J$24)^(V$1-$G$1)</f>
        <v>0</v>
      </c>
      <c r="W230" s="234">
        <f>W$97*Assumptions!$AC57*(1+Assumptions!$J$24)^(W$1-$G$1)</f>
        <v>0</v>
      </c>
      <c r="X230" s="234">
        <f>X$97*Assumptions!$AC57*(1+Assumptions!$J$24)^(X$1-$G$1)</f>
        <v>0</v>
      </c>
      <c r="Y230" s="12"/>
      <c r="Z230" s="12"/>
    </row>
    <row r="231" spans="1:26" ht="14.25" customHeight="1">
      <c r="A231" s="423"/>
      <c r="B231" s="423"/>
      <c r="C231" s="423"/>
      <c r="D231" s="125" t="s">
        <v>101</v>
      </c>
      <c r="E231" s="12"/>
      <c r="F231" s="12"/>
      <c r="G231" s="234">
        <f>G$97*Assumptions!$AC58*(1+Assumptions!$J$24)^(G$1-$G$1)</f>
        <v>0</v>
      </c>
      <c r="H231" s="234">
        <f>H$97*Assumptions!$AC58*(1+Assumptions!$J$24)^(H$1-$G$1)</f>
        <v>0</v>
      </c>
      <c r="I231" s="234">
        <f>I$97*Assumptions!$AC58*(1+Assumptions!$J$24)^(I$1-$G$1)</f>
        <v>433.64287500000006</v>
      </c>
      <c r="J231" s="234">
        <f>J$97*Assumptions!$AC58*(1+Assumptions!$J$24)^(J$1-$G$1)</f>
        <v>0</v>
      </c>
      <c r="K231" s="234">
        <f>K$97*Assumptions!$AC58*(1+Assumptions!$J$24)^(K$1-$G$1)</f>
        <v>0</v>
      </c>
      <c r="L231" s="234">
        <f>L$97*Assumptions!$AC58*(1+Assumptions!$J$24)^(L$1-$G$1)</f>
        <v>0</v>
      </c>
      <c r="M231" s="234">
        <f>M$97*Assumptions!$AC58*(1+Assumptions!$J$24)^(M$1-$G$1)</f>
        <v>0</v>
      </c>
      <c r="N231" s="234">
        <f>N$97*Assumptions!$AC58*(1+Assumptions!$J$24)^(N$1-$G$1)</f>
        <v>0</v>
      </c>
      <c r="O231" s="234">
        <f>O$97*Assumptions!$AC58*(1+Assumptions!$J$24)^(O$1-$G$1)</f>
        <v>517.79227076718803</v>
      </c>
      <c r="P231" s="234">
        <f>P$97*Assumptions!$AC58*(1+Assumptions!$J$24)^(P$1-$G$1)</f>
        <v>0</v>
      </c>
      <c r="Q231" s="234">
        <f>Q$97*Assumptions!$AC58*(1+Assumptions!$J$24)^(Q$1-$G$1)</f>
        <v>0</v>
      </c>
      <c r="R231" s="234">
        <f>R$97*Assumptions!$AC58*(1+Assumptions!$J$24)^(R$1-$G$1)</f>
        <v>0</v>
      </c>
      <c r="S231" s="234">
        <f>S$97*Assumptions!$AC58*(1+Assumptions!$J$24)^(S$1-$G$1)</f>
        <v>0</v>
      </c>
      <c r="T231" s="234">
        <f>T$97*Assumptions!$AC58*(1+Assumptions!$J$24)^(T$1-$G$1)</f>
        <v>0</v>
      </c>
      <c r="U231" s="234">
        <f>U$97*Assumptions!$AC58*(1+Assumptions!$J$24)^(U$1-$G$1)</f>
        <v>618.27105003452675</v>
      </c>
      <c r="V231" s="234">
        <f>V$97*Assumptions!$AC58*(1+Assumptions!$J$24)^(V$1-$G$1)</f>
        <v>0</v>
      </c>
      <c r="W231" s="234">
        <f>W$97*Assumptions!$AC58*(1+Assumptions!$J$24)^(W$1-$G$1)</f>
        <v>0</v>
      </c>
      <c r="X231" s="234">
        <f>X$97*Assumptions!$AC58*(1+Assumptions!$J$24)^(X$1-$G$1)</f>
        <v>0</v>
      </c>
      <c r="Y231" s="12"/>
      <c r="Z231" s="12"/>
    </row>
    <row r="232" spans="1:26" ht="14.25" customHeight="1">
      <c r="A232" s="423"/>
      <c r="B232" s="423"/>
      <c r="C232" s="423"/>
      <c r="D232" s="125" t="s">
        <v>102</v>
      </c>
      <c r="E232" s="12"/>
      <c r="F232" s="12"/>
      <c r="G232" s="234">
        <f>G$97*Assumptions!$AC59*(1+Assumptions!$J$24)^(G$1-$G$1)</f>
        <v>0</v>
      </c>
      <c r="H232" s="234">
        <f>H$97*Assumptions!$AC59*(1+Assumptions!$J$24)^(H$1-$G$1)</f>
        <v>0</v>
      </c>
      <c r="I232" s="234">
        <f>I$97*Assumptions!$AC59*(1+Assumptions!$J$24)^(I$1-$G$1)</f>
        <v>2478.5276249999997</v>
      </c>
      <c r="J232" s="234">
        <f>J$97*Assumptions!$AC59*(1+Assumptions!$J$24)^(J$1-$G$1)</f>
        <v>0</v>
      </c>
      <c r="K232" s="234">
        <f>K$97*Assumptions!$AC59*(1+Assumptions!$J$24)^(K$1-$G$1)</f>
        <v>0</v>
      </c>
      <c r="L232" s="234">
        <f>L$97*Assumptions!$AC59*(1+Assumptions!$J$24)^(L$1-$G$1)</f>
        <v>0</v>
      </c>
      <c r="M232" s="234">
        <f>M$97*Assumptions!$AC59*(1+Assumptions!$J$24)^(M$1-$G$1)</f>
        <v>0</v>
      </c>
      <c r="N232" s="234">
        <f>N$97*Assumptions!$AC59*(1+Assumptions!$J$24)^(N$1-$G$1)</f>
        <v>0</v>
      </c>
      <c r="O232" s="234">
        <f>O$97*Assumptions!$AC59*(1+Assumptions!$J$24)^(O$1-$G$1)</f>
        <v>2959.4916026418177</v>
      </c>
      <c r="P232" s="234">
        <f>P$97*Assumptions!$AC59*(1+Assumptions!$J$24)^(P$1-$G$1)</f>
        <v>0</v>
      </c>
      <c r="Q232" s="234">
        <f>Q$97*Assumptions!$AC59*(1+Assumptions!$J$24)^(Q$1-$G$1)</f>
        <v>0</v>
      </c>
      <c r="R232" s="234">
        <f>R$97*Assumptions!$AC59*(1+Assumptions!$J$24)^(R$1-$G$1)</f>
        <v>0</v>
      </c>
      <c r="S232" s="234">
        <f>S$97*Assumptions!$AC59*(1+Assumptions!$J$24)^(S$1-$G$1)</f>
        <v>0</v>
      </c>
      <c r="T232" s="234">
        <f>T$97*Assumptions!$AC59*(1+Assumptions!$J$24)^(T$1-$G$1)</f>
        <v>0</v>
      </c>
      <c r="U232" s="234">
        <f>U$97*Assumptions!$AC59*(1+Assumptions!$J$24)^(U$1-$G$1)</f>
        <v>3533.7877446927532</v>
      </c>
      <c r="V232" s="234">
        <f>V$97*Assumptions!$AC59*(1+Assumptions!$J$24)^(V$1-$G$1)</f>
        <v>0</v>
      </c>
      <c r="W232" s="234">
        <f>W$97*Assumptions!$AC59*(1+Assumptions!$J$24)^(W$1-$G$1)</f>
        <v>0</v>
      </c>
      <c r="X232" s="234">
        <f>X$97*Assumptions!$AC59*(1+Assumptions!$J$24)^(X$1-$G$1)</f>
        <v>0</v>
      </c>
      <c r="Y232" s="12"/>
      <c r="Z232" s="12"/>
    </row>
    <row r="233" spans="1:26" ht="14.25" customHeight="1">
      <c r="A233" s="423"/>
      <c r="B233" s="423"/>
      <c r="C233" s="423"/>
      <c r="D233" s="125" t="s">
        <v>90</v>
      </c>
      <c r="E233" s="12"/>
      <c r="F233" s="12"/>
      <c r="G233" s="234">
        <f>G$97*Assumptions!$AC60*(1+Assumptions!$J$24)^(G$1-$G$1)</f>
        <v>0</v>
      </c>
      <c r="H233" s="234">
        <f>H$97*Assumptions!$AC60*(1+Assumptions!$J$24)^(H$1-$G$1)</f>
        <v>0</v>
      </c>
      <c r="I233" s="234">
        <f>I$97*Assumptions!$AC60*(1+Assumptions!$J$24)^(I$1-$G$1)</f>
        <v>1237.274625</v>
      </c>
      <c r="J233" s="234">
        <f>J$97*Assumptions!$AC60*(1+Assumptions!$J$24)^(J$1-$G$1)</f>
        <v>0</v>
      </c>
      <c r="K233" s="234">
        <f>K$97*Assumptions!$AC60*(1+Assumptions!$J$24)^(K$1-$G$1)</f>
        <v>0</v>
      </c>
      <c r="L233" s="234">
        <f>L$97*Assumptions!$AC60*(1+Assumptions!$J$24)^(L$1-$G$1)</f>
        <v>0</v>
      </c>
      <c r="M233" s="234">
        <f>M$97*Assumptions!$AC60*(1+Assumptions!$J$24)^(M$1-$G$1)</f>
        <v>0</v>
      </c>
      <c r="N233" s="234">
        <f>N$97*Assumptions!$AC60*(1+Assumptions!$J$24)^(N$1-$G$1)</f>
        <v>0</v>
      </c>
      <c r="O233" s="234">
        <f>O$97*Assumptions!$AC60*(1+Assumptions!$J$24)^(O$1-$G$1)</f>
        <v>1477.3706074183071</v>
      </c>
      <c r="P233" s="234">
        <f>P$97*Assumptions!$AC60*(1+Assumptions!$J$24)^(P$1-$G$1)</f>
        <v>0</v>
      </c>
      <c r="Q233" s="234">
        <f>Q$97*Assumptions!$AC60*(1+Assumptions!$J$24)^(Q$1-$G$1)</f>
        <v>0</v>
      </c>
      <c r="R233" s="234">
        <f>R$97*Assumptions!$AC60*(1+Assumptions!$J$24)^(R$1-$G$1)</f>
        <v>0</v>
      </c>
      <c r="S233" s="234">
        <f>S$97*Assumptions!$AC60*(1+Assumptions!$J$24)^(S$1-$G$1)</f>
        <v>0</v>
      </c>
      <c r="T233" s="234">
        <f>T$97*Assumptions!$AC60*(1+Assumptions!$J$24)^(T$1-$G$1)</f>
        <v>0</v>
      </c>
      <c r="U233" s="234">
        <f>U$97*Assumptions!$AC60*(1+Assumptions!$J$24)^(U$1-$G$1)</f>
        <v>1764.0577666122731</v>
      </c>
      <c r="V233" s="234">
        <f>V$97*Assumptions!$AC60*(1+Assumptions!$J$24)^(V$1-$G$1)</f>
        <v>0</v>
      </c>
      <c r="W233" s="234">
        <f>W$97*Assumptions!$AC60*(1+Assumptions!$J$24)^(W$1-$G$1)</f>
        <v>0</v>
      </c>
      <c r="X233" s="234">
        <f>X$97*Assumptions!$AC60*(1+Assumptions!$J$24)^(X$1-$G$1)</f>
        <v>0</v>
      </c>
      <c r="Y233" s="12"/>
      <c r="Z233" s="12"/>
    </row>
    <row r="234" spans="1:26" ht="14.25" customHeight="1">
      <c r="A234" s="423"/>
      <c r="B234" s="423"/>
      <c r="C234" s="423"/>
      <c r="D234" s="125" t="s">
        <v>103</v>
      </c>
      <c r="E234" s="12"/>
      <c r="F234" s="12"/>
      <c r="G234" s="234">
        <f>G$97*Assumptions!$AC61*(1+Assumptions!$J$24)^(G$1-$G$1)</f>
        <v>0</v>
      </c>
      <c r="H234" s="234">
        <f>H$97*Assumptions!$AC61*(1+Assumptions!$J$24)^(H$1-$G$1)</f>
        <v>0</v>
      </c>
      <c r="I234" s="234">
        <f>I$97*Assumptions!$AC61*(1+Assumptions!$J$24)^(I$1-$G$1)</f>
        <v>1145.7719999999999</v>
      </c>
      <c r="J234" s="234">
        <f>J$97*Assumptions!$AC61*(1+Assumptions!$J$24)^(J$1-$G$1)</f>
        <v>0</v>
      </c>
      <c r="K234" s="234">
        <f>K$97*Assumptions!$AC61*(1+Assumptions!$J$24)^(K$1-$G$1)</f>
        <v>0</v>
      </c>
      <c r="L234" s="234">
        <f>L$97*Assumptions!$AC61*(1+Assumptions!$J$24)^(L$1-$G$1)</f>
        <v>0</v>
      </c>
      <c r="M234" s="234">
        <f>M$97*Assumptions!$AC61*(1+Assumptions!$J$24)^(M$1-$G$1)</f>
        <v>0</v>
      </c>
      <c r="N234" s="234">
        <f>N$97*Assumptions!$AC61*(1+Assumptions!$J$24)^(N$1-$G$1)</f>
        <v>0</v>
      </c>
      <c r="O234" s="234">
        <f>O$97*Assumptions!$AC61*(1+Assumptions!$J$24)^(O$1-$G$1)</f>
        <v>1368.1116878986252</v>
      </c>
      <c r="P234" s="234">
        <f>P$97*Assumptions!$AC61*(1+Assumptions!$J$24)^(P$1-$G$1)</f>
        <v>0</v>
      </c>
      <c r="Q234" s="234">
        <f>Q$97*Assumptions!$AC61*(1+Assumptions!$J$24)^(Q$1-$G$1)</f>
        <v>0</v>
      </c>
      <c r="R234" s="234">
        <f>R$97*Assumptions!$AC61*(1+Assumptions!$J$24)^(R$1-$G$1)</f>
        <v>0</v>
      </c>
      <c r="S234" s="234">
        <f>S$97*Assumptions!$AC61*(1+Assumptions!$J$24)^(S$1-$G$1)</f>
        <v>0</v>
      </c>
      <c r="T234" s="234">
        <f>T$97*Assumptions!$AC61*(1+Assumptions!$J$24)^(T$1-$G$1)</f>
        <v>0</v>
      </c>
      <c r="U234" s="234">
        <f>U$97*Assumptions!$AC61*(1+Assumptions!$J$24)^(U$1-$G$1)</f>
        <v>1633.59690284352</v>
      </c>
      <c r="V234" s="234">
        <f>V$97*Assumptions!$AC61*(1+Assumptions!$J$24)^(V$1-$G$1)</f>
        <v>0</v>
      </c>
      <c r="W234" s="234">
        <f>W$97*Assumptions!$AC61*(1+Assumptions!$J$24)^(W$1-$G$1)</f>
        <v>0</v>
      </c>
      <c r="X234" s="234">
        <f>X$97*Assumptions!$AC61*(1+Assumptions!$J$24)^(X$1-$G$1)</f>
        <v>0</v>
      </c>
      <c r="Y234" s="12"/>
      <c r="Z234" s="12"/>
    </row>
    <row r="235" spans="1:26" ht="14.25" customHeight="1">
      <c r="A235" s="423"/>
      <c r="B235" s="423"/>
      <c r="C235" s="423"/>
      <c r="D235" s="125" t="s">
        <v>104</v>
      </c>
      <c r="E235" s="12"/>
      <c r="F235" s="12"/>
      <c r="G235" s="234">
        <f>G$97*Assumptions!$AC62*(1+Assumptions!$J$24)^(G$1-$G$1)</f>
        <v>0</v>
      </c>
      <c r="H235" s="234">
        <f>H$97*Assumptions!$AC62*(1+Assumptions!$J$24)^(H$1-$G$1)</f>
        <v>0</v>
      </c>
      <c r="I235" s="234">
        <f>I$97*Assumptions!$AC62*(1+Assumptions!$J$24)^(I$1-$G$1)</f>
        <v>0</v>
      </c>
      <c r="J235" s="234">
        <f>J$97*Assumptions!$AC62*(1+Assumptions!$J$24)^(J$1-$G$1)</f>
        <v>0</v>
      </c>
      <c r="K235" s="234">
        <f>K$97*Assumptions!$AC62*(1+Assumptions!$J$24)^(K$1-$G$1)</f>
        <v>0</v>
      </c>
      <c r="L235" s="234">
        <f>L$97*Assumptions!$AC62*(1+Assumptions!$J$24)^(L$1-$G$1)</f>
        <v>0</v>
      </c>
      <c r="M235" s="234">
        <f>M$97*Assumptions!$AC62*(1+Assumptions!$J$24)^(M$1-$G$1)</f>
        <v>0</v>
      </c>
      <c r="N235" s="234">
        <f>N$97*Assumptions!$AC62*(1+Assumptions!$J$24)^(N$1-$G$1)</f>
        <v>0</v>
      </c>
      <c r="O235" s="234">
        <f>O$97*Assumptions!$AC62*(1+Assumptions!$J$24)^(O$1-$G$1)</f>
        <v>0</v>
      </c>
      <c r="P235" s="234">
        <f>P$97*Assumptions!$AC62*(1+Assumptions!$J$24)^(P$1-$G$1)</f>
        <v>0</v>
      </c>
      <c r="Q235" s="234">
        <f>Q$97*Assumptions!$AC62*(1+Assumptions!$J$24)^(Q$1-$G$1)</f>
        <v>0</v>
      </c>
      <c r="R235" s="234">
        <f>R$97*Assumptions!$AC62*(1+Assumptions!$J$24)^(R$1-$G$1)</f>
        <v>0</v>
      </c>
      <c r="S235" s="234">
        <f>S$97*Assumptions!$AC62*(1+Assumptions!$J$24)^(S$1-$G$1)</f>
        <v>0</v>
      </c>
      <c r="T235" s="234">
        <f>T$97*Assumptions!$AC62*(1+Assumptions!$J$24)^(T$1-$G$1)</f>
        <v>0</v>
      </c>
      <c r="U235" s="234">
        <f>U$97*Assumptions!$AC62*(1+Assumptions!$J$24)^(U$1-$G$1)</f>
        <v>0</v>
      </c>
      <c r="V235" s="234">
        <f>V$97*Assumptions!$AC62*(1+Assumptions!$J$24)^(V$1-$G$1)</f>
        <v>0</v>
      </c>
      <c r="W235" s="234">
        <f>W$97*Assumptions!$AC62*(1+Assumptions!$J$24)^(W$1-$G$1)</f>
        <v>0</v>
      </c>
      <c r="X235" s="234">
        <f>X$97*Assumptions!$AC62*(1+Assumptions!$J$24)^(X$1-$G$1)</f>
        <v>0</v>
      </c>
      <c r="Y235" s="12"/>
      <c r="Z235" s="12"/>
    </row>
    <row r="236" spans="1:26" ht="14.25" customHeight="1">
      <c r="A236" s="423"/>
      <c r="B236" s="423"/>
      <c r="C236" s="423"/>
      <c r="D236" s="125" t="s">
        <v>105</v>
      </c>
      <c r="E236" s="12"/>
      <c r="F236" s="12"/>
      <c r="G236" s="234">
        <f>G$97*Assumptions!$AC63*(1+Assumptions!$J$24)^(G$1-$G$1)</f>
        <v>0</v>
      </c>
      <c r="H236" s="234">
        <f>H$97*Assumptions!$AC63*(1+Assumptions!$J$24)^(H$1-$G$1)</f>
        <v>0</v>
      </c>
      <c r="I236" s="234">
        <f>I$97*Assumptions!$AC63*(1+Assumptions!$J$24)^(I$1-$G$1)</f>
        <v>19625.323874999998</v>
      </c>
      <c r="J236" s="234">
        <f>J$97*Assumptions!$AC63*(1+Assumptions!$J$24)^(J$1-$G$1)</f>
        <v>0</v>
      </c>
      <c r="K236" s="234">
        <f>K$97*Assumptions!$AC63*(1+Assumptions!$J$24)^(K$1-$G$1)</f>
        <v>0</v>
      </c>
      <c r="L236" s="234">
        <f>L$97*Assumptions!$AC63*(1+Assumptions!$J$24)^(L$1-$G$1)</f>
        <v>0</v>
      </c>
      <c r="M236" s="234">
        <f>M$97*Assumptions!$AC63*(1+Assumptions!$J$24)^(M$1-$G$1)</f>
        <v>0</v>
      </c>
      <c r="N236" s="234">
        <f>N$97*Assumptions!$AC63*(1+Assumptions!$J$24)^(N$1-$G$1)</f>
        <v>0</v>
      </c>
      <c r="O236" s="234">
        <f>O$97*Assumptions!$AC63*(1+Assumptions!$J$24)^(O$1-$G$1)</f>
        <v>23433.663043069158</v>
      </c>
      <c r="P236" s="234">
        <f>P$97*Assumptions!$AC63*(1+Assumptions!$J$24)^(P$1-$G$1)</f>
        <v>0</v>
      </c>
      <c r="Q236" s="234">
        <f>Q$97*Assumptions!$AC63*(1+Assumptions!$J$24)^(Q$1-$G$1)</f>
        <v>0</v>
      </c>
      <c r="R236" s="234">
        <f>R$97*Assumptions!$AC63*(1+Assumptions!$J$24)^(R$1-$G$1)</f>
        <v>0</v>
      </c>
      <c r="S236" s="234">
        <f>S$97*Assumptions!$AC63*(1+Assumptions!$J$24)^(S$1-$G$1)</f>
        <v>0</v>
      </c>
      <c r="T236" s="234">
        <f>T$97*Assumptions!$AC63*(1+Assumptions!$J$24)^(T$1-$G$1)</f>
        <v>0</v>
      </c>
      <c r="U236" s="234">
        <f>U$97*Assumptions!$AC63*(1+Assumptions!$J$24)^(U$1-$G$1)</f>
        <v>27981.019172663484</v>
      </c>
      <c r="V236" s="234">
        <f>V$97*Assumptions!$AC63*(1+Assumptions!$J$24)^(V$1-$G$1)</f>
        <v>0</v>
      </c>
      <c r="W236" s="234">
        <f>W$97*Assumptions!$AC63*(1+Assumptions!$J$24)^(W$1-$G$1)</f>
        <v>0</v>
      </c>
      <c r="X236" s="234">
        <f>X$97*Assumptions!$AC63*(1+Assumptions!$J$24)^(X$1-$G$1)</f>
        <v>0</v>
      </c>
      <c r="Y236" s="12"/>
      <c r="Z236" s="12"/>
    </row>
    <row r="237" spans="1:26" ht="14.25" customHeight="1">
      <c r="A237" s="423"/>
      <c r="B237" s="423"/>
      <c r="C237" s="423"/>
      <c r="D237" s="125" t="s">
        <v>94</v>
      </c>
      <c r="E237" s="12"/>
      <c r="F237" s="12"/>
      <c r="G237" s="234">
        <f>G$97*Assumptions!$AC64*(1+Assumptions!$J$24)^(G$1-$G$1)</f>
        <v>0</v>
      </c>
      <c r="H237" s="234">
        <f>H$97*Assumptions!$AC64*(1+Assumptions!$J$24)^(H$1-$G$1)</f>
        <v>0</v>
      </c>
      <c r="I237" s="234">
        <f>I$97*Assumptions!$AC64*(1+Assumptions!$J$24)^(I$1-$G$1)</f>
        <v>2005.1009999999999</v>
      </c>
      <c r="J237" s="234">
        <f>J$97*Assumptions!$AC64*(1+Assumptions!$J$24)^(J$1-$G$1)</f>
        <v>0</v>
      </c>
      <c r="K237" s="234">
        <f>K$97*Assumptions!$AC64*(1+Assumptions!$J$24)^(K$1-$G$1)</f>
        <v>0</v>
      </c>
      <c r="L237" s="234">
        <f>L$97*Assumptions!$AC64*(1+Assumptions!$J$24)^(L$1-$G$1)</f>
        <v>0</v>
      </c>
      <c r="M237" s="234">
        <f>M$97*Assumptions!$AC64*(1+Assumptions!$J$24)^(M$1-$G$1)</f>
        <v>0</v>
      </c>
      <c r="N237" s="234">
        <f>N$97*Assumptions!$AC64*(1+Assumptions!$J$24)^(N$1-$G$1)</f>
        <v>0</v>
      </c>
      <c r="O237" s="234">
        <f>O$97*Assumptions!$AC64*(1+Assumptions!$J$24)^(O$1-$G$1)</f>
        <v>2394.1954538225941</v>
      </c>
      <c r="P237" s="234">
        <f>P$97*Assumptions!$AC64*(1+Assumptions!$J$24)^(P$1-$G$1)</f>
        <v>0</v>
      </c>
      <c r="Q237" s="234">
        <f>Q$97*Assumptions!$AC64*(1+Assumptions!$J$24)^(Q$1-$G$1)</f>
        <v>0</v>
      </c>
      <c r="R237" s="234">
        <f>R$97*Assumptions!$AC64*(1+Assumptions!$J$24)^(R$1-$G$1)</f>
        <v>0</v>
      </c>
      <c r="S237" s="234">
        <f>S$97*Assumptions!$AC64*(1+Assumptions!$J$24)^(S$1-$G$1)</f>
        <v>0</v>
      </c>
      <c r="T237" s="234">
        <f>T$97*Assumptions!$AC64*(1+Assumptions!$J$24)^(T$1-$G$1)</f>
        <v>0</v>
      </c>
      <c r="U237" s="234">
        <f>U$97*Assumptions!$AC64*(1+Assumptions!$J$24)^(U$1-$G$1)</f>
        <v>2858.7945799761596</v>
      </c>
      <c r="V237" s="234">
        <f>V$97*Assumptions!$AC64*(1+Assumptions!$J$24)^(V$1-$G$1)</f>
        <v>0</v>
      </c>
      <c r="W237" s="234">
        <f>W$97*Assumptions!$AC64*(1+Assumptions!$J$24)^(W$1-$G$1)</f>
        <v>0</v>
      </c>
      <c r="X237" s="234">
        <f>X$97*Assumptions!$AC64*(1+Assumptions!$J$24)^(X$1-$G$1)</f>
        <v>0</v>
      </c>
      <c r="Y237" s="12"/>
      <c r="Z237" s="12"/>
    </row>
    <row r="238" spans="1:26" ht="14.25" customHeight="1">
      <c r="A238" s="423"/>
      <c r="B238" s="423"/>
      <c r="C238" s="423"/>
      <c r="D238" s="239" t="s">
        <v>106</v>
      </c>
      <c r="E238" s="239"/>
      <c r="F238" s="239"/>
      <c r="G238" s="234">
        <f>G$97*Assumptions!$AC65*(1+Assumptions!$J$24)^(G$1-$G$1)</f>
        <v>0</v>
      </c>
      <c r="H238" s="234">
        <f>H$97*Assumptions!$AC65*(1+Assumptions!$J$24)^(H$1-$G$1)</f>
        <v>0</v>
      </c>
      <c r="I238" s="234">
        <f>I$97*Assumptions!$AC65*(1+Assumptions!$J$24)^(I$1-$G$1)</f>
        <v>0</v>
      </c>
      <c r="J238" s="234">
        <f>J$97*Assumptions!$AC65*(1+Assumptions!$J$24)^(J$1-$G$1)</f>
        <v>0</v>
      </c>
      <c r="K238" s="234">
        <f>K$97*Assumptions!$AC65*(1+Assumptions!$J$24)^(K$1-$G$1)</f>
        <v>0</v>
      </c>
      <c r="L238" s="234">
        <f>L$97*Assumptions!$AC65*(1+Assumptions!$J$24)^(L$1-$G$1)</f>
        <v>0</v>
      </c>
      <c r="M238" s="234">
        <f>M$97*Assumptions!$AC65*(1+Assumptions!$J$24)^(M$1-$G$1)</f>
        <v>0</v>
      </c>
      <c r="N238" s="234">
        <f>N$97*Assumptions!$AC65*(1+Assumptions!$J$24)^(N$1-$G$1)</f>
        <v>0</v>
      </c>
      <c r="O238" s="234">
        <f>O$97*Assumptions!$AC65*(1+Assumptions!$J$24)^(O$1-$G$1)</f>
        <v>0</v>
      </c>
      <c r="P238" s="234">
        <f>P$97*Assumptions!$AC65*(1+Assumptions!$J$24)^(P$1-$G$1)</f>
        <v>0</v>
      </c>
      <c r="Q238" s="234">
        <f>Q$97*Assumptions!$AC65*(1+Assumptions!$J$24)^(Q$1-$G$1)</f>
        <v>0</v>
      </c>
      <c r="R238" s="234">
        <f>R$97*Assumptions!$AC65*(1+Assumptions!$J$24)^(R$1-$G$1)</f>
        <v>0</v>
      </c>
      <c r="S238" s="234">
        <f>S$97*Assumptions!$AC65*(1+Assumptions!$J$24)^(S$1-$G$1)</f>
        <v>0</v>
      </c>
      <c r="T238" s="234">
        <f>T$97*Assumptions!$AC65*(1+Assumptions!$J$24)^(T$1-$G$1)</f>
        <v>0</v>
      </c>
      <c r="U238" s="234">
        <f>U$97*Assumptions!$AC65*(1+Assumptions!$J$24)^(U$1-$G$1)</f>
        <v>0</v>
      </c>
      <c r="V238" s="234">
        <f>V$97*Assumptions!$AC65*(1+Assumptions!$J$24)^(V$1-$G$1)</f>
        <v>0</v>
      </c>
      <c r="W238" s="234">
        <f>W$97*Assumptions!$AC65*(1+Assumptions!$J$24)^(W$1-$G$1)</f>
        <v>0</v>
      </c>
      <c r="X238" s="234">
        <f>X$97*Assumptions!$AC65*(1+Assumptions!$J$24)^(X$1-$G$1)</f>
        <v>0</v>
      </c>
      <c r="Y238" s="12"/>
      <c r="Z238" s="12"/>
    </row>
    <row r="239" spans="1:26" ht="14.25" customHeight="1">
      <c r="A239" s="423"/>
      <c r="B239" s="423"/>
      <c r="C239" s="423"/>
      <c r="D239" s="305" t="s">
        <v>206</v>
      </c>
      <c r="E239" s="12"/>
      <c r="F239" s="12"/>
      <c r="G239" s="234">
        <f t="shared" ref="G239:X239" si="19">SUM(G229:G238)</f>
        <v>0</v>
      </c>
      <c r="H239" s="234">
        <f t="shared" si="19"/>
        <v>0</v>
      </c>
      <c r="I239" s="234">
        <f t="shared" si="19"/>
        <v>29388.256124999996</v>
      </c>
      <c r="J239" s="234">
        <f t="shared" si="19"/>
        <v>0</v>
      </c>
      <c r="K239" s="234">
        <f t="shared" si="19"/>
        <v>0</v>
      </c>
      <c r="L239" s="234">
        <f t="shared" si="19"/>
        <v>0</v>
      </c>
      <c r="M239" s="234">
        <f t="shared" si="19"/>
        <v>0</v>
      </c>
      <c r="N239" s="234">
        <f t="shared" si="19"/>
        <v>0</v>
      </c>
      <c r="O239" s="234">
        <f t="shared" si="19"/>
        <v>35091.11471703869</v>
      </c>
      <c r="P239" s="234">
        <f t="shared" si="19"/>
        <v>0</v>
      </c>
      <c r="Q239" s="234">
        <f t="shared" si="19"/>
        <v>0</v>
      </c>
      <c r="R239" s="234">
        <f t="shared" si="19"/>
        <v>0</v>
      </c>
      <c r="S239" s="234">
        <f t="shared" si="19"/>
        <v>0</v>
      </c>
      <c r="T239" s="234">
        <f t="shared" si="19"/>
        <v>0</v>
      </c>
      <c r="U239" s="234">
        <f t="shared" si="19"/>
        <v>41900.626115642641</v>
      </c>
      <c r="V239" s="234">
        <f t="shared" si="19"/>
        <v>0</v>
      </c>
      <c r="W239" s="234">
        <f t="shared" si="19"/>
        <v>0</v>
      </c>
      <c r="X239" s="234">
        <f t="shared" si="19"/>
        <v>0</v>
      </c>
      <c r="Y239" s="12"/>
      <c r="Z239" s="12"/>
    </row>
    <row r="240" spans="1:26" ht="14.25" customHeight="1">
      <c r="A240" s="423"/>
      <c r="B240" s="423"/>
      <c r="C240" s="423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423"/>
      <c r="B241" s="423"/>
      <c r="C241" s="423"/>
      <c r="D241" s="302" t="s">
        <v>127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423"/>
      <c r="B242" s="423"/>
      <c r="C242" s="423"/>
      <c r="D242" s="125" t="s">
        <v>86</v>
      </c>
      <c r="E242" s="12"/>
      <c r="F242" s="12"/>
      <c r="G242" s="234">
        <f>G$98*Assumptions!$AG56*(1+Assumptions!$J$24)^(G$1-$G$1)</f>
        <v>0</v>
      </c>
      <c r="H242" s="234">
        <f>H$98*Assumptions!$AG56*(1+Assumptions!$J$24)^(H$1-$G$1)</f>
        <v>0</v>
      </c>
      <c r="I242" s="234">
        <f>I$98*Assumptions!$AG56*(1+Assumptions!$J$24)^(I$1-$G$1)</f>
        <v>0</v>
      </c>
      <c r="J242" s="234">
        <f>J$98*Assumptions!$AG56*(1+Assumptions!$J$24)^(J$1-$G$1)</f>
        <v>18587.286270000001</v>
      </c>
      <c r="K242" s="234">
        <f>K$98*Assumptions!$AG56*(1+Assumptions!$J$24)^(K$1-$G$1)</f>
        <v>19144.904858099999</v>
      </c>
      <c r="L242" s="234">
        <f>L$98*Assumptions!$AG56*(1+Assumptions!$J$24)^(L$1-$G$1)</f>
        <v>19719.252003842998</v>
      </c>
      <c r="M242" s="234">
        <f>M$98*Assumptions!$AG56*(1+Assumptions!$J$24)^(M$1-$G$1)</f>
        <v>0</v>
      </c>
      <c r="N242" s="234">
        <f>N$98*Assumptions!$AG56*(1+Assumptions!$J$24)^(N$1-$G$1)</f>
        <v>0</v>
      </c>
      <c r="O242" s="234">
        <f>O$98*Assumptions!$AG56*(1+Assumptions!$J$24)^(O$1-$G$1)</f>
        <v>0</v>
      </c>
      <c r="P242" s="234">
        <f>P$98*Assumptions!$AG56*(1+Assumptions!$J$24)^(P$1-$G$1)</f>
        <v>22194.191856935449</v>
      </c>
      <c r="Q242" s="234">
        <f>Q$98*Assumptions!$AG56*(1+Assumptions!$J$24)^(Q$1-$G$1)</f>
        <v>22860.017612643511</v>
      </c>
      <c r="R242" s="234">
        <f>R$98*Assumptions!$AG56*(1+Assumptions!$J$24)^(R$1-$G$1)</f>
        <v>23545.818141022817</v>
      </c>
      <c r="S242" s="234">
        <f>S$98*Assumptions!$AG56*(1+Assumptions!$J$24)^(S$1-$G$1)</f>
        <v>0</v>
      </c>
      <c r="T242" s="234">
        <f>T$98*Assumptions!$AG56*(1+Assumptions!$J$24)^(T$1-$G$1)</f>
        <v>0</v>
      </c>
      <c r="U242" s="234">
        <f>U$98*Assumptions!$AG56*(1+Assumptions!$J$24)^(U$1-$G$1)</f>
        <v>0</v>
      </c>
      <c r="V242" s="234">
        <f>V$98*Assumptions!$AG56*(1+Assumptions!$J$24)^(V$1-$G$1)</f>
        <v>26501.025756379004</v>
      </c>
      <c r="W242" s="234">
        <f>W$98*Assumptions!$AG56*(1+Assumptions!$J$24)^(W$1-$G$1)</f>
        <v>27296.056529070367</v>
      </c>
      <c r="X242" s="234">
        <f>X$98*Assumptions!$AG56*(1+Assumptions!$J$24)^(X$1-$G$1)</f>
        <v>28114.938224942478</v>
      </c>
      <c r="Y242" s="12"/>
      <c r="Z242" s="12"/>
    </row>
    <row r="243" spans="1:26" ht="14.25" customHeight="1">
      <c r="A243" s="423"/>
      <c r="B243" s="423"/>
      <c r="C243" s="423"/>
      <c r="D243" s="125" t="s">
        <v>100</v>
      </c>
      <c r="E243" s="12"/>
      <c r="F243" s="12"/>
      <c r="G243" s="234">
        <f>G$98*Assumptions!$AG57*(1+Assumptions!$J$24)^(G$1-$G$1)</f>
        <v>0</v>
      </c>
      <c r="H243" s="234">
        <f>H$98*Assumptions!$AG57*(1+Assumptions!$J$24)^(H$1-$G$1)</f>
        <v>0</v>
      </c>
      <c r="I243" s="234">
        <f>I$98*Assumptions!$AG57*(1+Assumptions!$J$24)^(I$1-$G$1)</f>
        <v>0</v>
      </c>
      <c r="J243" s="234">
        <f>J$98*Assumptions!$AG57*(1+Assumptions!$J$24)^(J$1-$G$1)</f>
        <v>188.4954075</v>
      </c>
      <c r="K243" s="234">
        <f>K$98*Assumptions!$AG57*(1+Assumptions!$J$24)^(K$1-$G$1)</f>
        <v>194.15026972499999</v>
      </c>
      <c r="L243" s="234">
        <f>L$98*Assumptions!$AG57*(1+Assumptions!$J$24)^(L$1-$G$1)</f>
        <v>199.97477781674996</v>
      </c>
      <c r="M243" s="234">
        <f>M$98*Assumptions!$AG57*(1+Assumptions!$J$24)^(M$1-$G$1)</f>
        <v>0</v>
      </c>
      <c r="N243" s="234">
        <f>N$98*Assumptions!$AG57*(1+Assumptions!$J$24)^(N$1-$G$1)</f>
        <v>0</v>
      </c>
      <c r="O243" s="234">
        <f>O$98*Assumptions!$AG57*(1+Assumptions!$J$24)^(O$1-$G$1)</f>
        <v>0</v>
      </c>
      <c r="P243" s="234">
        <f>P$98*Assumptions!$AG57*(1+Assumptions!$J$24)^(P$1-$G$1)</f>
        <v>225.07337421054467</v>
      </c>
      <c r="Q243" s="234">
        <f>Q$98*Assumptions!$AG57*(1+Assumptions!$J$24)^(Q$1-$G$1)</f>
        <v>231.82557543686102</v>
      </c>
      <c r="R243" s="234">
        <f>R$98*Assumptions!$AG57*(1+Assumptions!$J$24)^(R$1-$G$1)</f>
        <v>238.78034269996684</v>
      </c>
      <c r="S243" s="234">
        <f>S$98*Assumptions!$AG57*(1+Assumptions!$J$24)^(S$1-$G$1)</f>
        <v>0</v>
      </c>
      <c r="T243" s="234">
        <f>T$98*Assumptions!$AG57*(1+Assumptions!$J$24)^(T$1-$G$1)</f>
        <v>0</v>
      </c>
      <c r="U243" s="234">
        <f>U$98*Assumptions!$AG57*(1+Assumptions!$J$24)^(U$1-$G$1)</f>
        <v>0</v>
      </c>
      <c r="V243" s="234">
        <f>V$98*Assumptions!$AG57*(1+Assumptions!$J$24)^(V$1-$G$1)</f>
        <v>268.74937936363187</v>
      </c>
      <c r="W243" s="234">
        <f>W$98*Assumptions!$AG57*(1+Assumptions!$J$24)^(W$1-$G$1)</f>
        <v>276.81186074454075</v>
      </c>
      <c r="X243" s="234">
        <f>X$98*Assumptions!$AG57*(1+Assumptions!$J$24)^(X$1-$G$1)</f>
        <v>285.11621656687697</v>
      </c>
      <c r="Y243" s="12"/>
      <c r="Z243" s="12"/>
    </row>
    <row r="244" spans="1:26" ht="14.25" customHeight="1">
      <c r="A244" s="423"/>
      <c r="B244" s="423"/>
      <c r="C244" s="423"/>
      <c r="D244" s="125" t="s">
        <v>101</v>
      </c>
      <c r="E244" s="12"/>
      <c r="F244" s="12"/>
      <c r="G244" s="234">
        <f>G$98*Assumptions!$AG58*(1+Assumptions!$J$24)^(G$1-$G$1)</f>
        <v>0</v>
      </c>
      <c r="H244" s="234">
        <f>H$98*Assumptions!$AG58*(1+Assumptions!$J$24)^(H$1-$G$1)</f>
        <v>0</v>
      </c>
      <c r="I244" s="234">
        <f>I$98*Assumptions!$AG58*(1+Assumptions!$J$24)^(I$1-$G$1)</f>
        <v>0</v>
      </c>
      <c r="J244" s="234">
        <f>J$98*Assumptions!$AG58*(1+Assumptions!$J$24)^(J$1-$G$1)</f>
        <v>2266.0426162499998</v>
      </c>
      <c r="K244" s="234">
        <f>K$98*Assumptions!$AG58*(1+Assumptions!$J$24)^(K$1-$G$1)</f>
        <v>2334.0238947374996</v>
      </c>
      <c r="L244" s="234">
        <f>L$98*Assumptions!$AG58*(1+Assumptions!$J$24)^(L$1-$G$1)</f>
        <v>2404.0446115796249</v>
      </c>
      <c r="M244" s="234">
        <f>M$98*Assumptions!$AG58*(1+Assumptions!$J$24)^(M$1-$G$1)</f>
        <v>0</v>
      </c>
      <c r="N244" s="234">
        <f>N$98*Assumptions!$AG58*(1+Assumptions!$J$24)^(N$1-$G$1)</f>
        <v>0</v>
      </c>
      <c r="O244" s="234">
        <f>O$98*Assumptions!$AG58*(1+Assumptions!$J$24)^(O$1-$G$1)</f>
        <v>0</v>
      </c>
      <c r="P244" s="234">
        <f>P$98*Assumptions!$AG58*(1+Assumptions!$J$24)^(P$1-$G$1)</f>
        <v>2705.7733899658956</v>
      </c>
      <c r="Q244" s="234">
        <f>Q$98*Assumptions!$AG58*(1+Assumptions!$J$24)^(Q$1-$G$1)</f>
        <v>2786.9465916648724</v>
      </c>
      <c r="R244" s="234">
        <f>R$98*Assumptions!$AG58*(1+Assumptions!$J$24)^(R$1-$G$1)</f>
        <v>2870.5549894148189</v>
      </c>
      <c r="S244" s="234">
        <f>S$98*Assumptions!$AG58*(1+Assumptions!$J$24)^(S$1-$G$1)</f>
        <v>0</v>
      </c>
      <c r="T244" s="234">
        <f>T$98*Assumptions!$AG58*(1+Assumptions!$J$24)^(T$1-$G$1)</f>
        <v>0</v>
      </c>
      <c r="U244" s="234">
        <f>U$98*Assumptions!$AG58*(1+Assumptions!$J$24)^(U$1-$G$1)</f>
        <v>0</v>
      </c>
      <c r="V244" s="234">
        <f>V$98*Assumptions!$AG58*(1+Assumptions!$J$24)^(V$1-$G$1)</f>
        <v>3230.8349301758353</v>
      </c>
      <c r="W244" s="234">
        <f>W$98*Assumptions!$AG58*(1+Assumptions!$J$24)^(W$1-$G$1)</f>
        <v>3327.7599780811097</v>
      </c>
      <c r="X244" s="234">
        <f>X$98*Assumptions!$AG58*(1+Assumptions!$J$24)^(X$1-$G$1)</f>
        <v>3427.5927774235429</v>
      </c>
      <c r="Y244" s="12"/>
      <c r="Z244" s="12"/>
    </row>
    <row r="245" spans="1:26" ht="14.25" customHeight="1">
      <c r="A245" s="423"/>
      <c r="B245" s="423"/>
      <c r="C245" s="423"/>
      <c r="D245" s="125" t="s">
        <v>102</v>
      </c>
      <c r="E245" s="12"/>
      <c r="F245" s="12"/>
      <c r="G245" s="234">
        <f>G$98*Assumptions!$AG59*(1+Assumptions!$J$24)^(G$1-$G$1)</f>
        <v>0</v>
      </c>
      <c r="H245" s="234">
        <f>H$98*Assumptions!$AG59*(1+Assumptions!$J$24)^(H$1-$G$1)</f>
        <v>0</v>
      </c>
      <c r="I245" s="234">
        <f>I$98*Assumptions!$AG59*(1+Assumptions!$J$24)^(I$1-$G$1)</f>
        <v>0</v>
      </c>
      <c r="J245" s="234">
        <f>J$98*Assumptions!$AG59*(1+Assumptions!$J$24)^(J$1-$G$1)</f>
        <v>4093.6285237500001</v>
      </c>
      <c r="K245" s="234">
        <f>K$98*Assumptions!$AG59*(1+Assumptions!$J$24)^(K$1-$G$1)</f>
        <v>4216.4373794624998</v>
      </c>
      <c r="L245" s="234">
        <f>L$98*Assumptions!$AG59*(1+Assumptions!$J$24)^(L$1-$G$1)</f>
        <v>4342.9305008463743</v>
      </c>
      <c r="M245" s="234">
        <f>M$98*Assumptions!$AG59*(1+Assumptions!$J$24)^(M$1-$G$1)</f>
        <v>0</v>
      </c>
      <c r="N245" s="234">
        <f>N$98*Assumptions!$AG59*(1+Assumptions!$J$24)^(N$1-$G$1)</f>
        <v>0</v>
      </c>
      <c r="O245" s="234">
        <f>O$98*Assumptions!$AG59*(1+Assumptions!$J$24)^(O$1-$G$1)</f>
        <v>0</v>
      </c>
      <c r="P245" s="234">
        <f>P$98*Assumptions!$AG59*(1+Assumptions!$J$24)^(P$1-$G$1)</f>
        <v>4888.0065399203067</v>
      </c>
      <c r="Q245" s="234">
        <f>Q$98*Assumptions!$AG59*(1+Assumptions!$J$24)^(Q$1-$G$1)</f>
        <v>5034.6467361179166</v>
      </c>
      <c r="R245" s="234">
        <f>R$98*Assumptions!$AG59*(1+Assumptions!$J$24)^(R$1-$G$1)</f>
        <v>5185.686138201454</v>
      </c>
      <c r="S245" s="234">
        <f>S$98*Assumptions!$AG59*(1+Assumptions!$J$24)^(S$1-$G$1)</f>
        <v>0</v>
      </c>
      <c r="T245" s="234">
        <f>T$98*Assumptions!$AG59*(1+Assumptions!$J$24)^(T$1-$G$1)</f>
        <v>0</v>
      </c>
      <c r="U245" s="234">
        <f>U$98*Assumptions!$AG59*(1+Assumptions!$J$24)^(U$1-$G$1)</f>
        <v>0</v>
      </c>
      <c r="V245" s="234">
        <f>V$98*Assumptions!$AG59*(1+Assumptions!$J$24)^(V$1-$G$1)</f>
        <v>5836.5354344406142</v>
      </c>
      <c r="W245" s="234">
        <f>W$98*Assumptions!$AG59*(1+Assumptions!$J$24)^(W$1-$G$1)</f>
        <v>6011.6314974738307</v>
      </c>
      <c r="X245" s="234">
        <f>X$98*Assumptions!$AG59*(1+Assumptions!$J$24)^(X$1-$G$1)</f>
        <v>6191.9804423980459</v>
      </c>
      <c r="Y245" s="12"/>
      <c r="Z245" s="12"/>
    </row>
    <row r="246" spans="1:26" ht="14.25" customHeight="1">
      <c r="A246" s="423"/>
      <c r="B246" s="423"/>
      <c r="C246" s="423"/>
      <c r="D246" s="125" t="s">
        <v>90</v>
      </c>
      <c r="E246" s="12"/>
      <c r="F246" s="12"/>
      <c r="G246" s="234">
        <f>G$98*Assumptions!$AG60*(1+Assumptions!$J$24)^(G$1-$G$1)</f>
        <v>0</v>
      </c>
      <c r="H246" s="234">
        <f>H$98*Assumptions!$AG60*(1+Assumptions!$J$24)^(H$1-$G$1)</f>
        <v>0</v>
      </c>
      <c r="I246" s="234">
        <f>I$98*Assumptions!$AG60*(1+Assumptions!$J$24)^(I$1-$G$1)</f>
        <v>0</v>
      </c>
      <c r="J246" s="234">
        <f>J$98*Assumptions!$AG60*(1+Assumptions!$J$24)^(J$1-$G$1)</f>
        <v>2266.0426162499998</v>
      </c>
      <c r="K246" s="234">
        <f>K$98*Assumptions!$AG60*(1+Assumptions!$J$24)^(K$1-$G$1)</f>
        <v>2334.0238947374996</v>
      </c>
      <c r="L246" s="234">
        <f>L$98*Assumptions!$AG60*(1+Assumptions!$J$24)^(L$1-$G$1)</f>
        <v>2404.0446115796249</v>
      </c>
      <c r="M246" s="234">
        <f>M$98*Assumptions!$AG60*(1+Assumptions!$J$24)^(M$1-$G$1)</f>
        <v>0</v>
      </c>
      <c r="N246" s="234">
        <f>N$98*Assumptions!$AG60*(1+Assumptions!$J$24)^(N$1-$G$1)</f>
        <v>0</v>
      </c>
      <c r="O246" s="234">
        <f>O$98*Assumptions!$AG60*(1+Assumptions!$J$24)^(O$1-$G$1)</f>
        <v>0</v>
      </c>
      <c r="P246" s="234">
        <f>P$98*Assumptions!$AG60*(1+Assumptions!$J$24)^(P$1-$G$1)</f>
        <v>2705.7733899658956</v>
      </c>
      <c r="Q246" s="234">
        <f>Q$98*Assumptions!$AG60*(1+Assumptions!$J$24)^(Q$1-$G$1)</f>
        <v>2786.9465916648724</v>
      </c>
      <c r="R246" s="234">
        <f>R$98*Assumptions!$AG60*(1+Assumptions!$J$24)^(R$1-$G$1)</f>
        <v>2870.5549894148189</v>
      </c>
      <c r="S246" s="234">
        <f>S$98*Assumptions!$AG60*(1+Assumptions!$J$24)^(S$1-$G$1)</f>
        <v>0</v>
      </c>
      <c r="T246" s="234">
        <f>T$98*Assumptions!$AG60*(1+Assumptions!$J$24)^(T$1-$G$1)</f>
        <v>0</v>
      </c>
      <c r="U246" s="234">
        <f>U$98*Assumptions!$AG60*(1+Assumptions!$J$24)^(U$1-$G$1)</f>
        <v>0</v>
      </c>
      <c r="V246" s="234">
        <f>V$98*Assumptions!$AG60*(1+Assumptions!$J$24)^(V$1-$G$1)</f>
        <v>3230.8349301758353</v>
      </c>
      <c r="W246" s="234">
        <f>W$98*Assumptions!$AG60*(1+Assumptions!$J$24)^(W$1-$G$1)</f>
        <v>3327.7599780811097</v>
      </c>
      <c r="X246" s="234">
        <f>X$98*Assumptions!$AG60*(1+Assumptions!$J$24)^(X$1-$G$1)</f>
        <v>3427.5927774235429</v>
      </c>
      <c r="Y246" s="12"/>
      <c r="Z246" s="12"/>
    </row>
    <row r="247" spans="1:26" ht="14.25" customHeight="1">
      <c r="A247" s="423"/>
      <c r="B247" s="423"/>
      <c r="C247" s="423"/>
      <c r="D247" s="125" t="s">
        <v>103</v>
      </c>
      <c r="E247" s="12"/>
      <c r="F247" s="12"/>
      <c r="G247" s="234">
        <f>G$98*Assumptions!$AG61*(1+Assumptions!$J$24)^(G$1-$G$1)</f>
        <v>0</v>
      </c>
      <c r="H247" s="234">
        <f>H$98*Assumptions!$AG61*(1+Assumptions!$J$24)^(H$1-$G$1)</f>
        <v>0</v>
      </c>
      <c r="I247" s="234">
        <f>I$98*Assumptions!$AG61*(1+Assumptions!$J$24)^(I$1-$G$1)</f>
        <v>0</v>
      </c>
      <c r="J247" s="234">
        <f>J$98*Assumptions!$AG61*(1+Assumptions!$J$24)^(J$1-$G$1)</f>
        <v>2524.1993699999998</v>
      </c>
      <c r="K247" s="234">
        <f>K$98*Assumptions!$AG61*(1+Assumptions!$J$24)^(K$1-$G$1)</f>
        <v>2599.9253510999997</v>
      </c>
      <c r="L247" s="234">
        <f>L$98*Assumptions!$AG61*(1+Assumptions!$J$24)^(L$1-$G$1)</f>
        <v>2677.9231116329997</v>
      </c>
      <c r="M247" s="234">
        <f>M$98*Assumptions!$AG61*(1+Assumptions!$J$24)^(M$1-$G$1)</f>
        <v>0</v>
      </c>
      <c r="N247" s="234">
        <f>N$98*Assumptions!$AG61*(1+Assumptions!$J$24)^(N$1-$G$1)</f>
        <v>0</v>
      </c>
      <c r="O247" s="234">
        <f>O$98*Assumptions!$AG61*(1+Assumptions!$J$24)^(O$1-$G$1)</f>
        <v>0</v>
      </c>
      <c r="P247" s="234">
        <f>P$98*Assumptions!$AG61*(1+Assumptions!$J$24)^(P$1-$G$1)</f>
        <v>3014.0260546455547</v>
      </c>
      <c r="Q247" s="234">
        <f>Q$98*Assumptions!$AG61*(1+Assumptions!$J$24)^(Q$1-$G$1)</f>
        <v>3104.4468362849211</v>
      </c>
      <c r="R247" s="234">
        <f>R$98*Assumptions!$AG61*(1+Assumptions!$J$24)^(R$1-$G$1)</f>
        <v>3197.5802413734691</v>
      </c>
      <c r="S247" s="234">
        <f>S$98*Assumptions!$AG61*(1+Assumptions!$J$24)^(S$1-$G$1)</f>
        <v>0</v>
      </c>
      <c r="T247" s="234">
        <f>T$98*Assumptions!$AG61*(1+Assumptions!$J$24)^(T$1-$G$1)</f>
        <v>0</v>
      </c>
      <c r="U247" s="234">
        <f>U$98*Assumptions!$AG61*(1+Assumptions!$J$24)^(U$1-$G$1)</f>
        <v>0</v>
      </c>
      <c r="V247" s="234">
        <f>V$98*Assumptions!$AG61*(1+Assumptions!$J$24)^(V$1-$G$1)</f>
        <v>3598.9047323477657</v>
      </c>
      <c r="W247" s="234">
        <f>W$98*Assumptions!$AG61*(1+Assumptions!$J$24)^(W$1-$G$1)</f>
        <v>3706.871874318198</v>
      </c>
      <c r="X247" s="234">
        <f>X$98*Assumptions!$AG61*(1+Assumptions!$J$24)^(X$1-$G$1)</f>
        <v>3818.0780305477442</v>
      </c>
      <c r="Y247" s="12"/>
      <c r="Z247" s="12"/>
    </row>
    <row r="248" spans="1:26" ht="14.25" customHeight="1">
      <c r="A248" s="423"/>
      <c r="B248" s="423"/>
      <c r="C248" s="423"/>
      <c r="D248" s="125" t="s">
        <v>104</v>
      </c>
      <c r="E248" s="12"/>
      <c r="F248" s="12"/>
      <c r="G248" s="234">
        <f>G$98*Assumptions!$AG62*(1+Assumptions!$J$24)^(G$1-$G$1)</f>
        <v>0</v>
      </c>
      <c r="H248" s="234">
        <f>H$98*Assumptions!$AG62*(1+Assumptions!$J$24)^(H$1-$G$1)</f>
        <v>0</v>
      </c>
      <c r="I248" s="234">
        <f>I$98*Assumptions!$AG62*(1+Assumptions!$J$24)^(I$1-$G$1)</f>
        <v>0</v>
      </c>
      <c r="J248" s="234">
        <f>J$98*Assumptions!$AG62*(1+Assumptions!$J$24)^(J$1-$G$1)</f>
        <v>9400.1840174999998</v>
      </c>
      <c r="K248" s="234">
        <f>K$98*Assumptions!$AG62*(1+Assumptions!$J$24)^(K$1-$G$1)</f>
        <v>9682.1895380249989</v>
      </c>
      <c r="L248" s="234">
        <f>L$98*Assumptions!$AG62*(1+Assumptions!$J$24)^(L$1-$G$1)</f>
        <v>9972.6552241657482</v>
      </c>
      <c r="M248" s="234">
        <f>M$98*Assumptions!$AG62*(1+Assumptions!$J$24)^(M$1-$G$1)</f>
        <v>0</v>
      </c>
      <c r="N248" s="234">
        <f>N$98*Assumptions!$AG62*(1+Assumptions!$J$24)^(N$1-$G$1)</f>
        <v>0</v>
      </c>
      <c r="O248" s="234">
        <f>O$98*Assumptions!$AG62*(1+Assumptions!$J$24)^(O$1-$G$1)</f>
        <v>0</v>
      </c>
      <c r="P248" s="234">
        <f>P$98*Assumptions!$AG62*(1+Assumptions!$J$24)^(P$1-$G$1)</f>
        <v>11224.311313891076</v>
      </c>
      <c r="Q248" s="234">
        <f>Q$98*Assumptions!$AG62*(1+Assumptions!$J$24)^(Q$1-$G$1)</f>
        <v>11561.040653307808</v>
      </c>
      <c r="R248" s="234">
        <f>R$98*Assumptions!$AG62*(1+Assumptions!$J$24)^(R$1-$G$1)</f>
        <v>11907.871872907042</v>
      </c>
      <c r="S248" s="234">
        <f>S$98*Assumptions!$AG62*(1+Assumptions!$J$24)^(S$1-$G$1)</f>
        <v>0</v>
      </c>
      <c r="T248" s="234">
        <f>T$98*Assumptions!$AG62*(1+Assumptions!$J$24)^(T$1-$G$1)</f>
        <v>0</v>
      </c>
      <c r="U248" s="234">
        <f>U$98*Assumptions!$AG62*(1+Assumptions!$J$24)^(U$1-$G$1)</f>
        <v>0</v>
      </c>
      <c r="V248" s="234">
        <f>V$98*Assumptions!$AG62*(1+Assumptions!$J$24)^(V$1-$G$1)</f>
        <v>13402.414701308076</v>
      </c>
      <c r="W248" s="234">
        <f>W$98*Assumptions!$AG62*(1+Assumptions!$J$24)^(W$1-$G$1)</f>
        <v>13804.487142347316</v>
      </c>
      <c r="X248" s="234">
        <f>X$98*Assumptions!$AG62*(1+Assumptions!$J$24)^(X$1-$G$1)</f>
        <v>14218.621756617735</v>
      </c>
      <c r="Y248" s="12"/>
      <c r="Z248" s="12"/>
    </row>
    <row r="249" spans="1:26" ht="14.25" customHeight="1">
      <c r="A249" s="423"/>
      <c r="B249" s="423"/>
      <c r="C249" s="423"/>
      <c r="D249" s="125" t="s">
        <v>105</v>
      </c>
      <c r="E249" s="12"/>
      <c r="F249" s="12"/>
      <c r="G249" s="234">
        <f>G$98*Assumptions!$AG63*(1+Assumptions!$J$24)^(G$1-$G$1)</f>
        <v>0</v>
      </c>
      <c r="H249" s="234">
        <f>H$98*Assumptions!$AG63*(1+Assumptions!$J$24)^(H$1-$G$1)</f>
        <v>0</v>
      </c>
      <c r="I249" s="234">
        <f>I$98*Assumptions!$AG63*(1+Assumptions!$J$24)^(I$1-$G$1)</f>
        <v>0</v>
      </c>
      <c r="J249" s="234">
        <f>J$98*Assumptions!$AG63*(1+Assumptions!$J$24)^(J$1-$G$1)</f>
        <v>23639.782736249999</v>
      </c>
      <c r="K249" s="234">
        <f>K$98*Assumptions!$AG63*(1+Assumptions!$J$24)^(K$1-$G$1)</f>
        <v>24348.976218337499</v>
      </c>
      <c r="L249" s="234">
        <f>L$98*Assumptions!$AG63*(1+Assumptions!$J$24)^(L$1-$G$1)</f>
        <v>25079.445504887623</v>
      </c>
      <c r="M249" s="234">
        <f>M$98*Assumptions!$AG63*(1+Assumptions!$J$24)^(M$1-$G$1)</f>
        <v>0</v>
      </c>
      <c r="N249" s="234">
        <f>N$98*Assumptions!$AG63*(1+Assumptions!$J$24)^(N$1-$G$1)</f>
        <v>0</v>
      </c>
      <c r="O249" s="234">
        <f>O$98*Assumptions!$AG63*(1+Assumptions!$J$24)^(O$1-$G$1)</f>
        <v>0</v>
      </c>
      <c r="P249" s="234">
        <f>P$98*Assumptions!$AG63*(1+Assumptions!$J$24)^(P$1-$G$1)</f>
        <v>28227.136865665918</v>
      </c>
      <c r="Q249" s="234">
        <f>Q$98*Assumptions!$AG63*(1+Assumptions!$J$24)^(Q$1-$G$1)</f>
        <v>29073.950971635895</v>
      </c>
      <c r="R249" s="234">
        <f>R$98*Assumptions!$AG63*(1+Assumptions!$J$24)^(R$1-$G$1)</f>
        <v>29946.169500784974</v>
      </c>
      <c r="S249" s="234">
        <f>S$98*Assumptions!$AG63*(1+Assumptions!$J$24)^(S$1-$G$1)</f>
        <v>0</v>
      </c>
      <c r="T249" s="234">
        <f>T$98*Assumptions!$AG63*(1+Assumptions!$J$24)^(T$1-$G$1)</f>
        <v>0</v>
      </c>
      <c r="U249" s="234">
        <f>U$98*Assumptions!$AG63*(1+Assumptions!$J$24)^(U$1-$G$1)</f>
        <v>0</v>
      </c>
      <c r="V249" s="234">
        <f>V$98*Assumptions!$AG63*(1+Assumptions!$J$24)^(V$1-$G$1)</f>
        <v>33704.677598886788</v>
      </c>
      <c r="W249" s="234">
        <f>W$98*Assumptions!$AG63*(1+Assumptions!$J$24)^(W$1-$G$1)</f>
        <v>34715.817926853386</v>
      </c>
      <c r="X249" s="234">
        <f>X$98*Assumptions!$AG63*(1+Assumptions!$J$24)^(X$1-$G$1)</f>
        <v>35757.292464658989</v>
      </c>
      <c r="Y249" s="12"/>
      <c r="Z249" s="12"/>
    </row>
    <row r="250" spans="1:26" ht="14.25" customHeight="1">
      <c r="A250" s="423"/>
      <c r="B250" s="423"/>
      <c r="C250" s="423"/>
      <c r="D250" s="125" t="s">
        <v>94</v>
      </c>
      <c r="E250" s="12"/>
      <c r="F250" s="12"/>
      <c r="G250" s="234">
        <f>G$98*Assumptions!$AG64*(1+Assumptions!$J$24)^(G$1-$G$1)</f>
        <v>0</v>
      </c>
      <c r="H250" s="234">
        <f>H$98*Assumptions!$AG64*(1+Assumptions!$J$24)^(H$1-$G$1)</f>
        <v>0</v>
      </c>
      <c r="I250" s="234">
        <f>I$98*Assumptions!$AG64*(1+Assumptions!$J$24)^(I$1-$G$1)</f>
        <v>0</v>
      </c>
      <c r="J250" s="234">
        <f>J$98*Assumptions!$AG64*(1+Assumptions!$J$24)^(J$1-$G$1)</f>
        <v>9600.9726037500004</v>
      </c>
      <c r="K250" s="234">
        <f>K$98*Assumptions!$AG64*(1+Assumptions!$J$24)^(K$1-$G$1)</f>
        <v>9889.0017818625001</v>
      </c>
      <c r="L250" s="234">
        <f>L$98*Assumptions!$AG64*(1+Assumptions!$J$24)^(L$1-$G$1)</f>
        <v>10185.671835318373</v>
      </c>
      <c r="M250" s="234">
        <f>M$98*Assumptions!$AG64*(1+Assumptions!$J$24)^(M$1-$G$1)</f>
        <v>0</v>
      </c>
      <c r="N250" s="234">
        <f>N$98*Assumptions!$AG64*(1+Assumptions!$J$24)^(N$1-$G$1)</f>
        <v>0</v>
      </c>
      <c r="O250" s="234">
        <f>O$98*Assumptions!$AG64*(1+Assumptions!$J$24)^(O$1-$G$1)</f>
        <v>0</v>
      </c>
      <c r="P250" s="234">
        <f>P$98*Assumptions!$AG64*(1+Assumptions!$J$24)^(P$1-$G$1)</f>
        <v>11464.063386419699</v>
      </c>
      <c r="Q250" s="234">
        <f>Q$98*Assumptions!$AG64*(1+Assumptions!$J$24)^(Q$1-$G$1)</f>
        <v>11807.985288012291</v>
      </c>
      <c r="R250" s="234">
        <f>R$98*Assumptions!$AG64*(1+Assumptions!$J$24)^(R$1-$G$1)</f>
        <v>12162.22484665266</v>
      </c>
      <c r="S250" s="234">
        <f>S$98*Assumptions!$AG64*(1+Assumptions!$J$24)^(S$1-$G$1)</f>
        <v>0</v>
      </c>
      <c r="T250" s="234">
        <f>T$98*Assumptions!$AG64*(1+Assumptions!$J$24)^(T$1-$G$1)</f>
        <v>0</v>
      </c>
      <c r="U250" s="234">
        <f>U$98*Assumptions!$AG64*(1+Assumptions!$J$24)^(U$1-$G$1)</f>
        <v>0</v>
      </c>
      <c r="V250" s="234">
        <f>V$98*Assumptions!$AG64*(1+Assumptions!$J$24)^(V$1-$G$1)</f>
        <v>13688.691214108467</v>
      </c>
      <c r="W250" s="234">
        <f>W$98*Assumptions!$AG64*(1+Assumptions!$J$24)^(W$1-$G$1)</f>
        <v>14099.351950531718</v>
      </c>
      <c r="X250" s="234">
        <f>X$98*Assumptions!$AG64*(1+Assumptions!$J$24)^(X$1-$G$1)</f>
        <v>14522.33250904767</v>
      </c>
      <c r="Y250" s="12"/>
      <c r="Z250" s="12"/>
    </row>
    <row r="251" spans="1:26" ht="14.25" customHeight="1">
      <c r="A251" s="423"/>
      <c r="B251" s="423"/>
      <c r="C251" s="423"/>
      <c r="D251" s="239" t="s">
        <v>106</v>
      </c>
      <c r="E251" s="239"/>
      <c r="F251" s="239"/>
      <c r="G251" s="234">
        <f>G$98*Assumptions!$AG65*(1+Assumptions!$J$24)^(G$1-$G$1)</f>
        <v>0</v>
      </c>
      <c r="H251" s="234">
        <f>H$98*Assumptions!$AG65*(1+Assumptions!$J$24)^(H$1-$G$1)</f>
        <v>0</v>
      </c>
      <c r="I251" s="234">
        <f>I$98*Assumptions!$AG65*(1+Assumptions!$J$24)^(I$1-$G$1)</f>
        <v>0</v>
      </c>
      <c r="J251" s="234">
        <f>J$98*Assumptions!$AG65*(1+Assumptions!$J$24)^(J$1-$G$1)</f>
        <v>0</v>
      </c>
      <c r="K251" s="234">
        <f>K$98*Assumptions!$AG65*(1+Assumptions!$J$24)^(K$1-$G$1)</f>
        <v>0</v>
      </c>
      <c r="L251" s="234">
        <f>L$98*Assumptions!$AG65*(1+Assumptions!$J$24)^(L$1-$G$1)</f>
        <v>0</v>
      </c>
      <c r="M251" s="234">
        <f>M$98*Assumptions!$AG65*(1+Assumptions!$J$24)^(M$1-$G$1)</f>
        <v>0</v>
      </c>
      <c r="N251" s="234">
        <f>N$98*Assumptions!$AG65*(1+Assumptions!$J$24)^(N$1-$G$1)</f>
        <v>0</v>
      </c>
      <c r="O251" s="234">
        <f>O$98*Assumptions!$AG65*(1+Assumptions!$J$24)^(O$1-$G$1)</f>
        <v>0</v>
      </c>
      <c r="P251" s="234">
        <f>P$98*Assumptions!$AG65*(1+Assumptions!$J$24)^(P$1-$G$1)</f>
        <v>0</v>
      </c>
      <c r="Q251" s="234">
        <f>Q$98*Assumptions!$AG65*(1+Assumptions!$J$24)^(Q$1-$G$1)</f>
        <v>0</v>
      </c>
      <c r="R251" s="234">
        <f>R$98*Assumptions!$AG65*(1+Assumptions!$J$24)^(R$1-$G$1)</f>
        <v>0</v>
      </c>
      <c r="S251" s="234">
        <f>S$98*Assumptions!$AG65*(1+Assumptions!$J$24)^(S$1-$G$1)</f>
        <v>0</v>
      </c>
      <c r="T251" s="234">
        <f>T$98*Assumptions!$AG65*(1+Assumptions!$J$24)^(T$1-$G$1)</f>
        <v>0</v>
      </c>
      <c r="U251" s="234">
        <f>U$98*Assumptions!$AG65*(1+Assumptions!$J$24)^(U$1-$G$1)</f>
        <v>0</v>
      </c>
      <c r="V251" s="234">
        <f>V$98*Assumptions!$AG65*(1+Assumptions!$J$24)^(V$1-$G$1)</f>
        <v>0</v>
      </c>
      <c r="W251" s="234">
        <f>W$98*Assumptions!$AG65*(1+Assumptions!$J$24)^(W$1-$G$1)</f>
        <v>0</v>
      </c>
      <c r="X251" s="234">
        <f>X$98*Assumptions!$AG65*(1+Assumptions!$J$24)^(X$1-$G$1)</f>
        <v>0</v>
      </c>
      <c r="Y251" s="12"/>
      <c r="Z251" s="12"/>
    </row>
    <row r="252" spans="1:26" ht="14.25" customHeight="1">
      <c r="A252" s="423"/>
      <c r="B252" s="423"/>
      <c r="C252" s="423"/>
      <c r="D252" s="353" t="s">
        <v>223</v>
      </c>
      <c r="E252" s="12"/>
      <c r="F252" s="12"/>
      <c r="G252" s="234">
        <f t="shared" ref="G252:X252" si="20">SUM(G242:G251)</f>
        <v>0</v>
      </c>
      <c r="H252" s="234">
        <f t="shared" si="20"/>
        <v>0</v>
      </c>
      <c r="I252" s="234">
        <f t="shared" si="20"/>
        <v>0</v>
      </c>
      <c r="J252" s="234">
        <f t="shared" si="20"/>
        <v>72566.634161249996</v>
      </c>
      <c r="K252" s="234">
        <f t="shared" si="20"/>
        <v>74743.633186087493</v>
      </c>
      <c r="L252" s="234">
        <f t="shared" si="20"/>
        <v>76985.942181670121</v>
      </c>
      <c r="M252" s="234">
        <f t="shared" si="20"/>
        <v>0</v>
      </c>
      <c r="N252" s="234">
        <f t="shared" si="20"/>
        <v>0</v>
      </c>
      <c r="O252" s="234">
        <f t="shared" si="20"/>
        <v>0</v>
      </c>
      <c r="P252" s="234">
        <f t="shared" si="20"/>
        <v>86648.35617162034</v>
      </c>
      <c r="Q252" s="234">
        <f t="shared" si="20"/>
        <v>89247.806856768948</v>
      </c>
      <c r="R252" s="234">
        <f t="shared" si="20"/>
        <v>91925.241062472036</v>
      </c>
      <c r="S252" s="234">
        <f t="shared" si="20"/>
        <v>0</v>
      </c>
      <c r="T252" s="234">
        <f t="shared" si="20"/>
        <v>0</v>
      </c>
      <c r="U252" s="234">
        <f t="shared" si="20"/>
        <v>0</v>
      </c>
      <c r="V252" s="234">
        <f t="shared" si="20"/>
        <v>103462.66867718601</v>
      </c>
      <c r="W252" s="234">
        <f t="shared" si="20"/>
        <v>106566.54873750158</v>
      </c>
      <c r="X252" s="234">
        <f t="shared" si="20"/>
        <v>109763.54519962663</v>
      </c>
      <c r="Y252" s="12"/>
      <c r="Z252" s="12"/>
    </row>
    <row r="253" spans="1:26" ht="14.25" customHeight="1">
      <c r="A253" s="423"/>
      <c r="B253" s="423"/>
      <c r="C253" s="423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423"/>
      <c r="B254" s="423"/>
      <c r="C254" s="423"/>
      <c r="D254" s="305" t="s">
        <v>207</v>
      </c>
      <c r="E254" s="96"/>
      <c r="F254" s="96"/>
      <c r="G254" s="289">
        <f t="shared" ref="G254:X254" si="21">G213+G226+G239+G252</f>
        <v>48637.5</v>
      </c>
      <c r="H254" s="289">
        <f t="shared" si="21"/>
        <v>38049.487500000003</v>
      </c>
      <c r="I254" s="289">
        <f t="shared" si="21"/>
        <v>29388.256124999996</v>
      </c>
      <c r="J254" s="289">
        <f t="shared" si="21"/>
        <v>72566.634161249996</v>
      </c>
      <c r="K254" s="289">
        <f t="shared" si="21"/>
        <v>74743.633186087493</v>
      </c>
      <c r="L254" s="289">
        <f t="shared" si="21"/>
        <v>76985.942181670121</v>
      </c>
      <c r="M254" s="289">
        <f t="shared" si="21"/>
        <v>58075.718572429243</v>
      </c>
      <c r="N254" s="289">
        <f t="shared" si="21"/>
        <v>45433.077931126478</v>
      </c>
      <c r="O254" s="289">
        <f t="shared" si="21"/>
        <v>35091.11471703869</v>
      </c>
      <c r="P254" s="289">
        <f t="shared" si="21"/>
        <v>86648.35617162034</v>
      </c>
      <c r="Q254" s="289">
        <f t="shared" si="21"/>
        <v>89247.806856768948</v>
      </c>
      <c r="R254" s="289">
        <f t="shared" si="21"/>
        <v>91925.241062472036</v>
      </c>
      <c r="S254" s="289">
        <f t="shared" si="21"/>
        <v>69345.445133981004</v>
      </c>
      <c r="T254" s="289">
        <f t="shared" si="21"/>
        <v>54249.471042042584</v>
      </c>
      <c r="U254" s="289">
        <f t="shared" si="21"/>
        <v>41900.626115642641</v>
      </c>
      <c r="V254" s="289">
        <f t="shared" si="21"/>
        <v>103462.66867718601</v>
      </c>
      <c r="W254" s="289">
        <f t="shared" si="21"/>
        <v>106566.54873750158</v>
      </c>
      <c r="X254" s="289">
        <f t="shared" si="21"/>
        <v>109763.54519962663</v>
      </c>
      <c r="Y254" s="96"/>
      <c r="Z254" s="96"/>
    </row>
    <row r="255" spans="1:26" ht="14.25" customHeight="1">
      <c r="A255" s="423"/>
      <c r="B255" s="423"/>
      <c r="C255" s="423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423"/>
      <c r="B256" s="423"/>
      <c r="C256" s="423"/>
      <c r="D256" s="310" t="s">
        <v>208</v>
      </c>
      <c r="E256" s="311"/>
      <c r="F256" s="311"/>
      <c r="G256" s="312">
        <f t="shared" ref="G256:X256" si="22">G198-G254</f>
        <v>235371.52500000002</v>
      </c>
      <c r="H256" s="312">
        <f t="shared" si="22"/>
        <v>101945.00962499999</v>
      </c>
      <c r="I256" s="312">
        <f t="shared" si="22"/>
        <v>86990.4316425</v>
      </c>
      <c r="J256" s="312">
        <f t="shared" si="22"/>
        <v>78888.729151537496</v>
      </c>
      <c r="K256" s="312">
        <f t="shared" si="22"/>
        <v>81255.391026083598</v>
      </c>
      <c r="L256" s="312">
        <f t="shared" si="22"/>
        <v>32808.314165504969</v>
      </c>
      <c r="M256" s="312">
        <f t="shared" si="22"/>
        <v>281045.90996378288</v>
      </c>
      <c r="N256" s="312">
        <f t="shared" si="22"/>
        <v>121727.67286240224</v>
      </c>
      <c r="O256" s="312">
        <f t="shared" si="22"/>
        <v>103871.12467877608</v>
      </c>
      <c r="P256" s="312">
        <f t="shared" si="22"/>
        <v>94197.268213647563</v>
      </c>
      <c r="Q256" s="312">
        <f t="shared" si="22"/>
        <v>97023.186260057046</v>
      </c>
      <c r="R256" s="312">
        <f t="shared" si="22"/>
        <v>99933.881847858705</v>
      </c>
      <c r="S256" s="312">
        <f t="shared" si="22"/>
        <v>335583.51422233757</v>
      </c>
      <c r="T256" s="312">
        <f t="shared" si="22"/>
        <v>145349.20733248221</v>
      </c>
      <c r="U256" s="312">
        <f t="shared" si="22"/>
        <v>124027.55496574272</v>
      </c>
      <c r="V256" s="312">
        <f t="shared" si="22"/>
        <v>112476.46443726408</v>
      </c>
      <c r="W256" s="312">
        <f t="shared" si="22"/>
        <v>115850.75837038198</v>
      </c>
      <c r="X256" s="312">
        <f t="shared" si="22"/>
        <v>119326.28112149342</v>
      </c>
      <c r="Y256" s="314"/>
      <c r="Z256" s="314"/>
    </row>
    <row r="257" spans="1:26" ht="14.25" customHeight="1">
      <c r="A257" s="355"/>
      <c r="B257" s="355"/>
      <c r="C257" s="355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355"/>
      <c r="B258" s="355"/>
      <c r="C258" s="355"/>
      <c r="D258" s="280" t="s">
        <v>220</v>
      </c>
      <c r="E258" s="281"/>
      <c r="F258" s="282"/>
      <c r="G258" s="356" t="str">
        <f>Assumptions!F9</f>
        <v>Soybeans</v>
      </c>
      <c r="H258" s="356" t="str">
        <f>Assumptions!G9</f>
        <v>Corn</v>
      </c>
      <c r="I258" s="356" t="str">
        <f>Assumptions!H9</f>
        <v>Soybeans</v>
      </c>
      <c r="J258" s="356" t="str">
        <f>Assumptions!I9</f>
        <v>Wheat</v>
      </c>
      <c r="K258" s="356" t="str">
        <f>Assumptions!J9</f>
        <v>Alfalfa</v>
      </c>
      <c r="L258" s="356" t="str">
        <f>Assumptions!K9</f>
        <v>Alfalfa</v>
      </c>
      <c r="M258" s="356" t="str">
        <f>Assumptions!L9</f>
        <v>Alfalfa</v>
      </c>
      <c r="N258" s="356" t="str">
        <f>Assumptions!M9</f>
        <v>Corn</v>
      </c>
      <c r="O258" s="356" t="str">
        <f>Assumptions!N9</f>
        <v>Soybeans</v>
      </c>
      <c r="P258" s="356" t="str">
        <f>Assumptions!O9</f>
        <v>Wheat</v>
      </c>
      <c r="Q258" s="356" t="str">
        <f>Assumptions!P9</f>
        <v>Alfalfa</v>
      </c>
      <c r="R258" s="356" t="str">
        <f>Assumptions!Q9</f>
        <v>Alfalfa</v>
      </c>
      <c r="S258" s="356" t="str">
        <f>Assumptions!R9</f>
        <v>Alfalfa</v>
      </c>
      <c r="T258" s="356" t="str">
        <f>Assumptions!S9</f>
        <v>Corn</v>
      </c>
      <c r="U258" s="356" t="str">
        <f>Assumptions!T9</f>
        <v>Soybeans</v>
      </c>
      <c r="V258" s="356" t="str">
        <f>Assumptions!U9</f>
        <v>Wheat</v>
      </c>
      <c r="W258" s="356" t="str">
        <f>Assumptions!V9</f>
        <v>Alfalfa</v>
      </c>
      <c r="X258" s="356" t="str">
        <f>Assumptions!W9</f>
        <v>Alfalfa</v>
      </c>
      <c r="Y258" s="284"/>
      <c r="Z258" s="284"/>
    </row>
    <row r="259" spans="1:26" ht="14.25" customHeight="1">
      <c r="A259" s="441" t="s">
        <v>224</v>
      </c>
      <c r="B259" s="423"/>
      <c r="C259" s="423"/>
      <c r="D259" s="229" t="s">
        <v>202</v>
      </c>
      <c r="E259" s="228"/>
      <c r="F259" s="228"/>
      <c r="G259" s="286"/>
      <c r="H259" s="286"/>
      <c r="I259" s="286"/>
      <c r="J259" s="286"/>
      <c r="K259" s="286"/>
      <c r="L259" s="286"/>
      <c r="M259" s="286"/>
      <c r="N259" s="286"/>
      <c r="O259" s="286"/>
      <c r="P259" s="286"/>
      <c r="Q259" s="286"/>
      <c r="R259" s="286"/>
      <c r="S259" s="286"/>
      <c r="T259" s="286"/>
      <c r="U259" s="286"/>
      <c r="V259" s="286"/>
      <c r="W259" s="286"/>
      <c r="X259" s="286"/>
      <c r="Y259" s="12"/>
      <c r="Z259" s="12"/>
    </row>
    <row r="260" spans="1:26" ht="14.25" customHeight="1">
      <c r="A260" s="423"/>
      <c r="B260" s="423"/>
      <c r="C260" s="423"/>
      <c r="D260" s="125" t="s">
        <v>61</v>
      </c>
      <c r="E260" s="287"/>
      <c r="F260" s="96"/>
      <c r="G260" s="286">
        <f>Assumptions!$F$19*IF(Assumptions!$E$3=$D$1,1,0)*IF(Assumptions!F$9=$D260,1,0)</f>
        <v>0</v>
      </c>
      <c r="H260" s="286">
        <f>Assumptions!$F$19*IF(Assumptions!$E$3=$D$1,1,0)*IF(Assumptions!G$9=$D260,1,0)</f>
        <v>375</v>
      </c>
      <c r="I260" s="286">
        <f>Assumptions!$F$19*IF(Assumptions!$E$3=$D$1,1,0)*IF(Assumptions!H$9=$D260,1,0)</f>
        <v>0</v>
      </c>
      <c r="J260" s="286">
        <f>Assumptions!$F$19*IF(Assumptions!$E$3=$D$1,1,0)*IF(Assumptions!I$9=$D260,1,0)</f>
        <v>0</v>
      </c>
      <c r="K260" s="286">
        <f>Assumptions!$F$19*IF(Assumptions!$E$3=$D$1,1,0)*IF(Assumptions!J$9=$D260,1,0)</f>
        <v>0</v>
      </c>
      <c r="L260" s="286">
        <f>Assumptions!$F$19*IF(Assumptions!$E$3=$D$1,1,0)*IF(Assumptions!K$9=$D260,1,0)</f>
        <v>0</v>
      </c>
      <c r="M260" s="286">
        <f>Assumptions!$F$19*IF(Assumptions!$E$3=$D$1,1,0)*IF(Assumptions!L$9=$D260,1,0)</f>
        <v>0</v>
      </c>
      <c r="N260" s="286">
        <f>Assumptions!$F$19*IF(Assumptions!$E$3=$D$1,1,0)*IF(Assumptions!M$9=$D260,1,0)</f>
        <v>375</v>
      </c>
      <c r="O260" s="286">
        <f>Assumptions!$F$19*IF(Assumptions!$E$3=$D$1,1,0)*IF(Assumptions!N$9=$D260,1,0)</f>
        <v>0</v>
      </c>
      <c r="P260" s="286">
        <f>Assumptions!$F$19*IF(Assumptions!$E$3=$D$1,1,0)*IF(Assumptions!O$9=$D260,1,0)</f>
        <v>0</v>
      </c>
      <c r="Q260" s="286">
        <f>Assumptions!$F$19*IF(Assumptions!$E$3=$D$1,1,0)*IF(Assumptions!P$9=$D260,1,0)</f>
        <v>0</v>
      </c>
      <c r="R260" s="286">
        <f>Assumptions!$F$19*IF(Assumptions!$E$3=$D$1,1,0)*IF(Assumptions!Q$9=$D260,1,0)</f>
        <v>0</v>
      </c>
      <c r="S260" s="286">
        <f>Assumptions!$F$19*IF(Assumptions!$E$3=$D$1,1,0)*IF(Assumptions!R$9=$D260,1,0)</f>
        <v>0</v>
      </c>
      <c r="T260" s="286">
        <f>Assumptions!$F$19*IF(Assumptions!$E$3=$D$1,1,0)*IF(Assumptions!S$9=$D260,1,0)</f>
        <v>375</v>
      </c>
      <c r="U260" s="286">
        <f>Assumptions!$F$19*IF(Assumptions!$E$3=$D$1,1,0)*IF(Assumptions!T$9=$D260,1,0)</f>
        <v>0</v>
      </c>
      <c r="V260" s="286">
        <f>Assumptions!$F$19*IF(Assumptions!$E$3=$D$1,1,0)*IF(Assumptions!U$9=$D260,1,0)</f>
        <v>0</v>
      </c>
      <c r="W260" s="286">
        <f>Assumptions!$F$19*IF(Assumptions!$E$3=$D$1,1,0)*IF(Assumptions!V$9=$D260,1,0)</f>
        <v>0</v>
      </c>
      <c r="X260" s="286">
        <f>Assumptions!$F$19*IF(Assumptions!$E$3=$D$1,1,0)*IF(Assumptions!W$9=$D260,1,0)</f>
        <v>0</v>
      </c>
      <c r="Y260" s="12"/>
      <c r="Z260" s="12"/>
    </row>
    <row r="261" spans="1:26" ht="14.25" customHeight="1">
      <c r="A261" s="423"/>
      <c r="B261" s="423"/>
      <c r="C261" s="423"/>
      <c r="D261" s="125" t="s">
        <v>62</v>
      </c>
      <c r="E261" s="287"/>
      <c r="F261" s="96"/>
      <c r="G261" s="286">
        <f>Assumptions!$F$19*IF(Assumptions!$E$3=$D$1,1,0)*IF(Assumptions!F$9=$D261,1,0)</f>
        <v>375</v>
      </c>
      <c r="H261" s="286">
        <f>Assumptions!$F$19*IF(Assumptions!$E$3=$D$1,1,0)*IF(Assumptions!G$9=$D261,1,0)</f>
        <v>0</v>
      </c>
      <c r="I261" s="286">
        <f>Assumptions!$F$19*IF(Assumptions!$E$3=$D$1,1,0)*IF(Assumptions!H$9=$D261,1,0)</f>
        <v>375</v>
      </c>
      <c r="J261" s="286">
        <f>Assumptions!$F$19*IF(Assumptions!$E$3=$D$1,1,0)*IF(Assumptions!I$9=$D261,1,0)</f>
        <v>0</v>
      </c>
      <c r="K261" s="286">
        <f>Assumptions!$F$19*IF(Assumptions!$E$3=$D$1,1,0)*IF(Assumptions!J$9=$D261,1,0)</f>
        <v>0</v>
      </c>
      <c r="L261" s="286">
        <f>Assumptions!$F$19*IF(Assumptions!$E$3=$D$1,1,0)*IF(Assumptions!K$9=$D261,1,0)</f>
        <v>0</v>
      </c>
      <c r="M261" s="286">
        <f>Assumptions!$F$19*IF(Assumptions!$E$3=$D$1,1,0)*IF(Assumptions!L$9=$D261,1,0)</f>
        <v>0</v>
      </c>
      <c r="N261" s="286">
        <f>Assumptions!$F$19*IF(Assumptions!$E$3=$D$1,1,0)*IF(Assumptions!M$9=$D261,1,0)</f>
        <v>0</v>
      </c>
      <c r="O261" s="286">
        <f>Assumptions!$F$19*IF(Assumptions!$E$3=$D$1,1,0)*IF(Assumptions!N$9=$D261,1,0)</f>
        <v>375</v>
      </c>
      <c r="P261" s="286">
        <f>Assumptions!$F$19*IF(Assumptions!$E$3=$D$1,1,0)*IF(Assumptions!O$9=$D261,1,0)</f>
        <v>0</v>
      </c>
      <c r="Q261" s="286">
        <f>Assumptions!$F$19*IF(Assumptions!$E$3=$D$1,1,0)*IF(Assumptions!P$9=$D261,1,0)</f>
        <v>0</v>
      </c>
      <c r="R261" s="286">
        <f>Assumptions!$F$19*IF(Assumptions!$E$3=$D$1,1,0)*IF(Assumptions!Q$9=$D261,1,0)</f>
        <v>0</v>
      </c>
      <c r="S261" s="286">
        <f>Assumptions!$F$19*IF(Assumptions!$E$3=$D$1,1,0)*IF(Assumptions!R$9=$D261,1,0)</f>
        <v>0</v>
      </c>
      <c r="T261" s="286">
        <f>Assumptions!$F$19*IF(Assumptions!$E$3=$D$1,1,0)*IF(Assumptions!S$9=$D261,1,0)</f>
        <v>0</v>
      </c>
      <c r="U261" s="286">
        <f>Assumptions!$F$19*IF(Assumptions!$E$3=$D$1,1,0)*IF(Assumptions!T$9=$D261,1,0)</f>
        <v>375</v>
      </c>
      <c r="V261" s="286">
        <f>Assumptions!$F$19*IF(Assumptions!$E$3=$D$1,1,0)*IF(Assumptions!U$9=$D261,1,0)</f>
        <v>0</v>
      </c>
      <c r="W261" s="286">
        <f>Assumptions!$F$19*IF(Assumptions!$E$3=$D$1,1,0)*IF(Assumptions!V$9=$D261,1,0)</f>
        <v>0</v>
      </c>
      <c r="X261" s="286">
        <f>Assumptions!$F$19*IF(Assumptions!$E$3=$D$1,1,0)*IF(Assumptions!W$9=$D261,1,0)</f>
        <v>0</v>
      </c>
      <c r="Y261" s="12"/>
      <c r="Z261" s="12"/>
    </row>
    <row r="262" spans="1:26" ht="14.25" customHeight="1">
      <c r="A262" s="423"/>
      <c r="B262" s="423"/>
      <c r="C262" s="423"/>
      <c r="D262" s="125" t="s">
        <v>125</v>
      </c>
      <c r="E262" s="287"/>
      <c r="F262" s="96"/>
      <c r="G262" s="286">
        <f>Assumptions!$F$19*IF(Assumptions!$E$3=$D$1,1,0)*IF(Assumptions!F$9=$D262,1,0)</f>
        <v>0</v>
      </c>
      <c r="H262" s="286">
        <f>Assumptions!$F$19*IF(Assumptions!$E$3=$D$1,1,0)*IF(Assumptions!G$9=$D262,1,0)</f>
        <v>0</v>
      </c>
      <c r="I262" s="286">
        <f>Assumptions!$F$19*IF(Assumptions!$E$3=$D$1,1,0)*IF(Assumptions!H$9=$D262,1,0)</f>
        <v>0</v>
      </c>
      <c r="J262" s="286">
        <f>Assumptions!$F$19*IF(Assumptions!$E$3=$D$1,1,0)*IF(Assumptions!I$9=$D262,1,0)</f>
        <v>375</v>
      </c>
      <c r="K262" s="286">
        <f>Assumptions!$F$19*IF(Assumptions!$E$3=$D$1,1,0)*IF(Assumptions!J$9=$D262,1,0)</f>
        <v>0</v>
      </c>
      <c r="L262" s="286">
        <f>Assumptions!$F$19*IF(Assumptions!$E$3=$D$1,1,0)*IF(Assumptions!K$9=$D262,1,0)</f>
        <v>0</v>
      </c>
      <c r="M262" s="286">
        <f>Assumptions!$F$19*IF(Assumptions!$E$3=$D$1,1,0)*IF(Assumptions!L$9=$D262,1,0)</f>
        <v>0</v>
      </c>
      <c r="N262" s="286">
        <f>Assumptions!$F$19*IF(Assumptions!$E$3=$D$1,1,0)*IF(Assumptions!M$9=$D262,1,0)</f>
        <v>0</v>
      </c>
      <c r="O262" s="286">
        <f>Assumptions!$F$19*IF(Assumptions!$E$3=$D$1,1,0)*IF(Assumptions!N$9=$D262,1,0)</f>
        <v>0</v>
      </c>
      <c r="P262" s="286">
        <f>Assumptions!$F$19*IF(Assumptions!$E$3=$D$1,1,0)*IF(Assumptions!O$9=$D262,1,0)</f>
        <v>375</v>
      </c>
      <c r="Q262" s="286">
        <f>Assumptions!$F$19*IF(Assumptions!$E$3=$D$1,1,0)*IF(Assumptions!P$9=$D262,1,0)</f>
        <v>0</v>
      </c>
      <c r="R262" s="286">
        <f>Assumptions!$F$19*IF(Assumptions!$E$3=$D$1,1,0)*IF(Assumptions!Q$9=$D262,1,0)</f>
        <v>0</v>
      </c>
      <c r="S262" s="286">
        <f>Assumptions!$F$19*IF(Assumptions!$E$3=$D$1,1,0)*IF(Assumptions!R$9=$D262,1,0)</f>
        <v>0</v>
      </c>
      <c r="T262" s="286">
        <f>Assumptions!$F$19*IF(Assumptions!$E$3=$D$1,1,0)*IF(Assumptions!S$9=$D262,1,0)</f>
        <v>0</v>
      </c>
      <c r="U262" s="286">
        <f>Assumptions!$F$19*IF(Assumptions!$E$3=$D$1,1,0)*IF(Assumptions!T$9=$D262,1,0)</f>
        <v>0</v>
      </c>
      <c r="V262" s="286">
        <f>Assumptions!$F$19*IF(Assumptions!$E$3=$D$1,1,0)*IF(Assumptions!U$9=$D262,1,0)</f>
        <v>375</v>
      </c>
      <c r="W262" s="286">
        <f>Assumptions!$F$19*IF(Assumptions!$E$3=$D$1,1,0)*IF(Assumptions!V$9=$D262,1,0)</f>
        <v>0</v>
      </c>
      <c r="X262" s="286">
        <f>Assumptions!$F$19*IF(Assumptions!$E$3=$D$1,1,0)*IF(Assumptions!W$9=$D262,1,0)</f>
        <v>0</v>
      </c>
      <c r="Y262" s="12"/>
      <c r="Z262" s="12"/>
    </row>
    <row r="263" spans="1:26" ht="14.25" customHeight="1">
      <c r="A263" s="423"/>
      <c r="B263" s="423"/>
      <c r="C263" s="423"/>
      <c r="D263" s="125" t="s">
        <v>127</v>
      </c>
      <c r="E263" s="287"/>
      <c r="F263" s="96"/>
      <c r="G263" s="286">
        <f>Assumptions!$F$19*IF(Assumptions!$E$3=$D$1,1,0)*IF(Assumptions!F$9=$D263,1,0)</f>
        <v>0</v>
      </c>
      <c r="H263" s="286">
        <f>Assumptions!$F$19*IF(Assumptions!$E$3=$D$1,1,0)*IF(Assumptions!G$9=$D263,1,0)</f>
        <v>0</v>
      </c>
      <c r="I263" s="286">
        <f>Assumptions!$F$19*IF(Assumptions!$E$3=$D$1,1,0)*IF(Assumptions!H$9=$D263,1,0)</f>
        <v>0</v>
      </c>
      <c r="J263" s="286">
        <f>Assumptions!$F$19*IF(Assumptions!$E$3=$D$1,1,0)*IF(Assumptions!I$9=$D263,1,0)</f>
        <v>0</v>
      </c>
      <c r="K263" s="286">
        <f>Assumptions!$F$19*IF(Assumptions!$E$3=$D$1,1,0)*IF(Assumptions!J$9=$D263,1,0)</f>
        <v>375</v>
      </c>
      <c r="L263" s="286">
        <f>Assumptions!$F$19*IF(Assumptions!$E$3=$D$1,1,0)*IF(Assumptions!K$9=$D263,1,0)</f>
        <v>375</v>
      </c>
      <c r="M263" s="286">
        <f>Assumptions!$F$19*IF(Assumptions!$E$3=$D$1,1,0)*IF(Assumptions!L$9=$D263,1,0)</f>
        <v>375</v>
      </c>
      <c r="N263" s="286">
        <f>Assumptions!$F$19*IF(Assumptions!$E$3=$D$1,1,0)*IF(Assumptions!M$9=$D263,1,0)</f>
        <v>0</v>
      </c>
      <c r="O263" s="286">
        <f>Assumptions!$F$19*IF(Assumptions!$E$3=$D$1,1,0)*IF(Assumptions!N$9=$D263,1,0)</f>
        <v>0</v>
      </c>
      <c r="P263" s="286">
        <f>Assumptions!$F$19*IF(Assumptions!$E$3=$D$1,1,0)*IF(Assumptions!O$9=$D263,1,0)</f>
        <v>0</v>
      </c>
      <c r="Q263" s="286">
        <f>Assumptions!$F$19*IF(Assumptions!$E$3=$D$1,1,0)*IF(Assumptions!P$9=$D263,1,0)</f>
        <v>375</v>
      </c>
      <c r="R263" s="286">
        <f>Assumptions!$F$19*IF(Assumptions!$E$3=$D$1,1,0)*IF(Assumptions!Q$9=$D263,1,0)</f>
        <v>375</v>
      </c>
      <c r="S263" s="286">
        <f>Assumptions!$F$19*IF(Assumptions!$E$3=$D$1,1,0)*IF(Assumptions!R$9=$D263,1,0)</f>
        <v>375</v>
      </c>
      <c r="T263" s="286">
        <f>Assumptions!$F$19*IF(Assumptions!$E$3=$D$1,1,0)*IF(Assumptions!S$9=$D263,1,0)</f>
        <v>0</v>
      </c>
      <c r="U263" s="286">
        <f>Assumptions!$F$19*IF(Assumptions!$E$3=$D$1,1,0)*IF(Assumptions!T$9=$D263,1,0)</f>
        <v>0</v>
      </c>
      <c r="V263" s="286">
        <f>Assumptions!$F$19*IF(Assumptions!$E$3=$D$1,1,0)*IF(Assumptions!U$9=$D263,1,0)</f>
        <v>0</v>
      </c>
      <c r="W263" s="286">
        <f>Assumptions!$F$19*IF(Assumptions!$E$3=$D$1,1,0)*IF(Assumptions!V$9=$D263,1,0)</f>
        <v>375</v>
      </c>
      <c r="X263" s="286">
        <f>Assumptions!$F$19*IF(Assumptions!$E$3=$D$1,1,0)*IF(Assumptions!W$9=$D263,1,0)</f>
        <v>375</v>
      </c>
      <c r="Y263" s="12"/>
      <c r="Z263" s="12"/>
    </row>
    <row r="264" spans="1:26" ht="14.25" customHeight="1">
      <c r="A264" s="423"/>
      <c r="B264" s="423"/>
      <c r="C264" s="423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423"/>
      <c r="B265" s="423"/>
      <c r="C265" s="423"/>
      <c r="D265" s="229" t="s">
        <v>162</v>
      </c>
      <c r="E265" s="287"/>
      <c r="F265" s="96"/>
      <c r="G265" s="289"/>
      <c r="H265" s="289"/>
      <c r="I265" s="289"/>
      <c r="J265" s="289"/>
      <c r="K265" s="289"/>
      <c r="L265" s="289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423"/>
      <c r="B266" s="423"/>
      <c r="C266" s="423"/>
      <c r="D266" s="125" t="s">
        <v>61</v>
      </c>
      <c r="E266" s="290"/>
      <c r="F266" s="96"/>
      <c r="G266" s="234">
        <f>G260*Assumptions!R$74*(1+Assumptions!$J$24)^(G$1-$G$1)*IF(G$1=Assumptions!$R$3,CHOOSE(Assumptions!$P$3,'Cost Curves'!AN$87,'Cost Curves'!AN$88,'Cost Curves'!AN$89),1)</f>
        <v>0</v>
      </c>
      <c r="H266" s="234">
        <f>H260*Assumptions!$U$74*(1+Assumptions!$J$24)^(H$1-$G$1)*IF(H$1=Assumptions!$R$3,CHOOSE(Assumptions!$P$3,'Cost Curves'!AO$87,'Cost Curves'!AO$88,'Cost Curves'!AO$89),1)</f>
        <v>170773.09875</v>
      </c>
      <c r="I266" s="234">
        <f>I260*Assumptions!$U$74*(1+Assumptions!$J$24)^(I$1-$G$1)*IF(I$1=Assumptions!$R$3,CHOOSE(Assumptions!$P$3,'Cost Curves'!AP$87,'Cost Curves'!AP$88,'Cost Curves'!AP$89),1)</f>
        <v>0</v>
      </c>
      <c r="J266" s="234">
        <f>J260*Assumptions!$U$74*(1+Assumptions!$J$24)^(J$1-$G$1)*IF(J$1=Assumptions!$R$3,CHOOSE(Assumptions!$P$3,'Cost Curves'!AQ$87,'Cost Curves'!AQ$88,'Cost Curves'!AQ$89),1)</f>
        <v>0</v>
      </c>
      <c r="K266" s="234">
        <f>K260*Assumptions!$AA$74*(1+Assumptions!$J$24)^(K$1-$G$1)*IF(K$1=Assumptions!$R$3,CHOOSE(Assumptions!$P$3,'Cost Curves'!AR$87,'Cost Curves'!AR$88,'Cost Curves'!AR$89),1)</f>
        <v>0</v>
      </c>
      <c r="L266" s="234">
        <f>L260*Assumptions!$AA$74*(1+Assumptions!$J$24)^(L$1-$G$1)*IF(L$1=Assumptions!$R$3,CHOOSE(Assumptions!$P$3,'Cost Curves'!AS$87,'Cost Curves'!AS$88,'Cost Curves'!AS$89),1)</f>
        <v>0</v>
      </c>
      <c r="M266" s="234">
        <f>M260*Assumptions!$AA$74*(1+Assumptions!$J$24)^(M$1-$G$1)*IF(M$1=Assumptions!$R$3,CHOOSE(Assumptions!$P$3,'Cost Curves'!AT$87,'Cost Curves'!AT$88,'Cost Curves'!AT$89),1)</f>
        <v>0</v>
      </c>
      <c r="N266" s="234">
        <f>N260*Assumptions!$AA$74*(1+Assumptions!$J$24)^(N$1-$G$1)*IF(N$1=Assumptions!$R$3,CHOOSE(Assumptions!$P$3,'Cost Curves'!AU$87,'Cost Curves'!AU$88,'Cost Curves'!AU$89),1)</f>
        <v>536322.19610745856</v>
      </c>
      <c r="O266" s="234">
        <f>O260*Assumptions!$AA$74*(1+Assumptions!$J$24)^(O$1-$G$1)*IF(O$1=Assumptions!$R$3,CHOOSE(Assumptions!$P$3,'Cost Curves'!AV$87,'Cost Curves'!AV$88,'Cost Curves'!AV$89),1)</f>
        <v>0</v>
      </c>
      <c r="P266" s="234">
        <f>P260*Assumptions!$AA$74*(1+Assumptions!$J$24)^(P$1-$G$1)*IF(P$1=Assumptions!$R$3,CHOOSE(Assumptions!$P$3,'Cost Curves'!AW$87,'Cost Curves'!AW$88,'Cost Curves'!AW$89),1)</f>
        <v>0</v>
      </c>
      <c r="Q266" s="234">
        <f>Q260*Assumptions!$AA$74*(1+Assumptions!$J$24)^(Q$1-$G$1)*IF(Q$1=Assumptions!$R$3,CHOOSE(Assumptions!$P$3,'Cost Curves'!AX$87,'Cost Curves'!AX$88,'Cost Curves'!AX$89),1)</f>
        <v>0</v>
      </c>
      <c r="R266" s="234">
        <f>R260*Assumptions!$AA$74*(1+Assumptions!$J$24)^(R$1-$G$1)*IF(R$1=Assumptions!$R$3,CHOOSE(Assumptions!$P$3,'Cost Curves'!AY$87,'Cost Curves'!AY$88,'Cost Curves'!AY$89),1)</f>
        <v>0</v>
      </c>
      <c r="S266" s="234">
        <f>S260*Assumptions!$AA$74*(1+Assumptions!$J$24)^(S$1-$G$1)*IF(S$1=Assumptions!$R$3,CHOOSE(Assumptions!$P$3,'Cost Curves'!AZ$87,'Cost Curves'!AZ$88,'Cost Curves'!AZ$89),1)</f>
        <v>0</v>
      </c>
      <c r="T266" s="234">
        <f>T260*Assumptions!$AA$74*(1+Assumptions!$J$24)^(T$1-$G$1)*IF(T$1=Assumptions!$R$3,CHOOSE(Assumptions!$P$3,'Cost Curves'!BA$87,'Cost Curves'!BA$88,'Cost Curves'!BA$89),1)</f>
        <v>640396.74994158745</v>
      </c>
      <c r="U266" s="234">
        <f>U260*Assumptions!$AA$74*(1+Assumptions!$J$24)^(U$1-$G$1)*IF(U$1=Assumptions!$R$3,CHOOSE(Assumptions!$P$3,'Cost Curves'!BB$87,'Cost Curves'!BB$88,'Cost Curves'!BB$89),1)</f>
        <v>0</v>
      </c>
      <c r="V266" s="234">
        <f>V260*Assumptions!$AA$74*(1+Assumptions!$J$24)^(V$1-$G$1)*IF(V$1=Assumptions!$R$3,CHOOSE(Assumptions!$P$3,'Cost Curves'!BC$87,'Cost Curves'!BC$88,'Cost Curves'!BC$89),1)</f>
        <v>0</v>
      </c>
      <c r="W266" s="234">
        <f>W260*Assumptions!$AA$74*(1+Assumptions!$J$24)^(W$1-$G$1)*IF(W$1=Assumptions!$R$3,CHOOSE(Assumptions!$P$3,'Cost Curves'!BD$87,'Cost Curves'!BD$88,'Cost Curves'!BD$89),1)</f>
        <v>0</v>
      </c>
      <c r="X266" s="234">
        <f>X260*Assumptions!$AA$74*(1+Assumptions!$J$24)^(X$1-$G$1)*IF(X$1=Assumptions!$R$3,CHOOSE(Assumptions!$P$3,'Cost Curves'!BE$87,'Cost Curves'!BE$88,'Cost Curves'!BE$89),1)</f>
        <v>0</v>
      </c>
      <c r="Y266" s="12"/>
      <c r="Z266" s="12"/>
    </row>
    <row r="267" spans="1:26" ht="14.25" customHeight="1">
      <c r="A267" s="423"/>
      <c r="B267" s="423"/>
      <c r="C267" s="423"/>
      <c r="D267" s="125" t="s">
        <v>62</v>
      </c>
      <c r="E267" s="290"/>
      <c r="F267" s="96"/>
      <c r="G267" s="234">
        <f>G261*Assumptions!S$74*(1+Assumptions!$J$24)^(G$1-$G$1)*IF(G$1=Assumptions!$R$3,CHOOSE(Assumptions!$P$3,'Cost Curves'!AN$87,'Cost Curves'!AN$88,'Cost Curves'!AN$89),1)</f>
        <v>177304.875</v>
      </c>
      <c r="H267" s="234">
        <f>H261*Assumptions!$V$74*(1+Assumptions!$J$24)^(H$1-$G$1)*IF(H$1=Assumptions!$R$3,CHOOSE(Assumptions!$P$3,'Cost Curves'!AO$87,'Cost Curves'!AO$88,'Cost Curves'!AO$89),1)</f>
        <v>0</v>
      </c>
      <c r="I267" s="234">
        <f>I261*Assumptions!$V$74*(1+Assumptions!$J$24)^(I$1-$G$1)*IF(I$1=Assumptions!$R$3,CHOOSE(Assumptions!$P$3,'Cost Curves'!AP$87,'Cost Curves'!AP$88,'Cost Curves'!AP$89),1)</f>
        <v>124561.52881875</v>
      </c>
      <c r="J267" s="234">
        <f>J261*Assumptions!$V$74*(1+Assumptions!$J$24)^(J$1-$G$1)*IF(J$1=Assumptions!$R$3,CHOOSE(Assumptions!$P$3,'Cost Curves'!AQ$87,'Cost Curves'!AQ$88,'Cost Curves'!AQ$89),1)</f>
        <v>0</v>
      </c>
      <c r="K267" s="234">
        <f>K261*Assumptions!$AB$74*(1+Assumptions!$J$24)^(K$1-$G$1)*IF(K$1=Assumptions!$R$3,CHOOSE(Assumptions!$P$3,'Cost Curves'!AR$87,'Cost Curves'!AR$88,'Cost Curves'!AR$89),1)</f>
        <v>0</v>
      </c>
      <c r="L267" s="234">
        <f>L261*Assumptions!$AB$74*(1+Assumptions!$J$24)^(L$1-$G$1)*IF(L$1=Assumptions!$R$3,CHOOSE(Assumptions!$P$3,'Cost Curves'!AS$87,'Cost Curves'!AS$88,'Cost Curves'!AS$89),1)</f>
        <v>0</v>
      </c>
      <c r="M267" s="234">
        <f>M261*Assumptions!$AB$74*(1+Assumptions!$J$24)^(M$1-$G$1)*IF(M$1=Assumptions!$R$3,CHOOSE(Assumptions!$P$3,'Cost Curves'!AT$87,'Cost Curves'!AT$88,'Cost Curves'!AT$89),1)</f>
        <v>0</v>
      </c>
      <c r="N267" s="234">
        <f>N261*Assumptions!$AB$74*(1+Assumptions!$J$24)^(N$1-$G$1)*IF(N$1=Assumptions!$R$3,CHOOSE(Assumptions!$P$3,'Cost Curves'!AU$87,'Cost Curves'!AU$88,'Cost Curves'!AU$89),1)</f>
        <v>0</v>
      </c>
      <c r="O267" s="234">
        <f>O261*Assumptions!$AB$74*(1+Assumptions!$J$24)^(O$1-$G$1)*IF(O$1=Assumptions!$R$3,CHOOSE(Assumptions!$P$3,'Cost Curves'!AV$87,'Cost Curves'!AV$88,'Cost Curves'!AV$89),1)</f>
        <v>312492.52830743731</v>
      </c>
      <c r="P267" s="234">
        <f>P261*Assumptions!$AB$74*(1+Assumptions!$J$24)^(P$1-$G$1)*IF(P$1=Assumptions!$R$3,CHOOSE(Assumptions!$P$3,'Cost Curves'!AW$87,'Cost Curves'!AW$88,'Cost Curves'!AW$89),1)</f>
        <v>0</v>
      </c>
      <c r="Q267" s="234">
        <f>Q261*Assumptions!$AB$74*(1+Assumptions!$J$24)^(Q$1-$G$1)*IF(Q$1=Assumptions!$R$3,CHOOSE(Assumptions!$P$3,'Cost Curves'!AX$87,'Cost Curves'!AX$88,'Cost Curves'!AX$89),1)</f>
        <v>0</v>
      </c>
      <c r="R267" s="234">
        <f>R261*Assumptions!$AB$74*(1+Assumptions!$J$24)^(R$1-$G$1)*IF(R$1=Assumptions!$R$3,CHOOSE(Assumptions!$P$3,'Cost Curves'!AY$87,'Cost Curves'!AY$88,'Cost Curves'!AY$89),1)</f>
        <v>0</v>
      </c>
      <c r="S267" s="234">
        <f>S261*Assumptions!$AB$74*(1+Assumptions!$J$24)^(S$1-$G$1)*IF(S$1=Assumptions!$R$3,CHOOSE(Assumptions!$P$3,'Cost Curves'!AZ$87,'Cost Curves'!AZ$88,'Cost Curves'!AZ$89),1)</f>
        <v>0</v>
      </c>
      <c r="T267" s="234">
        <f>T261*Assumptions!$AB$74*(1+Assumptions!$J$24)^(T$1-$G$1)*IF(T$1=Assumptions!$R$3,CHOOSE(Assumptions!$P$3,'Cost Curves'!BA$87,'Cost Curves'!BA$88,'Cost Curves'!BA$89),1)</f>
        <v>0</v>
      </c>
      <c r="U267" s="234">
        <f>U261*Assumptions!$AB$74*(1+Assumptions!$J$24)^(U$1-$G$1)*IF(U$1=Assumptions!$R$3,CHOOSE(Assumptions!$P$3,'Cost Curves'!BB$87,'Cost Curves'!BB$88,'Cost Curves'!BB$89),1)</f>
        <v>373132.42107364908</v>
      </c>
      <c r="V267" s="234">
        <f>V261*Assumptions!$AB$74*(1+Assumptions!$J$24)^(V$1-$G$1)*IF(V$1=Assumptions!$R$3,CHOOSE(Assumptions!$P$3,'Cost Curves'!BC$87,'Cost Curves'!BC$88,'Cost Curves'!BC$89),1)</f>
        <v>0</v>
      </c>
      <c r="W267" s="234">
        <f>W261*Assumptions!$AB$74*(1+Assumptions!$J$24)^(W$1-$G$1)*IF(W$1=Assumptions!$R$3,CHOOSE(Assumptions!$P$3,'Cost Curves'!BD$87,'Cost Curves'!BD$88,'Cost Curves'!BD$89),1)</f>
        <v>0</v>
      </c>
      <c r="X267" s="234">
        <f>X261*Assumptions!$AB$74*(1+Assumptions!$J$24)^(X$1-$G$1)*IF(X$1=Assumptions!$R$3,CHOOSE(Assumptions!$P$3,'Cost Curves'!BE$87,'Cost Curves'!BE$88,'Cost Curves'!BE$89),1)</f>
        <v>0</v>
      </c>
      <c r="Y267" s="12"/>
      <c r="Z267" s="12"/>
    </row>
    <row r="268" spans="1:26" ht="14.25" customHeight="1">
      <c r="A268" s="423"/>
      <c r="B268" s="423"/>
      <c r="C268" s="423"/>
      <c r="D268" s="125" t="s">
        <v>125</v>
      </c>
      <c r="E268" s="290"/>
      <c r="F268" s="96"/>
      <c r="G268" s="234">
        <f>G262*Assumptions!$W$74*(1+Assumptions!$J$24)^(G$1-$G$1)*IF(G$1=Assumptions!$R$3,CHOOSE(Assumptions!$P$3,'Cost Curves'!AN$87,'Cost Curves'!AN$88,'Cost Curves'!AN$89),1)</f>
        <v>0</v>
      </c>
      <c r="H268" s="234">
        <f>H262*Assumptions!$W$74*(1+Assumptions!$J$24)^(H$1-$G$1)*IF(H$1=Assumptions!$R$3,CHOOSE(Assumptions!$P$3,'Cost Curves'!AO$87,'Cost Curves'!AO$88,'Cost Curves'!AO$89),1)</f>
        <v>0</v>
      </c>
      <c r="I268" s="234">
        <f>I262*Assumptions!$W$74*(1+Assumptions!$J$24)^(I$1-$G$1)*IF(I$1=Assumptions!$R$3,CHOOSE(Assumptions!$P$3,'Cost Curves'!AP$87,'Cost Curves'!AP$88,'Cost Curves'!AP$89),1)</f>
        <v>0</v>
      </c>
      <c r="J268" s="234">
        <f>J262*Assumptions!$W$74*(1+Assumptions!$J$24)^(J$1-$G$1)*IF(J$1=Assumptions!$R$3,CHOOSE(Assumptions!$P$3,'Cost Curves'!AQ$87,'Cost Curves'!AQ$88,'Cost Curves'!AQ$89),1)</f>
        <v>89831.051465962504</v>
      </c>
      <c r="K268" s="234">
        <f>K262*Assumptions!$AC$74*(1+Assumptions!$J$24)^(K$1-$G$1)*IF(K$1=Assumptions!$R$3,CHOOSE(Assumptions!$P$3,'Cost Curves'!AR$87,'Cost Curves'!AR$88,'Cost Curves'!AR$89),1)</f>
        <v>0</v>
      </c>
      <c r="L268" s="234">
        <f>L262*Assumptions!$AC$74*(1+Assumptions!$J$24)^(L$1-$G$1)*IF(L$1=Assumptions!$R$3,CHOOSE(Assumptions!$P$3,'Cost Curves'!AS$87,'Cost Curves'!AS$88,'Cost Curves'!AS$89),1)</f>
        <v>0</v>
      </c>
      <c r="M268" s="234">
        <f>M262*Assumptions!$AC$74*(1+Assumptions!$J$24)^(M$1-$G$1)*IF(M$1=Assumptions!$R$3,CHOOSE(Assumptions!$P$3,'Cost Curves'!AT$87,'Cost Curves'!AT$88,'Cost Curves'!AT$89),1)</f>
        <v>0</v>
      </c>
      <c r="N268" s="234">
        <f>N262*Assumptions!$AC$74*(1+Assumptions!$J$24)^(N$1-$G$1)*IF(N$1=Assumptions!$R$3,CHOOSE(Assumptions!$P$3,'Cost Curves'!AU$87,'Cost Curves'!AU$88,'Cost Curves'!AU$89),1)</f>
        <v>0</v>
      </c>
      <c r="O268" s="234">
        <f>O262*Assumptions!$AC$74*(1+Assumptions!$J$24)^(O$1-$G$1)*IF(O$1=Assumptions!$R$3,CHOOSE(Assumptions!$P$3,'Cost Curves'!AV$87,'Cost Curves'!AV$88,'Cost Curves'!AV$89),1)</f>
        <v>0</v>
      </c>
      <c r="P268" s="234">
        <f>P262*Assumptions!$AC$74*(1+Assumptions!$J$24)^(P$1-$G$1)*IF(P$1=Assumptions!$R$3,CHOOSE(Assumptions!$P$3,'Cost Curves'!AW$87,'Cost Curves'!AW$88,'Cost Curves'!AW$89),1)</f>
        <v>271300.60739171575</v>
      </c>
      <c r="Q268" s="234">
        <f>Q262*Assumptions!$AC$74*(1+Assumptions!$J$24)^(Q$1-$G$1)*IF(Q$1=Assumptions!$R$3,CHOOSE(Assumptions!$P$3,'Cost Curves'!AX$87,'Cost Curves'!AX$88,'Cost Curves'!AX$89),1)</f>
        <v>0</v>
      </c>
      <c r="R268" s="234">
        <f>R262*Assumptions!$AC$74*(1+Assumptions!$J$24)^(R$1-$G$1)*IF(R$1=Assumptions!$R$3,CHOOSE(Assumptions!$P$3,'Cost Curves'!AY$87,'Cost Curves'!AY$88,'Cost Curves'!AY$89),1)</f>
        <v>0</v>
      </c>
      <c r="S268" s="234">
        <f>S262*Assumptions!$AC$74*(1+Assumptions!$J$24)^(S$1-$G$1)*IF(S$1=Assumptions!$R$3,CHOOSE(Assumptions!$P$3,'Cost Curves'!AZ$87,'Cost Curves'!AZ$88,'Cost Curves'!AZ$89),1)</f>
        <v>0</v>
      </c>
      <c r="T268" s="234">
        <f>T262*Assumptions!$AC$74*(1+Assumptions!$J$24)^(T$1-$G$1)*IF(T$1=Assumptions!$R$3,CHOOSE(Assumptions!$P$3,'Cost Curves'!BA$87,'Cost Curves'!BA$88,'Cost Curves'!BA$89),1)</f>
        <v>0</v>
      </c>
      <c r="U268" s="234">
        <f>U262*Assumptions!$AC$74*(1+Assumptions!$J$24)^(U$1-$G$1)*IF(U$1=Assumptions!$R$3,CHOOSE(Assumptions!$P$3,'Cost Curves'!BB$87,'Cost Curves'!BB$88,'Cost Curves'!BB$89),1)</f>
        <v>0</v>
      </c>
      <c r="V268" s="234">
        <f>V262*Assumptions!$AC$74*(1+Assumptions!$J$24)^(V$1-$G$1)*IF(V$1=Assumptions!$R$3,CHOOSE(Assumptions!$P$3,'Cost Curves'!BC$87,'Cost Curves'!BC$88,'Cost Curves'!BC$89),1)</f>
        <v>323947.11330579076</v>
      </c>
      <c r="W268" s="234">
        <f>W262*Assumptions!$AC$74*(1+Assumptions!$J$24)^(W$1-$G$1)*IF(W$1=Assumptions!$R$3,CHOOSE(Assumptions!$P$3,'Cost Curves'!BD$87,'Cost Curves'!BD$88,'Cost Curves'!BD$89),1)</f>
        <v>0</v>
      </c>
      <c r="X268" s="234">
        <f>X262*Assumptions!$AC$74*(1+Assumptions!$J$24)^(X$1-$G$1)*IF(X$1=Assumptions!$R$3,CHOOSE(Assumptions!$P$3,'Cost Curves'!BE$87,'Cost Curves'!BE$88,'Cost Curves'!BE$89),1)</f>
        <v>0</v>
      </c>
      <c r="Y268" s="12"/>
      <c r="Z268" s="12"/>
    </row>
    <row r="269" spans="1:26" ht="14.25" customHeight="1">
      <c r="A269" s="423"/>
      <c r="B269" s="423"/>
      <c r="C269" s="423"/>
      <c r="D269" s="239" t="s">
        <v>127</v>
      </c>
      <c r="E269" s="316"/>
      <c r="F269" s="317"/>
      <c r="G269" s="234">
        <f>G263*Assumptions!$AH$74*(1+Assumptions!$J$24)^(G$1-$G$1)*IF(G$1=Assumptions!$R$3,CHOOSE(Assumptions!$P$3,'Cost Curves'!AN$87,'Cost Curves'!AN$88,'Cost Curves'!AN$89),1)</f>
        <v>0</v>
      </c>
      <c r="H269" s="234">
        <f>H263*Assumptions!$AH$74*(1+Assumptions!$J$24)^(H$1-$G$1)*IF(H$1=Assumptions!$R$3,CHOOSE(Assumptions!$P$3,'Cost Curves'!AO$87,'Cost Curves'!AO$88,'Cost Curves'!AO$89),1)</f>
        <v>0</v>
      </c>
      <c r="I269" s="234">
        <f>I263*Assumptions!$AH$74*(1+Assumptions!$J$24)^(I$1-$G$1)*IF(I$1=Assumptions!$R$3,CHOOSE(Assumptions!$P$3,'Cost Curves'!AP$87,'Cost Curves'!AP$88,'Cost Curves'!AP$89),1)</f>
        <v>0</v>
      </c>
      <c r="J269" s="234">
        <f>J263*Assumptions!$AH$74*(1+Assumptions!$J$24)^(J$1-$G$1)*IF(J$1=Assumptions!$R$3,CHOOSE(Assumptions!$P$3,'Cost Curves'!AQ$87,'Cost Curves'!AQ$88,'Cost Curves'!AQ$89),1)</f>
        <v>0</v>
      </c>
      <c r="K269" s="234">
        <f>K263*Assumptions!$AG$74*(1+Assumptions!$J$24)^(K$1-$G$1)*IF(K$1=Assumptions!$R$3,CHOOSE(Assumptions!$P$3,'Cost Curves'!AR$87,'Cost Curves'!AR$88,'Cost Curves'!AR$89),1)</f>
        <v>247013.29413282109</v>
      </c>
      <c r="L269" s="234">
        <f>L263*Assumptions!$AG$74*(1+Assumptions!$J$24)^(L$1-$G$1)*IF(L$1=Assumptions!$R$3,CHOOSE(Assumptions!$P$3,'Cost Curves'!AS$87,'Cost Curves'!AS$88,'Cost Curves'!AS$89),1)</f>
        <v>203538.9543654446</v>
      </c>
      <c r="M269" s="234">
        <f>M263*Assumptions!$AG$74*(1+Assumptions!$J$24)^(M$1-$G$1)*IF(M$1=Assumptions!$R$3,CHOOSE(Assumptions!$P$3,'Cost Curves'!AT$87,'Cost Curves'!AT$88,'Cost Curves'!AT$89),1)</f>
        <v>262056.40374550989</v>
      </c>
      <c r="N269" s="234">
        <f>N263*Assumptions!$AG$74*(1+Assumptions!$J$24)^(N$1-$G$1)*IF(N$1=Assumptions!$R$3,CHOOSE(Assumptions!$P$3,'Cost Curves'!AU$87,'Cost Curves'!AU$88,'Cost Curves'!AU$89),1)</f>
        <v>0</v>
      </c>
      <c r="O269" s="234">
        <f>O263*Assumptions!$AG$74*(1+Assumptions!$J$24)^(O$1-$G$1)*IF(O$1=Assumptions!$R$3,CHOOSE(Assumptions!$P$3,'Cost Curves'!AV$87,'Cost Curves'!AV$88,'Cost Curves'!AV$89),1)</f>
        <v>0</v>
      </c>
      <c r="P269" s="234">
        <f>P263*Assumptions!$AG$74*(1+Assumptions!$J$24)^(P$1-$G$1)*IF(P$1=Assumptions!$R$3,CHOOSE(Assumptions!$P$3,'Cost Curves'!AW$87,'Cost Curves'!AW$88,'Cost Curves'!AW$89),1)</f>
        <v>0</v>
      </c>
      <c r="Q269" s="234">
        <f>Q263*Assumptions!$AG$74*(1+Assumptions!$J$24)^(Q$1-$G$1)*IF(Q$1=Assumptions!$R$3,CHOOSE(Assumptions!$P$3,'Cost Curves'!AX$87,'Cost Curves'!AX$88,'Cost Curves'!AX$89),1)</f>
        <v>294946.7911324884</v>
      </c>
      <c r="R269" s="234">
        <f>R263*Assumptions!$AG$74*(1+Assumptions!$J$24)^(R$1-$G$1)*IF(R$1=Assumptions!$R$3,CHOOSE(Assumptions!$P$3,'Cost Curves'!AY$87,'Cost Curves'!AY$88,'Cost Curves'!AY$89),1)</f>
        <v>303795.19486646302</v>
      </c>
      <c r="S269" s="234">
        <f>S263*Assumptions!$AG$74*(1+Assumptions!$J$24)^(S$1-$G$1)*IF(S$1=Assumptions!$R$3,CHOOSE(Assumptions!$P$3,'Cost Curves'!AZ$87,'Cost Curves'!AZ$88,'Cost Curves'!AZ$89),1)</f>
        <v>312909.05071245687</v>
      </c>
      <c r="T269" s="234">
        <f>T263*Assumptions!$AG$74*(1+Assumptions!$J$24)^(T$1-$G$1)*IF(T$1=Assumptions!$R$3,CHOOSE(Assumptions!$P$3,'Cost Curves'!BA$87,'Cost Curves'!BA$88,'Cost Curves'!BA$89),1)</f>
        <v>0</v>
      </c>
      <c r="U269" s="234">
        <f>U263*Assumptions!$AG$74*(1+Assumptions!$J$24)^(U$1-$G$1)*IF(U$1=Assumptions!$R$3,CHOOSE(Assumptions!$P$3,'Cost Curves'!BB$87,'Cost Curves'!BB$88,'Cost Curves'!BB$89),1)</f>
        <v>0</v>
      </c>
      <c r="V269" s="234">
        <f>V263*Assumptions!$AG$74*(1+Assumptions!$J$24)^(V$1-$G$1)*IF(V$1=Assumptions!$R$3,CHOOSE(Assumptions!$P$3,'Cost Curves'!BC$87,'Cost Curves'!BC$88,'Cost Curves'!BC$89),1)</f>
        <v>0</v>
      </c>
      <c r="W269" s="234">
        <f>W263*Assumptions!$AG$74*(1+Assumptions!$J$24)^(W$1-$G$1)*IF(W$1=Assumptions!$R$3,CHOOSE(Assumptions!$P$3,'Cost Curves'!BD$87,'Cost Curves'!BD$88,'Cost Curves'!BD$89),1)</f>
        <v>352181.89330560697</v>
      </c>
      <c r="X269" s="234">
        <f>X263*Assumptions!$AG$74*(1+Assumptions!$J$24)^(X$1-$G$1)*IF(X$1=Assumptions!$R$3,CHOOSE(Assumptions!$P$3,'Cost Curves'!BE$87,'Cost Curves'!BE$88,'Cost Curves'!BE$89),1)</f>
        <v>362747.35010477516</v>
      </c>
      <c r="Y269" s="12"/>
      <c r="Z269" s="12"/>
    </row>
    <row r="270" spans="1:26" ht="14.25" customHeight="1">
      <c r="A270" s="423"/>
      <c r="B270" s="423"/>
      <c r="C270" s="423"/>
      <c r="D270" s="297" t="s">
        <v>203</v>
      </c>
      <c r="E270" s="298"/>
      <c r="F270" s="299"/>
      <c r="G270" s="300">
        <f t="shared" ref="G270:X270" si="23">SUM(G266:G269)</f>
        <v>177304.875</v>
      </c>
      <c r="H270" s="300">
        <f t="shared" si="23"/>
        <v>170773.09875</v>
      </c>
      <c r="I270" s="300">
        <f t="shared" si="23"/>
        <v>124561.52881875</v>
      </c>
      <c r="J270" s="300">
        <f t="shared" si="23"/>
        <v>89831.051465962504</v>
      </c>
      <c r="K270" s="300">
        <f t="shared" si="23"/>
        <v>247013.29413282109</v>
      </c>
      <c r="L270" s="300">
        <f t="shared" si="23"/>
        <v>203538.9543654446</v>
      </c>
      <c r="M270" s="300">
        <f t="shared" si="23"/>
        <v>262056.40374550989</v>
      </c>
      <c r="N270" s="300">
        <f t="shared" si="23"/>
        <v>536322.19610745856</v>
      </c>
      <c r="O270" s="300">
        <f t="shared" si="23"/>
        <v>312492.52830743731</v>
      </c>
      <c r="P270" s="300">
        <f t="shared" si="23"/>
        <v>271300.60739171575</v>
      </c>
      <c r="Q270" s="300">
        <f t="shared" si="23"/>
        <v>294946.7911324884</v>
      </c>
      <c r="R270" s="300">
        <f t="shared" si="23"/>
        <v>303795.19486646302</v>
      </c>
      <c r="S270" s="300">
        <f t="shared" si="23"/>
        <v>312909.05071245687</v>
      </c>
      <c r="T270" s="300">
        <f t="shared" si="23"/>
        <v>640396.74994158745</v>
      </c>
      <c r="U270" s="300">
        <f t="shared" si="23"/>
        <v>373132.42107364908</v>
      </c>
      <c r="V270" s="300">
        <f t="shared" si="23"/>
        <v>323947.11330579076</v>
      </c>
      <c r="W270" s="300">
        <f t="shared" si="23"/>
        <v>352181.89330560697</v>
      </c>
      <c r="X270" s="300">
        <f t="shared" si="23"/>
        <v>362747.35010477516</v>
      </c>
      <c r="Y270" s="301"/>
      <c r="Z270" s="301"/>
    </row>
    <row r="271" spans="1:26" ht="14.25" customHeight="1">
      <c r="A271" s="423"/>
      <c r="B271" s="423"/>
      <c r="C271" s="423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423"/>
      <c r="B272" s="423"/>
      <c r="C272" s="423"/>
      <c r="D272" s="357" t="s">
        <v>166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423"/>
      <c r="B273" s="423"/>
      <c r="C273" s="423"/>
      <c r="D273" s="358" t="s">
        <v>61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423"/>
      <c r="B274" s="423"/>
      <c r="C274" s="423"/>
      <c r="D274" s="359" t="s">
        <v>77</v>
      </c>
      <c r="E274" s="12"/>
      <c r="F274" s="12"/>
      <c r="G274" s="360">
        <f>G$260*Assumptions!$R31*(1+Assumptions!$J$24)^(G$1-$G$1)*CHOOSE(Assumptions!$P$3,'Cost Curves'!AN$6,'Cost Curves'!AN$7,'Cost Curves'!AN$8)</f>
        <v>0</v>
      </c>
      <c r="H274" s="360">
        <f>H$260*Assumptions!$U31*(1+Assumptions!$J$24)^(H$1-$G$1)*CHOOSE(Assumptions!$P$3,'Cost Curves'!AO$6,'Cost Curves'!AO$7,'Cost Curves'!AO$8)</f>
        <v>36508.35</v>
      </c>
      <c r="I274" s="360">
        <f>I$260*Assumptions!$U31*(1+Assumptions!$J$24)^(I$1-$G$1)*CHOOSE(Assumptions!$P$3,'Cost Curves'!AP$6,'Cost Curves'!AP$7,'Cost Curves'!AP$8)</f>
        <v>0</v>
      </c>
      <c r="J274" s="360">
        <f>J$260*Assumptions!$U31*(1+Assumptions!$J$24)^(J$1-$G$1)*CHOOSE(Assumptions!$P$3,'Cost Curves'!AQ$6,'Cost Curves'!AQ$7,'Cost Curves'!AQ$8)</f>
        <v>0</v>
      </c>
      <c r="K274" s="360">
        <f>K$260*Assumptions!$AA31*(1+Assumptions!$J$24)^(K$1-$G$1)*CHOOSE(Assumptions!$P$3,'Cost Curves'!AR$6,'Cost Curves'!AR$7,'Cost Curves'!AR$8)</f>
        <v>0</v>
      </c>
      <c r="L274" s="360">
        <f>L$260*Assumptions!$AA31*(1+Assumptions!$J$24)^(L$1-$G$1)*CHOOSE(Assumptions!$P$3,'Cost Curves'!AS$6,'Cost Curves'!AS$7,'Cost Curves'!AS$8)</f>
        <v>0</v>
      </c>
      <c r="M274" s="360">
        <f>M$260*Assumptions!$AA31*(1+Assumptions!$J$24)^(M$1-$G$1)*CHOOSE(Assumptions!$P$3,'Cost Curves'!AT$6,'Cost Curves'!AT$7,'Cost Curves'!AT$8)</f>
        <v>0</v>
      </c>
      <c r="N274" s="360">
        <f>N$260*Assumptions!$AA31*(1+Assumptions!$J$24)^(N$1-$G$1)*CHOOSE(Assumptions!$P$3,'Cost Curves'!AU$6,'Cost Curves'!AU$7,'Cost Curves'!AU$8)</f>
        <v>43592.879159984514</v>
      </c>
      <c r="O274" s="360">
        <f>O$260*Assumptions!$AA31*(1+Assumptions!$J$24)^(O$1-$G$1)*CHOOSE(Assumptions!$P$3,'Cost Curves'!AV$6,'Cost Curves'!AV$7,'Cost Curves'!AV$8)</f>
        <v>0</v>
      </c>
      <c r="P274" s="360">
        <f>P$260*Assumptions!$AA31*(1+Assumptions!$J$24)^(P$1-$G$1)*CHOOSE(Assumptions!$P$3,'Cost Curves'!AW$6,'Cost Curves'!AW$7,'Cost Curves'!AW$8)</f>
        <v>0</v>
      </c>
      <c r="Q274" s="360">
        <f>Q$260*Assumptions!$AA31*(1+Assumptions!$J$24)^(Q$1-$G$1)*CHOOSE(Assumptions!$P$3,'Cost Curves'!AX$6,'Cost Curves'!AX$7,'Cost Curves'!AX$8)</f>
        <v>0</v>
      </c>
      <c r="R274" s="360">
        <f>R$260*Assumptions!$AA31*(1+Assumptions!$J$24)^(R$1-$G$1)*CHOOSE(Assumptions!$P$3,'Cost Curves'!AY$6,'Cost Curves'!AY$7,'Cost Curves'!AY$8)</f>
        <v>0</v>
      </c>
      <c r="S274" s="360">
        <f>S$260*Assumptions!$AA31*(1+Assumptions!$J$24)^(S$1-$G$1)*CHOOSE(Assumptions!$P$3,'Cost Curves'!AZ$6,'Cost Curves'!AZ$7,'Cost Curves'!AZ$8)</f>
        <v>0</v>
      </c>
      <c r="T274" s="360">
        <f>T$260*Assumptions!$AA31*(1+Assumptions!$J$24)^(T$1-$G$1)*CHOOSE(Assumptions!$P$3,'Cost Curves'!BA$6,'Cost Curves'!BA$7,'Cost Curves'!BA$8)</f>
        <v>52052.177473290685</v>
      </c>
      <c r="U274" s="360">
        <f>U$260*Assumptions!$AA31*(1+Assumptions!$J$24)^(U$1-$G$1)*CHOOSE(Assumptions!$P$3,'Cost Curves'!BB$6,'Cost Curves'!BB$7,'Cost Curves'!BB$8)</f>
        <v>0</v>
      </c>
      <c r="V274" s="360">
        <f>V$260*Assumptions!$AA31*(1+Assumptions!$J$24)^(V$1-$G$1)*CHOOSE(Assumptions!$P$3,'Cost Curves'!BC$6,'Cost Curves'!BC$7,'Cost Curves'!BC$8)</f>
        <v>0</v>
      </c>
      <c r="W274" s="360">
        <f>W$260*Assumptions!$AA31*(1+Assumptions!$J$24)^(W$1-$G$1)*CHOOSE(Assumptions!$P$3,'Cost Curves'!BD$6,'Cost Curves'!BD$7,'Cost Curves'!BD$8)</f>
        <v>0</v>
      </c>
      <c r="X274" s="360">
        <f>X$260*Assumptions!$AA31*(1+Assumptions!$J$24)^(X$1-$G$1)*CHOOSE(Assumptions!$P$3,'Cost Curves'!BE$6,'Cost Curves'!BE$7,'Cost Curves'!BE$8)</f>
        <v>0</v>
      </c>
      <c r="Y274" s="12"/>
      <c r="Z274" s="12"/>
    </row>
    <row r="275" spans="1:26" ht="14.25" customHeight="1">
      <c r="A275" s="423"/>
      <c r="B275" s="423"/>
      <c r="C275" s="423"/>
      <c r="D275" s="359" t="s">
        <v>78</v>
      </c>
      <c r="E275" s="12"/>
      <c r="F275" s="12"/>
      <c r="G275" s="360">
        <f>G$260*Assumptions!$R32*(1+Assumptions!$J$24)^(G$1-$G$1)*CHOOSE(Assumptions!$P$3,'Cost Curves'!AN$6,'Cost Curves'!AN$7,'Cost Curves'!AN$8)</f>
        <v>0</v>
      </c>
      <c r="H275" s="360">
        <f>H$260*Assumptions!$U32*(1+Assumptions!$J$24)^(H$1-$G$1)*CHOOSE(Assumptions!$P$3,'Cost Curves'!AO$6,'Cost Curves'!AO$7,'Cost Curves'!AO$8)</f>
        <v>46643.55</v>
      </c>
      <c r="I275" s="360">
        <f>I$260*Assumptions!$U32*(1+Assumptions!$J$24)^(I$1-$G$1)*CHOOSE(Assumptions!$P$3,'Cost Curves'!AP$6,'Cost Curves'!AP$7,'Cost Curves'!AP$8)</f>
        <v>0</v>
      </c>
      <c r="J275" s="360">
        <f>J$260*Assumptions!$U32*(1+Assumptions!$J$24)^(J$1-$G$1)*CHOOSE(Assumptions!$P$3,'Cost Curves'!AQ$6,'Cost Curves'!AQ$7,'Cost Curves'!AQ$8)</f>
        <v>0</v>
      </c>
      <c r="K275" s="360">
        <f>K$260*Assumptions!$AA32*(1+Assumptions!$J$24)^(K$1-$G$1)*CHOOSE(Assumptions!$P$3,'Cost Curves'!AR$6,'Cost Curves'!AR$7,'Cost Curves'!AR$8)</f>
        <v>0</v>
      </c>
      <c r="L275" s="360">
        <f>L$260*Assumptions!$AA32*(1+Assumptions!$J$24)^(L$1-$G$1)*CHOOSE(Assumptions!$P$3,'Cost Curves'!AS$6,'Cost Curves'!AS$7,'Cost Curves'!AS$8)</f>
        <v>0</v>
      </c>
      <c r="M275" s="360">
        <f>M$260*Assumptions!$AA32*(1+Assumptions!$J$24)^(M$1-$G$1)*CHOOSE(Assumptions!$P$3,'Cost Curves'!AT$6,'Cost Curves'!AT$7,'Cost Curves'!AT$8)</f>
        <v>0</v>
      </c>
      <c r="N275" s="360">
        <f>N$260*Assumptions!$AA32*(1+Assumptions!$J$24)^(N$1-$G$1)*CHOOSE(Assumptions!$P$3,'Cost Curves'!AU$6,'Cost Curves'!AU$7,'Cost Curves'!AU$8)</f>
        <v>55694.837995765236</v>
      </c>
      <c r="O275" s="360">
        <f>O$260*Assumptions!$AA32*(1+Assumptions!$J$24)^(O$1-$G$1)*CHOOSE(Assumptions!$P$3,'Cost Curves'!AV$6,'Cost Curves'!AV$7,'Cost Curves'!AV$8)</f>
        <v>0</v>
      </c>
      <c r="P275" s="360">
        <f>P$260*Assumptions!$AA32*(1+Assumptions!$J$24)^(P$1-$G$1)*CHOOSE(Assumptions!$P$3,'Cost Curves'!AW$6,'Cost Curves'!AW$7,'Cost Curves'!AW$8)</f>
        <v>0</v>
      </c>
      <c r="Q275" s="360">
        <f>Q$260*Assumptions!$AA32*(1+Assumptions!$J$24)^(Q$1-$G$1)*CHOOSE(Assumptions!$P$3,'Cost Curves'!AX$6,'Cost Curves'!AX$7,'Cost Curves'!AX$8)</f>
        <v>0</v>
      </c>
      <c r="R275" s="360">
        <f>R$260*Assumptions!$AA32*(1+Assumptions!$J$24)^(R$1-$G$1)*CHOOSE(Assumptions!$P$3,'Cost Curves'!AY$6,'Cost Curves'!AY$7,'Cost Curves'!AY$8)</f>
        <v>0</v>
      </c>
      <c r="S275" s="360">
        <f>S$260*Assumptions!$AA32*(1+Assumptions!$J$24)^(S$1-$G$1)*CHOOSE(Assumptions!$P$3,'Cost Curves'!AZ$6,'Cost Curves'!AZ$7,'Cost Curves'!AZ$8)</f>
        <v>0</v>
      </c>
      <c r="T275" s="360">
        <f>T$260*Assumptions!$AA32*(1+Assumptions!$J$24)^(T$1-$G$1)*CHOOSE(Assumptions!$P$3,'Cost Curves'!BA$6,'Cost Curves'!BA$7,'Cost Curves'!BA$8)</f>
        <v>66502.549213654071</v>
      </c>
      <c r="U275" s="360">
        <f>U$260*Assumptions!$AA32*(1+Assumptions!$J$24)^(U$1-$G$1)*CHOOSE(Assumptions!$P$3,'Cost Curves'!BB$6,'Cost Curves'!BB$7,'Cost Curves'!BB$8)</f>
        <v>0</v>
      </c>
      <c r="V275" s="360">
        <f>V$260*Assumptions!$AA32*(1+Assumptions!$J$24)^(V$1-$G$1)*CHOOSE(Assumptions!$P$3,'Cost Curves'!BC$6,'Cost Curves'!BC$7,'Cost Curves'!BC$8)</f>
        <v>0</v>
      </c>
      <c r="W275" s="360">
        <f>W$260*Assumptions!$AA32*(1+Assumptions!$J$24)^(W$1-$G$1)*CHOOSE(Assumptions!$P$3,'Cost Curves'!BD$6,'Cost Curves'!BD$7,'Cost Curves'!BD$8)</f>
        <v>0</v>
      </c>
      <c r="X275" s="360">
        <f>X$260*Assumptions!$AA32*(1+Assumptions!$J$24)^(X$1-$G$1)*CHOOSE(Assumptions!$P$3,'Cost Curves'!BE$6,'Cost Curves'!BE$7,'Cost Curves'!BE$8)</f>
        <v>0</v>
      </c>
      <c r="Y275" s="12"/>
      <c r="Z275" s="12"/>
    </row>
    <row r="276" spans="1:26" ht="14.25" customHeight="1">
      <c r="A276" s="423"/>
      <c r="B276" s="423"/>
      <c r="C276" s="423"/>
      <c r="D276" s="359" t="s">
        <v>198</v>
      </c>
      <c r="E276" s="12"/>
      <c r="F276" s="12"/>
      <c r="G276" s="360">
        <f>G$260*Assumptions!$R33*(1+Assumptions!$J$24)^(G$1-$G$1)*CHOOSE(Assumptions!$P$3,'Cost Curves'!AN$6,'Cost Curves'!AN$7,'Cost Curves'!AN$8)</f>
        <v>0</v>
      </c>
      <c r="H276" s="360">
        <f>H$260*Assumptions!$U33*(1+Assumptions!$J$24)^(H$1-$G$1)*CHOOSE(Assumptions!$P$3,'Cost Curves'!AO$6,'Cost Curves'!AO$7,'Cost Curves'!AO$8)</f>
        <v>0</v>
      </c>
      <c r="I276" s="360">
        <f>I$260*Assumptions!$U33*(1+Assumptions!$J$24)^(I$1-$G$1)*CHOOSE(Assumptions!$P$3,'Cost Curves'!AP$6,'Cost Curves'!AP$7,'Cost Curves'!AP$8)</f>
        <v>0</v>
      </c>
      <c r="J276" s="360">
        <f>J$260*Assumptions!$U33*(1+Assumptions!$J$24)^(J$1-$G$1)*CHOOSE(Assumptions!$P$3,'Cost Curves'!AQ$6,'Cost Curves'!AQ$7,'Cost Curves'!AQ$8)</f>
        <v>0</v>
      </c>
      <c r="K276" s="360">
        <f>K$260*Assumptions!$AA33*(1+Assumptions!$J$24)^(K$1-$G$1)*CHOOSE(Assumptions!$P$3,'Cost Curves'!AR$6,'Cost Curves'!AR$7,'Cost Curves'!AR$8)</f>
        <v>0</v>
      </c>
      <c r="L276" s="360">
        <f>L$260*Assumptions!$AA33*(1+Assumptions!$J$24)^(L$1-$G$1)*CHOOSE(Assumptions!$P$3,'Cost Curves'!AS$6,'Cost Curves'!AS$7,'Cost Curves'!AS$8)</f>
        <v>0</v>
      </c>
      <c r="M276" s="360">
        <f>M$260*Assumptions!$AA33*(1+Assumptions!$J$24)^(M$1-$G$1)*CHOOSE(Assumptions!$P$3,'Cost Curves'!AT$6,'Cost Curves'!AT$7,'Cost Curves'!AT$8)</f>
        <v>0</v>
      </c>
      <c r="N276" s="360">
        <f>N$260*Assumptions!$AA33*(1+Assumptions!$J$24)^(N$1-$G$1)*CHOOSE(Assumptions!$P$3,'Cost Curves'!AU$6,'Cost Curves'!AU$7,'Cost Curves'!AU$8)</f>
        <v>0</v>
      </c>
      <c r="O276" s="360">
        <f>O$260*Assumptions!$AA33*(1+Assumptions!$J$24)^(O$1-$G$1)*CHOOSE(Assumptions!$P$3,'Cost Curves'!AV$6,'Cost Curves'!AV$7,'Cost Curves'!AV$8)</f>
        <v>0</v>
      </c>
      <c r="P276" s="360">
        <f>P$260*Assumptions!$AA33*(1+Assumptions!$J$24)^(P$1-$G$1)*CHOOSE(Assumptions!$P$3,'Cost Curves'!AW$6,'Cost Curves'!AW$7,'Cost Curves'!AW$8)</f>
        <v>0</v>
      </c>
      <c r="Q276" s="360">
        <f>Q$260*Assumptions!$AA33*(1+Assumptions!$J$24)^(Q$1-$G$1)*CHOOSE(Assumptions!$P$3,'Cost Curves'!AX$6,'Cost Curves'!AX$7,'Cost Curves'!AX$8)</f>
        <v>0</v>
      </c>
      <c r="R276" s="360">
        <f>R$260*Assumptions!$AA33*(1+Assumptions!$J$24)^(R$1-$G$1)*CHOOSE(Assumptions!$P$3,'Cost Curves'!AY$6,'Cost Curves'!AY$7,'Cost Curves'!AY$8)</f>
        <v>0</v>
      </c>
      <c r="S276" s="360">
        <f>S$260*Assumptions!$AA33*(1+Assumptions!$J$24)^(S$1-$G$1)*CHOOSE(Assumptions!$P$3,'Cost Curves'!AZ$6,'Cost Curves'!AZ$7,'Cost Curves'!AZ$8)</f>
        <v>0</v>
      </c>
      <c r="T276" s="360">
        <f>T$260*Assumptions!$AA33*(1+Assumptions!$J$24)^(T$1-$G$1)*CHOOSE(Assumptions!$P$3,'Cost Curves'!BA$6,'Cost Curves'!BA$7,'Cost Curves'!BA$8)</f>
        <v>0</v>
      </c>
      <c r="U276" s="360">
        <f>U$260*Assumptions!$AA33*(1+Assumptions!$J$24)^(U$1-$G$1)*CHOOSE(Assumptions!$P$3,'Cost Curves'!BB$6,'Cost Curves'!BB$7,'Cost Curves'!BB$8)</f>
        <v>0</v>
      </c>
      <c r="V276" s="360">
        <f>V$260*Assumptions!$AA33*(1+Assumptions!$J$24)^(V$1-$G$1)*CHOOSE(Assumptions!$P$3,'Cost Curves'!BC$6,'Cost Curves'!BC$7,'Cost Curves'!BC$8)</f>
        <v>0</v>
      </c>
      <c r="W276" s="360">
        <f>W$260*Assumptions!$AA33*(1+Assumptions!$J$24)^(W$1-$G$1)*CHOOSE(Assumptions!$P$3,'Cost Curves'!BD$6,'Cost Curves'!BD$7,'Cost Curves'!BD$8)</f>
        <v>0</v>
      </c>
      <c r="X276" s="360">
        <f>X$260*Assumptions!$AA33*(1+Assumptions!$J$24)^(X$1-$G$1)*CHOOSE(Assumptions!$P$3,'Cost Curves'!BE$6,'Cost Curves'!BE$7,'Cost Curves'!BE$8)</f>
        <v>0</v>
      </c>
      <c r="Y276" s="12"/>
      <c r="Z276" s="12"/>
    </row>
    <row r="277" spans="1:26" ht="14.25" customHeight="1">
      <c r="A277" s="423"/>
      <c r="B277" s="423"/>
      <c r="C277" s="423"/>
      <c r="D277" s="359" t="s">
        <v>80</v>
      </c>
      <c r="E277" s="12"/>
      <c r="F277" s="12"/>
      <c r="G277" s="360">
        <f>G$260*Assumptions!$R34*(1+Assumptions!$J$24)^(G$1-$G$1)*CHOOSE(Assumptions!$P$3,'Cost Curves'!AN$6,'Cost Curves'!AN$7,'Cost Curves'!AN$8)</f>
        <v>0</v>
      </c>
      <c r="H277" s="360">
        <f>H$260*Assumptions!$U34*(1+Assumptions!$J$24)^(H$1-$G$1)*CHOOSE(Assumptions!$P$3,'Cost Curves'!AO$6,'Cost Curves'!AO$7,'Cost Curves'!AO$8)</f>
        <v>8906.9250000000011</v>
      </c>
      <c r="I277" s="360">
        <f>I$260*Assumptions!$U34*(1+Assumptions!$J$24)^(I$1-$G$1)*CHOOSE(Assumptions!$P$3,'Cost Curves'!AP$6,'Cost Curves'!AP$7,'Cost Curves'!AP$8)</f>
        <v>0</v>
      </c>
      <c r="J277" s="360">
        <f>J$260*Assumptions!$U34*(1+Assumptions!$J$24)^(J$1-$G$1)*CHOOSE(Assumptions!$P$3,'Cost Curves'!AQ$6,'Cost Curves'!AQ$7,'Cost Curves'!AQ$8)</f>
        <v>0</v>
      </c>
      <c r="K277" s="360">
        <f>K$260*Assumptions!$AA34*(1+Assumptions!$J$24)^(K$1-$G$1)*CHOOSE(Assumptions!$P$3,'Cost Curves'!AR$6,'Cost Curves'!AR$7,'Cost Curves'!AR$8)</f>
        <v>0</v>
      </c>
      <c r="L277" s="360">
        <f>L$260*Assumptions!$AA34*(1+Assumptions!$J$24)^(L$1-$G$1)*CHOOSE(Assumptions!$P$3,'Cost Curves'!AS$6,'Cost Curves'!AS$7,'Cost Curves'!AS$8)</f>
        <v>0</v>
      </c>
      <c r="M277" s="360">
        <f>M$260*Assumptions!$AA34*(1+Assumptions!$J$24)^(M$1-$G$1)*CHOOSE(Assumptions!$P$3,'Cost Curves'!AT$6,'Cost Curves'!AT$7,'Cost Curves'!AT$8)</f>
        <v>0</v>
      </c>
      <c r="N277" s="360">
        <f>N$260*Assumptions!$AA34*(1+Assumptions!$J$24)^(N$1-$G$1)*CHOOSE(Assumptions!$P$3,'Cost Curves'!AU$6,'Cost Curves'!AU$7,'Cost Curves'!AU$8)</f>
        <v>10635.334251261564</v>
      </c>
      <c r="O277" s="360">
        <f>O$260*Assumptions!$AA34*(1+Assumptions!$J$24)^(O$1-$G$1)*CHOOSE(Assumptions!$P$3,'Cost Curves'!AV$6,'Cost Curves'!AV$7,'Cost Curves'!AV$8)</f>
        <v>0</v>
      </c>
      <c r="P277" s="360">
        <f>P$260*Assumptions!$AA34*(1+Assumptions!$J$24)^(P$1-$G$1)*CHOOSE(Assumptions!$P$3,'Cost Curves'!AW$6,'Cost Curves'!AW$7,'Cost Curves'!AW$8)</f>
        <v>0</v>
      </c>
      <c r="Q277" s="360">
        <f>Q$260*Assumptions!$AA34*(1+Assumptions!$J$24)^(Q$1-$G$1)*CHOOSE(Assumptions!$P$3,'Cost Curves'!AX$6,'Cost Curves'!AX$7,'Cost Curves'!AX$8)</f>
        <v>0</v>
      </c>
      <c r="R277" s="360">
        <f>R$260*Assumptions!$AA34*(1+Assumptions!$J$24)^(R$1-$G$1)*CHOOSE(Assumptions!$P$3,'Cost Curves'!AY$6,'Cost Curves'!AY$7,'Cost Curves'!AY$8)</f>
        <v>0</v>
      </c>
      <c r="S277" s="360">
        <f>S$260*Assumptions!$AA34*(1+Assumptions!$J$24)^(S$1-$G$1)*CHOOSE(Assumptions!$P$3,'Cost Curves'!AZ$6,'Cost Curves'!AZ$7,'Cost Curves'!AZ$8)</f>
        <v>0</v>
      </c>
      <c r="T277" s="360">
        <f>T$260*Assumptions!$AA34*(1+Assumptions!$J$24)^(T$1-$G$1)*CHOOSE(Assumptions!$P$3,'Cost Curves'!BA$6,'Cost Curves'!BA$7,'Cost Curves'!BA$8)</f>
        <v>12699.145287072399</v>
      </c>
      <c r="U277" s="360">
        <f>U$260*Assumptions!$AA34*(1+Assumptions!$J$24)^(U$1-$G$1)*CHOOSE(Assumptions!$P$3,'Cost Curves'!BB$6,'Cost Curves'!BB$7,'Cost Curves'!BB$8)</f>
        <v>0</v>
      </c>
      <c r="V277" s="360">
        <f>V$260*Assumptions!$AA34*(1+Assumptions!$J$24)^(V$1-$G$1)*CHOOSE(Assumptions!$P$3,'Cost Curves'!BC$6,'Cost Curves'!BC$7,'Cost Curves'!BC$8)</f>
        <v>0</v>
      </c>
      <c r="W277" s="360">
        <f>W$260*Assumptions!$AA34*(1+Assumptions!$J$24)^(W$1-$G$1)*CHOOSE(Assumptions!$P$3,'Cost Curves'!BD$6,'Cost Curves'!BD$7,'Cost Curves'!BD$8)</f>
        <v>0</v>
      </c>
      <c r="X277" s="360">
        <f>X$260*Assumptions!$AA34*(1+Assumptions!$J$24)^(X$1-$G$1)*CHOOSE(Assumptions!$P$3,'Cost Curves'!BE$6,'Cost Curves'!BE$7,'Cost Curves'!BE$8)</f>
        <v>0</v>
      </c>
      <c r="Y277" s="12"/>
      <c r="Z277" s="12"/>
    </row>
    <row r="278" spans="1:26" ht="14.25" customHeight="1">
      <c r="A278" s="423"/>
      <c r="B278" s="423"/>
      <c r="C278" s="423"/>
      <c r="D278" s="359" t="s">
        <v>81</v>
      </c>
      <c r="E278" s="12"/>
      <c r="F278" s="12"/>
      <c r="G278" s="360">
        <f>G$260*Assumptions!$R35*(1+Assumptions!$J$24)^(G$1-$G$1)*CHOOSE(Assumptions!$P$3,'Cost Curves'!AN$6,'Cost Curves'!AN$7,'Cost Curves'!AN$8)</f>
        <v>0</v>
      </c>
      <c r="H278" s="360">
        <f>H$260*Assumptions!$U35*(1+Assumptions!$J$24)^(H$1-$G$1)*CHOOSE(Assumptions!$P$3,'Cost Curves'!AO$6,'Cost Curves'!AO$7,'Cost Curves'!AO$8)</f>
        <v>4743.1500000000005</v>
      </c>
      <c r="I278" s="360">
        <f>I$260*Assumptions!$U35*(1+Assumptions!$J$24)^(I$1-$G$1)*CHOOSE(Assumptions!$P$3,'Cost Curves'!AP$6,'Cost Curves'!AP$7,'Cost Curves'!AP$8)</f>
        <v>0</v>
      </c>
      <c r="J278" s="360">
        <f>J$260*Assumptions!$U35*(1+Assumptions!$J$24)^(J$1-$G$1)*CHOOSE(Assumptions!$P$3,'Cost Curves'!AQ$6,'Cost Curves'!AQ$7,'Cost Curves'!AQ$8)</f>
        <v>0</v>
      </c>
      <c r="K278" s="360">
        <f>K$260*Assumptions!$AA35*(1+Assumptions!$J$24)^(K$1-$G$1)*CHOOSE(Assumptions!$P$3,'Cost Curves'!AR$6,'Cost Curves'!AR$7,'Cost Curves'!AR$8)</f>
        <v>0</v>
      </c>
      <c r="L278" s="360">
        <f>L$260*Assumptions!$AA35*(1+Assumptions!$J$24)^(L$1-$G$1)*CHOOSE(Assumptions!$P$3,'Cost Curves'!AS$6,'Cost Curves'!AS$7,'Cost Curves'!AS$8)</f>
        <v>0</v>
      </c>
      <c r="M278" s="360">
        <f>M$260*Assumptions!$AA35*(1+Assumptions!$J$24)^(M$1-$G$1)*CHOOSE(Assumptions!$P$3,'Cost Curves'!AT$6,'Cost Curves'!AT$7,'Cost Curves'!AT$8)</f>
        <v>0</v>
      </c>
      <c r="N278" s="360">
        <f>N$260*Assumptions!$AA35*(1+Assumptions!$J$24)^(N$1-$G$1)*CHOOSE(Assumptions!$P$3,'Cost Curves'!AU$6,'Cost Curves'!AU$7,'Cost Curves'!AU$8)</f>
        <v>5663.5691502815262</v>
      </c>
      <c r="O278" s="360">
        <f>O$260*Assumptions!$AA35*(1+Assumptions!$J$24)^(O$1-$G$1)*CHOOSE(Assumptions!$P$3,'Cost Curves'!AV$6,'Cost Curves'!AV$7,'Cost Curves'!AV$8)</f>
        <v>0</v>
      </c>
      <c r="P278" s="360">
        <f>P$260*Assumptions!$AA35*(1+Assumptions!$J$24)^(P$1-$G$1)*CHOOSE(Assumptions!$P$3,'Cost Curves'!AW$6,'Cost Curves'!AW$7,'Cost Curves'!AW$8)</f>
        <v>0</v>
      </c>
      <c r="Q278" s="360">
        <f>Q$260*Assumptions!$AA35*(1+Assumptions!$J$24)^(Q$1-$G$1)*CHOOSE(Assumptions!$P$3,'Cost Curves'!AX$6,'Cost Curves'!AX$7,'Cost Curves'!AX$8)</f>
        <v>0</v>
      </c>
      <c r="R278" s="360">
        <f>R$260*Assumptions!$AA35*(1+Assumptions!$J$24)^(R$1-$G$1)*CHOOSE(Assumptions!$P$3,'Cost Curves'!AY$6,'Cost Curves'!AY$7,'Cost Curves'!AY$8)</f>
        <v>0</v>
      </c>
      <c r="S278" s="360">
        <f>S$260*Assumptions!$AA35*(1+Assumptions!$J$24)^(S$1-$G$1)*CHOOSE(Assumptions!$P$3,'Cost Curves'!AZ$6,'Cost Curves'!AZ$7,'Cost Curves'!AZ$8)</f>
        <v>0</v>
      </c>
      <c r="T278" s="360">
        <f>T$260*Assumptions!$AA35*(1+Assumptions!$J$24)^(T$1-$G$1)*CHOOSE(Assumptions!$P$3,'Cost Curves'!BA$6,'Cost Curves'!BA$7,'Cost Curves'!BA$8)</f>
        <v>6762.5977504444518</v>
      </c>
      <c r="U278" s="360">
        <f>U$260*Assumptions!$AA35*(1+Assumptions!$J$24)^(U$1-$G$1)*CHOOSE(Assumptions!$P$3,'Cost Curves'!BB$6,'Cost Curves'!BB$7,'Cost Curves'!BB$8)</f>
        <v>0</v>
      </c>
      <c r="V278" s="360">
        <f>V$260*Assumptions!$AA35*(1+Assumptions!$J$24)^(V$1-$G$1)*CHOOSE(Assumptions!$P$3,'Cost Curves'!BC$6,'Cost Curves'!BC$7,'Cost Curves'!BC$8)</f>
        <v>0</v>
      </c>
      <c r="W278" s="360">
        <f>W$260*Assumptions!$AA35*(1+Assumptions!$J$24)^(W$1-$G$1)*CHOOSE(Assumptions!$P$3,'Cost Curves'!BD$6,'Cost Curves'!BD$7,'Cost Curves'!BD$8)</f>
        <v>0</v>
      </c>
      <c r="X278" s="360">
        <f>X$260*Assumptions!$AA35*(1+Assumptions!$J$24)^(X$1-$G$1)*CHOOSE(Assumptions!$P$3,'Cost Curves'!BE$6,'Cost Curves'!BE$7,'Cost Curves'!BE$8)</f>
        <v>0</v>
      </c>
      <c r="Y278" s="12"/>
      <c r="Z278" s="12"/>
    </row>
    <row r="279" spans="1:26" ht="14.25" customHeight="1">
      <c r="A279" s="423"/>
      <c r="B279" s="423"/>
      <c r="C279" s="423"/>
      <c r="D279" s="359" t="s">
        <v>82</v>
      </c>
      <c r="E279" s="12"/>
      <c r="F279" s="12"/>
      <c r="G279" s="360">
        <f>G$260*Assumptions!$R36*(1+Assumptions!$J$24)^(G$1-$G$1)*CHOOSE(Assumptions!$P$3,'Cost Curves'!AN$6,'Cost Curves'!AN$7,'Cost Curves'!AN$8)</f>
        <v>0</v>
      </c>
      <c r="H279" s="360">
        <f>H$260*Assumptions!$U36*(1+Assumptions!$J$24)^(H$1-$G$1)*CHOOSE(Assumptions!$P$3,'Cost Curves'!AO$6,'Cost Curves'!AO$7,'Cost Curves'!AO$8)</f>
        <v>0</v>
      </c>
      <c r="I279" s="360">
        <f>I$260*Assumptions!$U36*(1+Assumptions!$J$24)^(I$1-$G$1)*CHOOSE(Assumptions!$P$3,'Cost Curves'!AP$6,'Cost Curves'!AP$7,'Cost Curves'!AP$8)</f>
        <v>0</v>
      </c>
      <c r="J279" s="360">
        <f>J$260*Assumptions!$U36*(1+Assumptions!$J$24)^(J$1-$G$1)*CHOOSE(Assumptions!$P$3,'Cost Curves'!AQ$6,'Cost Curves'!AQ$7,'Cost Curves'!AQ$8)</f>
        <v>0</v>
      </c>
      <c r="K279" s="360">
        <f>K$260*Assumptions!$AA36*(1+Assumptions!$J$24)^(K$1-$G$1)*CHOOSE(Assumptions!$P$3,'Cost Curves'!AR$6,'Cost Curves'!AR$7,'Cost Curves'!AR$8)</f>
        <v>0</v>
      </c>
      <c r="L279" s="360">
        <f>L$260*Assumptions!$AA36*(1+Assumptions!$J$24)^(L$1-$G$1)*CHOOSE(Assumptions!$P$3,'Cost Curves'!AS$6,'Cost Curves'!AS$7,'Cost Curves'!AS$8)</f>
        <v>0</v>
      </c>
      <c r="M279" s="360">
        <f>M$260*Assumptions!$AA36*(1+Assumptions!$J$24)^(M$1-$G$1)*CHOOSE(Assumptions!$P$3,'Cost Curves'!AT$6,'Cost Curves'!AT$7,'Cost Curves'!AT$8)</f>
        <v>0</v>
      </c>
      <c r="N279" s="360">
        <f>N$260*Assumptions!$AA36*(1+Assumptions!$J$24)^(N$1-$G$1)*CHOOSE(Assumptions!$P$3,'Cost Curves'!AU$6,'Cost Curves'!AU$7,'Cost Curves'!AU$8)</f>
        <v>0</v>
      </c>
      <c r="O279" s="360">
        <f>O$260*Assumptions!$AA36*(1+Assumptions!$J$24)^(O$1-$G$1)*CHOOSE(Assumptions!$P$3,'Cost Curves'!AV$6,'Cost Curves'!AV$7,'Cost Curves'!AV$8)</f>
        <v>0</v>
      </c>
      <c r="P279" s="360">
        <f>P$260*Assumptions!$AA36*(1+Assumptions!$J$24)^(P$1-$G$1)*CHOOSE(Assumptions!$P$3,'Cost Curves'!AW$6,'Cost Curves'!AW$7,'Cost Curves'!AW$8)</f>
        <v>0</v>
      </c>
      <c r="Q279" s="360">
        <f>Q$260*Assumptions!$AA36*(1+Assumptions!$J$24)^(Q$1-$G$1)*CHOOSE(Assumptions!$P$3,'Cost Curves'!AX$6,'Cost Curves'!AX$7,'Cost Curves'!AX$8)</f>
        <v>0</v>
      </c>
      <c r="R279" s="360">
        <f>R$260*Assumptions!$AA36*(1+Assumptions!$J$24)^(R$1-$G$1)*CHOOSE(Assumptions!$P$3,'Cost Curves'!AY$6,'Cost Curves'!AY$7,'Cost Curves'!AY$8)</f>
        <v>0</v>
      </c>
      <c r="S279" s="360">
        <f>S$260*Assumptions!$AA36*(1+Assumptions!$J$24)^(S$1-$G$1)*CHOOSE(Assumptions!$P$3,'Cost Curves'!AZ$6,'Cost Curves'!AZ$7,'Cost Curves'!AZ$8)</f>
        <v>0</v>
      </c>
      <c r="T279" s="360">
        <f>T$260*Assumptions!$AA36*(1+Assumptions!$J$24)^(T$1-$G$1)*CHOOSE(Assumptions!$P$3,'Cost Curves'!BA$6,'Cost Curves'!BA$7,'Cost Curves'!BA$8)</f>
        <v>0</v>
      </c>
      <c r="U279" s="360">
        <f>U$260*Assumptions!$AA36*(1+Assumptions!$J$24)^(U$1-$G$1)*CHOOSE(Assumptions!$P$3,'Cost Curves'!BB$6,'Cost Curves'!BB$7,'Cost Curves'!BB$8)</f>
        <v>0</v>
      </c>
      <c r="V279" s="360">
        <f>V$260*Assumptions!$AA36*(1+Assumptions!$J$24)^(V$1-$G$1)*CHOOSE(Assumptions!$P$3,'Cost Curves'!BC$6,'Cost Curves'!BC$7,'Cost Curves'!BC$8)</f>
        <v>0</v>
      </c>
      <c r="W279" s="360">
        <f>W$260*Assumptions!$AA36*(1+Assumptions!$J$24)^(W$1-$G$1)*CHOOSE(Assumptions!$P$3,'Cost Curves'!BD$6,'Cost Curves'!BD$7,'Cost Curves'!BD$8)</f>
        <v>0</v>
      </c>
      <c r="X279" s="360">
        <f>X$260*Assumptions!$AA36*(1+Assumptions!$J$24)^(X$1-$G$1)*CHOOSE(Assumptions!$P$3,'Cost Curves'!BE$6,'Cost Curves'!BE$7,'Cost Curves'!BE$8)</f>
        <v>0</v>
      </c>
      <c r="Y279" s="12"/>
      <c r="Z279" s="12"/>
    </row>
    <row r="280" spans="1:26" ht="14.25" customHeight="1">
      <c r="A280" s="423"/>
      <c r="B280" s="423"/>
      <c r="C280" s="423"/>
      <c r="D280" s="359" t="s">
        <v>83</v>
      </c>
      <c r="E280" s="12"/>
      <c r="F280" s="12"/>
      <c r="G280" s="360">
        <f>G$260*Assumptions!$R37*(1+Assumptions!$J$24)^(G$1-$G$1)*CHOOSE(Assumptions!$P$3,'Cost Curves'!AN$6,'Cost Curves'!AN$7,'Cost Curves'!AN$8)</f>
        <v>0</v>
      </c>
      <c r="H280" s="360">
        <f>H$260*Assumptions!$U37*(1+Assumptions!$J$24)^(H$1-$G$1)*CHOOSE(Assumptions!$P$3,'Cost Curves'!AO$6,'Cost Curves'!AO$7,'Cost Curves'!AO$8)</f>
        <v>12885.300000000001</v>
      </c>
      <c r="I280" s="360">
        <f>I$260*Assumptions!$U37*(1+Assumptions!$J$24)^(I$1-$G$1)*CHOOSE(Assumptions!$P$3,'Cost Curves'!AP$6,'Cost Curves'!AP$7,'Cost Curves'!AP$8)</f>
        <v>0</v>
      </c>
      <c r="J280" s="360">
        <f>J$260*Assumptions!$U37*(1+Assumptions!$J$24)^(J$1-$G$1)*CHOOSE(Assumptions!$P$3,'Cost Curves'!AQ$6,'Cost Curves'!AQ$7,'Cost Curves'!AQ$8)</f>
        <v>0</v>
      </c>
      <c r="K280" s="360">
        <f>K$260*Assumptions!$AA37*(1+Assumptions!$J$24)^(K$1-$G$1)*CHOOSE(Assumptions!$P$3,'Cost Curves'!AR$6,'Cost Curves'!AR$7,'Cost Curves'!AR$8)</f>
        <v>0</v>
      </c>
      <c r="L280" s="360">
        <f>L$260*Assumptions!$AA37*(1+Assumptions!$J$24)^(L$1-$G$1)*CHOOSE(Assumptions!$P$3,'Cost Curves'!AS$6,'Cost Curves'!AS$7,'Cost Curves'!AS$8)</f>
        <v>0</v>
      </c>
      <c r="M280" s="360">
        <f>M$260*Assumptions!$AA37*(1+Assumptions!$J$24)^(M$1-$G$1)*CHOOSE(Assumptions!$P$3,'Cost Curves'!AT$6,'Cost Curves'!AT$7,'Cost Curves'!AT$8)</f>
        <v>0</v>
      </c>
      <c r="N280" s="360">
        <f>N$260*Assumptions!$AA37*(1+Assumptions!$J$24)^(N$1-$G$1)*CHOOSE(Assumptions!$P$3,'Cost Curves'!AU$6,'Cost Curves'!AU$7,'Cost Curves'!AU$8)</f>
        <v>15385.722056465123</v>
      </c>
      <c r="O280" s="360">
        <f>O$260*Assumptions!$AA37*(1+Assumptions!$J$24)^(O$1-$G$1)*CHOOSE(Assumptions!$P$3,'Cost Curves'!AV$6,'Cost Curves'!AV$7,'Cost Curves'!AV$8)</f>
        <v>0</v>
      </c>
      <c r="P280" s="360">
        <f>P$260*Assumptions!$AA37*(1+Assumptions!$J$24)^(P$1-$G$1)*CHOOSE(Assumptions!$P$3,'Cost Curves'!AW$6,'Cost Curves'!AW$7,'Cost Curves'!AW$8)</f>
        <v>0</v>
      </c>
      <c r="Q280" s="360">
        <f>Q$260*Assumptions!$AA37*(1+Assumptions!$J$24)^(Q$1-$G$1)*CHOOSE(Assumptions!$P$3,'Cost Curves'!AX$6,'Cost Curves'!AX$7,'Cost Curves'!AX$8)</f>
        <v>0</v>
      </c>
      <c r="R280" s="360">
        <f>R$260*Assumptions!$AA37*(1+Assumptions!$J$24)^(R$1-$G$1)*CHOOSE(Assumptions!$P$3,'Cost Curves'!AY$6,'Cost Curves'!AY$7,'Cost Curves'!AY$8)</f>
        <v>0</v>
      </c>
      <c r="S280" s="360">
        <f>S$260*Assumptions!$AA37*(1+Assumptions!$J$24)^(S$1-$G$1)*CHOOSE(Assumptions!$P$3,'Cost Curves'!AZ$6,'Cost Curves'!AZ$7,'Cost Curves'!AZ$8)</f>
        <v>0</v>
      </c>
      <c r="T280" s="360">
        <f>T$260*Assumptions!$AA37*(1+Assumptions!$J$24)^(T$1-$G$1)*CHOOSE(Assumptions!$P$3,'Cost Curves'!BA$6,'Cost Curves'!BA$7,'Cost Curves'!BA$8)</f>
        <v>18371.356755279063</v>
      </c>
      <c r="U280" s="360">
        <f>U$260*Assumptions!$AA37*(1+Assumptions!$J$24)^(U$1-$G$1)*CHOOSE(Assumptions!$P$3,'Cost Curves'!BB$6,'Cost Curves'!BB$7,'Cost Curves'!BB$8)</f>
        <v>0</v>
      </c>
      <c r="V280" s="360">
        <f>V$260*Assumptions!$AA37*(1+Assumptions!$J$24)^(V$1-$G$1)*CHOOSE(Assumptions!$P$3,'Cost Curves'!BC$6,'Cost Curves'!BC$7,'Cost Curves'!BC$8)</f>
        <v>0</v>
      </c>
      <c r="W280" s="360">
        <f>W$260*Assumptions!$AA37*(1+Assumptions!$J$24)^(W$1-$G$1)*CHOOSE(Assumptions!$P$3,'Cost Curves'!BD$6,'Cost Curves'!BD$7,'Cost Curves'!BD$8)</f>
        <v>0</v>
      </c>
      <c r="X280" s="360">
        <f>X$260*Assumptions!$AA37*(1+Assumptions!$J$24)^(X$1-$G$1)*CHOOSE(Assumptions!$P$3,'Cost Curves'!BE$6,'Cost Curves'!BE$7,'Cost Curves'!BE$8)</f>
        <v>0</v>
      </c>
      <c r="Y280" s="12"/>
      <c r="Z280" s="12"/>
    </row>
    <row r="281" spans="1:26" ht="14.25" customHeight="1">
      <c r="A281" s="423"/>
      <c r="B281" s="423"/>
      <c r="C281" s="423"/>
      <c r="D281" s="359" t="s">
        <v>84</v>
      </c>
      <c r="E281" s="12"/>
      <c r="F281" s="12"/>
      <c r="G281" s="360">
        <f>G$260*Assumptions!$R38*(1+Assumptions!$J$24)^(G$1-$G$1)*CHOOSE(Assumptions!$P$3,'Cost Curves'!AN$6,'Cost Curves'!AN$7,'Cost Curves'!AN$8)</f>
        <v>0</v>
      </c>
      <c r="H281" s="360">
        <f>H$260*Assumptions!$U38*(1+Assumptions!$J$24)^(H$1-$G$1)*CHOOSE(Assumptions!$P$3,'Cost Curves'!AO$6,'Cost Curves'!AO$7,'Cost Curves'!AO$8)</f>
        <v>25276.2</v>
      </c>
      <c r="I281" s="360">
        <f>I$260*Assumptions!$U38*(1+Assumptions!$J$24)^(I$1-$G$1)*CHOOSE(Assumptions!$P$3,'Cost Curves'!AP$6,'Cost Curves'!AP$7,'Cost Curves'!AP$8)</f>
        <v>0</v>
      </c>
      <c r="J281" s="360">
        <f>J$260*Assumptions!$U38*(1+Assumptions!$J$24)^(J$1-$G$1)*CHOOSE(Assumptions!$P$3,'Cost Curves'!AQ$6,'Cost Curves'!AQ$7,'Cost Curves'!AQ$8)</f>
        <v>0</v>
      </c>
      <c r="K281" s="360">
        <f>K$260*Assumptions!$AA38*(1+Assumptions!$J$24)^(K$1-$G$1)*CHOOSE(Assumptions!$P$3,'Cost Curves'!AR$6,'Cost Curves'!AR$7,'Cost Curves'!AR$8)</f>
        <v>0</v>
      </c>
      <c r="L281" s="360">
        <f>L$260*Assumptions!$AA38*(1+Assumptions!$J$24)^(L$1-$G$1)*CHOOSE(Assumptions!$P$3,'Cost Curves'!AS$6,'Cost Curves'!AS$7,'Cost Curves'!AS$8)</f>
        <v>0</v>
      </c>
      <c r="M281" s="360">
        <f>M$260*Assumptions!$AA38*(1+Assumptions!$J$24)^(M$1-$G$1)*CHOOSE(Assumptions!$P$3,'Cost Curves'!AT$6,'Cost Curves'!AT$7,'Cost Curves'!AT$8)</f>
        <v>0</v>
      </c>
      <c r="N281" s="360">
        <f>N$260*Assumptions!$AA38*(1+Assumptions!$J$24)^(N$1-$G$1)*CHOOSE(Assumptions!$P$3,'Cost Curves'!AU$6,'Cost Curves'!AU$7,'Cost Curves'!AU$8)</f>
        <v>30181.10465752631</v>
      </c>
      <c r="O281" s="360">
        <f>O$260*Assumptions!$AA38*(1+Assumptions!$J$24)^(O$1-$G$1)*CHOOSE(Assumptions!$P$3,'Cost Curves'!AV$6,'Cost Curves'!AV$7,'Cost Curves'!AV$8)</f>
        <v>0</v>
      </c>
      <c r="P281" s="360">
        <f>P$260*Assumptions!$AA38*(1+Assumptions!$J$24)^(P$1-$G$1)*CHOOSE(Assumptions!$P$3,'Cost Curves'!AW$6,'Cost Curves'!AW$7,'Cost Curves'!AW$8)</f>
        <v>0</v>
      </c>
      <c r="Q281" s="360">
        <f>Q$260*Assumptions!$AA38*(1+Assumptions!$J$24)^(Q$1-$G$1)*CHOOSE(Assumptions!$P$3,'Cost Curves'!AX$6,'Cost Curves'!AX$7,'Cost Curves'!AX$8)</f>
        <v>0</v>
      </c>
      <c r="R281" s="360">
        <f>R$260*Assumptions!$AA38*(1+Assumptions!$J$24)^(R$1-$G$1)*CHOOSE(Assumptions!$P$3,'Cost Curves'!AY$6,'Cost Curves'!AY$7,'Cost Curves'!AY$8)</f>
        <v>0</v>
      </c>
      <c r="S281" s="360">
        <f>S$260*Assumptions!$AA38*(1+Assumptions!$J$24)^(S$1-$G$1)*CHOOSE(Assumptions!$P$3,'Cost Curves'!AZ$6,'Cost Curves'!AZ$7,'Cost Curves'!AZ$8)</f>
        <v>0</v>
      </c>
      <c r="T281" s="360">
        <f>T$260*Assumptions!$AA38*(1+Assumptions!$J$24)^(T$1-$G$1)*CHOOSE(Assumptions!$P$3,'Cost Curves'!BA$6,'Cost Curves'!BA$7,'Cost Curves'!BA$8)</f>
        <v>36037.817328101381</v>
      </c>
      <c r="U281" s="360">
        <f>U$260*Assumptions!$AA38*(1+Assumptions!$J$24)^(U$1-$G$1)*CHOOSE(Assumptions!$P$3,'Cost Curves'!BB$6,'Cost Curves'!BB$7,'Cost Curves'!BB$8)</f>
        <v>0</v>
      </c>
      <c r="V281" s="360">
        <f>V$260*Assumptions!$AA38*(1+Assumptions!$J$24)^(V$1-$G$1)*CHOOSE(Assumptions!$P$3,'Cost Curves'!BC$6,'Cost Curves'!BC$7,'Cost Curves'!BC$8)</f>
        <v>0</v>
      </c>
      <c r="W281" s="360">
        <f>W$260*Assumptions!$AA38*(1+Assumptions!$J$24)^(W$1-$G$1)*CHOOSE(Assumptions!$P$3,'Cost Curves'!BD$6,'Cost Curves'!BD$7,'Cost Curves'!BD$8)</f>
        <v>0</v>
      </c>
      <c r="X281" s="360">
        <f>X$260*Assumptions!$AA38*(1+Assumptions!$J$24)^(X$1-$G$1)*CHOOSE(Assumptions!$P$3,'Cost Curves'!BE$6,'Cost Curves'!BE$7,'Cost Curves'!BE$8)</f>
        <v>0</v>
      </c>
      <c r="Y281" s="12"/>
      <c r="Z281" s="12"/>
    </row>
    <row r="282" spans="1:26" ht="14.25" customHeight="1">
      <c r="A282" s="423"/>
      <c r="B282" s="423"/>
      <c r="C282" s="423"/>
      <c r="D282" s="359" t="s">
        <v>85</v>
      </c>
      <c r="E282" s="12"/>
      <c r="F282" s="12"/>
      <c r="G282" s="360">
        <f>G$260*Assumptions!$R39*(1+Assumptions!$J$24)^(G$1-$G$1)*CHOOSE(Assumptions!$P$3,'Cost Curves'!AN$6,'Cost Curves'!AN$7,'Cost Curves'!AN$8)</f>
        <v>0</v>
      </c>
      <c r="H282" s="360">
        <f>H$260*Assumptions!$U39*(1+Assumptions!$J$24)^(H$1-$G$1)*CHOOSE(Assumptions!$P$3,'Cost Curves'!AO$6,'Cost Curves'!AO$7,'Cost Curves'!AO$8)</f>
        <v>7902.6750000000002</v>
      </c>
      <c r="I282" s="360">
        <f>I$260*Assumptions!$U39*(1+Assumptions!$J$24)^(I$1-$G$1)*CHOOSE(Assumptions!$P$3,'Cost Curves'!AP$6,'Cost Curves'!AP$7,'Cost Curves'!AP$8)</f>
        <v>0</v>
      </c>
      <c r="J282" s="360">
        <f>J$260*Assumptions!$U39*(1+Assumptions!$J$24)^(J$1-$G$1)*CHOOSE(Assumptions!$P$3,'Cost Curves'!AQ$6,'Cost Curves'!AQ$7,'Cost Curves'!AQ$8)</f>
        <v>0</v>
      </c>
      <c r="K282" s="360">
        <f>K$260*Assumptions!$AA39*(1+Assumptions!$J$24)^(K$1-$G$1)*CHOOSE(Assumptions!$P$3,'Cost Curves'!AR$6,'Cost Curves'!AR$7,'Cost Curves'!AR$8)</f>
        <v>0</v>
      </c>
      <c r="L282" s="360">
        <f>L$260*Assumptions!$AA39*(1+Assumptions!$J$24)^(L$1-$G$1)*CHOOSE(Assumptions!$P$3,'Cost Curves'!AS$6,'Cost Curves'!AS$7,'Cost Curves'!AS$8)</f>
        <v>0</v>
      </c>
      <c r="M282" s="360">
        <f>M$260*Assumptions!$AA39*(1+Assumptions!$J$24)^(M$1-$G$1)*CHOOSE(Assumptions!$P$3,'Cost Curves'!AT$6,'Cost Curves'!AT$7,'Cost Curves'!AT$8)</f>
        <v>0</v>
      </c>
      <c r="N282" s="360">
        <f>N$260*Assumptions!$AA39*(1+Assumptions!$J$24)^(N$1-$G$1)*CHOOSE(Assumptions!$P$3,'Cost Curves'!AU$6,'Cost Curves'!AU$7,'Cost Curves'!AU$8)</f>
        <v>9436.2072324723158</v>
      </c>
      <c r="O282" s="360">
        <f>O$260*Assumptions!$AA39*(1+Assumptions!$J$24)^(O$1-$G$1)*CHOOSE(Assumptions!$P$3,'Cost Curves'!AV$6,'Cost Curves'!AV$7,'Cost Curves'!AV$8)</f>
        <v>0</v>
      </c>
      <c r="P282" s="360">
        <f>P$260*Assumptions!$AA39*(1+Assumptions!$J$24)^(P$1-$G$1)*CHOOSE(Assumptions!$P$3,'Cost Curves'!AW$6,'Cost Curves'!AW$7,'Cost Curves'!AW$8)</f>
        <v>0</v>
      </c>
      <c r="Q282" s="360">
        <f>Q$260*Assumptions!$AA39*(1+Assumptions!$J$24)^(Q$1-$G$1)*CHOOSE(Assumptions!$P$3,'Cost Curves'!AX$6,'Cost Curves'!AX$7,'Cost Curves'!AX$8)</f>
        <v>0</v>
      </c>
      <c r="R282" s="360">
        <f>R$260*Assumptions!$AA39*(1+Assumptions!$J$24)^(R$1-$G$1)*CHOOSE(Assumptions!$P$3,'Cost Curves'!AY$6,'Cost Curves'!AY$7,'Cost Curves'!AY$8)</f>
        <v>0</v>
      </c>
      <c r="S282" s="360">
        <f>S$260*Assumptions!$AA39*(1+Assumptions!$J$24)^(S$1-$G$1)*CHOOSE(Assumptions!$P$3,'Cost Curves'!AZ$6,'Cost Curves'!AZ$7,'Cost Curves'!AZ$8)</f>
        <v>0</v>
      </c>
      <c r="T282" s="360">
        <f>T$260*Assumptions!$AA39*(1+Assumptions!$J$24)^(T$1-$G$1)*CHOOSE(Assumptions!$P$3,'Cost Curves'!BA$6,'Cost Curves'!BA$7,'Cost Curves'!BA$8)</f>
        <v>11267.324916457124</v>
      </c>
      <c r="U282" s="360">
        <f>U$260*Assumptions!$AA39*(1+Assumptions!$J$24)^(U$1-$G$1)*CHOOSE(Assumptions!$P$3,'Cost Curves'!BB$6,'Cost Curves'!BB$7,'Cost Curves'!BB$8)</f>
        <v>0</v>
      </c>
      <c r="V282" s="360">
        <f>V$260*Assumptions!$AA39*(1+Assumptions!$J$24)^(V$1-$G$1)*CHOOSE(Assumptions!$P$3,'Cost Curves'!BC$6,'Cost Curves'!BC$7,'Cost Curves'!BC$8)</f>
        <v>0</v>
      </c>
      <c r="W282" s="360">
        <f>W$260*Assumptions!$AA39*(1+Assumptions!$J$24)^(W$1-$G$1)*CHOOSE(Assumptions!$P$3,'Cost Curves'!BD$6,'Cost Curves'!BD$7,'Cost Curves'!BD$8)</f>
        <v>0</v>
      </c>
      <c r="X282" s="360">
        <f>X$260*Assumptions!$AA39*(1+Assumptions!$J$24)^(X$1-$G$1)*CHOOSE(Assumptions!$P$3,'Cost Curves'!BE$6,'Cost Curves'!BE$7,'Cost Curves'!BE$8)</f>
        <v>0</v>
      </c>
      <c r="Y282" s="12"/>
      <c r="Z282" s="12"/>
    </row>
    <row r="283" spans="1:26" ht="14.25" customHeight="1">
      <c r="A283" s="423"/>
      <c r="B283" s="423"/>
      <c r="C283" s="423"/>
      <c r="D283" s="359" t="s">
        <v>86</v>
      </c>
      <c r="E283" s="12"/>
      <c r="F283" s="12"/>
      <c r="G283" s="360">
        <f>G$260*Assumptions!$R40*(1+Assumptions!$J$24)^(G$1-$G$1)*CHOOSE(Assumptions!$P$3,'Cost Curves'!AN$6,'Cost Curves'!AN$7,'Cost Curves'!AN$8)</f>
        <v>0</v>
      </c>
      <c r="H283" s="360">
        <f>H$260*Assumptions!$U40*(1+Assumptions!$J$24)^(H$1-$G$1)*CHOOSE(Assumptions!$P$3,'Cost Curves'!AO$6,'Cost Curves'!AO$7,'Cost Curves'!AO$8)</f>
        <v>1390.5</v>
      </c>
      <c r="I283" s="360">
        <f>I$260*Assumptions!$U40*(1+Assumptions!$J$24)^(I$1-$G$1)*CHOOSE(Assumptions!$P$3,'Cost Curves'!AP$6,'Cost Curves'!AP$7,'Cost Curves'!AP$8)</f>
        <v>0</v>
      </c>
      <c r="J283" s="360">
        <f>J$260*Assumptions!$U40*(1+Assumptions!$J$24)^(J$1-$G$1)*CHOOSE(Assumptions!$P$3,'Cost Curves'!AQ$6,'Cost Curves'!AQ$7,'Cost Curves'!AQ$8)</f>
        <v>0</v>
      </c>
      <c r="K283" s="360">
        <f>K$260*Assumptions!$AA40*(1+Assumptions!$J$24)^(K$1-$G$1)*CHOOSE(Assumptions!$P$3,'Cost Curves'!AR$6,'Cost Curves'!AR$7,'Cost Curves'!AR$8)</f>
        <v>0</v>
      </c>
      <c r="L283" s="360">
        <f>L$260*Assumptions!$AA40*(1+Assumptions!$J$24)^(L$1-$G$1)*CHOOSE(Assumptions!$P$3,'Cost Curves'!AS$6,'Cost Curves'!AS$7,'Cost Curves'!AS$8)</f>
        <v>0</v>
      </c>
      <c r="M283" s="360">
        <f>M$260*Assumptions!$AA40*(1+Assumptions!$J$24)^(M$1-$G$1)*CHOOSE(Assumptions!$P$3,'Cost Curves'!AT$6,'Cost Curves'!AT$7,'Cost Curves'!AT$8)</f>
        <v>0</v>
      </c>
      <c r="N283" s="360">
        <f>N$260*Assumptions!$AA40*(1+Assumptions!$J$24)^(N$1-$G$1)*CHOOSE(Assumptions!$P$3,'Cost Curves'!AU$6,'Cost Curves'!AU$7,'Cost Curves'!AU$8)</f>
        <v>1660.3297183235745</v>
      </c>
      <c r="O283" s="360">
        <f>O$260*Assumptions!$AA40*(1+Assumptions!$J$24)^(O$1-$G$1)*CHOOSE(Assumptions!$P$3,'Cost Curves'!AV$6,'Cost Curves'!AV$7,'Cost Curves'!AV$8)</f>
        <v>0</v>
      </c>
      <c r="P283" s="360">
        <f>P$260*Assumptions!$AA40*(1+Assumptions!$J$24)^(P$1-$G$1)*CHOOSE(Assumptions!$P$3,'Cost Curves'!AW$6,'Cost Curves'!AW$7,'Cost Curves'!AW$8)</f>
        <v>0</v>
      </c>
      <c r="Q283" s="360">
        <f>Q$260*Assumptions!$AA40*(1+Assumptions!$J$24)^(Q$1-$G$1)*CHOOSE(Assumptions!$P$3,'Cost Curves'!AX$6,'Cost Curves'!AX$7,'Cost Curves'!AX$8)</f>
        <v>0</v>
      </c>
      <c r="R283" s="360">
        <f>R$260*Assumptions!$AA40*(1+Assumptions!$J$24)^(R$1-$G$1)*CHOOSE(Assumptions!$P$3,'Cost Curves'!AY$6,'Cost Curves'!AY$7,'Cost Curves'!AY$8)</f>
        <v>0</v>
      </c>
      <c r="S283" s="360">
        <f>S$260*Assumptions!$AA40*(1+Assumptions!$J$24)^(S$1-$G$1)*CHOOSE(Assumptions!$P$3,'Cost Curves'!AZ$6,'Cost Curves'!AZ$7,'Cost Curves'!AZ$8)</f>
        <v>0</v>
      </c>
      <c r="T283" s="360">
        <f>T$260*Assumptions!$AA40*(1+Assumptions!$J$24)^(T$1-$G$1)*CHOOSE(Assumptions!$P$3,'Cost Curves'!BA$6,'Cost Curves'!BA$7,'Cost Curves'!BA$8)</f>
        <v>1982.5205131596113</v>
      </c>
      <c r="U283" s="360">
        <f>U$260*Assumptions!$AA40*(1+Assumptions!$J$24)^(U$1-$G$1)*CHOOSE(Assumptions!$P$3,'Cost Curves'!BB$6,'Cost Curves'!BB$7,'Cost Curves'!BB$8)</f>
        <v>0</v>
      </c>
      <c r="V283" s="360">
        <f>V$260*Assumptions!$AA40*(1+Assumptions!$J$24)^(V$1-$G$1)*CHOOSE(Assumptions!$P$3,'Cost Curves'!BC$6,'Cost Curves'!BC$7,'Cost Curves'!BC$8)</f>
        <v>0</v>
      </c>
      <c r="W283" s="360">
        <f>W$260*Assumptions!$AA40*(1+Assumptions!$J$24)^(W$1-$G$1)*CHOOSE(Assumptions!$P$3,'Cost Curves'!BD$6,'Cost Curves'!BD$7,'Cost Curves'!BD$8)</f>
        <v>0</v>
      </c>
      <c r="X283" s="360">
        <f>X$260*Assumptions!$AA40*(1+Assumptions!$J$24)^(X$1-$G$1)*CHOOSE(Assumptions!$P$3,'Cost Curves'!BE$6,'Cost Curves'!BE$7,'Cost Curves'!BE$8)</f>
        <v>0</v>
      </c>
      <c r="Y283" s="12"/>
      <c r="Z283" s="12"/>
    </row>
    <row r="284" spans="1:26" ht="14.25" customHeight="1">
      <c r="A284" s="423"/>
      <c r="B284" s="423"/>
      <c r="C284" s="423"/>
      <c r="D284" s="359" t="s">
        <v>87</v>
      </c>
      <c r="E284" s="12"/>
      <c r="F284" s="12"/>
      <c r="G284" s="360">
        <f>G$260*Assumptions!$R41*(1+Assumptions!$J$24)^(G$1-$G$1)*CHOOSE(Assumptions!$P$3,'Cost Curves'!AN$6,'Cost Curves'!AN$7,'Cost Curves'!AN$8)</f>
        <v>0</v>
      </c>
      <c r="H284" s="360">
        <f>H$260*Assumptions!$U41*(1+Assumptions!$J$24)^(H$1-$G$1)*CHOOSE(Assumptions!$P$3,'Cost Curves'!AO$6,'Cost Curves'!AO$7,'Cost Curves'!AO$8)</f>
        <v>0</v>
      </c>
      <c r="I284" s="360">
        <f>I$260*Assumptions!$U41*(1+Assumptions!$J$24)^(I$1-$G$1)*CHOOSE(Assumptions!$P$3,'Cost Curves'!AP$6,'Cost Curves'!AP$7,'Cost Curves'!AP$8)</f>
        <v>0</v>
      </c>
      <c r="J284" s="360">
        <f>J$260*Assumptions!$U41*(1+Assumptions!$J$24)^(J$1-$G$1)*CHOOSE(Assumptions!$P$3,'Cost Curves'!AQ$6,'Cost Curves'!AQ$7,'Cost Curves'!AQ$8)</f>
        <v>0</v>
      </c>
      <c r="K284" s="360">
        <f>K$260*Assumptions!$AA41*(1+Assumptions!$J$24)^(K$1-$G$1)*CHOOSE(Assumptions!$P$3,'Cost Curves'!AR$6,'Cost Curves'!AR$7,'Cost Curves'!AR$8)</f>
        <v>0</v>
      </c>
      <c r="L284" s="360">
        <f>L$260*Assumptions!$AA41*(1+Assumptions!$J$24)^(L$1-$G$1)*CHOOSE(Assumptions!$P$3,'Cost Curves'!AS$6,'Cost Curves'!AS$7,'Cost Curves'!AS$8)</f>
        <v>0</v>
      </c>
      <c r="M284" s="360">
        <f>M$260*Assumptions!$AA41*(1+Assumptions!$J$24)^(M$1-$G$1)*CHOOSE(Assumptions!$P$3,'Cost Curves'!AT$6,'Cost Curves'!AT$7,'Cost Curves'!AT$8)</f>
        <v>0</v>
      </c>
      <c r="N284" s="360">
        <f>N$260*Assumptions!$AA41*(1+Assumptions!$J$24)^(N$1-$G$1)*CHOOSE(Assumptions!$P$3,'Cost Curves'!AU$6,'Cost Curves'!AU$7,'Cost Curves'!AU$8)</f>
        <v>0</v>
      </c>
      <c r="O284" s="360">
        <f>O$260*Assumptions!$AA41*(1+Assumptions!$J$24)^(O$1-$G$1)*CHOOSE(Assumptions!$P$3,'Cost Curves'!AV$6,'Cost Curves'!AV$7,'Cost Curves'!AV$8)</f>
        <v>0</v>
      </c>
      <c r="P284" s="360">
        <f>P$260*Assumptions!$AA41*(1+Assumptions!$J$24)^(P$1-$G$1)*CHOOSE(Assumptions!$P$3,'Cost Curves'!AW$6,'Cost Curves'!AW$7,'Cost Curves'!AW$8)</f>
        <v>0</v>
      </c>
      <c r="Q284" s="360">
        <f>Q$260*Assumptions!$AA41*(1+Assumptions!$J$24)^(Q$1-$G$1)*CHOOSE(Assumptions!$P$3,'Cost Curves'!AX$6,'Cost Curves'!AX$7,'Cost Curves'!AX$8)</f>
        <v>0</v>
      </c>
      <c r="R284" s="360">
        <f>R$260*Assumptions!$AA41*(1+Assumptions!$J$24)^(R$1-$G$1)*CHOOSE(Assumptions!$P$3,'Cost Curves'!AY$6,'Cost Curves'!AY$7,'Cost Curves'!AY$8)</f>
        <v>0</v>
      </c>
      <c r="S284" s="360">
        <f>S$260*Assumptions!$AA41*(1+Assumptions!$J$24)^(S$1-$G$1)*CHOOSE(Assumptions!$P$3,'Cost Curves'!AZ$6,'Cost Curves'!AZ$7,'Cost Curves'!AZ$8)</f>
        <v>0</v>
      </c>
      <c r="T284" s="360">
        <f>T$260*Assumptions!$AA41*(1+Assumptions!$J$24)^(T$1-$G$1)*CHOOSE(Assumptions!$P$3,'Cost Curves'!BA$6,'Cost Curves'!BA$7,'Cost Curves'!BA$8)</f>
        <v>0</v>
      </c>
      <c r="U284" s="360">
        <f>U$260*Assumptions!$AA41*(1+Assumptions!$J$24)^(U$1-$G$1)*CHOOSE(Assumptions!$P$3,'Cost Curves'!BB$6,'Cost Curves'!BB$7,'Cost Curves'!BB$8)</f>
        <v>0</v>
      </c>
      <c r="V284" s="360">
        <f>V$260*Assumptions!$AA41*(1+Assumptions!$J$24)^(V$1-$G$1)*CHOOSE(Assumptions!$P$3,'Cost Curves'!BC$6,'Cost Curves'!BC$7,'Cost Curves'!BC$8)</f>
        <v>0</v>
      </c>
      <c r="W284" s="360">
        <f>W$260*Assumptions!$AA41*(1+Assumptions!$J$24)^(W$1-$G$1)*CHOOSE(Assumptions!$P$3,'Cost Curves'!BD$6,'Cost Curves'!BD$7,'Cost Curves'!BD$8)</f>
        <v>0</v>
      </c>
      <c r="X284" s="360">
        <f>X$260*Assumptions!$AA41*(1+Assumptions!$J$24)^(X$1-$G$1)*CHOOSE(Assumptions!$P$3,'Cost Curves'!BE$6,'Cost Curves'!BE$7,'Cost Curves'!BE$8)</f>
        <v>0</v>
      </c>
      <c r="Y284" s="12"/>
      <c r="Z284" s="12"/>
    </row>
    <row r="285" spans="1:26" ht="14.25" customHeight="1">
      <c r="A285" s="423"/>
      <c r="B285" s="423"/>
      <c r="C285" s="423"/>
      <c r="D285" s="359" t="s">
        <v>89</v>
      </c>
      <c r="E285" s="12"/>
      <c r="F285" s="12"/>
      <c r="G285" s="360">
        <f>G$260*Assumptions!$R42*(1+Assumptions!$J$24)^(G$1-$G$1)*CHOOSE(Assumptions!$P$3,'Cost Curves'!AN$6,'Cost Curves'!AN$7,'Cost Curves'!AN$8)</f>
        <v>0</v>
      </c>
      <c r="H285" s="360">
        <f>H$260*Assumptions!$U42*(1+Assumptions!$J$24)^(H$1-$G$1)*CHOOSE(Assumptions!$P$3,'Cost Curves'!AO$6,'Cost Curves'!AO$7,'Cost Curves'!AO$8)</f>
        <v>0</v>
      </c>
      <c r="I285" s="360">
        <f>I$260*Assumptions!$U42*(1+Assumptions!$J$24)^(I$1-$G$1)*CHOOSE(Assumptions!$P$3,'Cost Curves'!AP$6,'Cost Curves'!AP$7,'Cost Curves'!AP$8)</f>
        <v>0</v>
      </c>
      <c r="J285" s="360">
        <f>J$260*Assumptions!$U42*(1+Assumptions!$J$24)^(J$1-$G$1)*CHOOSE(Assumptions!$P$3,'Cost Curves'!AQ$6,'Cost Curves'!AQ$7,'Cost Curves'!AQ$8)</f>
        <v>0</v>
      </c>
      <c r="K285" s="360">
        <f>K$260*Assumptions!$AA42*(1+Assumptions!$J$24)^(K$1-$G$1)*CHOOSE(Assumptions!$P$3,'Cost Curves'!AR$6,'Cost Curves'!AR$7,'Cost Curves'!AR$8)</f>
        <v>0</v>
      </c>
      <c r="L285" s="360">
        <f>L$260*Assumptions!$AA42*(1+Assumptions!$J$24)^(L$1-$G$1)*CHOOSE(Assumptions!$P$3,'Cost Curves'!AS$6,'Cost Curves'!AS$7,'Cost Curves'!AS$8)</f>
        <v>0</v>
      </c>
      <c r="M285" s="360">
        <f>M$260*Assumptions!$AA42*(1+Assumptions!$J$24)^(M$1-$G$1)*CHOOSE(Assumptions!$P$3,'Cost Curves'!AT$6,'Cost Curves'!AT$7,'Cost Curves'!AT$8)</f>
        <v>0</v>
      </c>
      <c r="N285" s="360">
        <f>N$260*Assumptions!$AA42*(1+Assumptions!$J$24)^(N$1-$G$1)*CHOOSE(Assumptions!$P$3,'Cost Curves'!AU$6,'Cost Curves'!AU$7,'Cost Curves'!AU$8)</f>
        <v>0</v>
      </c>
      <c r="O285" s="360">
        <f>O$260*Assumptions!$AA42*(1+Assumptions!$J$24)^(O$1-$G$1)*CHOOSE(Assumptions!$P$3,'Cost Curves'!AV$6,'Cost Curves'!AV$7,'Cost Curves'!AV$8)</f>
        <v>0</v>
      </c>
      <c r="P285" s="360">
        <f>P$260*Assumptions!$AA42*(1+Assumptions!$J$24)^(P$1-$G$1)*CHOOSE(Assumptions!$P$3,'Cost Curves'!AW$6,'Cost Curves'!AW$7,'Cost Curves'!AW$8)</f>
        <v>0</v>
      </c>
      <c r="Q285" s="360">
        <f>Q$260*Assumptions!$AA42*(1+Assumptions!$J$24)^(Q$1-$G$1)*CHOOSE(Assumptions!$P$3,'Cost Curves'!AX$6,'Cost Curves'!AX$7,'Cost Curves'!AX$8)</f>
        <v>0</v>
      </c>
      <c r="R285" s="360">
        <f>R$260*Assumptions!$AA42*(1+Assumptions!$J$24)^(R$1-$G$1)*CHOOSE(Assumptions!$P$3,'Cost Curves'!AY$6,'Cost Curves'!AY$7,'Cost Curves'!AY$8)</f>
        <v>0</v>
      </c>
      <c r="S285" s="360">
        <f>S$260*Assumptions!$AA42*(1+Assumptions!$J$24)^(S$1-$G$1)*CHOOSE(Assumptions!$P$3,'Cost Curves'!AZ$6,'Cost Curves'!AZ$7,'Cost Curves'!AZ$8)</f>
        <v>0</v>
      </c>
      <c r="T285" s="360">
        <f>T$260*Assumptions!$AA42*(1+Assumptions!$J$24)^(T$1-$G$1)*CHOOSE(Assumptions!$P$3,'Cost Curves'!BA$6,'Cost Curves'!BA$7,'Cost Curves'!BA$8)</f>
        <v>0</v>
      </c>
      <c r="U285" s="360">
        <f>U$260*Assumptions!$AA42*(1+Assumptions!$J$24)^(U$1-$G$1)*CHOOSE(Assumptions!$P$3,'Cost Curves'!BB$6,'Cost Curves'!BB$7,'Cost Curves'!BB$8)</f>
        <v>0</v>
      </c>
      <c r="V285" s="360">
        <f>V$260*Assumptions!$AA42*(1+Assumptions!$J$24)^(V$1-$G$1)*CHOOSE(Assumptions!$P$3,'Cost Curves'!BC$6,'Cost Curves'!BC$7,'Cost Curves'!BC$8)</f>
        <v>0</v>
      </c>
      <c r="W285" s="360">
        <f>W$260*Assumptions!$AA42*(1+Assumptions!$J$24)^(W$1-$G$1)*CHOOSE(Assumptions!$P$3,'Cost Curves'!BD$6,'Cost Curves'!BD$7,'Cost Curves'!BD$8)</f>
        <v>0</v>
      </c>
      <c r="X285" s="360">
        <f>X$260*Assumptions!$AA42*(1+Assumptions!$J$24)^(X$1-$G$1)*CHOOSE(Assumptions!$P$3,'Cost Curves'!BE$6,'Cost Curves'!BE$7,'Cost Curves'!BE$8)</f>
        <v>0</v>
      </c>
      <c r="Y285" s="12"/>
      <c r="Z285" s="12"/>
    </row>
    <row r="286" spans="1:26" ht="14.25" customHeight="1">
      <c r="A286" s="423"/>
      <c r="B286" s="423"/>
      <c r="C286" s="423"/>
      <c r="D286" s="359" t="s">
        <v>90</v>
      </c>
      <c r="E286" s="12"/>
      <c r="F286" s="12"/>
      <c r="G286" s="360">
        <f>G$260*Assumptions!$R43*(1+Assumptions!$J$24)^(G$1-$G$1)*CHOOSE(Assumptions!$P$3,'Cost Curves'!AN$6,'Cost Curves'!AN$7,'Cost Curves'!AN$8)</f>
        <v>0</v>
      </c>
      <c r="H286" s="360">
        <f>H$260*Assumptions!$U43*(1+Assumptions!$J$24)^(H$1-$G$1)*CHOOSE(Assumptions!$P$3,'Cost Curves'!AO$6,'Cost Curves'!AO$7,'Cost Curves'!AO$8)</f>
        <v>3599.85</v>
      </c>
      <c r="I286" s="360">
        <f>I$260*Assumptions!$U43*(1+Assumptions!$J$24)^(I$1-$G$1)*CHOOSE(Assumptions!$P$3,'Cost Curves'!AP$6,'Cost Curves'!AP$7,'Cost Curves'!AP$8)</f>
        <v>0</v>
      </c>
      <c r="J286" s="360">
        <f>J$260*Assumptions!$U43*(1+Assumptions!$J$24)^(J$1-$G$1)*CHOOSE(Assumptions!$P$3,'Cost Curves'!AQ$6,'Cost Curves'!AQ$7,'Cost Curves'!AQ$8)</f>
        <v>0</v>
      </c>
      <c r="K286" s="360">
        <f>K$260*Assumptions!$AA43*(1+Assumptions!$J$24)^(K$1-$G$1)*CHOOSE(Assumptions!$P$3,'Cost Curves'!AR$6,'Cost Curves'!AR$7,'Cost Curves'!AR$8)</f>
        <v>0</v>
      </c>
      <c r="L286" s="360">
        <f>L$260*Assumptions!$AA43*(1+Assumptions!$J$24)^(L$1-$G$1)*CHOOSE(Assumptions!$P$3,'Cost Curves'!AS$6,'Cost Curves'!AS$7,'Cost Curves'!AS$8)</f>
        <v>0</v>
      </c>
      <c r="M286" s="360">
        <f>M$260*Assumptions!$AA43*(1+Assumptions!$J$24)^(M$1-$G$1)*CHOOSE(Assumptions!$P$3,'Cost Curves'!AT$6,'Cost Curves'!AT$7,'Cost Curves'!AT$8)</f>
        <v>0</v>
      </c>
      <c r="N286" s="360">
        <f>N$260*Assumptions!$AA43*(1+Assumptions!$J$24)^(N$1-$G$1)*CHOOSE(Assumptions!$P$3,'Cost Curves'!AU$6,'Cost Curves'!AU$7,'Cost Curves'!AU$8)</f>
        <v>4298.409159659921</v>
      </c>
      <c r="O286" s="360">
        <f>O$260*Assumptions!$AA43*(1+Assumptions!$J$24)^(O$1-$G$1)*CHOOSE(Assumptions!$P$3,'Cost Curves'!AV$6,'Cost Curves'!AV$7,'Cost Curves'!AV$8)</f>
        <v>0</v>
      </c>
      <c r="P286" s="360">
        <f>P$260*Assumptions!$AA43*(1+Assumptions!$J$24)^(P$1-$G$1)*CHOOSE(Assumptions!$P$3,'Cost Curves'!AW$6,'Cost Curves'!AW$7,'Cost Curves'!AW$8)</f>
        <v>0</v>
      </c>
      <c r="Q286" s="360">
        <f>Q$260*Assumptions!$AA43*(1+Assumptions!$J$24)^(Q$1-$G$1)*CHOOSE(Assumptions!$P$3,'Cost Curves'!AX$6,'Cost Curves'!AX$7,'Cost Curves'!AX$8)</f>
        <v>0</v>
      </c>
      <c r="R286" s="360">
        <f>R$260*Assumptions!$AA43*(1+Assumptions!$J$24)^(R$1-$G$1)*CHOOSE(Assumptions!$P$3,'Cost Curves'!AY$6,'Cost Curves'!AY$7,'Cost Curves'!AY$8)</f>
        <v>0</v>
      </c>
      <c r="S286" s="360">
        <f>S$260*Assumptions!$AA43*(1+Assumptions!$J$24)^(S$1-$G$1)*CHOOSE(Assumptions!$P$3,'Cost Curves'!AZ$6,'Cost Curves'!AZ$7,'Cost Curves'!AZ$8)</f>
        <v>0</v>
      </c>
      <c r="T286" s="360">
        <f>T$260*Assumptions!$AA43*(1+Assumptions!$J$24)^(T$1-$G$1)*CHOOSE(Assumptions!$P$3,'Cost Curves'!BA$6,'Cost Curves'!BA$7,'Cost Curves'!BA$8)</f>
        <v>5132.5253285132158</v>
      </c>
      <c r="U286" s="360">
        <f>U$260*Assumptions!$AA43*(1+Assumptions!$J$24)^(U$1-$G$1)*CHOOSE(Assumptions!$P$3,'Cost Curves'!BB$6,'Cost Curves'!BB$7,'Cost Curves'!BB$8)</f>
        <v>0</v>
      </c>
      <c r="V286" s="360">
        <f>V$260*Assumptions!$AA43*(1+Assumptions!$J$24)^(V$1-$G$1)*CHOOSE(Assumptions!$P$3,'Cost Curves'!BC$6,'Cost Curves'!BC$7,'Cost Curves'!BC$8)</f>
        <v>0</v>
      </c>
      <c r="W286" s="360">
        <f>W$260*Assumptions!$AA43*(1+Assumptions!$J$24)^(W$1-$G$1)*CHOOSE(Assumptions!$P$3,'Cost Curves'!BD$6,'Cost Curves'!BD$7,'Cost Curves'!BD$8)</f>
        <v>0</v>
      </c>
      <c r="X286" s="360">
        <f>X$260*Assumptions!$AA43*(1+Assumptions!$J$24)^(X$1-$G$1)*CHOOSE(Assumptions!$P$3,'Cost Curves'!BE$6,'Cost Curves'!BE$7,'Cost Curves'!BE$8)</f>
        <v>0</v>
      </c>
      <c r="Y286" s="12"/>
      <c r="Z286" s="12"/>
    </row>
    <row r="287" spans="1:26" ht="14.25" customHeight="1">
      <c r="A287" s="423"/>
      <c r="B287" s="423"/>
      <c r="C287" s="423"/>
      <c r="D287" s="359" t="s">
        <v>171</v>
      </c>
      <c r="E287" s="12"/>
      <c r="F287" s="12"/>
      <c r="G287" s="360">
        <f>G$260*Assumptions!$R44*(1+Assumptions!$J$24)^(G$1-$G$1)*CHOOSE(Assumptions!$P$3,'Cost Curves'!AN$6,'Cost Curves'!AN$7,'Cost Curves'!AN$8)</f>
        <v>0</v>
      </c>
      <c r="H287" s="360">
        <f>H$260*Assumptions!$U44*(1+Assumptions!$J$24)^(H$1-$G$1)*CHOOSE(Assumptions!$P$3,'Cost Curves'!AO$6,'Cost Curves'!AO$7,'Cost Curves'!AO$8)</f>
        <v>393.97500000000002</v>
      </c>
      <c r="I287" s="360">
        <f>I$260*Assumptions!$U44*(1+Assumptions!$J$24)^(I$1-$G$1)*CHOOSE(Assumptions!$P$3,'Cost Curves'!AP$6,'Cost Curves'!AP$7,'Cost Curves'!AP$8)</f>
        <v>0</v>
      </c>
      <c r="J287" s="360">
        <f>J$260*Assumptions!$U44*(1+Assumptions!$J$24)^(J$1-$G$1)*CHOOSE(Assumptions!$P$3,'Cost Curves'!AQ$6,'Cost Curves'!AQ$7,'Cost Curves'!AQ$8)</f>
        <v>0</v>
      </c>
      <c r="K287" s="360">
        <f>K$260*Assumptions!$AA44*(1+Assumptions!$J$24)^(K$1-$G$1)*CHOOSE(Assumptions!$P$3,'Cost Curves'!AR$6,'Cost Curves'!AR$7,'Cost Curves'!AR$8)</f>
        <v>0</v>
      </c>
      <c r="L287" s="360">
        <f>L$260*Assumptions!$AA44*(1+Assumptions!$J$24)^(L$1-$G$1)*CHOOSE(Assumptions!$P$3,'Cost Curves'!AS$6,'Cost Curves'!AS$7,'Cost Curves'!AS$8)</f>
        <v>0</v>
      </c>
      <c r="M287" s="360">
        <f>M$260*Assumptions!$AA44*(1+Assumptions!$J$24)^(M$1-$G$1)*CHOOSE(Assumptions!$P$3,'Cost Curves'!AT$6,'Cost Curves'!AT$7,'Cost Curves'!AT$8)</f>
        <v>0</v>
      </c>
      <c r="N287" s="360">
        <f>N$260*Assumptions!$AA44*(1+Assumptions!$J$24)^(N$1-$G$1)*CHOOSE(Assumptions!$P$3,'Cost Curves'!AU$6,'Cost Curves'!AU$7,'Cost Curves'!AU$8)</f>
        <v>470.42675352501277</v>
      </c>
      <c r="O287" s="360">
        <f>O$260*Assumptions!$AA44*(1+Assumptions!$J$24)^(O$1-$G$1)*CHOOSE(Assumptions!$P$3,'Cost Curves'!AV$6,'Cost Curves'!AV$7,'Cost Curves'!AV$8)</f>
        <v>0</v>
      </c>
      <c r="P287" s="360">
        <f>P$260*Assumptions!$AA44*(1+Assumptions!$J$24)^(P$1-$G$1)*CHOOSE(Assumptions!$P$3,'Cost Curves'!AW$6,'Cost Curves'!AW$7,'Cost Curves'!AW$8)</f>
        <v>0</v>
      </c>
      <c r="Q287" s="360">
        <f>Q$260*Assumptions!$AA44*(1+Assumptions!$J$24)^(Q$1-$G$1)*CHOOSE(Assumptions!$P$3,'Cost Curves'!AX$6,'Cost Curves'!AX$7,'Cost Curves'!AX$8)</f>
        <v>0</v>
      </c>
      <c r="R287" s="360">
        <f>R$260*Assumptions!$AA44*(1+Assumptions!$J$24)^(R$1-$G$1)*CHOOSE(Assumptions!$P$3,'Cost Curves'!AY$6,'Cost Curves'!AY$7,'Cost Curves'!AY$8)</f>
        <v>0</v>
      </c>
      <c r="S287" s="360">
        <f>S$260*Assumptions!$AA44*(1+Assumptions!$J$24)^(S$1-$G$1)*CHOOSE(Assumptions!$P$3,'Cost Curves'!AZ$6,'Cost Curves'!AZ$7,'Cost Curves'!AZ$8)</f>
        <v>0</v>
      </c>
      <c r="T287" s="360">
        <f>T$260*Assumptions!$AA44*(1+Assumptions!$J$24)^(T$1-$G$1)*CHOOSE(Assumptions!$P$3,'Cost Curves'!BA$6,'Cost Curves'!BA$7,'Cost Curves'!BA$8)</f>
        <v>561.71414539522323</v>
      </c>
      <c r="U287" s="360">
        <f>U$260*Assumptions!$AA44*(1+Assumptions!$J$24)^(U$1-$G$1)*CHOOSE(Assumptions!$P$3,'Cost Curves'!BB$6,'Cost Curves'!BB$7,'Cost Curves'!BB$8)</f>
        <v>0</v>
      </c>
      <c r="V287" s="360">
        <f>V$260*Assumptions!$AA44*(1+Assumptions!$J$24)^(V$1-$G$1)*CHOOSE(Assumptions!$P$3,'Cost Curves'!BC$6,'Cost Curves'!BC$7,'Cost Curves'!BC$8)</f>
        <v>0</v>
      </c>
      <c r="W287" s="360">
        <f>W$260*Assumptions!$AA44*(1+Assumptions!$J$24)^(W$1-$G$1)*CHOOSE(Assumptions!$P$3,'Cost Curves'!BD$6,'Cost Curves'!BD$7,'Cost Curves'!BD$8)</f>
        <v>0</v>
      </c>
      <c r="X287" s="360">
        <f>X$260*Assumptions!$AA44*(1+Assumptions!$J$24)^(X$1-$G$1)*CHOOSE(Assumptions!$P$3,'Cost Curves'!BE$6,'Cost Curves'!BE$7,'Cost Curves'!BE$8)</f>
        <v>0</v>
      </c>
      <c r="Y287" s="12"/>
      <c r="Z287" s="12"/>
    </row>
    <row r="288" spans="1:26" ht="14.25" customHeight="1">
      <c r="A288" s="423"/>
      <c r="B288" s="423"/>
      <c r="C288" s="423"/>
      <c r="D288" s="359" t="s">
        <v>92</v>
      </c>
      <c r="E288" s="12"/>
      <c r="F288" s="12"/>
      <c r="G288" s="360">
        <f>G$260*Assumptions!$R45*(1+Assumptions!$J$24)^(G$1-$G$1)*CHOOSE(Assumptions!$P$3,'Cost Curves'!AN$6,'Cost Curves'!AN$7,'Cost Curves'!AN$8)</f>
        <v>0</v>
      </c>
      <c r="H288" s="360">
        <f>H$260*Assumptions!$U45*(1+Assumptions!$J$24)^(H$1-$G$1)*CHOOSE(Assumptions!$P$3,'Cost Curves'!AO$6,'Cost Curves'!AO$7,'Cost Curves'!AO$8)</f>
        <v>1066.05</v>
      </c>
      <c r="I288" s="360">
        <f>I$260*Assumptions!$U45*(1+Assumptions!$J$24)^(I$1-$G$1)*CHOOSE(Assumptions!$P$3,'Cost Curves'!AP$6,'Cost Curves'!AP$7,'Cost Curves'!AP$8)</f>
        <v>0</v>
      </c>
      <c r="J288" s="360">
        <f>J$260*Assumptions!$U45*(1+Assumptions!$J$24)^(J$1-$G$1)*CHOOSE(Assumptions!$P$3,'Cost Curves'!AQ$6,'Cost Curves'!AQ$7,'Cost Curves'!AQ$8)</f>
        <v>0</v>
      </c>
      <c r="K288" s="360">
        <f>K$260*Assumptions!$AA45*(1+Assumptions!$J$24)^(K$1-$G$1)*CHOOSE(Assumptions!$P$3,'Cost Curves'!AR$6,'Cost Curves'!AR$7,'Cost Curves'!AR$8)</f>
        <v>0</v>
      </c>
      <c r="L288" s="360">
        <f>L$260*Assumptions!$AA45*(1+Assumptions!$J$24)^(L$1-$G$1)*CHOOSE(Assumptions!$P$3,'Cost Curves'!AS$6,'Cost Curves'!AS$7,'Cost Curves'!AS$8)</f>
        <v>0</v>
      </c>
      <c r="M288" s="360">
        <f>M$260*Assumptions!$AA45*(1+Assumptions!$J$24)^(M$1-$G$1)*CHOOSE(Assumptions!$P$3,'Cost Curves'!AT$6,'Cost Curves'!AT$7,'Cost Curves'!AT$8)</f>
        <v>0</v>
      </c>
      <c r="N288" s="360">
        <f>N$260*Assumptions!$AA45*(1+Assumptions!$J$24)^(N$1-$G$1)*CHOOSE(Assumptions!$P$3,'Cost Curves'!AU$6,'Cost Curves'!AU$7,'Cost Curves'!AU$8)</f>
        <v>1272.9194507147404</v>
      </c>
      <c r="O288" s="360">
        <f>O$260*Assumptions!$AA45*(1+Assumptions!$J$24)^(O$1-$G$1)*CHOOSE(Assumptions!$P$3,'Cost Curves'!AV$6,'Cost Curves'!AV$7,'Cost Curves'!AV$8)</f>
        <v>0</v>
      </c>
      <c r="P288" s="360">
        <f>P$260*Assumptions!$AA45*(1+Assumptions!$J$24)^(P$1-$G$1)*CHOOSE(Assumptions!$P$3,'Cost Curves'!AW$6,'Cost Curves'!AW$7,'Cost Curves'!AW$8)</f>
        <v>0</v>
      </c>
      <c r="Q288" s="360">
        <f>Q$260*Assumptions!$AA45*(1+Assumptions!$J$24)^(Q$1-$G$1)*CHOOSE(Assumptions!$P$3,'Cost Curves'!AX$6,'Cost Curves'!AX$7,'Cost Curves'!AX$8)</f>
        <v>0</v>
      </c>
      <c r="R288" s="360">
        <f>R$260*Assumptions!$AA45*(1+Assumptions!$J$24)^(R$1-$G$1)*CHOOSE(Assumptions!$P$3,'Cost Curves'!AY$6,'Cost Curves'!AY$7,'Cost Curves'!AY$8)</f>
        <v>0</v>
      </c>
      <c r="S288" s="360">
        <f>S$260*Assumptions!$AA45*(1+Assumptions!$J$24)^(S$1-$G$1)*CHOOSE(Assumptions!$P$3,'Cost Curves'!AZ$6,'Cost Curves'!AZ$7,'Cost Curves'!AZ$8)</f>
        <v>0</v>
      </c>
      <c r="T288" s="360">
        <f>T$260*Assumptions!$AA45*(1+Assumptions!$J$24)^(T$1-$G$1)*CHOOSE(Assumptions!$P$3,'Cost Curves'!BA$6,'Cost Curves'!BA$7,'Cost Curves'!BA$8)</f>
        <v>1519.9323934223687</v>
      </c>
      <c r="U288" s="360">
        <f>U$260*Assumptions!$AA45*(1+Assumptions!$J$24)^(U$1-$G$1)*CHOOSE(Assumptions!$P$3,'Cost Curves'!BB$6,'Cost Curves'!BB$7,'Cost Curves'!BB$8)</f>
        <v>0</v>
      </c>
      <c r="V288" s="360">
        <f>V$260*Assumptions!$AA45*(1+Assumptions!$J$24)^(V$1-$G$1)*CHOOSE(Assumptions!$P$3,'Cost Curves'!BC$6,'Cost Curves'!BC$7,'Cost Curves'!BC$8)</f>
        <v>0</v>
      </c>
      <c r="W288" s="360">
        <f>W$260*Assumptions!$AA45*(1+Assumptions!$J$24)^(W$1-$G$1)*CHOOSE(Assumptions!$P$3,'Cost Curves'!BD$6,'Cost Curves'!BD$7,'Cost Curves'!BD$8)</f>
        <v>0</v>
      </c>
      <c r="X288" s="360">
        <f>X$260*Assumptions!$AA45*(1+Assumptions!$J$24)^(X$1-$G$1)*CHOOSE(Assumptions!$P$3,'Cost Curves'!BE$6,'Cost Curves'!BE$7,'Cost Curves'!BE$8)</f>
        <v>0</v>
      </c>
      <c r="Y288" s="12"/>
      <c r="Z288" s="12"/>
    </row>
    <row r="289" spans="1:26" ht="14.25" customHeight="1">
      <c r="A289" s="423"/>
      <c r="B289" s="423"/>
      <c r="C289" s="423"/>
      <c r="D289" s="359" t="s">
        <v>93</v>
      </c>
      <c r="E289" s="12"/>
      <c r="F289" s="12"/>
      <c r="G289" s="360">
        <f>G$260*Assumptions!$R46*(1+Assumptions!$J$24)^(G$1-$G$1)*CHOOSE(Assumptions!$P$3,'Cost Curves'!AN$6,'Cost Curves'!AN$7,'Cost Curves'!AN$8)</f>
        <v>0</v>
      </c>
      <c r="H289" s="360">
        <f>H$260*Assumptions!$U46*(1+Assumptions!$J$24)^(H$1-$G$1)*CHOOSE(Assumptions!$P$3,'Cost Curves'!AO$6,'Cost Curves'!AO$7,'Cost Curves'!AO$8)</f>
        <v>2510.625</v>
      </c>
      <c r="I289" s="360">
        <f>I$260*Assumptions!$U46*(1+Assumptions!$J$24)^(I$1-$G$1)*CHOOSE(Assumptions!$P$3,'Cost Curves'!AP$6,'Cost Curves'!AP$7,'Cost Curves'!AP$8)</f>
        <v>0</v>
      </c>
      <c r="J289" s="360">
        <f>J$260*Assumptions!$U46*(1+Assumptions!$J$24)^(J$1-$G$1)*CHOOSE(Assumptions!$P$3,'Cost Curves'!AQ$6,'Cost Curves'!AQ$7,'Cost Curves'!AQ$8)</f>
        <v>0</v>
      </c>
      <c r="K289" s="360">
        <f>K$260*Assumptions!$AA46*(1+Assumptions!$J$24)^(K$1-$G$1)*CHOOSE(Assumptions!$P$3,'Cost Curves'!AR$6,'Cost Curves'!AR$7,'Cost Curves'!AR$8)</f>
        <v>0</v>
      </c>
      <c r="L289" s="360">
        <f>L$260*Assumptions!$AA46*(1+Assumptions!$J$24)^(L$1-$G$1)*CHOOSE(Assumptions!$P$3,'Cost Curves'!AS$6,'Cost Curves'!AS$7,'Cost Curves'!AS$8)</f>
        <v>0</v>
      </c>
      <c r="M289" s="360">
        <f>M$260*Assumptions!$AA46*(1+Assumptions!$J$24)^(M$1-$G$1)*CHOOSE(Assumptions!$P$3,'Cost Curves'!AT$6,'Cost Curves'!AT$7,'Cost Curves'!AT$8)</f>
        <v>0</v>
      </c>
      <c r="N289" s="360">
        <f>N$260*Assumptions!$AA46*(1+Assumptions!$J$24)^(N$1-$G$1)*CHOOSE(Assumptions!$P$3,'Cost Curves'!AU$6,'Cost Curves'!AU$7,'Cost Curves'!AU$8)</f>
        <v>2997.8175469731204</v>
      </c>
      <c r="O289" s="360">
        <f>O$260*Assumptions!$AA46*(1+Assumptions!$J$24)^(O$1-$G$1)*CHOOSE(Assumptions!$P$3,'Cost Curves'!AV$6,'Cost Curves'!AV$7,'Cost Curves'!AV$8)</f>
        <v>0</v>
      </c>
      <c r="P289" s="360">
        <f>P$260*Assumptions!$AA46*(1+Assumptions!$J$24)^(P$1-$G$1)*CHOOSE(Assumptions!$P$3,'Cost Curves'!AW$6,'Cost Curves'!AW$7,'Cost Curves'!AW$8)</f>
        <v>0</v>
      </c>
      <c r="Q289" s="360">
        <f>Q$260*Assumptions!$AA46*(1+Assumptions!$J$24)^(Q$1-$G$1)*CHOOSE(Assumptions!$P$3,'Cost Curves'!AX$6,'Cost Curves'!AX$7,'Cost Curves'!AX$8)</f>
        <v>0</v>
      </c>
      <c r="R289" s="360">
        <f>R$260*Assumptions!$AA46*(1+Assumptions!$J$24)^(R$1-$G$1)*CHOOSE(Assumptions!$P$3,'Cost Curves'!AY$6,'Cost Curves'!AY$7,'Cost Curves'!AY$8)</f>
        <v>0</v>
      </c>
      <c r="S289" s="360">
        <f>S$260*Assumptions!$AA46*(1+Assumptions!$J$24)^(S$1-$G$1)*CHOOSE(Assumptions!$P$3,'Cost Curves'!AZ$6,'Cost Curves'!AZ$7,'Cost Curves'!AZ$8)</f>
        <v>0</v>
      </c>
      <c r="T289" s="360">
        <f>T$260*Assumptions!$AA46*(1+Assumptions!$J$24)^(T$1-$G$1)*CHOOSE(Assumptions!$P$3,'Cost Curves'!BA$6,'Cost Curves'!BA$7,'Cost Curves'!BA$8)</f>
        <v>3579.550926538187</v>
      </c>
      <c r="U289" s="360">
        <f>U$260*Assumptions!$AA46*(1+Assumptions!$J$24)^(U$1-$G$1)*CHOOSE(Assumptions!$P$3,'Cost Curves'!BB$6,'Cost Curves'!BB$7,'Cost Curves'!BB$8)</f>
        <v>0</v>
      </c>
      <c r="V289" s="360">
        <f>V$260*Assumptions!$AA46*(1+Assumptions!$J$24)^(V$1-$G$1)*CHOOSE(Assumptions!$P$3,'Cost Curves'!BC$6,'Cost Curves'!BC$7,'Cost Curves'!BC$8)</f>
        <v>0</v>
      </c>
      <c r="W289" s="360">
        <f>W$260*Assumptions!$AA46*(1+Assumptions!$J$24)^(W$1-$G$1)*CHOOSE(Assumptions!$P$3,'Cost Curves'!BD$6,'Cost Curves'!BD$7,'Cost Curves'!BD$8)</f>
        <v>0</v>
      </c>
      <c r="X289" s="360">
        <f>X$260*Assumptions!$AA46*(1+Assumptions!$J$24)^(X$1-$G$1)*CHOOSE(Assumptions!$P$3,'Cost Curves'!BE$6,'Cost Curves'!BE$7,'Cost Curves'!BE$8)</f>
        <v>0</v>
      </c>
      <c r="Y289" s="12"/>
      <c r="Z289" s="12"/>
    </row>
    <row r="290" spans="1:26" ht="14.25" customHeight="1">
      <c r="A290" s="423"/>
      <c r="B290" s="423"/>
      <c r="C290" s="423"/>
      <c r="D290" s="359" t="s">
        <v>94</v>
      </c>
      <c r="E290" s="12"/>
      <c r="F290" s="12"/>
      <c r="G290" s="360">
        <f>G$260*Assumptions!$R47*(1+Assumptions!$J$24)^(G$1-$G$1)*CHOOSE(Assumptions!$P$3,'Cost Curves'!AN$6,'Cost Curves'!AN$7,'Cost Curves'!AN$8)</f>
        <v>0</v>
      </c>
      <c r="H290" s="360">
        <f>H$260*Assumptions!$U47*(1+Assumptions!$J$24)^(H$1-$G$1)*CHOOSE(Assumptions!$P$3,'Cost Curves'!AO$6,'Cost Curves'!AO$7,'Cost Curves'!AO$8)</f>
        <v>0</v>
      </c>
      <c r="I290" s="360">
        <f>I$260*Assumptions!$U47*(1+Assumptions!$J$24)^(I$1-$G$1)*CHOOSE(Assumptions!$P$3,'Cost Curves'!AP$6,'Cost Curves'!AP$7,'Cost Curves'!AP$8)</f>
        <v>0</v>
      </c>
      <c r="J290" s="360">
        <f>J$260*Assumptions!$U47*(1+Assumptions!$J$24)^(J$1-$G$1)*CHOOSE(Assumptions!$P$3,'Cost Curves'!AQ$6,'Cost Curves'!AQ$7,'Cost Curves'!AQ$8)</f>
        <v>0</v>
      </c>
      <c r="K290" s="360">
        <f>K$260*Assumptions!$AA47*(1+Assumptions!$J$24)^(K$1-$G$1)*CHOOSE(Assumptions!$P$3,'Cost Curves'!AR$6,'Cost Curves'!AR$7,'Cost Curves'!AR$8)</f>
        <v>0</v>
      </c>
      <c r="L290" s="360">
        <f>L$260*Assumptions!$AA47*(1+Assumptions!$J$24)^(L$1-$G$1)*CHOOSE(Assumptions!$P$3,'Cost Curves'!AS$6,'Cost Curves'!AS$7,'Cost Curves'!AS$8)</f>
        <v>0</v>
      </c>
      <c r="M290" s="360">
        <f>M$260*Assumptions!$AA47*(1+Assumptions!$J$24)^(M$1-$G$1)*CHOOSE(Assumptions!$P$3,'Cost Curves'!AT$6,'Cost Curves'!AT$7,'Cost Curves'!AT$8)</f>
        <v>0</v>
      </c>
      <c r="N290" s="360">
        <f>N$260*Assumptions!$AA47*(1+Assumptions!$J$24)^(N$1-$G$1)*CHOOSE(Assumptions!$P$3,'Cost Curves'!AU$6,'Cost Curves'!AU$7,'Cost Curves'!AU$8)</f>
        <v>0</v>
      </c>
      <c r="O290" s="360">
        <f>O$260*Assumptions!$AA47*(1+Assumptions!$J$24)^(O$1-$G$1)*CHOOSE(Assumptions!$P$3,'Cost Curves'!AV$6,'Cost Curves'!AV$7,'Cost Curves'!AV$8)</f>
        <v>0</v>
      </c>
      <c r="P290" s="360">
        <f>P$260*Assumptions!$AA47*(1+Assumptions!$J$24)^(P$1-$G$1)*CHOOSE(Assumptions!$P$3,'Cost Curves'!AW$6,'Cost Curves'!AW$7,'Cost Curves'!AW$8)</f>
        <v>0</v>
      </c>
      <c r="Q290" s="360">
        <f>Q$260*Assumptions!$AA47*(1+Assumptions!$J$24)^(Q$1-$G$1)*CHOOSE(Assumptions!$P$3,'Cost Curves'!AX$6,'Cost Curves'!AX$7,'Cost Curves'!AX$8)</f>
        <v>0</v>
      </c>
      <c r="R290" s="360">
        <f>R$260*Assumptions!$AA47*(1+Assumptions!$J$24)^(R$1-$G$1)*CHOOSE(Assumptions!$P$3,'Cost Curves'!AY$6,'Cost Curves'!AY$7,'Cost Curves'!AY$8)</f>
        <v>0</v>
      </c>
      <c r="S290" s="360">
        <f>S$260*Assumptions!$AA47*(1+Assumptions!$J$24)^(S$1-$G$1)*CHOOSE(Assumptions!$P$3,'Cost Curves'!AZ$6,'Cost Curves'!AZ$7,'Cost Curves'!AZ$8)</f>
        <v>0</v>
      </c>
      <c r="T290" s="360">
        <f>T$260*Assumptions!$AA47*(1+Assumptions!$J$24)^(T$1-$G$1)*CHOOSE(Assumptions!$P$3,'Cost Curves'!BA$6,'Cost Curves'!BA$7,'Cost Curves'!BA$8)</f>
        <v>0</v>
      </c>
      <c r="U290" s="360">
        <f>U$260*Assumptions!$AA47*(1+Assumptions!$J$24)^(U$1-$G$1)*CHOOSE(Assumptions!$P$3,'Cost Curves'!BB$6,'Cost Curves'!BB$7,'Cost Curves'!BB$8)</f>
        <v>0</v>
      </c>
      <c r="V290" s="360">
        <f>V$260*Assumptions!$AA47*(1+Assumptions!$J$24)^(V$1-$G$1)*CHOOSE(Assumptions!$P$3,'Cost Curves'!BC$6,'Cost Curves'!BC$7,'Cost Curves'!BC$8)</f>
        <v>0</v>
      </c>
      <c r="W290" s="360">
        <f>W$260*Assumptions!$AA47*(1+Assumptions!$J$24)^(W$1-$G$1)*CHOOSE(Assumptions!$P$3,'Cost Curves'!BD$6,'Cost Curves'!BD$7,'Cost Curves'!BD$8)</f>
        <v>0</v>
      </c>
      <c r="X290" s="360">
        <f>X$260*Assumptions!$AA47*(1+Assumptions!$J$24)^(X$1-$G$1)*CHOOSE(Assumptions!$P$3,'Cost Curves'!BE$6,'Cost Curves'!BE$7,'Cost Curves'!BE$8)</f>
        <v>0</v>
      </c>
      <c r="Y290" s="12"/>
      <c r="Z290" s="12"/>
    </row>
    <row r="291" spans="1:26" ht="14.25" customHeight="1">
      <c r="A291" s="423"/>
      <c r="B291" s="423"/>
      <c r="C291" s="423"/>
      <c r="D291" s="359" t="s">
        <v>211</v>
      </c>
      <c r="E291" s="12"/>
      <c r="F291" s="12"/>
      <c r="G291" s="360">
        <f>G$260*Assumptions!$R48*(1+Assumptions!$J$24)^(G$1-$G$1)*CHOOSE(Assumptions!$P$3,'Cost Curves'!AN$6,'Cost Curves'!AN$7,'Cost Curves'!AN$8)</f>
        <v>0</v>
      </c>
      <c r="H291" s="360">
        <f>H$260*Assumptions!$U48*(1+Assumptions!$J$24)^(H$1-$G$1)*CHOOSE(Assumptions!$P$3,'Cost Curves'!AO$6,'Cost Curves'!AO$7,'Cost Curves'!AO$8)</f>
        <v>3105.45</v>
      </c>
      <c r="I291" s="360">
        <f>I$260*Assumptions!$U48*(1+Assumptions!$J$24)^(I$1-$G$1)*CHOOSE(Assumptions!$P$3,'Cost Curves'!AP$6,'Cost Curves'!AP$7,'Cost Curves'!AP$8)</f>
        <v>0</v>
      </c>
      <c r="J291" s="360">
        <f>J$260*Assumptions!$U48*(1+Assumptions!$J$24)^(J$1-$G$1)*CHOOSE(Assumptions!$P$3,'Cost Curves'!AQ$6,'Cost Curves'!AQ$7,'Cost Curves'!AQ$8)</f>
        <v>0</v>
      </c>
      <c r="K291" s="360">
        <f>K$260*Assumptions!$AA48*(1+Assumptions!$J$24)^(K$1-$G$1)*CHOOSE(Assumptions!$P$3,'Cost Curves'!AR$6,'Cost Curves'!AR$7,'Cost Curves'!AR$8)</f>
        <v>0</v>
      </c>
      <c r="L291" s="360">
        <f>L$260*Assumptions!$AA48*(1+Assumptions!$J$24)^(L$1-$G$1)*CHOOSE(Assumptions!$P$3,'Cost Curves'!AS$6,'Cost Curves'!AS$7,'Cost Curves'!AS$8)</f>
        <v>0</v>
      </c>
      <c r="M291" s="360">
        <f>M$260*Assumptions!$AA48*(1+Assumptions!$J$24)^(M$1-$G$1)*CHOOSE(Assumptions!$P$3,'Cost Curves'!AT$6,'Cost Curves'!AT$7,'Cost Curves'!AT$8)</f>
        <v>0</v>
      </c>
      <c r="N291" s="360">
        <f>N$260*Assumptions!$AA48*(1+Assumptions!$J$24)^(N$1-$G$1)*CHOOSE(Assumptions!$P$3,'Cost Curves'!AU$6,'Cost Curves'!AU$7,'Cost Curves'!AU$8)</f>
        <v>3708.0697042559823</v>
      </c>
      <c r="O291" s="360">
        <f>O$260*Assumptions!$AA48*(1+Assumptions!$J$24)^(O$1-$G$1)*CHOOSE(Assumptions!$P$3,'Cost Curves'!AV$6,'Cost Curves'!AV$7,'Cost Curves'!AV$8)</f>
        <v>0</v>
      </c>
      <c r="P291" s="360">
        <f>P$260*Assumptions!$AA48*(1+Assumptions!$J$24)^(P$1-$G$1)*CHOOSE(Assumptions!$P$3,'Cost Curves'!AW$6,'Cost Curves'!AW$7,'Cost Curves'!AW$8)</f>
        <v>0</v>
      </c>
      <c r="Q291" s="360">
        <f>Q$260*Assumptions!$AA48*(1+Assumptions!$J$24)^(Q$1-$G$1)*CHOOSE(Assumptions!$P$3,'Cost Curves'!AX$6,'Cost Curves'!AX$7,'Cost Curves'!AX$8)</f>
        <v>0</v>
      </c>
      <c r="R291" s="360">
        <f>R$260*Assumptions!$AA48*(1+Assumptions!$J$24)^(R$1-$G$1)*CHOOSE(Assumptions!$P$3,'Cost Curves'!AY$6,'Cost Curves'!AY$7,'Cost Curves'!AY$8)</f>
        <v>0</v>
      </c>
      <c r="S291" s="360">
        <f>S$260*Assumptions!$AA48*(1+Assumptions!$J$24)^(S$1-$G$1)*CHOOSE(Assumptions!$P$3,'Cost Curves'!AZ$6,'Cost Curves'!AZ$7,'Cost Curves'!AZ$8)</f>
        <v>0</v>
      </c>
      <c r="T291" s="360">
        <f>T$260*Assumptions!$AA48*(1+Assumptions!$J$24)^(T$1-$G$1)*CHOOSE(Assumptions!$P$3,'Cost Curves'!BA$6,'Cost Curves'!BA$7,'Cost Curves'!BA$8)</f>
        <v>4427.6291460564644</v>
      </c>
      <c r="U291" s="360">
        <f>U$260*Assumptions!$AA48*(1+Assumptions!$J$24)^(U$1-$G$1)*CHOOSE(Assumptions!$P$3,'Cost Curves'!BB$6,'Cost Curves'!BB$7,'Cost Curves'!BB$8)</f>
        <v>0</v>
      </c>
      <c r="V291" s="360">
        <f>V$260*Assumptions!$AA48*(1+Assumptions!$J$24)^(V$1-$G$1)*CHOOSE(Assumptions!$P$3,'Cost Curves'!BC$6,'Cost Curves'!BC$7,'Cost Curves'!BC$8)</f>
        <v>0</v>
      </c>
      <c r="W291" s="360">
        <f>W$260*Assumptions!$AA48*(1+Assumptions!$J$24)^(W$1-$G$1)*CHOOSE(Assumptions!$P$3,'Cost Curves'!BD$6,'Cost Curves'!BD$7,'Cost Curves'!BD$8)</f>
        <v>0</v>
      </c>
      <c r="X291" s="360">
        <f>X$260*Assumptions!$AA48*(1+Assumptions!$J$24)^(X$1-$G$1)*CHOOSE(Assumptions!$P$3,'Cost Curves'!BE$6,'Cost Curves'!BE$7,'Cost Curves'!BE$8)</f>
        <v>0</v>
      </c>
      <c r="Y291" s="12"/>
      <c r="Z291" s="12"/>
    </row>
    <row r="292" spans="1:26" ht="14.25" customHeight="1">
      <c r="A292" s="423"/>
      <c r="B292" s="423"/>
      <c r="C292" s="423"/>
      <c r="D292" s="361" t="s">
        <v>96</v>
      </c>
      <c r="E292" s="12"/>
      <c r="F292" s="12"/>
      <c r="G292" s="360">
        <f>G$260*Assumptions!$R49*(1+Assumptions!$J$24)^(G$1-$G$1)*CHOOSE(Assumptions!$P$3,'Cost Curves'!AN$6,'Cost Curves'!AN$7,'Cost Curves'!AN$8)</f>
        <v>0</v>
      </c>
      <c r="H292" s="360">
        <f>H$260*Assumptions!$U49*(1+Assumptions!$J$24)^(H$1-$G$1)*CHOOSE(Assumptions!$P$3,'Cost Curves'!AO$6,'Cost Curves'!AO$7,'Cost Curves'!AO$8)</f>
        <v>1699.5000000000002</v>
      </c>
      <c r="I292" s="360">
        <f>I$260*Assumptions!$U49*(1+Assumptions!$J$24)^(I$1-$G$1)*CHOOSE(Assumptions!$P$3,'Cost Curves'!AP$6,'Cost Curves'!AP$7,'Cost Curves'!AP$8)</f>
        <v>0</v>
      </c>
      <c r="J292" s="360">
        <f>J$260*Assumptions!$U49*(1+Assumptions!$J$24)^(J$1-$G$1)*CHOOSE(Assumptions!$P$3,'Cost Curves'!AQ$6,'Cost Curves'!AQ$7,'Cost Curves'!AQ$8)</f>
        <v>0</v>
      </c>
      <c r="K292" s="360">
        <f>K$260*Assumptions!$AA49*(1+Assumptions!$J$24)^(K$1-$G$1)*CHOOSE(Assumptions!$P$3,'Cost Curves'!AR$6,'Cost Curves'!AR$7,'Cost Curves'!AR$8)</f>
        <v>0</v>
      </c>
      <c r="L292" s="360">
        <f>L$260*Assumptions!$AA49*(1+Assumptions!$J$24)^(L$1-$G$1)*CHOOSE(Assumptions!$P$3,'Cost Curves'!AS$6,'Cost Curves'!AS$7,'Cost Curves'!AS$8)</f>
        <v>0</v>
      </c>
      <c r="M292" s="360">
        <f>M$260*Assumptions!$AA49*(1+Assumptions!$J$24)^(M$1-$G$1)*CHOOSE(Assumptions!$P$3,'Cost Curves'!AT$6,'Cost Curves'!AT$7,'Cost Curves'!AT$8)</f>
        <v>0</v>
      </c>
      <c r="N292" s="360">
        <f>N$260*Assumptions!$AA49*(1+Assumptions!$J$24)^(N$1-$G$1)*CHOOSE(Assumptions!$P$3,'Cost Curves'!AU$6,'Cost Curves'!AU$7,'Cost Curves'!AU$8)</f>
        <v>2029.2918779510358</v>
      </c>
      <c r="O292" s="360">
        <f>O$260*Assumptions!$AA49*(1+Assumptions!$J$24)^(O$1-$G$1)*CHOOSE(Assumptions!$P$3,'Cost Curves'!AV$6,'Cost Curves'!AV$7,'Cost Curves'!AV$8)</f>
        <v>0</v>
      </c>
      <c r="P292" s="360">
        <f>P$260*Assumptions!$AA49*(1+Assumptions!$J$24)^(P$1-$G$1)*CHOOSE(Assumptions!$P$3,'Cost Curves'!AW$6,'Cost Curves'!AW$7,'Cost Curves'!AW$8)</f>
        <v>0</v>
      </c>
      <c r="Q292" s="360">
        <f>Q$260*Assumptions!$AA49*(1+Assumptions!$J$24)^(Q$1-$G$1)*CHOOSE(Assumptions!$P$3,'Cost Curves'!AX$6,'Cost Curves'!AX$7,'Cost Curves'!AX$8)</f>
        <v>0</v>
      </c>
      <c r="R292" s="360">
        <f>R$260*Assumptions!$AA49*(1+Assumptions!$J$24)^(R$1-$G$1)*CHOOSE(Assumptions!$P$3,'Cost Curves'!AY$6,'Cost Curves'!AY$7,'Cost Curves'!AY$8)</f>
        <v>0</v>
      </c>
      <c r="S292" s="360">
        <f>S$260*Assumptions!$AA49*(1+Assumptions!$J$24)^(S$1-$G$1)*CHOOSE(Assumptions!$P$3,'Cost Curves'!AZ$6,'Cost Curves'!AZ$7,'Cost Curves'!AZ$8)</f>
        <v>0</v>
      </c>
      <c r="T292" s="360">
        <f>T$260*Assumptions!$AA49*(1+Assumptions!$J$24)^(T$1-$G$1)*CHOOSE(Assumptions!$P$3,'Cost Curves'!BA$6,'Cost Curves'!BA$7,'Cost Curves'!BA$8)</f>
        <v>2423.080627195081</v>
      </c>
      <c r="U292" s="360">
        <f>U$260*Assumptions!$AA49*(1+Assumptions!$J$24)^(U$1-$G$1)*CHOOSE(Assumptions!$P$3,'Cost Curves'!BB$6,'Cost Curves'!BB$7,'Cost Curves'!BB$8)</f>
        <v>0</v>
      </c>
      <c r="V292" s="360">
        <f>V$260*Assumptions!$AA49*(1+Assumptions!$J$24)^(V$1-$G$1)*CHOOSE(Assumptions!$P$3,'Cost Curves'!BC$6,'Cost Curves'!BC$7,'Cost Curves'!BC$8)</f>
        <v>0</v>
      </c>
      <c r="W292" s="360">
        <f>W$260*Assumptions!$AA49*(1+Assumptions!$J$24)^(W$1-$G$1)*CHOOSE(Assumptions!$P$3,'Cost Curves'!BD$6,'Cost Curves'!BD$7,'Cost Curves'!BD$8)</f>
        <v>0</v>
      </c>
      <c r="X292" s="360">
        <f>X$260*Assumptions!$AA49*(1+Assumptions!$J$24)^(X$1-$G$1)*CHOOSE(Assumptions!$P$3,'Cost Curves'!BE$6,'Cost Curves'!BE$7,'Cost Curves'!BE$8)</f>
        <v>0</v>
      </c>
      <c r="Y292" s="12"/>
      <c r="Z292" s="12"/>
    </row>
    <row r="293" spans="1:26" ht="14.25" customHeight="1">
      <c r="A293" s="423"/>
      <c r="B293" s="423"/>
      <c r="C293" s="423"/>
      <c r="D293" s="362" t="s">
        <v>172</v>
      </c>
      <c r="E293" s="319"/>
      <c r="F293" s="319"/>
      <c r="G293" s="363">
        <f t="shared" ref="G293:X293" si="24">SUM(G274:G292)</f>
        <v>0</v>
      </c>
      <c r="H293" s="363">
        <f t="shared" si="24"/>
        <v>156632.1</v>
      </c>
      <c r="I293" s="363">
        <f t="shared" si="24"/>
        <v>0</v>
      </c>
      <c r="J293" s="363">
        <f t="shared" si="24"/>
        <v>0</v>
      </c>
      <c r="K293" s="363">
        <f t="shared" si="24"/>
        <v>0</v>
      </c>
      <c r="L293" s="363">
        <f t="shared" si="24"/>
        <v>0</v>
      </c>
      <c r="M293" s="363">
        <f t="shared" si="24"/>
        <v>0</v>
      </c>
      <c r="N293" s="363">
        <f t="shared" si="24"/>
        <v>187026.91871515999</v>
      </c>
      <c r="O293" s="363">
        <f t="shared" si="24"/>
        <v>0</v>
      </c>
      <c r="P293" s="363">
        <f t="shared" si="24"/>
        <v>0</v>
      </c>
      <c r="Q293" s="363">
        <f t="shared" si="24"/>
        <v>0</v>
      </c>
      <c r="R293" s="363">
        <f t="shared" si="24"/>
        <v>0</v>
      </c>
      <c r="S293" s="363">
        <f t="shared" si="24"/>
        <v>0</v>
      </c>
      <c r="T293" s="363">
        <f t="shared" si="24"/>
        <v>223319.92180457929</v>
      </c>
      <c r="U293" s="363">
        <f t="shared" si="24"/>
        <v>0</v>
      </c>
      <c r="V293" s="363">
        <f t="shared" si="24"/>
        <v>0</v>
      </c>
      <c r="W293" s="363">
        <f t="shared" si="24"/>
        <v>0</v>
      </c>
      <c r="X293" s="363">
        <f t="shared" si="24"/>
        <v>0</v>
      </c>
      <c r="Y293" s="319"/>
      <c r="Z293" s="319"/>
    </row>
    <row r="294" spans="1:26" ht="14.25" customHeight="1">
      <c r="A294" s="423"/>
      <c r="B294" s="423"/>
      <c r="C294" s="423"/>
      <c r="D294" s="35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423"/>
      <c r="B295" s="423"/>
      <c r="C295" s="423"/>
      <c r="D295" s="358" t="s">
        <v>212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423"/>
      <c r="B296" s="423"/>
      <c r="C296" s="423"/>
      <c r="D296" s="359" t="s">
        <v>77</v>
      </c>
      <c r="E296" s="12"/>
      <c r="F296" s="12"/>
      <c r="G296" s="360">
        <f>G$261*Assumptions!$S31*(1+Assumptions!$J$24)^(G$1-$G$1)*CHOOSE(Assumptions!$P$3,'Cost Curves'!AN$6,'Cost Curves'!AN$7,'Cost Curves'!AN$8)</f>
        <v>21761.25</v>
      </c>
      <c r="H296" s="360">
        <f>H$261*Assumptions!$V31*(1+Assumptions!$J$24)^(H$1-$G$1)*CHOOSE(Assumptions!$P$3,'Cost Curves'!AO$6,'Cost Curves'!AO$7,'Cost Curves'!AO$8)</f>
        <v>0</v>
      </c>
      <c r="I296" s="360">
        <f>I$261*Assumptions!$V31*(1+Assumptions!$J$24)^(I$1-$G$1)*CHOOSE(Assumptions!$P$3,'Cost Curves'!AP$6,'Cost Curves'!AP$7,'Cost Curves'!AP$8)</f>
        <v>24136.801124999998</v>
      </c>
      <c r="J296" s="360">
        <f>J$261*Assumptions!$V31*(1+Assumptions!$J$24)^(J$1-$G$1)*CHOOSE(Assumptions!$P$3,'Cost Curves'!AQ$6,'Cost Curves'!AQ$7,'Cost Curves'!AQ$8)</f>
        <v>0</v>
      </c>
      <c r="K296" s="360">
        <f>K$261*Assumptions!$AB31*(1+Assumptions!$J$24)^(K$1-$G$1)*CHOOSE(Assumptions!$P$3,'Cost Curves'!AR$6,'Cost Curves'!AR$7,'Cost Curves'!AR$8)</f>
        <v>0</v>
      </c>
      <c r="L296" s="360">
        <f>L$261*Assumptions!$AB31*(1+Assumptions!$J$24)^(L$1-$G$1)*CHOOSE(Assumptions!$P$3,'Cost Curves'!AS$6,'Cost Curves'!AS$7,'Cost Curves'!AS$8)</f>
        <v>0</v>
      </c>
      <c r="M296" s="360">
        <f>M$261*Assumptions!$AB31*(1+Assumptions!$J$24)^(M$1-$G$1)*CHOOSE(Assumptions!$P$3,'Cost Curves'!AT$6,'Cost Curves'!AT$7,'Cost Curves'!AT$8)</f>
        <v>0</v>
      </c>
      <c r="N296" s="360">
        <f>N$261*Assumptions!$AB31*(1+Assumptions!$J$24)^(N$1-$G$1)*CHOOSE(Assumptions!$P$3,'Cost Curves'!AU$6,'Cost Curves'!AU$7,'Cost Curves'!AU$8)</f>
        <v>0</v>
      </c>
      <c r="O296" s="360">
        <f>O$261*Assumptions!$AB31*(1+Assumptions!$J$24)^(O$1-$G$1)*CHOOSE(Assumptions!$P$3,'Cost Curves'!AV$6,'Cost Curves'!AV$7,'Cost Curves'!AV$8)</f>
        <v>28820.602814169997</v>
      </c>
      <c r="P296" s="360">
        <f>P$261*Assumptions!$AB31*(1+Assumptions!$J$24)^(P$1-$G$1)*CHOOSE(Assumptions!$P$3,'Cost Curves'!AW$6,'Cost Curves'!AW$7,'Cost Curves'!AW$8)</f>
        <v>0</v>
      </c>
      <c r="Q296" s="360">
        <f>Q$261*Assumptions!$AB31*(1+Assumptions!$J$24)^(Q$1-$G$1)*CHOOSE(Assumptions!$P$3,'Cost Curves'!AX$6,'Cost Curves'!AX$7,'Cost Curves'!AX$8)</f>
        <v>0</v>
      </c>
      <c r="R296" s="360">
        <f>R$261*Assumptions!$AB31*(1+Assumptions!$J$24)^(R$1-$G$1)*CHOOSE(Assumptions!$P$3,'Cost Curves'!AY$6,'Cost Curves'!AY$7,'Cost Curves'!AY$8)</f>
        <v>0</v>
      </c>
      <c r="S296" s="360">
        <f>S$261*Assumptions!$AB31*(1+Assumptions!$J$24)^(S$1-$G$1)*CHOOSE(Assumptions!$P$3,'Cost Curves'!AZ$6,'Cost Curves'!AZ$7,'Cost Curves'!AZ$8)</f>
        <v>0</v>
      </c>
      <c r="T296" s="360">
        <f>T$261*Assumptions!$AB31*(1+Assumptions!$J$24)^(T$1-$G$1)*CHOOSE(Assumptions!$P$3,'Cost Curves'!BA$6,'Cost Curves'!BA$7,'Cost Curves'!BA$8)</f>
        <v>0</v>
      </c>
      <c r="U296" s="360">
        <f>U$261*Assumptions!$AB31*(1+Assumptions!$J$24)^(U$1-$G$1)*CHOOSE(Assumptions!$P$3,'Cost Curves'!BB$6,'Cost Curves'!BB$7,'Cost Curves'!BB$8)</f>
        <v>34413.306977609842</v>
      </c>
      <c r="V296" s="360">
        <f>V$261*Assumptions!$AB31*(1+Assumptions!$J$24)^(V$1-$G$1)*CHOOSE(Assumptions!$P$3,'Cost Curves'!BC$6,'Cost Curves'!BC$7,'Cost Curves'!BC$8)</f>
        <v>0</v>
      </c>
      <c r="W296" s="360">
        <f>W$261*Assumptions!$AB31*(1+Assumptions!$J$24)^(W$1-$G$1)*CHOOSE(Assumptions!$P$3,'Cost Curves'!BD$6,'Cost Curves'!BD$7,'Cost Curves'!BD$8)</f>
        <v>0</v>
      </c>
      <c r="X296" s="360">
        <f>X$261*Assumptions!$AB31*(1+Assumptions!$J$24)^(X$1-$G$1)*CHOOSE(Assumptions!$P$3,'Cost Curves'!BE$6,'Cost Curves'!BE$7,'Cost Curves'!BE$8)</f>
        <v>0</v>
      </c>
      <c r="Y296" s="360"/>
      <c r="Z296" s="12"/>
    </row>
    <row r="297" spans="1:26" ht="14.25" customHeight="1">
      <c r="A297" s="423"/>
      <c r="B297" s="423"/>
      <c r="C297" s="423"/>
      <c r="D297" s="359" t="s">
        <v>78</v>
      </c>
      <c r="E297" s="12"/>
      <c r="F297" s="12"/>
      <c r="G297" s="360">
        <f>G$261*Assumptions!$S32*(1+Assumptions!$J$24)^(G$1-$G$1)*CHOOSE(Assumptions!$P$3,'Cost Curves'!AN$6,'Cost Curves'!AN$7,'Cost Curves'!AN$8)</f>
        <v>8126.2500000000009</v>
      </c>
      <c r="H297" s="360">
        <f>H$261*Assumptions!$V32*(1+Assumptions!$J$24)^(H$1-$G$1)*CHOOSE(Assumptions!$P$3,'Cost Curves'!AO$6,'Cost Curves'!AO$7,'Cost Curves'!AO$8)</f>
        <v>0</v>
      </c>
      <c r="I297" s="360">
        <f>I$261*Assumptions!$V32*(1+Assumptions!$J$24)^(I$1-$G$1)*CHOOSE(Assumptions!$P$3,'Cost Curves'!AP$6,'Cost Curves'!AP$7,'Cost Curves'!AP$8)</f>
        <v>14795.576625</v>
      </c>
      <c r="J297" s="360">
        <f>J$261*Assumptions!$V32*(1+Assumptions!$J$24)^(J$1-$G$1)*CHOOSE(Assumptions!$P$3,'Cost Curves'!AQ$6,'Cost Curves'!AQ$7,'Cost Curves'!AQ$8)</f>
        <v>0</v>
      </c>
      <c r="K297" s="360">
        <f>K$261*Assumptions!$AB32*(1+Assumptions!$J$24)^(K$1-$G$1)*CHOOSE(Assumptions!$P$3,'Cost Curves'!AR$6,'Cost Curves'!AR$7,'Cost Curves'!AR$8)</f>
        <v>0</v>
      </c>
      <c r="L297" s="360">
        <f>L$261*Assumptions!$AB32*(1+Assumptions!$J$24)^(L$1-$G$1)*CHOOSE(Assumptions!$P$3,'Cost Curves'!AS$6,'Cost Curves'!AS$7,'Cost Curves'!AS$8)</f>
        <v>0</v>
      </c>
      <c r="M297" s="360">
        <f>M$261*Assumptions!$AB32*(1+Assumptions!$J$24)^(M$1-$G$1)*CHOOSE(Assumptions!$P$3,'Cost Curves'!AT$6,'Cost Curves'!AT$7,'Cost Curves'!AT$8)</f>
        <v>0</v>
      </c>
      <c r="N297" s="360">
        <f>N$261*Assumptions!$AB32*(1+Assumptions!$J$24)^(N$1-$G$1)*CHOOSE(Assumptions!$P$3,'Cost Curves'!AU$6,'Cost Curves'!AU$7,'Cost Curves'!AU$8)</f>
        <v>0</v>
      </c>
      <c r="O297" s="360">
        <f>O$261*Assumptions!$AB32*(1+Assumptions!$J$24)^(O$1-$G$1)*CHOOSE(Assumptions!$P$3,'Cost Curves'!AV$6,'Cost Curves'!AV$7,'Cost Curves'!AV$8)</f>
        <v>17666.69224755204</v>
      </c>
      <c r="P297" s="360">
        <f>P$261*Assumptions!$AB32*(1+Assumptions!$J$24)^(P$1-$G$1)*CHOOSE(Assumptions!$P$3,'Cost Curves'!AW$6,'Cost Curves'!AW$7,'Cost Curves'!AW$8)</f>
        <v>0</v>
      </c>
      <c r="Q297" s="360">
        <f>Q$261*Assumptions!$AB32*(1+Assumptions!$J$24)^(Q$1-$G$1)*CHOOSE(Assumptions!$P$3,'Cost Curves'!AX$6,'Cost Curves'!AX$7,'Cost Curves'!AX$8)</f>
        <v>0</v>
      </c>
      <c r="R297" s="360">
        <f>R$261*Assumptions!$AB32*(1+Assumptions!$J$24)^(R$1-$G$1)*CHOOSE(Assumptions!$P$3,'Cost Curves'!AY$6,'Cost Curves'!AY$7,'Cost Curves'!AY$8)</f>
        <v>0</v>
      </c>
      <c r="S297" s="360">
        <f>S$261*Assumptions!$AB32*(1+Assumptions!$J$24)^(S$1-$G$1)*CHOOSE(Assumptions!$P$3,'Cost Curves'!AZ$6,'Cost Curves'!AZ$7,'Cost Curves'!AZ$8)</f>
        <v>0</v>
      </c>
      <c r="T297" s="360">
        <f>T$261*Assumptions!$AB32*(1+Assumptions!$J$24)^(T$1-$G$1)*CHOOSE(Assumptions!$P$3,'Cost Curves'!BA$6,'Cost Curves'!BA$7,'Cost Curves'!BA$8)</f>
        <v>0</v>
      </c>
      <c r="U297" s="360">
        <f>U$261*Assumptions!$AB32*(1+Assumptions!$J$24)^(U$1-$G$1)*CHOOSE(Assumptions!$P$3,'Cost Curves'!BB$6,'Cost Curves'!BB$7,'Cost Curves'!BB$8)</f>
        <v>21094.954450260593</v>
      </c>
      <c r="V297" s="360">
        <f>V$261*Assumptions!$AB32*(1+Assumptions!$J$24)^(V$1-$G$1)*CHOOSE(Assumptions!$P$3,'Cost Curves'!BC$6,'Cost Curves'!BC$7,'Cost Curves'!BC$8)</f>
        <v>0</v>
      </c>
      <c r="W297" s="360">
        <f>W$261*Assumptions!$AB32*(1+Assumptions!$J$24)^(W$1-$G$1)*CHOOSE(Assumptions!$P$3,'Cost Curves'!BD$6,'Cost Curves'!BD$7,'Cost Curves'!BD$8)</f>
        <v>0</v>
      </c>
      <c r="X297" s="360">
        <f>X$261*Assumptions!$AB32*(1+Assumptions!$J$24)^(X$1-$G$1)*CHOOSE(Assumptions!$P$3,'Cost Curves'!BE$6,'Cost Curves'!BE$7,'Cost Curves'!BE$8)</f>
        <v>0</v>
      </c>
      <c r="Y297" s="360"/>
      <c r="Z297" s="12"/>
    </row>
    <row r="298" spans="1:26" ht="14.25" customHeight="1">
      <c r="A298" s="423"/>
      <c r="B298" s="423"/>
      <c r="C298" s="423"/>
      <c r="D298" s="359" t="s">
        <v>198</v>
      </c>
      <c r="E298" s="12"/>
      <c r="F298" s="12"/>
      <c r="G298" s="360">
        <f>G$261*Assumptions!$S33*(1+Assumptions!$J$24)^(G$1-$G$1)*CHOOSE(Assumptions!$P$3,'Cost Curves'!AN$6,'Cost Curves'!AN$7,'Cost Curves'!AN$8)</f>
        <v>14970</v>
      </c>
      <c r="H298" s="360">
        <f>H$261*Assumptions!$V33*(1+Assumptions!$J$24)^(H$1-$G$1)*CHOOSE(Assumptions!$P$3,'Cost Curves'!AO$6,'Cost Curves'!AO$7,'Cost Curves'!AO$8)</f>
        <v>0</v>
      </c>
      <c r="I298" s="360">
        <f>I$261*Assumptions!$V33*(1+Assumptions!$J$24)^(I$1-$G$1)*CHOOSE(Assumptions!$P$3,'Cost Curves'!AP$6,'Cost Curves'!AP$7,'Cost Curves'!AP$8)</f>
        <v>3146.8946249999999</v>
      </c>
      <c r="J298" s="360">
        <f>J$261*Assumptions!$V33*(1+Assumptions!$J$24)^(J$1-$G$1)*CHOOSE(Assumptions!$P$3,'Cost Curves'!AQ$6,'Cost Curves'!AQ$7,'Cost Curves'!AQ$8)</f>
        <v>0</v>
      </c>
      <c r="K298" s="360">
        <f>K$261*Assumptions!$AB33*(1+Assumptions!$J$24)^(K$1-$G$1)*CHOOSE(Assumptions!$P$3,'Cost Curves'!AR$6,'Cost Curves'!AR$7,'Cost Curves'!AR$8)</f>
        <v>0</v>
      </c>
      <c r="L298" s="360">
        <f>L$261*Assumptions!$AB33*(1+Assumptions!$J$24)^(L$1-$G$1)*CHOOSE(Assumptions!$P$3,'Cost Curves'!AS$6,'Cost Curves'!AS$7,'Cost Curves'!AS$8)</f>
        <v>0</v>
      </c>
      <c r="M298" s="360">
        <f>M$261*Assumptions!$AB33*(1+Assumptions!$J$24)^(M$1-$G$1)*CHOOSE(Assumptions!$P$3,'Cost Curves'!AT$6,'Cost Curves'!AT$7,'Cost Curves'!AT$8)</f>
        <v>0</v>
      </c>
      <c r="N298" s="360">
        <f>N$261*Assumptions!$AB33*(1+Assumptions!$J$24)^(N$1-$G$1)*CHOOSE(Assumptions!$P$3,'Cost Curves'!AU$6,'Cost Curves'!AU$7,'Cost Curves'!AU$8)</f>
        <v>0</v>
      </c>
      <c r="O298" s="360">
        <f>O$261*Assumptions!$AB33*(1+Assumptions!$J$24)^(O$1-$G$1)*CHOOSE(Assumptions!$P$3,'Cost Curves'!AV$6,'Cost Curves'!AV$7,'Cost Curves'!AV$8)</f>
        <v>3757.5567539160156</v>
      </c>
      <c r="P298" s="360">
        <f>P$261*Assumptions!$AB33*(1+Assumptions!$J$24)^(P$1-$G$1)*CHOOSE(Assumptions!$P$3,'Cost Curves'!AW$6,'Cost Curves'!AW$7,'Cost Curves'!AW$8)</f>
        <v>0</v>
      </c>
      <c r="Q298" s="360">
        <f>Q$261*Assumptions!$AB33*(1+Assumptions!$J$24)^(Q$1-$G$1)*CHOOSE(Assumptions!$P$3,'Cost Curves'!AX$6,'Cost Curves'!AX$7,'Cost Curves'!AX$8)</f>
        <v>0</v>
      </c>
      <c r="R298" s="360">
        <f>R$261*Assumptions!$AB33*(1+Assumptions!$J$24)^(R$1-$G$1)*CHOOSE(Assumptions!$P$3,'Cost Curves'!AY$6,'Cost Curves'!AY$7,'Cost Curves'!AY$8)</f>
        <v>0</v>
      </c>
      <c r="S298" s="360">
        <f>S$261*Assumptions!$AB33*(1+Assumptions!$J$24)^(S$1-$G$1)*CHOOSE(Assumptions!$P$3,'Cost Curves'!AZ$6,'Cost Curves'!AZ$7,'Cost Curves'!AZ$8)</f>
        <v>0</v>
      </c>
      <c r="T298" s="360">
        <f>T$261*Assumptions!$AB33*(1+Assumptions!$J$24)^(T$1-$G$1)*CHOOSE(Assumptions!$P$3,'Cost Curves'!BA$6,'Cost Curves'!BA$7,'Cost Curves'!BA$8)</f>
        <v>0</v>
      </c>
      <c r="U298" s="360">
        <f>U$261*Assumptions!$AB33*(1+Assumptions!$J$24)^(U$1-$G$1)*CHOOSE(Assumptions!$P$3,'Cost Curves'!BB$6,'Cost Curves'!BB$7,'Cost Curves'!BB$8)</f>
        <v>4486.7192713514733</v>
      </c>
      <c r="V298" s="360">
        <f>V$261*Assumptions!$AB33*(1+Assumptions!$J$24)^(V$1-$G$1)*CHOOSE(Assumptions!$P$3,'Cost Curves'!BC$6,'Cost Curves'!BC$7,'Cost Curves'!BC$8)</f>
        <v>0</v>
      </c>
      <c r="W298" s="360">
        <f>W$261*Assumptions!$AB33*(1+Assumptions!$J$24)^(W$1-$G$1)*CHOOSE(Assumptions!$P$3,'Cost Curves'!BD$6,'Cost Curves'!BD$7,'Cost Curves'!BD$8)</f>
        <v>0</v>
      </c>
      <c r="X298" s="360">
        <f>X$261*Assumptions!$AB33*(1+Assumptions!$J$24)^(X$1-$G$1)*CHOOSE(Assumptions!$P$3,'Cost Curves'!BE$6,'Cost Curves'!BE$7,'Cost Curves'!BE$8)</f>
        <v>0</v>
      </c>
      <c r="Y298" s="360"/>
      <c r="Z298" s="12"/>
    </row>
    <row r="299" spans="1:26" ht="14.25" customHeight="1">
      <c r="A299" s="423"/>
      <c r="B299" s="423"/>
      <c r="C299" s="423"/>
      <c r="D299" s="359" t="s">
        <v>80</v>
      </c>
      <c r="E299" s="12"/>
      <c r="F299" s="12"/>
      <c r="G299" s="360">
        <f>G$261*Assumptions!$S34*(1+Assumptions!$J$24)^(G$1-$G$1)*CHOOSE(Assumptions!$P$3,'Cost Curves'!AN$6,'Cost Curves'!AN$7,'Cost Curves'!AN$8)</f>
        <v>6667.5</v>
      </c>
      <c r="H299" s="360">
        <f>H$261*Assumptions!$V34*(1+Assumptions!$J$24)^(H$1-$G$1)*CHOOSE(Assumptions!$P$3,'Cost Curves'!AO$6,'Cost Curves'!AO$7,'Cost Curves'!AO$8)</f>
        <v>0</v>
      </c>
      <c r="I299" s="360">
        <f>I$261*Assumptions!$V34*(1+Assumptions!$J$24)^(I$1-$G$1)*CHOOSE(Assumptions!$P$3,'Cost Curves'!AP$6,'Cost Curves'!AP$7,'Cost Curves'!AP$8)</f>
        <v>8792.2087499999998</v>
      </c>
      <c r="J299" s="360">
        <f>J$261*Assumptions!$V34*(1+Assumptions!$J$24)^(J$1-$G$1)*CHOOSE(Assumptions!$P$3,'Cost Curves'!AQ$6,'Cost Curves'!AQ$7,'Cost Curves'!AQ$8)</f>
        <v>0</v>
      </c>
      <c r="K299" s="360">
        <f>K$261*Assumptions!$AB34*(1+Assumptions!$J$24)^(K$1-$G$1)*CHOOSE(Assumptions!$P$3,'Cost Curves'!AR$6,'Cost Curves'!AR$7,'Cost Curves'!AR$8)</f>
        <v>0</v>
      </c>
      <c r="L299" s="360">
        <f>L$261*Assumptions!$AB34*(1+Assumptions!$J$24)^(L$1-$G$1)*CHOOSE(Assumptions!$P$3,'Cost Curves'!AS$6,'Cost Curves'!AS$7,'Cost Curves'!AS$8)</f>
        <v>0</v>
      </c>
      <c r="M299" s="360">
        <f>M$261*Assumptions!$AB34*(1+Assumptions!$J$24)^(M$1-$G$1)*CHOOSE(Assumptions!$P$3,'Cost Curves'!AT$6,'Cost Curves'!AT$7,'Cost Curves'!AT$8)</f>
        <v>0</v>
      </c>
      <c r="N299" s="360">
        <f>N$261*Assumptions!$AB34*(1+Assumptions!$J$24)^(N$1-$G$1)*CHOOSE(Assumptions!$P$3,'Cost Curves'!AU$6,'Cost Curves'!AU$7,'Cost Curves'!AU$8)</f>
        <v>0</v>
      </c>
      <c r="O299" s="360">
        <f>O$261*Assumptions!$AB34*(1+Assumptions!$J$24)^(O$1-$G$1)*CHOOSE(Assumptions!$P$3,'Cost Curves'!AV$6,'Cost Curves'!AV$7,'Cost Curves'!AV$8)</f>
        <v>10498.357049499868</v>
      </c>
      <c r="P299" s="360">
        <f>P$261*Assumptions!$AB34*(1+Assumptions!$J$24)^(P$1-$G$1)*CHOOSE(Assumptions!$P$3,'Cost Curves'!AW$6,'Cost Curves'!AW$7,'Cost Curves'!AW$8)</f>
        <v>0</v>
      </c>
      <c r="Q299" s="360">
        <f>Q$261*Assumptions!$AB34*(1+Assumptions!$J$24)^(Q$1-$G$1)*CHOOSE(Assumptions!$P$3,'Cost Curves'!AX$6,'Cost Curves'!AX$7,'Cost Curves'!AX$8)</f>
        <v>0</v>
      </c>
      <c r="R299" s="360">
        <f>R$261*Assumptions!$AB34*(1+Assumptions!$J$24)^(R$1-$G$1)*CHOOSE(Assumptions!$P$3,'Cost Curves'!AY$6,'Cost Curves'!AY$7,'Cost Curves'!AY$8)</f>
        <v>0</v>
      </c>
      <c r="S299" s="360">
        <f>S$261*Assumptions!$AB34*(1+Assumptions!$J$24)^(S$1-$G$1)*CHOOSE(Assumptions!$P$3,'Cost Curves'!AZ$6,'Cost Curves'!AZ$7,'Cost Curves'!AZ$8)</f>
        <v>0</v>
      </c>
      <c r="T299" s="360">
        <f>T$261*Assumptions!$AB34*(1+Assumptions!$J$24)^(T$1-$G$1)*CHOOSE(Assumptions!$P$3,'Cost Curves'!BA$6,'Cost Curves'!BA$7,'Cost Curves'!BA$8)</f>
        <v>0</v>
      </c>
      <c r="U299" s="360">
        <f>U$261*Assumptions!$AB34*(1+Assumptions!$J$24)^(U$1-$G$1)*CHOOSE(Assumptions!$P$3,'Cost Curves'!BB$6,'Cost Curves'!BB$7,'Cost Curves'!BB$8)</f>
        <v>12535.587344736732</v>
      </c>
      <c r="V299" s="360">
        <f>V$261*Assumptions!$AB34*(1+Assumptions!$J$24)^(V$1-$G$1)*CHOOSE(Assumptions!$P$3,'Cost Curves'!BC$6,'Cost Curves'!BC$7,'Cost Curves'!BC$8)</f>
        <v>0</v>
      </c>
      <c r="W299" s="360">
        <f>W$261*Assumptions!$AB34*(1+Assumptions!$J$24)^(W$1-$G$1)*CHOOSE(Assumptions!$P$3,'Cost Curves'!BD$6,'Cost Curves'!BD$7,'Cost Curves'!BD$8)</f>
        <v>0</v>
      </c>
      <c r="X299" s="360">
        <f>X$261*Assumptions!$AB34*(1+Assumptions!$J$24)^(X$1-$G$1)*CHOOSE(Assumptions!$P$3,'Cost Curves'!BE$6,'Cost Curves'!BE$7,'Cost Curves'!BE$8)</f>
        <v>0</v>
      </c>
      <c r="Y299" s="360"/>
      <c r="Z299" s="12"/>
    </row>
    <row r="300" spans="1:26" ht="14.25" customHeight="1">
      <c r="A300" s="423"/>
      <c r="B300" s="423"/>
      <c r="C300" s="423"/>
      <c r="D300" s="359" t="s">
        <v>81</v>
      </c>
      <c r="E300" s="12"/>
      <c r="F300" s="12"/>
      <c r="G300" s="360">
        <f>G$261*Assumptions!$S35*(1+Assumptions!$J$24)^(G$1-$G$1)*CHOOSE(Assumptions!$P$3,'Cost Curves'!AN$6,'Cost Curves'!AN$7,'Cost Curves'!AN$8)</f>
        <v>0</v>
      </c>
      <c r="H300" s="360">
        <f>H$261*Assumptions!$V35*(1+Assumptions!$J$24)^(H$1-$G$1)*CHOOSE(Assumptions!$P$3,'Cost Curves'!AO$6,'Cost Curves'!AO$7,'Cost Curves'!AO$8)</f>
        <v>0</v>
      </c>
      <c r="I300" s="360">
        <f>I$261*Assumptions!$V35*(1+Assumptions!$J$24)^(I$1-$G$1)*CHOOSE(Assumptions!$P$3,'Cost Curves'!AP$6,'Cost Curves'!AP$7,'Cost Curves'!AP$8)</f>
        <v>254.61599999999999</v>
      </c>
      <c r="J300" s="360">
        <f>J$261*Assumptions!$V35*(1+Assumptions!$J$24)^(J$1-$G$1)*CHOOSE(Assumptions!$P$3,'Cost Curves'!AQ$6,'Cost Curves'!AQ$7,'Cost Curves'!AQ$8)</f>
        <v>0</v>
      </c>
      <c r="K300" s="360">
        <f>K$261*Assumptions!$AB35*(1+Assumptions!$J$24)^(K$1-$G$1)*CHOOSE(Assumptions!$P$3,'Cost Curves'!AR$6,'Cost Curves'!AR$7,'Cost Curves'!AR$8)</f>
        <v>0</v>
      </c>
      <c r="L300" s="360">
        <f>L$261*Assumptions!$AB35*(1+Assumptions!$J$24)^(L$1-$G$1)*CHOOSE(Assumptions!$P$3,'Cost Curves'!AS$6,'Cost Curves'!AS$7,'Cost Curves'!AS$8)</f>
        <v>0</v>
      </c>
      <c r="M300" s="360">
        <f>M$261*Assumptions!$AB35*(1+Assumptions!$J$24)^(M$1-$G$1)*CHOOSE(Assumptions!$P$3,'Cost Curves'!AT$6,'Cost Curves'!AT$7,'Cost Curves'!AT$8)</f>
        <v>0</v>
      </c>
      <c r="N300" s="360">
        <f>N$261*Assumptions!$AB35*(1+Assumptions!$J$24)^(N$1-$G$1)*CHOOSE(Assumptions!$P$3,'Cost Curves'!AU$6,'Cost Curves'!AU$7,'Cost Curves'!AU$8)</f>
        <v>0</v>
      </c>
      <c r="O300" s="360">
        <f>O$261*Assumptions!$AB35*(1+Assumptions!$J$24)^(O$1-$G$1)*CHOOSE(Assumptions!$P$3,'Cost Curves'!AV$6,'Cost Curves'!AV$7,'Cost Curves'!AV$8)</f>
        <v>304.02481953302782</v>
      </c>
      <c r="P300" s="360">
        <f>P$261*Assumptions!$AB35*(1+Assumptions!$J$24)^(P$1-$G$1)*CHOOSE(Assumptions!$P$3,'Cost Curves'!AW$6,'Cost Curves'!AW$7,'Cost Curves'!AW$8)</f>
        <v>0</v>
      </c>
      <c r="Q300" s="360">
        <f>Q$261*Assumptions!$AB35*(1+Assumptions!$J$24)^(Q$1-$G$1)*CHOOSE(Assumptions!$P$3,'Cost Curves'!AX$6,'Cost Curves'!AX$7,'Cost Curves'!AX$8)</f>
        <v>0</v>
      </c>
      <c r="R300" s="360">
        <f>R$261*Assumptions!$AB35*(1+Assumptions!$J$24)^(R$1-$G$1)*CHOOSE(Assumptions!$P$3,'Cost Curves'!AY$6,'Cost Curves'!AY$7,'Cost Curves'!AY$8)</f>
        <v>0</v>
      </c>
      <c r="S300" s="360">
        <f>S$261*Assumptions!$AB35*(1+Assumptions!$J$24)^(S$1-$G$1)*CHOOSE(Assumptions!$P$3,'Cost Curves'!AZ$6,'Cost Curves'!AZ$7,'Cost Curves'!AZ$8)</f>
        <v>0</v>
      </c>
      <c r="T300" s="360">
        <f>T$261*Assumptions!$AB35*(1+Assumptions!$J$24)^(T$1-$G$1)*CHOOSE(Assumptions!$P$3,'Cost Curves'!BA$6,'Cost Curves'!BA$7,'Cost Curves'!BA$8)</f>
        <v>0</v>
      </c>
      <c r="U300" s="360">
        <f>U$261*Assumptions!$AB35*(1+Assumptions!$J$24)^(U$1-$G$1)*CHOOSE(Assumptions!$P$3,'Cost Curves'!BB$6,'Cost Curves'!BB$7,'Cost Curves'!BB$8)</f>
        <v>363.02153396522664</v>
      </c>
      <c r="V300" s="360">
        <f>V$261*Assumptions!$AB35*(1+Assumptions!$J$24)^(V$1-$G$1)*CHOOSE(Assumptions!$P$3,'Cost Curves'!BC$6,'Cost Curves'!BC$7,'Cost Curves'!BC$8)</f>
        <v>0</v>
      </c>
      <c r="W300" s="360">
        <f>W$261*Assumptions!$AB35*(1+Assumptions!$J$24)^(W$1-$G$1)*CHOOSE(Assumptions!$P$3,'Cost Curves'!BD$6,'Cost Curves'!BD$7,'Cost Curves'!BD$8)</f>
        <v>0</v>
      </c>
      <c r="X300" s="360">
        <f>X$261*Assumptions!$AB35*(1+Assumptions!$J$24)^(X$1-$G$1)*CHOOSE(Assumptions!$P$3,'Cost Curves'!BE$6,'Cost Curves'!BE$7,'Cost Curves'!BE$8)</f>
        <v>0</v>
      </c>
      <c r="Y300" s="360"/>
      <c r="Z300" s="12"/>
    </row>
    <row r="301" spans="1:26" ht="14.25" customHeight="1">
      <c r="A301" s="423"/>
      <c r="B301" s="423"/>
      <c r="C301" s="423"/>
      <c r="D301" s="359" t="s">
        <v>82</v>
      </c>
      <c r="E301" s="12"/>
      <c r="F301" s="12"/>
      <c r="G301" s="360">
        <f>G$261*Assumptions!$S36*(1+Assumptions!$J$24)^(G$1-$G$1)*CHOOSE(Assumptions!$P$3,'Cost Curves'!AN$6,'Cost Curves'!AN$7,'Cost Curves'!AN$8)</f>
        <v>262.5</v>
      </c>
      <c r="H301" s="360">
        <f>H$261*Assumptions!$V36*(1+Assumptions!$J$24)^(H$1-$G$1)*CHOOSE(Assumptions!$P$3,'Cost Curves'!AO$6,'Cost Curves'!AO$7,'Cost Curves'!AO$8)</f>
        <v>0</v>
      </c>
      <c r="I301" s="360">
        <f>I$261*Assumptions!$V36*(1+Assumptions!$J$24)^(I$1-$G$1)*CHOOSE(Assumptions!$P$3,'Cost Curves'!AP$6,'Cost Curves'!AP$7,'Cost Curves'!AP$8)</f>
        <v>0</v>
      </c>
      <c r="J301" s="360">
        <f>J$261*Assumptions!$V36*(1+Assumptions!$J$24)^(J$1-$G$1)*CHOOSE(Assumptions!$P$3,'Cost Curves'!AQ$6,'Cost Curves'!AQ$7,'Cost Curves'!AQ$8)</f>
        <v>0</v>
      </c>
      <c r="K301" s="360">
        <f>K$261*Assumptions!$AB36*(1+Assumptions!$J$24)^(K$1-$G$1)*CHOOSE(Assumptions!$P$3,'Cost Curves'!AR$6,'Cost Curves'!AR$7,'Cost Curves'!AR$8)</f>
        <v>0</v>
      </c>
      <c r="L301" s="360">
        <f>L$261*Assumptions!$AB36*(1+Assumptions!$J$24)^(L$1-$G$1)*CHOOSE(Assumptions!$P$3,'Cost Curves'!AS$6,'Cost Curves'!AS$7,'Cost Curves'!AS$8)</f>
        <v>0</v>
      </c>
      <c r="M301" s="360">
        <f>M$261*Assumptions!$AB36*(1+Assumptions!$J$24)^(M$1-$G$1)*CHOOSE(Assumptions!$P$3,'Cost Curves'!AT$6,'Cost Curves'!AT$7,'Cost Curves'!AT$8)</f>
        <v>0</v>
      </c>
      <c r="N301" s="360">
        <f>N$261*Assumptions!$AB36*(1+Assumptions!$J$24)^(N$1-$G$1)*CHOOSE(Assumptions!$P$3,'Cost Curves'!AU$6,'Cost Curves'!AU$7,'Cost Curves'!AU$8)</f>
        <v>0</v>
      </c>
      <c r="O301" s="360">
        <f>O$261*Assumptions!$AB36*(1+Assumptions!$J$24)^(O$1-$G$1)*CHOOSE(Assumptions!$P$3,'Cost Curves'!AV$6,'Cost Curves'!AV$7,'Cost Curves'!AV$8)</f>
        <v>0</v>
      </c>
      <c r="P301" s="360">
        <f>P$261*Assumptions!$AB36*(1+Assumptions!$J$24)^(P$1-$G$1)*CHOOSE(Assumptions!$P$3,'Cost Curves'!AW$6,'Cost Curves'!AW$7,'Cost Curves'!AW$8)</f>
        <v>0</v>
      </c>
      <c r="Q301" s="360">
        <f>Q$261*Assumptions!$AB36*(1+Assumptions!$J$24)^(Q$1-$G$1)*CHOOSE(Assumptions!$P$3,'Cost Curves'!AX$6,'Cost Curves'!AX$7,'Cost Curves'!AX$8)</f>
        <v>0</v>
      </c>
      <c r="R301" s="360">
        <f>R$261*Assumptions!$AB36*(1+Assumptions!$J$24)^(R$1-$G$1)*CHOOSE(Assumptions!$P$3,'Cost Curves'!AY$6,'Cost Curves'!AY$7,'Cost Curves'!AY$8)</f>
        <v>0</v>
      </c>
      <c r="S301" s="360">
        <f>S$261*Assumptions!$AB36*(1+Assumptions!$J$24)^(S$1-$G$1)*CHOOSE(Assumptions!$P$3,'Cost Curves'!AZ$6,'Cost Curves'!AZ$7,'Cost Curves'!AZ$8)</f>
        <v>0</v>
      </c>
      <c r="T301" s="360">
        <f>T$261*Assumptions!$AB36*(1+Assumptions!$J$24)^(T$1-$G$1)*CHOOSE(Assumptions!$P$3,'Cost Curves'!BA$6,'Cost Curves'!BA$7,'Cost Curves'!BA$8)</f>
        <v>0</v>
      </c>
      <c r="U301" s="360">
        <f>U$261*Assumptions!$AB36*(1+Assumptions!$J$24)^(U$1-$G$1)*CHOOSE(Assumptions!$P$3,'Cost Curves'!BB$6,'Cost Curves'!BB$7,'Cost Curves'!BB$8)</f>
        <v>0</v>
      </c>
      <c r="V301" s="360">
        <f>V$261*Assumptions!$AB36*(1+Assumptions!$J$24)^(V$1-$G$1)*CHOOSE(Assumptions!$P$3,'Cost Curves'!BC$6,'Cost Curves'!BC$7,'Cost Curves'!BC$8)</f>
        <v>0</v>
      </c>
      <c r="W301" s="360">
        <f>W$261*Assumptions!$AB36*(1+Assumptions!$J$24)^(W$1-$G$1)*CHOOSE(Assumptions!$P$3,'Cost Curves'!BD$6,'Cost Curves'!BD$7,'Cost Curves'!BD$8)</f>
        <v>0</v>
      </c>
      <c r="X301" s="360">
        <f>X$261*Assumptions!$AB36*(1+Assumptions!$J$24)^(X$1-$G$1)*CHOOSE(Assumptions!$P$3,'Cost Curves'!BE$6,'Cost Curves'!BE$7,'Cost Curves'!BE$8)</f>
        <v>0</v>
      </c>
      <c r="Y301" s="360"/>
      <c r="Z301" s="12"/>
    </row>
    <row r="302" spans="1:26" ht="14.25" customHeight="1">
      <c r="A302" s="423"/>
      <c r="B302" s="423"/>
      <c r="C302" s="423"/>
      <c r="D302" s="359" t="s">
        <v>83</v>
      </c>
      <c r="E302" s="12"/>
      <c r="F302" s="12"/>
      <c r="G302" s="360">
        <f>G$261*Assumptions!$S37*(1+Assumptions!$J$24)^(G$1-$G$1)*CHOOSE(Assumptions!$P$3,'Cost Curves'!AN$6,'Cost Curves'!AN$7,'Cost Curves'!AN$8)</f>
        <v>5542.5</v>
      </c>
      <c r="H302" s="360">
        <f>H$261*Assumptions!$V37*(1+Assumptions!$J$24)^(H$1-$G$1)*CHOOSE(Assumptions!$P$3,'Cost Curves'!AO$6,'Cost Curves'!AO$7,'Cost Curves'!AO$8)</f>
        <v>0</v>
      </c>
      <c r="I302" s="360">
        <f>I$261*Assumptions!$V37*(1+Assumptions!$J$24)^(I$1-$G$1)*CHOOSE(Assumptions!$P$3,'Cost Curves'!AP$6,'Cost Curves'!AP$7,'Cost Curves'!AP$8)</f>
        <v>9440.6838749999988</v>
      </c>
      <c r="J302" s="360">
        <f>J$261*Assumptions!$V37*(1+Assumptions!$J$24)^(J$1-$G$1)*CHOOSE(Assumptions!$P$3,'Cost Curves'!AQ$6,'Cost Curves'!AQ$7,'Cost Curves'!AQ$8)</f>
        <v>0</v>
      </c>
      <c r="K302" s="360">
        <f>K$261*Assumptions!$AB37*(1+Assumptions!$J$24)^(K$1-$G$1)*CHOOSE(Assumptions!$P$3,'Cost Curves'!AR$6,'Cost Curves'!AR$7,'Cost Curves'!AR$8)</f>
        <v>0</v>
      </c>
      <c r="L302" s="360">
        <f>L$261*Assumptions!$AB37*(1+Assumptions!$J$24)^(L$1-$G$1)*CHOOSE(Assumptions!$P$3,'Cost Curves'!AS$6,'Cost Curves'!AS$7,'Cost Curves'!AS$8)</f>
        <v>0</v>
      </c>
      <c r="M302" s="360">
        <f>M$261*Assumptions!$AB37*(1+Assumptions!$J$24)^(M$1-$G$1)*CHOOSE(Assumptions!$P$3,'Cost Curves'!AT$6,'Cost Curves'!AT$7,'Cost Curves'!AT$8)</f>
        <v>0</v>
      </c>
      <c r="N302" s="360">
        <f>N$261*Assumptions!$AB37*(1+Assumptions!$J$24)^(N$1-$G$1)*CHOOSE(Assumptions!$P$3,'Cost Curves'!AU$6,'Cost Curves'!AU$7,'Cost Curves'!AU$8)</f>
        <v>0</v>
      </c>
      <c r="O302" s="360">
        <f>O$261*Assumptions!$AB37*(1+Assumptions!$J$24)^(O$1-$G$1)*CHOOSE(Assumptions!$P$3,'Cost Curves'!AV$6,'Cost Curves'!AV$7,'Cost Curves'!AV$8)</f>
        <v>11272.670261748048</v>
      </c>
      <c r="P302" s="360">
        <f>P$261*Assumptions!$AB37*(1+Assumptions!$J$24)^(P$1-$G$1)*CHOOSE(Assumptions!$P$3,'Cost Curves'!AW$6,'Cost Curves'!AW$7,'Cost Curves'!AW$8)</f>
        <v>0</v>
      </c>
      <c r="Q302" s="360">
        <f>Q$261*Assumptions!$AB37*(1+Assumptions!$J$24)^(Q$1-$G$1)*CHOOSE(Assumptions!$P$3,'Cost Curves'!AX$6,'Cost Curves'!AX$7,'Cost Curves'!AX$8)</f>
        <v>0</v>
      </c>
      <c r="R302" s="360">
        <f>R$261*Assumptions!$AB37*(1+Assumptions!$J$24)^(R$1-$G$1)*CHOOSE(Assumptions!$P$3,'Cost Curves'!AY$6,'Cost Curves'!AY$7,'Cost Curves'!AY$8)</f>
        <v>0</v>
      </c>
      <c r="S302" s="360">
        <f>S$261*Assumptions!$AB37*(1+Assumptions!$J$24)^(S$1-$G$1)*CHOOSE(Assumptions!$P$3,'Cost Curves'!AZ$6,'Cost Curves'!AZ$7,'Cost Curves'!AZ$8)</f>
        <v>0</v>
      </c>
      <c r="T302" s="360">
        <f>T$261*Assumptions!$AB37*(1+Assumptions!$J$24)^(T$1-$G$1)*CHOOSE(Assumptions!$P$3,'Cost Curves'!BA$6,'Cost Curves'!BA$7,'Cost Curves'!BA$8)</f>
        <v>0</v>
      </c>
      <c r="U302" s="360">
        <f>U$261*Assumptions!$AB37*(1+Assumptions!$J$24)^(U$1-$G$1)*CHOOSE(Assumptions!$P$3,'Cost Curves'!BB$6,'Cost Curves'!BB$7,'Cost Curves'!BB$8)</f>
        <v>13460.157814054419</v>
      </c>
      <c r="V302" s="360">
        <f>V$261*Assumptions!$AB37*(1+Assumptions!$J$24)^(V$1-$G$1)*CHOOSE(Assumptions!$P$3,'Cost Curves'!BC$6,'Cost Curves'!BC$7,'Cost Curves'!BC$8)</f>
        <v>0</v>
      </c>
      <c r="W302" s="360">
        <f>W$261*Assumptions!$AB37*(1+Assumptions!$J$24)^(W$1-$G$1)*CHOOSE(Assumptions!$P$3,'Cost Curves'!BD$6,'Cost Curves'!BD$7,'Cost Curves'!BD$8)</f>
        <v>0</v>
      </c>
      <c r="X302" s="360">
        <f>X$261*Assumptions!$AB37*(1+Assumptions!$J$24)^(X$1-$G$1)*CHOOSE(Assumptions!$P$3,'Cost Curves'!BE$6,'Cost Curves'!BE$7,'Cost Curves'!BE$8)</f>
        <v>0</v>
      </c>
      <c r="Y302" s="360"/>
      <c r="Z302" s="12"/>
    </row>
    <row r="303" spans="1:26" ht="14.25" customHeight="1">
      <c r="A303" s="423"/>
      <c r="B303" s="423"/>
      <c r="C303" s="423"/>
      <c r="D303" s="359" t="s">
        <v>84</v>
      </c>
      <c r="E303" s="12"/>
      <c r="F303" s="12"/>
      <c r="G303" s="360">
        <f>G$261*Assumptions!$S38*(1+Assumptions!$J$24)^(G$1-$G$1)*CHOOSE(Assumptions!$P$3,'Cost Curves'!AN$6,'Cost Curves'!AN$7,'Cost Curves'!AN$8)</f>
        <v>9840</v>
      </c>
      <c r="H303" s="360">
        <f>H$261*Assumptions!$V38*(1+Assumptions!$J$24)^(H$1-$G$1)*CHOOSE(Assumptions!$P$3,'Cost Curves'!AO$6,'Cost Curves'!AO$7,'Cost Curves'!AO$8)</f>
        <v>0</v>
      </c>
      <c r="I303" s="360">
        <f>I$261*Assumptions!$V38*(1+Assumptions!$J$24)^(I$1-$G$1)*CHOOSE(Assumptions!$P$3,'Cost Curves'!AP$6,'Cost Curves'!AP$7,'Cost Curves'!AP$8)</f>
        <v>17934.514499999997</v>
      </c>
      <c r="J303" s="360">
        <f>J$261*Assumptions!$V38*(1+Assumptions!$J$24)^(J$1-$G$1)*CHOOSE(Assumptions!$P$3,'Cost Curves'!AQ$6,'Cost Curves'!AQ$7,'Cost Curves'!AQ$8)</f>
        <v>0</v>
      </c>
      <c r="K303" s="360">
        <f>K$261*Assumptions!$AB38*(1+Assumptions!$J$24)^(K$1-$G$1)*CHOOSE(Assumptions!$P$3,'Cost Curves'!AR$6,'Cost Curves'!AR$7,'Cost Curves'!AR$8)</f>
        <v>0</v>
      </c>
      <c r="L303" s="360">
        <f>L$261*Assumptions!$AB38*(1+Assumptions!$J$24)^(L$1-$G$1)*CHOOSE(Assumptions!$P$3,'Cost Curves'!AS$6,'Cost Curves'!AS$7,'Cost Curves'!AS$8)</f>
        <v>0</v>
      </c>
      <c r="M303" s="360">
        <f>M$261*Assumptions!$AB38*(1+Assumptions!$J$24)^(M$1-$G$1)*CHOOSE(Assumptions!$P$3,'Cost Curves'!AT$6,'Cost Curves'!AT$7,'Cost Curves'!AT$8)</f>
        <v>0</v>
      </c>
      <c r="N303" s="360">
        <f>N$261*Assumptions!$AB38*(1+Assumptions!$J$24)^(N$1-$G$1)*CHOOSE(Assumptions!$P$3,'Cost Curves'!AU$6,'Cost Curves'!AU$7,'Cost Curves'!AU$8)</f>
        <v>0</v>
      </c>
      <c r="O303" s="360">
        <f>O$261*Assumptions!$AB38*(1+Assumptions!$J$24)^(O$1-$G$1)*CHOOSE(Assumptions!$P$3,'Cost Curves'!AV$6,'Cost Curves'!AV$7,'Cost Curves'!AV$8)</f>
        <v>21414.748225857646</v>
      </c>
      <c r="P303" s="360">
        <f>P$261*Assumptions!$AB38*(1+Assumptions!$J$24)^(P$1-$G$1)*CHOOSE(Assumptions!$P$3,'Cost Curves'!AW$6,'Cost Curves'!AW$7,'Cost Curves'!AW$8)</f>
        <v>0</v>
      </c>
      <c r="Q303" s="360">
        <f>Q$261*Assumptions!$AB38*(1+Assumptions!$J$24)^(Q$1-$G$1)*CHOOSE(Assumptions!$P$3,'Cost Curves'!AX$6,'Cost Curves'!AX$7,'Cost Curves'!AX$8)</f>
        <v>0</v>
      </c>
      <c r="R303" s="360">
        <f>R$261*Assumptions!$AB38*(1+Assumptions!$J$24)^(R$1-$G$1)*CHOOSE(Assumptions!$P$3,'Cost Curves'!AY$6,'Cost Curves'!AY$7,'Cost Curves'!AY$8)</f>
        <v>0</v>
      </c>
      <c r="S303" s="360">
        <f>S$261*Assumptions!$AB38*(1+Assumptions!$J$24)^(S$1-$G$1)*CHOOSE(Assumptions!$P$3,'Cost Curves'!AZ$6,'Cost Curves'!AZ$7,'Cost Curves'!AZ$8)</f>
        <v>0</v>
      </c>
      <c r="T303" s="360">
        <f>T$261*Assumptions!$AB38*(1+Assumptions!$J$24)^(T$1-$G$1)*CHOOSE(Assumptions!$P$3,'Cost Curves'!BA$6,'Cost Curves'!BA$7,'Cost Curves'!BA$8)</f>
        <v>0</v>
      </c>
      <c r="U303" s="360">
        <f>U$261*Assumptions!$AB38*(1+Assumptions!$J$24)^(U$1-$G$1)*CHOOSE(Assumptions!$P$3,'Cost Curves'!BB$6,'Cost Curves'!BB$7,'Cost Curves'!BB$8)</f>
        <v>25570.329298675653</v>
      </c>
      <c r="V303" s="360">
        <f>V$261*Assumptions!$AB38*(1+Assumptions!$J$24)^(V$1-$G$1)*CHOOSE(Assumptions!$P$3,'Cost Curves'!BC$6,'Cost Curves'!BC$7,'Cost Curves'!BC$8)</f>
        <v>0</v>
      </c>
      <c r="W303" s="360">
        <f>W$261*Assumptions!$AB38*(1+Assumptions!$J$24)^(W$1-$G$1)*CHOOSE(Assumptions!$P$3,'Cost Curves'!BD$6,'Cost Curves'!BD$7,'Cost Curves'!BD$8)</f>
        <v>0</v>
      </c>
      <c r="X303" s="360">
        <f>X$261*Assumptions!$AB38*(1+Assumptions!$J$24)^(X$1-$G$1)*CHOOSE(Assumptions!$P$3,'Cost Curves'!BE$6,'Cost Curves'!BE$7,'Cost Curves'!BE$8)</f>
        <v>0</v>
      </c>
      <c r="Y303" s="360"/>
      <c r="Z303" s="12"/>
    </row>
    <row r="304" spans="1:26" ht="14.25" customHeight="1">
      <c r="A304" s="423"/>
      <c r="B304" s="423"/>
      <c r="C304" s="423"/>
      <c r="D304" s="359" t="s">
        <v>85</v>
      </c>
      <c r="E304" s="12"/>
      <c r="F304" s="12"/>
      <c r="G304" s="360">
        <f>G$261*Assumptions!$S39*(1+Assumptions!$J$24)^(G$1-$G$1)*CHOOSE(Assumptions!$P$3,'Cost Curves'!AN$6,'Cost Curves'!AN$7,'Cost Curves'!AN$8)</f>
        <v>2831.25</v>
      </c>
      <c r="H304" s="360">
        <f>H$261*Assumptions!$V39*(1+Assumptions!$J$24)^(H$1-$G$1)*CHOOSE(Assumptions!$P$3,'Cost Curves'!AO$6,'Cost Curves'!AO$7,'Cost Curves'!AO$8)</f>
        <v>0</v>
      </c>
      <c r="I304" s="360">
        <f>I$261*Assumptions!$V39*(1+Assumptions!$J$24)^(I$1-$G$1)*CHOOSE(Assumptions!$P$3,'Cost Curves'!AP$6,'Cost Curves'!AP$7,'Cost Curves'!AP$8)</f>
        <v>8808.1222500000003</v>
      </c>
      <c r="J304" s="360">
        <f>J$261*Assumptions!$V39*(1+Assumptions!$J$24)^(J$1-$G$1)*CHOOSE(Assumptions!$P$3,'Cost Curves'!AQ$6,'Cost Curves'!AQ$7,'Cost Curves'!AQ$8)</f>
        <v>0</v>
      </c>
      <c r="K304" s="360">
        <f>K$261*Assumptions!$AB39*(1+Assumptions!$J$24)^(K$1-$G$1)*CHOOSE(Assumptions!$P$3,'Cost Curves'!AR$6,'Cost Curves'!AR$7,'Cost Curves'!AR$8)</f>
        <v>0</v>
      </c>
      <c r="L304" s="360">
        <f>L$261*Assumptions!$AB39*(1+Assumptions!$J$24)^(L$1-$G$1)*CHOOSE(Assumptions!$P$3,'Cost Curves'!AS$6,'Cost Curves'!AS$7,'Cost Curves'!AS$8)</f>
        <v>0</v>
      </c>
      <c r="M304" s="360">
        <f>M$261*Assumptions!$AB39*(1+Assumptions!$J$24)^(M$1-$G$1)*CHOOSE(Assumptions!$P$3,'Cost Curves'!AT$6,'Cost Curves'!AT$7,'Cost Curves'!AT$8)</f>
        <v>0</v>
      </c>
      <c r="N304" s="360">
        <f>N$261*Assumptions!$AB39*(1+Assumptions!$J$24)^(N$1-$G$1)*CHOOSE(Assumptions!$P$3,'Cost Curves'!AU$6,'Cost Curves'!AU$7,'Cost Curves'!AU$8)</f>
        <v>0</v>
      </c>
      <c r="O304" s="360">
        <f>O$261*Assumptions!$AB39*(1+Assumptions!$J$24)^(O$1-$G$1)*CHOOSE(Assumptions!$P$3,'Cost Curves'!AV$6,'Cost Curves'!AV$7,'Cost Curves'!AV$8)</f>
        <v>10517.358600720681</v>
      </c>
      <c r="P304" s="360">
        <f>P$261*Assumptions!$AB39*(1+Assumptions!$J$24)^(P$1-$G$1)*CHOOSE(Assumptions!$P$3,'Cost Curves'!AW$6,'Cost Curves'!AW$7,'Cost Curves'!AW$8)</f>
        <v>0</v>
      </c>
      <c r="Q304" s="360">
        <f>Q$261*Assumptions!$AB39*(1+Assumptions!$J$24)^(Q$1-$G$1)*CHOOSE(Assumptions!$P$3,'Cost Curves'!AX$6,'Cost Curves'!AX$7,'Cost Curves'!AX$8)</f>
        <v>0</v>
      </c>
      <c r="R304" s="360">
        <f>R$261*Assumptions!$AB39*(1+Assumptions!$J$24)^(R$1-$G$1)*CHOOSE(Assumptions!$P$3,'Cost Curves'!AY$6,'Cost Curves'!AY$7,'Cost Curves'!AY$8)</f>
        <v>0</v>
      </c>
      <c r="S304" s="360">
        <f>S$261*Assumptions!$AB39*(1+Assumptions!$J$24)^(S$1-$G$1)*CHOOSE(Assumptions!$P$3,'Cost Curves'!AZ$6,'Cost Curves'!AZ$7,'Cost Curves'!AZ$8)</f>
        <v>0</v>
      </c>
      <c r="T304" s="360">
        <f>T$261*Assumptions!$AB39*(1+Assumptions!$J$24)^(T$1-$G$1)*CHOOSE(Assumptions!$P$3,'Cost Curves'!BA$6,'Cost Curves'!BA$7,'Cost Curves'!BA$8)</f>
        <v>0</v>
      </c>
      <c r="U304" s="360">
        <f>U$261*Assumptions!$AB39*(1+Assumptions!$J$24)^(U$1-$G$1)*CHOOSE(Assumptions!$P$3,'Cost Curves'!BB$6,'Cost Curves'!BB$7,'Cost Curves'!BB$8)</f>
        <v>12558.276190609558</v>
      </c>
      <c r="V304" s="360">
        <f>V$261*Assumptions!$AB39*(1+Assumptions!$J$24)^(V$1-$G$1)*CHOOSE(Assumptions!$P$3,'Cost Curves'!BC$6,'Cost Curves'!BC$7,'Cost Curves'!BC$8)</f>
        <v>0</v>
      </c>
      <c r="W304" s="360">
        <f>W$261*Assumptions!$AB39*(1+Assumptions!$J$24)^(W$1-$G$1)*CHOOSE(Assumptions!$P$3,'Cost Curves'!BD$6,'Cost Curves'!BD$7,'Cost Curves'!BD$8)</f>
        <v>0</v>
      </c>
      <c r="X304" s="360">
        <f>X$261*Assumptions!$AB39*(1+Assumptions!$J$24)^(X$1-$G$1)*CHOOSE(Assumptions!$P$3,'Cost Curves'!BE$6,'Cost Curves'!BE$7,'Cost Curves'!BE$8)</f>
        <v>0</v>
      </c>
      <c r="Y304" s="360"/>
      <c r="Z304" s="12"/>
    </row>
    <row r="305" spans="1:26" ht="14.25" customHeight="1">
      <c r="A305" s="423"/>
      <c r="B305" s="423"/>
      <c r="C305" s="423"/>
      <c r="D305" s="359" t="s">
        <v>86</v>
      </c>
      <c r="E305" s="12"/>
      <c r="F305" s="12"/>
      <c r="G305" s="360">
        <f>G$261*Assumptions!$S40*(1+Assumptions!$J$24)^(G$1-$G$1)*CHOOSE(Assumptions!$P$3,'Cost Curves'!AN$6,'Cost Curves'!AN$7,'Cost Curves'!AN$8)</f>
        <v>1001.25</v>
      </c>
      <c r="H305" s="360">
        <f>H$261*Assumptions!$V40*(1+Assumptions!$J$24)^(H$1-$G$1)*CHOOSE(Assumptions!$P$3,'Cost Curves'!AO$6,'Cost Curves'!AO$7,'Cost Curves'!AO$8)</f>
        <v>0</v>
      </c>
      <c r="I305" s="360">
        <f>I$261*Assumptions!$V40*(1+Assumptions!$J$24)^(I$1-$G$1)*CHOOSE(Assumptions!$P$3,'Cost Curves'!AP$6,'Cost Curves'!AP$7,'Cost Curves'!AP$8)</f>
        <v>17854.947</v>
      </c>
      <c r="J305" s="360">
        <f>J$261*Assumptions!$V40*(1+Assumptions!$J$24)^(J$1-$G$1)*CHOOSE(Assumptions!$P$3,'Cost Curves'!AQ$6,'Cost Curves'!AQ$7,'Cost Curves'!AQ$8)</f>
        <v>0</v>
      </c>
      <c r="K305" s="360">
        <f>K$261*Assumptions!$AB40*(1+Assumptions!$J$24)^(K$1-$G$1)*CHOOSE(Assumptions!$P$3,'Cost Curves'!AR$6,'Cost Curves'!AR$7,'Cost Curves'!AR$8)</f>
        <v>0</v>
      </c>
      <c r="L305" s="360">
        <f>L$261*Assumptions!$AB40*(1+Assumptions!$J$24)^(L$1-$G$1)*CHOOSE(Assumptions!$P$3,'Cost Curves'!AS$6,'Cost Curves'!AS$7,'Cost Curves'!AS$8)</f>
        <v>0</v>
      </c>
      <c r="M305" s="360">
        <f>M$261*Assumptions!$AB40*(1+Assumptions!$J$24)^(M$1-$G$1)*CHOOSE(Assumptions!$P$3,'Cost Curves'!AT$6,'Cost Curves'!AT$7,'Cost Curves'!AT$8)</f>
        <v>0</v>
      </c>
      <c r="N305" s="360">
        <f>N$261*Assumptions!$AB40*(1+Assumptions!$J$24)^(N$1-$G$1)*CHOOSE(Assumptions!$P$3,'Cost Curves'!AU$6,'Cost Curves'!AU$7,'Cost Curves'!AU$8)</f>
        <v>0</v>
      </c>
      <c r="O305" s="360">
        <f>O$261*Assumptions!$AB40*(1+Assumptions!$J$24)^(O$1-$G$1)*CHOOSE(Assumptions!$P$3,'Cost Curves'!AV$6,'Cost Curves'!AV$7,'Cost Curves'!AV$8)</f>
        <v>21319.740469753575</v>
      </c>
      <c r="P305" s="360">
        <f>P$261*Assumptions!$AB40*(1+Assumptions!$J$24)^(P$1-$G$1)*CHOOSE(Assumptions!$P$3,'Cost Curves'!AW$6,'Cost Curves'!AW$7,'Cost Curves'!AW$8)</f>
        <v>0</v>
      </c>
      <c r="Q305" s="360">
        <f>Q$261*Assumptions!$AB40*(1+Assumptions!$J$24)^(Q$1-$G$1)*CHOOSE(Assumptions!$P$3,'Cost Curves'!AX$6,'Cost Curves'!AX$7,'Cost Curves'!AX$8)</f>
        <v>0</v>
      </c>
      <c r="R305" s="360">
        <f>R$261*Assumptions!$AB40*(1+Assumptions!$J$24)^(R$1-$G$1)*CHOOSE(Assumptions!$P$3,'Cost Curves'!AY$6,'Cost Curves'!AY$7,'Cost Curves'!AY$8)</f>
        <v>0</v>
      </c>
      <c r="S305" s="360">
        <f>S$261*Assumptions!$AB40*(1+Assumptions!$J$24)^(S$1-$G$1)*CHOOSE(Assumptions!$P$3,'Cost Curves'!AZ$6,'Cost Curves'!AZ$7,'Cost Curves'!AZ$8)</f>
        <v>0</v>
      </c>
      <c r="T305" s="360">
        <f>T$261*Assumptions!$AB40*(1+Assumptions!$J$24)^(T$1-$G$1)*CHOOSE(Assumptions!$P$3,'Cost Curves'!BA$6,'Cost Curves'!BA$7,'Cost Curves'!BA$8)</f>
        <v>0</v>
      </c>
      <c r="U305" s="360">
        <f>U$261*Assumptions!$AB40*(1+Assumptions!$J$24)^(U$1-$G$1)*CHOOSE(Assumptions!$P$3,'Cost Curves'!BB$6,'Cost Curves'!BB$7,'Cost Curves'!BB$8)</f>
        <v>25456.885069311516</v>
      </c>
      <c r="V305" s="360">
        <f>V$261*Assumptions!$AB40*(1+Assumptions!$J$24)^(V$1-$G$1)*CHOOSE(Assumptions!$P$3,'Cost Curves'!BC$6,'Cost Curves'!BC$7,'Cost Curves'!BC$8)</f>
        <v>0</v>
      </c>
      <c r="W305" s="360">
        <f>W$261*Assumptions!$AB40*(1+Assumptions!$J$24)^(W$1-$G$1)*CHOOSE(Assumptions!$P$3,'Cost Curves'!BD$6,'Cost Curves'!BD$7,'Cost Curves'!BD$8)</f>
        <v>0</v>
      </c>
      <c r="X305" s="360">
        <f>X$261*Assumptions!$AB40*(1+Assumptions!$J$24)^(X$1-$G$1)*CHOOSE(Assumptions!$P$3,'Cost Curves'!BE$6,'Cost Curves'!BE$7,'Cost Curves'!BE$8)</f>
        <v>0</v>
      </c>
      <c r="Y305" s="360"/>
      <c r="Z305" s="12"/>
    </row>
    <row r="306" spans="1:26" ht="14.25" customHeight="1">
      <c r="A306" s="423"/>
      <c r="B306" s="423"/>
      <c r="C306" s="423"/>
      <c r="D306" s="359" t="s">
        <v>87</v>
      </c>
      <c r="E306" s="12"/>
      <c r="F306" s="12"/>
      <c r="G306" s="360">
        <f>G$261*Assumptions!$S41*(1+Assumptions!$J$24)^(G$1-$G$1)*CHOOSE(Assumptions!$P$3,'Cost Curves'!AN$6,'Cost Curves'!AN$7,'Cost Curves'!AN$8)</f>
        <v>0</v>
      </c>
      <c r="H306" s="360">
        <f>H$261*Assumptions!$V41*(1+Assumptions!$J$24)^(H$1-$G$1)*CHOOSE(Assumptions!$P$3,'Cost Curves'!AO$6,'Cost Curves'!AO$7,'Cost Curves'!AO$8)</f>
        <v>0</v>
      </c>
      <c r="I306" s="360">
        <f>I$261*Assumptions!$V41*(1+Assumptions!$J$24)^(I$1-$G$1)*CHOOSE(Assumptions!$P$3,'Cost Curves'!AP$6,'Cost Curves'!AP$7,'Cost Curves'!AP$8)</f>
        <v>0</v>
      </c>
      <c r="J306" s="360">
        <f>J$261*Assumptions!$V41*(1+Assumptions!$J$24)^(J$1-$G$1)*CHOOSE(Assumptions!$P$3,'Cost Curves'!AQ$6,'Cost Curves'!AQ$7,'Cost Curves'!AQ$8)</f>
        <v>0</v>
      </c>
      <c r="K306" s="360">
        <f>K$261*Assumptions!$AB41*(1+Assumptions!$J$24)^(K$1-$G$1)*CHOOSE(Assumptions!$P$3,'Cost Curves'!AR$6,'Cost Curves'!AR$7,'Cost Curves'!AR$8)</f>
        <v>0</v>
      </c>
      <c r="L306" s="360">
        <f>L$261*Assumptions!$AB41*(1+Assumptions!$J$24)^(L$1-$G$1)*CHOOSE(Assumptions!$P$3,'Cost Curves'!AS$6,'Cost Curves'!AS$7,'Cost Curves'!AS$8)</f>
        <v>0</v>
      </c>
      <c r="M306" s="360">
        <f>M$261*Assumptions!$AB41*(1+Assumptions!$J$24)^(M$1-$G$1)*CHOOSE(Assumptions!$P$3,'Cost Curves'!AT$6,'Cost Curves'!AT$7,'Cost Curves'!AT$8)</f>
        <v>0</v>
      </c>
      <c r="N306" s="360">
        <f>N$261*Assumptions!$AB41*(1+Assumptions!$J$24)^(N$1-$G$1)*CHOOSE(Assumptions!$P$3,'Cost Curves'!AU$6,'Cost Curves'!AU$7,'Cost Curves'!AU$8)</f>
        <v>0</v>
      </c>
      <c r="O306" s="360">
        <f>O$261*Assumptions!$AB41*(1+Assumptions!$J$24)^(O$1-$G$1)*CHOOSE(Assumptions!$P$3,'Cost Curves'!AV$6,'Cost Curves'!AV$7,'Cost Curves'!AV$8)</f>
        <v>0</v>
      </c>
      <c r="P306" s="360">
        <f>P$261*Assumptions!$AB41*(1+Assumptions!$J$24)^(P$1-$G$1)*CHOOSE(Assumptions!$P$3,'Cost Curves'!AW$6,'Cost Curves'!AW$7,'Cost Curves'!AW$8)</f>
        <v>0</v>
      </c>
      <c r="Q306" s="360">
        <f>Q$261*Assumptions!$AB41*(1+Assumptions!$J$24)^(Q$1-$G$1)*CHOOSE(Assumptions!$P$3,'Cost Curves'!AX$6,'Cost Curves'!AX$7,'Cost Curves'!AX$8)</f>
        <v>0</v>
      </c>
      <c r="R306" s="360">
        <f>R$261*Assumptions!$AB41*(1+Assumptions!$J$24)^(R$1-$G$1)*CHOOSE(Assumptions!$P$3,'Cost Curves'!AY$6,'Cost Curves'!AY$7,'Cost Curves'!AY$8)</f>
        <v>0</v>
      </c>
      <c r="S306" s="360">
        <f>S$261*Assumptions!$AB41*(1+Assumptions!$J$24)^(S$1-$G$1)*CHOOSE(Assumptions!$P$3,'Cost Curves'!AZ$6,'Cost Curves'!AZ$7,'Cost Curves'!AZ$8)</f>
        <v>0</v>
      </c>
      <c r="T306" s="360">
        <f>T$261*Assumptions!$AB41*(1+Assumptions!$J$24)^(T$1-$G$1)*CHOOSE(Assumptions!$P$3,'Cost Curves'!BA$6,'Cost Curves'!BA$7,'Cost Curves'!BA$8)</f>
        <v>0</v>
      </c>
      <c r="U306" s="360">
        <f>U$261*Assumptions!$AB41*(1+Assumptions!$J$24)^(U$1-$G$1)*CHOOSE(Assumptions!$P$3,'Cost Curves'!BB$6,'Cost Curves'!BB$7,'Cost Curves'!BB$8)</f>
        <v>0</v>
      </c>
      <c r="V306" s="360">
        <f>V$261*Assumptions!$AB41*(1+Assumptions!$J$24)^(V$1-$G$1)*CHOOSE(Assumptions!$P$3,'Cost Curves'!BC$6,'Cost Curves'!BC$7,'Cost Curves'!BC$8)</f>
        <v>0</v>
      </c>
      <c r="W306" s="360">
        <f>W$261*Assumptions!$AB41*(1+Assumptions!$J$24)^(W$1-$G$1)*CHOOSE(Assumptions!$P$3,'Cost Curves'!BD$6,'Cost Curves'!BD$7,'Cost Curves'!BD$8)</f>
        <v>0</v>
      </c>
      <c r="X306" s="360">
        <f>X$261*Assumptions!$AB41*(1+Assumptions!$J$24)^(X$1-$G$1)*CHOOSE(Assumptions!$P$3,'Cost Curves'!BE$6,'Cost Curves'!BE$7,'Cost Curves'!BE$8)</f>
        <v>0</v>
      </c>
      <c r="Y306" s="360"/>
      <c r="Z306" s="12"/>
    </row>
    <row r="307" spans="1:26" ht="14.25" customHeight="1">
      <c r="A307" s="423"/>
      <c r="B307" s="423"/>
      <c r="C307" s="423"/>
      <c r="D307" s="359" t="s">
        <v>89</v>
      </c>
      <c r="E307" s="12"/>
      <c r="F307" s="12"/>
      <c r="G307" s="360">
        <f>G$261*Assumptions!$S43*(1+Assumptions!$J$24)^(G$1-$G$1)*CHOOSE(Assumptions!$P$3,'Cost Curves'!AN$6,'Cost Curves'!AN$7,'Cost Curves'!AN$8)</f>
        <v>1162.5</v>
      </c>
      <c r="H307" s="360">
        <f>H$261*Assumptions!$V43*(1+Assumptions!$J$24)^(H$1-$G$1)*CHOOSE(Assumptions!$P$3,'Cost Curves'!AO$6,'Cost Curves'!AO$7,'Cost Curves'!AO$8)</f>
        <v>0</v>
      </c>
      <c r="I307" s="360">
        <f>I$261*Assumptions!$V43*(1+Assumptions!$J$24)^(I$1-$G$1)*CHOOSE(Assumptions!$P$3,'Cost Curves'!AP$6,'Cost Curves'!AP$7,'Cost Curves'!AP$8)</f>
        <v>2625.7275</v>
      </c>
      <c r="J307" s="360">
        <f>J$261*Assumptions!$V43*(1+Assumptions!$J$24)^(J$1-$G$1)*CHOOSE(Assumptions!$P$3,'Cost Curves'!AQ$6,'Cost Curves'!AQ$7,'Cost Curves'!AQ$8)</f>
        <v>0</v>
      </c>
      <c r="K307" s="360">
        <f>K$261*Assumptions!$AB43*(1+Assumptions!$J$24)^(K$1-$G$1)*CHOOSE(Assumptions!$P$3,'Cost Curves'!AR$6,'Cost Curves'!AR$7,'Cost Curves'!AR$8)</f>
        <v>0</v>
      </c>
      <c r="L307" s="360">
        <f>L$261*Assumptions!$AB43*(1+Assumptions!$J$24)^(L$1-$G$1)*CHOOSE(Assumptions!$P$3,'Cost Curves'!AS$6,'Cost Curves'!AS$7,'Cost Curves'!AS$8)</f>
        <v>0</v>
      </c>
      <c r="M307" s="360">
        <f>M$261*Assumptions!$AB43*(1+Assumptions!$J$24)^(M$1-$G$1)*CHOOSE(Assumptions!$P$3,'Cost Curves'!AT$6,'Cost Curves'!AT$7,'Cost Curves'!AT$8)</f>
        <v>0</v>
      </c>
      <c r="N307" s="360">
        <f>N$261*Assumptions!$AB43*(1+Assumptions!$J$24)^(N$1-$G$1)*CHOOSE(Assumptions!$P$3,'Cost Curves'!AU$6,'Cost Curves'!AU$7,'Cost Curves'!AU$8)</f>
        <v>0</v>
      </c>
      <c r="O307" s="360">
        <f>O$261*Assumptions!$AB43*(1+Assumptions!$J$24)^(O$1-$G$1)*CHOOSE(Assumptions!$P$3,'Cost Curves'!AV$6,'Cost Curves'!AV$7,'Cost Curves'!AV$8)</f>
        <v>3135.2559514343493</v>
      </c>
      <c r="P307" s="360">
        <f>P$261*Assumptions!$AB43*(1+Assumptions!$J$24)^(P$1-$G$1)*CHOOSE(Assumptions!$P$3,'Cost Curves'!AW$6,'Cost Curves'!AW$7,'Cost Curves'!AW$8)</f>
        <v>0</v>
      </c>
      <c r="Q307" s="360">
        <f>Q$261*Assumptions!$AB43*(1+Assumptions!$J$24)^(Q$1-$G$1)*CHOOSE(Assumptions!$P$3,'Cost Curves'!AX$6,'Cost Curves'!AX$7,'Cost Curves'!AX$8)</f>
        <v>0</v>
      </c>
      <c r="R307" s="360">
        <f>R$261*Assumptions!$AB43*(1+Assumptions!$J$24)^(R$1-$G$1)*CHOOSE(Assumptions!$P$3,'Cost Curves'!AY$6,'Cost Curves'!AY$7,'Cost Curves'!AY$8)</f>
        <v>0</v>
      </c>
      <c r="S307" s="360">
        <f>S$261*Assumptions!$AB43*(1+Assumptions!$J$24)^(S$1-$G$1)*CHOOSE(Assumptions!$P$3,'Cost Curves'!AZ$6,'Cost Curves'!AZ$7,'Cost Curves'!AZ$8)</f>
        <v>0</v>
      </c>
      <c r="T307" s="360">
        <f>T$261*Assumptions!$AB43*(1+Assumptions!$J$24)^(T$1-$G$1)*CHOOSE(Assumptions!$P$3,'Cost Curves'!BA$6,'Cost Curves'!BA$7,'Cost Curves'!BA$8)</f>
        <v>0</v>
      </c>
      <c r="U307" s="360">
        <f>U$261*Assumptions!$AB43*(1+Assumptions!$J$24)^(U$1-$G$1)*CHOOSE(Assumptions!$P$3,'Cost Curves'!BB$6,'Cost Curves'!BB$7,'Cost Curves'!BB$8)</f>
        <v>3743.6595690163999</v>
      </c>
      <c r="V307" s="360">
        <f>V$261*Assumptions!$AB43*(1+Assumptions!$J$24)^(V$1-$G$1)*CHOOSE(Assumptions!$P$3,'Cost Curves'!BC$6,'Cost Curves'!BC$7,'Cost Curves'!BC$8)</f>
        <v>0</v>
      </c>
      <c r="W307" s="360">
        <f>W$261*Assumptions!$AB43*(1+Assumptions!$J$24)^(W$1-$G$1)*CHOOSE(Assumptions!$P$3,'Cost Curves'!BD$6,'Cost Curves'!BD$7,'Cost Curves'!BD$8)</f>
        <v>0</v>
      </c>
      <c r="X307" s="360">
        <f>X$261*Assumptions!$AB43*(1+Assumptions!$J$24)^(X$1-$G$1)*CHOOSE(Assumptions!$P$3,'Cost Curves'!BE$6,'Cost Curves'!BE$7,'Cost Curves'!BE$8)</f>
        <v>0</v>
      </c>
      <c r="Y307" s="360"/>
      <c r="Z307" s="12"/>
    </row>
    <row r="308" spans="1:26" ht="14.25" customHeight="1">
      <c r="A308" s="423"/>
      <c r="B308" s="423"/>
      <c r="C308" s="423"/>
      <c r="D308" s="359" t="s">
        <v>90</v>
      </c>
      <c r="E308" s="12"/>
      <c r="F308" s="12"/>
      <c r="G308" s="360">
        <f>G$261*Assumptions!$S44*(1+Assumptions!$J$24)^(G$1-$G$1)*CHOOSE(Assumptions!$P$3,'Cost Curves'!AN$6,'Cost Curves'!AN$7,'Cost Curves'!AN$8)</f>
        <v>288.75</v>
      </c>
      <c r="H308" s="360">
        <f>H$261*Assumptions!$V44*(1+Assumptions!$J$24)^(H$1-$G$1)*CHOOSE(Assumptions!$P$3,'Cost Curves'!AO$6,'Cost Curves'!AO$7,'Cost Curves'!AO$8)</f>
        <v>0</v>
      </c>
      <c r="I308" s="360">
        <f>I$261*Assumptions!$V44*(1+Assumptions!$J$24)^(I$1-$G$1)*CHOOSE(Assumptions!$P$3,'Cost Curves'!AP$6,'Cost Curves'!AP$7,'Cost Curves'!AP$8)</f>
        <v>469.44824999999997</v>
      </c>
      <c r="J308" s="360">
        <f>J$261*Assumptions!$V44*(1+Assumptions!$J$24)^(J$1-$G$1)*CHOOSE(Assumptions!$P$3,'Cost Curves'!AQ$6,'Cost Curves'!AQ$7,'Cost Curves'!AQ$8)</f>
        <v>0</v>
      </c>
      <c r="K308" s="360">
        <f>K$261*Assumptions!$AB44*(1+Assumptions!$J$24)^(K$1-$G$1)*CHOOSE(Assumptions!$P$3,'Cost Curves'!AR$6,'Cost Curves'!AR$7,'Cost Curves'!AR$8)</f>
        <v>0</v>
      </c>
      <c r="L308" s="360">
        <f>L$261*Assumptions!$AB44*(1+Assumptions!$J$24)^(L$1-$G$1)*CHOOSE(Assumptions!$P$3,'Cost Curves'!AS$6,'Cost Curves'!AS$7,'Cost Curves'!AS$8)</f>
        <v>0</v>
      </c>
      <c r="M308" s="360">
        <f>M$261*Assumptions!$AB44*(1+Assumptions!$J$24)^(M$1-$G$1)*CHOOSE(Assumptions!$P$3,'Cost Curves'!AT$6,'Cost Curves'!AT$7,'Cost Curves'!AT$8)</f>
        <v>0</v>
      </c>
      <c r="N308" s="360">
        <f>N$261*Assumptions!$AB44*(1+Assumptions!$J$24)^(N$1-$G$1)*CHOOSE(Assumptions!$P$3,'Cost Curves'!AU$6,'Cost Curves'!AU$7,'Cost Curves'!AU$8)</f>
        <v>0</v>
      </c>
      <c r="O308" s="360">
        <f>O$261*Assumptions!$AB44*(1+Assumptions!$J$24)^(O$1-$G$1)*CHOOSE(Assumptions!$P$3,'Cost Curves'!AV$6,'Cost Curves'!AV$7,'Cost Curves'!AV$8)</f>
        <v>560.54576101402006</v>
      </c>
      <c r="P308" s="360">
        <f>P$261*Assumptions!$AB44*(1+Assumptions!$J$24)^(P$1-$G$1)*CHOOSE(Assumptions!$P$3,'Cost Curves'!AW$6,'Cost Curves'!AW$7,'Cost Curves'!AW$8)</f>
        <v>0</v>
      </c>
      <c r="Q308" s="360">
        <f>Q$261*Assumptions!$AB44*(1+Assumptions!$J$24)^(Q$1-$G$1)*CHOOSE(Assumptions!$P$3,'Cost Curves'!AX$6,'Cost Curves'!AX$7,'Cost Curves'!AX$8)</f>
        <v>0</v>
      </c>
      <c r="R308" s="360">
        <f>R$261*Assumptions!$AB44*(1+Assumptions!$J$24)^(R$1-$G$1)*CHOOSE(Assumptions!$P$3,'Cost Curves'!AY$6,'Cost Curves'!AY$7,'Cost Curves'!AY$8)</f>
        <v>0</v>
      </c>
      <c r="S308" s="360">
        <f>S$261*Assumptions!$AB44*(1+Assumptions!$J$24)^(S$1-$G$1)*CHOOSE(Assumptions!$P$3,'Cost Curves'!AZ$6,'Cost Curves'!AZ$7,'Cost Curves'!AZ$8)</f>
        <v>0</v>
      </c>
      <c r="T308" s="360">
        <f>T$261*Assumptions!$AB44*(1+Assumptions!$J$24)^(T$1-$G$1)*CHOOSE(Assumptions!$P$3,'Cost Curves'!BA$6,'Cost Curves'!BA$7,'Cost Curves'!BA$8)</f>
        <v>0</v>
      </c>
      <c r="U308" s="360">
        <f>U$261*Assumptions!$AB44*(1+Assumptions!$J$24)^(U$1-$G$1)*CHOOSE(Assumptions!$P$3,'Cost Curves'!BB$6,'Cost Curves'!BB$7,'Cost Curves'!BB$8)</f>
        <v>669.32095324838667</v>
      </c>
      <c r="V308" s="360">
        <f>V$261*Assumptions!$AB44*(1+Assumptions!$J$24)^(V$1-$G$1)*CHOOSE(Assumptions!$P$3,'Cost Curves'!BC$6,'Cost Curves'!BC$7,'Cost Curves'!BC$8)</f>
        <v>0</v>
      </c>
      <c r="W308" s="360">
        <f>W$261*Assumptions!$AB44*(1+Assumptions!$J$24)^(W$1-$G$1)*CHOOSE(Assumptions!$P$3,'Cost Curves'!BD$6,'Cost Curves'!BD$7,'Cost Curves'!BD$8)</f>
        <v>0</v>
      </c>
      <c r="X308" s="360">
        <f>X$261*Assumptions!$AB44*(1+Assumptions!$J$24)^(X$1-$G$1)*CHOOSE(Assumptions!$P$3,'Cost Curves'!BE$6,'Cost Curves'!BE$7,'Cost Curves'!BE$8)</f>
        <v>0</v>
      </c>
      <c r="Y308" s="360"/>
      <c r="Z308" s="12"/>
    </row>
    <row r="309" spans="1:26" ht="14.25" customHeight="1">
      <c r="A309" s="423"/>
      <c r="B309" s="423"/>
      <c r="C309" s="423"/>
      <c r="D309" s="359" t="s">
        <v>171</v>
      </c>
      <c r="E309" s="12"/>
      <c r="F309" s="12"/>
      <c r="G309" s="360">
        <f>G$261*Assumptions!$S45*(1+Assumptions!$J$24)^(G$1-$G$1)*CHOOSE(Assumptions!$P$3,'Cost Curves'!AN$6,'Cost Curves'!AN$7,'Cost Curves'!AN$8)</f>
        <v>300</v>
      </c>
      <c r="H309" s="360">
        <f>H$261*Assumptions!$V45*(1+Assumptions!$J$24)^(H$1-$G$1)*CHOOSE(Assumptions!$P$3,'Cost Curves'!AO$6,'Cost Curves'!AO$7,'Cost Curves'!AO$8)</f>
        <v>0</v>
      </c>
      <c r="I309" s="360">
        <f>I$261*Assumptions!$V45*(1+Assumptions!$J$24)^(I$1-$G$1)*CHOOSE(Assumptions!$P$3,'Cost Curves'!AP$6,'Cost Curves'!AP$7,'Cost Curves'!AP$8)</f>
        <v>1352.6475</v>
      </c>
      <c r="J309" s="360">
        <f>J$261*Assumptions!$V45*(1+Assumptions!$J$24)^(J$1-$G$1)*CHOOSE(Assumptions!$P$3,'Cost Curves'!AQ$6,'Cost Curves'!AQ$7,'Cost Curves'!AQ$8)</f>
        <v>0</v>
      </c>
      <c r="K309" s="360">
        <f>K$261*Assumptions!$AB45*(1+Assumptions!$J$24)^(K$1-$G$1)*CHOOSE(Assumptions!$P$3,'Cost Curves'!AR$6,'Cost Curves'!AR$7,'Cost Curves'!AR$8)</f>
        <v>0</v>
      </c>
      <c r="L309" s="360">
        <f>L$261*Assumptions!$AB45*(1+Assumptions!$J$24)^(L$1-$G$1)*CHOOSE(Assumptions!$P$3,'Cost Curves'!AS$6,'Cost Curves'!AS$7,'Cost Curves'!AS$8)</f>
        <v>0</v>
      </c>
      <c r="M309" s="360">
        <f>M$261*Assumptions!$AB45*(1+Assumptions!$J$24)^(M$1-$G$1)*CHOOSE(Assumptions!$P$3,'Cost Curves'!AT$6,'Cost Curves'!AT$7,'Cost Curves'!AT$8)</f>
        <v>0</v>
      </c>
      <c r="N309" s="360">
        <f>N$261*Assumptions!$AB45*(1+Assumptions!$J$24)^(N$1-$G$1)*CHOOSE(Assumptions!$P$3,'Cost Curves'!AU$6,'Cost Curves'!AU$7,'Cost Curves'!AU$8)</f>
        <v>0</v>
      </c>
      <c r="O309" s="360">
        <f>O$261*Assumptions!$AB45*(1+Assumptions!$J$24)^(O$1-$G$1)*CHOOSE(Assumptions!$P$3,'Cost Curves'!AV$6,'Cost Curves'!AV$7,'Cost Curves'!AV$8)</f>
        <v>1615.1318537692102</v>
      </c>
      <c r="P309" s="360">
        <f>P$261*Assumptions!$AB45*(1+Assumptions!$J$24)^(P$1-$G$1)*CHOOSE(Assumptions!$P$3,'Cost Curves'!AW$6,'Cost Curves'!AW$7,'Cost Curves'!AW$8)</f>
        <v>0</v>
      </c>
      <c r="Q309" s="360">
        <f>Q$261*Assumptions!$AB45*(1+Assumptions!$J$24)^(Q$1-$G$1)*CHOOSE(Assumptions!$P$3,'Cost Curves'!AX$6,'Cost Curves'!AX$7,'Cost Curves'!AX$8)</f>
        <v>0</v>
      </c>
      <c r="R309" s="360">
        <f>R$261*Assumptions!$AB45*(1+Assumptions!$J$24)^(R$1-$G$1)*CHOOSE(Assumptions!$P$3,'Cost Curves'!AY$6,'Cost Curves'!AY$7,'Cost Curves'!AY$8)</f>
        <v>0</v>
      </c>
      <c r="S309" s="360">
        <f>S$261*Assumptions!$AB45*(1+Assumptions!$J$24)^(S$1-$G$1)*CHOOSE(Assumptions!$P$3,'Cost Curves'!AZ$6,'Cost Curves'!AZ$7,'Cost Curves'!AZ$8)</f>
        <v>0</v>
      </c>
      <c r="T309" s="360">
        <f>T$261*Assumptions!$AB45*(1+Assumptions!$J$24)^(T$1-$G$1)*CHOOSE(Assumptions!$P$3,'Cost Curves'!BA$6,'Cost Curves'!BA$7,'Cost Curves'!BA$8)</f>
        <v>0</v>
      </c>
      <c r="U309" s="360">
        <f>U$261*Assumptions!$AB45*(1+Assumptions!$J$24)^(U$1-$G$1)*CHOOSE(Assumptions!$P$3,'Cost Curves'!BB$6,'Cost Curves'!BB$7,'Cost Curves'!BB$8)</f>
        <v>1928.5518991902666</v>
      </c>
      <c r="V309" s="360">
        <f>V$261*Assumptions!$AB45*(1+Assumptions!$J$24)^(V$1-$G$1)*CHOOSE(Assumptions!$P$3,'Cost Curves'!BC$6,'Cost Curves'!BC$7,'Cost Curves'!BC$8)</f>
        <v>0</v>
      </c>
      <c r="W309" s="360">
        <f>W$261*Assumptions!$AB45*(1+Assumptions!$J$24)^(W$1-$G$1)*CHOOSE(Assumptions!$P$3,'Cost Curves'!BD$6,'Cost Curves'!BD$7,'Cost Curves'!BD$8)</f>
        <v>0</v>
      </c>
      <c r="X309" s="360">
        <f>X$261*Assumptions!$AB45*(1+Assumptions!$J$24)^(X$1-$G$1)*CHOOSE(Assumptions!$P$3,'Cost Curves'!BE$6,'Cost Curves'!BE$7,'Cost Curves'!BE$8)</f>
        <v>0</v>
      </c>
      <c r="Y309" s="360"/>
      <c r="Z309" s="12"/>
    </row>
    <row r="310" spans="1:26" ht="14.25" customHeight="1">
      <c r="A310" s="423"/>
      <c r="B310" s="423"/>
      <c r="C310" s="423"/>
      <c r="D310" s="359" t="s">
        <v>92</v>
      </c>
      <c r="E310" s="12"/>
      <c r="F310" s="12"/>
      <c r="G310" s="360">
        <f>G$261*Assumptions!$S46*(1+Assumptions!$J$24)^(G$1-$G$1)*CHOOSE(Assumptions!$P$3,'Cost Curves'!AN$6,'Cost Curves'!AN$7,'Cost Curves'!AN$8)</f>
        <v>2437.5</v>
      </c>
      <c r="H310" s="360">
        <f>H$261*Assumptions!$V46*(1+Assumptions!$J$24)^(H$1-$G$1)*CHOOSE(Assumptions!$P$3,'Cost Curves'!AO$6,'Cost Curves'!AO$7,'Cost Curves'!AO$8)</f>
        <v>0</v>
      </c>
      <c r="I310" s="360">
        <f>I$261*Assumptions!$V46*(1+Assumptions!$J$24)^(I$1-$G$1)*CHOOSE(Assumptions!$P$3,'Cost Curves'!AP$6,'Cost Curves'!AP$7,'Cost Curves'!AP$8)</f>
        <v>2585.9437499999999</v>
      </c>
      <c r="J310" s="360">
        <f>J$261*Assumptions!$V46*(1+Assumptions!$J$24)^(J$1-$G$1)*CHOOSE(Assumptions!$P$3,'Cost Curves'!AQ$6,'Cost Curves'!AQ$7,'Cost Curves'!AQ$8)</f>
        <v>0</v>
      </c>
      <c r="K310" s="360">
        <f>K$261*Assumptions!$AB46*(1+Assumptions!$J$24)^(K$1-$G$1)*CHOOSE(Assumptions!$P$3,'Cost Curves'!AR$6,'Cost Curves'!AR$7,'Cost Curves'!AR$8)</f>
        <v>0</v>
      </c>
      <c r="L310" s="360">
        <f>L$261*Assumptions!$AB46*(1+Assumptions!$J$24)^(L$1-$G$1)*CHOOSE(Assumptions!$P$3,'Cost Curves'!AS$6,'Cost Curves'!AS$7,'Cost Curves'!AS$8)</f>
        <v>0</v>
      </c>
      <c r="M310" s="360">
        <f>M$261*Assumptions!$AB46*(1+Assumptions!$J$24)^(M$1-$G$1)*CHOOSE(Assumptions!$P$3,'Cost Curves'!AT$6,'Cost Curves'!AT$7,'Cost Curves'!AT$8)</f>
        <v>0</v>
      </c>
      <c r="N310" s="360">
        <f>N$261*Assumptions!$AB46*(1+Assumptions!$J$24)^(N$1-$G$1)*CHOOSE(Assumptions!$P$3,'Cost Curves'!AU$6,'Cost Curves'!AU$7,'Cost Curves'!AU$8)</f>
        <v>0</v>
      </c>
      <c r="O310" s="360">
        <f>O$261*Assumptions!$AB46*(1+Assumptions!$J$24)^(O$1-$G$1)*CHOOSE(Assumptions!$P$3,'Cost Curves'!AV$6,'Cost Curves'!AV$7,'Cost Curves'!AV$8)</f>
        <v>3087.7520733823139</v>
      </c>
      <c r="P310" s="360">
        <f>P$261*Assumptions!$AB46*(1+Assumptions!$J$24)^(P$1-$G$1)*CHOOSE(Assumptions!$P$3,'Cost Curves'!AW$6,'Cost Curves'!AW$7,'Cost Curves'!AW$8)</f>
        <v>0</v>
      </c>
      <c r="Q310" s="360">
        <f>Q$261*Assumptions!$AB46*(1+Assumptions!$J$24)^(Q$1-$G$1)*CHOOSE(Assumptions!$P$3,'Cost Curves'!AX$6,'Cost Curves'!AX$7,'Cost Curves'!AX$8)</f>
        <v>0</v>
      </c>
      <c r="R310" s="360">
        <f>R$261*Assumptions!$AB46*(1+Assumptions!$J$24)^(R$1-$G$1)*CHOOSE(Assumptions!$P$3,'Cost Curves'!AY$6,'Cost Curves'!AY$7,'Cost Curves'!AY$8)</f>
        <v>0</v>
      </c>
      <c r="S310" s="360">
        <f>S$261*Assumptions!$AB46*(1+Assumptions!$J$24)^(S$1-$G$1)*CHOOSE(Assumptions!$P$3,'Cost Curves'!AZ$6,'Cost Curves'!AZ$7,'Cost Curves'!AZ$8)</f>
        <v>0</v>
      </c>
      <c r="T310" s="360">
        <f>T$261*Assumptions!$AB46*(1+Assumptions!$J$24)^(T$1-$G$1)*CHOOSE(Assumptions!$P$3,'Cost Curves'!BA$6,'Cost Curves'!BA$7,'Cost Curves'!BA$8)</f>
        <v>0</v>
      </c>
      <c r="U310" s="360">
        <f>U$261*Assumptions!$AB46*(1+Assumptions!$J$24)^(U$1-$G$1)*CHOOSE(Assumptions!$P$3,'Cost Curves'!BB$6,'Cost Curves'!BB$7,'Cost Curves'!BB$8)</f>
        <v>3686.9374543343329</v>
      </c>
      <c r="V310" s="360">
        <f>V$261*Assumptions!$AB46*(1+Assumptions!$J$24)^(V$1-$G$1)*CHOOSE(Assumptions!$P$3,'Cost Curves'!BC$6,'Cost Curves'!BC$7,'Cost Curves'!BC$8)</f>
        <v>0</v>
      </c>
      <c r="W310" s="360">
        <f>W$261*Assumptions!$AB46*(1+Assumptions!$J$24)^(W$1-$G$1)*CHOOSE(Assumptions!$P$3,'Cost Curves'!BD$6,'Cost Curves'!BD$7,'Cost Curves'!BD$8)</f>
        <v>0</v>
      </c>
      <c r="X310" s="360">
        <f>X$261*Assumptions!$AB46*(1+Assumptions!$J$24)^(X$1-$G$1)*CHOOSE(Assumptions!$P$3,'Cost Curves'!BE$6,'Cost Curves'!BE$7,'Cost Curves'!BE$8)</f>
        <v>0</v>
      </c>
      <c r="Y310" s="360"/>
      <c r="Z310" s="12"/>
    </row>
    <row r="311" spans="1:26" ht="14.25" customHeight="1">
      <c r="A311" s="423"/>
      <c r="B311" s="423"/>
      <c r="C311" s="423"/>
      <c r="D311" s="359" t="s">
        <v>93</v>
      </c>
      <c r="E311" s="12"/>
      <c r="F311" s="12"/>
      <c r="G311" s="360">
        <f>G$261*Assumptions!$S47*(1+Assumptions!$J$24)^(G$1-$G$1)*CHOOSE(Assumptions!$P$3,'Cost Curves'!AN$6,'Cost Curves'!AN$7,'Cost Curves'!AN$8)</f>
        <v>0</v>
      </c>
      <c r="H311" s="360">
        <f>H$261*Assumptions!$V47*(1+Assumptions!$J$24)^(H$1-$G$1)*CHOOSE(Assumptions!$P$3,'Cost Curves'!AO$6,'Cost Curves'!AO$7,'Cost Curves'!AO$8)</f>
        <v>0</v>
      </c>
      <c r="I311" s="360">
        <f>I$261*Assumptions!$V47*(1+Assumptions!$J$24)^(I$1-$G$1)*CHOOSE(Assumptions!$P$3,'Cost Curves'!AP$6,'Cost Curves'!AP$7,'Cost Curves'!AP$8)</f>
        <v>0</v>
      </c>
      <c r="J311" s="360">
        <f>J$261*Assumptions!$V47*(1+Assumptions!$J$24)^(J$1-$G$1)*CHOOSE(Assumptions!$P$3,'Cost Curves'!AQ$6,'Cost Curves'!AQ$7,'Cost Curves'!AQ$8)</f>
        <v>0</v>
      </c>
      <c r="K311" s="360">
        <f>K$261*Assumptions!$AB47*(1+Assumptions!$J$24)^(K$1-$G$1)*CHOOSE(Assumptions!$P$3,'Cost Curves'!AR$6,'Cost Curves'!AR$7,'Cost Curves'!AR$8)</f>
        <v>0</v>
      </c>
      <c r="L311" s="360">
        <f>L$261*Assumptions!$AB47*(1+Assumptions!$J$24)^(L$1-$G$1)*CHOOSE(Assumptions!$P$3,'Cost Curves'!AS$6,'Cost Curves'!AS$7,'Cost Curves'!AS$8)</f>
        <v>0</v>
      </c>
      <c r="M311" s="360">
        <f>M$261*Assumptions!$AB47*(1+Assumptions!$J$24)^(M$1-$G$1)*CHOOSE(Assumptions!$P$3,'Cost Curves'!AT$6,'Cost Curves'!AT$7,'Cost Curves'!AT$8)</f>
        <v>0</v>
      </c>
      <c r="N311" s="360">
        <f>N$261*Assumptions!$AB47*(1+Assumptions!$J$24)^(N$1-$G$1)*CHOOSE(Assumptions!$P$3,'Cost Curves'!AU$6,'Cost Curves'!AU$7,'Cost Curves'!AU$8)</f>
        <v>0</v>
      </c>
      <c r="O311" s="360">
        <f>O$261*Assumptions!$AB47*(1+Assumptions!$J$24)^(O$1-$G$1)*CHOOSE(Assumptions!$P$3,'Cost Curves'!AV$6,'Cost Curves'!AV$7,'Cost Curves'!AV$8)</f>
        <v>0</v>
      </c>
      <c r="P311" s="360">
        <f>P$261*Assumptions!$AB47*(1+Assumptions!$J$24)^(P$1-$G$1)*CHOOSE(Assumptions!$P$3,'Cost Curves'!AW$6,'Cost Curves'!AW$7,'Cost Curves'!AW$8)</f>
        <v>0</v>
      </c>
      <c r="Q311" s="360">
        <f>Q$261*Assumptions!$AB47*(1+Assumptions!$J$24)^(Q$1-$G$1)*CHOOSE(Assumptions!$P$3,'Cost Curves'!AX$6,'Cost Curves'!AX$7,'Cost Curves'!AX$8)</f>
        <v>0</v>
      </c>
      <c r="R311" s="360">
        <f>R$261*Assumptions!$AB47*(1+Assumptions!$J$24)^(R$1-$G$1)*CHOOSE(Assumptions!$P$3,'Cost Curves'!AY$6,'Cost Curves'!AY$7,'Cost Curves'!AY$8)</f>
        <v>0</v>
      </c>
      <c r="S311" s="360">
        <f>S$261*Assumptions!$AB47*(1+Assumptions!$J$24)^(S$1-$G$1)*CHOOSE(Assumptions!$P$3,'Cost Curves'!AZ$6,'Cost Curves'!AZ$7,'Cost Curves'!AZ$8)</f>
        <v>0</v>
      </c>
      <c r="T311" s="360">
        <f>T$261*Assumptions!$AB47*(1+Assumptions!$J$24)^(T$1-$G$1)*CHOOSE(Assumptions!$P$3,'Cost Curves'!BA$6,'Cost Curves'!BA$7,'Cost Curves'!BA$8)</f>
        <v>0</v>
      </c>
      <c r="U311" s="360">
        <f>U$261*Assumptions!$AB47*(1+Assumptions!$J$24)^(U$1-$G$1)*CHOOSE(Assumptions!$P$3,'Cost Curves'!BB$6,'Cost Curves'!BB$7,'Cost Curves'!BB$8)</f>
        <v>0</v>
      </c>
      <c r="V311" s="360">
        <f>V$261*Assumptions!$AB47*(1+Assumptions!$J$24)^(V$1-$G$1)*CHOOSE(Assumptions!$P$3,'Cost Curves'!BC$6,'Cost Curves'!BC$7,'Cost Curves'!BC$8)</f>
        <v>0</v>
      </c>
      <c r="W311" s="360">
        <f>W$261*Assumptions!$AB47*(1+Assumptions!$J$24)^(W$1-$G$1)*CHOOSE(Assumptions!$P$3,'Cost Curves'!BD$6,'Cost Curves'!BD$7,'Cost Curves'!BD$8)</f>
        <v>0</v>
      </c>
      <c r="X311" s="360">
        <f>X$261*Assumptions!$AB47*(1+Assumptions!$J$24)^(X$1-$G$1)*CHOOSE(Assumptions!$P$3,'Cost Curves'!BE$6,'Cost Curves'!BE$7,'Cost Curves'!BE$8)</f>
        <v>0</v>
      </c>
      <c r="Y311" s="360"/>
      <c r="Z311" s="12"/>
    </row>
    <row r="312" spans="1:26" ht="14.25" customHeight="1">
      <c r="A312" s="423"/>
      <c r="B312" s="423"/>
      <c r="C312" s="423"/>
      <c r="D312" s="359" t="s">
        <v>94</v>
      </c>
      <c r="E312" s="12"/>
      <c r="F312" s="12"/>
      <c r="G312" s="360">
        <f>G$261*Assumptions!$S48*(1+Assumptions!$J$24)^(G$1-$G$1)*CHOOSE(Assumptions!$P$3,'Cost Curves'!AN$6,'Cost Curves'!AN$7,'Cost Curves'!AN$8)</f>
        <v>911.25000000000011</v>
      </c>
      <c r="H312" s="360">
        <f>H$261*Assumptions!$V48*(1+Assumptions!$J$24)^(H$1-$G$1)*CHOOSE(Assumptions!$P$3,'Cost Curves'!AO$6,'Cost Curves'!AO$7,'Cost Curves'!AO$8)</f>
        <v>0</v>
      </c>
      <c r="I312" s="360">
        <f>I$261*Assumptions!$V48*(1+Assumptions!$J$24)^(I$1-$G$1)*CHOOSE(Assumptions!$P$3,'Cost Curves'!AP$6,'Cost Curves'!AP$7,'Cost Curves'!AP$8)</f>
        <v>3771.4994999999999</v>
      </c>
      <c r="J312" s="360">
        <f>J$261*Assumptions!$V48*(1+Assumptions!$J$24)^(J$1-$G$1)*CHOOSE(Assumptions!$P$3,'Cost Curves'!AQ$6,'Cost Curves'!AQ$7,'Cost Curves'!AQ$8)</f>
        <v>0</v>
      </c>
      <c r="K312" s="360">
        <f>K$261*Assumptions!$AB48*(1+Assumptions!$J$24)^(K$1-$G$1)*CHOOSE(Assumptions!$P$3,'Cost Curves'!AR$6,'Cost Curves'!AR$7,'Cost Curves'!AR$8)</f>
        <v>0</v>
      </c>
      <c r="L312" s="360">
        <f>L$261*Assumptions!$AB48*(1+Assumptions!$J$24)^(L$1-$G$1)*CHOOSE(Assumptions!$P$3,'Cost Curves'!AS$6,'Cost Curves'!AS$7,'Cost Curves'!AS$8)</f>
        <v>0</v>
      </c>
      <c r="M312" s="360">
        <f>M$261*Assumptions!$AB48*(1+Assumptions!$J$24)^(M$1-$G$1)*CHOOSE(Assumptions!$P$3,'Cost Curves'!AT$6,'Cost Curves'!AT$7,'Cost Curves'!AT$8)</f>
        <v>0</v>
      </c>
      <c r="N312" s="360">
        <f>N$261*Assumptions!$AB48*(1+Assumptions!$J$24)^(N$1-$G$1)*CHOOSE(Assumptions!$P$3,'Cost Curves'!AU$6,'Cost Curves'!AU$7,'Cost Curves'!AU$8)</f>
        <v>0</v>
      </c>
      <c r="O312" s="360">
        <f>O$261*Assumptions!$AB48*(1+Assumptions!$J$24)^(O$1-$G$1)*CHOOSE(Assumptions!$P$3,'Cost Curves'!AV$6,'Cost Curves'!AV$7,'Cost Curves'!AV$8)</f>
        <v>4503.3676393329742</v>
      </c>
      <c r="P312" s="360">
        <f>P$261*Assumptions!$AB48*(1+Assumptions!$J$24)^(P$1-$G$1)*CHOOSE(Assumptions!$P$3,'Cost Curves'!AW$6,'Cost Curves'!AW$7,'Cost Curves'!AW$8)</f>
        <v>0</v>
      </c>
      <c r="Q312" s="360">
        <f>Q$261*Assumptions!$AB48*(1+Assumptions!$J$24)^(Q$1-$G$1)*CHOOSE(Assumptions!$P$3,'Cost Curves'!AX$6,'Cost Curves'!AX$7,'Cost Curves'!AX$8)</f>
        <v>0</v>
      </c>
      <c r="R312" s="360">
        <f>R$261*Assumptions!$AB48*(1+Assumptions!$J$24)^(R$1-$G$1)*CHOOSE(Assumptions!$P$3,'Cost Curves'!AY$6,'Cost Curves'!AY$7,'Cost Curves'!AY$8)</f>
        <v>0</v>
      </c>
      <c r="S312" s="360">
        <f>S$261*Assumptions!$AB48*(1+Assumptions!$J$24)^(S$1-$G$1)*CHOOSE(Assumptions!$P$3,'Cost Curves'!AZ$6,'Cost Curves'!AZ$7,'Cost Curves'!AZ$8)</f>
        <v>0</v>
      </c>
      <c r="T312" s="360">
        <f>T$261*Assumptions!$AB48*(1+Assumptions!$J$24)^(T$1-$G$1)*CHOOSE(Assumptions!$P$3,'Cost Curves'!BA$6,'Cost Curves'!BA$7,'Cost Curves'!BA$8)</f>
        <v>0</v>
      </c>
      <c r="U312" s="360">
        <f>U$261*Assumptions!$AB48*(1+Assumptions!$J$24)^(U$1-$G$1)*CHOOSE(Assumptions!$P$3,'Cost Curves'!BB$6,'Cost Curves'!BB$7,'Cost Curves'!BB$8)</f>
        <v>5377.2564718599197</v>
      </c>
      <c r="V312" s="360">
        <f>V$261*Assumptions!$AB48*(1+Assumptions!$J$24)^(V$1-$G$1)*CHOOSE(Assumptions!$P$3,'Cost Curves'!BC$6,'Cost Curves'!BC$7,'Cost Curves'!BC$8)</f>
        <v>0</v>
      </c>
      <c r="W312" s="360">
        <f>W$261*Assumptions!$AB48*(1+Assumptions!$J$24)^(W$1-$G$1)*CHOOSE(Assumptions!$P$3,'Cost Curves'!BD$6,'Cost Curves'!BD$7,'Cost Curves'!BD$8)</f>
        <v>0</v>
      </c>
      <c r="X312" s="360">
        <f>X$261*Assumptions!$AB48*(1+Assumptions!$J$24)^(X$1-$G$1)*CHOOSE(Assumptions!$P$3,'Cost Curves'!BE$6,'Cost Curves'!BE$7,'Cost Curves'!BE$8)</f>
        <v>0</v>
      </c>
      <c r="Y312" s="360"/>
      <c r="Z312" s="12"/>
    </row>
    <row r="313" spans="1:26" ht="14.25" customHeight="1">
      <c r="A313" s="423"/>
      <c r="B313" s="423"/>
      <c r="C313" s="423"/>
      <c r="D313" s="359" t="s">
        <v>211</v>
      </c>
      <c r="E313" s="12"/>
      <c r="F313" s="12"/>
      <c r="G313" s="360">
        <f>G$261*Assumptions!$S49*(1+Assumptions!$J$24)^(G$1-$G$1)*CHOOSE(Assumptions!$P$3,'Cost Curves'!AN$6,'Cost Curves'!AN$7,'Cost Curves'!AN$8)</f>
        <v>0</v>
      </c>
      <c r="H313" s="360">
        <f>H$261*Assumptions!$V49*(1+Assumptions!$J$24)^(H$1-$G$1)*CHOOSE(Assumptions!$P$3,'Cost Curves'!AO$6,'Cost Curves'!AO$7,'Cost Curves'!AO$8)</f>
        <v>0</v>
      </c>
      <c r="I313" s="360">
        <f>I$261*Assumptions!$V49*(1+Assumptions!$J$24)^(I$1-$G$1)*CHOOSE(Assumptions!$P$3,'Cost Curves'!AP$6,'Cost Curves'!AP$7,'Cost Curves'!AP$8)</f>
        <v>1543.6095</v>
      </c>
      <c r="J313" s="360">
        <f>J$261*Assumptions!$V49*(1+Assumptions!$J$24)^(J$1-$G$1)*CHOOSE(Assumptions!$P$3,'Cost Curves'!AQ$6,'Cost Curves'!AQ$7,'Cost Curves'!AQ$8)</f>
        <v>0</v>
      </c>
      <c r="K313" s="360">
        <f>K$261*Assumptions!$AB49*(1+Assumptions!$J$24)^(K$1-$G$1)*CHOOSE(Assumptions!$P$3,'Cost Curves'!AR$6,'Cost Curves'!AR$7,'Cost Curves'!AR$8)</f>
        <v>0</v>
      </c>
      <c r="L313" s="360">
        <f>L$261*Assumptions!$AB49*(1+Assumptions!$J$24)^(L$1-$G$1)*CHOOSE(Assumptions!$P$3,'Cost Curves'!AS$6,'Cost Curves'!AS$7,'Cost Curves'!AS$8)</f>
        <v>0</v>
      </c>
      <c r="M313" s="360">
        <f>M$261*Assumptions!$AB49*(1+Assumptions!$J$24)^(M$1-$G$1)*CHOOSE(Assumptions!$P$3,'Cost Curves'!AT$6,'Cost Curves'!AT$7,'Cost Curves'!AT$8)</f>
        <v>0</v>
      </c>
      <c r="N313" s="360">
        <f>N$261*Assumptions!$AB49*(1+Assumptions!$J$24)^(N$1-$G$1)*CHOOSE(Assumptions!$P$3,'Cost Curves'!AU$6,'Cost Curves'!AU$7,'Cost Curves'!AU$8)</f>
        <v>0</v>
      </c>
      <c r="O313" s="360">
        <f>O$261*Assumptions!$AB49*(1+Assumptions!$J$24)^(O$1-$G$1)*CHOOSE(Assumptions!$P$3,'Cost Curves'!AV$6,'Cost Curves'!AV$7,'Cost Curves'!AV$8)</f>
        <v>1843.1504684189813</v>
      </c>
      <c r="P313" s="360">
        <f>P$261*Assumptions!$AB49*(1+Assumptions!$J$24)^(P$1-$G$1)*CHOOSE(Assumptions!$P$3,'Cost Curves'!AW$6,'Cost Curves'!AW$7,'Cost Curves'!AW$8)</f>
        <v>0</v>
      </c>
      <c r="Q313" s="360">
        <f>Q$261*Assumptions!$AB49*(1+Assumptions!$J$24)^(Q$1-$G$1)*CHOOSE(Assumptions!$P$3,'Cost Curves'!AX$6,'Cost Curves'!AX$7,'Cost Curves'!AX$8)</f>
        <v>0</v>
      </c>
      <c r="R313" s="360">
        <f>R$261*Assumptions!$AB49*(1+Assumptions!$J$24)^(R$1-$G$1)*CHOOSE(Assumptions!$P$3,'Cost Curves'!AY$6,'Cost Curves'!AY$7,'Cost Curves'!AY$8)</f>
        <v>0</v>
      </c>
      <c r="S313" s="360">
        <f>S$261*Assumptions!$AB49*(1+Assumptions!$J$24)^(S$1-$G$1)*CHOOSE(Assumptions!$P$3,'Cost Curves'!AZ$6,'Cost Curves'!AZ$7,'Cost Curves'!AZ$8)</f>
        <v>0</v>
      </c>
      <c r="T313" s="360">
        <f>T$261*Assumptions!$AB49*(1+Assumptions!$J$24)^(T$1-$G$1)*CHOOSE(Assumptions!$P$3,'Cost Curves'!BA$6,'Cost Curves'!BA$7,'Cost Curves'!BA$8)</f>
        <v>0</v>
      </c>
      <c r="U313" s="360">
        <f>U$261*Assumptions!$AB49*(1+Assumptions!$J$24)^(U$1-$G$1)*CHOOSE(Assumptions!$P$3,'Cost Curves'!BB$6,'Cost Curves'!BB$7,'Cost Curves'!BB$8)</f>
        <v>2200.8180496641867</v>
      </c>
      <c r="V313" s="360">
        <f>V$261*Assumptions!$AB49*(1+Assumptions!$J$24)^(V$1-$G$1)*CHOOSE(Assumptions!$P$3,'Cost Curves'!BC$6,'Cost Curves'!BC$7,'Cost Curves'!BC$8)</f>
        <v>0</v>
      </c>
      <c r="W313" s="360">
        <f>W$261*Assumptions!$AB49*(1+Assumptions!$J$24)^(W$1-$G$1)*CHOOSE(Assumptions!$P$3,'Cost Curves'!BD$6,'Cost Curves'!BD$7,'Cost Curves'!BD$8)</f>
        <v>0</v>
      </c>
      <c r="X313" s="360">
        <f>X$261*Assumptions!$AB49*(1+Assumptions!$J$24)^(X$1-$G$1)*CHOOSE(Assumptions!$P$3,'Cost Curves'!BE$6,'Cost Curves'!BE$7,'Cost Curves'!BE$8)</f>
        <v>0</v>
      </c>
      <c r="Y313" s="360"/>
      <c r="Z313" s="12"/>
    </row>
    <row r="314" spans="1:26" ht="14.25" customHeight="1">
      <c r="A314" s="423"/>
      <c r="B314" s="423"/>
      <c r="C314" s="423"/>
      <c r="D314" s="361" t="s">
        <v>96</v>
      </c>
      <c r="E314" s="12"/>
      <c r="F314" s="12"/>
      <c r="G314" s="360">
        <f>G$261*Assumptions!$S50*(1+Assumptions!$J$24)^(G$1-$G$1)*CHOOSE(Assumptions!$P$3,'Cost Curves'!AN$6,'Cost Curves'!AN$7,'Cost Curves'!AN$8)</f>
        <v>0</v>
      </c>
      <c r="H314" s="360">
        <f>H$261*Assumptions!$V50*(1+Assumptions!$J$24)^(H$1-$G$1)*CHOOSE(Assumptions!$P$3,'Cost Curves'!AO$6,'Cost Curves'!AO$7,'Cost Curves'!AO$8)</f>
        <v>0</v>
      </c>
      <c r="I314" s="360">
        <f>I$261*Assumptions!$V50*(1+Assumptions!$J$24)^(I$1-$G$1)*CHOOSE(Assumptions!$P$3,'Cost Curves'!AP$6,'Cost Curves'!AP$7,'Cost Curves'!AP$8)</f>
        <v>397.83749999999998</v>
      </c>
      <c r="J314" s="360">
        <f>J$261*Assumptions!$V50*(1+Assumptions!$J$24)^(J$1-$G$1)*CHOOSE(Assumptions!$P$3,'Cost Curves'!AQ$6,'Cost Curves'!AQ$7,'Cost Curves'!AQ$8)</f>
        <v>0</v>
      </c>
      <c r="K314" s="360">
        <f>K$261*Assumptions!$AB50*(1+Assumptions!$J$24)^(K$1-$G$1)*CHOOSE(Assumptions!$P$3,'Cost Curves'!AR$6,'Cost Curves'!AR$7,'Cost Curves'!AR$8)</f>
        <v>0</v>
      </c>
      <c r="L314" s="360">
        <f>L$261*Assumptions!$AB50*(1+Assumptions!$J$24)^(L$1-$G$1)*CHOOSE(Assumptions!$P$3,'Cost Curves'!AS$6,'Cost Curves'!AS$7,'Cost Curves'!AS$8)</f>
        <v>0</v>
      </c>
      <c r="M314" s="360">
        <f>M$261*Assumptions!$AB50*(1+Assumptions!$J$24)^(M$1-$G$1)*CHOOSE(Assumptions!$P$3,'Cost Curves'!AT$6,'Cost Curves'!AT$7,'Cost Curves'!AT$8)</f>
        <v>0</v>
      </c>
      <c r="N314" s="360">
        <f>N$261*Assumptions!$AB50*(1+Assumptions!$J$24)^(N$1-$G$1)*CHOOSE(Assumptions!$P$3,'Cost Curves'!AU$6,'Cost Curves'!AU$7,'Cost Curves'!AU$8)</f>
        <v>0</v>
      </c>
      <c r="O314" s="360">
        <f>O$261*Assumptions!$AB50*(1+Assumptions!$J$24)^(O$1-$G$1)*CHOOSE(Assumptions!$P$3,'Cost Curves'!AV$6,'Cost Curves'!AV$7,'Cost Curves'!AV$8)</f>
        <v>475.038780520356</v>
      </c>
      <c r="P314" s="360">
        <f>P$261*Assumptions!$AB50*(1+Assumptions!$J$24)^(P$1-$G$1)*CHOOSE(Assumptions!$P$3,'Cost Curves'!AW$6,'Cost Curves'!AW$7,'Cost Curves'!AW$8)</f>
        <v>0</v>
      </c>
      <c r="Q314" s="360">
        <f>Q$261*Assumptions!$AB50*(1+Assumptions!$J$24)^(Q$1-$G$1)*CHOOSE(Assumptions!$P$3,'Cost Curves'!AX$6,'Cost Curves'!AX$7,'Cost Curves'!AX$8)</f>
        <v>0</v>
      </c>
      <c r="R314" s="360">
        <f>R$261*Assumptions!$AB50*(1+Assumptions!$J$24)^(R$1-$G$1)*CHOOSE(Assumptions!$P$3,'Cost Curves'!AY$6,'Cost Curves'!AY$7,'Cost Curves'!AY$8)</f>
        <v>0</v>
      </c>
      <c r="S314" s="360">
        <f>S$261*Assumptions!$AB50*(1+Assumptions!$J$24)^(S$1-$G$1)*CHOOSE(Assumptions!$P$3,'Cost Curves'!AZ$6,'Cost Curves'!AZ$7,'Cost Curves'!AZ$8)</f>
        <v>0</v>
      </c>
      <c r="T314" s="360">
        <f>T$261*Assumptions!$AB50*(1+Assumptions!$J$24)^(T$1-$G$1)*CHOOSE(Assumptions!$P$3,'Cost Curves'!BA$6,'Cost Curves'!BA$7,'Cost Curves'!BA$8)</f>
        <v>0</v>
      </c>
      <c r="U314" s="360">
        <f>U$261*Assumptions!$AB50*(1+Assumptions!$J$24)^(U$1-$G$1)*CHOOSE(Assumptions!$P$3,'Cost Curves'!BB$6,'Cost Curves'!BB$7,'Cost Curves'!BB$8)</f>
        <v>567.2211468206666</v>
      </c>
      <c r="V314" s="360">
        <f>V$261*Assumptions!$AB50*(1+Assumptions!$J$24)^(V$1-$G$1)*CHOOSE(Assumptions!$P$3,'Cost Curves'!BC$6,'Cost Curves'!BC$7,'Cost Curves'!BC$8)</f>
        <v>0</v>
      </c>
      <c r="W314" s="360">
        <f>W$261*Assumptions!$AB50*(1+Assumptions!$J$24)^(W$1-$G$1)*CHOOSE(Assumptions!$P$3,'Cost Curves'!BD$6,'Cost Curves'!BD$7,'Cost Curves'!BD$8)</f>
        <v>0</v>
      </c>
      <c r="X314" s="360">
        <f>X$261*Assumptions!$AB50*(1+Assumptions!$J$24)^(X$1-$G$1)*CHOOSE(Assumptions!$P$3,'Cost Curves'!BE$6,'Cost Curves'!BE$7,'Cost Curves'!BE$8)</f>
        <v>0</v>
      </c>
      <c r="Y314" s="360"/>
      <c r="Z314" s="12"/>
    </row>
    <row r="315" spans="1:26" ht="14.25" customHeight="1">
      <c r="A315" s="423"/>
      <c r="B315" s="423"/>
      <c r="C315" s="423"/>
      <c r="D315" s="362" t="s">
        <v>213</v>
      </c>
      <c r="E315" s="319"/>
      <c r="F315" s="319"/>
      <c r="G315" s="363">
        <f t="shared" ref="G315:X315" si="25">SUM(G296:G314)</f>
        <v>76102.5</v>
      </c>
      <c r="H315" s="363">
        <f t="shared" si="25"/>
        <v>0</v>
      </c>
      <c r="I315" s="363">
        <f t="shared" si="25"/>
        <v>117911.07825000002</v>
      </c>
      <c r="J315" s="363">
        <f t="shared" si="25"/>
        <v>0</v>
      </c>
      <c r="K315" s="363">
        <f t="shared" si="25"/>
        <v>0</v>
      </c>
      <c r="L315" s="363">
        <f t="shared" si="25"/>
        <v>0</v>
      </c>
      <c r="M315" s="363">
        <f t="shared" si="25"/>
        <v>0</v>
      </c>
      <c r="N315" s="363">
        <f t="shared" si="25"/>
        <v>0</v>
      </c>
      <c r="O315" s="363">
        <f t="shared" si="25"/>
        <v>140791.99377062308</v>
      </c>
      <c r="P315" s="363">
        <f t="shared" si="25"/>
        <v>0</v>
      </c>
      <c r="Q315" s="363">
        <f t="shared" si="25"/>
        <v>0</v>
      </c>
      <c r="R315" s="363">
        <f t="shared" si="25"/>
        <v>0</v>
      </c>
      <c r="S315" s="363">
        <f t="shared" si="25"/>
        <v>0</v>
      </c>
      <c r="T315" s="363">
        <f t="shared" si="25"/>
        <v>0</v>
      </c>
      <c r="U315" s="363">
        <f t="shared" si="25"/>
        <v>168113.00349470918</v>
      </c>
      <c r="V315" s="363">
        <f t="shared" si="25"/>
        <v>0</v>
      </c>
      <c r="W315" s="363">
        <f t="shared" si="25"/>
        <v>0</v>
      </c>
      <c r="X315" s="363">
        <f t="shared" si="25"/>
        <v>0</v>
      </c>
      <c r="Y315" s="363"/>
      <c r="Z315" s="319"/>
    </row>
    <row r="316" spans="1:26" ht="14.25" customHeight="1">
      <c r="A316" s="423"/>
      <c r="B316" s="423"/>
      <c r="C316" s="423"/>
      <c r="D316" s="364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423"/>
      <c r="B317" s="423"/>
      <c r="C317" s="423"/>
      <c r="D317" s="358" t="s">
        <v>125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423"/>
      <c r="B318" s="423"/>
      <c r="C318" s="423"/>
      <c r="D318" s="359" t="s">
        <v>77</v>
      </c>
      <c r="E318" s="12"/>
      <c r="F318" s="12"/>
      <c r="G318" s="360">
        <f>G$262*Assumptions!$W31*(1+Assumptions!$J$24)^(G$1-$G$1)*CHOOSE(Assumptions!$P$3,'Cost Curves'!AN$6,'Cost Curves'!AN$7,'Cost Curves'!AN$8)</f>
        <v>0</v>
      </c>
      <c r="H318" s="360">
        <f>H$262*Assumptions!$W31*(1+Assumptions!$J$24)^(H$1-$G$1)*CHOOSE(Assumptions!$P$3,'Cost Curves'!AO$6,'Cost Curves'!AO$7,'Cost Curves'!AO$8)</f>
        <v>0</v>
      </c>
      <c r="I318" s="360">
        <f>I$262*Assumptions!$W31*(1+Assumptions!$J$24)^(I$1-$G$1)*CHOOSE(Assumptions!$P$3,'Cost Curves'!AP$6,'Cost Curves'!AP$7,'Cost Curves'!AP$8)</f>
        <v>0</v>
      </c>
      <c r="J318" s="360">
        <f>J$262*Assumptions!$W31*(1+Assumptions!$J$24)^(J$1-$G$1)*CHOOSE(Assumptions!$P$3,'Cost Curves'!AQ$6,'Cost Curves'!AQ$7,'Cost Curves'!AQ$8)</f>
        <v>19251.117922500001</v>
      </c>
      <c r="K318" s="360">
        <f>K$262*Assumptions!$AC31*(1+Assumptions!$J$24)^(K$1-$G$1)*CHOOSE(Assumptions!$P$3,'Cost Curves'!AR$6,'Cost Curves'!AR$7,'Cost Curves'!AR$8)</f>
        <v>0</v>
      </c>
      <c r="L318" s="360">
        <f>L$262*Assumptions!$AC31*(1+Assumptions!$J$24)^(L$1-$G$1)*CHOOSE(Assumptions!$P$3,'Cost Curves'!AS$6,'Cost Curves'!AS$7,'Cost Curves'!AS$8)</f>
        <v>0</v>
      </c>
      <c r="M318" s="360">
        <f>M$262*Assumptions!$AC31*(1+Assumptions!$J$24)^(M$1-$G$1)*CHOOSE(Assumptions!$P$3,'Cost Curves'!AT$6,'Cost Curves'!AT$7,'Cost Curves'!AT$8)</f>
        <v>0</v>
      </c>
      <c r="N318" s="360">
        <f>N$262*Assumptions!$AC31*(1+Assumptions!$J$24)^(N$1-$G$1)*CHOOSE(Assumptions!$P$3,'Cost Curves'!AU$6,'Cost Curves'!AU$7,'Cost Curves'!AU$8)</f>
        <v>0</v>
      </c>
      <c r="O318" s="360">
        <f>O$262*Assumptions!$AC31*(1+Assumptions!$J$24)^(O$1-$G$1)*CHOOSE(Assumptions!$P$3,'Cost Curves'!AV$6,'Cost Curves'!AV$7,'Cost Curves'!AV$8)</f>
        <v>0</v>
      </c>
      <c r="P318" s="360">
        <f>P$262*Assumptions!$AC31*(1+Assumptions!$J$24)^(P$1-$G$1)*CHOOSE(Assumptions!$P$3,'Cost Curves'!AW$6,'Cost Curves'!AW$7,'Cost Curves'!AW$8)</f>
        <v>22986.841566111714</v>
      </c>
      <c r="Q318" s="360">
        <f>Q$262*Assumptions!$AC31*(1+Assumptions!$J$24)^(Q$1-$G$1)*CHOOSE(Assumptions!$P$3,'Cost Curves'!AX$6,'Cost Curves'!AX$7,'Cost Curves'!AX$8)</f>
        <v>0</v>
      </c>
      <c r="R318" s="360">
        <f>R$262*Assumptions!$AC31*(1+Assumptions!$J$24)^(R$1-$G$1)*CHOOSE(Assumptions!$P$3,'Cost Curves'!AY$6,'Cost Curves'!AY$7,'Cost Curves'!AY$8)</f>
        <v>0</v>
      </c>
      <c r="S318" s="360">
        <f>S$262*Assumptions!$AC31*(1+Assumptions!$J$24)^(S$1-$G$1)*CHOOSE(Assumptions!$P$3,'Cost Curves'!AZ$6,'Cost Curves'!AZ$7,'Cost Curves'!AZ$8)</f>
        <v>0</v>
      </c>
      <c r="T318" s="360">
        <f>T$262*Assumptions!$AC31*(1+Assumptions!$J$24)^(T$1-$G$1)*CHOOSE(Assumptions!$P$3,'Cost Curves'!BA$6,'Cost Curves'!BA$7,'Cost Curves'!BA$8)</f>
        <v>0</v>
      </c>
      <c r="U318" s="360">
        <f>U$262*Assumptions!$AC31*(1+Assumptions!$J$24)^(U$1-$G$1)*CHOOSE(Assumptions!$P$3,'Cost Curves'!BB$6,'Cost Curves'!BB$7,'Cost Curves'!BB$8)</f>
        <v>0</v>
      </c>
      <c r="V318" s="360">
        <f>V$262*Assumptions!$AC31*(1+Assumptions!$J$24)^(V$1-$G$1)*CHOOSE(Assumptions!$P$3,'Cost Curves'!BC$6,'Cost Curves'!BC$7,'Cost Curves'!BC$8)</f>
        <v>27447.490961963966</v>
      </c>
      <c r="W318" s="360">
        <f>W$262*Assumptions!$AC31*(1+Assumptions!$J$24)^(W$1-$G$1)*CHOOSE(Assumptions!$P$3,'Cost Curves'!BD$6,'Cost Curves'!BD$7,'Cost Curves'!BD$8)</f>
        <v>0</v>
      </c>
      <c r="X318" s="360">
        <f>X$262*Assumptions!$AC31*(1+Assumptions!$J$24)^(X$1-$G$1)*CHOOSE(Assumptions!$P$3,'Cost Curves'!BE$6,'Cost Curves'!BE$7,'Cost Curves'!BE$8)</f>
        <v>0</v>
      </c>
      <c r="Y318" s="12"/>
      <c r="Z318" s="12"/>
    </row>
    <row r="319" spans="1:26" ht="14.25" customHeight="1">
      <c r="A319" s="423"/>
      <c r="B319" s="423"/>
      <c r="C319" s="423"/>
      <c r="D319" s="359" t="s">
        <v>78</v>
      </c>
      <c r="E319" s="12"/>
      <c r="F319" s="12"/>
      <c r="G319" s="360">
        <f>G$262*Assumptions!$W32*(1+Assumptions!$J$24)^(G$1-$G$1)*CHOOSE(Assumptions!$P$3,'Cost Curves'!AN$6,'Cost Curves'!AN$7,'Cost Curves'!AN$8)</f>
        <v>0</v>
      </c>
      <c r="H319" s="360">
        <f>H$262*Assumptions!$W32*(1+Assumptions!$J$24)^(H$1-$G$1)*CHOOSE(Assumptions!$P$3,'Cost Curves'!AO$6,'Cost Curves'!AO$7,'Cost Curves'!AO$8)</f>
        <v>0</v>
      </c>
      <c r="I319" s="360">
        <f>I$262*Assumptions!$W32*(1+Assumptions!$J$24)^(I$1-$G$1)*CHOOSE(Assumptions!$P$3,'Cost Curves'!AP$6,'Cost Curves'!AP$7,'Cost Curves'!AP$8)</f>
        <v>0</v>
      </c>
      <c r="J319" s="360">
        <f>J$262*Assumptions!$W32*(1+Assumptions!$J$24)^(J$1-$G$1)*CHOOSE(Assumptions!$P$3,'Cost Curves'!AQ$6,'Cost Curves'!AQ$7,'Cost Curves'!AQ$8)</f>
        <v>22955.4624525</v>
      </c>
      <c r="K319" s="360">
        <f>K$262*Assumptions!$AC32*(1+Assumptions!$J$24)^(K$1-$G$1)*CHOOSE(Assumptions!$P$3,'Cost Curves'!AR$6,'Cost Curves'!AR$7,'Cost Curves'!AR$8)</f>
        <v>0</v>
      </c>
      <c r="L319" s="360">
        <f>L$262*Assumptions!$AC32*(1+Assumptions!$J$24)^(L$1-$G$1)*CHOOSE(Assumptions!$P$3,'Cost Curves'!AS$6,'Cost Curves'!AS$7,'Cost Curves'!AS$8)</f>
        <v>0</v>
      </c>
      <c r="M319" s="360">
        <f>M$262*Assumptions!$AC32*(1+Assumptions!$J$24)^(M$1-$G$1)*CHOOSE(Assumptions!$P$3,'Cost Curves'!AT$6,'Cost Curves'!AT$7,'Cost Curves'!AT$8)</f>
        <v>0</v>
      </c>
      <c r="N319" s="360">
        <f>N$262*Assumptions!$AC32*(1+Assumptions!$J$24)^(N$1-$G$1)*CHOOSE(Assumptions!$P$3,'Cost Curves'!AU$6,'Cost Curves'!AU$7,'Cost Curves'!AU$8)</f>
        <v>0</v>
      </c>
      <c r="O319" s="360">
        <f>O$262*Assumptions!$AC32*(1+Assumptions!$J$24)^(O$1-$G$1)*CHOOSE(Assumptions!$P$3,'Cost Curves'!AV$6,'Cost Curves'!AV$7,'Cost Curves'!AV$8)</f>
        <v>0</v>
      </c>
      <c r="P319" s="360">
        <f>P$262*Assumptions!$AC32*(1+Assumptions!$J$24)^(P$1-$G$1)*CHOOSE(Assumptions!$P$3,'Cost Curves'!AW$6,'Cost Curves'!AW$7,'Cost Curves'!AW$8)</f>
        <v>27410.022659292852</v>
      </c>
      <c r="Q319" s="360">
        <f>Q$262*Assumptions!$AC32*(1+Assumptions!$J$24)^(Q$1-$G$1)*CHOOSE(Assumptions!$P$3,'Cost Curves'!AX$6,'Cost Curves'!AX$7,'Cost Curves'!AX$8)</f>
        <v>0</v>
      </c>
      <c r="R319" s="360">
        <f>R$262*Assumptions!$AC32*(1+Assumptions!$J$24)^(R$1-$G$1)*CHOOSE(Assumptions!$P$3,'Cost Curves'!AY$6,'Cost Curves'!AY$7,'Cost Curves'!AY$8)</f>
        <v>0</v>
      </c>
      <c r="S319" s="360">
        <f>S$262*Assumptions!$AC32*(1+Assumptions!$J$24)^(S$1-$G$1)*CHOOSE(Assumptions!$P$3,'Cost Curves'!AZ$6,'Cost Curves'!AZ$7,'Cost Curves'!AZ$8)</f>
        <v>0</v>
      </c>
      <c r="T319" s="360">
        <f>T$262*Assumptions!$AC32*(1+Assumptions!$J$24)^(T$1-$G$1)*CHOOSE(Assumptions!$P$3,'Cost Curves'!BA$6,'Cost Curves'!BA$7,'Cost Curves'!BA$8)</f>
        <v>0</v>
      </c>
      <c r="U319" s="360">
        <f>U$262*Assumptions!$AC32*(1+Assumptions!$J$24)^(U$1-$G$1)*CHOOSE(Assumptions!$P$3,'Cost Curves'!BB$6,'Cost Curves'!BB$7,'Cost Curves'!BB$8)</f>
        <v>0</v>
      </c>
      <c r="V319" s="360">
        <f>V$262*Assumptions!$AC32*(1+Assumptions!$J$24)^(V$1-$G$1)*CHOOSE(Assumptions!$P$3,'Cost Curves'!BC$6,'Cost Curves'!BC$7,'Cost Curves'!BC$8)</f>
        <v>32729.000504240557</v>
      </c>
      <c r="W319" s="360">
        <f>W$262*Assumptions!$AC32*(1+Assumptions!$J$24)^(W$1-$G$1)*CHOOSE(Assumptions!$P$3,'Cost Curves'!BD$6,'Cost Curves'!BD$7,'Cost Curves'!BD$8)</f>
        <v>0</v>
      </c>
      <c r="X319" s="360">
        <f>X$262*Assumptions!$AC32*(1+Assumptions!$J$24)^(X$1-$G$1)*CHOOSE(Assumptions!$P$3,'Cost Curves'!BE$6,'Cost Curves'!BE$7,'Cost Curves'!BE$8)</f>
        <v>0</v>
      </c>
      <c r="Y319" s="12"/>
      <c r="Z319" s="12"/>
    </row>
    <row r="320" spans="1:26" ht="14.25" customHeight="1">
      <c r="A320" s="423"/>
      <c r="B320" s="423"/>
      <c r="C320" s="423"/>
      <c r="D320" s="359" t="s">
        <v>198</v>
      </c>
      <c r="E320" s="12"/>
      <c r="F320" s="12"/>
      <c r="G320" s="360">
        <f>G$262*Assumptions!$W33*(1+Assumptions!$J$24)^(G$1-$G$1)*CHOOSE(Assumptions!$P$3,'Cost Curves'!AN$6,'Cost Curves'!AN$7,'Cost Curves'!AN$8)</f>
        <v>0</v>
      </c>
      <c r="H320" s="360">
        <f>H$262*Assumptions!$W33*(1+Assumptions!$J$24)^(H$1-$G$1)*CHOOSE(Assumptions!$P$3,'Cost Curves'!AO$6,'Cost Curves'!AO$7,'Cost Curves'!AO$8)</f>
        <v>0</v>
      </c>
      <c r="I320" s="360">
        <f>I$262*Assumptions!$W33*(1+Assumptions!$J$24)^(I$1-$G$1)*CHOOSE(Assumptions!$P$3,'Cost Curves'!AP$6,'Cost Curves'!AP$7,'Cost Curves'!AP$8)</f>
        <v>0</v>
      </c>
      <c r="J320" s="360">
        <f>J$262*Assumptions!$W33*(1+Assumptions!$J$24)^(J$1-$G$1)*CHOOSE(Assumptions!$P$3,'Cost Curves'!AQ$6,'Cost Curves'!AQ$7,'Cost Curves'!AQ$8)</f>
        <v>1618.60186875</v>
      </c>
      <c r="K320" s="360">
        <f>K$262*Assumptions!$AC33*(1+Assumptions!$J$24)^(K$1-$G$1)*CHOOSE(Assumptions!$P$3,'Cost Curves'!AR$6,'Cost Curves'!AR$7,'Cost Curves'!AR$8)</f>
        <v>0</v>
      </c>
      <c r="L320" s="360">
        <f>L$262*Assumptions!$AC33*(1+Assumptions!$J$24)^(L$1-$G$1)*CHOOSE(Assumptions!$P$3,'Cost Curves'!AS$6,'Cost Curves'!AS$7,'Cost Curves'!AS$8)</f>
        <v>0</v>
      </c>
      <c r="M320" s="360">
        <f>M$262*Assumptions!$AC33*(1+Assumptions!$J$24)^(M$1-$G$1)*CHOOSE(Assumptions!$P$3,'Cost Curves'!AT$6,'Cost Curves'!AT$7,'Cost Curves'!AT$8)</f>
        <v>0</v>
      </c>
      <c r="N320" s="360">
        <f>N$262*Assumptions!$AC33*(1+Assumptions!$J$24)^(N$1-$G$1)*CHOOSE(Assumptions!$P$3,'Cost Curves'!AU$6,'Cost Curves'!AU$7,'Cost Curves'!AU$8)</f>
        <v>0</v>
      </c>
      <c r="O320" s="360">
        <f>O$262*Assumptions!$AC33*(1+Assumptions!$J$24)^(O$1-$G$1)*CHOOSE(Assumptions!$P$3,'Cost Curves'!AV$6,'Cost Curves'!AV$7,'Cost Curves'!AV$8)</f>
        <v>0</v>
      </c>
      <c r="P320" s="360">
        <f>P$262*Assumptions!$AC33*(1+Assumptions!$J$24)^(P$1-$G$1)*CHOOSE(Assumptions!$P$3,'Cost Curves'!AW$6,'Cost Curves'!AW$7,'Cost Curves'!AW$8)</f>
        <v>1932.6952785470683</v>
      </c>
      <c r="Q320" s="360">
        <f>Q$262*Assumptions!$AC33*(1+Assumptions!$J$24)^(Q$1-$G$1)*CHOOSE(Assumptions!$P$3,'Cost Curves'!AX$6,'Cost Curves'!AX$7,'Cost Curves'!AX$8)</f>
        <v>0</v>
      </c>
      <c r="R320" s="360">
        <f>R$262*Assumptions!$AC33*(1+Assumptions!$J$24)^(R$1-$G$1)*CHOOSE(Assumptions!$P$3,'Cost Curves'!AY$6,'Cost Curves'!AY$7,'Cost Curves'!AY$8)</f>
        <v>0</v>
      </c>
      <c r="S320" s="360">
        <f>S$262*Assumptions!$AC33*(1+Assumptions!$J$24)^(S$1-$G$1)*CHOOSE(Assumptions!$P$3,'Cost Curves'!AZ$6,'Cost Curves'!AZ$7,'Cost Curves'!AZ$8)</f>
        <v>0</v>
      </c>
      <c r="T320" s="360">
        <f>T$262*Assumptions!$AC33*(1+Assumptions!$J$24)^(T$1-$G$1)*CHOOSE(Assumptions!$P$3,'Cost Curves'!BA$6,'Cost Curves'!BA$7,'Cost Curves'!BA$8)</f>
        <v>0</v>
      </c>
      <c r="U320" s="360">
        <f>U$262*Assumptions!$AC33*(1+Assumptions!$J$24)^(U$1-$G$1)*CHOOSE(Assumptions!$P$3,'Cost Curves'!BB$6,'Cost Curves'!BB$7,'Cost Curves'!BB$8)</f>
        <v>0</v>
      </c>
      <c r="V320" s="360">
        <f>V$262*Assumptions!$AC33*(1+Assumptions!$J$24)^(V$1-$G$1)*CHOOSE(Assumptions!$P$3,'Cost Curves'!BC$6,'Cost Curves'!BC$7,'Cost Curves'!BC$8)</f>
        <v>2307.7392358398824</v>
      </c>
      <c r="W320" s="360">
        <f>W$262*Assumptions!$AC33*(1+Assumptions!$J$24)^(W$1-$G$1)*CHOOSE(Assumptions!$P$3,'Cost Curves'!BD$6,'Cost Curves'!BD$7,'Cost Curves'!BD$8)</f>
        <v>0</v>
      </c>
      <c r="X320" s="360">
        <f>X$262*Assumptions!$AC33*(1+Assumptions!$J$24)^(X$1-$G$1)*CHOOSE(Assumptions!$P$3,'Cost Curves'!BE$6,'Cost Curves'!BE$7,'Cost Curves'!BE$8)</f>
        <v>0</v>
      </c>
      <c r="Y320" s="12"/>
      <c r="Z320" s="12"/>
    </row>
    <row r="321" spans="1:26" ht="14.25" customHeight="1">
      <c r="A321" s="423"/>
      <c r="B321" s="423"/>
      <c r="C321" s="423"/>
      <c r="D321" s="359" t="s">
        <v>80</v>
      </c>
      <c r="E321" s="12"/>
      <c r="F321" s="12"/>
      <c r="G321" s="360">
        <f>G$262*Assumptions!$W34*(1+Assumptions!$J$24)^(G$1-$G$1)*CHOOSE(Assumptions!$P$3,'Cost Curves'!AN$6,'Cost Curves'!AN$7,'Cost Curves'!AN$8)</f>
        <v>0</v>
      </c>
      <c r="H321" s="360">
        <f>H$262*Assumptions!$W34*(1+Assumptions!$J$24)^(H$1-$G$1)*CHOOSE(Assumptions!$P$3,'Cost Curves'!AO$6,'Cost Curves'!AO$7,'Cost Curves'!AO$8)</f>
        <v>0</v>
      </c>
      <c r="I321" s="360">
        <f>I$262*Assumptions!$W34*(1+Assumptions!$J$24)^(I$1-$G$1)*CHOOSE(Assumptions!$P$3,'Cost Curves'!AP$6,'Cost Curves'!AP$7,'Cost Curves'!AP$8)</f>
        <v>0</v>
      </c>
      <c r="J321" s="360">
        <f>J$262*Assumptions!$W34*(1+Assumptions!$J$24)^(J$1-$G$1)*CHOOSE(Assumptions!$P$3,'Cost Curves'!AQ$6,'Cost Curves'!AQ$7,'Cost Curves'!AQ$8)</f>
        <v>5154.9396225</v>
      </c>
      <c r="K321" s="360">
        <f>K$262*Assumptions!$AC34*(1+Assumptions!$J$24)^(K$1-$G$1)*CHOOSE(Assumptions!$P$3,'Cost Curves'!AR$6,'Cost Curves'!AR$7,'Cost Curves'!AR$8)</f>
        <v>0</v>
      </c>
      <c r="L321" s="360">
        <f>L$262*Assumptions!$AC34*(1+Assumptions!$J$24)^(L$1-$G$1)*CHOOSE(Assumptions!$P$3,'Cost Curves'!AS$6,'Cost Curves'!AS$7,'Cost Curves'!AS$8)</f>
        <v>0</v>
      </c>
      <c r="M321" s="360">
        <f>M$262*Assumptions!$AC34*(1+Assumptions!$J$24)^(M$1-$G$1)*CHOOSE(Assumptions!$P$3,'Cost Curves'!AT$6,'Cost Curves'!AT$7,'Cost Curves'!AT$8)</f>
        <v>0</v>
      </c>
      <c r="N321" s="360">
        <f>N$262*Assumptions!$AC34*(1+Assumptions!$J$24)^(N$1-$G$1)*CHOOSE(Assumptions!$P$3,'Cost Curves'!AU$6,'Cost Curves'!AU$7,'Cost Curves'!AU$8)</f>
        <v>0</v>
      </c>
      <c r="O321" s="360">
        <f>O$262*Assumptions!$AC34*(1+Assumptions!$J$24)^(O$1-$G$1)*CHOOSE(Assumptions!$P$3,'Cost Curves'!AV$6,'Cost Curves'!AV$7,'Cost Curves'!AV$8)</f>
        <v>0</v>
      </c>
      <c r="P321" s="360">
        <f>P$262*Assumptions!$AC34*(1+Assumptions!$J$24)^(P$1-$G$1)*CHOOSE(Assumptions!$P$3,'Cost Curves'!AW$6,'Cost Curves'!AW$7,'Cost Curves'!AW$8)</f>
        <v>6155.2674947144606</v>
      </c>
      <c r="Q321" s="360">
        <f>Q$262*Assumptions!$AC34*(1+Assumptions!$J$24)^(Q$1-$G$1)*CHOOSE(Assumptions!$P$3,'Cost Curves'!AX$6,'Cost Curves'!AX$7,'Cost Curves'!AX$8)</f>
        <v>0</v>
      </c>
      <c r="R321" s="360">
        <f>R$262*Assumptions!$AC34*(1+Assumptions!$J$24)^(R$1-$G$1)*CHOOSE(Assumptions!$P$3,'Cost Curves'!AY$6,'Cost Curves'!AY$7,'Cost Curves'!AY$8)</f>
        <v>0</v>
      </c>
      <c r="S321" s="360">
        <f>S$262*Assumptions!$AC34*(1+Assumptions!$J$24)^(S$1-$G$1)*CHOOSE(Assumptions!$P$3,'Cost Curves'!AZ$6,'Cost Curves'!AZ$7,'Cost Curves'!AZ$8)</f>
        <v>0</v>
      </c>
      <c r="T321" s="360">
        <f>T$262*Assumptions!$AC34*(1+Assumptions!$J$24)^(T$1-$G$1)*CHOOSE(Assumptions!$P$3,'Cost Curves'!BA$6,'Cost Curves'!BA$7,'Cost Curves'!BA$8)</f>
        <v>0</v>
      </c>
      <c r="U321" s="360">
        <f>U$262*Assumptions!$AC34*(1+Assumptions!$J$24)^(U$1-$G$1)*CHOOSE(Assumptions!$P$3,'Cost Curves'!BB$6,'Cost Curves'!BB$7,'Cost Curves'!BB$8)</f>
        <v>0</v>
      </c>
      <c r="V321" s="360">
        <f>V$262*Assumptions!$AC34*(1+Assumptions!$J$24)^(V$1-$G$1)*CHOOSE(Assumptions!$P$3,'Cost Curves'!BC$6,'Cost Curves'!BC$7,'Cost Curves'!BC$8)</f>
        <v>7349.7112878141061</v>
      </c>
      <c r="W321" s="360">
        <f>W$262*Assumptions!$AC34*(1+Assumptions!$J$24)^(W$1-$G$1)*CHOOSE(Assumptions!$P$3,'Cost Curves'!BD$6,'Cost Curves'!BD$7,'Cost Curves'!BD$8)</f>
        <v>0</v>
      </c>
      <c r="X321" s="360">
        <f>X$262*Assumptions!$AC34*(1+Assumptions!$J$24)^(X$1-$G$1)*CHOOSE(Assumptions!$P$3,'Cost Curves'!BE$6,'Cost Curves'!BE$7,'Cost Curves'!BE$8)</f>
        <v>0</v>
      </c>
      <c r="Y321" s="12"/>
      <c r="Z321" s="12"/>
    </row>
    <row r="322" spans="1:26" ht="14.25" customHeight="1">
      <c r="A322" s="423"/>
      <c r="B322" s="423"/>
      <c r="C322" s="423"/>
      <c r="D322" s="359" t="s">
        <v>81</v>
      </c>
      <c r="E322" s="12"/>
      <c r="F322" s="12"/>
      <c r="G322" s="360">
        <f>G$262*Assumptions!$W35*(1+Assumptions!$J$24)^(G$1-$G$1)*CHOOSE(Assumptions!$P$3,'Cost Curves'!AN$6,'Cost Curves'!AN$7,'Cost Curves'!AN$8)</f>
        <v>0</v>
      </c>
      <c r="H322" s="360">
        <f>H$262*Assumptions!$W35*(1+Assumptions!$J$24)^(H$1-$G$1)*CHOOSE(Assumptions!$P$3,'Cost Curves'!AO$6,'Cost Curves'!AO$7,'Cost Curves'!AO$8)</f>
        <v>0</v>
      </c>
      <c r="I322" s="360">
        <f>I$262*Assumptions!$W35*(1+Assumptions!$J$24)^(I$1-$G$1)*CHOOSE(Assumptions!$P$3,'Cost Curves'!AP$6,'Cost Curves'!AP$7,'Cost Curves'!AP$8)</f>
        <v>0</v>
      </c>
      <c r="J322" s="360">
        <f>J$262*Assumptions!$W35*(1+Assumptions!$J$24)^(J$1-$G$1)*CHOOSE(Assumptions!$P$3,'Cost Curves'!AQ$6,'Cost Curves'!AQ$7,'Cost Curves'!AQ$8)</f>
        <v>729.39527250000003</v>
      </c>
      <c r="K322" s="360">
        <f>K$262*Assumptions!$AC35*(1+Assumptions!$J$24)^(K$1-$G$1)*CHOOSE(Assumptions!$P$3,'Cost Curves'!AR$6,'Cost Curves'!AR$7,'Cost Curves'!AR$8)</f>
        <v>0</v>
      </c>
      <c r="L322" s="360">
        <f>L$262*Assumptions!$AC35*(1+Assumptions!$J$24)^(L$1-$G$1)*CHOOSE(Assumptions!$P$3,'Cost Curves'!AS$6,'Cost Curves'!AS$7,'Cost Curves'!AS$8)</f>
        <v>0</v>
      </c>
      <c r="M322" s="360">
        <f>M$262*Assumptions!$AC35*(1+Assumptions!$J$24)^(M$1-$G$1)*CHOOSE(Assumptions!$P$3,'Cost Curves'!AT$6,'Cost Curves'!AT$7,'Cost Curves'!AT$8)</f>
        <v>0</v>
      </c>
      <c r="N322" s="360">
        <f>N$262*Assumptions!$AC35*(1+Assumptions!$J$24)^(N$1-$G$1)*CHOOSE(Assumptions!$P$3,'Cost Curves'!AU$6,'Cost Curves'!AU$7,'Cost Curves'!AU$8)</f>
        <v>0</v>
      </c>
      <c r="O322" s="360">
        <f>O$262*Assumptions!$AC35*(1+Assumptions!$J$24)^(O$1-$G$1)*CHOOSE(Assumptions!$P$3,'Cost Curves'!AV$6,'Cost Curves'!AV$7,'Cost Curves'!AV$8)</f>
        <v>0</v>
      </c>
      <c r="P322" s="360">
        <f>P$262*Assumptions!$AC35*(1+Assumptions!$J$24)^(P$1-$G$1)*CHOOSE(Assumptions!$P$3,'Cost Curves'!AW$6,'Cost Curves'!AW$7,'Cost Curves'!AW$8)</f>
        <v>870.93610020602068</v>
      </c>
      <c r="Q322" s="360">
        <f>Q$262*Assumptions!$AC35*(1+Assumptions!$J$24)^(Q$1-$G$1)*CHOOSE(Assumptions!$P$3,'Cost Curves'!AX$6,'Cost Curves'!AX$7,'Cost Curves'!AX$8)</f>
        <v>0</v>
      </c>
      <c r="R322" s="360">
        <f>R$262*Assumptions!$AC35*(1+Assumptions!$J$24)^(R$1-$G$1)*CHOOSE(Assumptions!$P$3,'Cost Curves'!AY$6,'Cost Curves'!AY$7,'Cost Curves'!AY$8)</f>
        <v>0</v>
      </c>
      <c r="S322" s="360">
        <f>S$262*Assumptions!$AC35*(1+Assumptions!$J$24)^(S$1-$G$1)*CHOOSE(Assumptions!$P$3,'Cost Curves'!AZ$6,'Cost Curves'!AZ$7,'Cost Curves'!AZ$8)</f>
        <v>0</v>
      </c>
      <c r="T322" s="360">
        <f>T$262*Assumptions!$AC35*(1+Assumptions!$J$24)^(T$1-$G$1)*CHOOSE(Assumptions!$P$3,'Cost Curves'!BA$6,'Cost Curves'!BA$7,'Cost Curves'!BA$8)</f>
        <v>0</v>
      </c>
      <c r="U322" s="360">
        <f>U$262*Assumptions!$AC35*(1+Assumptions!$J$24)^(U$1-$G$1)*CHOOSE(Assumptions!$P$3,'Cost Curves'!BB$6,'Cost Curves'!BB$7,'Cost Curves'!BB$8)</f>
        <v>0</v>
      </c>
      <c r="V322" s="360">
        <f>V$262*Assumptions!$AC35*(1+Assumptions!$J$24)^(V$1-$G$1)*CHOOSE(Assumptions!$P$3,'Cost Curves'!BC$6,'Cost Curves'!BC$7,'Cost Curves'!BC$8)</f>
        <v>1039.9432505810103</v>
      </c>
      <c r="W322" s="360">
        <f>W$262*Assumptions!$AC35*(1+Assumptions!$J$24)^(W$1-$G$1)*CHOOSE(Assumptions!$P$3,'Cost Curves'!BD$6,'Cost Curves'!BD$7,'Cost Curves'!BD$8)</f>
        <v>0</v>
      </c>
      <c r="X322" s="360">
        <f>X$262*Assumptions!$AC35*(1+Assumptions!$J$24)^(X$1-$G$1)*CHOOSE(Assumptions!$P$3,'Cost Curves'!BE$6,'Cost Curves'!BE$7,'Cost Curves'!BE$8)</f>
        <v>0</v>
      </c>
      <c r="Y322" s="12"/>
      <c r="Z322" s="12"/>
    </row>
    <row r="323" spans="1:26" ht="14.25" customHeight="1">
      <c r="A323" s="423"/>
      <c r="B323" s="423"/>
      <c r="C323" s="423"/>
      <c r="D323" s="359" t="s">
        <v>82</v>
      </c>
      <c r="E323" s="12"/>
      <c r="F323" s="12"/>
      <c r="G323" s="360">
        <f>G$262*Assumptions!$W36*(1+Assumptions!$J$24)^(G$1-$G$1)*CHOOSE(Assumptions!$P$3,'Cost Curves'!AN$6,'Cost Curves'!AN$7,'Cost Curves'!AN$8)</f>
        <v>0</v>
      </c>
      <c r="H323" s="360">
        <f>H$262*Assumptions!$W36*(1+Assumptions!$J$24)^(H$1-$G$1)*CHOOSE(Assumptions!$P$3,'Cost Curves'!AO$6,'Cost Curves'!AO$7,'Cost Curves'!AO$8)</f>
        <v>0</v>
      </c>
      <c r="I323" s="360">
        <f>I$262*Assumptions!$W36*(1+Assumptions!$J$24)^(I$1-$G$1)*CHOOSE(Assumptions!$P$3,'Cost Curves'!AP$6,'Cost Curves'!AP$7,'Cost Curves'!AP$8)</f>
        <v>0</v>
      </c>
      <c r="J323" s="360">
        <f>J$262*Assumptions!$W36*(1+Assumptions!$J$24)^(J$1-$G$1)*CHOOSE(Assumptions!$P$3,'Cost Curves'!AQ$6,'Cost Curves'!AQ$7,'Cost Curves'!AQ$8)</f>
        <v>0</v>
      </c>
      <c r="K323" s="360">
        <f>K$262*Assumptions!$AC36*(1+Assumptions!$J$24)^(K$1-$G$1)*CHOOSE(Assumptions!$P$3,'Cost Curves'!AR$6,'Cost Curves'!AR$7,'Cost Curves'!AR$8)</f>
        <v>0</v>
      </c>
      <c r="L323" s="360">
        <f>L$262*Assumptions!$AC36*(1+Assumptions!$J$24)^(L$1-$G$1)*CHOOSE(Assumptions!$P$3,'Cost Curves'!AS$6,'Cost Curves'!AS$7,'Cost Curves'!AS$8)</f>
        <v>0</v>
      </c>
      <c r="M323" s="360">
        <f>M$262*Assumptions!$AC36*(1+Assumptions!$J$24)^(M$1-$G$1)*CHOOSE(Assumptions!$P$3,'Cost Curves'!AT$6,'Cost Curves'!AT$7,'Cost Curves'!AT$8)</f>
        <v>0</v>
      </c>
      <c r="N323" s="360">
        <f>N$262*Assumptions!$AC36*(1+Assumptions!$J$24)^(N$1-$G$1)*CHOOSE(Assumptions!$P$3,'Cost Curves'!AU$6,'Cost Curves'!AU$7,'Cost Curves'!AU$8)</f>
        <v>0</v>
      </c>
      <c r="O323" s="360">
        <f>O$262*Assumptions!$AC36*(1+Assumptions!$J$24)^(O$1-$G$1)*CHOOSE(Assumptions!$P$3,'Cost Curves'!AV$6,'Cost Curves'!AV$7,'Cost Curves'!AV$8)</f>
        <v>0</v>
      </c>
      <c r="P323" s="360">
        <f>P$262*Assumptions!$AC36*(1+Assumptions!$J$24)^(P$1-$G$1)*CHOOSE(Assumptions!$P$3,'Cost Curves'!AW$6,'Cost Curves'!AW$7,'Cost Curves'!AW$8)</f>
        <v>0</v>
      </c>
      <c r="Q323" s="360">
        <f>Q$262*Assumptions!$AC36*(1+Assumptions!$J$24)^(Q$1-$G$1)*CHOOSE(Assumptions!$P$3,'Cost Curves'!AX$6,'Cost Curves'!AX$7,'Cost Curves'!AX$8)</f>
        <v>0</v>
      </c>
      <c r="R323" s="360">
        <f>R$262*Assumptions!$AC36*(1+Assumptions!$J$24)^(R$1-$G$1)*CHOOSE(Assumptions!$P$3,'Cost Curves'!AY$6,'Cost Curves'!AY$7,'Cost Curves'!AY$8)</f>
        <v>0</v>
      </c>
      <c r="S323" s="360">
        <f>S$262*Assumptions!$AC36*(1+Assumptions!$J$24)^(S$1-$G$1)*CHOOSE(Assumptions!$P$3,'Cost Curves'!AZ$6,'Cost Curves'!AZ$7,'Cost Curves'!AZ$8)</f>
        <v>0</v>
      </c>
      <c r="T323" s="360">
        <f>T$262*Assumptions!$AC36*(1+Assumptions!$J$24)^(T$1-$G$1)*CHOOSE(Assumptions!$P$3,'Cost Curves'!BA$6,'Cost Curves'!BA$7,'Cost Curves'!BA$8)</f>
        <v>0</v>
      </c>
      <c r="U323" s="360">
        <f>U$262*Assumptions!$AC36*(1+Assumptions!$J$24)^(U$1-$G$1)*CHOOSE(Assumptions!$P$3,'Cost Curves'!BB$6,'Cost Curves'!BB$7,'Cost Curves'!BB$8)</f>
        <v>0</v>
      </c>
      <c r="V323" s="360">
        <f>V$262*Assumptions!$AC36*(1+Assumptions!$J$24)^(V$1-$G$1)*CHOOSE(Assumptions!$P$3,'Cost Curves'!BC$6,'Cost Curves'!BC$7,'Cost Curves'!BC$8)</f>
        <v>0</v>
      </c>
      <c r="W323" s="360">
        <f>W$262*Assumptions!$AC36*(1+Assumptions!$J$24)^(W$1-$G$1)*CHOOSE(Assumptions!$P$3,'Cost Curves'!BD$6,'Cost Curves'!BD$7,'Cost Curves'!BD$8)</f>
        <v>0</v>
      </c>
      <c r="X323" s="360">
        <f>X$262*Assumptions!$AC36*(1+Assumptions!$J$24)^(X$1-$G$1)*CHOOSE(Assumptions!$P$3,'Cost Curves'!BE$6,'Cost Curves'!BE$7,'Cost Curves'!BE$8)</f>
        <v>0</v>
      </c>
      <c r="Y323" s="12"/>
      <c r="Z323" s="12"/>
    </row>
    <row r="324" spans="1:26" ht="14.25" customHeight="1">
      <c r="A324" s="423"/>
      <c r="B324" s="423"/>
      <c r="C324" s="423"/>
      <c r="D324" s="359" t="s">
        <v>83</v>
      </c>
      <c r="E324" s="12"/>
      <c r="F324" s="12"/>
      <c r="G324" s="360">
        <f>G$262*Assumptions!$W37*(1+Assumptions!$J$24)^(G$1-$G$1)*CHOOSE(Assumptions!$P$3,'Cost Curves'!AN$6,'Cost Curves'!AN$7,'Cost Curves'!AN$8)</f>
        <v>0</v>
      </c>
      <c r="H324" s="360">
        <f>H$262*Assumptions!$W37*(1+Assumptions!$J$24)^(H$1-$G$1)*CHOOSE(Assumptions!$P$3,'Cost Curves'!AO$6,'Cost Curves'!AO$7,'Cost Curves'!AO$8)</f>
        <v>0</v>
      </c>
      <c r="I324" s="360">
        <f>I$262*Assumptions!$W37*(1+Assumptions!$J$24)^(I$1-$G$1)*CHOOSE(Assumptions!$P$3,'Cost Curves'!AP$6,'Cost Curves'!AP$7,'Cost Curves'!AP$8)</f>
        <v>0</v>
      </c>
      <c r="J324" s="360">
        <f>J$262*Assumptions!$W37*(1+Assumptions!$J$24)^(J$1-$G$1)*CHOOSE(Assumptions!$P$3,'Cost Curves'!AQ$6,'Cost Curves'!AQ$7,'Cost Curves'!AQ$8)</f>
        <v>8244.625215</v>
      </c>
      <c r="K324" s="360">
        <f>K$262*Assumptions!$AC37*(1+Assumptions!$J$24)^(K$1-$G$1)*CHOOSE(Assumptions!$P$3,'Cost Curves'!AR$6,'Cost Curves'!AR$7,'Cost Curves'!AR$8)</f>
        <v>0</v>
      </c>
      <c r="L324" s="360">
        <f>L$262*Assumptions!$AC37*(1+Assumptions!$J$24)^(L$1-$G$1)*CHOOSE(Assumptions!$P$3,'Cost Curves'!AS$6,'Cost Curves'!AS$7,'Cost Curves'!AS$8)</f>
        <v>0</v>
      </c>
      <c r="M324" s="360">
        <f>M$262*Assumptions!$AC37*(1+Assumptions!$J$24)^(M$1-$G$1)*CHOOSE(Assumptions!$P$3,'Cost Curves'!AT$6,'Cost Curves'!AT$7,'Cost Curves'!AT$8)</f>
        <v>0</v>
      </c>
      <c r="N324" s="360">
        <f>N$262*Assumptions!$AC37*(1+Assumptions!$J$24)^(N$1-$G$1)*CHOOSE(Assumptions!$P$3,'Cost Curves'!AU$6,'Cost Curves'!AU$7,'Cost Curves'!AU$8)</f>
        <v>0</v>
      </c>
      <c r="O324" s="360">
        <f>O$262*Assumptions!$AC37*(1+Assumptions!$J$24)^(O$1-$G$1)*CHOOSE(Assumptions!$P$3,'Cost Curves'!AV$6,'Cost Curves'!AV$7,'Cost Curves'!AV$8)</f>
        <v>0</v>
      </c>
      <c r="P324" s="360">
        <f>P$262*Assumptions!$AC37*(1+Assumptions!$J$24)^(P$1-$G$1)*CHOOSE(Assumptions!$P$3,'Cost Curves'!AW$6,'Cost Curves'!AW$7,'Cost Curves'!AW$8)</f>
        <v>9844.51367199165</v>
      </c>
      <c r="Q324" s="360">
        <f>Q$262*Assumptions!$AC37*(1+Assumptions!$J$24)^(Q$1-$G$1)*CHOOSE(Assumptions!$P$3,'Cost Curves'!AX$6,'Cost Curves'!AX$7,'Cost Curves'!AX$8)</f>
        <v>0</v>
      </c>
      <c r="R324" s="360">
        <f>R$262*Assumptions!$AC37*(1+Assumptions!$J$24)^(R$1-$G$1)*CHOOSE(Assumptions!$P$3,'Cost Curves'!AY$6,'Cost Curves'!AY$7,'Cost Curves'!AY$8)</f>
        <v>0</v>
      </c>
      <c r="S324" s="360">
        <f>S$262*Assumptions!$AC37*(1+Assumptions!$J$24)^(S$1-$G$1)*CHOOSE(Assumptions!$P$3,'Cost Curves'!AZ$6,'Cost Curves'!AZ$7,'Cost Curves'!AZ$8)</f>
        <v>0</v>
      </c>
      <c r="T324" s="360">
        <f>T$262*Assumptions!$AC37*(1+Assumptions!$J$24)^(T$1-$G$1)*CHOOSE(Assumptions!$P$3,'Cost Curves'!BA$6,'Cost Curves'!BA$7,'Cost Curves'!BA$8)</f>
        <v>0</v>
      </c>
      <c r="U324" s="360">
        <f>U$262*Assumptions!$AC37*(1+Assumptions!$J$24)^(U$1-$G$1)*CHOOSE(Assumptions!$P$3,'Cost Curves'!BB$6,'Cost Curves'!BB$7,'Cost Curves'!BB$8)</f>
        <v>0</v>
      </c>
      <c r="V324" s="360">
        <f>V$262*Assumptions!$AC37*(1+Assumptions!$J$24)^(V$1-$G$1)*CHOOSE(Assumptions!$P$3,'Cost Curves'!BC$6,'Cost Curves'!BC$7,'Cost Curves'!BC$8)</f>
        <v>11754.864158252767</v>
      </c>
      <c r="W324" s="360">
        <f>W$262*Assumptions!$AC37*(1+Assumptions!$J$24)^(W$1-$G$1)*CHOOSE(Assumptions!$P$3,'Cost Curves'!BD$6,'Cost Curves'!BD$7,'Cost Curves'!BD$8)</f>
        <v>0</v>
      </c>
      <c r="X324" s="360">
        <f>X$262*Assumptions!$AC37*(1+Assumptions!$J$24)^(X$1-$G$1)*CHOOSE(Assumptions!$P$3,'Cost Curves'!BE$6,'Cost Curves'!BE$7,'Cost Curves'!BE$8)</f>
        <v>0</v>
      </c>
      <c r="Y324" s="12"/>
      <c r="Z324" s="12"/>
    </row>
    <row r="325" spans="1:26" ht="14.25" customHeight="1">
      <c r="A325" s="423"/>
      <c r="B325" s="423"/>
      <c r="C325" s="423"/>
      <c r="D325" s="359" t="s">
        <v>84</v>
      </c>
      <c r="E325" s="12"/>
      <c r="F325" s="12"/>
      <c r="G325" s="360">
        <f>G$262*Assumptions!$W38*(1+Assumptions!$J$24)^(G$1-$G$1)*CHOOSE(Assumptions!$P$3,'Cost Curves'!AN$6,'Cost Curves'!AN$7,'Cost Curves'!AN$8)</f>
        <v>0</v>
      </c>
      <c r="H325" s="360">
        <f>H$262*Assumptions!$W38*(1+Assumptions!$J$24)^(H$1-$G$1)*CHOOSE(Assumptions!$P$3,'Cost Curves'!AO$6,'Cost Curves'!AO$7,'Cost Curves'!AO$8)</f>
        <v>0</v>
      </c>
      <c r="I325" s="360">
        <f>I$262*Assumptions!$W38*(1+Assumptions!$J$24)^(I$1-$G$1)*CHOOSE(Assumptions!$P$3,'Cost Curves'!AP$6,'Cost Curves'!AP$7,'Cost Curves'!AP$8)</f>
        <v>0</v>
      </c>
      <c r="J325" s="360">
        <f>J$262*Assumptions!$W38*(1+Assumptions!$J$24)^(J$1-$G$1)*CHOOSE(Assumptions!$P$3,'Cost Curves'!AQ$6,'Cost Curves'!AQ$7,'Cost Curves'!AQ$8)</f>
        <v>19644.499642499999</v>
      </c>
      <c r="K325" s="360">
        <f>K$262*Assumptions!$AC38*(1+Assumptions!$J$24)^(K$1-$G$1)*CHOOSE(Assumptions!$P$3,'Cost Curves'!AR$6,'Cost Curves'!AR$7,'Cost Curves'!AR$8)</f>
        <v>0</v>
      </c>
      <c r="L325" s="360">
        <f>L$262*Assumptions!$AC38*(1+Assumptions!$J$24)^(L$1-$G$1)*CHOOSE(Assumptions!$P$3,'Cost Curves'!AS$6,'Cost Curves'!AS$7,'Cost Curves'!AS$8)</f>
        <v>0</v>
      </c>
      <c r="M325" s="360">
        <f>M$262*Assumptions!$AC38*(1+Assumptions!$J$24)^(M$1-$G$1)*CHOOSE(Assumptions!$P$3,'Cost Curves'!AT$6,'Cost Curves'!AT$7,'Cost Curves'!AT$8)</f>
        <v>0</v>
      </c>
      <c r="N325" s="360">
        <f>N$262*Assumptions!$AC38*(1+Assumptions!$J$24)^(N$1-$G$1)*CHOOSE(Assumptions!$P$3,'Cost Curves'!AU$6,'Cost Curves'!AU$7,'Cost Curves'!AU$8)</f>
        <v>0</v>
      </c>
      <c r="O325" s="360">
        <f>O$262*Assumptions!$AC38*(1+Assumptions!$J$24)^(O$1-$G$1)*CHOOSE(Assumptions!$P$3,'Cost Curves'!AV$6,'Cost Curves'!AV$7,'Cost Curves'!AV$8)</f>
        <v>0</v>
      </c>
      <c r="P325" s="360">
        <f>P$262*Assumptions!$AC38*(1+Assumptions!$J$24)^(P$1-$G$1)*CHOOSE(Assumptions!$P$3,'Cost Curves'!AW$6,'Cost Curves'!AW$7,'Cost Curves'!AW$8)</f>
        <v>23456.559912290242</v>
      </c>
      <c r="Q325" s="360">
        <f>Q$262*Assumptions!$AC38*(1+Assumptions!$J$24)^(Q$1-$G$1)*CHOOSE(Assumptions!$P$3,'Cost Curves'!AX$6,'Cost Curves'!AX$7,'Cost Curves'!AX$8)</f>
        <v>0</v>
      </c>
      <c r="R325" s="360">
        <f>R$262*Assumptions!$AC38*(1+Assumptions!$J$24)^(R$1-$G$1)*CHOOSE(Assumptions!$P$3,'Cost Curves'!AY$6,'Cost Curves'!AY$7,'Cost Curves'!AY$8)</f>
        <v>0</v>
      </c>
      <c r="S325" s="360">
        <f>S$262*Assumptions!$AC38*(1+Assumptions!$J$24)^(S$1-$G$1)*CHOOSE(Assumptions!$P$3,'Cost Curves'!AZ$6,'Cost Curves'!AZ$7,'Cost Curves'!AZ$8)</f>
        <v>0</v>
      </c>
      <c r="T325" s="360">
        <f>T$262*Assumptions!$AC38*(1+Assumptions!$J$24)^(T$1-$G$1)*CHOOSE(Assumptions!$P$3,'Cost Curves'!BA$6,'Cost Curves'!BA$7,'Cost Curves'!BA$8)</f>
        <v>0</v>
      </c>
      <c r="U325" s="360">
        <f>U$262*Assumptions!$AC38*(1+Assumptions!$J$24)^(U$1-$G$1)*CHOOSE(Assumptions!$P$3,'Cost Curves'!BB$6,'Cost Curves'!BB$7,'Cost Curves'!BB$8)</f>
        <v>0</v>
      </c>
      <c r="V325" s="360">
        <f>V$262*Assumptions!$AC38*(1+Assumptions!$J$24)^(V$1-$G$1)*CHOOSE(Assumptions!$P$3,'Cost Curves'!BC$6,'Cost Curves'!BC$7,'Cost Curves'!BC$8)</f>
        <v>28008.359231940241</v>
      </c>
      <c r="W325" s="360">
        <f>W$262*Assumptions!$AC38*(1+Assumptions!$J$24)^(W$1-$G$1)*CHOOSE(Assumptions!$P$3,'Cost Curves'!BD$6,'Cost Curves'!BD$7,'Cost Curves'!BD$8)</f>
        <v>0</v>
      </c>
      <c r="X325" s="360">
        <f>X$262*Assumptions!$AC38*(1+Assumptions!$J$24)^(X$1-$G$1)*CHOOSE(Assumptions!$P$3,'Cost Curves'!BE$6,'Cost Curves'!BE$7,'Cost Curves'!BE$8)</f>
        <v>0</v>
      </c>
      <c r="Y325" s="12"/>
      <c r="Z325" s="12"/>
    </row>
    <row r="326" spans="1:26" ht="14.25" customHeight="1">
      <c r="A326" s="423"/>
      <c r="B326" s="423"/>
      <c r="C326" s="423"/>
      <c r="D326" s="359" t="s">
        <v>85</v>
      </c>
      <c r="E326" s="12"/>
      <c r="F326" s="12"/>
      <c r="G326" s="360">
        <f>G$262*Assumptions!$W39*(1+Assumptions!$J$24)^(G$1-$G$1)*CHOOSE(Assumptions!$P$3,'Cost Curves'!AN$6,'Cost Curves'!AN$7,'Cost Curves'!AN$8)</f>
        <v>0</v>
      </c>
      <c r="H326" s="360">
        <f>H$262*Assumptions!$W39*(1+Assumptions!$J$24)^(H$1-$G$1)*CHOOSE(Assumptions!$P$3,'Cost Curves'!AO$6,'Cost Curves'!AO$7,'Cost Curves'!AO$8)</f>
        <v>0</v>
      </c>
      <c r="I326" s="360">
        <f>I$262*Assumptions!$W39*(1+Assumptions!$J$24)^(I$1-$G$1)*CHOOSE(Assumptions!$P$3,'Cost Curves'!AP$6,'Cost Curves'!AP$7,'Cost Curves'!AP$8)</f>
        <v>0</v>
      </c>
      <c r="J326" s="360">
        <f>J$262*Assumptions!$W39*(1+Assumptions!$J$24)^(J$1-$G$1)*CHOOSE(Assumptions!$P$3,'Cost Curves'!AQ$6,'Cost Curves'!AQ$7,'Cost Curves'!AQ$8)</f>
        <v>8887.9682362500007</v>
      </c>
      <c r="K326" s="360">
        <f>K$262*Assumptions!$AC39*(1+Assumptions!$J$24)^(K$1-$G$1)*CHOOSE(Assumptions!$P$3,'Cost Curves'!AR$6,'Cost Curves'!AR$7,'Cost Curves'!AR$8)</f>
        <v>0</v>
      </c>
      <c r="L326" s="360">
        <f>L$262*Assumptions!$AC39*(1+Assumptions!$J$24)^(L$1-$G$1)*CHOOSE(Assumptions!$P$3,'Cost Curves'!AS$6,'Cost Curves'!AS$7,'Cost Curves'!AS$8)</f>
        <v>0</v>
      </c>
      <c r="M326" s="360">
        <f>M$262*Assumptions!$AC39*(1+Assumptions!$J$24)^(M$1-$G$1)*CHOOSE(Assumptions!$P$3,'Cost Curves'!AT$6,'Cost Curves'!AT$7,'Cost Curves'!AT$8)</f>
        <v>0</v>
      </c>
      <c r="N326" s="360">
        <f>N$262*Assumptions!$AC39*(1+Assumptions!$J$24)^(N$1-$G$1)*CHOOSE(Assumptions!$P$3,'Cost Curves'!AU$6,'Cost Curves'!AU$7,'Cost Curves'!AU$8)</f>
        <v>0</v>
      </c>
      <c r="O326" s="360">
        <f>O$262*Assumptions!$AC39*(1+Assumptions!$J$24)^(O$1-$G$1)*CHOOSE(Assumptions!$P$3,'Cost Curves'!AV$6,'Cost Curves'!AV$7,'Cost Curves'!AV$8)</f>
        <v>0</v>
      </c>
      <c r="P326" s="360">
        <f>P$262*Assumptions!$AC39*(1+Assumptions!$J$24)^(P$1-$G$1)*CHOOSE(Assumptions!$P$3,'Cost Curves'!AW$6,'Cost Curves'!AW$7,'Cost Curves'!AW$8)</f>
        <v>10612.698883971118</v>
      </c>
      <c r="Q326" s="360">
        <f>Q$262*Assumptions!$AC39*(1+Assumptions!$J$24)^(Q$1-$G$1)*CHOOSE(Assumptions!$P$3,'Cost Curves'!AX$6,'Cost Curves'!AX$7,'Cost Curves'!AX$8)</f>
        <v>0</v>
      </c>
      <c r="R326" s="360">
        <f>R$262*Assumptions!$AC39*(1+Assumptions!$J$24)^(R$1-$G$1)*CHOOSE(Assumptions!$P$3,'Cost Curves'!AY$6,'Cost Curves'!AY$7,'Cost Curves'!AY$8)</f>
        <v>0</v>
      </c>
      <c r="S326" s="360">
        <f>S$262*Assumptions!$AC39*(1+Assumptions!$J$24)^(S$1-$G$1)*CHOOSE(Assumptions!$P$3,'Cost Curves'!AZ$6,'Cost Curves'!AZ$7,'Cost Curves'!AZ$8)</f>
        <v>0</v>
      </c>
      <c r="T326" s="360">
        <f>T$262*Assumptions!$AC39*(1+Assumptions!$J$24)^(T$1-$G$1)*CHOOSE(Assumptions!$P$3,'Cost Curves'!BA$6,'Cost Curves'!BA$7,'Cost Curves'!BA$8)</f>
        <v>0</v>
      </c>
      <c r="U326" s="360">
        <f>U$262*Assumptions!$AC39*(1+Assumptions!$J$24)^(U$1-$G$1)*CHOOSE(Assumptions!$P$3,'Cost Curves'!BB$6,'Cost Curves'!BB$7,'Cost Curves'!BB$8)</f>
        <v>0</v>
      </c>
      <c r="V326" s="360">
        <f>V$262*Assumptions!$AC39*(1+Assumptions!$J$24)^(V$1-$G$1)*CHOOSE(Assumptions!$P$3,'Cost Curves'!BC$6,'Cost Curves'!BC$7,'Cost Curves'!BC$8)</f>
        <v>12672.117474776469</v>
      </c>
      <c r="W326" s="360">
        <f>W$262*Assumptions!$AC39*(1+Assumptions!$J$24)^(W$1-$G$1)*CHOOSE(Assumptions!$P$3,'Cost Curves'!BD$6,'Cost Curves'!BD$7,'Cost Curves'!BD$8)</f>
        <v>0</v>
      </c>
      <c r="X326" s="360">
        <f>X$262*Assumptions!$AC39*(1+Assumptions!$J$24)^(X$1-$G$1)*CHOOSE(Assumptions!$P$3,'Cost Curves'!BE$6,'Cost Curves'!BE$7,'Cost Curves'!BE$8)</f>
        <v>0</v>
      </c>
      <c r="Y326" s="12"/>
      <c r="Z326" s="12"/>
    </row>
    <row r="327" spans="1:26" ht="14.25" customHeight="1">
      <c r="A327" s="423"/>
      <c r="B327" s="423"/>
      <c r="C327" s="423"/>
      <c r="D327" s="359" t="s">
        <v>86</v>
      </c>
      <c r="E327" s="12"/>
      <c r="F327" s="12"/>
      <c r="G327" s="360">
        <f>G$262*Assumptions!$W40*(1+Assumptions!$J$24)^(G$1-$G$1)*CHOOSE(Assumptions!$P$3,'Cost Curves'!AN$6,'Cost Curves'!AN$7,'Cost Curves'!AN$8)</f>
        <v>0</v>
      </c>
      <c r="H327" s="360">
        <f>H$262*Assumptions!$W40*(1+Assumptions!$J$24)^(H$1-$G$1)*CHOOSE(Assumptions!$P$3,'Cost Curves'!AO$6,'Cost Curves'!AO$7,'Cost Curves'!AO$8)</f>
        <v>0</v>
      </c>
      <c r="I327" s="360">
        <f>I$262*Assumptions!$W40*(1+Assumptions!$J$24)^(I$1-$G$1)*CHOOSE(Assumptions!$P$3,'Cost Curves'!AP$6,'Cost Curves'!AP$7,'Cost Curves'!AP$8)</f>
        <v>0</v>
      </c>
      <c r="J327" s="360">
        <f>J$262*Assumptions!$W40*(1+Assumptions!$J$24)^(J$1-$G$1)*CHOOSE(Assumptions!$P$3,'Cost Curves'!AQ$6,'Cost Curves'!AQ$7,'Cost Curves'!AQ$8)</f>
        <v>10756.53140625</v>
      </c>
      <c r="K327" s="360">
        <f>K$262*Assumptions!$AC40*(1+Assumptions!$J$24)^(K$1-$G$1)*CHOOSE(Assumptions!$P$3,'Cost Curves'!AR$6,'Cost Curves'!AR$7,'Cost Curves'!AR$8)</f>
        <v>0</v>
      </c>
      <c r="L327" s="360">
        <f>L$262*Assumptions!$AC40*(1+Assumptions!$J$24)^(L$1-$G$1)*CHOOSE(Assumptions!$P$3,'Cost Curves'!AS$6,'Cost Curves'!AS$7,'Cost Curves'!AS$8)</f>
        <v>0</v>
      </c>
      <c r="M327" s="360">
        <f>M$262*Assumptions!$AC40*(1+Assumptions!$J$24)^(M$1-$G$1)*CHOOSE(Assumptions!$P$3,'Cost Curves'!AT$6,'Cost Curves'!AT$7,'Cost Curves'!AT$8)</f>
        <v>0</v>
      </c>
      <c r="N327" s="360">
        <f>N$262*Assumptions!$AC40*(1+Assumptions!$J$24)^(N$1-$G$1)*CHOOSE(Assumptions!$P$3,'Cost Curves'!AU$6,'Cost Curves'!AU$7,'Cost Curves'!AU$8)</f>
        <v>0</v>
      </c>
      <c r="O327" s="360">
        <f>O$262*Assumptions!$AC40*(1+Assumptions!$J$24)^(O$1-$G$1)*CHOOSE(Assumptions!$P$3,'Cost Curves'!AV$6,'Cost Curves'!AV$7,'Cost Curves'!AV$8)</f>
        <v>0</v>
      </c>
      <c r="P327" s="360">
        <f>P$262*Assumptions!$AC40*(1+Assumptions!$J$24)^(P$1-$G$1)*CHOOSE(Assumptions!$P$3,'Cost Curves'!AW$6,'Cost Curves'!AW$7,'Cost Curves'!AW$8)</f>
        <v>12843.861028319125</v>
      </c>
      <c r="Q327" s="360">
        <f>Q$262*Assumptions!$AC40*(1+Assumptions!$J$24)^(Q$1-$G$1)*CHOOSE(Assumptions!$P$3,'Cost Curves'!AX$6,'Cost Curves'!AX$7,'Cost Curves'!AX$8)</f>
        <v>0</v>
      </c>
      <c r="R327" s="360">
        <f>R$262*Assumptions!$AC40*(1+Assumptions!$J$24)^(R$1-$G$1)*CHOOSE(Assumptions!$P$3,'Cost Curves'!AY$6,'Cost Curves'!AY$7,'Cost Curves'!AY$8)</f>
        <v>0</v>
      </c>
      <c r="S327" s="360">
        <f>S$262*Assumptions!$AC40*(1+Assumptions!$J$24)^(S$1-$G$1)*CHOOSE(Assumptions!$P$3,'Cost Curves'!AZ$6,'Cost Curves'!AZ$7,'Cost Curves'!AZ$8)</f>
        <v>0</v>
      </c>
      <c r="T327" s="360">
        <f>T$262*Assumptions!$AC40*(1+Assumptions!$J$24)^(T$1-$G$1)*CHOOSE(Assumptions!$P$3,'Cost Curves'!BA$6,'Cost Curves'!BA$7,'Cost Curves'!BA$8)</f>
        <v>0</v>
      </c>
      <c r="U327" s="360">
        <f>U$262*Assumptions!$AC40*(1+Assumptions!$J$24)^(U$1-$G$1)*CHOOSE(Assumptions!$P$3,'Cost Curves'!BB$6,'Cost Curves'!BB$7,'Cost Curves'!BB$8)</f>
        <v>0</v>
      </c>
      <c r="V327" s="360">
        <f>V$262*Assumptions!$AC40*(1+Assumptions!$J$24)^(V$1-$G$1)*CHOOSE(Assumptions!$P$3,'Cost Curves'!BC$6,'Cost Curves'!BC$7,'Cost Curves'!BC$8)</f>
        <v>15336.241757163774</v>
      </c>
      <c r="W327" s="360">
        <f>W$262*Assumptions!$AC40*(1+Assumptions!$J$24)^(W$1-$G$1)*CHOOSE(Assumptions!$P$3,'Cost Curves'!BD$6,'Cost Curves'!BD$7,'Cost Curves'!BD$8)</f>
        <v>0</v>
      </c>
      <c r="X327" s="360">
        <f>X$262*Assumptions!$AC40*(1+Assumptions!$J$24)^(X$1-$G$1)*CHOOSE(Assumptions!$P$3,'Cost Curves'!BE$6,'Cost Curves'!BE$7,'Cost Curves'!BE$8)</f>
        <v>0</v>
      </c>
      <c r="Y327" s="12"/>
      <c r="Z327" s="12"/>
    </row>
    <row r="328" spans="1:26" ht="14.25" customHeight="1">
      <c r="A328" s="423"/>
      <c r="B328" s="423"/>
      <c r="C328" s="423"/>
      <c r="D328" s="359" t="s">
        <v>87</v>
      </c>
      <c r="E328" s="12"/>
      <c r="F328" s="12"/>
      <c r="G328" s="360">
        <f>G$262*Assumptions!$W41*(1+Assumptions!$J$24)^(G$1-$G$1)*CHOOSE(Assumptions!$P$3,'Cost Curves'!AN$6,'Cost Curves'!AN$7,'Cost Curves'!AN$8)</f>
        <v>0</v>
      </c>
      <c r="H328" s="360">
        <f>H$262*Assumptions!$W41*(1+Assumptions!$J$24)^(H$1-$G$1)*CHOOSE(Assumptions!$P$3,'Cost Curves'!AO$6,'Cost Curves'!AO$7,'Cost Curves'!AO$8)</f>
        <v>0</v>
      </c>
      <c r="I328" s="360">
        <f>I$262*Assumptions!$W41*(1+Assumptions!$J$24)^(I$1-$G$1)*CHOOSE(Assumptions!$P$3,'Cost Curves'!AP$6,'Cost Curves'!AP$7,'Cost Curves'!AP$8)</f>
        <v>0</v>
      </c>
      <c r="J328" s="360">
        <f>J$262*Assumptions!$W41*(1+Assumptions!$J$24)^(J$1-$G$1)*CHOOSE(Assumptions!$P$3,'Cost Curves'!AQ$6,'Cost Curves'!AQ$7,'Cost Curves'!AQ$8)</f>
        <v>0</v>
      </c>
      <c r="K328" s="360">
        <f>K$262*Assumptions!$AC41*(1+Assumptions!$J$24)^(K$1-$G$1)*CHOOSE(Assumptions!$P$3,'Cost Curves'!AR$6,'Cost Curves'!AR$7,'Cost Curves'!AR$8)</f>
        <v>0</v>
      </c>
      <c r="L328" s="360">
        <f>L$262*Assumptions!$AC41*(1+Assumptions!$J$24)^(L$1-$G$1)*CHOOSE(Assumptions!$P$3,'Cost Curves'!AS$6,'Cost Curves'!AS$7,'Cost Curves'!AS$8)</f>
        <v>0</v>
      </c>
      <c r="M328" s="360">
        <f>M$262*Assumptions!$AC41*(1+Assumptions!$J$24)^(M$1-$G$1)*CHOOSE(Assumptions!$P$3,'Cost Curves'!AT$6,'Cost Curves'!AT$7,'Cost Curves'!AT$8)</f>
        <v>0</v>
      </c>
      <c r="N328" s="360">
        <f>N$262*Assumptions!$AC41*(1+Assumptions!$J$24)^(N$1-$G$1)*CHOOSE(Assumptions!$P$3,'Cost Curves'!AU$6,'Cost Curves'!AU$7,'Cost Curves'!AU$8)</f>
        <v>0</v>
      </c>
      <c r="O328" s="360">
        <f>O$262*Assumptions!$AC41*(1+Assumptions!$J$24)^(O$1-$G$1)*CHOOSE(Assumptions!$P$3,'Cost Curves'!AV$6,'Cost Curves'!AV$7,'Cost Curves'!AV$8)</f>
        <v>0</v>
      </c>
      <c r="P328" s="360">
        <f>P$262*Assumptions!$AC41*(1+Assumptions!$J$24)^(P$1-$G$1)*CHOOSE(Assumptions!$P$3,'Cost Curves'!AW$6,'Cost Curves'!AW$7,'Cost Curves'!AW$8)</f>
        <v>0</v>
      </c>
      <c r="Q328" s="360">
        <f>Q$262*Assumptions!$AC41*(1+Assumptions!$J$24)^(Q$1-$G$1)*CHOOSE(Assumptions!$P$3,'Cost Curves'!AX$6,'Cost Curves'!AX$7,'Cost Curves'!AX$8)</f>
        <v>0</v>
      </c>
      <c r="R328" s="360">
        <f>R$262*Assumptions!$AC41*(1+Assumptions!$J$24)^(R$1-$G$1)*CHOOSE(Assumptions!$P$3,'Cost Curves'!AY$6,'Cost Curves'!AY$7,'Cost Curves'!AY$8)</f>
        <v>0</v>
      </c>
      <c r="S328" s="360">
        <f>S$262*Assumptions!$AC41*(1+Assumptions!$J$24)^(S$1-$G$1)*CHOOSE(Assumptions!$P$3,'Cost Curves'!AZ$6,'Cost Curves'!AZ$7,'Cost Curves'!AZ$8)</f>
        <v>0</v>
      </c>
      <c r="T328" s="360">
        <f>T$262*Assumptions!$AC41*(1+Assumptions!$J$24)^(T$1-$G$1)*CHOOSE(Assumptions!$P$3,'Cost Curves'!BA$6,'Cost Curves'!BA$7,'Cost Curves'!BA$8)</f>
        <v>0</v>
      </c>
      <c r="U328" s="360">
        <f>U$262*Assumptions!$AC41*(1+Assumptions!$J$24)^(U$1-$G$1)*CHOOSE(Assumptions!$P$3,'Cost Curves'!BB$6,'Cost Curves'!BB$7,'Cost Curves'!BB$8)</f>
        <v>0</v>
      </c>
      <c r="V328" s="360">
        <f>V$262*Assumptions!$AC41*(1+Assumptions!$J$24)^(V$1-$G$1)*CHOOSE(Assumptions!$P$3,'Cost Curves'!BC$6,'Cost Curves'!BC$7,'Cost Curves'!BC$8)</f>
        <v>0</v>
      </c>
      <c r="W328" s="360">
        <f>W$262*Assumptions!$AC41*(1+Assumptions!$J$24)^(W$1-$G$1)*CHOOSE(Assumptions!$P$3,'Cost Curves'!BD$6,'Cost Curves'!BD$7,'Cost Curves'!BD$8)</f>
        <v>0</v>
      </c>
      <c r="X328" s="360">
        <f>X$262*Assumptions!$AC41*(1+Assumptions!$J$24)^(X$1-$G$1)*CHOOSE(Assumptions!$P$3,'Cost Curves'!BE$6,'Cost Curves'!BE$7,'Cost Curves'!BE$8)</f>
        <v>0</v>
      </c>
      <c r="Y328" s="12"/>
      <c r="Z328" s="12"/>
    </row>
    <row r="329" spans="1:26" ht="14.25" customHeight="1">
      <c r="A329" s="423"/>
      <c r="B329" s="423"/>
      <c r="C329" s="423"/>
      <c r="D329" s="359" t="s">
        <v>89</v>
      </c>
      <c r="E329" s="12"/>
      <c r="F329" s="12"/>
      <c r="G329" s="360">
        <f>G$262*Assumptions!$W43*(1+Assumptions!$J$24)^(G$1-$G$1)*CHOOSE(Assumptions!$P$3,'Cost Curves'!AN$6,'Cost Curves'!AN$7,'Cost Curves'!AN$8)</f>
        <v>0</v>
      </c>
      <c r="H329" s="360">
        <f>H$262*Assumptions!$W43*(1+Assumptions!$J$24)^(H$1-$G$1)*CHOOSE(Assumptions!$P$3,'Cost Curves'!AO$6,'Cost Curves'!AO$7,'Cost Curves'!AO$8)</f>
        <v>0</v>
      </c>
      <c r="I329" s="360">
        <f>I$262*Assumptions!$W43*(1+Assumptions!$J$24)^(I$1-$G$1)*CHOOSE(Assumptions!$P$3,'Cost Curves'!AP$6,'Cost Curves'!AP$7,'Cost Curves'!AP$8)</f>
        <v>0</v>
      </c>
      <c r="J329" s="360">
        <f>J$262*Assumptions!$W43*(1+Assumptions!$J$24)^(J$1-$G$1)*CHOOSE(Assumptions!$P$3,'Cost Curves'!AQ$6,'Cost Curves'!AQ$7,'Cost Curves'!AQ$8)</f>
        <v>1065.408825</v>
      </c>
      <c r="K329" s="360">
        <f>K$262*Assumptions!$AC43*(1+Assumptions!$J$24)^(K$1-$G$1)*CHOOSE(Assumptions!$P$3,'Cost Curves'!AR$6,'Cost Curves'!AR$7,'Cost Curves'!AR$8)</f>
        <v>0</v>
      </c>
      <c r="L329" s="360">
        <f>L$262*Assumptions!$AC43*(1+Assumptions!$J$24)^(L$1-$G$1)*CHOOSE(Assumptions!$P$3,'Cost Curves'!AS$6,'Cost Curves'!AS$7,'Cost Curves'!AS$8)</f>
        <v>0</v>
      </c>
      <c r="M329" s="360">
        <f>M$262*Assumptions!$AC43*(1+Assumptions!$J$24)^(M$1-$G$1)*CHOOSE(Assumptions!$P$3,'Cost Curves'!AT$6,'Cost Curves'!AT$7,'Cost Curves'!AT$8)</f>
        <v>0</v>
      </c>
      <c r="N329" s="360">
        <f>N$262*Assumptions!$AC43*(1+Assumptions!$J$24)^(N$1-$G$1)*CHOOSE(Assumptions!$P$3,'Cost Curves'!AU$6,'Cost Curves'!AU$7,'Cost Curves'!AU$8)</f>
        <v>0</v>
      </c>
      <c r="O329" s="360">
        <f>O$262*Assumptions!$AC43*(1+Assumptions!$J$24)^(O$1-$G$1)*CHOOSE(Assumptions!$P$3,'Cost Curves'!AV$6,'Cost Curves'!AV$7,'Cost Curves'!AV$8)</f>
        <v>0</v>
      </c>
      <c r="P329" s="360">
        <f>P$262*Assumptions!$AC43*(1+Assumptions!$J$24)^(P$1-$G$1)*CHOOSE(Assumptions!$P$3,'Cost Curves'!AW$6,'Cost Curves'!AW$7,'Cost Curves'!AW$8)</f>
        <v>1272.1538542335134</v>
      </c>
      <c r="Q329" s="360">
        <f>Q$262*Assumptions!$AC43*(1+Assumptions!$J$24)^(Q$1-$G$1)*CHOOSE(Assumptions!$P$3,'Cost Curves'!AX$6,'Cost Curves'!AX$7,'Cost Curves'!AX$8)</f>
        <v>0</v>
      </c>
      <c r="R329" s="360">
        <f>R$262*Assumptions!$AC43*(1+Assumptions!$J$24)^(R$1-$G$1)*CHOOSE(Assumptions!$P$3,'Cost Curves'!AY$6,'Cost Curves'!AY$7,'Cost Curves'!AY$8)</f>
        <v>0</v>
      </c>
      <c r="S329" s="360">
        <f>S$262*Assumptions!$AC43*(1+Assumptions!$J$24)^(S$1-$G$1)*CHOOSE(Assumptions!$P$3,'Cost Curves'!AZ$6,'Cost Curves'!AZ$7,'Cost Curves'!AZ$8)</f>
        <v>0</v>
      </c>
      <c r="T329" s="360">
        <f>T$262*Assumptions!$AC43*(1+Assumptions!$J$24)^(T$1-$G$1)*CHOOSE(Assumptions!$P$3,'Cost Curves'!BA$6,'Cost Curves'!BA$7,'Cost Curves'!BA$8)</f>
        <v>0</v>
      </c>
      <c r="U329" s="360">
        <f>U$262*Assumptions!$AC43*(1+Assumptions!$J$24)^(U$1-$G$1)*CHOOSE(Assumptions!$P$3,'Cost Curves'!BB$6,'Cost Curves'!BB$7,'Cost Curves'!BB$8)</f>
        <v>0</v>
      </c>
      <c r="V329" s="360">
        <f>V$262*Assumptions!$AC43*(1+Assumptions!$J$24)^(V$1-$G$1)*CHOOSE(Assumptions!$P$3,'Cost Curves'!BC$6,'Cost Curves'!BC$7,'Cost Curves'!BC$8)</f>
        <v>1519.0182311857452</v>
      </c>
      <c r="W329" s="360">
        <f>W$262*Assumptions!$AC43*(1+Assumptions!$J$24)^(W$1-$G$1)*CHOOSE(Assumptions!$P$3,'Cost Curves'!BD$6,'Cost Curves'!BD$7,'Cost Curves'!BD$8)</f>
        <v>0</v>
      </c>
      <c r="X329" s="360">
        <f>X$262*Assumptions!$AC43*(1+Assumptions!$J$24)^(X$1-$G$1)*CHOOSE(Assumptions!$P$3,'Cost Curves'!BE$6,'Cost Curves'!BE$7,'Cost Curves'!BE$8)</f>
        <v>0</v>
      </c>
      <c r="Y329" s="12"/>
      <c r="Z329" s="12"/>
    </row>
    <row r="330" spans="1:26" ht="14.25" customHeight="1">
      <c r="A330" s="423"/>
      <c r="B330" s="423"/>
      <c r="C330" s="423"/>
      <c r="D330" s="359" t="s">
        <v>90</v>
      </c>
      <c r="E330" s="12"/>
      <c r="F330" s="12"/>
      <c r="G330" s="360">
        <f>G$262*Assumptions!$W44*(1+Assumptions!$J$24)^(G$1-$G$1)*CHOOSE(Assumptions!$P$3,'Cost Curves'!AN$6,'Cost Curves'!AN$7,'Cost Curves'!AN$8)</f>
        <v>0</v>
      </c>
      <c r="H330" s="360">
        <f>H$262*Assumptions!$W44*(1+Assumptions!$J$24)^(H$1-$G$1)*CHOOSE(Assumptions!$P$3,'Cost Curves'!AO$6,'Cost Curves'!AO$7,'Cost Curves'!AO$8)</f>
        <v>0</v>
      </c>
      <c r="I330" s="360">
        <f>I$262*Assumptions!$W44*(1+Assumptions!$J$24)^(I$1-$G$1)*CHOOSE(Assumptions!$P$3,'Cost Curves'!AP$6,'Cost Curves'!AP$7,'Cost Curves'!AP$8)</f>
        <v>0</v>
      </c>
      <c r="J330" s="360">
        <f>J$262*Assumptions!$W44*(1+Assumptions!$J$24)^(J$1-$G$1)*CHOOSE(Assumptions!$P$3,'Cost Curves'!AQ$6,'Cost Curves'!AQ$7,'Cost Curves'!AQ$8)</f>
        <v>487.62942375</v>
      </c>
      <c r="K330" s="360">
        <f>K$262*Assumptions!$AC44*(1+Assumptions!$J$24)^(K$1-$G$1)*CHOOSE(Assumptions!$P$3,'Cost Curves'!AR$6,'Cost Curves'!AR$7,'Cost Curves'!AR$8)</f>
        <v>0</v>
      </c>
      <c r="L330" s="360">
        <f>L$262*Assumptions!$AC44*(1+Assumptions!$J$24)^(L$1-$G$1)*CHOOSE(Assumptions!$P$3,'Cost Curves'!AS$6,'Cost Curves'!AS$7,'Cost Curves'!AS$8)</f>
        <v>0</v>
      </c>
      <c r="M330" s="360">
        <f>M$262*Assumptions!$AC44*(1+Assumptions!$J$24)^(M$1-$G$1)*CHOOSE(Assumptions!$P$3,'Cost Curves'!AT$6,'Cost Curves'!AT$7,'Cost Curves'!AT$8)</f>
        <v>0</v>
      </c>
      <c r="N330" s="360">
        <f>N$262*Assumptions!$AC44*(1+Assumptions!$J$24)^(N$1-$G$1)*CHOOSE(Assumptions!$P$3,'Cost Curves'!AU$6,'Cost Curves'!AU$7,'Cost Curves'!AU$8)</f>
        <v>0</v>
      </c>
      <c r="O330" s="360">
        <f>O$262*Assumptions!$AC44*(1+Assumptions!$J$24)^(O$1-$G$1)*CHOOSE(Assumptions!$P$3,'Cost Curves'!AV$6,'Cost Curves'!AV$7,'Cost Curves'!AV$8)</f>
        <v>0</v>
      </c>
      <c r="P330" s="360">
        <f>P$262*Assumptions!$AC44*(1+Assumptions!$J$24)^(P$1-$G$1)*CHOOSE(Assumptions!$P$3,'Cost Curves'!AW$6,'Cost Curves'!AW$7,'Cost Curves'!AW$8)</f>
        <v>582.25503328380034</v>
      </c>
      <c r="Q330" s="360">
        <f>Q$262*Assumptions!$AC44*(1+Assumptions!$J$24)^(Q$1-$G$1)*CHOOSE(Assumptions!$P$3,'Cost Curves'!AX$6,'Cost Curves'!AX$7,'Cost Curves'!AX$8)</f>
        <v>0</v>
      </c>
      <c r="R330" s="360">
        <f>R$262*Assumptions!$AC44*(1+Assumptions!$J$24)^(R$1-$G$1)*CHOOSE(Assumptions!$P$3,'Cost Curves'!AY$6,'Cost Curves'!AY$7,'Cost Curves'!AY$8)</f>
        <v>0</v>
      </c>
      <c r="S330" s="360">
        <f>S$262*Assumptions!$AC44*(1+Assumptions!$J$24)^(S$1-$G$1)*CHOOSE(Assumptions!$P$3,'Cost Curves'!AZ$6,'Cost Curves'!AZ$7,'Cost Curves'!AZ$8)</f>
        <v>0</v>
      </c>
      <c r="T330" s="360">
        <f>T$262*Assumptions!$AC44*(1+Assumptions!$J$24)^(T$1-$G$1)*CHOOSE(Assumptions!$P$3,'Cost Curves'!BA$6,'Cost Curves'!BA$7,'Cost Curves'!BA$8)</f>
        <v>0</v>
      </c>
      <c r="U330" s="360">
        <f>U$262*Assumptions!$AC44*(1+Assumptions!$J$24)^(U$1-$G$1)*CHOOSE(Assumptions!$P$3,'Cost Curves'!BB$6,'Cost Curves'!BB$7,'Cost Curves'!BB$8)</f>
        <v>0</v>
      </c>
      <c r="V330" s="360">
        <f>V$262*Assumptions!$AC44*(1+Assumptions!$J$24)^(V$1-$G$1)*CHOOSE(Assumptions!$P$3,'Cost Curves'!BC$6,'Cost Curves'!BC$7,'Cost Curves'!BC$8)</f>
        <v>695.24295965809108</v>
      </c>
      <c r="W330" s="360">
        <f>W$262*Assumptions!$AC44*(1+Assumptions!$J$24)^(W$1-$G$1)*CHOOSE(Assumptions!$P$3,'Cost Curves'!BD$6,'Cost Curves'!BD$7,'Cost Curves'!BD$8)</f>
        <v>0</v>
      </c>
      <c r="X330" s="360">
        <f>X$262*Assumptions!$AC44*(1+Assumptions!$J$24)^(X$1-$G$1)*CHOOSE(Assumptions!$P$3,'Cost Curves'!BE$6,'Cost Curves'!BE$7,'Cost Curves'!BE$8)</f>
        <v>0</v>
      </c>
      <c r="Y330" s="12"/>
      <c r="Z330" s="12"/>
    </row>
    <row r="331" spans="1:26" ht="14.25" customHeight="1">
      <c r="A331" s="423"/>
      <c r="B331" s="423"/>
      <c r="C331" s="423"/>
      <c r="D331" s="359" t="s">
        <v>171</v>
      </c>
      <c r="E331" s="12"/>
      <c r="F331" s="12"/>
      <c r="G331" s="360">
        <f>G$262*Assumptions!$W45*(1+Assumptions!$J$24)^(G$1-$G$1)*CHOOSE(Assumptions!$P$3,'Cost Curves'!AN$6,'Cost Curves'!AN$7,'Cost Curves'!AN$8)</f>
        <v>0</v>
      </c>
      <c r="H331" s="360">
        <f>H$262*Assumptions!$W45*(1+Assumptions!$J$24)^(H$1-$G$1)*CHOOSE(Assumptions!$P$3,'Cost Curves'!AO$6,'Cost Curves'!AO$7,'Cost Curves'!AO$8)</f>
        <v>0</v>
      </c>
      <c r="I331" s="360">
        <f>I$262*Assumptions!$W45*(1+Assumptions!$J$24)^(I$1-$G$1)*CHOOSE(Assumptions!$P$3,'Cost Curves'!AP$6,'Cost Curves'!AP$7,'Cost Curves'!AP$8)</f>
        <v>0</v>
      </c>
      <c r="J331" s="360">
        <f>J$262*Assumptions!$W45*(1+Assumptions!$J$24)^(J$1-$G$1)*CHOOSE(Assumptions!$P$3,'Cost Curves'!AQ$6,'Cost Curves'!AQ$7,'Cost Curves'!AQ$8)</f>
        <v>1192.43833875</v>
      </c>
      <c r="K331" s="360">
        <f>K$262*Assumptions!$AC45*(1+Assumptions!$J$24)^(K$1-$G$1)*CHOOSE(Assumptions!$P$3,'Cost Curves'!AR$6,'Cost Curves'!AR$7,'Cost Curves'!AR$8)</f>
        <v>0</v>
      </c>
      <c r="L331" s="360">
        <f>L$262*Assumptions!$AC45*(1+Assumptions!$J$24)^(L$1-$G$1)*CHOOSE(Assumptions!$P$3,'Cost Curves'!AS$6,'Cost Curves'!AS$7,'Cost Curves'!AS$8)</f>
        <v>0</v>
      </c>
      <c r="M331" s="360">
        <f>M$262*Assumptions!$AC45*(1+Assumptions!$J$24)^(M$1-$G$1)*CHOOSE(Assumptions!$P$3,'Cost Curves'!AT$6,'Cost Curves'!AT$7,'Cost Curves'!AT$8)</f>
        <v>0</v>
      </c>
      <c r="N331" s="360">
        <f>N$262*Assumptions!$AC45*(1+Assumptions!$J$24)^(N$1-$G$1)*CHOOSE(Assumptions!$P$3,'Cost Curves'!AU$6,'Cost Curves'!AU$7,'Cost Curves'!AU$8)</f>
        <v>0</v>
      </c>
      <c r="O331" s="360">
        <f>O$262*Assumptions!$AC45*(1+Assumptions!$J$24)^(O$1-$G$1)*CHOOSE(Assumptions!$P$3,'Cost Curves'!AV$6,'Cost Curves'!AV$7,'Cost Curves'!AV$8)</f>
        <v>0</v>
      </c>
      <c r="P331" s="360">
        <f>P$262*Assumptions!$AC45*(1+Assumptions!$J$24)^(P$1-$G$1)*CHOOSE(Assumptions!$P$3,'Cost Curves'!AW$6,'Cost Curves'!AW$7,'Cost Curves'!AW$8)</f>
        <v>1423.8337368536629</v>
      </c>
      <c r="Q331" s="360">
        <f>Q$262*Assumptions!$AC45*(1+Assumptions!$J$24)^(Q$1-$G$1)*CHOOSE(Assumptions!$P$3,'Cost Curves'!AX$6,'Cost Curves'!AX$7,'Cost Curves'!AX$8)</f>
        <v>0</v>
      </c>
      <c r="R331" s="360">
        <f>R$262*Assumptions!$AC45*(1+Assumptions!$J$24)^(R$1-$G$1)*CHOOSE(Assumptions!$P$3,'Cost Curves'!AY$6,'Cost Curves'!AY$7,'Cost Curves'!AY$8)</f>
        <v>0</v>
      </c>
      <c r="S331" s="360">
        <f>S$262*Assumptions!$AC45*(1+Assumptions!$J$24)^(S$1-$G$1)*CHOOSE(Assumptions!$P$3,'Cost Curves'!AZ$6,'Cost Curves'!AZ$7,'Cost Curves'!AZ$8)</f>
        <v>0</v>
      </c>
      <c r="T331" s="360">
        <f>T$262*Assumptions!$AC45*(1+Assumptions!$J$24)^(T$1-$G$1)*CHOOSE(Assumptions!$P$3,'Cost Curves'!BA$6,'Cost Curves'!BA$7,'Cost Curves'!BA$8)</f>
        <v>0</v>
      </c>
      <c r="U331" s="360">
        <f>U$262*Assumptions!$AC45*(1+Assumptions!$J$24)^(U$1-$G$1)*CHOOSE(Assumptions!$P$3,'Cost Curves'!BB$6,'Cost Curves'!BB$7,'Cost Curves'!BB$8)</f>
        <v>0</v>
      </c>
      <c r="V331" s="360">
        <f>V$262*Assumptions!$AC45*(1+Assumptions!$J$24)^(V$1-$G$1)*CHOOSE(Assumptions!$P$3,'Cost Curves'!BC$6,'Cost Curves'!BC$7,'Cost Curves'!BC$8)</f>
        <v>1700.1319433655842</v>
      </c>
      <c r="W331" s="360">
        <f>W$262*Assumptions!$AC45*(1+Assumptions!$J$24)^(W$1-$G$1)*CHOOSE(Assumptions!$P$3,'Cost Curves'!BD$6,'Cost Curves'!BD$7,'Cost Curves'!BD$8)</f>
        <v>0</v>
      </c>
      <c r="X331" s="360">
        <f>X$262*Assumptions!$AC45*(1+Assumptions!$J$24)^(X$1-$G$1)*CHOOSE(Assumptions!$P$3,'Cost Curves'!BE$6,'Cost Curves'!BE$7,'Cost Curves'!BE$8)</f>
        <v>0</v>
      </c>
      <c r="Y331" s="12"/>
      <c r="Z331" s="12"/>
    </row>
    <row r="332" spans="1:26" ht="14.25" customHeight="1">
      <c r="A332" s="423"/>
      <c r="B332" s="423"/>
      <c r="C332" s="423"/>
      <c r="D332" s="359" t="s">
        <v>92</v>
      </c>
      <c r="E332" s="12"/>
      <c r="F332" s="12"/>
      <c r="G332" s="360">
        <f>G$262*Assumptions!$W46*(1+Assumptions!$J$24)^(G$1-$G$1)*CHOOSE(Assumptions!$P$3,'Cost Curves'!AN$6,'Cost Curves'!AN$7,'Cost Curves'!AN$8)</f>
        <v>0</v>
      </c>
      <c r="H332" s="360">
        <f>H$262*Assumptions!$W46*(1+Assumptions!$J$24)^(H$1-$G$1)*CHOOSE(Assumptions!$P$3,'Cost Curves'!AO$6,'Cost Curves'!AO$7,'Cost Curves'!AO$8)</f>
        <v>0</v>
      </c>
      <c r="I332" s="360">
        <f>I$262*Assumptions!$W46*(1+Assumptions!$J$24)^(I$1-$G$1)*CHOOSE(Assumptions!$P$3,'Cost Curves'!AP$6,'Cost Curves'!AP$7,'Cost Curves'!AP$8)</f>
        <v>0</v>
      </c>
      <c r="J332" s="360">
        <f>J$262*Assumptions!$W46*(1+Assumptions!$J$24)^(J$1-$G$1)*CHOOSE(Assumptions!$P$3,'Cost Curves'!AQ$6,'Cost Curves'!AQ$7,'Cost Curves'!AQ$8)</f>
        <v>2663.5220625000002</v>
      </c>
      <c r="K332" s="360">
        <f>K$262*Assumptions!$AC46*(1+Assumptions!$J$24)^(K$1-$G$1)*CHOOSE(Assumptions!$P$3,'Cost Curves'!AR$6,'Cost Curves'!AR$7,'Cost Curves'!AR$8)</f>
        <v>0</v>
      </c>
      <c r="L332" s="360">
        <f>L$262*Assumptions!$AC46*(1+Assumptions!$J$24)^(L$1-$G$1)*CHOOSE(Assumptions!$P$3,'Cost Curves'!AS$6,'Cost Curves'!AS$7,'Cost Curves'!AS$8)</f>
        <v>0</v>
      </c>
      <c r="M332" s="360">
        <f>M$262*Assumptions!$AC46*(1+Assumptions!$J$24)^(M$1-$G$1)*CHOOSE(Assumptions!$P$3,'Cost Curves'!AT$6,'Cost Curves'!AT$7,'Cost Curves'!AT$8)</f>
        <v>0</v>
      </c>
      <c r="N332" s="360">
        <f>N$262*Assumptions!$AC46*(1+Assumptions!$J$24)^(N$1-$G$1)*CHOOSE(Assumptions!$P$3,'Cost Curves'!AU$6,'Cost Curves'!AU$7,'Cost Curves'!AU$8)</f>
        <v>0</v>
      </c>
      <c r="O332" s="360">
        <f>O$262*Assumptions!$AC46*(1+Assumptions!$J$24)^(O$1-$G$1)*CHOOSE(Assumptions!$P$3,'Cost Curves'!AV$6,'Cost Curves'!AV$7,'Cost Curves'!AV$8)</f>
        <v>0</v>
      </c>
      <c r="P332" s="360">
        <f>P$262*Assumptions!$AC46*(1+Assumptions!$J$24)^(P$1-$G$1)*CHOOSE(Assumptions!$P$3,'Cost Curves'!AW$6,'Cost Curves'!AW$7,'Cost Curves'!AW$8)</f>
        <v>3180.3846355837832</v>
      </c>
      <c r="Q332" s="360">
        <f>Q$262*Assumptions!$AC46*(1+Assumptions!$J$24)^(Q$1-$G$1)*CHOOSE(Assumptions!$P$3,'Cost Curves'!AX$6,'Cost Curves'!AX$7,'Cost Curves'!AX$8)</f>
        <v>0</v>
      </c>
      <c r="R332" s="360">
        <f>R$262*Assumptions!$AC46*(1+Assumptions!$J$24)^(R$1-$G$1)*CHOOSE(Assumptions!$P$3,'Cost Curves'!AY$6,'Cost Curves'!AY$7,'Cost Curves'!AY$8)</f>
        <v>0</v>
      </c>
      <c r="S332" s="360">
        <f>S$262*Assumptions!$AC46*(1+Assumptions!$J$24)^(S$1-$G$1)*CHOOSE(Assumptions!$P$3,'Cost Curves'!AZ$6,'Cost Curves'!AZ$7,'Cost Curves'!AZ$8)</f>
        <v>0</v>
      </c>
      <c r="T332" s="360">
        <f>T$262*Assumptions!$AC46*(1+Assumptions!$J$24)^(T$1-$G$1)*CHOOSE(Assumptions!$P$3,'Cost Curves'!BA$6,'Cost Curves'!BA$7,'Cost Curves'!BA$8)</f>
        <v>0</v>
      </c>
      <c r="U332" s="360">
        <f>U$262*Assumptions!$AC46*(1+Assumptions!$J$24)^(U$1-$G$1)*CHOOSE(Assumptions!$P$3,'Cost Curves'!BB$6,'Cost Curves'!BB$7,'Cost Curves'!BB$8)</f>
        <v>0</v>
      </c>
      <c r="V332" s="360">
        <f>V$262*Assumptions!$AC46*(1+Assumptions!$J$24)^(V$1-$G$1)*CHOOSE(Assumptions!$P$3,'Cost Curves'!BC$6,'Cost Curves'!BC$7,'Cost Curves'!BC$8)</f>
        <v>3797.5455779643635</v>
      </c>
      <c r="W332" s="360">
        <f>W$262*Assumptions!$AC46*(1+Assumptions!$J$24)^(W$1-$G$1)*CHOOSE(Assumptions!$P$3,'Cost Curves'!BD$6,'Cost Curves'!BD$7,'Cost Curves'!BD$8)</f>
        <v>0</v>
      </c>
      <c r="X332" s="360">
        <f>X$262*Assumptions!$AC46*(1+Assumptions!$J$24)^(X$1-$G$1)*CHOOSE(Assumptions!$P$3,'Cost Curves'!BE$6,'Cost Curves'!BE$7,'Cost Curves'!BE$8)</f>
        <v>0</v>
      </c>
      <c r="Y332" s="12"/>
      <c r="Z332" s="12"/>
    </row>
    <row r="333" spans="1:26" ht="14.25" customHeight="1">
      <c r="A333" s="423"/>
      <c r="B333" s="423"/>
      <c r="C333" s="423"/>
      <c r="D333" s="359" t="s">
        <v>93</v>
      </c>
      <c r="E333" s="12"/>
      <c r="F333" s="12"/>
      <c r="G333" s="360">
        <f>G$262*Assumptions!$W47*(1+Assumptions!$J$24)^(G$1-$G$1)*CHOOSE(Assumptions!$P$3,'Cost Curves'!AN$6,'Cost Curves'!AN$7,'Cost Curves'!AN$8)</f>
        <v>0</v>
      </c>
      <c r="H333" s="360">
        <f>H$262*Assumptions!$W47*(1+Assumptions!$J$24)^(H$1-$G$1)*CHOOSE(Assumptions!$P$3,'Cost Curves'!AO$6,'Cost Curves'!AO$7,'Cost Curves'!AO$8)</f>
        <v>0</v>
      </c>
      <c r="I333" s="360">
        <f>I$262*Assumptions!$W47*(1+Assumptions!$J$24)^(I$1-$G$1)*CHOOSE(Assumptions!$P$3,'Cost Curves'!AP$6,'Cost Curves'!AP$7,'Cost Curves'!AP$8)</f>
        <v>0</v>
      </c>
      <c r="J333" s="360">
        <f>J$262*Assumptions!$W47*(1+Assumptions!$J$24)^(J$1-$G$1)*CHOOSE(Assumptions!$P$3,'Cost Curves'!AQ$6,'Cost Curves'!AQ$7,'Cost Curves'!AQ$8)</f>
        <v>0</v>
      </c>
      <c r="K333" s="360">
        <f>K$262*Assumptions!$AC47*(1+Assumptions!$J$24)^(K$1-$G$1)*CHOOSE(Assumptions!$P$3,'Cost Curves'!AR$6,'Cost Curves'!AR$7,'Cost Curves'!AR$8)</f>
        <v>0</v>
      </c>
      <c r="L333" s="360">
        <f>L$262*Assumptions!$AC47*(1+Assumptions!$J$24)^(L$1-$G$1)*CHOOSE(Assumptions!$P$3,'Cost Curves'!AS$6,'Cost Curves'!AS$7,'Cost Curves'!AS$8)</f>
        <v>0</v>
      </c>
      <c r="M333" s="360">
        <f>M$262*Assumptions!$AC47*(1+Assumptions!$J$24)^(M$1-$G$1)*CHOOSE(Assumptions!$P$3,'Cost Curves'!AT$6,'Cost Curves'!AT$7,'Cost Curves'!AT$8)</f>
        <v>0</v>
      </c>
      <c r="N333" s="360">
        <f>N$262*Assumptions!$AC47*(1+Assumptions!$J$24)^(N$1-$G$1)*CHOOSE(Assumptions!$P$3,'Cost Curves'!AU$6,'Cost Curves'!AU$7,'Cost Curves'!AU$8)</f>
        <v>0</v>
      </c>
      <c r="O333" s="360">
        <f>O$262*Assumptions!$AC47*(1+Assumptions!$J$24)^(O$1-$G$1)*CHOOSE(Assumptions!$P$3,'Cost Curves'!AV$6,'Cost Curves'!AV$7,'Cost Curves'!AV$8)</f>
        <v>0</v>
      </c>
      <c r="P333" s="360">
        <f>P$262*Assumptions!$AC47*(1+Assumptions!$J$24)^(P$1-$G$1)*CHOOSE(Assumptions!$P$3,'Cost Curves'!AW$6,'Cost Curves'!AW$7,'Cost Curves'!AW$8)</f>
        <v>0</v>
      </c>
      <c r="Q333" s="360">
        <f>Q$262*Assumptions!$AC47*(1+Assumptions!$J$24)^(Q$1-$G$1)*CHOOSE(Assumptions!$P$3,'Cost Curves'!AX$6,'Cost Curves'!AX$7,'Cost Curves'!AX$8)</f>
        <v>0</v>
      </c>
      <c r="R333" s="360">
        <f>R$262*Assumptions!$AC47*(1+Assumptions!$J$24)^(R$1-$G$1)*CHOOSE(Assumptions!$P$3,'Cost Curves'!AY$6,'Cost Curves'!AY$7,'Cost Curves'!AY$8)</f>
        <v>0</v>
      </c>
      <c r="S333" s="360">
        <f>S$262*Assumptions!$AC47*(1+Assumptions!$J$24)^(S$1-$G$1)*CHOOSE(Assumptions!$P$3,'Cost Curves'!AZ$6,'Cost Curves'!AZ$7,'Cost Curves'!AZ$8)</f>
        <v>0</v>
      </c>
      <c r="T333" s="360">
        <f>T$262*Assumptions!$AC47*(1+Assumptions!$J$24)^(T$1-$G$1)*CHOOSE(Assumptions!$P$3,'Cost Curves'!BA$6,'Cost Curves'!BA$7,'Cost Curves'!BA$8)</f>
        <v>0</v>
      </c>
      <c r="U333" s="360">
        <f>U$262*Assumptions!$AC47*(1+Assumptions!$J$24)^(U$1-$G$1)*CHOOSE(Assumptions!$P$3,'Cost Curves'!BB$6,'Cost Curves'!BB$7,'Cost Curves'!BB$8)</f>
        <v>0</v>
      </c>
      <c r="V333" s="360">
        <f>V$262*Assumptions!$AC47*(1+Assumptions!$J$24)^(V$1-$G$1)*CHOOSE(Assumptions!$P$3,'Cost Curves'!BC$6,'Cost Curves'!BC$7,'Cost Curves'!BC$8)</f>
        <v>0</v>
      </c>
      <c r="W333" s="360">
        <f>W$262*Assumptions!$AC47*(1+Assumptions!$J$24)^(W$1-$G$1)*CHOOSE(Assumptions!$P$3,'Cost Curves'!BD$6,'Cost Curves'!BD$7,'Cost Curves'!BD$8)</f>
        <v>0</v>
      </c>
      <c r="X333" s="360">
        <f>X$262*Assumptions!$AC47*(1+Assumptions!$J$24)^(X$1-$G$1)*CHOOSE(Assumptions!$P$3,'Cost Curves'!BE$6,'Cost Curves'!BE$7,'Cost Curves'!BE$8)</f>
        <v>0</v>
      </c>
      <c r="Y333" s="12"/>
      <c r="Z333" s="12"/>
    </row>
    <row r="334" spans="1:26" ht="14.25" customHeight="1">
      <c r="A334" s="423"/>
      <c r="B334" s="423"/>
      <c r="C334" s="423"/>
      <c r="D334" s="359" t="s">
        <v>94</v>
      </c>
      <c r="E334" s="12"/>
      <c r="F334" s="12"/>
      <c r="G334" s="360">
        <f>G$262*Assumptions!$W48*(1+Assumptions!$J$24)^(G$1-$G$1)*CHOOSE(Assumptions!$P$3,'Cost Curves'!AN$6,'Cost Curves'!AN$7,'Cost Curves'!AN$8)</f>
        <v>0</v>
      </c>
      <c r="H334" s="360">
        <f>H$262*Assumptions!$W48*(1+Assumptions!$J$24)^(H$1-$G$1)*CHOOSE(Assumptions!$P$3,'Cost Curves'!AO$6,'Cost Curves'!AO$7,'Cost Curves'!AO$8)</f>
        <v>0</v>
      </c>
      <c r="I334" s="360">
        <f>I$262*Assumptions!$W48*(1+Assumptions!$J$24)^(I$1-$G$1)*CHOOSE(Assumptions!$P$3,'Cost Curves'!AP$6,'Cost Curves'!AP$7,'Cost Curves'!AP$8)</f>
        <v>0</v>
      </c>
      <c r="J334" s="360">
        <f>J$262*Assumptions!$W48*(1+Assumptions!$J$24)^(J$1-$G$1)*CHOOSE(Assumptions!$P$3,'Cost Curves'!AQ$6,'Cost Curves'!AQ$7,'Cost Curves'!AQ$8)</f>
        <v>3708.4422562500004</v>
      </c>
      <c r="K334" s="360">
        <f>K$262*Assumptions!$AC48*(1+Assumptions!$J$24)^(K$1-$G$1)*CHOOSE(Assumptions!$P$3,'Cost Curves'!AR$6,'Cost Curves'!AR$7,'Cost Curves'!AR$8)</f>
        <v>0</v>
      </c>
      <c r="L334" s="360">
        <f>L$262*Assumptions!$AC48*(1+Assumptions!$J$24)^(L$1-$G$1)*CHOOSE(Assumptions!$P$3,'Cost Curves'!AS$6,'Cost Curves'!AS$7,'Cost Curves'!AS$8)</f>
        <v>0</v>
      </c>
      <c r="M334" s="360">
        <f>M$262*Assumptions!$AC48*(1+Assumptions!$J$24)^(M$1-$G$1)*CHOOSE(Assumptions!$P$3,'Cost Curves'!AT$6,'Cost Curves'!AT$7,'Cost Curves'!AT$8)</f>
        <v>0</v>
      </c>
      <c r="N334" s="360">
        <f>N$262*Assumptions!$AC48*(1+Assumptions!$J$24)^(N$1-$G$1)*CHOOSE(Assumptions!$P$3,'Cost Curves'!AU$6,'Cost Curves'!AU$7,'Cost Curves'!AU$8)</f>
        <v>0</v>
      </c>
      <c r="O334" s="360">
        <f>O$262*Assumptions!$AC48*(1+Assumptions!$J$24)^(O$1-$G$1)*CHOOSE(Assumptions!$P$3,'Cost Curves'!AV$6,'Cost Curves'!AV$7,'Cost Curves'!AV$8)</f>
        <v>0</v>
      </c>
      <c r="P334" s="360">
        <f>P$262*Assumptions!$AC48*(1+Assumptions!$J$24)^(P$1-$G$1)*CHOOSE(Assumptions!$P$3,'Cost Curves'!AW$6,'Cost Curves'!AW$7,'Cost Curves'!AW$8)</f>
        <v>4428.0739926204988</v>
      </c>
      <c r="Q334" s="360">
        <f>Q$262*Assumptions!$AC48*(1+Assumptions!$J$24)^(Q$1-$G$1)*CHOOSE(Assumptions!$P$3,'Cost Curves'!AX$6,'Cost Curves'!AX$7,'Cost Curves'!AX$8)</f>
        <v>0</v>
      </c>
      <c r="R334" s="360">
        <f>R$262*Assumptions!$AC48*(1+Assumptions!$J$24)^(R$1-$G$1)*CHOOSE(Assumptions!$P$3,'Cost Curves'!AY$6,'Cost Curves'!AY$7,'Cost Curves'!AY$8)</f>
        <v>0</v>
      </c>
      <c r="S334" s="360">
        <f>S$262*Assumptions!$AC48*(1+Assumptions!$J$24)^(S$1-$G$1)*CHOOSE(Assumptions!$P$3,'Cost Curves'!AZ$6,'Cost Curves'!AZ$7,'Cost Curves'!AZ$8)</f>
        <v>0</v>
      </c>
      <c r="T334" s="360">
        <f>T$262*Assumptions!$AC48*(1+Assumptions!$J$24)^(T$1-$G$1)*CHOOSE(Assumptions!$P$3,'Cost Curves'!BA$6,'Cost Curves'!BA$7,'Cost Curves'!BA$8)</f>
        <v>0</v>
      </c>
      <c r="U334" s="360">
        <f>U$262*Assumptions!$AC48*(1+Assumptions!$J$24)^(U$1-$G$1)*CHOOSE(Assumptions!$P$3,'Cost Curves'!BB$6,'Cost Curves'!BB$7,'Cost Curves'!BB$8)</f>
        <v>0</v>
      </c>
      <c r="V334" s="360">
        <f>V$262*Assumptions!$AC48*(1+Assumptions!$J$24)^(V$1-$G$1)*CHOOSE(Assumptions!$P$3,'Cost Curves'!BC$6,'Cost Curves'!BC$7,'Cost Curves'!BC$8)</f>
        <v>5287.351920088845</v>
      </c>
      <c r="W334" s="360">
        <f>W$262*Assumptions!$AC48*(1+Assumptions!$J$24)^(W$1-$G$1)*CHOOSE(Assumptions!$P$3,'Cost Curves'!BD$6,'Cost Curves'!BD$7,'Cost Curves'!BD$8)</f>
        <v>0</v>
      </c>
      <c r="X334" s="360">
        <f>X$262*Assumptions!$AC48*(1+Assumptions!$J$24)^(X$1-$G$1)*CHOOSE(Assumptions!$P$3,'Cost Curves'!BE$6,'Cost Curves'!BE$7,'Cost Curves'!BE$8)</f>
        <v>0</v>
      </c>
      <c r="Y334" s="12"/>
      <c r="Z334" s="12"/>
    </row>
    <row r="335" spans="1:26" ht="14.25" customHeight="1">
      <c r="A335" s="423"/>
      <c r="B335" s="423"/>
      <c r="C335" s="423"/>
      <c r="D335" s="359" t="s">
        <v>211</v>
      </c>
      <c r="E335" s="12"/>
      <c r="F335" s="12"/>
      <c r="G335" s="360">
        <f>G$262*Assumptions!$W49*(1+Assumptions!$J$24)^(G$1-$G$1)*CHOOSE(Assumptions!$P$3,'Cost Curves'!AN$6,'Cost Curves'!AN$7,'Cost Curves'!AN$8)</f>
        <v>0</v>
      </c>
      <c r="H335" s="360">
        <f>H$262*Assumptions!$W49*(1+Assumptions!$J$24)^(H$1-$G$1)*CHOOSE(Assumptions!$P$3,'Cost Curves'!AO$6,'Cost Curves'!AO$7,'Cost Curves'!AO$8)</f>
        <v>0</v>
      </c>
      <c r="I335" s="360">
        <f>I$262*Assumptions!$W49*(1+Assumptions!$J$24)^(I$1-$G$1)*CHOOSE(Assumptions!$P$3,'Cost Curves'!AP$6,'Cost Curves'!AP$7,'Cost Curves'!AP$8)</f>
        <v>0</v>
      </c>
      <c r="J335" s="360">
        <f>J$262*Assumptions!$W49*(1+Assumptions!$J$24)^(J$1-$G$1)*CHOOSE(Assumptions!$P$3,'Cost Curves'!AQ$6,'Cost Curves'!AQ$7,'Cost Curves'!AQ$8)</f>
        <v>979.35657375000005</v>
      </c>
      <c r="K335" s="360">
        <f>K$262*Assumptions!$AC49*(1+Assumptions!$J$24)^(K$1-$G$1)*CHOOSE(Assumptions!$P$3,'Cost Curves'!AR$6,'Cost Curves'!AR$7,'Cost Curves'!AR$8)</f>
        <v>0</v>
      </c>
      <c r="L335" s="360">
        <f>L$262*Assumptions!$AC49*(1+Assumptions!$J$24)^(L$1-$G$1)*CHOOSE(Assumptions!$P$3,'Cost Curves'!AS$6,'Cost Curves'!AS$7,'Cost Curves'!AS$8)</f>
        <v>0</v>
      </c>
      <c r="M335" s="360">
        <f>M$262*Assumptions!$AC49*(1+Assumptions!$J$24)^(M$1-$G$1)*CHOOSE(Assumptions!$P$3,'Cost Curves'!AT$6,'Cost Curves'!AT$7,'Cost Curves'!AT$8)</f>
        <v>0</v>
      </c>
      <c r="N335" s="360">
        <f>N$262*Assumptions!$AC49*(1+Assumptions!$J$24)^(N$1-$G$1)*CHOOSE(Assumptions!$P$3,'Cost Curves'!AU$6,'Cost Curves'!AU$7,'Cost Curves'!AU$8)</f>
        <v>0</v>
      </c>
      <c r="O335" s="360">
        <f>O$262*Assumptions!$AC49*(1+Assumptions!$J$24)^(O$1-$G$1)*CHOOSE(Assumptions!$P$3,'Cost Curves'!AV$6,'Cost Curves'!AV$7,'Cost Curves'!AV$8)</f>
        <v>0</v>
      </c>
      <c r="P335" s="360">
        <f>P$262*Assumptions!$AC49*(1+Assumptions!$J$24)^(P$1-$G$1)*CHOOSE(Assumptions!$P$3,'Cost Curves'!AW$6,'Cost Curves'!AW$7,'Cost Curves'!AW$8)</f>
        <v>1169.4029660069602</v>
      </c>
      <c r="Q335" s="360">
        <f>Q$262*Assumptions!$AC49*(1+Assumptions!$J$24)^(Q$1-$G$1)*CHOOSE(Assumptions!$P$3,'Cost Curves'!AX$6,'Cost Curves'!AX$7,'Cost Curves'!AX$8)</f>
        <v>0</v>
      </c>
      <c r="R335" s="360">
        <f>R$262*Assumptions!$AC49*(1+Assumptions!$J$24)^(R$1-$G$1)*CHOOSE(Assumptions!$P$3,'Cost Curves'!AY$6,'Cost Curves'!AY$7,'Cost Curves'!AY$8)</f>
        <v>0</v>
      </c>
      <c r="S335" s="360">
        <f>S$262*Assumptions!$AC49*(1+Assumptions!$J$24)^(S$1-$G$1)*CHOOSE(Assumptions!$P$3,'Cost Curves'!AZ$6,'Cost Curves'!AZ$7,'Cost Curves'!AZ$8)</f>
        <v>0</v>
      </c>
      <c r="T335" s="360">
        <f>T$262*Assumptions!$AC49*(1+Assumptions!$J$24)^(T$1-$G$1)*CHOOSE(Assumptions!$P$3,'Cost Curves'!BA$6,'Cost Curves'!BA$7,'Cost Curves'!BA$8)</f>
        <v>0</v>
      </c>
      <c r="U335" s="360">
        <f>U$262*Assumptions!$AC49*(1+Assumptions!$J$24)^(U$1-$G$1)*CHOOSE(Assumptions!$P$3,'Cost Curves'!BB$6,'Cost Curves'!BB$7,'Cost Curves'!BB$8)</f>
        <v>0</v>
      </c>
      <c r="V335" s="360">
        <f>V$262*Assumptions!$AC49*(1+Assumptions!$J$24)^(V$1-$G$1)*CHOOSE(Assumptions!$P$3,'Cost Curves'!BC$6,'Cost Curves'!BC$7,'Cost Curves'!BC$8)</f>
        <v>1396.3282971284352</v>
      </c>
      <c r="W335" s="360">
        <f>W$262*Assumptions!$AC49*(1+Assumptions!$J$24)^(W$1-$G$1)*CHOOSE(Assumptions!$P$3,'Cost Curves'!BD$6,'Cost Curves'!BD$7,'Cost Curves'!BD$8)</f>
        <v>0</v>
      </c>
      <c r="X335" s="360">
        <f>X$262*Assumptions!$AC49*(1+Assumptions!$J$24)^(X$1-$G$1)*CHOOSE(Assumptions!$P$3,'Cost Curves'!BE$6,'Cost Curves'!BE$7,'Cost Curves'!BE$8)</f>
        <v>0</v>
      </c>
      <c r="Y335" s="12"/>
      <c r="Z335" s="12"/>
    </row>
    <row r="336" spans="1:26" ht="14.25" customHeight="1">
      <c r="A336" s="423"/>
      <c r="B336" s="423"/>
      <c r="C336" s="423"/>
      <c r="D336" s="361" t="s">
        <v>96</v>
      </c>
      <c r="E336" s="12"/>
      <c r="F336" s="12"/>
      <c r="G336" s="360">
        <f>G$262*Assumptions!$W50*(1+Assumptions!$J$24)^(G$1-$G$1)*CHOOSE(Assumptions!$P$3,'Cost Curves'!AN$6,'Cost Curves'!AN$7,'Cost Curves'!AN$8)</f>
        <v>0</v>
      </c>
      <c r="H336" s="360">
        <f>H$262*Assumptions!$W50*(1+Assumptions!$J$24)^(H$1-$G$1)*CHOOSE(Assumptions!$P$3,'Cost Curves'!AO$6,'Cost Curves'!AO$7,'Cost Curves'!AO$8)</f>
        <v>0</v>
      </c>
      <c r="I336" s="360">
        <f>I$262*Assumptions!$W50*(1+Assumptions!$J$24)^(I$1-$G$1)*CHOOSE(Assumptions!$P$3,'Cost Curves'!AP$6,'Cost Curves'!AP$7,'Cost Curves'!AP$8)</f>
        <v>0</v>
      </c>
      <c r="J336" s="360">
        <f>J$262*Assumptions!$W50*(1+Assumptions!$J$24)^(J$1-$G$1)*CHOOSE(Assumptions!$P$3,'Cost Curves'!AQ$6,'Cost Curves'!AQ$7,'Cost Curves'!AQ$8)</f>
        <v>1032.627015</v>
      </c>
      <c r="K336" s="360">
        <f>K$262*Assumptions!$AC50*(1+Assumptions!$J$24)^(K$1-$G$1)*CHOOSE(Assumptions!$P$3,'Cost Curves'!AR$6,'Cost Curves'!AR$7,'Cost Curves'!AR$8)</f>
        <v>0</v>
      </c>
      <c r="L336" s="360">
        <f>L$262*Assumptions!$AC50*(1+Assumptions!$J$24)^(L$1-$G$1)*CHOOSE(Assumptions!$P$3,'Cost Curves'!AS$6,'Cost Curves'!AS$7,'Cost Curves'!AS$8)</f>
        <v>0</v>
      </c>
      <c r="M336" s="360">
        <f>M$262*Assumptions!$AC50*(1+Assumptions!$J$24)^(M$1-$G$1)*CHOOSE(Assumptions!$P$3,'Cost Curves'!AT$6,'Cost Curves'!AT$7,'Cost Curves'!AT$8)</f>
        <v>0</v>
      </c>
      <c r="N336" s="360">
        <f>N$262*Assumptions!$AC50*(1+Assumptions!$J$24)^(N$1-$G$1)*CHOOSE(Assumptions!$P$3,'Cost Curves'!AU$6,'Cost Curves'!AU$7,'Cost Curves'!AU$8)</f>
        <v>0</v>
      </c>
      <c r="O336" s="360">
        <f>O$262*Assumptions!$AC50*(1+Assumptions!$J$24)^(O$1-$G$1)*CHOOSE(Assumptions!$P$3,'Cost Curves'!AV$6,'Cost Curves'!AV$7,'Cost Curves'!AV$8)</f>
        <v>0</v>
      </c>
      <c r="P336" s="360">
        <f>P$262*Assumptions!$AC50*(1+Assumptions!$J$24)^(P$1-$G$1)*CHOOSE(Assumptions!$P$3,'Cost Curves'!AW$6,'Cost Curves'!AW$7,'Cost Curves'!AW$8)</f>
        <v>1233.010658718636</v>
      </c>
      <c r="Q336" s="360">
        <f>Q$262*Assumptions!$AC50*(1+Assumptions!$J$24)^(Q$1-$G$1)*CHOOSE(Assumptions!$P$3,'Cost Curves'!AX$6,'Cost Curves'!AX$7,'Cost Curves'!AX$8)</f>
        <v>0</v>
      </c>
      <c r="R336" s="360">
        <f>R$262*Assumptions!$AC50*(1+Assumptions!$J$24)^(R$1-$G$1)*CHOOSE(Assumptions!$P$3,'Cost Curves'!AY$6,'Cost Curves'!AY$7,'Cost Curves'!AY$8)</f>
        <v>0</v>
      </c>
      <c r="S336" s="360">
        <f>S$262*Assumptions!$AC50*(1+Assumptions!$J$24)^(S$1-$G$1)*CHOOSE(Assumptions!$P$3,'Cost Curves'!AZ$6,'Cost Curves'!AZ$7,'Cost Curves'!AZ$8)</f>
        <v>0</v>
      </c>
      <c r="T336" s="360">
        <f>T$262*Assumptions!$AC50*(1+Assumptions!$J$24)^(T$1-$G$1)*CHOOSE(Assumptions!$P$3,'Cost Curves'!BA$6,'Cost Curves'!BA$7,'Cost Curves'!BA$8)</f>
        <v>0</v>
      </c>
      <c r="U336" s="360">
        <f>U$262*Assumptions!$AC50*(1+Assumptions!$J$24)^(U$1-$G$1)*CHOOSE(Assumptions!$P$3,'Cost Curves'!BB$6,'Cost Curves'!BB$7,'Cost Curves'!BB$8)</f>
        <v>0</v>
      </c>
      <c r="V336" s="360">
        <f>V$262*Assumptions!$AC50*(1+Assumptions!$J$24)^(V$1-$G$1)*CHOOSE(Assumptions!$P$3,'Cost Curves'!BC$6,'Cost Curves'!BC$7,'Cost Curves'!BC$8)</f>
        <v>1472.2792086877223</v>
      </c>
      <c r="W336" s="360">
        <f>W$262*Assumptions!$AC50*(1+Assumptions!$J$24)^(W$1-$G$1)*CHOOSE(Assumptions!$P$3,'Cost Curves'!BD$6,'Cost Curves'!BD$7,'Cost Curves'!BD$8)</f>
        <v>0</v>
      </c>
      <c r="X336" s="360">
        <f>X$262*Assumptions!$AC50*(1+Assumptions!$J$24)^(X$1-$G$1)*CHOOSE(Assumptions!$P$3,'Cost Curves'!BE$6,'Cost Curves'!BE$7,'Cost Curves'!BE$8)</f>
        <v>0</v>
      </c>
      <c r="Y336" s="12"/>
      <c r="Z336" s="12"/>
    </row>
    <row r="337" spans="1:26" ht="14.25" customHeight="1">
      <c r="A337" s="423"/>
      <c r="B337" s="423"/>
      <c r="C337" s="423"/>
      <c r="D337" s="362" t="s">
        <v>183</v>
      </c>
      <c r="E337" s="319"/>
      <c r="F337" s="319"/>
      <c r="G337" s="363">
        <f t="shared" ref="G337:X337" si="26">SUM(G318:G336)</f>
        <v>0</v>
      </c>
      <c r="H337" s="363">
        <f t="shared" si="26"/>
        <v>0</v>
      </c>
      <c r="I337" s="363">
        <f t="shared" si="26"/>
        <v>0</v>
      </c>
      <c r="J337" s="363">
        <f t="shared" si="26"/>
        <v>108372.56613375001</v>
      </c>
      <c r="K337" s="363">
        <f t="shared" si="26"/>
        <v>0</v>
      </c>
      <c r="L337" s="363">
        <f t="shared" si="26"/>
        <v>0</v>
      </c>
      <c r="M337" s="363">
        <f t="shared" si="26"/>
        <v>0</v>
      </c>
      <c r="N337" s="363">
        <f t="shared" si="26"/>
        <v>0</v>
      </c>
      <c r="O337" s="363">
        <f t="shared" si="26"/>
        <v>0</v>
      </c>
      <c r="P337" s="363">
        <f t="shared" si="26"/>
        <v>129402.51147274511</v>
      </c>
      <c r="Q337" s="363">
        <f t="shared" si="26"/>
        <v>0</v>
      </c>
      <c r="R337" s="363">
        <f t="shared" si="26"/>
        <v>0</v>
      </c>
      <c r="S337" s="363">
        <f t="shared" si="26"/>
        <v>0</v>
      </c>
      <c r="T337" s="363">
        <f t="shared" si="26"/>
        <v>0</v>
      </c>
      <c r="U337" s="363">
        <f t="shared" si="26"/>
        <v>0</v>
      </c>
      <c r="V337" s="363">
        <f t="shared" si="26"/>
        <v>154513.36600065153</v>
      </c>
      <c r="W337" s="363">
        <f t="shared" si="26"/>
        <v>0</v>
      </c>
      <c r="X337" s="363">
        <f t="shared" si="26"/>
        <v>0</v>
      </c>
      <c r="Y337" s="319"/>
      <c r="Z337" s="319"/>
    </row>
    <row r="338" spans="1:26" ht="14.25" customHeight="1">
      <c r="A338" s="423"/>
      <c r="B338" s="423"/>
      <c r="C338" s="423"/>
      <c r="D338" s="364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423"/>
      <c r="B339" s="423"/>
      <c r="C339" s="423"/>
      <c r="D339" s="365" t="s">
        <v>127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423"/>
      <c r="B340" s="423"/>
      <c r="C340" s="423"/>
      <c r="D340" s="359" t="s">
        <v>77</v>
      </c>
      <c r="E340" s="12"/>
      <c r="F340" s="12"/>
      <c r="G340" s="360">
        <f>G$263*Assumptions!$AH31*(1+Assumptions!$J$24)^(G$1-$G$1)*CHOOSE(Assumptions!$P$3,'Cost Curves'!AN$6,'Cost Curves'!AN$7,'Cost Curves'!AN$8)</f>
        <v>0</v>
      </c>
      <c r="H340" s="360">
        <f>H$263*Assumptions!$AH31*(1+Assumptions!$J$24)^(H$1-$G$1)*CHOOSE(Assumptions!$P$3,'Cost Curves'!AO$6,'Cost Curves'!AO$7,'Cost Curves'!AO$8)</f>
        <v>0</v>
      </c>
      <c r="I340" s="360">
        <f>I$263*Assumptions!$AH31*(1+Assumptions!$J$24)^(I$1-$G$1)*CHOOSE(Assumptions!$P$3,'Cost Curves'!AP$6,'Cost Curves'!AP$7,'Cost Curves'!AP$8)</f>
        <v>0</v>
      </c>
      <c r="J340" s="360">
        <f>J$263*Assumptions!$AH31*(1+Assumptions!$J$24)^(J$1-$G$1)*CHOOSE(Assumptions!$P$3,'Cost Curves'!AQ$6,'Cost Curves'!AQ$7,'Cost Curves'!AQ$8)</f>
        <v>0</v>
      </c>
      <c r="K340" s="360">
        <f>K$263*Assumptions!$AG31*(1+Assumptions!$J$24)^(K$1-$G$1)*CHOOSE(Assumptions!$P$3,'Cost Curves'!AR$6,'Cost Curves'!AR$7,'Cost Curves'!AR$8)</f>
        <v>4170.0101410500001</v>
      </c>
      <c r="L340" s="360">
        <f>L$263*Assumptions!$AG31*(1+Assumptions!$J$24)^(L$1-$G$1)*CHOOSE(Assumptions!$P$3,'Cost Curves'!AS$6,'Cost Curves'!AS$7,'Cost Curves'!AS$8)</f>
        <v>4295.1104452814998</v>
      </c>
      <c r="M340" s="360">
        <f>M$263*Assumptions!$AG31*(1+Assumptions!$J$24)^(M$1-$G$1)*CHOOSE(Assumptions!$P$3,'Cost Curves'!AT$6,'Cost Curves'!AT$7,'Cost Curves'!AT$8)</f>
        <v>4423.9637586399449</v>
      </c>
      <c r="N340" s="360">
        <f>N$263*Assumptions!$AG31*(1+Assumptions!$J$24)^(N$1-$G$1)*CHOOSE(Assumptions!$P$3,'Cost Curves'!AU$6,'Cost Curves'!AU$7,'Cost Curves'!AU$8)</f>
        <v>0</v>
      </c>
      <c r="O340" s="360">
        <f>O$263*Assumptions!$AG31*(1+Assumptions!$J$24)^(O$1-$G$1)*CHOOSE(Assumptions!$P$3,'Cost Curves'!AV$6,'Cost Curves'!AV$7,'Cost Curves'!AV$8)</f>
        <v>0</v>
      </c>
      <c r="P340" s="360">
        <f>P$263*Assumptions!$AG31*(1+Assumptions!$J$24)^(P$1-$G$1)*CHOOSE(Assumptions!$P$3,'Cost Curves'!AW$6,'Cost Curves'!AW$7,'Cost Curves'!AW$8)</f>
        <v>0</v>
      </c>
      <c r="Q340" s="360">
        <f>Q$263*Assumptions!$AG31*(1+Assumptions!$J$24)^(Q$1-$G$1)*CHOOSE(Assumptions!$P$3,'Cost Curves'!AX$6,'Cost Curves'!AX$7,'Cost Curves'!AX$8)</f>
        <v>4979.2101854699722</v>
      </c>
      <c r="R340" s="360">
        <f>R$263*Assumptions!$AG31*(1+Assumptions!$J$24)^(R$1-$G$1)*CHOOSE(Assumptions!$P$3,'Cost Curves'!AY$6,'Cost Curves'!AY$7,'Cost Curves'!AY$8)</f>
        <v>5128.5864910340715</v>
      </c>
      <c r="S340" s="360">
        <f>S$263*Assumptions!$AG31*(1+Assumptions!$J$24)^(S$1-$G$1)*CHOOSE(Assumptions!$P$3,'Cost Curves'!AZ$6,'Cost Curves'!AZ$7,'Cost Curves'!AZ$8)</f>
        <v>5282.4440857650925</v>
      </c>
      <c r="T340" s="360">
        <f>T$263*Assumptions!$AG31*(1+Assumptions!$J$24)^(T$1-$G$1)*CHOOSE(Assumptions!$P$3,'Cost Curves'!BA$6,'Cost Curves'!BA$7,'Cost Curves'!BA$8)</f>
        <v>0</v>
      </c>
      <c r="U340" s="360">
        <f>U$263*Assumptions!$AG31*(1+Assumptions!$J$24)^(U$1-$G$1)*CHOOSE(Assumptions!$P$3,'Cost Curves'!BB$6,'Cost Curves'!BB$7,'Cost Curves'!BB$8)</f>
        <v>0</v>
      </c>
      <c r="V340" s="360">
        <f>V$263*Assumptions!$AG31*(1+Assumptions!$J$24)^(V$1-$G$1)*CHOOSE(Assumptions!$P$3,'Cost Curves'!BC$6,'Cost Curves'!BC$7,'Cost Curves'!BC$8)</f>
        <v>0</v>
      </c>
      <c r="W340" s="360">
        <f>W$263*Assumptions!$AG31*(1+Assumptions!$J$24)^(W$1-$G$1)*CHOOSE(Assumptions!$P$3,'Cost Curves'!BD$6,'Cost Curves'!BD$7,'Cost Curves'!BD$8)</f>
        <v>5945.4373568610072</v>
      </c>
      <c r="X340" s="360">
        <f>X$263*Assumptions!$AG31*(1+Assumptions!$J$24)^(X$1-$G$1)*CHOOSE(Assumptions!$P$3,'Cost Curves'!BE$6,'Cost Curves'!BE$7,'Cost Curves'!BE$8)</f>
        <v>6123.8004775668369</v>
      </c>
      <c r="Y340" s="360"/>
      <c r="Z340" s="12"/>
    </row>
    <row r="341" spans="1:26" ht="14.25" customHeight="1">
      <c r="A341" s="423"/>
      <c r="B341" s="423"/>
      <c r="C341" s="423"/>
      <c r="D341" s="359" t="s">
        <v>78</v>
      </c>
      <c r="E341" s="12"/>
      <c r="F341" s="12"/>
      <c r="G341" s="360">
        <f>G$263*Assumptions!$AH32*(1+Assumptions!$J$24)^(G$1-$G$1)*CHOOSE(Assumptions!$P$3,'Cost Curves'!AN$6,'Cost Curves'!AN$7,'Cost Curves'!AN$8)</f>
        <v>0</v>
      </c>
      <c r="H341" s="360">
        <f>H$263*Assumptions!$AH32*(1+Assumptions!$J$24)^(H$1-$G$1)*CHOOSE(Assumptions!$P$3,'Cost Curves'!AO$6,'Cost Curves'!AO$7,'Cost Curves'!AO$8)</f>
        <v>0</v>
      </c>
      <c r="I341" s="360">
        <f>I$263*Assumptions!$AH32*(1+Assumptions!$J$24)^(I$1-$G$1)*CHOOSE(Assumptions!$P$3,'Cost Curves'!AP$6,'Cost Curves'!AP$7,'Cost Curves'!AP$8)</f>
        <v>0</v>
      </c>
      <c r="J341" s="360">
        <f>J$263*Assumptions!$AH32*(1+Assumptions!$J$24)^(J$1-$G$1)*CHOOSE(Assumptions!$P$3,'Cost Curves'!AQ$6,'Cost Curves'!AQ$7,'Cost Curves'!AQ$8)</f>
        <v>0</v>
      </c>
      <c r="K341" s="360">
        <f>K$263*Assumptions!$AG32*(1+Assumptions!$J$24)^(K$1-$G$1)*CHOOSE(Assumptions!$P$3,'Cost Curves'!AR$6,'Cost Curves'!AR$7,'Cost Curves'!AR$8)</f>
        <v>18781.928266874998</v>
      </c>
      <c r="L341" s="360">
        <f>L$263*Assumptions!$AG32*(1+Assumptions!$J$24)^(L$1-$G$1)*CHOOSE(Assumptions!$P$3,'Cost Curves'!AS$6,'Cost Curves'!AS$7,'Cost Curves'!AS$8)</f>
        <v>19345.386114881247</v>
      </c>
      <c r="M341" s="360">
        <f>M$263*Assumptions!$AG32*(1+Assumptions!$J$24)^(M$1-$G$1)*CHOOSE(Assumptions!$P$3,'Cost Curves'!AT$6,'Cost Curves'!AT$7,'Cost Curves'!AT$8)</f>
        <v>19925.747698327687</v>
      </c>
      <c r="N341" s="360">
        <f>N$263*Assumptions!$AG32*(1+Assumptions!$J$24)^(N$1-$G$1)*CHOOSE(Assumptions!$P$3,'Cost Curves'!AU$6,'Cost Curves'!AU$7,'Cost Curves'!AU$8)</f>
        <v>0</v>
      </c>
      <c r="O341" s="360">
        <f>O$263*Assumptions!$AG32*(1+Assumptions!$J$24)^(O$1-$G$1)*CHOOSE(Assumptions!$P$3,'Cost Curves'!AV$6,'Cost Curves'!AV$7,'Cost Curves'!AV$8)</f>
        <v>0</v>
      </c>
      <c r="P341" s="360">
        <f>P$263*Assumptions!$AG32*(1+Assumptions!$J$24)^(P$1-$G$1)*CHOOSE(Assumptions!$P$3,'Cost Curves'!AW$6,'Cost Curves'!AW$7,'Cost Curves'!AW$8)</f>
        <v>0</v>
      </c>
      <c r="Q341" s="360">
        <f>Q$263*Assumptions!$AG32*(1+Assumptions!$J$24)^(Q$1-$G$1)*CHOOSE(Assumptions!$P$3,'Cost Curves'!AX$6,'Cost Curves'!AX$7,'Cost Curves'!AX$8)</f>
        <v>22426.604580305033</v>
      </c>
      <c r="R341" s="360">
        <f>R$263*Assumptions!$AG32*(1+Assumptions!$J$24)^(R$1-$G$1)*CHOOSE(Assumptions!$P$3,'Cost Curves'!AY$6,'Cost Curves'!AY$7,'Cost Curves'!AY$8)</f>
        <v>23099.402717714183</v>
      </c>
      <c r="S341" s="360">
        <f>S$263*Assumptions!$AG32*(1+Assumptions!$J$24)^(S$1-$G$1)*CHOOSE(Assumptions!$P$3,'Cost Curves'!AZ$6,'Cost Curves'!AZ$7,'Cost Curves'!AZ$8)</f>
        <v>23792.384799245607</v>
      </c>
      <c r="T341" s="360">
        <f>T$263*Assumptions!$AG32*(1+Assumptions!$J$24)^(T$1-$G$1)*CHOOSE(Assumptions!$P$3,'Cost Curves'!BA$6,'Cost Curves'!BA$7,'Cost Curves'!BA$8)</f>
        <v>0</v>
      </c>
      <c r="U341" s="360">
        <f>U$263*Assumptions!$AG32*(1+Assumptions!$J$24)^(U$1-$G$1)*CHOOSE(Assumptions!$P$3,'Cost Curves'!BB$6,'Cost Curves'!BB$7,'Cost Curves'!BB$8)</f>
        <v>0</v>
      </c>
      <c r="V341" s="360">
        <f>V$263*Assumptions!$AG32*(1+Assumptions!$J$24)^(V$1-$G$1)*CHOOSE(Assumptions!$P$3,'Cost Curves'!BC$6,'Cost Curves'!BC$7,'Cost Curves'!BC$8)</f>
        <v>0</v>
      </c>
      <c r="W341" s="360">
        <f>W$263*Assumptions!$AG32*(1+Assumptions!$J$24)^(W$1-$G$1)*CHOOSE(Assumptions!$P$3,'Cost Curves'!BD$6,'Cost Curves'!BD$7,'Cost Curves'!BD$8)</f>
        <v>26778.53870246101</v>
      </c>
      <c r="X341" s="360">
        <f>X$263*Assumptions!$AG32*(1+Assumptions!$J$24)^(X$1-$G$1)*CHOOSE(Assumptions!$P$3,'Cost Curves'!BE$6,'Cost Curves'!BE$7,'Cost Curves'!BE$8)</f>
        <v>27581.894863534839</v>
      </c>
      <c r="Y341" s="360"/>
      <c r="Z341" s="12"/>
    </row>
    <row r="342" spans="1:26" ht="14.25" customHeight="1">
      <c r="A342" s="423"/>
      <c r="B342" s="423"/>
      <c r="C342" s="423"/>
      <c r="D342" s="359" t="s">
        <v>198</v>
      </c>
      <c r="E342" s="12"/>
      <c r="F342" s="12"/>
      <c r="G342" s="360">
        <f>G$263*Assumptions!$AH33*(1+Assumptions!$J$24)^(G$1-$G$1)*CHOOSE(Assumptions!$P$3,'Cost Curves'!AN$6,'Cost Curves'!AN$7,'Cost Curves'!AN$8)</f>
        <v>0</v>
      </c>
      <c r="H342" s="360">
        <f>H$263*Assumptions!$AH33*(1+Assumptions!$J$24)^(H$1-$G$1)*CHOOSE(Assumptions!$P$3,'Cost Curves'!AO$6,'Cost Curves'!AO$7,'Cost Curves'!AO$8)</f>
        <v>0</v>
      </c>
      <c r="I342" s="360">
        <f>I$263*Assumptions!$AH33*(1+Assumptions!$J$24)^(I$1-$G$1)*CHOOSE(Assumptions!$P$3,'Cost Curves'!AP$6,'Cost Curves'!AP$7,'Cost Curves'!AP$8)</f>
        <v>0</v>
      </c>
      <c r="J342" s="360">
        <f>J$263*Assumptions!$AH33*(1+Assumptions!$J$24)^(J$1-$G$1)*CHOOSE(Assumptions!$P$3,'Cost Curves'!AQ$6,'Cost Curves'!AQ$7,'Cost Curves'!AQ$8)</f>
        <v>0</v>
      </c>
      <c r="K342" s="360">
        <f>K$263*Assumptions!$AG33*(1+Assumptions!$J$24)^(K$1-$G$1)*CHOOSE(Assumptions!$P$3,'Cost Curves'!AR$6,'Cost Curves'!AR$7,'Cost Curves'!AR$8)</f>
        <v>0</v>
      </c>
      <c r="L342" s="360">
        <f>L$263*Assumptions!$AG33*(1+Assumptions!$J$24)^(L$1-$G$1)*CHOOSE(Assumptions!$P$3,'Cost Curves'!AS$6,'Cost Curves'!AS$7,'Cost Curves'!AS$8)</f>
        <v>0</v>
      </c>
      <c r="M342" s="360">
        <f>M$263*Assumptions!$AG33*(1+Assumptions!$J$24)^(M$1-$G$1)*CHOOSE(Assumptions!$P$3,'Cost Curves'!AT$6,'Cost Curves'!AT$7,'Cost Curves'!AT$8)</f>
        <v>0</v>
      </c>
      <c r="N342" s="360">
        <f>N$263*Assumptions!$AG33*(1+Assumptions!$J$24)^(N$1-$G$1)*CHOOSE(Assumptions!$P$3,'Cost Curves'!AU$6,'Cost Curves'!AU$7,'Cost Curves'!AU$8)</f>
        <v>0</v>
      </c>
      <c r="O342" s="360">
        <f>O$263*Assumptions!$AG33*(1+Assumptions!$J$24)^(O$1-$G$1)*CHOOSE(Assumptions!$P$3,'Cost Curves'!AV$6,'Cost Curves'!AV$7,'Cost Curves'!AV$8)</f>
        <v>0</v>
      </c>
      <c r="P342" s="360">
        <f>P$263*Assumptions!$AG33*(1+Assumptions!$J$24)^(P$1-$G$1)*CHOOSE(Assumptions!$P$3,'Cost Curves'!AW$6,'Cost Curves'!AW$7,'Cost Curves'!AW$8)</f>
        <v>0</v>
      </c>
      <c r="Q342" s="360">
        <f>Q$263*Assumptions!$AG33*(1+Assumptions!$J$24)^(Q$1-$G$1)*CHOOSE(Assumptions!$P$3,'Cost Curves'!AX$6,'Cost Curves'!AX$7,'Cost Curves'!AX$8)</f>
        <v>0</v>
      </c>
      <c r="R342" s="360">
        <f>R$263*Assumptions!$AG33*(1+Assumptions!$J$24)^(R$1-$G$1)*CHOOSE(Assumptions!$P$3,'Cost Curves'!AY$6,'Cost Curves'!AY$7,'Cost Curves'!AY$8)</f>
        <v>0</v>
      </c>
      <c r="S342" s="360">
        <f>S$263*Assumptions!$AG33*(1+Assumptions!$J$24)^(S$1-$G$1)*CHOOSE(Assumptions!$P$3,'Cost Curves'!AZ$6,'Cost Curves'!AZ$7,'Cost Curves'!AZ$8)</f>
        <v>0</v>
      </c>
      <c r="T342" s="360">
        <f>T$263*Assumptions!$AG33*(1+Assumptions!$J$24)^(T$1-$G$1)*CHOOSE(Assumptions!$P$3,'Cost Curves'!BA$6,'Cost Curves'!BA$7,'Cost Curves'!BA$8)</f>
        <v>0</v>
      </c>
      <c r="U342" s="360">
        <f>U$263*Assumptions!$AG33*(1+Assumptions!$J$24)^(U$1-$G$1)*CHOOSE(Assumptions!$P$3,'Cost Curves'!BB$6,'Cost Curves'!BB$7,'Cost Curves'!BB$8)</f>
        <v>0</v>
      </c>
      <c r="V342" s="360">
        <f>V$263*Assumptions!$AG33*(1+Assumptions!$J$24)^(V$1-$G$1)*CHOOSE(Assumptions!$P$3,'Cost Curves'!BC$6,'Cost Curves'!BC$7,'Cost Curves'!BC$8)</f>
        <v>0</v>
      </c>
      <c r="W342" s="360">
        <f>W$263*Assumptions!$AG33*(1+Assumptions!$J$24)^(W$1-$G$1)*CHOOSE(Assumptions!$P$3,'Cost Curves'!BD$6,'Cost Curves'!BD$7,'Cost Curves'!BD$8)</f>
        <v>0</v>
      </c>
      <c r="X342" s="360">
        <f>X$263*Assumptions!$AG33*(1+Assumptions!$J$24)^(X$1-$G$1)*CHOOSE(Assumptions!$P$3,'Cost Curves'!BE$6,'Cost Curves'!BE$7,'Cost Curves'!BE$8)</f>
        <v>0</v>
      </c>
      <c r="Y342" s="360"/>
      <c r="Z342" s="12"/>
    </row>
    <row r="343" spans="1:26" ht="14.25" customHeight="1">
      <c r="A343" s="423"/>
      <c r="B343" s="423"/>
      <c r="C343" s="423"/>
      <c r="D343" s="359" t="s">
        <v>80</v>
      </c>
      <c r="E343" s="12"/>
      <c r="F343" s="12"/>
      <c r="G343" s="360">
        <f>G$263*Assumptions!$AH34*(1+Assumptions!$J$24)^(G$1-$G$1)*CHOOSE(Assumptions!$P$3,'Cost Curves'!AN$6,'Cost Curves'!AN$7,'Cost Curves'!AN$8)</f>
        <v>0</v>
      </c>
      <c r="H343" s="360">
        <f>H$263*Assumptions!$AH34*(1+Assumptions!$J$24)^(H$1-$G$1)*CHOOSE(Assumptions!$P$3,'Cost Curves'!AO$6,'Cost Curves'!AO$7,'Cost Curves'!AO$8)</f>
        <v>0</v>
      </c>
      <c r="I343" s="360">
        <f>I$263*Assumptions!$AH34*(1+Assumptions!$J$24)^(I$1-$G$1)*CHOOSE(Assumptions!$P$3,'Cost Curves'!AP$6,'Cost Curves'!AP$7,'Cost Curves'!AP$8)</f>
        <v>0</v>
      </c>
      <c r="J343" s="360">
        <f>J$263*Assumptions!$AH34*(1+Assumptions!$J$24)^(J$1-$G$1)*CHOOSE(Assumptions!$P$3,'Cost Curves'!AQ$6,'Cost Curves'!AQ$7,'Cost Curves'!AQ$8)</f>
        <v>0</v>
      </c>
      <c r="K343" s="360">
        <f>K$263*Assumptions!$AG34*(1+Assumptions!$J$24)^(K$1-$G$1)*CHOOSE(Assumptions!$P$3,'Cost Curves'!AR$6,'Cost Curves'!AR$7,'Cost Curves'!AR$8)</f>
        <v>797.70436908749991</v>
      </c>
      <c r="L343" s="360">
        <f>L$263*Assumptions!$AG34*(1+Assumptions!$J$24)^(L$1-$G$1)*CHOOSE(Assumptions!$P$3,'Cost Curves'!AS$6,'Cost Curves'!AS$7,'Cost Curves'!AS$8)</f>
        <v>821.63550016012493</v>
      </c>
      <c r="M343" s="360">
        <f>M$263*Assumptions!$AG34*(1+Assumptions!$J$24)^(M$1-$G$1)*CHOOSE(Assumptions!$P$3,'Cost Curves'!AT$6,'Cost Curves'!AT$7,'Cost Curves'!AT$8)</f>
        <v>846.28456516492872</v>
      </c>
      <c r="N343" s="360">
        <f>N$263*Assumptions!$AG34*(1+Assumptions!$J$24)^(N$1-$G$1)*CHOOSE(Assumptions!$P$3,'Cost Curves'!AU$6,'Cost Curves'!AU$7,'Cost Curves'!AU$8)</f>
        <v>0</v>
      </c>
      <c r="O343" s="360">
        <f>O$263*Assumptions!$AG34*(1+Assumptions!$J$24)^(O$1-$G$1)*CHOOSE(Assumptions!$P$3,'Cost Curves'!AV$6,'Cost Curves'!AV$7,'Cost Curves'!AV$8)</f>
        <v>0</v>
      </c>
      <c r="P343" s="360">
        <f>P$263*Assumptions!$AG34*(1+Assumptions!$J$24)^(P$1-$G$1)*CHOOSE(Assumptions!$P$3,'Cost Curves'!AW$6,'Cost Curves'!AW$7,'Cost Curves'!AW$8)</f>
        <v>0</v>
      </c>
      <c r="Q343" s="360">
        <f>Q$263*Assumptions!$AG34*(1+Assumptions!$J$24)^(Q$1-$G$1)*CHOOSE(Assumptions!$P$3,'Cost Curves'!AX$6,'Cost Curves'!AX$7,'Cost Curves'!AX$8)</f>
        <v>952.50073386014628</v>
      </c>
      <c r="R343" s="360">
        <f>R$263*Assumptions!$AG34*(1+Assumptions!$J$24)^(R$1-$G$1)*CHOOSE(Assumptions!$P$3,'Cost Curves'!AY$6,'Cost Curves'!AY$7,'Cost Curves'!AY$8)</f>
        <v>981.07575587595079</v>
      </c>
      <c r="S343" s="360">
        <f>S$263*Assumptions!$AG34*(1+Assumptions!$J$24)^(S$1-$G$1)*CHOOSE(Assumptions!$P$3,'Cost Curves'!AZ$6,'Cost Curves'!AZ$7,'Cost Curves'!AZ$8)</f>
        <v>1010.5080285522291</v>
      </c>
      <c r="T343" s="360">
        <f>T$263*Assumptions!$AG34*(1+Assumptions!$J$24)^(T$1-$G$1)*CHOOSE(Assumptions!$P$3,'Cost Curves'!BA$6,'Cost Curves'!BA$7,'Cost Curves'!BA$8)</f>
        <v>0</v>
      </c>
      <c r="U343" s="360">
        <f>U$263*Assumptions!$AG34*(1+Assumptions!$J$24)^(U$1-$G$1)*CHOOSE(Assumptions!$P$3,'Cost Curves'!BB$6,'Cost Curves'!BB$7,'Cost Curves'!BB$8)</f>
        <v>0</v>
      </c>
      <c r="V343" s="360">
        <f>V$263*Assumptions!$AG34*(1+Assumptions!$J$24)^(V$1-$G$1)*CHOOSE(Assumptions!$P$3,'Cost Curves'!BC$6,'Cost Curves'!BC$7,'Cost Curves'!BC$8)</f>
        <v>0</v>
      </c>
      <c r="W343" s="360">
        <f>W$263*Assumptions!$AG34*(1+Assumptions!$J$24)^(W$1-$G$1)*CHOOSE(Assumptions!$P$3,'Cost Curves'!BD$6,'Cost Curves'!BD$7,'Cost Curves'!BD$8)</f>
        <v>1137.3356887112654</v>
      </c>
      <c r="X343" s="360">
        <f>X$263*Assumptions!$AG34*(1+Assumptions!$J$24)^(X$1-$G$1)*CHOOSE(Assumptions!$P$3,'Cost Curves'!BE$6,'Cost Curves'!BE$7,'Cost Curves'!BE$8)</f>
        <v>1171.4557593726033</v>
      </c>
      <c r="Y343" s="360"/>
      <c r="Z343" s="12"/>
    </row>
    <row r="344" spans="1:26" ht="14.25" customHeight="1">
      <c r="A344" s="423"/>
      <c r="B344" s="423"/>
      <c r="C344" s="423"/>
      <c r="D344" s="359" t="s">
        <v>81</v>
      </c>
      <c r="E344" s="12"/>
      <c r="F344" s="12"/>
      <c r="G344" s="360">
        <f>G$263*Assumptions!$AH35*(1+Assumptions!$J$24)^(G$1-$G$1)*CHOOSE(Assumptions!$P$3,'Cost Curves'!AN$6,'Cost Curves'!AN$7,'Cost Curves'!AN$8)</f>
        <v>0</v>
      </c>
      <c r="H344" s="360">
        <f>H$263*Assumptions!$AH35*(1+Assumptions!$J$24)^(H$1-$G$1)*CHOOSE(Assumptions!$P$3,'Cost Curves'!AO$6,'Cost Curves'!AO$7,'Cost Curves'!AO$8)</f>
        <v>0</v>
      </c>
      <c r="I344" s="360">
        <f>I$263*Assumptions!$AH35*(1+Assumptions!$J$24)^(I$1-$G$1)*CHOOSE(Assumptions!$P$3,'Cost Curves'!AP$6,'Cost Curves'!AP$7,'Cost Curves'!AP$8)</f>
        <v>0</v>
      </c>
      <c r="J344" s="360">
        <f>J$263*Assumptions!$AH35*(1+Assumptions!$J$24)^(J$1-$G$1)*CHOOSE(Assumptions!$P$3,'Cost Curves'!AQ$6,'Cost Curves'!AQ$7,'Cost Curves'!AQ$8)</f>
        <v>0</v>
      </c>
      <c r="K344" s="360">
        <f>K$263*Assumptions!$AG35*(1+Assumptions!$J$24)^(K$1-$G$1)*CHOOSE(Assumptions!$P$3,'Cost Curves'!AR$6,'Cost Curves'!AR$7,'Cost Curves'!AR$8)</f>
        <v>0</v>
      </c>
      <c r="L344" s="360">
        <f>L$263*Assumptions!$AG35*(1+Assumptions!$J$24)^(L$1-$G$1)*CHOOSE(Assumptions!$P$3,'Cost Curves'!AS$6,'Cost Curves'!AS$7,'Cost Curves'!AS$8)</f>
        <v>0</v>
      </c>
      <c r="M344" s="360">
        <f>M$263*Assumptions!$AG35*(1+Assumptions!$J$24)^(M$1-$G$1)*CHOOSE(Assumptions!$P$3,'Cost Curves'!AT$6,'Cost Curves'!AT$7,'Cost Curves'!AT$8)</f>
        <v>0</v>
      </c>
      <c r="N344" s="360">
        <f>N$263*Assumptions!$AG35*(1+Assumptions!$J$24)^(N$1-$G$1)*CHOOSE(Assumptions!$P$3,'Cost Curves'!AU$6,'Cost Curves'!AU$7,'Cost Curves'!AU$8)</f>
        <v>0</v>
      </c>
      <c r="O344" s="360">
        <f>O$263*Assumptions!$AG35*(1+Assumptions!$J$24)^(O$1-$G$1)*CHOOSE(Assumptions!$P$3,'Cost Curves'!AV$6,'Cost Curves'!AV$7,'Cost Curves'!AV$8)</f>
        <v>0</v>
      </c>
      <c r="P344" s="360">
        <f>P$263*Assumptions!$AG35*(1+Assumptions!$J$24)^(P$1-$G$1)*CHOOSE(Assumptions!$P$3,'Cost Curves'!AW$6,'Cost Curves'!AW$7,'Cost Curves'!AW$8)</f>
        <v>0</v>
      </c>
      <c r="Q344" s="360">
        <f>Q$263*Assumptions!$AG35*(1+Assumptions!$J$24)^(Q$1-$G$1)*CHOOSE(Assumptions!$P$3,'Cost Curves'!AX$6,'Cost Curves'!AX$7,'Cost Curves'!AX$8)</f>
        <v>0</v>
      </c>
      <c r="R344" s="360">
        <f>R$263*Assumptions!$AG35*(1+Assumptions!$J$24)^(R$1-$G$1)*CHOOSE(Assumptions!$P$3,'Cost Curves'!AY$6,'Cost Curves'!AY$7,'Cost Curves'!AY$8)</f>
        <v>0</v>
      </c>
      <c r="S344" s="360">
        <f>S$263*Assumptions!$AG35*(1+Assumptions!$J$24)^(S$1-$G$1)*CHOOSE(Assumptions!$P$3,'Cost Curves'!AZ$6,'Cost Curves'!AZ$7,'Cost Curves'!AZ$8)</f>
        <v>0</v>
      </c>
      <c r="T344" s="360">
        <f>T$263*Assumptions!$AG35*(1+Assumptions!$J$24)^(T$1-$G$1)*CHOOSE(Assumptions!$P$3,'Cost Curves'!BA$6,'Cost Curves'!BA$7,'Cost Curves'!BA$8)</f>
        <v>0</v>
      </c>
      <c r="U344" s="360">
        <f>U$263*Assumptions!$AG35*(1+Assumptions!$J$24)^(U$1-$G$1)*CHOOSE(Assumptions!$P$3,'Cost Curves'!BB$6,'Cost Curves'!BB$7,'Cost Curves'!BB$8)</f>
        <v>0</v>
      </c>
      <c r="V344" s="360">
        <f>V$263*Assumptions!$AG35*(1+Assumptions!$J$24)^(V$1-$G$1)*CHOOSE(Assumptions!$P$3,'Cost Curves'!BC$6,'Cost Curves'!BC$7,'Cost Curves'!BC$8)</f>
        <v>0</v>
      </c>
      <c r="W344" s="360">
        <f>W$263*Assumptions!$AG35*(1+Assumptions!$J$24)^(W$1-$G$1)*CHOOSE(Assumptions!$P$3,'Cost Curves'!BD$6,'Cost Curves'!BD$7,'Cost Curves'!BD$8)</f>
        <v>0</v>
      </c>
      <c r="X344" s="360">
        <f>X$263*Assumptions!$AG35*(1+Assumptions!$J$24)^(X$1-$G$1)*CHOOSE(Assumptions!$P$3,'Cost Curves'!BE$6,'Cost Curves'!BE$7,'Cost Curves'!BE$8)</f>
        <v>0</v>
      </c>
      <c r="Y344" s="360"/>
      <c r="Z344" s="12"/>
    </row>
    <row r="345" spans="1:26" ht="14.25" customHeight="1">
      <c r="A345" s="423"/>
      <c r="B345" s="423"/>
      <c r="C345" s="423"/>
      <c r="D345" s="359" t="s">
        <v>82</v>
      </c>
      <c r="E345" s="12"/>
      <c r="F345" s="12"/>
      <c r="G345" s="360">
        <f>G$263*Assumptions!$AH36*(1+Assumptions!$J$24)^(G$1-$G$1)*CHOOSE(Assumptions!$P$3,'Cost Curves'!AN$6,'Cost Curves'!AN$7,'Cost Curves'!AN$8)</f>
        <v>0</v>
      </c>
      <c r="H345" s="360">
        <f>H$263*Assumptions!$AH36*(1+Assumptions!$J$24)^(H$1-$G$1)*CHOOSE(Assumptions!$P$3,'Cost Curves'!AO$6,'Cost Curves'!AO$7,'Cost Curves'!AO$8)</f>
        <v>0</v>
      </c>
      <c r="I345" s="360">
        <f>I$263*Assumptions!$AH36*(1+Assumptions!$J$24)^(I$1-$G$1)*CHOOSE(Assumptions!$P$3,'Cost Curves'!AP$6,'Cost Curves'!AP$7,'Cost Curves'!AP$8)</f>
        <v>0</v>
      </c>
      <c r="J345" s="360">
        <f>J$263*Assumptions!$AH36*(1+Assumptions!$J$24)^(J$1-$G$1)*CHOOSE(Assumptions!$P$3,'Cost Curves'!AQ$6,'Cost Curves'!AQ$7,'Cost Curves'!AQ$8)</f>
        <v>0</v>
      </c>
      <c r="K345" s="360">
        <f>K$263*Assumptions!$AG36*(1+Assumptions!$J$24)^(K$1-$G$1)*CHOOSE(Assumptions!$P$3,'Cost Curves'!AR$6,'Cost Curves'!AR$7,'Cost Curves'!AR$8)</f>
        <v>481.15501627499992</v>
      </c>
      <c r="L345" s="360">
        <f>L$263*Assumptions!$AG36*(1+Assumptions!$J$24)^(L$1-$G$1)*CHOOSE(Assumptions!$P$3,'Cost Curves'!AS$6,'Cost Curves'!AS$7,'Cost Curves'!AS$8)</f>
        <v>495.58966676324985</v>
      </c>
      <c r="M345" s="360">
        <f>M$263*Assumptions!$AG36*(1+Assumptions!$J$24)^(M$1-$G$1)*CHOOSE(Assumptions!$P$3,'Cost Curves'!AT$6,'Cost Curves'!AT$7,'Cost Curves'!AT$8)</f>
        <v>510.45735676614737</v>
      </c>
      <c r="N345" s="360">
        <f>N$263*Assumptions!$AG36*(1+Assumptions!$J$24)^(N$1-$G$1)*CHOOSE(Assumptions!$P$3,'Cost Curves'!AU$6,'Cost Curves'!AU$7,'Cost Curves'!AU$8)</f>
        <v>0</v>
      </c>
      <c r="O345" s="360">
        <f>O$263*Assumptions!$AG36*(1+Assumptions!$J$24)^(O$1-$G$1)*CHOOSE(Assumptions!$P$3,'Cost Curves'!AV$6,'Cost Curves'!AV$7,'Cost Curves'!AV$8)</f>
        <v>0</v>
      </c>
      <c r="P345" s="360">
        <f>P$263*Assumptions!$AG36*(1+Assumptions!$J$24)^(P$1-$G$1)*CHOOSE(Assumptions!$P$3,'Cost Curves'!AW$6,'Cost Curves'!AW$7,'Cost Curves'!AW$8)</f>
        <v>0</v>
      </c>
      <c r="Q345" s="360">
        <f>Q$263*Assumptions!$AG36*(1+Assumptions!$J$24)^(Q$1-$G$1)*CHOOSE(Assumptions!$P$3,'Cost Curves'!AX$6,'Cost Curves'!AX$7,'Cost Curves'!AX$8)</f>
        <v>574.52425216961194</v>
      </c>
      <c r="R345" s="360">
        <f>R$263*Assumptions!$AG36*(1+Assumptions!$J$24)^(R$1-$G$1)*CHOOSE(Assumptions!$P$3,'Cost Curves'!AY$6,'Cost Curves'!AY$7,'Cost Curves'!AY$8)</f>
        <v>591.75997973470032</v>
      </c>
      <c r="S345" s="360">
        <f>S$263*Assumptions!$AG36*(1+Assumptions!$J$24)^(S$1-$G$1)*CHOOSE(Assumptions!$P$3,'Cost Curves'!AZ$6,'Cost Curves'!AZ$7,'Cost Curves'!AZ$8)</f>
        <v>609.51277912674129</v>
      </c>
      <c r="T345" s="360">
        <f>T$263*Assumptions!$AG36*(1+Assumptions!$J$24)^(T$1-$G$1)*CHOOSE(Assumptions!$P$3,'Cost Curves'!BA$6,'Cost Curves'!BA$7,'Cost Curves'!BA$8)</f>
        <v>0</v>
      </c>
      <c r="U345" s="360">
        <f>U$263*Assumptions!$AG36*(1+Assumptions!$J$24)^(U$1-$G$1)*CHOOSE(Assumptions!$P$3,'Cost Curves'!BB$6,'Cost Curves'!BB$7,'Cost Curves'!BB$8)</f>
        <v>0</v>
      </c>
      <c r="V345" s="360">
        <f>V$263*Assumptions!$AG36*(1+Assumptions!$J$24)^(V$1-$G$1)*CHOOSE(Assumptions!$P$3,'Cost Curves'!BC$6,'Cost Curves'!BC$7,'Cost Curves'!BC$8)</f>
        <v>0</v>
      </c>
      <c r="W345" s="360">
        <f>W$263*Assumptions!$AG36*(1+Assumptions!$J$24)^(W$1-$G$1)*CHOOSE(Assumptions!$P$3,'Cost Curves'!BD$6,'Cost Curves'!BD$7,'Cost Curves'!BD$8)</f>
        <v>686.01200271473135</v>
      </c>
      <c r="X345" s="360">
        <f>X$263*Assumptions!$AG36*(1+Assumptions!$J$24)^(X$1-$G$1)*CHOOSE(Assumptions!$P$3,'Cost Curves'!BE$6,'Cost Curves'!BE$7,'Cost Curves'!BE$8)</f>
        <v>706.59236279617335</v>
      </c>
      <c r="Y345" s="360"/>
      <c r="Z345" s="12"/>
    </row>
    <row r="346" spans="1:26" ht="14.25" customHeight="1">
      <c r="A346" s="423"/>
      <c r="B346" s="423"/>
      <c r="C346" s="423"/>
      <c r="D346" s="359" t="s">
        <v>83</v>
      </c>
      <c r="E346" s="12"/>
      <c r="F346" s="12"/>
      <c r="G346" s="360">
        <f>G$263*Assumptions!$AH37*(1+Assumptions!$J$24)^(G$1-$G$1)*CHOOSE(Assumptions!$P$3,'Cost Curves'!AN$6,'Cost Curves'!AN$7,'Cost Curves'!AN$8)</f>
        <v>0</v>
      </c>
      <c r="H346" s="360">
        <f>H$263*Assumptions!$AH37*(1+Assumptions!$J$24)^(H$1-$G$1)*CHOOSE(Assumptions!$P$3,'Cost Curves'!AO$6,'Cost Curves'!AO$7,'Cost Curves'!AO$8)</f>
        <v>0</v>
      </c>
      <c r="I346" s="360">
        <f>I$263*Assumptions!$AH37*(1+Assumptions!$J$24)^(I$1-$G$1)*CHOOSE(Assumptions!$P$3,'Cost Curves'!AP$6,'Cost Curves'!AP$7,'Cost Curves'!AP$8)</f>
        <v>0</v>
      </c>
      <c r="J346" s="360">
        <f>J$263*Assumptions!$AH37*(1+Assumptions!$J$24)^(J$1-$G$1)*CHOOSE(Assumptions!$P$3,'Cost Curves'!AQ$6,'Cost Curves'!AQ$7,'Cost Curves'!AQ$8)</f>
        <v>0</v>
      </c>
      <c r="K346" s="360">
        <f>K$263*Assumptions!$AG37*(1+Assumptions!$J$24)^(K$1-$G$1)*CHOOSE(Assumptions!$P$3,'Cost Curves'!AR$6,'Cost Curves'!AR$7,'Cost Curves'!AR$8)</f>
        <v>12324.321469499999</v>
      </c>
      <c r="L346" s="360">
        <f>L$263*Assumptions!$AG37*(1+Assumptions!$J$24)^(L$1-$G$1)*CHOOSE(Assumptions!$P$3,'Cost Curves'!AS$6,'Cost Curves'!AS$7,'Cost Curves'!AS$8)</f>
        <v>12694.051113584997</v>
      </c>
      <c r="M346" s="360">
        <f>M$263*Assumptions!$AG37*(1+Assumptions!$J$24)^(M$1-$G$1)*CHOOSE(Assumptions!$P$3,'Cost Curves'!AT$6,'Cost Curves'!AT$7,'Cost Curves'!AT$8)</f>
        <v>13074.87264699255</v>
      </c>
      <c r="N346" s="360">
        <f>N$263*Assumptions!$AG37*(1+Assumptions!$J$24)^(N$1-$G$1)*CHOOSE(Assumptions!$P$3,'Cost Curves'!AU$6,'Cost Curves'!AU$7,'Cost Curves'!AU$8)</f>
        <v>0</v>
      </c>
      <c r="O346" s="360">
        <f>O$263*Assumptions!$AG37*(1+Assumptions!$J$24)^(O$1-$G$1)*CHOOSE(Assumptions!$P$3,'Cost Curves'!AV$6,'Cost Curves'!AV$7,'Cost Curves'!AV$8)</f>
        <v>0</v>
      </c>
      <c r="P346" s="360">
        <f>P$263*Assumptions!$AG37*(1+Assumptions!$J$24)^(P$1-$G$1)*CHOOSE(Assumptions!$P$3,'Cost Curves'!AW$6,'Cost Curves'!AW$7,'Cost Curves'!AW$8)</f>
        <v>0</v>
      </c>
      <c r="Q346" s="360">
        <f>Q$263*Assumptions!$AG37*(1+Assumptions!$J$24)^(Q$1-$G$1)*CHOOSE(Assumptions!$P$3,'Cost Curves'!AX$6,'Cost Curves'!AX$7,'Cost Curves'!AX$8)</f>
        <v>14715.884353818134</v>
      </c>
      <c r="R346" s="360">
        <f>R$263*Assumptions!$AG37*(1+Assumptions!$J$24)^(R$1-$G$1)*CHOOSE(Assumptions!$P$3,'Cost Curves'!AY$6,'Cost Curves'!AY$7,'Cost Curves'!AY$8)</f>
        <v>15157.360884432677</v>
      </c>
      <c r="S346" s="360">
        <f>S$263*Assumptions!$AG37*(1+Assumptions!$J$24)^(S$1-$G$1)*CHOOSE(Assumptions!$P$3,'Cost Curves'!AZ$6,'Cost Curves'!AZ$7,'Cost Curves'!AZ$8)</f>
        <v>15612.081710965656</v>
      </c>
      <c r="T346" s="360">
        <f>T$263*Assumptions!$AG37*(1+Assumptions!$J$24)^(T$1-$G$1)*CHOOSE(Assumptions!$P$3,'Cost Curves'!BA$6,'Cost Curves'!BA$7,'Cost Curves'!BA$8)</f>
        <v>0</v>
      </c>
      <c r="U346" s="360">
        <f>U$263*Assumptions!$AG37*(1+Assumptions!$J$24)^(U$1-$G$1)*CHOOSE(Assumptions!$P$3,'Cost Curves'!BB$6,'Cost Curves'!BB$7,'Cost Curves'!BB$8)</f>
        <v>0</v>
      </c>
      <c r="V346" s="360">
        <f>V$263*Assumptions!$AG37*(1+Assumptions!$J$24)^(V$1-$G$1)*CHOOSE(Assumptions!$P$3,'Cost Curves'!BC$6,'Cost Curves'!BC$7,'Cost Curves'!BC$8)</f>
        <v>0</v>
      </c>
      <c r="W346" s="360">
        <f>W$263*Assumptions!$AG37*(1+Assumptions!$J$24)^(W$1-$G$1)*CHOOSE(Assumptions!$P$3,'Cost Curves'!BD$6,'Cost Curves'!BD$7,'Cost Curves'!BD$8)</f>
        <v>17571.535508131718</v>
      </c>
      <c r="X346" s="360">
        <f>X$263*Assumptions!$AG37*(1+Assumptions!$J$24)^(X$1-$G$1)*CHOOSE(Assumptions!$P$3,'Cost Curves'!BE$6,'Cost Curves'!BE$7,'Cost Curves'!BE$8)</f>
        <v>18098.68157337567</v>
      </c>
      <c r="Y346" s="360"/>
      <c r="Z346" s="12"/>
    </row>
    <row r="347" spans="1:26" ht="14.25" customHeight="1">
      <c r="A347" s="423"/>
      <c r="B347" s="423"/>
      <c r="C347" s="423"/>
      <c r="D347" s="359" t="s">
        <v>84</v>
      </c>
      <c r="E347" s="12"/>
      <c r="F347" s="12"/>
      <c r="G347" s="360">
        <f>G$263*Assumptions!$AH38*(1+Assumptions!$J$24)^(G$1-$G$1)*CHOOSE(Assumptions!$P$3,'Cost Curves'!AN$6,'Cost Curves'!AN$7,'Cost Curves'!AN$8)</f>
        <v>0</v>
      </c>
      <c r="H347" s="360">
        <f>H$263*Assumptions!$AH38*(1+Assumptions!$J$24)^(H$1-$G$1)*CHOOSE(Assumptions!$P$3,'Cost Curves'!AO$6,'Cost Curves'!AO$7,'Cost Curves'!AO$8)</f>
        <v>0</v>
      </c>
      <c r="I347" s="360">
        <f>I$263*Assumptions!$AH38*(1+Assumptions!$J$24)^(I$1-$G$1)*CHOOSE(Assumptions!$P$3,'Cost Curves'!AP$6,'Cost Curves'!AP$7,'Cost Curves'!AP$8)</f>
        <v>0</v>
      </c>
      <c r="J347" s="360">
        <f>J$263*Assumptions!$AH38*(1+Assumptions!$J$24)^(J$1-$G$1)*CHOOSE(Assumptions!$P$3,'Cost Curves'!AQ$6,'Cost Curves'!AQ$7,'Cost Curves'!AQ$8)</f>
        <v>0</v>
      </c>
      <c r="K347" s="360">
        <f>K$263*Assumptions!$AG38*(1+Assumptions!$J$24)^(K$1-$G$1)*CHOOSE(Assumptions!$P$3,'Cost Curves'!AR$6,'Cost Curves'!AR$7,'Cost Curves'!AR$8)</f>
        <v>29401.103889224996</v>
      </c>
      <c r="L347" s="360">
        <f>L$263*Assumptions!$AG38*(1+Assumptions!$J$24)^(L$1-$G$1)*CHOOSE(Assumptions!$P$3,'Cost Curves'!AS$6,'Cost Curves'!AS$7,'Cost Curves'!AS$8)</f>
        <v>30283.137005901746</v>
      </c>
      <c r="M347" s="360">
        <f>M$263*Assumptions!$AG38*(1+Assumptions!$J$24)^(M$1-$G$1)*CHOOSE(Assumptions!$P$3,'Cost Curves'!AT$6,'Cost Curves'!AT$7,'Cost Curves'!AT$8)</f>
        <v>31191.631116078799</v>
      </c>
      <c r="N347" s="360">
        <f>N$263*Assumptions!$AG38*(1+Assumptions!$J$24)^(N$1-$G$1)*CHOOSE(Assumptions!$P$3,'Cost Curves'!AU$6,'Cost Curves'!AU$7,'Cost Curves'!AU$8)</f>
        <v>0</v>
      </c>
      <c r="O347" s="360">
        <f>O$263*Assumptions!$AG38*(1+Assumptions!$J$24)^(O$1-$G$1)*CHOOSE(Assumptions!$P$3,'Cost Curves'!AV$6,'Cost Curves'!AV$7,'Cost Curves'!AV$8)</f>
        <v>0</v>
      </c>
      <c r="P347" s="360">
        <f>P$263*Assumptions!$AG38*(1+Assumptions!$J$24)^(P$1-$G$1)*CHOOSE(Assumptions!$P$3,'Cost Curves'!AW$6,'Cost Curves'!AW$7,'Cost Curves'!AW$8)</f>
        <v>0</v>
      </c>
      <c r="Q347" s="360">
        <f>Q$263*Assumptions!$AG38*(1+Assumptions!$J$24)^(Q$1-$G$1)*CHOOSE(Assumptions!$P$3,'Cost Curves'!AX$6,'Cost Curves'!AX$7,'Cost Curves'!AX$8)</f>
        <v>35106.455619416818</v>
      </c>
      <c r="R347" s="360">
        <f>R$263*Assumptions!$AG38*(1+Assumptions!$J$24)^(R$1-$G$1)*CHOOSE(Assumptions!$P$3,'Cost Curves'!AY$6,'Cost Curves'!AY$7,'Cost Curves'!AY$8)</f>
        <v>36159.649287999324</v>
      </c>
      <c r="S347" s="360">
        <f>S$263*Assumptions!$AG38*(1+Assumptions!$J$24)^(S$1-$G$1)*CHOOSE(Assumptions!$P$3,'Cost Curves'!AZ$6,'Cost Curves'!AZ$7,'Cost Curves'!AZ$8)</f>
        <v>37244.438766639301</v>
      </c>
      <c r="T347" s="360">
        <f>T$263*Assumptions!$AG38*(1+Assumptions!$J$24)^(T$1-$G$1)*CHOOSE(Assumptions!$P$3,'Cost Curves'!BA$6,'Cost Curves'!BA$7,'Cost Curves'!BA$8)</f>
        <v>0</v>
      </c>
      <c r="U347" s="360">
        <f>U$263*Assumptions!$AG38*(1+Assumptions!$J$24)^(U$1-$G$1)*CHOOSE(Assumptions!$P$3,'Cost Curves'!BB$6,'Cost Curves'!BB$7,'Cost Curves'!BB$8)</f>
        <v>0</v>
      </c>
      <c r="V347" s="360">
        <f>V$263*Assumptions!$AG38*(1+Assumptions!$J$24)^(V$1-$G$1)*CHOOSE(Assumptions!$P$3,'Cost Curves'!BC$6,'Cost Curves'!BC$7,'Cost Curves'!BC$8)</f>
        <v>0</v>
      </c>
      <c r="W347" s="360">
        <f>W$263*Assumptions!$AG38*(1+Assumptions!$J$24)^(W$1-$G$1)*CHOOSE(Assumptions!$P$3,'Cost Curves'!BD$6,'Cost Curves'!BD$7,'Cost Curves'!BD$8)</f>
        <v>41918.943955358067</v>
      </c>
      <c r="X347" s="360">
        <f>X$263*Assumptions!$AG38*(1+Assumptions!$J$24)^(X$1-$G$1)*CHOOSE(Assumptions!$P$3,'Cost Curves'!BE$6,'Cost Curves'!BE$7,'Cost Curves'!BE$8)</f>
        <v>43176.512274018809</v>
      </c>
      <c r="Y347" s="360"/>
      <c r="Z347" s="12"/>
    </row>
    <row r="348" spans="1:26" ht="14.25" customHeight="1">
      <c r="A348" s="423"/>
      <c r="B348" s="423"/>
      <c r="C348" s="423"/>
      <c r="D348" s="359" t="s">
        <v>85</v>
      </c>
      <c r="E348" s="12"/>
      <c r="F348" s="12"/>
      <c r="G348" s="360">
        <f>G$263*Assumptions!$AH39*(1+Assumptions!$J$24)^(G$1-$G$1)*CHOOSE(Assumptions!$P$3,'Cost Curves'!AN$6,'Cost Curves'!AN$7,'Cost Curves'!AN$8)</f>
        <v>0</v>
      </c>
      <c r="H348" s="360">
        <f>H$263*Assumptions!$AH39*(1+Assumptions!$J$24)^(H$1-$G$1)*CHOOSE(Assumptions!$P$3,'Cost Curves'!AO$6,'Cost Curves'!AO$7,'Cost Curves'!AO$8)</f>
        <v>0</v>
      </c>
      <c r="I348" s="360">
        <f>I$263*Assumptions!$AH39*(1+Assumptions!$J$24)^(I$1-$G$1)*CHOOSE(Assumptions!$P$3,'Cost Curves'!AP$6,'Cost Curves'!AP$7,'Cost Curves'!AP$8)</f>
        <v>0</v>
      </c>
      <c r="J348" s="360">
        <f>J$263*Assumptions!$AH39*(1+Assumptions!$J$24)^(J$1-$G$1)*CHOOSE(Assumptions!$P$3,'Cost Curves'!AQ$6,'Cost Curves'!AQ$7,'Cost Curves'!AQ$8)</f>
        <v>0</v>
      </c>
      <c r="K348" s="360">
        <f>K$263*Assumptions!$AG39*(1+Assumptions!$J$24)^(K$1-$G$1)*CHOOSE(Assumptions!$P$3,'Cost Curves'!AR$6,'Cost Curves'!AR$7,'Cost Curves'!AR$8)</f>
        <v>10564.307067862499</v>
      </c>
      <c r="L348" s="360">
        <f>L$263*Assumptions!$AG39*(1+Assumptions!$J$24)^(L$1-$G$1)*CHOOSE(Assumptions!$P$3,'Cost Curves'!AS$6,'Cost Curves'!AS$7,'Cost Curves'!AS$8)</f>
        <v>10881.236279898374</v>
      </c>
      <c r="M348" s="360">
        <f>M$263*Assumptions!$AG39*(1+Assumptions!$J$24)^(M$1-$G$1)*CHOOSE(Assumptions!$P$3,'Cost Curves'!AT$6,'Cost Curves'!AT$7,'Cost Curves'!AT$8)</f>
        <v>11207.673368295325</v>
      </c>
      <c r="N348" s="360">
        <f>N$263*Assumptions!$AG39*(1+Assumptions!$J$24)^(N$1-$G$1)*CHOOSE(Assumptions!$P$3,'Cost Curves'!AU$6,'Cost Curves'!AU$7,'Cost Curves'!AU$8)</f>
        <v>0</v>
      </c>
      <c r="O348" s="360">
        <f>O$263*Assumptions!$AG39*(1+Assumptions!$J$24)^(O$1-$G$1)*CHOOSE(Assumptions!$P$3,'Cost Curves'!AV$6,'Cost Curves'!AV$7,'Cost Curves'!AV$8)</f>
        <v>0</v>
      </c>
      <c r="P348" s="360">
        <f>P$263*Assumptions!$AG39*(1+Assumptions!$J$24)^(P$1-$G$1)*CHOOSE(Assumptions!$P$3,'Cost Curves'!AW$6,'Cost Curves'!AW$7,'Cost Curves'!AW$8)</f>
        <v>0</v>
      </c>
      <c r="Q348" s="360">
        <f>Q$263*Assumptions!$AG39*(1+Assumptions!$J$24)^(Q$1-$G$1)*CHOOSE(Assumptions!$P$3,'Cost Curves'!AX$6,'Cost Curves'!AX$7,'Cost Curves'!AX$8)</f>
        <v>12614.335115618764</v>
      </c>
      <c r="R348" s="360">
        <f>R$263*Assumptions!$AG39*(1+Assumptions!$J$24)^(R$1-$G$1)*CHOOSE(Assumptions!$P$3,'Cost Curves'!AY$6,'Cost Curves'!AY$7,'Cost Curves'!AY$8)</f>
        <v>12992.765169087326</v>
      </c>
      <c r="S348" s="360">
        <f>S$263*Assumptions!$AG39*(1+Assumptions!$J$24)^(S$1-$G$1)*CHOOSE(Assumptions!$P$3,'Cost Curves'!AZ$6,'Cost Curves'!AZ$7,'Cost Curves'!AZ$8)</f>
        <v>13382.548124159945</v>
      </c>
      <c r="T348" s="360">
        <f>T$263*Assumptions!$AG39*(1+Assumptions!$J$24)^(T$1-$G$1)*CHOOSE(Assumptions!$P$3,'Cost Curves'!BA$6,'Cost Curves'!BA$7,'Cost Curves'!BA$8)</f>
        <v>0</v>
      </c>
      <c r="U348" s="360">
        <f>U$263*Assumptions!$AG39*(1+Assumptions!$J$24)^(U$1-$G$1)*CHOOSE(Assumptions!$P$3,'Cost Curves'!BB$6,'Cost Curves'!BB$7,'Cost Curves'!BB$8)</f>
        <v>0</v>
      </c>
      <c r="V348" s="360">
        <f>V$263*Assumptions!$AG39*(1+Assumptions!$J$24)^(V$1-$G$1)*CHOOSE(Assumptions!$P$3,'Cost Curves'!BC$6,'Cost Curves'!BC$7,'Cost Curves'!BC$8)</f>
        <v>0</v>
      </c>
      <c r="W348" s="360">
        <f>W$263*Assumptions!$AG39*(1+Assumptions!$J$24)^(W$1-$G$1)*CHOOSE(Assumptions!$P$3,'Cost Curves'!BD$6,'Cost Curves'!BD$7,'Cost Curves'!BD$8)</f>
        <v>15062.175813990991</v>
      </c>
      <c r="X348" s="360">
        <f>X$263*Assumptions!$AG39*(1+Assumptions!$J$24)^(X$1-$G$1)*CHOOSE(Assumptions!$P$3,'Cost Curves'!BE$6,'Cost Curves'!BE$7,'Cost Curves'!BE$8)</f>
        <v>15514.04108841072</v>
      </c>
      <c r="Y348" s="360"/>
      <c r="Z348" s="12"/>
    </row>
    <row r="349" spans="1:26" ht="14.25" customHeight="1">
      <c r="A349" s="423"/>
      <c r="B349" s="423"/>
      <c r="C349" s="423"/>
      <c r="D349" s="359" t="s">
        <v>86</v>
      </c>
      <c r="E349" s="12"/>
      <c r="F349" s="12"/>
      <c r="G349" s="360">
        <f>G$263*Assumptions!$AH40*(1+Assumptions!$J$24)^(G$1-$G$1)*CHOOSE(Assumptions!$P$3,'Cost Curves'!AN$6,'Cost Curves'!AN$7,'Cost Curves'!AN$8)</f>
        <v>0</v>
      </c>
      <c r="H349" s="360">
        <f>H$263*Assumptions!$AH40*(1+Assumptions!$J$24)^(H$1-$G$1)*CHOOSE(Assumptions!$P$3,'Cost Curves'!AO$6,'Cost Curves'!AO$7,'Cost Curves'!AO$8)</f>
        <v>0</v>
      </c>
      <c r="I349" s="360">
        <f>I$263*Assumptions!$AH40*(1+Assumptions!$J$24)^(I$1-$G$1)*CHOOSE(Assumptions!$P$3,'Cost Curves'!AP$6,'Cost Curves'!AP$7,'Cost Curves'!AP$8)</f>
        <v>0</v>
      </c>
      <c r="J349" s="360">
        <f>J$263*Assumptions!$AH40*(1+Assumptions!$J$24)^(J$1-$G$1)*CHOOSE(Assumptions!$P$3,'Cost Curves'!AQ$6,'Cost Curves'!AQ$7,'Cost Curves'!AQ$8)</f>
        <v>0</v>
      </c>
      <c r="K349" s="360">
        <f>K$263*Assumptions!$AG40*(1+Assumptions!$J$24)^(K$1-$G$1)*CHOOSE(Assumptions!$P$3,'Cost Curves'!AR$6,'Cost Curves'!AR$7,'Cost Curves'!AR$8)</f>
        <v>489.5963323499999</v>
      </c>
      <c r="L349" s="360">
        <f>L$263*Assumptions!$AG40*(1+Assumptions!$J$24)^(L$1-$G$1)*CHOOSE(Assumptions!$P$3,'Cost Curves'!AS$6,'Cost Curves'!AS$7,'Cost Curves'!AS$8)</f>
        <v>504.28422232049985</v>
      </c>
      <c r="M349" s="360">
        <f>M$263*Assumptions!$AG40*(1+Assumptions!$J$24)^(M$1-$G$1)*CHOOSE(Assumptions!$P$3,'Cost Curves'!AT$6,'Cost Curves'!AT$7,'Cost Curves'!AT$8)</f>
        <v>519.41274899011489</v>
      </c>
      <c r="N349" s="360">
        <f>N$263*Assumptions!$AG40*(1+Assumptions!$J$24)^(N$1-$G$1)*CHOOSE(Assumptions!$P$3,'Cost Curves'!AU$6,'Cost Curves'!AU$7,'Cost Curves'!AU$8)</f>
        <v>0</v>
      </c>
      <c r="O349" s="360">
        <f>O$263*Assumptions!$AG40*(1+Assumptions!$J$24)^(O$1-$G$1)*CHOOSE(Assumptions!$P$3,'Cost Curves'!AV$6,'Cost Curves'!AV$7,'Cost Curves'!AV$8)</f>
        <v>0</v>
      </c>
      <c r="P349" s="360">
        <f>P$263*Assumptions!$AG40*(1+Assumptions!$J$24)^(P$1-$G$1)*CHOOSE(Assumptions!$P$3,'Cost Curves'!AW$6,'Cost Curves'!AW$7,'Cost Curves'!AW$8)</f>
        <v>0</v>
      </c>
      <c r="Q349" s="360">
        <f>Q$263*Assumptions!$AG40*(1+Assumptions!$J$24)^(Q$1-$G$1)*CHOOSE(Assumptions!$P$3,'Cost Curves'!AX$6,'Cost Curves'!AX$7,'Cost Curves'!AX$8)</f>
        <v>584.60362501469285</v>
      </c>
      <c r="R349" s="360">
        <f>R$263*Assumptions!$AG40*(1+Assumptions!$J$24)^(R$1-$G$1)*CHOOSE(Assumptions!$P$3,'Cost Curves'!AY$6,'Cost Curves'!AY$7,'Cost Curves'!AY$8)</f>
        <v>602.14173376513372</v>
      </c>
      <c r="S349" s="360">
        <f>S$263*Assumptions!$AG40*(1+Assumptions!$J$24)^(S$1-$G$1)*CHOOSE(Assumptions!$P$3,'Cost Curves'!AZ$6,'Cost Curves'!AZ$7,'Cost Curves'!AZ$8)</f>
        <v>620.20598577808767</v>
      </c>
      <c r="T349" s="360">
        <f>T$263*Assumptions!$AG40*(1+Assumptions!$J$24)^(T$1-$G$1)*CHOOSE(Assumptions!$P$3,'Cost Curves'!BA$6,'Cost Curves'!BA$7,'Cost Curves'!BA$8)</f>
        <v>0</v>
      </c>
      <c r="U349" s="360">
        <f>U$263*Assumptions!$AG40*(1+Assumptions!$J$24)^(U$1-$G$1)*CHOOSE(Assumptions!$P$3,'Cost Curves'!BB$6,'Cost Curves'!BB$7,'Cost Curves'!BB$8)</f>
        <v>0</v>
      </c>
      <c r="V349" s="360">
        <f>V$263*Assumptions!$AG40*(1+Assumptions!$J$24)^(V$1-$G$1)*CHOOSE(Assumptions!$P$3,'Cost Curves'!BC$6,'Cost Curves'!BC$7,'Cost Curves'!BC$8)</f>
        <v>0</v>
      </c>
      <c r="W349" s="360">
        <f>W$263*Assumptions!$AG40*(1+Assumptions!$J$24)^(W$1-$G$1)*CHOOSE(Assumptions!$P$3,'Cost Curves'!BD$6,'Cost Curves'!BD$7,'Cost Curves'!BD$8)</f>
        <v>698.04730100797224</v>
      </c>
      <c r="X349" s="360">
        <f>X$263*Assumptions!$AG40*(1+Assumptions!$J$24)^(X$1-$G$1)*CHOOSE(Assumptions!$P$3,'Cost Curves'!BE$6,'Cost Curves'!BE$7,'Cost Curves'!BE$8)</f>
        <v>718.98872003821145</v>
      </c>
      <c r="Y349" s="360"/>
      <c r="Z349" s="12"/>
    </row>
    <row r="350" spans="1:26" ht="14.25" customHeight="1">
      <c r="A350" s="423"/>
      <c r="B350" s="423"/>
      <c r="C350" s="423"/>
      <c r="D350" s="359" t="s">
        <v>87</v>
      </c>
      <c r="E350" s="12"/>
      <c r="F350" s="12"/>
      <c r="G350" s="360">
        <f>G$263*Assumptions!$AH41*(1+Assumptions!$J$24)^(G$1-$G$1)*CHOOSE(Assumptions!$P$3,'Cost Curves'!AN$6,'Cost Curves'!AN$7,'Cost Curves'!AN$8)</f>
        <v>0</v>
      </c>
      <c r="H350" s="360">
        <f>H$263*Assumptions!$AH41*(1+Assumptions!$J$24)^(H$1-$G$1)*CHOOSE(Assumptions!$P$3,'Cost Curves'!AO$6,'Cost Curves'!AO$7,'Cost Curves'!AO$8)</f>
        <v>0</v>
      </c>
      <c r="I350" s="360">
        <f>I$263*Assumptions!$AH41*(1+Assumptions!$J$24)^(I$1-$G$1)*CHOOSE(Assumptions!$P$3,'Cost Curves'!AP$6,'Cost Curves'!AP$7,'Cost Curves'!AP$8)</f>
        <v>0</v>
      </c>
      <c r="J350" s="360">
        <f>J$263*Assumptions!$AH41*(1+Assumptions!$J$24)^(J$1-$G$1)*CHOOSE(Assumptions!$P$3,'Cost Curves'!AQ$6,'Cost Curves'!AQ$7,'Cost Curves'!AQ$8)</f>
        <v>0</v>
      </c>
      <c r="K350" s="360">
        <f>K$263*Assumptions!$AG41*(1+Assumptions!$J$24)^(K$1-$G$1)*CHOOSE(Assumptions!$P$3,'Cost Curves'!AR$6,'Cost Curves'!AR$7,'Cost Curves'!AR$8)</f>
        <v>0</v>
      </c>
      <c r="L350" s="360">
        <f>L$263*Assumptions!$AG41*(1+Assumptions!$J$24)^(L$1-$G$1)*CHOOSE(Assumptions!$P$3,'Cost Curves'!AS$6,'Cost Curves'!AS$7,'Cost Curves'!AS$8)</f>
        <v>0</v>
      </c>
      <c r="M350" s="360">
        <f>M$263*Assumptions!$AG41*(1+Assumptions!$J$24)^(M$1-$G$1)*CHOOSE(Assumptions!$P$3,'Cost Curves'!AT$6,'Cost Curves'!AT$7,'Cost Curves'!AT$8)</f>
        <v>0</v>
      </c>
      <c r="N350" s="360">
        <f>N$263*Assumptions!$AG41*(1+Assumptions!$J$24)^(N$1-$G$1)*CHOOSE(Assumptions!$P$3,'Cost Curves'!AU$6,'Cost Curves'!AU$7,'Cost Curves'!AU$8)</f>
        <v>0</v>
      </c>
      <c r="O350" s="360">
        <f>O$263*Assumptions!$AG41*(1+Assumptions!$J$24)^(O$1-$G$1)*CHOOSE(Assumptions!$P$3,'Cost Curves'!AV$6,'Cost Curves'!AV$7,'Cost Curves'!AV$8)</f>
        <v>0</v>
      </c>
      <c r="P350" s="360">
        <f>P$263*Assumptions!$AG41*(1+Assumptions!$J$24)^(P$1-$G$1)*CHOOSE(Assumptions!$P$3,'Cost Curves'!AW$6,'Cost Curves'!AW$7,'Cost Curves'!AW$8)</f>
        <v>0</v>
      </c>
      <c r="Q350" s="360">
        <f>Q$263*Assumptions!$AG41*(1+Assumptions!$J$24)^(Q$1-$G$1)*CHOOSE(Assumptions!$P$3,'Cost Curves'!AX$6,'Cost Curves'!AX$7,'Cost Curves'!AX$8)</f>
        <v>0</v>
      </c>
      <c r="R350" s="360">
        <f>R$263*Assumptions!$AG41*(1+Assumptions!$J$24)^(R$1-$G$1)*CHOOSE(Assumptions!$P$3,'Cost Curves'!AY$6,'Cost Curves'!AY$7,'Cost Curves'!AY$8)</f>
        <v>0</v>
      </c>
      <c r="S350" s="360">
        <f>S$263*Assumptions!$AG41*(1+Assumptions!$J$24)^(S$1-$G$1)*CHOOSE(Assumptions!$P$3,'Cost Curves'!AZ$6,'Cost Curves'!AZ$7,'Cost Curves'!AZ$8)</f>
        <v>0</v>
      </c>
      <c r="T350" s="360">
        <f>T$263*Assumptions!$AG41*(1+Assumptions!$J$24)^(T$1-$G$1)*CHOOSE(Assumptions!$P$3,'Cost Curves'!BA$6,'Cost Curves'!BA$7,'Cost Curves'!BA$8)</f>
        <v>0</v>
      </c>
      <c r="U350" s="360">
        <f>U$263*Assumptions!$AG41*(1+Assumptions!$J$24)^(U$1-$G$1)*CHOOSE(Assumptions!$P$3,'Cost Curves'!BB$6,'Cost Curves'!BB$7,'Cost Curves'!BB$8)</f>
        <v>0</v>
      </c>
      <c r="V350" s="360">
        <f>V$263*Assumptions!$AG41*(1+Assumptions!$J$24)^(V$1-$G$1)*CHOOSE(Assumptions!$P$3,'Cost Curves'!BC$6,'Cost Curves'!BC$7,'Cost Curves'!BC$8)</f>
        <v>0</v>
      </c>
      <c r="W350" s="360">
        <f>W$263*Assumptions!$AG41*(1+Assumptions!$J$24)^(W$1-$G$1)*CHOOSE(Assumptions!$P$3,'Cost Curves'!BD$6,'Cost Curves'!BD$7,'Cost Curves'!BD$8)</f>
        <v>0</v>
      </c>
      <c r="X350" s="360">
        <f>X$263*Assumptions!$AG41*(1+Assumptions!$J$24)^(X$1-$G$1)*CHOOSE(Assumptions!$P$3,'Cost Curves'!BE$6,'Cost Curves'!BE$7,'Cost Curves'!BE$8)</f>
        <v>0</v>
      </c>
      <c r="Y350" s="360"/>
      <c r="Z350" s="12"/>
    </row>
    <row r="351" spans="1:26" ht="14.25" customHeight="1">
      <c r="A351" s="423"/>
      <c r="B351" s="423"/>
      <c r="C351" s="423"/>
      <c r="D351" s="359" t="s">
        <v>89</v>
      </c>
      <c r="E351" s="12"/>
      <c r="F351" s="12"/>
      <c r="G351" s="360">
        <f>G$263*Assumptions!$AH43*(1+Assumptions!$J$24)^(G$1-$G$1)*CHOOSE(Assumptions!$P$3,'Cost Curves'!AN$6,'Cost Curves'!AN$7,'Cost Curves'!AN$8)</f>
        <v>0</v>
      </c>
      <c r="H351" s="360">
        <f>H$263*Assumptions!$AH43*(1+Assumptions!$J$24)^(H$1-$G$1)*CHOOSE(Assumptions!$P$3,'Cost Curves'!AO$6,'Cost Curves'!AO$7,'Cost Curves'!AO$8)</f>
        <v>0</v>
      </c>
      <c r="I351" s="360">
        <f>I$263*Assumptions!$AH43*(1+Assumptions!$J$24)^(I$1-$G$1)*CHOOSE(Assumptions!$P$3,'Cost Curves'!AP$6,'Cost Curves'!AP$7,'Cost Curves'!AP$8)</f>
        <v>0</v>
      </c>
      <c r="J351" s="360">
        <f>J$263*Assumptions!$AH43*(1+Assumptions!$J$24)^(J$1-$G$1)*CHOOSE(Assumptions!$P$3,'Cost Curves'!AQ$6,'Cost Curves'!AQ$7,'Cost Curves'!AQ$8)</f>
        <v>0</v>
      </c>
      <c r="K351" s="360">
        <f>K$263*Assumptions!$AG43*(1+Assumptions!$J$24)^(K$1-$G$1)*CHOOSE(Assumptions!$P$3,'Cost Curves'!AR$6,'Cost Curves'!AR$7,'Cost Curves'!AR$8)</f>
        <v>3574.8973577625002</v>
      </c>
      <c r="L351" s="360">
        <f>L$263*Assumptions!$AG43*(1+Assumptions!$J$24)^(L$1-$G$1)*CHOOSE(Assumptions!$P$3,'Cost Curves'!AS$6,'Cost Curves'!AS$7,'Cost Curves'!AS$8)</f>
        <v>3682.1442784953751</v>
      </c>
      <c r="M351" s="360">
        <f>M$263*Assumptions!$AG43*(1+Assumptions!$J$24)^(M$1-$G$1)*CHOOSE(Assumptions!$P$3,'Cost Curves'!AT$6,'Cost Curves'!AT$7,'Cost Curves'!AT$8)</f>
        <v>3792.6086068502364</v>
      </c>
      <c r="N351" s="360">
        <f>N$263*Assumptions!$AG43*(1+Assumptions!$J$24)^(N$1-$G$1)*CHOOSE(Assumptions!$P$3,'Cost Curves'!AU$6,'Cost Curves'!AU$7,'Cost Curves'!AU$8)</f>
        <v>0</v>
      </c>
      <c r="O351" s="360">
        <f>O$263*Assumptions!$AG43*(1+Assumptions!$J$24)^(O$1-$G$1)*CHOOSE(Assumptions!$P$3,'Cost Curves'!AV$6,'Cost Curves'!AV$7,'Cost Curves'!AV$8)</f>
        <v>0</v>
      </c>
      <c r="P351" s="360">
        <f>P$263*Assumptions!$AG43*(1+Assumptions!$J$24)^(P$1-$G$1)*CHOOSE(Assumptions!$P$3,'Cost Curves'!AW$6,'Cost Curves'!AW$7,'Cost Curves'!AW$8)</f>
        <v>0</v>
      </c>
      <c r="Q351" s="360">
        <f>Q$263*Assumptions!$AG43*(1+Assumptions!$J$24)^(Q$1-$G$1)*CHOOSE(Assumptions!$P$3,'Cost Curves'!AX$6,'Cost Curves'!AX$7,'Cost Curves'!AX$8)</f>
        <v>4268.6143998917678</v>
      </c>
      <c r="R351" s="360">
        <f>R$263*Assumptions!$AG43*(1+Assumptions!$J$24)^(R$1-$G$1)*CHOOSE(Assumptions!$P$3,'Cost Curves'!AY$6,'Cost Curves'!AY$7,'Cost Curves'!AY$8)</f>
        <v>4396.6728318885207</v>
      </c>
      <c r="S351" s="360">
        <f>S$263*Assumptions!$AG43*(1+Assumptions!$J$24)^(S$1-$G$1)*CHOOSE(Assumptions!$P$3,'Cost Curves'!AZ$6,'Cost Curves'!AZ$7,'Cost Curves'!AZ$8)</f>
        <v>4528.5730168451755</v>
      </c>
      <c r="T351" s="360">
        <f>T$263*Assumptions!$AG43*(1+Assumptions!$J$24)^(T$1-$G$1)*CHOOSE(Assumptions!$P$3,'Cost Curves'!BA$6,'Cost Curves'!BA$7,'Cost Curves'!BA$8)</f>
        <v>0</v>
      </c>
      <c r="U351" s="360">
        <f>U$263*Assumptions!$AG43*(1+Assumptions!$J$24)^(U$1-$G$1)*CHOOSE(Assumptions!$P$3,'Cost Curves'!BB$6,'Cost Curves'!BB$7,'Cost Curves'!BB$8)</f>
        <v>0</v>
      </c>
      <c r="V351" s="360">
        <f>V$263*Assumptions!$AG43*(1+Assumptions!$J$24)^(V$1-$G$1)*CHOOSE(Assumptions!$P$3,'Cost Curves'!BC$6,'Cost Curves'!BC$7,'Cost Curves'!BC$8)</f>
        <v>0</v>
      </c>
      <c r="W351" s="360">
        <f>W$263*Assumptions!$AG43*(1+Assumptions!$J$24)^(W$1-$G$1)*CHOOSE(Assumptions!$P$3,'Cost Curves'!BD$6,'Cost Curves'!BD$7,'Cost Curves'!BD$8)</f>
        <v>5096.9488271875234</v>
      </c>
      <c r="X351" s="360">
        <f>X$263*Assumptions!$AG43*(1+Assumptions!$J$24)^(X$1-$G$1)*CHOOSE(Assumptions!$P$3,'Cost Curves'!BE$6,'Cost Curves'!BE$7,'Cost Curves'!BE$8)</f>
        <v>5249.8572920031493</v>
      </c>
      <c r="Y351" s="360"/>
      <c r="Z351" s="12"/>
    </row>
    <row r="352" spans="1:26" ht="14.25" customHeight="1">
      <c r="A352" s="423"/>
      <c r="B352" s="423"/>
      <c r="C352" s="423"/>
      <c r="D352" s="359" t="s">
        <v>90</v>
      </c>
      <c r="E352" s="12"/>
      <c r="F352" s="12"/>
      <c r="G352" s="360">
        <f>G$263*Assumptions!$AH44*(1+Assumptions!$J$24)^(G$1-$G$1)*CHOOSE(Assumptions!$P$3,'Cost Curves'!AN$6,'Cost Curves'!AN$7,'Cost Curves'!AN$8)</f>
        <v>0</v>
      </c>
      <c r="H352" s="360">
        <f>H$263*Assumptions!$AH44*(1+Assumptions!$J$24)^(H$1-$G$1)*CHOOSE(Assumptions!$P$3,'Cost Curves'!AO$6,'Cost Curves'!AO$7,'Cost Curves'!AO$8)</f>
        <v>0</v>
      </c>
      <c r="I352" s="360">
        <f>I$263*Assumptions!$AH44*(1+Assumptions!$J$24)^(I$1-$G$1)*CHOOSE(Assumptions!$P$3,'Cost Curves'!AP$6,'Cost Curves'!AP$7,'Cost Curves'!AP$8)</f>
        <v>0</v>
      </c>
      <c r="J352" s="360">
        <f>J$263*Assumptions!$AH44*(1+Assumptions!$J$24)^(J$1-$G$1)*CHOOSE(Assumptions!$P$3,'Cost Curves'!AQ$6,'Cost Curves'!AQ$7,'Cost Curves'!AQ$8)</f>
        <v>0</v>
      </c>
      <c r="K352" s="360">
        <f>K$263*Assumptions!$AG44*(1+Assumptions!$J$24)^(K$1-$G$1)*CHOOSE(Assumptions!$P$3,'Cost Curves'!AR$6,'Cost Curves'!AR$7,'Cost Curves'!AR$8)</f>
        <v>443.16909393749995</v>
      </c>
      <c r="L352" s="360">
        <f>L$263*Assumptions!$AG44*(1+Assumptions!$J$24)^(L$1-$G$1)*CHOOSE(Assumptions!$P$3,'Cost Curves'!AS$6,'Cost Curves'!AS$7,'Cost Curves'!AS$8)</f>
        <v>456.46416675562494</v>
      </c>
      <c r="M352" s="360">
        <f>M$263*Assumptions!$AG44*(1+Assumptions!$J$24)^(M$1-$G$1)*CHOOSE(Assumptions!$P$3,'Cost Curves'!AT$6,'Cost Curves'!AT$7,'Cost Curves'!AT$8)</f>
        <v>470.15809175829372</v>
      </c>
      <c r="N352" s="360">
        <f>N$263*Assumptions!$AG44*(1+Assumptions!$J$24)^(N$1-$G$1)*CHOOSE(Assumptions!$P$3,'Cost Curves'!AU$6,'Cost Curves'!AU$7,'Cost Curves'!AU$8)</f>
        <v>0</v>
      </c>
      <c r="O352" s="360">
        <f>O$263*Assumptions!$AG44*(1+Assumptions!$J$24)^(O$1-$G$1)*CHOOSE(Assumptions!$P$3,'Cost Curves'!AV$6,'Cost Curves'!AV$7,'Cost Curves'!AV$8)</f>
        <v>0</v>
      </c>
      <c r="P352" s="360">
        <f>P$263*Assumptions!$AG44*(1+Assumptions!$J$24)^(P$1-$G$1)*CHOOSE(Assumptions!$P$3,'Cost Curves'!AW$6,'Cost Curves'!AW$7,'Cost Curves'!AW$8)</f>
        <v>0</v>
      </c>
      <c r="Q352" s="360">
        <f>Q$263*Assumptions!$AG44*(1+Assumptions!$J$24)^(Q$1-$G$1)*CHOOSE(Assumptions!$P$3,'Cost Curves'!AX$6,'Cost Curves'!AX$7,'Cost Curves'!AX$8)</f>
        <v>529.1670743667479</v>
      </c>
      <c r="R352" s="360">
        <f>R$263*Assumptions!$AG44*(1+Assumptions!$J$24)^(R$1-$G$1)*CHOOSE(Assumptions!$P$3,'Cost Curves'!AY$6,'Cost Curves'!AY$7,'Cost Curves'!AY$8)</f>
        <v>545.04208659775043</v>
      </c>
      <c r="S352" s="360">
        <f>S$263*Assumptions!$AG44*(1+Assumptions!$J$24)^(S$1-$G$1)*CHOOSE(Assumptions!$P$3,'Cost Curves'!AZ$6,'Cost Curves'!AZ$7,'Cost Curves'!AZ$8)</f>
        <v>561.39334919568284</v>
      </c>
      <c r="T352" s="360">
        <f>T$263*Assumptions!$AG44*(1+Assumptions!$J$24)^(T$1-$G$1)*CHOOSE(Assumptions!$P$3,'Cost Curves'!BA$6,'Cost Curves'!BA$7,'Cost Curves'!BA$8)</f>
        <v>0</v>
      </c>
      <c r="U352" s="360">
        <f>U$263*Assumptions!$AG44*(1+Assumptions!$J$24)^(U$1-$G$1)*CHOOSE(Assumptions!$P$3,'Cost Curves'!BB$6,'Cost Curves'!BB$7,'Cost Curves'!BB$8)</f>
        <v>0</v>
      </c>
      <c r="V352" s="360">
        <f>V$263*Assumptions!$AG44*(1+Assumptions!$J$24)^(V$1-$G$1)*CHOOSE(Assumptions!$P$3,'Cost Curves'!BC$6,'Cost Curves'!BC$7,'Cost Curves'!BC$8)</f>
        <v>0</v>
      </c>
      <c r="W352" s="360">
        <f>W$263*Assumptions!$AG44*(1+Assumptions!$J$24)^(W$1-$G$1)*CHOOSE(Assumptions!$P$3,'Cost Curves'!BD$6,'Cost Curves'!BD$7,'Cost Curves'!BD$8)</f>
        <v>631.85316039514737</v>
      </c>
      <c r="X352" s="360">
        <f>X$263*Assumptions!$AG44*(1+Assumptions!$J$24)^(X$1-$G$1)*CHOOSE(Assumptions!$P$3,'Cost Curves'!BE$6,'Cost Curves'!BE$7,'Cost Curves'!BE$8)</f>
        <v>650.80875520700181</v>
      </c>
      <c r="Y352" s="360"/>
      <c r="Z352" s="12"/>
    </row>
    <row r="353" spans="1:26" ht="14.25" customHeight="1">
      <c r="A353" s="423"/>
      <c r="B353" s="423"/>
      <c r="C353" s="423"/>
      <c r="D353" s="359" t="s">
        <v>171</v>
      </c>
      <c r="E353" s="12"/>
      <c r="F353" s="12"/>
      <c r="G353" s="360">
        <f>G$263*Assumptions!$AH45*(1+Assumptions!$J$24)^(G$1-$G$1)*CHOOSE(Assumptions!$P$3,'Cost Curves'!AN$6,'Cost Curves'!AN$7,'Cost Curves'!AN$8)</f>
        <v>0</v>
      </c>
      <c r="H353" s="360">
        <f>H$263*Assumptions!$AH45*(1+Assumptions!$J$24)^(H$1-$G$1)*CHOOSE(Assumptions!$P$3,'Cost Curves'!AO$6,'Cost Curves'!AO$7,'Cost Curves'!AO$8)</f>
        <v>0</v>
      </c>
      <c r="I353" s="360">
        <f>I$263*Assumptions!$AH45*(1+Assumptions!$J$24)^(I$1-$G$1)*CHOOSE(Assumptions!$P$3,'Cost Curves'!AP$6,'Cost Curves'!AP$7,'Cost Curves'!AP$8)</f>
        <v>0</v>
      </c>
      <c r="J353" s="360">
        <f>J$263*Assumptions!$AH45*(1+Assumptions!$J$24)^(J$1-$G$1)*CHOOSE(Assumptions!$P$3,'Cost Curves'!AQ$6,'Cost Curves'!AQ$7,'Cost Curves'!AQ$8)</f>
        <v>0</v>
      </c>
      <c r="K353" s="360">
        <f>K$263*Assumptions!$AG45*(1+Assumptions!$J$24)^(K$1-$G$1)*CHOOSE(Assumptions!$P$3,'Cost Curves'!AR$6,'Cost Curves'!AR$7,'Cost Curves'!AR$8)</f>
        <v>0</v>
      </c>
      <c r="L353" s="360">
        <f>L$263*Assumptions!$AG45*(1+Assumptions!$J$24)^(L$1-$G$1)*CHOOSE(Assumptions!$P$3,'Cost Curves'!AS$6,'Cost Curves'!AS$7,'Cost Curves'!AS$8)</f>
        <v>0</v>
      </c>
      <c r="M353" s="360">
        <f>M$263*Assumptions!$AG45*(1+Assumptions!$J$24)^(M$1-$G$1)*CHOOSE(Assumptions!$P$3,'Cost Curves'!AT$6,'Cost Curves'!AT$7,'Cost Curves'!AT$8)</f>
        <v>0</v>
      </c>
      <c r="N353" s="360">
        <f>N$263*Assumptions!$AG45*(1+Assumptions!$J$24)^(N$1-$G$1)*CHOOSE(Assumptions!$P$3,'Cost Curves'!AU$6,'Cost Curves'!AU$7,'Cost Curves'!AU$8)</f>
        <v>0</v>
      </c>
      <c r="O353" s="360">
        <f>O$263*Assumptions!$AG45*(1+Assumptions!$J$24)^(O$1-$G$1)*CHOOSE(Assumptions!$P$3,'Cost Curves'!AV$6,'Cost Curves'!AV$7,'Cost Curves'!AV$8)</f>
        <v>0</v>
      </c>
      <c r="P353" s="360">
        <f>P$263*Assumptions!$AG45*(1+Assumptions!$J$24)^(P$1-$G$1)*CHOOSE(Assumptions!$P$3,'Cost Curves'!AW$6,'Cost Curves'!AW$7,'Cost Curves'!AW$8)</f>
        <v>0</v>
      </c>
      <c r="Q353" s="360">
        <f>Q$263*Assumptions!$AG45*(1+Assumptions!$J$24)^(Q$1-$G$1)*CHOOSE(Assumptions!$P$3,'Cost Curves'!AX$6,'Cost Curves'!AX$7,'Cost Curves'!AX$8)</f>
        <v>0</v>
      </c>
      <c r="R353" s="360">
        <f>R$263*Assumptions!$AG45*(1+Assumptions!$J$24)^(R$1-$G$1)*CHOOSE(Assumptions!$P$3,'Cost Curves'!AY$6,'Cost Curves'!AY$7,'Cost Curves'!AY$8)</f>
        <v>0</v>
      </c>
      <c r="S353" s="360">
        <f>S$263*Assumptions!$AG45*(1+Assumptions!$J$24)^(S$1-$G$1)*CHOOSE(Assumptions!$P$3,'Cost Curves'!AZ$6,'Cost Curves'!AZ$7,'Cost Curves'!AZ$8)</f>
        <v>0</v>
      </c>
      <c r="T353" s="360">
        <f>T$263*Assumptions!$AG45*(1+Assumptions!$J$24)^(T$1-$G$1)*CHOOSE(Assumptions!$P$3,'Cost Curves'!BA$6,'Cost Curves'!BA$7,'Cost Curves'!BA$8)</f>
        <v>0</v>
      </c>
      <c r="U353" s="360">
        <f>U$263*Assumptions!$AG45*(1+Assumptions!$J$24)^(U$1-$G$1)*CHOOSE(Assumptions!$P$3,'Cost Curves'!BB$6,'Cost Curves'!BB$7,'Cost Curves'!BB$8)</f>
        <v>0</v>
      </c>
      <c r="V353" s="360">
        <f>V$263*Assumptions!$AG45*(1+Assumptions!$J$24)^(V$1-$G$1)*CHOOSE(Assumptions!$P$3,'Cost Curves'!BC$6,'Cost Curves'!BC$7,'Cost Curves'!BC$8)</f>
        <v>0</v>
      </c>
      <c r="W353" s="360">
        <f>W$263*Assumptions!$AG45*(1+Assumptions!$J$24)^(W$1-$G$1)*CHOOSE(Assumptions!$P$3,'Cost Curves'!BD$6,'Cost Curves'!BD$7,'Cost Curves'!BD$8)</f>
        <v>0</v>
      </c>
      <c r="X353" s="360">
        <f>X$263*Assumptions!$AG45*(1+Assumptions!$J$24)^(X$1-$G$1)*CHOOSE(Assumptions!$P$3,'Cost Curves'!BE$6,'Cost Curves'!BE$7,'Cost Curves'!BE$8)</f>
        <v>0</v>
      </c>
      <c r="Y353" s="360"/>
      <c r="Z353" s="12"/>
    </row>
    <row r="354" spans="1:26" ht="14.25" customHeight="1">
      <c r="A354" s="423"/>
      <c r="B354" s="423"/>
      <c r="C354" s="423"/>
      <c r="D354" s="359" t="s">
        <v>92</v>
      </c>
      <c r="E354" s="12"/>
      <c r="F354" s="12"/>
      <c r="G354" s="360">
        <f>G$263*Assumptions!$AH46*(1+Assumptions!$J$24)^(G$1-$G$1)*CHOOSE(Assumptions!$P$3,'Cost Curves'!AN$6,'Cost Curves'!AN$7,'Cost Curves'!AN$8)</f>
        <v>0</v>
      </c>
      <c r="H354" s="360">
        <f>H$263*Assumptions!$AH46*(1+Assumptions!$J$24)^(H$1-$G$1)*CHOOSE(Assumptions!$P$3,'Cost Curves'!AO$6,'Cost Curves'!AO$7,'Cost Curves'!AO$8)</f>
        <v>0</v>
      </c>
      <c r="I354" s="360">
        <f>I$263*Assumptions!$AH46*(1+Assumptions!$J$24)^(I$1-$G$1)*CHOOSE(Assumptions!$P$3,'Cost Curves'!AP$6,'Cost Curves'!AP$7,'Cost Curves'!AP$8)</f>
        <v>0</v>
      </c>
      <c r="J354" s="360">
        <f>J$263*Assumptions!$AH46*(1+Assumptions!$J$24)^(J$1-$G$1)*CHOOSE(Assumptions!$P$3,'Cost Curves'!AQ$6,'Cost Curves'!AQ$7,'Cost Curves'!AQ$8)</f>
        <v>0</v>
      </c>
      <c r="K354" s="360">
        <f>K$263*Assumptions!$AG46*(1+Assumptions!$J$24)^(K$1-$G$1)*CHOOSE(Assumptions!$P$3,'Cost Curves'!AR$6,'Cost Curves'!AR$7,'Cost Curves'!AR$8)</f>
        <v>2743.4277243749998</v>
      </c>
      <c r="L354" s="360">
        <f>L$263*Assumptions!$AG46*(1+Assumptions!$J$24)^(L$1-$G$1)*CHOOSE(Assumptions!$P$3,'Cost Curves'!AS$6,'Cost Curves'!AS$7,'Cost Curves'!AS$8)</f>
        <v>2825.7305561062494</v>
      </c>
      <c r="M354" s="360">
        <f>M$263*Assumptions!$AG46*(1+Assumptions!$J$24)^(M$1-$G$1)*CHOOSE(Assumptions!$P$3,'Cost Curves'!AT$6,'Cost Curves'!AT$7,'Cost Curves'!AT$8)</f>
        <v>2910.5024727894374</v>
      </c>
      <c r="N354" s="360">
        <f>N$263*Assumptions!$AG46*(1+Assumptions!$J$24)^(N$1-$G$1)*CHOOSE(Assumptions!$P$3,'Cost Curves'!AU$6,'Cost Curves'!AU$7,'Cost Curves'!AU$8)</f>
        <v>0</v>
      </c>
      <c r="O354" s="360">
        <f>O$263*Assumptions!$AG46*(1+Assumptions!$J$24)^(O$1-$G$1)*CHOOSE(Assumptions!$P$3,'Cost Curves'!AV$6,'Cost Curves'!AV$7,'Cost Curves'!AV$8)</f>
        <v>0</v>
      </c>
      <c r="P354" s="360">
        <f>P$263*Assumptions!$AG46*(1+Assumptions!$J$24)^(P$1-$G$1)*CHOOSE(Assumptions!$P$3,'Cost Curves'!AW$6,'Cost Curves'!AW$7,'Cost Curves'!AW$8)</f>
        <v>0</v>
      </c>
      <c r="Q354" s="360">
        <f>Q$263*Assumptions!$AG46*(1+Assumptions!$J$24)^(Q$1-$G$1)*CHOOSE(Assumptions!$P$3,'Cost Curves'!AX$6,'Cost Curves'!AX$7,'Cost Curves'!AX$8)</f>
        <v>3275.796174651297</v>
      </c>
      <c r="R354" s="360">
        <f>R$263*Assumptions!$AG46*(1+Assumptions!$J$24)^(R$1-$G$1)*CHOOSE(Assumptions!$P$3,'Cost Curves'!AY$6,'Cost Curves'!AY$7,'Cost Curves'!AY$8)</f>
        <v>3374.0700598908356</v>
      </c>
      <c r="S354" s="360">
        <f>S$263*Assumptions!$AG46*(1+Assumptions!$J$24)^(S$1-$G$1)*CHOOSE(Assumptions!$P$3,'Cost Curves'!AZ$6,'Cost Curves'!AZ$7,'Cost Curves'!AZ$8)</f>
        <v>3475.2921616875606</v>
      </c>
      <c r="T354" s="360">
        <f>T$263*Assumptions!$AG46*(1+Assumptions!$J$24)^(T$1-$G$1)*CHOOSE(Assumptions!$P$3,'Cost Curves'!BA$6,'Cost Curves'!BA$7,'Cost Curves'!BA$8)</f>
        <v>0</v>
      </c>
      <c r="U354" s="360">
        <f>U$263*Assumptions!$AG46*(1+Assumptions!$J$24)^(U$1-$G$1)*CHOOSE(Assumptions!$P$3,'Cost Curves'!BB$6,'Cost Curves'!BB$7,'Cost Curves'!BB$8)</f>
        <v>0</v>
      </c>
      <c r="V354" s="360">
        <f>V$263*Assumptions!$AG46*(1+Assumptions!$J$24)^(V$1-$G$1)*CHOOSE(Assumptions!$P$3,'Cost Curves'!BC$6,'Cost Curves'!BC$7,'Cost Curves'!BC$8)</f>
        <v>0</v>
      </c>
      <c r="W354" s="360">
        <f>W$263*Assumptions!$AG46*(1+Assumptions!$J$24)^(W$1-$G$1)*CHOOSE(Assumptions!$P$3,'Cost Curves'!BD$6,'Cost Curves'!BD$7,'Cost Curves'!BD$8)</f>
        <v>3911.4719453032935</v>
      </c>
      <c r="X354" s="360">
        <f>X$263*Assumptions!$AG46*(1+Assumptions!$J$24)^(X$1-$G$1)*CHOOSE(Assumptions!$P$3,'Cost Curves'!BE$6,'Cost Curves'!BE$7,'Cost Curves'!BE$8)</f>
        <v>4028.8161036623924</v>
      </c>
      <c r="Y354" s="360"/>
      <c r="Z354" s="12"/>
    </row>
    <row r="355" spans="1:26" ht="14.25" customHeight="1">
      <c r="A355" s="423"/>
      <c r="B355" s="423"/>
      <c r="C355" s="423"/>
      <c r="D355" s="359" t="s">
        <v>93</v>
      </c>
      <c r="E355" s="12"/>
      <c r="F355" s="12"/>
      <c r="G355" s="360">
        <f>G$263*Assumptions!$AH47*(1+Assumptions!$J$24)^(G$1-$G$1)*CHOOSE(Assumptions!$P$3,'Cost Curves'!AN$6,'Cost Curves'!AN$7,'Cost Curves'!AN$8)</f>
        <v>0</v>
      </c>
      <c r="H355" s="360">
        <f>H$263*Assumptions!$AH47*(1+Assumptions!$J$24)^(H$1-$G$1)*CHOOSE(Assumptions!$P$3,'Cost Curves'!AO$6,'Cost Curves'!AO$7,'Cost Curves'!AO$8)</f>
        <v>0</v>
      </c>
      <c r="I355" s="360">
        <f>I$263*Assumptions!$AH47*(1+Assumptions!$J$24)^(I$1-$G$1)*CHOOSE(Assumptions!$P$3,'Cost Curves'!AP$6,'Cost Curves'!AP$7,'Cost Curves'!AP$8)</f>
        <v>0</v>
      </c>
      <c r="J355" s="360">
        <f>J$263*Assumptions!$AH47*(1+Assumptions!$J$24)^(J$1-$G$1)*CHOOSE(Assumptions!$P$3,'Cost Curves'!AQ$6,'Cost Curves'!AQ$7,'Cost Curves'!AQ$8)</f>
        <v>0</v>
      </c>
      <c r="K355" s="360">
        <f>K$263*Assumptions!$AG47*(1+Assumptions!$J$24)^(K$1-$G$1)*CHOOSE(Assumptions!$P$3,'Cost Curves'!AR$6,'Cost Curves'!AR$7,'Cost Curves'!AR$8)</f>
        <v>2431.0990296</v>
      </c>
      <c r="L355" s="360">
        <f>L$263*Assumptions!$AG47*(1+Assumptions!$J$24)^(L$1-$G$1)*CHOOSE(Assumptions!$P$3,'Cost Curves'!AS$6,'Cost Curves'!AS$7,'Cost Curves'!AS$8)</f>
        <v>2504.0320004879995</v>
      </c>
      <c r="M355" s="360">
        <f>M$263*Assumptions!$AG47*(1+Assumptions!$J$24)^(M$1-$G$1)*CHOOSE(Assumptions!$P$3,'Cost Curves'!AT$6,'Cost Curves'!AT$7,'Cost Curves'!AT$8)</f>
        <v>2579.1529605026399</v>
      </c>
      <c r="N355" s="360">
        <f>N$263*Assumptions!$AG47*(1+Assumptions!$J$24)^(N$1-$G$1)*CHOOSE(Assumptions!$P$3,'Cost Curves'!AU$6,'Cost Curves'!AU$7,'Cost Curves'!AU$8)</f>
        <v>0</v>
      </c>
      <c r="O355" s="360">
        <f>O$263*Assumptions!$AG47*(1+Assumptions!$J$24)^(O$1-$G$1)*CHOOSE(Assumptions!$P$3,'Cost Curves'!AV$6,'Cost Curves'!AV$7,'Cost Curves'!AV$8)</f>
        <v>0</v>
      </c>
      <c r="P355" s="360">
        <f>P$263*Assumptions!$AG47*(1+Assumptions!$J$24)^(P$1-$G$1)*CHOOSE(Assumptions!$P$3,'Cost Curves'!AW$6,'Cost Curves'!AW$7,'Cost Curves'!AW$8)</f>
        <v>0</v>
      </c>
      <c r="Q355" s="360">
        <f>Q$263*Assumptions!$AG47*(1+Assumptions!$J$24)^(Q$1-$G$1)*CHOOSE(Assumptions!$P$3,'Cost Curves'!AX$6,'Cost Curves'!AX$7,'Cost Curves'!AX$8)</f>
        <v>2902.8593793833029</v>
      </c>
      <c r="R355" s="360">
        <f>R$263*Assumptions!$AG47*(1+Assumptions!$J$24)^(R$1-$G$1)*CHOOSE(Assumptions!$P$3,'Cost Curves'!AY$6,'Cost Curves'!AY$7,'Cost Curves'!AY$8)</f>
        <v>2989.945160764802</v>
      </c>
      <c r="S355" s="360">
        <f>S$263*Assumptions!$AG47*(1+Assumptions!$J$24)^(S$1-$G$1)*CHOOSE(Assumptions!$P$3,'Cost Curves'!AZ$6,'Cost Curves'!AZ$7,'Cost Curves'!AZ$8)</f>
        <v>3079.6435155877457</v>
      </c>
      <c r="T355" s="360">
        <f>T$263*Assumptions!$AG47*(1+Assumptions!$J$24)^(T$1-$G$1)*CHOOSE(Assumptions!$P$3,'Cost Curves'!BA$6,'Cost Curves'!BA$7,'Cost Curves'!BA$8)</f>
        <v>0</v>
      </c>
      <c r="U355" s="360">
        <f>U$263*Assumptions!$AG47*(1+Assumptions!$J$24)^(U$1-$G$1)*CHOOSE(Assumptions!$P$3,'Cost Curves'!BB$6,'Cost Curves'!BB$7,'Cost Curves'!BB$8)</f>
        <v>0</v>
      </c>
      <c r="V355" s="360">
        <f>V$263*Assumptions!$AG47*(1+Assumptions!$J$24)^(V$1-$G$1)*CHOOSE(Assumptions!$P$3,'Cost Curves'!BC$6,'Cost Curves'!BC$7,'Cost Curves'!BC$8)</f>
        <v>0</v>
      </c>
      <c r="W355" s="360">
        <f>W$263*Assumptions!$AG47*(1+Assumptions!$J$24)^(W$1-$G$1)*CHOOSE(Assumptions!$P$3,'Cost Curves'!BD$6,'Cost Curves'!BD$7,'Cost Curves'!BD$8)</f>
        <v>3466.1659084533799</v>
      </c>
      <c r="X355" s="360">
        <f>X$263*Assumptions!$AG47*(1+Assumptions!$J$24)^(X$1-$G$1)*CHOOSE(Assumptions!$P$3,'Cost Curves'!BE$6,'Cost Curves'!BE$7,'Cost Curves'!BE$8)</f>
        <v>3570.1508857069816</v>
      </c>
      <c r="Y355" s="360"/>
      <c r="Z355" s="12"/>
    </row>
    <row r="356" spans="1:26" ht="14.25" customHeight="1">
      <c r="A356" s="423"/>
      <c r="B356" s="423"/>
      <c r="C356" s="423"/>
      <c r="D356" s="359" t="s">
        <v>94</v>
      </c>
      <c r="E356" s="12"/>
      <c r="F356" s="12"/>
      <c r="G356" s="360">
        <f>G$263*Assumptions!$AH48*(1+Assumptions!$J$24)^(G$1-$G$1)*CHOOSE(Assumptions!$P$3,'Cost Curves'!AN$6,'Cost Curves'!AN$7,'Cost Curves'!AN$8)</f>
        <v>0</v>
      </c>
      <c r="H356" s="360">
        <f>H$263*Assumptions!$AH48*(1+Assumptions!$J$24)^(H$1-$G$1)*CHOOSE(Assumptions!$P$3,'Cost Curves'!AO$6,'Cost Curves'!AO$7,'Cost Curves'!AO$8)</f>
        <v>0</v>
      </c>
      <c r="I356" s="360">
        <f>I$263*Assumptions!$AH48*(1+Assumptions!$J$24)^(I$1-$G$1)*CHOOSE(Assumptions!$P$3,'Cost Curves'!AP$6,'Cost Curves'!AP$7,'Cost Curves'!AP$8)</f>
        <v>0</v>
      </c>
      <c r="J356" s="360">
        <f>J$263*Assumptions!$AH48*(1+Assumptions!$J$24)^(J$1-$G$1)*CHOOSE(Assumptions!$P$3,'Cost Curves'!AQ$6,'Cost Curves'!AQ$7,'Cost Curves'!AQ$8)</f>
        <v>0</v>
      </c>
      <c r="K356" s="360">
        <f>K$263*Assumptions!$AG48*(1+Assumptions!$J$24)^(K$1-$G$1)*CHOOSE(Assumptions!$P$3,'Cost Curves'!AR$6,'Cost Curves'!AR$7,'Cost Curves'!AR$8)</f>
        <v>3980.0805293624999</v>
      </c>
      <c r="L356" s="360">
        <f>L$263*Assumptions!$AG48*(1+Assumptions!$J$24)^(L$1-$G$1)*CHOOSE(Assumptions!$P$3,'Cost Curves'!AS$6,'Cost Curves'!AS$7,'Cost Curves'!AS$8)</f>
        <v>4099.4829452433742</v>
      </c>
      <c r="M356" s="360">
        <f>M$263*Assumptions!$AG48*(1+Assumptions!$J$24)^(M$1-$G$1)*CHOOSE(Assumptions!$P$3,'Cost Curves'!AT$6,'Cost Curves'!AT$7,'Cost Curves'!AT$8)</f>
        <v>4222.4674336006756</v>
      </c>
      <c r="N356" s="360">
        <f>N$263*Assumptions!$AG48*(1+Assumptions!$J$24)^(N$1-$G$1)*CHOOSE(Assumptions!$P$3,'Cost Curves'!AU$6,'Cost Curves'!AU$7,'Cost Curves'!AU$8)</f>
        <v>0</v>
      </c>
      <c r="O356" s="360">
        <f>O$263*Assumptions!$AG48*(1+Assumptions!$J$24)^(O$1-$G$1)*CHOOSE(Assumptions!$P$3,'Cost Curves'!AV$6,'Cost Curves'!AV$7,'Cost Curves'!AV$8)</f>
        <v>0</v>
      </c>
      <c r="P356" s="360">
        <f>P$263*Assumptions!$AG48*(1+Assumptions!$J$24)^(P$1-$G$1)*CHOOSE(Assumptions!$P$3,'Cost Curves'!AW$6,'Cost Curves'!AW$7,'Cost Curves'!AW$8)</f>
        <v>0</v>
      </c>
      <c r="Q356" s="360">
        <f>Q$263*Assumptions!$AG48*(1+Assumptions!$J$24)^(Q$1-$G$1)*CHOOSE(Assumptions!$P$3,'Cost Curves'!AX$6,'Cost Curves'!AX$7,'Cost Curves'!AX$8)</f>
        <v>4752.4242964556506</v>
      </c>
      <c r="R356" s="360">
        <f>R$263*Assumptions!$AG48*(1+Assumptions!$J$24)^(R$1-$G$1)*CHOOSE(Assumptions!$P$3,'Cost Curves'!AY$6,'Cost Curves'!AY$7,'Cost Curves'!AY$8)</f>
        <v>4894.9970253493202</v>
      </c>
      <c r="S356" s="360">
        <f>S$263*Assumptions!$AG48*(1+Assumptions!$J$24)^(S$1-$G$1)*CHOOSE(Assumptions!$P$3,'Cost Curves'!AZ$6,'Cost Curves'!AZ$7,'Cost Curves'!AZ$8)</f>
        <v>5041.8469361097996</v>
      </c>
      <c r="T356" s="360">
        <f>T$263*Assumptions!$AG48*(1+Assumptions!$J$24)^(T$1-$G$1)*CHOOSE(Assumptions!$P$3,'Cost Curves'!BA$6,'Cost Curves'!BA$7,'Cost Curves'!BA$8)</f>
        <v>0</v>
      </c>
      <c r="U356" s="360">
        <f>U$263*Assumptions!$AG48*(1+Assumptions!$J$24)^(U$1-$G$1)*CHOOSE(Assumptions!$P$3,'Cost Curves'!BB$6,'Cost Curves'!BB$7,'Cost Curves'!BB$8)</f>
        <v>0</v>
      </c>
      <c r="V356" s="360">
        <f>V$263*Assumptions!$AG48*(1+Assumptions!$J$24)^(V$1-$G$1)*CHOOSE(Assumptions!$P$3,'Cost Curves'!BC$6,'Cost Curves'!BC$7,'Cost Curves'!BC$8)</f>
        <v>0</v>
      </c>
      <c r="W356" s="360">
        <f>W$263*Assumptions!$AG48*(1+Assumptions!$J$24)^(W$1-$G$1)*CHOOSE(Assumptions!$P$3,'Cost Curves'!BD$6,'Cost Curves'!BD$7,'Cost Curves'!BD$8)</f>
        <v>5674.6431452630859</v>
      </c>
      <c r="X356" s="360">
        <f>X$263*Assumptions!$AG48*(1+Assumptions!$J$24)^(X$1-$G$1)*CHOOSE(Assumptions!$P$3,'Cost Curves'!BE$6,'Cost Curves'!BE$7,'Cost Curves'!BE$8)</f>
        <v>5844.8824396209784</v>
      </c>
      <c r="Y356" s="360"/>
      <c r="Z356" s="12"/>
    </row>
    <row r="357" spans="1:26" ht="14.25" customHeight="1">
      <c r="A357" s="423"/>
      <c r="B357" s="423"/>
      <c r="C357" s="423"/>
      <c r="D357" s="359" t="s">
        <v>211</v>
      </c>
      <c r="E357" s="12"/>
      <c r="F357" s="12"/>
      <c r="G357" s="360">
        <f>G$263*Assumptions!$AH49*(1+Assumptions!$J$24)^(G$1-$G$1)*CHOOSE(Assumptions!$P$3,'Cost Curves'!AN$6,'Cost Curves'!AN$7,'Cost Curves'!AN$8)</f>
        <v>0</v>
      </c>
      <c r="H357" s="360">
        <f>H$263*Assumptions!$AH49*(1+Assumptions!$J$24)^(H$1-$G$1)*CHOOSE(Assumptions!$P$3,'Cost Curves'!AO$6,'Cost Curves'!AO$7,'Cost Curves'!AO$8)</f>
        <v>0</v>
      </c>
      <c r="I357" s="360">
        <f>I$263*Assumptions!$AH49*(1+Assumptions!$J$24)^(I$1-$G$1)*CHOOSE(Assumptions!$P$3,'Cost Curves'!AP$6,'Cost Curves'!AP$7,'Cost Curves'!AP$8)</f>
        <v>0</v>
      </c>
      <c r="J357" s="360">
        <f>J$263*Assumptions!$AH49*(1+Assumptions!$J$24)^(J$1-$G$1)*CHOOSE(Assumptions!$P$3,'Cost Curves'!AQ$6,'Cost Curves'!AQ$7,'Cost Curves'!AQ$8)</f>
        <v>0</v>
      </c>
      <c r="K357" s="360">
        <f>K$263*Assumptions!$AG49*(1+Assumptions!$J$24)^(K$1-$G$1)*CHOOSE(Assumptions!$P$3,'Cost Curves'!AR$6,'Cost Curves'!AR$7,'Cost Curves'!AR$8)</f>
        <v>831.46963338749993</v>
      </c>
      <c r="L357" s="360">
        <f>L$263*Assumptions!$AG49*(1+Assumptions!$J$24)^(L$1-$G$1)*CHOOSE(Assumptions!$P$3,'Cost Curves'!AS$6,'Cost Curves'!AS$7,'Cost Curves'!AS$8)</f>
        <v>856.41372238912493</v>
      </c>
      <c r="M357" s="360">
        <f>M$263*Assumptions!$AG49*(1+Assumptions!$J$24)^(M$1-$G$1)*CHOOSE(Assumptions!$P$3,'Cost Curves'!AT$6,'Cost Curves'!AT$7,'Cost Curves'!AT$8)</f>
        <v>882.10613406079869</v>
      </c>
      <c r="N357" s="360">
        <f>N$263*Assumptions!$AG49*(1+Assumptions!$J$24)^(N$1-$G$1)*CHOOSE(Assumptions!$P$3,'Cost Curves'!AU$6,'Cost Curves'!AU$7,'Cost Curves'!AU$8)</f>
        <v>0</v>
      </c>
      <c r="O357" s="360">
        <f>O$263*Assumptions!$AG49*(1+Assumptions!$J$24)^(O$1-$G$1)*CHOOSE(Assumptions!$P$3,'Cost Curves'!AV$6,'Cost Curves'!AV$7,'Cost Curves'!AV$8)</f>
        <v>0</v>
      </c>
      <c r="P357" s="360">
        <f>P$263*Assumptions!$AG49*(1+Assumptions!$J$24)^(P$1-$G$1)*CHOOSE(Assumptions!$P$3,'Cost Curves'!AW$6,'Cost Curves'!AW$7,'Cost Curves'!AW$8)</f>
        <v>0</v>
      </c>
      <c r="Q357" s="360">
        <f>Q$263*Assumptions!$AG49*(1+Assumptions!$J$24)^(Q$1-$G$1)*CHOOSE(Assumptions!$P$3,'Cost Curves'!AX$6,'Cost Curves'!AX$7,'Cost Curves'!AX$8)</f>
        <v>992.81822524046993</v>
      </c>
      <c r="R357" s="360">
        <f>R$263*Assumptions!$AG49*(1+Assumptions!$J$24)^(R$1-$G$1)*CHOOSE(Assumptions!$P$3,'Cost Curves'!AY$6,'Cost Curves'!AY$7,'Cost Curves'!AY$8)</f>
        <v>1022.602771997684</v>
      </c>
      <c r="S357" s="360">
        <f>S$263*Assumptions!$AG49*(1+Assumptions!$J$24)^(S$1-$G$1)*CHOOSE(Assumptions!$P$3,'Cost Curves'!AZ$6,'Cost Curves'!AZ$7,'Cost Curves'!AZ$8)</f>
        <v>1053.2808551576145</v>
      </c>
      <c r="T357" s="360">
        <f>T$263*Assumptions!$AG49*(1+Assumptions!$J$24)^(T$1-$G$1)*CHOOSE(Assumptions!$P$3,'Cost Curves'!BA$6,'Cost Curves'!BA$7,'Cost Curves'!BA$8)</f>
        <v>0</v>
      </c>
      <c r="U357" s="360">
        <f>U$263*Assumptions!$AG49*(1+Assumptions!$J$24)^(U$1-$G$1)*CHOOSE(Assumptions!$P$3,'Cost Curves'!BB$6,'Cost Curves'!BB$7,'Cost Curves'!BB$8)</f>
        <v>0</v>
      </c>
      <c r="V357" s="360">
        <f>V$263*Assumptions!$AG49*(1+Assumptions!$J$24)^(V$1-$G$1)*CHOOSE(Assumptions!$P$3,'Cost Curves'!BC$6,'Cost Curves'!BC$7,'Cost Curves'!BC$8)</f>
        <v>0</v>
      </c>
      <c r="W357" s="360">
        <f>W$263*Assumptions!$AG49*(1+Assumptions!$J$24)^(W$1-$G$1)*CHOOSE(Assumptions!$P$3,'Cost Curves'!BD$6,'Cost Curves'!BD$7,'Cost Curves'!BD$8)</f>
        <v>1185.476881884229</v>
      </c>
      <c r="X357" s="360">
        <f>X$263*Assumptions!$AG49*(1+Assumptions!$J$24)^(X$1-$G$1)*CHOOSE(Assumptions!$P$3,'Cost Curves'!BE$6,'Cost Curves'!BE$7,'Cost Curves'!BE$8)</f>
        <v>1221.0411883407558</v>
      </c>
      <c r="Y357" s="360"/>
      <c r="Z357" s="12"/>
    </row>
    <row r="358" spans="1:26" ht="14.25" customHeight="1">
      <c r="A358" s="423"/>
      <c r="B358" s="423"/>
      <c r="C358" s="423"/>
      <c r="D358" s="361" t="s">
        <v>96</v>
      </c>
      <c r="E358" s="12"/>
      <c r="F358" s="12"/>
      <c r="G358" s="360">
        <f>G$263*Assumptions!$AH50*(1+Assumptions!$J$24)^(G$1-$G$1)*CHOOSE(Assumptions!$P$3,'Cost Curves'!AN$6,'Cost Curves'!AN$7,'Cost Curves'!AN$8)</f>
        <v>0</v>
      </c>
      <c r="H358" s="360">
        <f>H$263*Assumptions!$AH50*(1+Assumptions!$J$24)^(H$1-$G$1)*CHOOSE(Assumptions!$P$3,'Cost Curves'!AO$6,'Cost Curves'!AO$7,'Cost Curves'!AO$8)</f>
        <v>0</v>
      </c>
      <c r="I358" s="360">
        <f>I$263*Assumptions!$AH50*(1+Assumptions!$J$24)^(I$1-$G$1)*CHOOSE(Assumptions!$P$3,'Cost Curves'!AP$6,'Cost Curves'!AP$7,'Cost Curves'!AP$8)</f>
        <v>0</v>
      </c>
      <c r="J358" s="360">
        <f>J$263*Assumptions!$AH50*(1+Assumptions!$J$24)^(J$1-$G$1)*CHOOSE(Assumptions!$P$3,'Cost Curves'!AQ$6,'Cost Curves'!AQ$7,'Cost Curves'!AQ$8)</f>
        <v>0</v>
      </c>
      <c r="K358" s="360">
        <f>K$263*Assumptions!$AG50*(1+Assumptions!$J$24)^(K$1-$G$1)*CHOOSE(Assumptions!$P$3,'Cost Curves'!AR$6,'Cost Curves'!AR$7,'Cost Curves'!AR$8)</f>
        <v>422.06580374999999</v>
      </c>
      <c r="L358" s="360">
        <f>L$263*Assumptions!$AG50*(1+Assumptions!$J$24)^(L$1-$G$1)*CHOOSE(Assumptions!$P$3,'Cost Curves'!AS$6,'Cost Curves'!AS$7,'Cost Curves'!AS$8)</f>
        <v>434.72777786249992</v>
      </c>
      <c r="M358" s="360">
        <f>M$263*Assumptions!$AG50*(1+Assumptions!$J$24)^(M$1-$G$1)*CHOOSE(Assumptions!$P$3,'Cost Curves'!AT$6,'Cost Curves'!AT$7,'Cost Curves'!AT$8)</f>
        <v>447.76961119837495</v>
      </c>
      <c r="N358" s="360">
        <f>N$263*Assumptions!$AG50*(1+Assumptions!$J$24)^(N$1-$G$1)*CHOOSE(Assumptions!$P$3,'Cost Curves'!AU$6,'Cost Curves'!AU$7,'Cost Curves'!AU$8)</f>
        <v>0</v>
      </c>
      <c r="O358" s="360">
        <f>O$263*Assumptions!$AG50*(1+Assumptions!$J$24)^(O$1-$G$1)*CHOOSE(Assumptions!$P$3,'Cost Curves'!AV$6,'Cost Curves'!AV$7,'Cost Curves'!AV$8)</f>
        <v>0</v>
      </c>
      <c r="P358" s="360">
        <f>P$263*Assumptions!$AG50*(1+Assumptions!$J$24)^(P$1-$G$1)*CHOOSE(Assumptions!$P$3,'Cost Curves'!AW$6,'Cost Curves'!AW$7,'Cost Curves'!AW$8)</f>
        <v>0</v>
      </c>
      <c r="Q358" s="360">
        <f>Q$263*Assumptions!$AG50*(1+Assumptions!$J$24)^(Q$1-$G$1)*CHOOSE(Assumptions!$P$3,'Cost Curves'!AX$6,'Cost Curves'!AX$7,'Cost Curves'!AX$8)</f>
        <v>503.96864225404568</v>
      </c>
      <c r="R358" s="360">
        <f>R$263*Assumptions!$AG50*(1+Assumptions!$J$24)^(R$1-$G$1)*CHOOSE(Assumptions!$P$3,'Cost Curves'!AY$6,'Cost Curves'!AY$7,'Cost Curves'!AY$8)</f>
        <v>519.0877015216671</v>
      </c>
      <c r="S358" s="360">
        <f>S$263*Assumptions!$AG50*(1+Assumptions!$J$24)^(S$1-$G$1)*CHOOSE(Assumptions!$P$3,'Cost Curves'!AZ$6,'Cost Curves'!AZ$7,'Cost Curves'!AZ$8)</f>
        <v>534.66033256731703</v>
      </c>
      <c r="T358" s="360">
        <f>T$263*Assumptions!$AG50*(1+Assumptions!$J$24)^(T$1-$G$1)*CHOOSE(Assumptions!$P$3,'Cost Curves'!BA$6,'Cost Curves'!BA$7,'Cost Curves'!BA$8)</f>
        <v>0</v>
      </c>
      <c r="U358" s="360">
        <f>U$263*Assumptions!$AG50*(1+Assumptions!$J$24)^(U$1-$G$1)*CHOOSE(Assumptions!$P$3,'Cost Curves'!BB$6,'Cost Curves'!BB$7,'Cost Curves'!BB$8)</f>
        <v>0</v>
      </c>
      <c r="V358" s="360">
        <f>V$263*Assumptions!$AG50*(1+Assumptions!$J$24)^(V$1-$G$1)*CHOOSE(Assumptions!$P$3,'Cost Curves'!BC$6,'Cost Curves'!BC$7,'Cost Curves'!BC$8)</f>
        <v>0</v>
      </c>
      <c r="W358" s="360">
        <f>W$263*Assumptions!$AG50*(1+Assumptions!$J$24)^(W$1-$G$1)*CHOOSE(Assumptions!$P$3,'Cost Curves'!BD$6,'Cost Curves'!BD$7,'Cost Curves'!BD$8)</f>
        <v>601.76491466204516</v>
      </c>
      <c r="X358" s="360">
        <f>X$263*Assumptions!$AG50*(1+Assumptions!$J$24)^(X$1-$G$1)*CHOOSE(Assumptions!$P$3,'Cost Curves'!BE$6,'Cost Curves'!BE$7,'Cost Curves'!BE$8)</f>
        <v>619.81786210190648</v>
      </c>
      <c r="Y358" s="360"/>
      <c r="Z358" s="12"/>
    </row>
    <row r="359" spans="1:26" ht="14.25" customHeight="1">
      <c r="A359" s="423"/>
      <c r="B359" s="423"/>
      <c r="C359" s="423"/>
      <c r="D359" s="366" t="s">
        <v>187</v>
      </c>
      <c r="E359" s="319"/>
      <c r="F359" s="319"/>
      <c r="G359" s="363">
        <f t="shared" ref="G359:X359" si="27">SUM(G340:G358)</f>
        <v>0</v>
      </c>
      <c r="H359" s="363">
        <f t="shared" si="27"/>
        <v>0</v>
      </c>
      <c r="I359" s="363">
        <f t="shared" si="27"/>
        <v>0</v>
      </c>
      <c r="J359" s="363">
        <f t="shared" si="27"/>
        <v>0</v>
      </c>
      <c r="K359" s="363">
        <f t="shared" si="27"/>
        <v>91436.335724399978</v>
      </c>
      <c r="L359" s="363">
        <f t="shared" si="27"/>
        <v>94179.425796132011</v>
      </c>
      <c r="M359" s="363">
        <f t="shared" si="27"/>
        <v>97004.808570015928</v>
      </c>
      <c r="N359" s="363">
        <f t="shared" si="27"/>
        <v>0</v>
      </c>
      <c r="O359" s="363">
        <f t="shared" si="27"/>
        <v>0</v>
      </c>
      <c r="P359" s="363">
        <f t="shared" si="27"/>
        <v>0</v>
      </c>
      <c r="Q359" s="363">
        <f t="shared" si="27"/>
        <v>109179.76665791645</v>
      </c>
      <c r="R359" s="363">
        <f t="shared" si="27"/>
        <v>112455.15965765395</v>
      </c>
      <c r="S359" s="363">
        <f t="shared" si="27"/>
        <v>115828.81444738354</v>
      </c>
      <c r="T359" s="363">
        <f t="shared" si="27"/>
        <v>0</v>
      </c>
      <c r="U359" s="363">
        <f t="shared" si="27"/>
        <v>0</v>
      </c>
      <c r="V359" s="363">
        <f t="shared" si="27"/>
        <v>0</v>
      </c>
      <c r="W359" s="363">
        <f t="shared" si="27"/>
        <v>130366.35111238543</v>
      </c>
      <c r="X359" s="363">
        <f t="shared" si="27"/>
        <v>134277.34164575703</v>
      </c>
      <c r="Y359" s="363"/>
      <c r="Z359" s="319"/>
    </row>
    <row r="360" spans="1:26" ht="14.25" customHeight="1">
      <c r="A360" s="423"/>
      <c r="B360" s="423"/>
      <c r="C360" s="423"/>
      <c r="D360" s="364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423"/>
      <c r="B361" s="423"/>
      <c r="C361" s="423"/>
      <c r="D361" s="367" t="s">
        <v>204</v>
      </c>
      <c r="E361" s="96"/>
      <c r="F361" s="96"/>
      <c r="G361" s="368">
        <f t="shared" ref="G361:X361" si="28">G293+G315+G337+G359</f>
        <v>76102.5</v>
      </c>
      <c r="H361" s="368">
        <f t="shared" si="28"/>
        <v>156632.1</v>
      </c>
      <c r="I361" s="368">
        <f t="shared" si="28"/>
        <v>117911.07825000002</v>
      </c>
      <c r="J361" s="368">
        <f t="shared" si="28"/>
        <v>108372.56613375001</v>
      </c>
      <c r="K361" s="368">
        <f t="shared" si="28"/>
        <v>91436.335724399978</v>
      </c>
      <c r="L361" s="368">
        <f t="shared" si="28"/>
        <v>94179.425796132011</v>
      </c>
      <c r="M361" s="368">
        <f t="shared" si="28"/>
        <v>97004.808570015928</v>
      </c>
      <c r="N361" s="368">
        <f t="shared" si="28"/>
        <v>187026.91871515999</v>
      </c>
      <c r="O361" s="368">
        <f t="shared" si="28"/>
        <v>140791.99377062308</v>
      </c>
      <c r="P361" s="368">
        <f t="shared" si="28"/>
        <v>129402.51147274511</v>
      </c>
      <c r="Q361" s="368">
        <f t="shared" si="28"/>
        <v>109179.76665791645</v>
      </c>
      <c r="R361" s="368">
        <f t="shared" si="28"/>
        <v>112455.15965765395</v>
      </c>
      <c r="S361" s="368">
        <f t="shared" si="28"/>
        <v>115828.81444738354</v>
      </c>
      <c r="T361" s="368">
        <f t="shared" si="28"/>
        <v>223319.92180457929</v>
      </c>
      <c r="U361" s="368">
        <f t="shared" si="28"/>
        <v>168113.00349470918</v>
      </c>
      <c r="V361" s="368">
        <f t="shared" si="28"/>
        <v>154513.36600065153</v>
      </c>
      <c r="W361" s="368">
        <f t="shared" si="28"/>
        <v>130366.35111238543</v>
      </c>
      <c r="X361" s="368">
        <f t="shared" si="28"/>
        <v>134277.34164575703</v>
      </c>
      <c r="Y361" s="96"/>
      <c r="Z361" s="96"/>
    </row>
    <row r="362" spans="1:26" ht="14.25" customHeight="1">
      <c r="A362" s="423"/>
      <c r="B362" s="423"/>
      <c r="C362" s="423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423"/>
      <c r="B363" s="423"/>
      <c r="C363" s="423"/>
      <c r="D363" s="369" t="s">
        <v>205</v>
      </c>
      <c r="E363" s="370"/>
      <c r="F363" s="370"/>
      <c r="G363" s="371">
        <f t="shared" ref="G363:X363" si="29">G270-G361</f>
        <v>101202.375</v>
      </c>
      <c r="H363" s="371">
        <f t="shared" si="29"/>
        <v>14140.998749999999</v>
      </c>
      <c r="I363" s="371">
        <f t="shared" si="29"/>
        <v>6650.4505687499768</v>
      </c>
      <c r="J363" s="371">
        <f t="shared" si="29"/>
        <v>-18541.514667787502</v>
      </c>
      <c r="K363" s="371">
        <f t="shared" si="29"/>
        <v>155576.95840842111</v>
      </c>
      <c r="L363" s="371">
        <f t="shared" si="29"/>
        <v>109359.52856931259</v>
      </c>
      <c r="M363" s="371">
        <f t="shared" si="29"/>
        <v>165051.59517549397</v>
      </c>
      <c r="N363" s="371">
        <f t="shared" si="29"/>
        <v>349295.27739229857</v>
      </c>
      <c r="O363" s="371">
        <f t="shared" si="29"/>
        <v>171700.53453681423</v>
      </c>
      <c r="P363" s="371">
        <f t="shared" si="29"/>
        <v>141898.09591897065</v>
      </c>
      <c r="Q363" s="371">
        <f t="shared" si="29"/>
        <v>185767.02447457195</v>
      </c>
      <c r="R363" s="371">
        <f t="shared" si="29"/>
        <v>191340.03520880907</v>
      </c>
      <c r="S363" s="371">
        <f t="shared" si="29"/>
        <v>197080.23626507333</v>
      </c>
      <c r="T363" s="371">
        <f t="shared" si="29"/>
        <v>417076.82813700812</v>
      </c>
      <c r="U363" s="371">
        <f t="shared" si="29"/>
        <v>205019.4175789399</v>
      </c>
      <c r="V363" s="371">
        <f t="shared" si="29"/>
        <v>169433.74730513923</v>
      </c>
      <c r="W363" s="371">
        <f t="shared" si="29"/>
        <v>221815.54219322154</v>
      </c>
      <c r="X363" s="371">
        <f t="shared" si="29"/>
        <v>228470.00845901814</v>
      </c>
      <c r="Y363" s="349"/>
      <c r="Z363" s="349"/>
    </row>
    <row r="364" spans="1:26" ht="14.25" customHeight="1">
      <c r="A364" s="423"/>
      <c r="B364" s="423"/>
      <c r="C364" s="423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423"/>
      <c r="B365" s="423"/>
      <c r="C365" s="423"/>
      <c r="D365" s="357" t="s">
        <v>177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423"/>
      <c r="B366" s="423"/>
      <c r="C366" s="423"/>
      <c r="D366" s="358" t="s">
        <v>61</v>
      </c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423"/>
      <c r="B367" s="423"/>
      <c r="C367" s="423"/>
      <c r="D367" s="359" t="s">
        <v>86</v>
      </c>
      <c r="E367" s="12"/>
      <c r="F367" s="12"/>
      <c r="G367" s="360">
        <f>G$260*Assumptions!$R56*(1+Assumptions!$J$24)^(G$1-$G$1)</f>
        <v>0</v>
      </c>
      <c r="H367" s="360">
        <f>H$260*Assumptions!$U56*(1+Assumptions!$J$24)^(H$1-$G$1)</f>
        <v>12549.262500000001</v>
      </c>
      <c r="I367" s="360">
        <f>I$260*Assumptions!$U56*(1+Assumptions!$J$24)^(I$1-$G$1)</f>
        <v>0</v>
      </c>
      <c r="J367" s="360">
        <f>J$260*Assumptions!$U56*(1+Assumptions!$J$24)^(J$1-$G$1)</f>
        <v>0</v>
      </c>
      <c r="K367" s="360">
        <f>K$260*Assumptions!$AA56*(1+Assumptions!$J$24)^(K$1-$G$1)</f>
        <v>0</v>
      </c>
      <c r="L367" s="360">
        <f>L$260*Assumptions!$AA56*(1+Assumptions!$J$24)^(L$1-$G$1)</f>
        <v>0</v>
      </c>
      <c r="M367" s="360">
        <f>M$260*Assumptions!$AA56*(1+Assumptions!$J$24)^(M$1-$G$1)</f>
        <v>0</v>
      </c>
      <c r="N367" s="360">
        <f>N$260*Assumptions!$AA56*(1+Assumptions!$J$24)^(N$1-$G$1)</f>
        <v>14984.475707870261</v>
      </c>
      <c r="O367" s="360">
        <f>O$260*Assumptions!$AA56*(1+Assumptions!$J$24)^(O$1-$G$1)</f>
        <v>0</v>
      </c>
      <c r="P367" s="360">
        <f>P$260*Assumptions!$AA56*(1+Assumptions!$J$24)^(P$1-$G$1)</f>
        <v>0</v>
      </c>
      <c r="Q367" s="360">
        <f>Q$260*Assumptions!$AA56*(1+Assumptions!$J$24)^(Q$1-$G$1)</f>
        <v>0</v>
      </c>
      <c r="R367" s="360">
        <f>R$260*Assumptions!$AA56*(1+Assumptions!$J$24)^(R$1-$G$1)</f>
        <v>0</v>
      </c>
      <c r="S367" s="360">
        <f>S$260*Assumptions!$AA56*(1+Assumptions!$J$24)^(S$1-$G$1)</f>
        <v>0</v>
      </c>
      <c r="T367" s="360">
        <f>T$260*Assumptions!$AA56*(1+Assumptions!$J$24)^(T$1-$G$1)</f>
        <v>17892.247631265491</v>
      </c>
      <c r="U367" s="360">
        <f>U$260*Assumptions!$AA56*(1+Assumptions!$J$24)^(U$1-$G$1)</f>
        <v>0</v>
      </c>
      <c r="V367" s="360">
        <f>V$260*Assumptions!$AA56*(1+Assumptions!$J$24)^(V$1-$G$1)</f>
        <v>0</v>
      </c>
      <c r="W367" s="360">
        <f>W$260*Assumptions!$AA56*(1+Assumptions!$J$24)^(W$1-$G$1)</f>
        <v>0</v>
      </c>
      <c r="X367" s="360">
        <f>X$260*Assumptions!$AA56*(1+Assumptions!$J$24)^(X$1-$G$1)</f>
        <v>0</v>
      </c>
      <c r="Y367" s="12"/>
      <c r="Z367" s="12"/>
    </row>
    <row r="368" spans="1:26" ht="14.25" customHeight="1">
      <c r="A368" s="423"/>
      <c r="B368" s="423"/>
      <c r="C368" s="423"/>
      <c r="D368" s="359" t="s">
        <v>100</v>
      </c>
      <c r="E368" s="12"/>
      <c r="F368" s="12"/>
      <c r="G368" s="360">
        <f>G$260*Assumptions!$R57*(1+Assumptions!$J$24)^(G$1-$G$1)</f>
        <v>0</v>
      </c>
      <c r="H368" s="360">
        <f>H$260*Assumptions!$U57*(1+Assumptions!$J$24)^(H$1-$G$1)</f>
        <v>656.625</v>
      </c>
      <c r="I368" s="360">
        <f>I$260*Assumptions!$U57*(1+Assumptions!$J$24)^(I$1-$G$1)</f>
        <v>0</v>
      </c>
      <c r="J368" s="360">
        <f>J$260*Assumptions!$U57*(1+Assumptions!$J$24)^(J$1-$G$1)</f>
        <v>0</v>
      </c>
      <c r="K368" s="360">
        <f>K$260*Assumptions!$AA57*(1+Assumptions!$J$24)^(K$1-$G$1)</f>
        <v>0</v>
      </c>
      <c r="L368" s="360">
        <f>L$260*Assumptions!$AA57*(1+Assumptions!$J$24)^(L$1-$G$1)</f>
        <v>0</v>
      </c>
      <c r="M368" s="360">
        <f>M$260*Assumptions!$AA57*(1+Assumptions!$J$24)^(M$1-$G$1)</f>
        <v>0</v>
      </c>
      <c r="N368" s="360">
        <f>N$260*Assumptions!$AA57*(1+Assumptions!$J$24)^(N$1-$G$1)</f>
        <v>784.04458920835464</v>
      </c>
      <c r="O368" s="360">
        <f>O$260*Assumptions!$AA57*(1+Assumptions!$J$24)^(O$1-$G$1)</f>
        <v>0</v>
      </c>
      <c r="P368" s="360">
        <f>P$260*Assumptions!$AA57*(1+Assumptions!$J$24)^(P$1-$G$1)</f>
        <v>0</v>
      </c>
      <c r="Q368" s="360">
        <f>Q$260*Assumptions!$AA57*(1+Assumptions!$J$24)^(Q$1-$G$1)</f>
        <v>0</v>
      </c>
      <c r="R368" s="360">
        <f>R$260*Assumptions!$AA57*(1+Assumptions!$J$24)^(R$1-$G$1)</f>
        <v>0</v>
      </c>
      <c r="S368" s="360">
        <f>S$260*Assumptions!$AA57*(1+Assumptions!$J$24)^(S$1-$G$1)</f>
        <v>0</v>
      </c>
      <c r="T368" s="360">
        <f>T$260*Assumptions!$AA57*(1+Assumptions!$J$24)^(T$1-$G$1)</f>
        <v>936.19024232537197</v>
      </c>
      <c r="U368" s="360">
        <f>U$260*Assumptions!$AA57*(1+Assumptions!$J$24)^(U$1-$G$1)</f>
        <v>0</v>
      </c>
      <c r="V368" s="360">
        <f>V$260*Assumptions!$AA57*(1+Assumptions!$J$24)^(V$1-$G$1)</f>
        <v>0</v>
      </c>
      <c r="W368" s="360">
        <f>W$260*Assumptions!$AA57*(1+Assumptions!$J$24)^(W$1-$G$1)</f>
        <v>0</v>
      </c>
      <c r="X368" s="360">
        <f>X$260*Assumptions!$AA57*(1+Assumptions!$J$24)^(X$1-$G$1)</f>
        <v>0</v>
      </c>
      <c r="Y368" s="12"/>
      <c r="Z368" s="12"/>
    </row>
    <row r="369" spans="1:26" ht="14.25" customHeight="1">
      <c r="A369" s="423"/>
      <c r="B369" s="423"/>
      <c r="C369" s="423"/>
      <c r="D369" s="359" t="s">
        <v>101</v>
      </c>
      <c r="E369" s="12"/>
      <c r="F369" s="12"/>
      <c r="G369" s="360">
        <f>G$260*Assumptions!$R58*(1+Assumptions!$J$24)^(G$1-$G$1)</f>
        <v>0</v>
      </c>
      <c r="H369" s="360">
        <f>H$260*Assumptions!$U58*(1+Assumptions!$J$24)^(H$1-$G$1)</f>
        <v>0</v>
      </c>
      <c r="I369" s="360">
        <f>I$260*Assumptions!$U58*(1+Assumptions!$J$24)^(I$1-$G$1)</f>
        <v>0</v>
      </c>
      <c r="J369" s="360">
        <f>J$260*Assumptions!$U58*(1+Assumptions!$J$24)^(J$1-$G$1)</f>
        <v>0</v>
      </c>
      <c r="K369" s="360">
        <f>K$260*Assumptions!$AA58*(1+Assumptions!$J$24)^(K$1-$G$1)</f>
        <v>0</v>
      </c>
      <c r="L369" s="360">
        <f>L$260*Assumptions!$AA58*(1+Assumptions!$J$24)^(L$1-$G$1)</f>
        <v>0</v>
      </c>
      <c r="M369" s="360">
        <f>M$260*Assumptions!$AA58*(1+Assumptions!$J$24)^(M$1-$G$1)</f>
        <v>0</v>
      </c>
      <c r="N369" s="360">
        <f>N$260*Assumptions!$AA58*(1+Assumptions!$J$24)^(N$1-$G$1)</f>
        <v>0</v>
      </c>
      <c r="O369" s="360">
        <f>O$260*Assumptions!$AA58*(1+Assumptions!$J$24)^(O$1-$G$1)</f>
        <v>0</v>
      </c>
      <c r="P369" s="360">
        <f>P$260*Assumptions!$AA58*(1+Assumptions!$J$24)^(P$1-$G$1)</f>
        <v>0</v>
      </c>
      <c r="Q369" s="360">
        <f>Q$260*Assumptions!$AA58*(1+Assumptions!$J$24)^(Q$1-$G$1)</f>
        <v>0</v>
      </c>
      <c r="R369" s="360">
        <f>R$260*Assumptions!$AA58*(1+Assumptions!$J$24)^(R$1-$G$1)</f>
        <v>0</v>
      </c>
      <c r="S369" s="360">
        <f>S$260*Assumptions!$AA58*(1+Assumptions!$J$24)^(S$1-$G$1)</f>
        <v>0</v>
      </c>
      <c r="T369" s="360">
        <f>T$260*Assumptions!$AA58*(1+Assumptions!$J$24)^(T$1-$G$1)</f>
        <v>0</v>
      </c>
      <c r="U369" s="360">
        <f>U$260*Assumptions!$AA58*(1+Assumptions!$J$24)^(U$1-$G$1)</f>
        <v>0</v>
      </c>
      <c r="V369" s="360">
        <f>V$260*Assumptions!$AA58*(1+Assumptions!$J$24)^(V$1-$G$1)</f>
        <v>0</v>
      </c>
      <c r="W369" s="360">
        <f>W$260*Assumptions!$AA58*(1+Assumptions!$J$24)^(W$1-$G$1)</f>
        <v>0</v>
      </c>
      <c r="X369" s="360">
        <f>X$260*Assumptions!$AA58*(1+Assumptions!$J$24)^(X$1-$G$1)</f>
        <v>0</v>
      </c>
      <c r="Y369" s="12"/>
      <c r="Z369" s="12"/>
    </row>
    <row r="370" spans="1:26" ht="14.25" customHeight="1">
      <c r="A370" s="423"/>
      <c r="B370" s="423"/>
      <c r="C370" s="423"/>
      <c r="D370" s="359" t="s">
        <v>102</v>
      </c>
      <c r="E370" s="12"/>
      <c r="F370" s="12"/>
      <c r="G370" s="360">
        <f>G$260*Assumptions!$R59*(1+Assumptions!$J$24)^(G$1-$G$1)</f>
        <v>0</v>
      </c>
      <c r="H370" s="360">
        <f>H$260*Assumptions!$U59*(1+Assumptions!$J$24)^(H$1-$G$1)</f>
        <v>4202.4000000000005</v>
      </c>
      <c r="I370" s="360">
        <f>I$260*Assumptions!$U59*(1+Assumptions!$J$24)^(I$1-$G$1)</f>
        <v>0</v>
      </c>
      <c r="J370" s="360">
        <f>J$260*Assumptions!$U59*(1+Assumptions!$J$24)^(J$1-$G$1)</f>
        <v>0</v>
      </c>
      <c r="K370" s="360">
        <f>K$260*Assumptions!$AA59*(1+Assumptions!$J$24)^(K$1-$G$1)</f>
        <v>0</v>
      </c>
      <c r="L370" s="360">
        <f>L$260*Assumptions!$AA59*(1+Assumptions!$J$24)^(L$1-$G$1)</f>
        <v>0</v>
      </c>
      <c r="M370" s="360">
        <f>M$260*Assumptions!$AA59*(1+Assumptions!$J$24)^(M$1-$G$1)</f>
        <v>0</v>
      </c>
      <c r="N370" s="360">
        <f>N$260*Assumptions!$AA59*(1+Assumptions!$J$24)^(N$1-$G$1)</f>
        <v>5017.8853709334699</v>
      </c>
      <c r="O370" s="360">
        <f>O$260*Assumptions!$AA59*(1+Assumptions!$J$24)^(O$1-$G$1)</f>
        <v>0</v>
      </c>
      <c r="P370" s="360">
        <f>P$260*Assumptions!$AA59*(1+Assumptions!$J$24)^(P$1-$G$1)</f>
        <v>0</v>
      </c>
      <c r="Q370" s="360">
        <f>Q$260*Assumptions!$AA59*(1+Assumptions!$J$24)^(Q$1-$G$1)</f>
        <v>0</v>
      </c>
      <c r="R370" s="360">
        <f>R$260*Assumptions!$AA59*(1+Assumptions!$J$24)^(R$1-$G$1)</f>
        <v>0</v>
      </c>
      <c r="S370" s="360">
        <f>S$260*Assumptions!$AA59*(1+Assumptions!$J$24)^(S$1-$G$1)</f>
        <v>0</v>
      </c>
      <c r="T370" s="360">
        <f>T$260*Assumptions!$AA59*(1+Assumptions!$J$24)^(T$1-$G$1)</f>
        <v>5991.6175508823817</v>
      </c>
      <c r="U370" s="360">
        <f>U$260*Assumptions!$AA59*(1+Assumptions!$J$24)^(U$1-$G$1)</f>
        <v>0</v>
      </c>
      <c r="V370" s="360">
        <f>V$260*Assumptions!$AA59*(1+Assumptions!$J$24)^(V$1-$G$1)</f>
        <v>0</v>
      </c>
      <c r="W370" s="360">
        <f>W$260*Assumptions!$AA59*(1+Assumptions!$J$24)^(W$1-$G$1)</f>
        <v>0</v>
      </c>
      <c r="X370" s="360">
        <f>X$260*Assumptions!$AA59*(1+Assumptions!$J$24)^(X$1-$G$1)</f>
        <v>0</v>
      </c>
      <c r="Y370" s="12"/>
      <c r="Z370" s="12"/>
    </row>
    <row r="371" spans="1:26" ht="14.25" customHeight="1">
      <c r="A371" s="423"/>
      <c r="B371" s="423"/>
      <c r="C371" s="423"/>
      <c r="D371" s="359" t="s">
        <v>90</v>
      </c>
      <c r="E371" s="12"/>
      <c r="F371" s="12"/>
      <c r="G371" s="360">
        <f>G$260*Assumptions!$R60*(1+Assumptions!$J$24)^(G$1-$G$1)</f>
        <v>0</v>
      </c>
      <c r="H371" s="360">
        <f>H$260*Assumptions!$U60*(1+Assumptions!$J$24)^(H$1-$G$1)</f>
        <v>2753.9625000000001</v>
      </c>
      <c r="I371" s="360">
        <f>I$260*Assumptions!$U60*(1+Assumptions!$J$24)^(I$1-$G$1)</f>
        <v>0</v>
      </c>
      <c r="J371" s="360">
        <f>J$260*Assumptions!$U60*(1+Assumptions!$J$24)^(J$1-$G$1)</f>
        <v>0</v>
      </c>
      <c r="K371" s="360">
        <f>K$260*Assumptions!$AA60*(1+Assumptions!$J$24)^(K$1-$G$1)</f>
        <v>0</v>
      </c>
      <c r="L371" s="360">
        <f>L$260*Assumptions!$AA60*(1+Assumptions!$J$24)^(L$1-$G$1)</f>
        <v>0</v>
      </c>
      <c r="M371" s="360">
        <f>M$260*Assumptions!$AA60*(1+Assumptions!$J$24)^(M$1-$G$1)</f>
        <v>0</v>
      </c>
      <c r="N371" s="360">
        <f>N$260*Assumptions!$AA60*(1+Assumptions!$J$24)^(N$1-$G$1)</f>
        <v>3288.3752476797463</v>
      </c>
      <c r="O371" s="360">
        <f>O$260*Assumptions!$AA60*(1+Assumptions!$J$24)^(O$1-$G$1)</f>
        <v>0</v>
      </c>
      <c r="P371" s="360">
        <f>P$260*Assumptions!$AA60*(1+Assumptions!$J$24)^(P$1-$G$1)</f>
        <v>0</v>
      </c>
      <c r="Q371" s="360">
        <f>Q$260*Assumptions!$AA60*(1+Assumptions!$J$24)^(Q$1-$G$1)</f>
        <v>0</v>
      </c>
      <c r="R371" s="360">
        <f>R$260*Assumptions!$AA60*(1+Assumptions!$J$24)^(R$1-$G$1)</f>
        <v>0</v>
      </c>
      <c r="S371" s="360">
        <f>S$260*Assumptions!$AA60*(1+Assumptions!$J$24)^(S$1-$G$1)</f>
        <v>0</v>
      </c>
      <c r="T371" s="360">
        <f>T$260*Assumptions!$AA60*(1+Assumptions!$J$24)^(T$1-$G$1)</f>
        <v>3926.4920163411189</v>
      </c>
      <c r="U371" s="360">
        <f>U$260*Assumptions!$AA60*(1+Assumptions!$J$24)^(U$1-$G$1)</f>
        <v>0</v>
      </c>
      <c r="V371" s="360">
        <f>V$260*Assumptions!$AA60*(1+Assumptions!$J$24)^(V$1-$G$1)</f>
        <v>0</v>
      </c>
      <c r="W371" s="360">
        <f>W$260*Assumptions!$AA60*(1+Assumptions!$J$24)^(W$1-$G$1)</f>
        <v>0</v>
      </c>
      <c r="X371" s="360">
        <f>X$260*Assumptions!$AA60*(1+Assumptions!$J$24)^(X$1-$G$1)</f>
        <v>0</v>
      </c>
      <c r="Y371" s="12"/>
      <c r="Z371" s="12"/>
    </row>
    <row r="372" spans="1:26" ht="14.25" customHeight="1">
      <c r="A372" s="423"/>
      <c r="B372" s="423"/>
      <c r="C372" s="423"/>
      <c r="D372" s="359" t="s">
        <v>103</v>
      </c>
      <c r="E372" s="12"/>
      <c r="F372" s="12"/>
      <c r="G372" s="360">
        <f>G$260*Assumptions!$R61*(1+Assumptions!$J$24)^(G$1-$G$1)</f>
        <v>0</v>
      </c>
      <c r="H372" s="360">
        <f>H$260*Assumptions!$U61*(1+Assumptions!$J$24)^(H$1-$G$1)</f>
        <v>2495.1750000000002</v>
      </c>
      <c r="I372" s="360">
        <f>I$260*Assumptions!$U61*(1+Assumptions!$J$24)^(I$1-$G$1)</f>
        <v>0</v>
      </c>
      <c r="J372" s="360">
        <f>J$260*Assumptions!$U61*(1+Assumptions!$J$24)^(J$1-$G$1)</f>
        <v>0</v>
      </c>
      <c r="K372" s="360">
        <f>K$260*Assumptions!$AA61*(1+Assumptions!$J$24)^(K$1-$G$1)</f>
        <v>0</v>
      </c>
      <c r="L372" s="360">
        <f>L$260*Assumptions!$AA61*(1+Assumptions!$J$24)^(L$1-$G$1)</f>
        <v>0</v>
      </c>
      <c r="M372" s="360">
        <f>M$260*Assumptions!$AA61*(1+Assumptions!$J$24)^(M$1-$G$1)</f>
        <v>0</v>
      </c>
      <c r="N372" s="360">
        <f>N$260*Assumptions!$AA61*(1+Assumptions!$J$24)^(N$1-$G$1)</f>
        <v>2979.3694389917478</v>
      </c>
      <c r="O372" s="360">
        <f>O$260*Assumptions!$AA61*(1+Assumptions!$J$24)^(O$1-$G$1)</f>
        <v>0</v>
      </c>
      <c r="P372" s="360">
        <f>P$260*Assumptions!$AA61*(1+Assumptions!$J$24)^(P$1-$G$1)</f>
        <v>0</v>
      </c>
      <c r="Q372" s="360">
        <f>Q$260*Assumptions!$AA61*(1+Assumptions!$J$24)^(Q$1-$G$1)</f>
        <v>0</v>
      </c>
      <c r="R372" s="360">
        <f>R$260*Assumptions!$AA61*(1+Assumptions!$J$24)^(R$1-$G$1)</f>
        <v>0</v>
      </c>
      <c r="S372" s="360">
        <f>S$260*Assumptions!$AA61*(1+Assumptions!$J$24)^(S$1-$G$1)</f>
        <v>0</v>
      </c>
      <c r="T372" s="360">
        <f>T$260*Assumptions!$AA61*(1+Assumptions!$J$24)^(T$1-$G$1)</f>
        <v>3557.5229208364135</v>
      </c>
      <c r="U372" s="360">
        <f>U$260*Assumptions!$AA61*(1+Assumptions!$J$24)^(U$1-$G$1)</f>
        <v>0</v>
      </c>
      <c r="V372" s="360">
        <f>V$260*Assumptions!$AA61*(1+Assumptions!$J$24)^(V$1-$G$1)</f>
        <v>0</v>
      </c>
      <c r="W372" s="360">
        <f>W$260*Assumptions!$AA61*(1+Assumptions!$J$24)^(W$1-$G$1)</f>
        <v>0</v>
      </c>
      <c r="X372" s="360">
        <f>X$260*Assumptions!$AA61*(1+Assumptions!$J$24)^(X$1-$G$1)</f>
        <v>0</v>
      </c>
      <c r="Y372" s="12"/>
      <c r="Z372" s="12"/>
    </row>
    <row r="373" spans="1:26" ht="14.25" customHeight="1">
      <c r="A373" s="423"/>
      <c r="B373" s="423"/>
      <c r="C373" s="423"/>
      <c r="D373" s="359" t="s">
        <v>104</v>
      </c>
      <c r="E373" s="12"/>
      <c r="F373" s="12"/>
      <c r="G373" s="360">
        <f>G$260*Assumptions!$R62*(1+Assumptions!$J$24)^(G$1-$G$1)</f>
        <v>0</v>
      </c>
      <c r="H373" s="360">
        <f>H$260*Assumptions!$U62*(1+Assumptions!$J$24)^(H$1-$G$1)</f>
        <v>0</v>
      </c>
      <c r="I373" s="360">
        <f>I$260*Assumptions!$U62*(1+Assumptions!$J$24)^(I$1-$G$1)</f>
        <v>0</v>
      </c>
      <c r="J373" s="360">
        <f>J$260*Assumptions!$U62*(1+Assumptions!$J$24)^(J$1-$G$1)</f>
        <v>0</v>
      </c>
      <c r="K373" s="360">
        <f>K$260*Assumptions!$AA62*(1+Assumptions!$J$24)^(K$1-$G$1)</f>
        <v>0</v>
      </c>
      <c r="L373" s="360">
        <f>L$260*Assumptions!$AA62*(1+Assumptions!$J$24)^(L$1-$G$1)</f>
        <v>0</v>
      </c>
      <c r="M373" s="360">
        <f>M$260*Assumptions!$AA62*(1+Assumptions!$J$24)^(M$1-$G$1)</f>
        <v>0</v>
      </c>
      <c r="N373" s="360">
        <f>N$260*Assumptions!$AA62*(1+Assumptions!$J$24)^(N$1-$G$1)</f>
        <v>0</v>
      </c>
      <c r="O373" s="360">
        <f>O$260*Assumptions!$AA62*(1+Assumptions!$J$24)^(O$1-$G$1)</f>
        <v>0</v>
      </c>
      <c r="P373" s="360">
        <f>P$260*Assumptions!$AA62*(1+Assumptions!$J$24)^(P$1-$G$1)</f>
        <v>0</v>
      </c>
      <c r="Q373" s="360">
        <f>Q$260*Assumptions!$AA62*(1+Assumptions!$J$24)^(Q$1-$G$1)</f>
        <v>0</v>
      </c>
      <c r="R373" s="360">
        <f>R$260*Assumptions!$AA62*(1+Assumptions!$J$24)^(R$1-$G$1)</f>
        <v>0</v>
      </c>
      <c r="S373" s="360">
        <f>S$260*Assumptions!$AA62*(1+Assumptions!$J$24)^(S$1-$G$1)</f>
        <v>0</v>
      </c>
      <c r="T373" s="360">
        <f>T$260*Assumptions!$AA62*(1+Assumptions!$J$24)^(T$1-$G$1)</f>
        <v>0</v>
      </c>
      <c r="U373" s="360">
        <f>U$260*Assumptions!$AA62*(1+Assumptions!$J$24)^(U$1-$G$1)</f>
        <v>0</v>
      </c>
      <c r="V373" s="360">
        <f>V$260*Assumptions!$AA62*(1+Assumptions!$J$24)^(V$1-$G$1)</f>
        <v>0</v>
      </c>
      <c r="W373" s="360">
        <f>W$260*Assumptions!$AA62*(1+Assumptions!$J$24)^(W$1-$G$1)</f>
        <v>0</v>
      </c>
      <c r="X373" s="360">
        <f>X$260*Assumptions!$AA62*(1+Assumptions!$J$24)^(X$1-$G$1)</f>
        <v>0</v>
      </c>
      <c r="Y373" s="12"/>
      <c r="Z373" s="12"/>
    </row>
    <row r="374" spans="1:26" ht="14.25" customHeight="1">
      <c r="A374" s="423"/>
      <c r="B374" s="423"/>
      <c r="C374" s="423"/>
      <c r="D374" s="359" t="s">
        <v>105</v>
      </c>
      <c r="E374" s="12"/>
      <c r="F374" s="12"/>
      <c r="G374" s="360">
        <f>G$260*Assumptions!$R63*(1+Assumptions!$J$24)^(G$1-$G$1)</f>
        <v>0</v>
      </c>
      <c r="H374" s="360">
        <f>H$260*Assumptions!$U63*(1+Assumptions!$J$24)^(H$1-$G$1)</f>
        <v>20571.674999999999</v>
      </c>
      <c r="I374" s="360">
        <f>I$260*Assumptions!$U63*(1+Assumptions!$J$24)^(I$1-$G$1)</f>
        <v>0</v>
      </c>
      <c r="J374" s="360">
        <f>J$260*Assumptions!$U63*(1+Assumptions!$J$24)^(J$1-$G$1)</f>
        <v>0</v>
      </c>
      <c r="K374" s="360">
        <f>K$260*Assumptions!$AA63*(1+Assumptions!$J$24)^(K$1-$G$1)</f>
        <v>0</v>
      </c>
      <c r="L374" s="360">
        <f>L$260*Assumptions!$AA63*(1+Assumptions!$J$24)^(L$1-$G$1)</f>
        <v>0</v>
      </c>
      <c r="M374" s="360">
        <f>M$260*Assumptions!$AA63*(1+Assumptions!$J$24)^(M$1-$G$1)</f>
        <v>0</v>
      </c>
      <c r="N374" s="360">
        <f>N$260*Assumptions!$AA63*(1+Assumptions!$J$24)^(N$1-$G$1)</f>
        <v>24563.655777198215</v>
      </c>
      <c r="O374" s="360">
        <f>O$260*Assumptions!$AA63*(1+Assumptions!$J$24)^(O$1-$G$1)</f>
        <v>0</v>
      </c>
      <c r="P374" s="360">
        <f>P$260*Assumptions!$AA63*(1+Assumptions!$J$24)^(P$1-$G$1)</f>
        <v>0</v>
      </c>
      <c r="Q374" s="360">
        <f>Q$260*Assumptions!$AA63*(1+Assumptions!$J$24)^(Q$1-$G$1)</f>
        <v>0</v>
      </c>
      <c r="R374" s="360">
        <f>R$260*Assumptions!$AA63*(1+Assumptions!$J$24)^(R$1-$G$1)</f>
        <v>0</v>
      </c>
      <c r="S374" s="360">
        <f>S$260*Assumptions!$AA63*(1+Assumptions!$J$24)^(S$1-$G$1)</f>
        <v>0</v>
      </c>
      <c r="T374" s="360">
        <f>T$260*Assumptions!$AA63*(1+Assumptions!$J$24)^(T$1-$G$1)</f>
        <v>29330.289591911362</v>
      </c>
      <c r="U374" s="360">
        <f>U$260*Assumptions!$AA63*(1+Assumptions!$J$24)^(U$1-$G$1)</f>
        <v>0</v>
      </c>
      <c r="V374" s="360">
        <f>V$260*Assumptions!$AA63*(1+Assumptions!$J$24)^(V$1-$G$1)</f>
        <v>0</v>
      </c>
      <c r="W374" s="360">
        <f>W$260*Assumptions!$AA63*(1+Assumptions!$J$24)^(W$1-$G$1)</f>
        <v>0</v>
      </c>
      <c r="X374" s="360">
        <f>X$260*Assumptions!$AA63*(1+Assumptions!$J$24)^(X$1-$G$1)</f>
        <v>0</v>
      </c>
      <c r="Y374" s="12"/>
      <c r="Z374" s="12"/>
    </row>
    <row r="375" spans="1:26" ht="14.25" customHeight="1">
      <c r="A375" s="423"/>
      <c r="B375" s="423"/>
      <c r="C375" s="423"/>
      <c r="D375" s="359" t="s">
        <v>94</v>
      </c>
      <c r="E375" s="12"/>
      <c r="F375" s="12"/>
      <c r="G375" s="360">
        <f>G$260*Assumptions!$R64*(1+Assumptions!$J$24)^(G$1-$G$1)</f>
        <v>0</v>
      </c>
      <c r="H375" s="360">
        <f>H$260*Assumptions!$U64*(1+Assumptions!$J$24)^(H$1-$G$1)</f>
        <v>6867.5250000000005</v>
      </c>
      <c r="I375" s="360">
        <f>I$260*Assumptions!$U64*(1+Assumptions!$J$24)^(I$1-$G$1)</f>
        <v>0</v>
      </c>
      <c r="J375" s="360">
        <f>J$260*Assumptions!$U64*(1+Assumptions!$J$24)^(J$1-$G$1)</f>
        <v>0</v>
      </c>
      <c r="K375" s="360">
        <f>K$260*Assumptions!$AA64*(1+Assumptions!$J$24)^(K$1-$G$1)</f>
        <v>0</v>
      </c>
      <c r="L375" s="360">
        <f>L$260*Assumptions!$AA64*(1+Assumptions!$J$24)^(L$1-$G$1)</f>
        <v>0</v>
      </c>
      <c r="M375" s="360">
        <f>M$260*Assumptions!$AA64*(1+Assumptions!$J$24)^(M$1-$G$1)</f>
        <v>0</v>
      </c>
      <c r="N375" s="360">
        <f>N$260*Assumptions!$AA64*(1+Assumptions!$J$24)^(N$1-$G$1)</f>
        <v>8200.1839977203199</v>
      </c>
      <c r="O375" s="360">
        <f>O$260*Assumptions!$AA64*(1+Assumptions!$J$24)^(O$1-$G$1)</f>
        <v>0</v>
      </c>
      <c r="P375" s="360">
        <f>P$260*Assumptions!$AA64*(1+Assumptions!$J$24)^(P$1-$G$1)</f>
        <v>0</v>
      </c>
      <c r="Q375" s="360">
        <f>Q$260*Assumptions!$AA64*(1+Assumptions!$J$24)^(Q$1-$G$1)</f>
        <v>0</v>
      </c>
      <c r="R375" s="360">
        <f>R$260*Assumptions!$AA64*(1+Assumptions!$J$24)^(R$1-$G$1)</f>
        <v>0</v>
      </c>
      <c r="S375" s="360">
        <f>S$260*Assumptions!$AA64*(1+Assumptions!$J$24)^(S$1-$G$1)</f>
        <v>0</v>
      </c>
      <c r="T375" s="360">
        <f>T$260*Assumptions!$AA64*(1+Assumptions!$J$24)^(T$1-$G$1)</f>
        <v>9791.4485344383029</v>
      </c>
      <c r="U375" s="360">
        <f>U$260*Assumptions!$AA64*(1+Assumptions!$J$24)^(U$1-$G$1)</f>
        <v>0</v>
      </c>
      <c r="V375" s="360">
        <f>V$260*Assumptions!$AA64*(1+Assumptions!$J$24)^(V$1-$G$1)</f>
        <v>0</v>
      </c>
      <c r="W375" s="360">
        <f>W$260*Assumptions!$AA64*(1+Assumptions!$J$24)^(W$1-$G$1)</f>
        <v>0</v>
      </c>
      <c r="X375" s="360">
        <f>X$260*Assumptions!$AA64*(1+Assumptions!$J$24)^(X$1-$G$1)</f>
        <v>0</v>
      </c>
      <c r="Y375" s="12"/>
      <c r="Z375" s="12"/>
    </row>
    <row r="376" spans="1:26" ht="14.25" customHeight="1">
      <c r="A376" s="423"/>
      <c r="B376" s="423"/>
      <c r="C376" s="423"/>
      <c r="D376" s="361" t="s">
        <v>106</v>
      </c>
      <c r="E376" s="12"/>
      <c r="F376" s="12"/>
      <c r="G376" s="360">
        <f>G$260*Assumptions!$R65*(1+Assumptions!$J$24)^(G$1-$G$1)</f>
        <v>0</v>
      </c>
      <c r="H376" s="360">
        <f>H$260*Assumptions!$U65*(1+Assumptions!$J$24)^(H$1-$G$1)</f>
        <v>0</v>
      </c>
      <c r="I376" s="360">
        <f>I$260*Assumptions!$U65*(1+Assumptions!$J$24)^(I$1-$G$1)</f>
        <v>0</v>
      </c>
      <c r="J376" s="360">
        <f>J$260*Assumptions!$U65*(1+Assumptions!$J$24)^(J$1-$G$1)</f>
        <v>0</v>
      </c>
      <c r="K376" s="360">
        <f>K$260*Assumptions!$AA65*(1+Assumptions!$J$24)^(K$1-$G$1)</f>
        <v>0</v>
      </c>
      <c r="L376" s="360">
        <f>L$260*Assumptions!$AA65*(1+Assumptions!$J$24)^(L$1-$G$1)</f>
        <v>0</v>
      </c>
      <c r="M376" s="360">
        <f>M$260*Assumptions!$AA65*(1+Assumptions!$J$24)^(M$1-$G$1)</f>
        <v>0</v>
      </c>
      <c r="N376" s="360">
        <f>N$260*Assumptions!$AA65*(1+Assumptions!$J$24)^(N$1-$G$1)</f>
        <v>0</v>
      </c>
      <c r="O376" s="360">
        <f>O$260*Assumptions!$AA65*(1+Assumptions!$J$24)^(O$1-$G$1)</f>
        <v>0</v>
      </c>
      <c r="P376" s="360">
        <f>P$260*Assumptions!$AA65*(1+Assumptions!$J$24)^(P$1-$G$1)</f>
        <v>0</v>
      </c>
      <c r="Q376" s="360">
        <f>Q$260*Assumptions!$AA65*(1+Assumptions!$J$24)^(Q$1-$G$1)</f>
        <v>0</v>
      </c>
      <c r="R376" s="360">
        <f>R$260*Assumptions!$AA65*(1+Assumptions!$J$24)^(R$1-$G$1)</f>
        <v>0</v>
      </c>
      <c r="S376" s="360">
        <f>S$260*Assumptions!$AA65*(1+Assumptions!$J$24)^(S$1-$G$1)</f>
        <v>0</v>
      </c>
      <c r="T376" s="360">
        <f>T$260*Assumptions!$AA65*(1+Assumptions!$J$24)^(T$1-$G$1)</f>
        <v>0</v>
      </c>
      <c r="U376" s="360">
        <f>U$260*Assumptions!$AA65*(1+Assumptions!$J$24)^(U$1-$G$1)</f>
        <v>0</v>
      </c>
      <c r="V376" s="360">
        <f>V$260*Assumptions!$AA65*(1+Assumptions!$J$24)^(V$1-$G$1)</f>
        <v>0</v>
      </c>
      <c r="W376" s="360">
        <f>W$260*Assumptions!$AA65*(1+Assumptions!$J$24)^(W$1-$G$1)</f>
        <v>0</v>
      </c>
      <c r="X376" s="360">
        <f>X$260*Assumptions!$AA65*(1+Assumptions!$J$24)^(X$1-$G$1)</f>
        <v>0</v>
      </c>
      <c r="Y376" s="12"/>
      <c r="Z376" s="12"/>
    </row>
    <row r="377" spans="1:26" ht="14.25" customHeight="1">
      <c r="A377" s="423"/>
      <c r="B377" s="423"/>
      <c r="C377" s="423"/>
      <c r="D377" s="362" t="s">
        <v>206</v>
      </c>
      <c r="E377" s="319"/>
      <c r="F377" s="319"/>
      <c r="G377" s="363">
        <f t="shared" ref="G377:X377" si="30">SUM(G367:G376)</f>
        <v>0</v>
      </c>
      <c r="H377" s="363">
        <f t="shared" si="30"/>
        <v>50096.625000000007</v>
      </c>
      <c r="I377" s="363">
        <f t="shared" si="30"/>
        <v>0</v>
      </c>
      <c r="J377" s="363">
        <f t="shared" si="30"/>
        <v>0</v>
      </c>
      <c r="K377" s="363">
        <f t="shared" si="30"/>
        <v>0</v>
      </c>
      <c r="L377" s="363">
        <f t="shared" si="30"/>
        <v>0</v>
      </c>
      <c r="M377" s="363">
        <f t="shared" si="30"/>
        <v>0</v>
      </c>
      <c r="N377" s="363">
        <f t="shared" si="30"/>
        <v>59817.990129602113</v>
      </c>
      <c r="O377" s="363">
        <f t="shared" si="30"/>
        <v>0</v>
      </c>
      <c r="P377" s="363">
        <f t="shared" si="30"/>
        <v>0</v>
      </c>
      <c r="Q377" s="363">
        <f t="shared" si="30"/>
        <v>0</v>
      </c>
      <c r="R377" s="363">
        <f t="shared" si="30"/>
        <v>0</v>
      </c>
      <c r="S377" s="363">
        <f t="shared" si="30"/>
        <v>0</v>
      </c>
      <c r="T377" s="363">
        <f t="shared" si="30"/>
        <v>71425.808488000432</v>
      </c>
      <c r="U377" s="363">
        <f t="shared" si="30"/>
        <v>0</v>
      </c>
      <c r="V377" s="363">
        <f t="shared" si="30"/>
        <v>0</v>
      </c>
      <c r="W377" s="363">
        <f t="shared" si="30"/>
        <v>0</v>
      </c>
      <c r="X377" s="363">
        <f t="shared" si="30"/>
        <v>0</v>
      </c>
      <c r="Y377" s="319"/>
      <c r="Z377" s="319"/>
    </row>
    <row r="378" spans="1:26" ht="14.25" customHeight="1">
      <c r="A378" s="423"/>
      <c r="B378" s="423"/>
      <c r="C378" s="423"/>
      <c r="D378" s="35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423"/>
      <c r="B379" s="423"/>
      <c r="C379" s="423"/>
      <c r="D379" s="358" t="s">
        <v>212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423"/>
      <c r="B380" s="423"/>
      <c r="C380" s="423"/>
      <c r="D380" s="359" t="s">
        <v>86</v>
      </c>
      <c r="E380" s="12"/>
      <c r="F380" s="12"/>
      <c r="G380" s="360">
        <f>G$261*Assumptions!$S56*(1+Assumptions!$J$24)^(G$1-$G$1)</f>
        <v>2955</v>
      </c>
      <c r="H380" s="360">
        <f>H$261*Assumptions!$V56*(1+Assumptions!$J$24)^(H$1-$G$1)</f>
        <v>0</v>
      </c>
      <c r="I380" s="360">
        <f>I$261*Assumptions!$V56*(1+Assumptions!$J$24)^(I$1-$G$1)</f>
        <v>10407.429</v>
      </c>
      <c r="J380" s="360">
        <f>J$261*Assumptions!$V56*(1+Assumptions!$J$24)^(J$1-$G$1)</f>
        <v>0</v>
      </c>
      <c r="K380" s="360">
        <f>K$261*Assumptions!$AB56*(1+Assumptions!$J$24)^(K$1-$G$1)</f>
        <v>0</v>
      </c>
      <c r="L380" s="360">
        <f>L$261*Assumptions!$AB56*(1+Assumptions!$J$24)^(L$1-$G$1)</f>
        <v>0</v>
      </c>
      <c r="M380" s="360">
        <f>M$261*Assumptions!$AB56*(1+Assumptions!$J$24)^(M$1-$G$1)</f>
        <v>0</v>
      </c>
      <c r="N380" s="360">
        <f>N$261*Assumptions!$AB56*(1+Assumptions!$J$24)^(N$1-$G$1)</f>
        <v>0</v>
      </c>
      <c r="O380" s="360">
        <f>O$261*Assumptions!$AB56*(1+Assumptions!$J$24)^(O$1-$G$1)</f>
        <v>12427.014498412513</v>
      </c>
      <c r="P380" s="360">
        <f>P$261*Assumptions!$AB56*(1+Assumptions!$J$24)^(P$1-$G$1)</f>
        <v>0</v>
      </c>
      <c r="Q380" s="360">
        <f>Q$261*Assumptions!$AB56*(1+Assumptions!$J$24)^(Q$1-$G$1)</f>
        <v>0</v>
      </c>
      <c r="R380" s="360">
        <f>R$261*Assumptions!$AB56*(1+Assumptions!$J$24)^(R$1-$G$1)</f>
        <v>0</v>
      </c>
      <c r="S380" s="360">
        <f>S$261*Assumptions!$AB56*(1+Assumptions!$J$24)^(S$1-$G$1)</f>
        <v>0</v>
      </c>
      <c r="T380" s="360">
        <f>T$261*Assumptions!$AB56*(1+Assumptions!$J$24)^(T$1-$G$1)</f>
        <v>0</v>
      </c>
      <c r="U380" s="360">
        <f>U$261*Assumptions!$AB56*(1+Assumptions!$J$24)^(U$1-$G$1)</f>
        <v>14838.505200828638</v>
      </c>
      <c r="V380" s="360">
        <f>V$261*Assumptions!$AB56*(1+Assumptions!$J$24)^(V$1-$G$1)</f>
        <v>0</v>
      </c>
      <c r="W380" s="360">
        <f>W$261*Assumptions!$AB56*(1+Assumptions!$J$24)^(W$1-$G$1)</f>
        <v>0</v>
      </c>
      <c r="X380" s="360">
        <f>X$261*Assumptions!$AB56*(1+Assumptions!$J$24)^(X$1-$G$1)</f>
        <v>0</v>
      </c>
      <c r="Y380" s="12"/>
      <c r="Z380" s="12"/>
    </row>
    <row r="381" spans="1:26" ht="14.25" customHeight="1">
      <c r="A381" s="423"/>
      <c r="B381" s="423"/>
      <c r="C381" s="423"/>
      <c r="D381" s="359" t="s">
        <v>100</v>
      </c>
      <c r="E381" s="12"/>
      <c r="F381" s="12"/>
      <c r="G381" s="360">
        <f>G$261*Assumptions!$S57*(1+Assumptions!$J$24)^(G$1-$G$1)</f>
        <v>926.25000000000011</v>
      </c>
      <c r="H381" s="360">
        <f>H$261*Assumptions!$V57*(1+Assumptions!$J$24)^(H$1-$G$1)</f>
        <v>0</v>
      </c>
      <c r="I381" s="360">
        <f>I$261*Assumptions!$V57*(1+Assumptions!$J$24)^(I$1-$G$1)</f>
        <v>234.72412499999999</v>
      </c>
      <c r="J381" s="360">
        <f>J$261*Assumptions!$V57*(1+Assumptions!$J$24)^(J$1-$G$1)</f>
        <v>0</v>
      </c>
      <c r="K381" s="360">
        <f>K$261*Assumptions!$AB57*(1+Assumptions!$J$24)^(K$1-$G$1)</f>
        <v>0</v>
      </c>
      <c r="L381" s="360">
        <f>L$261*Assumptions!$AB57*(1+Assumptions!$J$24)^(L$1-$G$1)</f>
        <v>0</v>
      </c>
      <c r="M381" s="360">
        <f>M$261*Assumptions!$AB57*(1+Assumptions!$J$24)^(M$1-$G$1)</f>
        <v>0</v>
      </c>
      <c r="N381" s="360">
        <f>N$261*Assumptions!$AB57*(1+Assumptions!$J$24)^(N$1-$G$1)</f>
        <v>0</v>
      </c>
      <c r="O381" s="360">
        <f>O$261*Assumptions!$AB57*(1+Assumptions!$J$24)^(O$1-$G$1)</f>
        <v>280.27288050701003</v>
      </c>
      <c r="P381" s="360">
        <f>P$261*Assumptions!$AB57*(1+Assumptions!$J$24)^(P$1-$G$1)</f>
        <v>0</v>
      </c>
      <c r="Q381" s="360">
        <f>Q$261*Assumptions!$AB57*(1+Assumptions!$J$24)^(Q$1-$G$1)</f>
        <v>0</v>
      </c>
      <c r="R381" s="360">
        <f>R$261*Assumptions!$AB57*(1+Assumptions!$J$24)^(R$1-$G$1)</f>
        <v>0</v>
      </c>
      <c r="S381" s="360">
        <f>S$261*Assumptions!$AB57*(1+Assumptions!$J$24)^(S$1-$G$1)</f>
        <v>0</v>
      </c>
      <c r="T381" s="360">
        <f>T$261*Assumptions!$AB57*(1+Assumptions!$J$24)^(T$1-$G$1)</f>
        <v>0</v>
      </c>
      <c r="U381" s="360">
        <f>U$261*Assumptions!$AB57*(1+Assumptions!$J$24)^(U$1-$G$1)</f>
        <v>334.66047662419334</v>
      </c>
      <c r="V381" s="360">
        <f>V$261*Assumptions!$AB57*(1+Assumptions!$J$24)^(V$1-$G$1)</f>
        <v>0</v>
      </c>
      <c r="W381" s="360">
        <f>W$261*Assumptions!$AB57*(1+Assumptions!$J$24)^(W$1-$G$1)</f>
        <v>0</v>
      </c>
      <c r="X381" s="360">
        <f>X$261*Assumptions!$AB57*(1+Assumptions!$J$24)^(X$1-$G$1)</f>
        <v>0</v>
      </c>
      <c r="Y381" s="12"/>
      <c r="Z381" s="12"/>
    </row>
    <row r="382" spans="1:26" ht="14.25" customHeight="1">
      <c r="A382" s="423"/>
      <c r="B382" s="423"/>
      <c r="C382" s="423"/>
      <c r="D382" s="359" t="s">
        <v>101</v>
      </c>
      <c r="E382" s="12"/>
      <c r="F382" s="12"/>
      <c r="G382" s="360">
        <f>G$261*Assumptions!$S58*(1+Assumptions!$J$24)^(G$1-$G$1)</f>
        <v>371.25</v>
      </c>
      <c r="H382" s="360">
        <f>H$261*Assumptions!$V58*(1+Assumptions!$J$24)^(H$1-$G$1)</f>
        <v>0</v>
      </c>
      <c r="I382" s="360">
        <f>I$261*Assumptions!$V58*(1+Assumptions!$J$24)^(I$1-$G$1)</f>
        <v>0</v>
      </c>
      <c r="J382" s="360">
        <f>J$261*Assumptions!$V58*(1+Assumptions!$J$24)^(J$1-$G$1)</f>
        <v>0</v>
      </c>
      <c r="K382" s="360">
        <f>K$261*Assumptions!$AB58*(1+Assumptions!$J$24)^(K$1-$G$1)</f>
        <v>0</v>
      </c>
      <c r="L382" s="360">
        <f>L$261*Assumptions!$AB58*(1+Assumptions!$J$24)^(L$1-$G$1)</f>
        <v>0</v>
      </c>
      <c r="M382" s="360">
        <f>M$261*Assumptions!$AB58*(1+Assumptions!$J$24)^(M$1-$G$1)</f>
        <v>0</v>
      </c>
      <c r="N382" s="360">
        <f>N$261*Assumptions!$AB58*(1+Assumptions!$J$24)^(N$1-$G$1)</f>
        <v>0</v>
      </c>
      <c r="O382" s="360">
        <f>O$261*Assumptions!$AB58*(1+Assumptions!$J$24)^(O$1-$G$1)</f>
        <v>0</v>
      </c>
      <c r="P382" s="360">
        <f>P$261*Assumptions!$AB58*(1+Assumptions!$J$24)^(P$1-$G$1)</f>
        <v>0</v>
      </c>
      <c r="Q382" s="360">
        <f>Q$261*Assumptions!$AB58*(1+Assumptions!$J$24)^(Q$1-$G$1)</f>
        <v>0</v>
      </c>
      <c r="R382" s="360">
        <f>R$261*Assumptions!$AB58*(1+Assumptions!$J$24)^(R$1-$G$1)</f>
        <v>0</v>
      </c>
      <c r="S382" s="360">
        <f>S$261*Assumptions!$AB58*(1+Assumptions!$J$24)^(S$1-$G$1)</f>
        <v>0</v>
      </c>
      <c r="T382" s="360">
        <f>T$261*Assumptions!$AB58*(1+Assumptions!$J$24)^(T$1-$G$1)</f>
        <v>0</v>
      </c>
      <c r="U382" s="360">
        <f>U$261*Assumptions!$AB58*(1+Assumptions!$J$24)^(U$1-$G$1)</f>
        <v>0</v>
      </c>
      <c r="V382" s="360">
        <f>V$261*Assumptions!$AB58*(1+Assumptions!$J$24)^(V$1-$G$1)</f>
        <v>0</v>
      </c>
      <c r="W382" s="360">
        <f>W$261*Assumptions!$AB58*(1+Assumptions!$J$24)^(W$1-$G$1)</f>
        <v>0</v>
      </c>
      <c r="X382" s="360">
        <f>X$261*Assumptions!$AB58*(1+Assumptions!$J$24)^(X$1-$G$1)</f>
        <v>0</v>
      </c>
      <c r="Y382" s="12"/>
      <c r="Z382" s="12"/>
    </row>
    <row r="383" spans="1:26" ht="14.25" customHeight="1">
      <c r="A383" s="423"/>
      <c r="B383" s="423"/>
      <c r="C383" s="423"/>
      <c r="D383" s="359" t="s">
        <v>102</v>
      </c>
      <c r="E383" s="12"/>
      <c r="F383" s="12"/>
      <c r="G383" s="360">
        <f>G$261*Assumptions!$S59*(1+Assumptions!$J$24)^(G$1-$G$1)</f>
        <v>2651.25</v>
      </c>
      <c r="H383" s="360">
        <f>H$261*Assumptions!$V59*(1+Assumptions!$J$24)^(H$1-$G$1)</f>
        <v>0</v>
      </c>
      <c r="I383" s="360">
        <f>I$261*Assumptions!$V59*(1+Assumptions!$J$24)^(I$1-$G$1)</f>
        <v>2955.9326249999999</v>
      </c>
      <c r="J383" s="360">
        <f>J$261*Assumptions!$V59*(1+Assumptions!$J$24)^(J$1-$G$1)</f>
        <v>0</v>
      </c>
      <c r="K383" s="360">
        <f>K$261*Assumptions!$AB59*(1+Assumptions!$J$24)^(K$1-$G$1)</f>
        <v>0</v>
      </c>
      <c r="L383" s="360">
        <f>L$261*Assumptions!$AB59*(1+Assumptions!$J$24)^(L$1-$G$1)</f>
        <v>0</v>
      </c>
      <c r="M383" s="360">
        <f>M$261*Assumptions!$AB59*(1+Assumptions!$J$24)^(M$1-$G$1)</f>
        <v>0</v>
      </c>
      <c r="N383" s="360">
        <f>N$261*Assumptions!$AB59*(1+Assumptions!$J$24)^(N$1-$G$1)</f>
        <v>0</v>
      </c>
      <c r="O383" s="360">
        <f>O$261*Assumptions!$AB59*(1+Assumptions!$J$24)^(O$1-$G$1)</f>
        <v>3529.5381392662448</v>
      </c>
      <c r="P383" s="360">
        <f>P$261*Assumptions!$AB59*(1+Assumptions!$J$24)^(P$1-$G$1)</f>
        <v>0</v>
      </c>
      <c r="Q383" s="360">
        <f>Q$261*Assumptions!$AB59*(1+Assumptions!$J$24)^(Q$1-$G$1)</f>
        <v>0</v>
      </c>
      <c r="R383" s="360">
        <f>R$261*Assumptions!$AB59*(1+Assumptions!$J$24)^(R$1-$G$1)</f>
        <v>0</v>
      </c>
      <c r="S383" s="360">
        <f>S$261*Assumptions!$AB59*(1+Assumptions!$J$24)^(S$1-$G$1)</f>
        <v>0</v>
      </c>
      <c r="T383" s="360">
        <f>T$261*Assumptions!$AB59*(1+Assumptions!$J$24)^(T$1-$G$1)</f>
        <v>0</v>
      </c>
      <c r="U383" s="360">
        <f>U$261*Assumptions!$AB59*(1+Assumptions!$J$24)^(U$1-$G$1)</f>
        <v>4214.4531208775534</v>
      </c>
      <c r="V383" s="360">
        <f>V$261*Assumptions!$AB59*(1+Assumptions!$J$24)^(V$1-$G$1)</f>
        <v>0</v>
      </c>
      <c r="W383" s="360">
        <f>W$261*Assumptions!$AB59*(1+Assumptions!$J$24)^(W$1-$G$1)</f>
        <v>0</v>
      </c>
      <c r="X383" s="360">
        <f>X$261*Assumptions!$AB59*(1+Assumptions!$J$24)^(X$1-$G$1)</f>
        <v>0</v>
      </c>
      <c r="Y383" s="12"/>
      <c r="Z383" s="12"/>
    </row>
    <row r="384" spans="1:26" ht="14.25" customHeight="1">
      <c r="A384" s="423"/>
      <c r="B384" s="423"/>
      <c r="C384" s="423"/>
      <c r="D384" s="359" t="s">
        <v>90</v>
      </c>
      <c r="E384" s="12"/>
      <c r="F384" s="12"/>
      <c r="G384" s="360">
        <f>G$261*Assumptions!$S60*(1+Assumptions!$J$24)^(G$1-$G$1)</f>
        <v>1350</v>
      </c>
      <c r="H384" s="360">
        <f>H$261*Assumptions!$V60*(1+Assumptions!$J$24)^(H$1-$G$1)</f>
        <v>0</v>
      </c>
      <c r="I384" s="360">
        <f>I$261*Assumptions!$V60*(1+Assumptions!$J$24)^(I$1-$G$1)</f>
        <v>1861.8795</v>
      </c>
      <c r="J384" s="360">
        <f>J$261*Assumptions!$V60*(1+Assumptions!$J$24)^(J$1-$G$1)</f>
        <v>0</v>
      </c>
      <c r="K384" s="360">
        <f>K$261*Assumptions!$AB60*(1+Assumptions!$J$24)^(K$1-$G$1)</f>
        <v>0</v>
      </c>
      <c r="L384" s="360">
        <f>L$261*Assumptions!$AB60*(1+Assumptions!$J$24)^(L$1-$G$1)</f>
        <v>0</v>
      </c>
      <c r="M384" s="360">
        <f>M$261*Assumptions!$AB60*(1+Assumptions!$J$24)^(M$1-$G$1)</f>
        <v>0</v>
      </c>
      <c r="N384" s="360">
        <f>N$261*Assumptions!$AB60*(1+Assumptions!$J$24)^(N$1-$G$1)</f>
        <v>0</v>
      </c>
      <c r="O384" s="360">
        <f>O$261*Assumptions!$AB60*(1+Assumptions!$J$24)^(O$1-$G$1)</f>
        <v>2223.181492835266</v>
      </c>
      <c r="P384" s="360">
        <f>P$261*Assumptions!$AB60*(1+Assumptions!$J$24)^(P$1-$G$1)</f>
        <v>0</v>
      </c>
      <c r="Q384" s="360">
        <f>Q$261*Assumptions!$AB60*(1+Assumptions!$J$24)^(Q$1-$G$1)</f>
        <v>0</v>
      </c>
      <c r="R384" s="360">
        <f>R$261*Assumptions!$AB60*(1+Assumptions!$J$24)^(R$1-$G$1)</f>
        <v>0</v>
      </c>
      <c r="S384" s="360">
        <f>S$261*Assumptions!$AB60*(1+Assumptions!$J$24)^(S$1-$G$1)</f>
        <v>0</v>
      </c>
      <c r="T384" s="360">
        <f>T$261*Assumptions!$AB60*(1+Assumptions!$J$24)^(T$1-$G$1)</f>
        <v>0</v>
      </c>
      <c r="U384" s="360">
        <f>U$261*Assumptions!$AB60*(1+Assumptions!$J$24)^(U$1-$G$1)</f>
        <v>2654.59496712072</v>
      </c>
      <c r="V384" s="360">
        <f>V$261*Assumptions!$AB60*(1+Assumptions!$J$24)^(V$1-$G$1)</f>
        <v>0</v>
      </c>
      <c r="W384" s="360">
        <f>W$261*Assumptions!$AB60*(1+Assumptions!$J$24)^(W$1-$G$1)</f>
        <v>0</v>
      </c>
      <c r="X384" s="360">
        <f>X$261*Assumptions!$AB60*(1+Assumptions!$J$24)^(X$1-$G$1)</f>
        <v>0</v>
      </c>
      <c r="Y384" s="12"/>
      <c r="Z384" s="12"/>
    </row>
    <row r="385" spans="1:26" ht="14.25" customHeight="1">
      <c r="A385" s="423"/>
      <c r="B385" s="423"/>
      <c r="C385" s="423"/>
      <c r="D385" s="359" t="s">
        <v>103</v>
      </c>
      <c r="E385" s="12"/>
      <c r="F385" s="12"/>
      <c r="G385" s="360">
        <f>G$261*Assumptions!$S61*(1+Assumptions!$J$24)^(G$1-$G$1)</f>
        <v>997.5</v>
      </c>
      <c r="H385" s="360">
        <f>H$261*Assumptions!$V61*(1+Assumptions!$J$24)^(H$1-$G$1)</f>
        <v>0</v>
      </c>
      <c r="I385" s="360">
        <f>I$261*Assumptions!$V61*(1+Assumptions!$J$24)^(I$1-$G$1)</f>
        <v>1806.1822499999998</v>
      </c>
      <c r="J385" s="360">
        <f>J$261*Assumptions!$V61*(1+Assumptions!$J$24)^(J$1-$G$1)</f>
        <v>0</v>
      </c>
      <c r="K385" s="360">
        <f>K$261*Assumptions!$AB61*(1+Assumptions!$J$24)^(K$1-$G$1)</f>
        <v>0</v>
      </c>
      <c r="L385" s="360">
        <f>L$261*Assumptions!$AB61*(1+Assumptions!$J$24)^(L$1-$G$1)</f>
        <v>0</v>
      </c>
      <c r="M385" s="360">
        <f>M$261*Assumptions!$AB61*(1+Assumptions!$J$24)^(M$1-$G$1)</f>
        <v>0</v>
      </c>
      <c r="N385" s="360">
        <f>N$261*Assumptions!$AB61*(1+Assumptions!$J$24)^(N$1-$G$1)</f>
        <v>0</v>
      </c>
      <c r="O385" s="360">
        <f>O$261*Assumptions!$AB61*(1+Assumptions!$J$24)^(O$1-$G$1)</f>
        <v>2156.6760635624159</v>
      </c>
      <c r="P385" s="360">
        <f>P$261*Assumptions!$AB61*(1+Assumptions!$J$24)^(P$1-$G$1)</f>
        <v>0</v>
      </c>
      <c r="Q385" s="360">
        <f>Q$261*Assumptions!$AB61*(1+Assumptions!$J$24)^(Q$1-$G$1)</f>
        <v>0</v>
      </c>
      <c r="R385" s="360">
        <f>R$261*Assumptions!$AB61*(1+Assumptions!$J$24)^(R$1-$G$1)</f>
        <v>0</v>
      </c>
      <c r="S385" s="360">
        <f>S$261*Assumptions!$AB61*(1+Assumptions!$J$24)^(S$1-$G$1)</f>
        <v>0</v>
      </c>
      <c r="T385" s="360">
        <f>T$261*Assumptions!$AB61*(1+Assumptions!$J$24)^(T$1-$G$1)</f>
        <v>0</v>
      </c>
      <c r="U385" s="360">
        <f>U$261*Assumptions!$AB61*(1+Assumptions!$J$24)^(U$1-$G$1)</f>
        <v>2575.1840065658266</v>
      </c>
      <c r="V385" s="360">
        <f>V$261*Assumptions!$AB61*(1+Assumptions!$J$24)^(V$1-$G$1)</f>
        <v>0</v>
      </c>
      <c r="W385" s="360">
        <f>W$261*Assumptions!$AB61*(1+Assumptions!$J$24)^(W$1-$G$1)</f>
        <v>0</v>
      </c>
      <c r="X385" s="360">
        <f>X$261*Assumptions!$AB61*(1+Assumptions!$J$24)^(X$1-$G$1)</f>
        <v>0</v>
      </c>
      <c r="Y385" s="12"/>
      <c r="Z385" s="12"/>
    </row>
    <row r="386" spans="1:26" ht="14.25" customHeight="1">
      <c r="A386" s="423"/>
      <c r="B386" s="423"/>
      <c r="C386" s="423"/>
      <c r="D386" s="359" t="s">
        <v>104</v>
      </c>
      <c r="E386" s="12"/>
      <c r="F386" s="12"/>
      <c r="G386" s="360">
        <f>G$261*Assumptions!$S62*(1+Assumptions!$J$24)^(G$1-$G$1)</f>
        <v>0</v>
      </c>
      <c r="H386" s="360">
        <f>H$261*Assumptions!$V62*(1+Assumptions!$J$24)^(H$1-$G$1)</f>
        <v>0</v>
      </c>
      <c r="I386" s="360">
        <f>I$261*Assumptions!$V62*(1+Assumptions!$J$24)^(I$1-$G$1)</f>
        <v>0</v>
      </c>
      <c r="J386" s="360">
        <f>J$261*Assumptions!$V62*(1+Assumptions!$J$24)^(J$1-$G$1)</f>
        <v>0</v>
      </c>
      <c r="K386" s="360">
        <f>K$261*Assumptions!$AB62*(1+Assumptions!$J$24)^(K$1-$G$1)</f>
        <v>0</v>
      </c>
      <c r="L386" s="360">
        <f>L$261*Assumptions!$AB62*(1+Assumptions!$J$24)^(L$1-$G$1)</f>
        <v>0</v>
      </c>
      <c r="M386" s="360">
        <f>M$261*Assumptions!$AB62*(1+Assumptions!$J$24)^(M$1-$G$1)</f>
        <v>0</v>
      </c>
      <c r="N386" s="360">
        <f>N$261*Assumptions!$AB62*(1+Assumptions!$J$24)^(N$1-$G$1)</f>
        <v>0</v>
      </c>
      <c r="O386" s="360">
        <f>O$261*Assumptions!$AB62*(1+Assumptions!$J$24)^(O$1-$G$1)</f>
        <v>0</v>
      </c>
      <c r="P386" s="360">
        <f>P$261*Assumptions!$AB62*(1+Assumptions!$J$24)^(P$1-$G$1)</f>
        <v>0</v>
      </c>
      <c r="Q386" s="360">
        <f>Q$261*Assumptions!$AB62*(1+Assumptions!$J$24)^(Q$1-$G$1)</f>
        <v>0</v>
      </c>
      <c r="R386" s="360">
        <f>R$261*Assumptions!$AB62*(1+Assumptions!$J$24)^(R$1-$G$1)</f>
        <v>0</v>
      </c>
      <c r="S386" s="360">
        <f>S$261*Assumptions!$AB62*(1+Assumptions!$J$24)^(S$1-$G$1)</f>
        <v>0</v>
      </c>
      <c r="T386" s="360">
        <f>T$261*Assumptions!$AB62*(1+Assumptions!$J$24)^(T$1-$G$1)</f>
        <v>0</v>
      </c>
      <c r="U386" s="360">
        <f>U$261*Assumptions!$AB62*(1+Assumptions!$J$24)^(U$1-$G$1)</f>
        <v>0</v>
      </c>
      <c r="V386" s="360">
        <f>V$261*Assumptions!$AB62*(1+Assumptions!$J$24)^(V$1-$G$1)</f>
        <v>0</v>
      </c>
      <c r="W386" s="360">
        <f>W$261*Assumptions!$AB62*(1+Assumptions!$J$24)^(W$1-$G$1)</f>
        <v>0</v>
      </c>
      <c r="X386" s="360">
        <f>X$261*Assumptions!$AB62*(1+Assumptions!$J$24)^(X$1-$G$1)</f>
        <v>0</v>
      </c>
      <c r="Y386" s="12"/>
      <c r="Z386" s="12"/>
    </row>
    <row r="387" spans="1:26" ht="14.25" customHeight="1">
      <c r="A387" s="423"/>
      <c r="B387" s="423"/>
      <c r="C387" s="423"/>
      <c r="D387" s="359" t="s">
        <v>105</v>
      </c>
      <c r="E387" s="12"/>
      <c r="F387" s="12"/>
      <c r="G387" s="360">
        <f>G$261*Assumptions!$S63*(1+Assumptions!$J$24)^(G$1-$G$1)</f>
        <v>12461.249999999998</v>
      </c>
      <c r="H387" s="360">
        <f>H$261*Assumptions!$V63*(1+Assumptions!$J$24)^(H$1-$G$1)</f>
        <v>0</v>
      </c>
      <c r="I387" s="360">
        <f>I$261*Assumptions!$V63*(1+Assumptions!$J$24)^(I$1-$G$1)</f>
        <v>17329.801499999998</v>
      </c>
      <c r="J387" s="360">
        <f>J$261*Assumptions!$V63*(1+Assumptions!$J$24)^(J$1-$G$1)</f>
        <v>0</v>
      </c>
      <c r="K387" s="360">
        <f>K$261*Assumptions!$AB63*(1+Assumptions!$J$24)^(K$1-$G$1)</f>
        <v>0</v>
      </c>
      <c r="L387" s="360">
        <f>L$261*Assumptions!$AB63*(1+Assumptions!$J$24)^(L$1-$G$1)</f>
        <v>0</v>
      </c>
      <c r="M387" s="360">
        <f>M$261*Assumptions!$AB63*(1+Assumptions!$J$24)^(M$1-$G$1)</f>
        <v>0</v>
      </c>
      <c r="N387" s="360">
        <f>N$261*Assumptions!$AB63*(1+Assumptions!$J$24)^(N$1-$G$1)</f>
        <v>0</v>
      </c>
      <c r="O387" s="360">
        <f>O$261*Assumptions!$AB63*(1+Assumptions!$J$24)^(O$1-$G$1)</f>
        <v>20692.689279466707</v>
      </c>
      <c r="P387" s="360">
        <f>P$261*Assumptions!$AB63*(1+Assumptions!$J$24)^(P$1-$G$1)</f>
        <v>0</v>
      </c>
      <c r="Q387" s="360">
        <f>Q$261*Assumptions!$AB63*(1+Assumptions!$J$24)^(Q$1-$G$1)</f>
        <v>0</v>
      </c>
      <c r="R387" s="360">
        <f>R$261*Assumptions!$AB63*(1+Assumptions!$J$24)^(R$1-$G$1)</f>
        <v>0</v>
      </c>
      <c r="S387" s="360">
        <f>S$261*Assumptions!$AB63*(1+Assumptions!$J$24)^(S$1-$G$1)</f>
        <v>0</v>
      </c>
      <c r="T387" s="360">
        <f>T$261*Assumptions!$AB63*(1+Assumptions!$J$24)^(T$1-$G$1)</f>
        <v>0</v>
      </c>
      <c r="U387" s="360">
        <f>U$261*Assumptions!$AB63*(1+Assumptions!$J$24)^(U$1-$G$1)</f>
        <v>24708.153155508237</v>
      </c>
      <c r="V387" s="360">
        <f>V$261*Assumptions!$AB63*(1+Assumptions!$J$24)^(V$1-$G$1)</f>
        <v>0</v>
      </c>
      <c r="W387" s="360">
        <f>W$261*Assumptions!$AB63*(1+Assumptions!$J$24)^(W$1-$G$1)</f>
        <v>0</v>
      </c>
      <c r="X387" s="360">
        <f>X$261*Assumptions!$AB63*(1+Assumptions!$J$24)^(X$1-$G$1)</f>
        <v>0</v>
      </c>
      <c r="Y387" s="12"/>
      <c r="Z387" s="12"/>
    </row>
    <row r="388" spans="1:26" ht="14.25" customHeight="1">
      <c r="A388" s="423"/>
      <c r="B388" s="423"/>
      <c r="C388" s="423"/>
      <c r="D388" s="359" t="s">
        <v>94</v>
      </c>
      <c r="E388" s="12"/>
      <c r="F388" s="12"/>
      <c r="G388" s="360">
        <f>G$261*Assumptions!$S64*(1+Assumptions!$J$24)^(G$1-$G$1)</f>
        <v>1586.2500000000002</v>
      </c>
      <c r="H388" s="360">
        <f>H$261*Assumptions!$V64*(1+Assumptions!$J$24)^(H$1-$G$1)</f>
        <v>0</v>
      </c>
      <c r="I388" s="360">
        <f>I$261*Assumptions!$V64*(1+Assumptions!$J$24)^(I$1-$G$1)</f>
        <v>4595.0231249999997</v>
      </c>
      <c r="J388" s="360">
        <f>J$261*Assumptions!$V64*(1+Assumptions!$J$24)^(J$1-$G$1)</f>
        <v>0</v>
      </c>
      <c r="K388" s="360">
        <f>K$261*Assumptions!$AB64*(1+Assumptions!$J$24)^(K$1-$G$1)</f>
        <v>0</v>
      </c>
      <c r="L388" s="360">
        <f>L$261*Assumptions!$AB64*(1+Assumptions!$J$24)^(L$1-$G$1)</f>
        <v>0</v>
      </c>
      <c r="M388" s="360">
        <f>M$261*Assumptions!$AB64*(1+Assumptions!$J$24)^(M$1-$G$1)</f>
        <v>0</v>
      </c>
      <c r="N388" s="360">
        <f>N$261*Assumptions!$AB64*(1+Assumptions!$J$24)^(N$1-$G$1)</f>
        <v>0</v>
      </c>
      <c r="O388" s="360">
        <f>O$261*Assumptions!$AB64*(1+Assumptions!$J$24)^(O$1-$G$1)</f>
        <v>5486.6979150101115</v>
      </c>
      <c r="P388" s="360">
        <f>P$261*Assumptions!$AB64*(1+Assumptions!$J$24)^(P$1-$G$1)</f>
        <v>0</v>
      </c>
      <c r="Q388" s="360">
        <f>Q$261*Assumptions!$AB64*(1+Assumptions!$J$24)^(Q$1-$G$1)</f>
        <v>0</v>
      </c>
      <c r="R388" s="360">
        <f>R$261*Assumptions!$AB64*(1+Assumptions!$J$24)^(R$1-$G$1)</f>
        <v>0</v>
      </c>
      <c r="S388" s="360">
        <f>S$261*Assumptions!$AB64*(1+Assumptions!$J$24)^(S$1-$G$1)</f>
        <v>0</v>
      </c>
      <c r="T388" s="360">
        <f>T$261*Assumptions!$AB64*(1+Assumptions!$J$24)^(T$1-$G$1)</f>
        <v>0</v>
      </c>
      <c r="U388" s="360">
        <f>U$261*Assumptions!$AB64*(1+Assumptions!$J$24)^(U$1-$G$1)</f>
        <v>6551.4042457787</v>
      </c>
      <c r="V388" s="360">
        <f>V$261*Assumptions!$AB64*(1+Assumptions!$J$24)^(V$1-$G$1)</f>
        <v>0</v>
      </c>
      <c r="W388" s="360">
        <f>W$261*Assumptions!$AB64*(1+Assumptions!$J$24)^(W$1-$G$1)</f>
        <v>0</v>
      </c>
      <c r="X388" s="360">
        <f>X$261*Assumptions!$AB64*(1+Assumptions!$J$24)^(X$1-$G$1)</f>
        <v>0</v>
      </c>
      <c r="Y388" s="12"/>
      <c r="Z388" s="12"/>
    </row>
    <row r="389" spans="1:26" ht="14.25" customHeight="1">
      <c r="A389" s="423"/>
      <c r="B389" s="423"/>
      <c r="C389" s="423"/>
      <c r="D389" s="361" t="s">
        <v>106</v>
      </c>
      <c r="E389" s="12"/>
      <c r="F389" s="12"/>
      <c r="G389" s="360">
        <f>G$261*Assumptions!$S65*(1+Assumptions!$J$24)^(G$1-$G$1)</f>
        <v>0</v>
      </c>
      <c r="H389" s="360">
        <f>H$261*Assumptions!$V65*(1+Assumptions!$J$24)^(H$1-$G$1)</f>
        <v>0</v>
      </c>
      <c r="I389" s="360">
        <f>I$261*Assumptions!$V65*(1+Assumptions!$J$24)^(I$1-$G$1)</f>
        <v>0</v>
      </c>
      <c r="J389" s="360">
        <f>J$261*Assumptions!$V65*(1+Assumptions!$J$24)^(J$1-$G$1)</f>
        <v>0</v>
      </c>
      <c r="K389" s="360">
        <f>K$261*Assumptions!$AB65*(1+Assumptions!$J$24)^(K$1-$G$1)</f>
        <v>0</v>
      </c>
      <c r="L389" s="360">
        <f>L$261*Assumptions!$AB65*(1+Assumptions!$J$24)^(L$1-$G$1)</f>
        <v>0</v>
      </c>
      <c r="M389" s="360">
        <f>M$261*Assumptions!$AB65*(1+Assumptions!$J$24)^(M$1-$G$1)</f>
        <v>0</v>
      </c>
      <c r="N389" s="360">
        <f>N$261*Assumptions!$AB65*(1+Assumptions!$J$24)^(N$1-$G$1)</f>
        <v>0</v>
      </c>
      <c r="O389" s="360">
        <f>O$261*Assumptions!$AB65*(1+Assumptions!$J$24)^(O$1-$G$1)</f>
        <v>0</v>
      </c>
      <c r="P389" s="360">
        <f>P$261*Assumptions!$AB65*(1+Assumptions!$J$24)^(P$1-$G$1)</f>
        <v>0</v>
      </c>
      <c r="Q389" s="360">
        <f>Q$261*Assumptions!$AB65*(1+Assumptions!$J$24)^(Q$1-$G$1)</f>
        <v>0</v>
      </c>
      <c r="R389" s="360">
        <f>R$261*Assumptions!$AB65*(1+Assumptions!$J$24)^(R$1-$G$1)</f>
        <v>0</v>
      </c>
      <c r="S389" s="360">
        <f>S$261*Assumptions!$AB65*(1+Assumptions!$J$24)^(S$1-$G$1)</f>
        <v>0</v>
      </c>
      <c r="T389" s="360">
        <f>T$261*Assumptions!$AB65*(1+Assumptions!$J$24)^(T$1-$G$1)</f>
        <v>0</v>
      </c>
      <c r="U389" s="360">
        <f>U$261*Assumptions!$AB65*(1+Assumptions!$J$24)^(U$1-$G$1)</f>
        <v>0</v>
      </c>
      <c r="V389" s="360">
        <f>V$261*Assumptions!$AB65*(1+Assumptions!$J$24)^(V$1-$G$1)</f>
        <v>0</v>
      </c>
      <c r="W389" s="360">
        <f>W$261*Assumptions!$AB65*(1+Assumptions!$J$24)^(W$1-$G$1)</f>
        <v>0</v>
      </c>
      <c r="X389" s="360">
        <f>X$261*Assumptions!$AB65*(1+Assumptions!$J$24)^(X$1-$G$1)</f>
        <v>0</v>
      </c>
      <c r="Y389" s="12"/>
      <c r="Z389" s="12"/>
    </row>
    <row r="390" spans="1:26" ht="14.25" customHeight="1">
      <c r="A390" s="423"/>
      <c r="B390" s="423"/>
      <c r="C390" s="423"/>
      <c r="D390" s="362" t="s">
        <v>215</v>
      </c>
      <c r="E390" s="319"/>
      <c r="F390" s="319"/>
      <c r="G390" s="363">
        <f t="shared" ref="G390:X390" si="31">SUM(G380:G389)</f>
        <v>23298.75</v>
      </c>
      <c r="H390" s="363">
        <f t="shared" si="31"/>
        <v>0</v>
      </c>
      <c r="I390" s="363">
        <f t="shared" si="31"/>
        <v>39190.972124999993</v>
      </c>
      <c r="J390" s="363">
        <f t="shared" si="31"/>
        <v>0</v>
      </c>
      <c r="K390" s="363">
        <f t="shared" si="31"/>
        <v>0</v>
      </c>
      <c r="L390" s="363">
        <f t="shared" si="31"/>
        <v>0</v>
      </c>
      <c r="M390" s="363">
        <f t="shared" si="31"/>
        <v>0</v>
      </c>
      <c r="N390" s="363">
        <f t="shared" si="31"/>
        <v>0</v>
      </c>
      <c r="O390" s="363">
        <f t="shared" si="31"/>
        <v>46796.070269060263</v>
      </c>
      <c r="P390" s="363">
        <f t="shared" si="31"/>
        <v>0</v>
      </c>
      <c r="Q390" s="363">
        <f t="shared" si="31"/>
        <v>0</v>
      </c>
      <c r="R390" s="363">
        <f t="shared" si="31"/>
        <v>0</v>
      </c>
      <c r="S390" s="363">
        <f t="shared" si="31"/>
        <v>0</v>
      </c>
      <c r="T390" s="363">
        <f t="shared" si="31"/>
        <v>0</v>
      </c>
      <c r="U390" s="363">
        <f t="shared" si="31"/>
        <v>55876.955173303868</v>
      </c>
      <c r="V390" s="363">
        <f t="shared" si="31"/>
        <v>0</v>
      </c>
      <c r="W390" s="363">
        <f t="shared" si="31"/>
        <v>0</v>
      </c>
      <c r="X390" s="363">
        <f t="shared" si="31"/>
        <v>0</v>
      </c>
      <c r="Y390" s="319"/>
      <c r="Z390" s="319"/>
    </row>
    <row r="391" spans="1:26" ht="14.25" customHeight="1">
      <c r="A391" s="423"/>
      <c r="B391" s="423"/>
      <c r="C391" s="423"/>
      <c r="D391" s="364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423"/>
      <c r="B392" s="423"/>
      <c r="C392" s="423"/>
      <c r="D392" s="358" t="s">
        <v>125</v>
      </c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423"/>
      <c r="B393" s="423"/>
      <c r="C393" s="423"/>
      <c r="D393" s="359" t="s">
        <v>86</v>
      </c>
      <c r="E393" s="12"/>
      <c r="F393" s="12"/>
      <c r="G393" s="360">
        <f>G$262*Assumptions!$W56*(1+Assumptions!$J$24)^(G$1-$G$1)</f>
        <v>0</v>
      </c>
      <c r="H393" s="360">
        <f>H$262*Assumptions!$W56*(1+Assumptions!$J$24)^(H$1-$G$1)</f>
        <v>0</v>
      </c>
      <c r="I393" s="360">
        <f>I$262*Assumptions!$W56*(1+Assumptions!$J$24)^(I$1-$G$1)</f>
        <v>0</v>
      </c>
      <c r="J393" s="360">
        <f>J$262*Assumptions!$W56*(1+Assumptions!$J$24)^(J$1-$G$1)</f>
        <v>2339.8016887499998</v>
      </c>
      <c r="K393" s="360">
        <f>K$262*Assumptions!$AC56*(1+Assumptions!$J$24)^(K$1-$G$1)</f>
        <v>0</v>
      </c>
      <c r="L393" s="360">
        <f>L$262*Assumptions!$AC56*(1+Assumptions!$J$24)^(L$1-$G$1)</f>
        <v>0</v>
      </c>
      <c r="M393" s="360">
        <f>M$262*Assumptions!$AC56*(1+Assumptions!$J$24)^(M$1-$G$1)</f>
        <v>0</v>
      </c>
      <c r="N393" s="360">
        <f>N$262*Assumptions!$AC56*(1+Assumptions!$J$24)^(N$1-$G$1)</f>
        <v>0</v>
      </c>
      <c r="O393" s="360">
        <f>O$262*Assumptions!$AC56*(1+Assumptions!$J$24)^(O$1-$G$1)</f>
        <v>0</v>
      </c>
      <c r="P393" s="360">
        <f>P$262*Assumptions!$AC56*(1+Assumptions!$J$24)^(P$1-$G$1)</f>
        <v>2793.8455798743698</v>
      </c>
      <c r="Q393" s="360">
        <f>Q$262*Assumptions!$AC56*(1+Assumptions!$J$24)^(Q$1-$G$1)</f>
        <v>0</v>
      </c>
      <c r="R393" s="360">
        <f>R$262*Assumptions!$AC56*(1+Assumptions!$J$24)^(R$1-$G$1)</f>
        <v>0</v>
      </c>
      <c r="S393" s="360">
        <f>S$262*Assumptions!$AC56*(1+Assumptions!$J$24)^(S$1-$G$1)</f>
        <v>0</v>
      </c>
      <c r="T393" s="360">
        <f>T$262*Assumptions!$AC56*(1+Assumptions!$J$24)^(T$1-$G$1)</f>
        <v>0</v>
      </c>
      <c r="U393" s="360">
        <f>U$262*Assumptions!$AC56*(1+Assumptions!$J$24)^(U$1-$G$1)</f>
        <v>0</v>
      </c>
      <c r="V393" s="360">
        <f>V$262*Assumptions!$AC56*(1+Assumptions!$J$24)^(V$1-$G$1)</f>
        <v>3335.9977307963868</v>
      </c>
      <c r="W393" s="360">
        <f>W$262*Assumptions!$AC56*(1+Assumptions!$J$24)^(W$1-$G$1)</f>
        <v>0</v>
      </c>
      <c r="X393" s="360">
        <f>X$262*Assumptions!$AC56*(1+Assumptions!$J$24)^(X$1-$G$1)</f>
        <v>0</v>
      </c>
      <c r="Y393" s="12"/>
      <c r="Z393" s="12"/>
    </row>
    <row r="394" spans="1:26" ht="14.25" customHeight="1">
      <c r="A394" s="423"/>
      <c r="B394" s="423"/>
      <c r="C394" s="423"/>
      <c r="D394" s="359" t="s">
        <v>100</v>
      </c>
      <c r="E394" s="12"/>
      <c r="F394" s="12"/>
      <c r="G394" s="360">
        <f>G$262*Assumptions!$W57*(1+Assumptions!$J$24)^(G$1-$G$1)</f>
        <v>0</v>
      </c>
      <c r="H394" s="360">
        <f>H$262*Assumptions!$W57*(1+Assumptions!$J$24)^(H$1-$G$1)</f>
        <v>0</v>
      </c>
      <c r="I394" s="360">
        <f>I$262*Assumptions!$W57*(1+Assumptions!$J$24)^(I$1-$G$1)</f>
        <v>0</v>
      </c>
      <c r="J394" s="360">
        <f>J$262*Assumptions!$W57*(1+Assumptions!$J$24)^(J$1-$G$1)</f>
        <v>196.69085999999999</v>
      </c>
      <c r="K394" s="360">
        <f>K$262*Assumptions!$AC57*(1+Assumptions!$J$24)^(K$1-$G$1)</f>
        <v>0</v>
      </c>
      <c r="L394" s="360">
        <f>L$262*Assumptions!$AC57*(1+Assumptions!$J$24)^(L$1-$G$1)</f>
        <v>0</v>
      </c>
      <c r="M394" s="360">
        <f>M$262*Assumptions!$AC57*(1+Assumptions!$J$24)^(M$1-$G$1)</f>
        <v>0</v>
      </c>
      <c r="N394" s="360">
        <f>N$262*Assumptions!$AC57*(1+Assumptions!$J$24)^(N$1-$G$1)</f>
        <v>0</v>
      </c>
      <c r="O394" s="360">
        <f>O$262*Assumptions!$AC57*(1+Assumptions!$J$24)^(O$1-$G$1)</f>
        <v>0</v>
      </c>
      <c r="P394" s="360">
        <f>P$262*Assumptions!$AC57*(1+Assumptions!$J$24)^(P$1-$G$1)</f>
        <v>234.859173089264</v>
      </c>
      <c r="Q394" s="360">
        <f>Q$262*Assumptions!$AC57*(1+Assumptions!$J$24)^(Q$1-$G$1)</f>
        <v>0</v>
      </c>
      <c r="R394" s="360">
        <f>R$262*Assumptions!$AC57*(1+Assumptions!$J$24)^(R$1-$G$1)</f>
        <v>0</v>
      </c>
      <c r="S394" s="360">
        <f>S$262*Assumptions!$AC57*(1+Assumptions!$J$24)^(S$1-$G$1)</f>
        <v>0</v>
      </c>
      <c r="T394" s="360">
        <f>T$262*Assumptions!$AC57*(1+Assumptions!$J$24)^(T$1-$G$1)</f>
        <v>0</v>
      </c>
      <c r="U394" s="360">
        <f>U$262*Assumptions!$AC57*(1+Assumptions!$J$24)^(U$1-$G$1)</f>
        <v>0</v>
      </c>
      <c r="V394" s="360">
        <f>V$262*Assumptions!$AC57*(1+Assumptions!$J$24)^(V$1-$G$1)</f>
        <v>280.4341349881376</v>
      </c>
      <c r="W394" s="360">
        <f>W$262*Assumptions!$AC57*(1+Assumptions!$J$24)^(W$1-$G$1)</f>
        <v>0</v>
      </c>
      <c r="X394" s="360">
        <f>X$262*Assumptions!$AC57*(1+Assumptions!$J$24)^(X$1-$G$1)</f>
        <v>0</v>
      </c>
      <c r="Y394" s="12"/>
      <c r="Z394" s="12"/>
    </row>
    <row r="395" spans="1:26" ht="14.25" customHeight="1">
      <c r="A395" s="423"/>
      <c r="B395" s="423"/>
      <c r="C395" s="423"/>
      <c r="D395" s="359" t="s">
        <v>101</v>
      </c>
      <c r="E395" s="12"/>
      <c r="F395" s="12"/>
      <c r="G395" s="360">
        <f>G$262*Assumptions!$W58*(1+Assumptions!$J$24)^(G$1-$G$1)</f>
        <v>0</v>
      </c>
      <c r="H395" s="360">
        <f>H$262*Assumptions!$W58*(1+Assumptions!$J$24)^(H$1-$G$1)</f>
        <v>0</v>
      </c>
      <c r="I395" s="360">
        <f>I$262*Assumptions!$W58*(1+Assumptions!$J$24)^(I$1-$G$1)</f>
        <v>0</v>
      </c>
      <c r="J395" s="360">
        <f>J$262*Assumptions!$W58*(1+Assumptions!$J$24)^(J$1-$G$1)</f>
        <v>446.65216125000006</v>
      </c>
      <c r="K395" s="360">
        <f>K$262*Assumptions!$AC58*(1+Assumptions!$J$24)^(K$1-$G$1)</f>
        <v>0</v>
      </c>
      <c r="L395" s="360">
        <f>L$262*Assumptions!$AC58*(1+Assumptions!$J$24)^(L$1-$G$1)</f>
        <v>0</v>
      </c>
      <c r="M395" s="360">
        <f>M$262*Assumptions!$AC58*(1+Assumptions!$J$24)^(M$1-$G$1)</f>
        <v>0</v>
      </c>
      <c r="N395" s="360">
        <f>N$262*Assumptions!$AC58*(1+Assumptions!$J$24)^(N$1-$G$1)</f>
        <v>0</v>
      </c>
      <c r="O395" s="360">
        <f>O$262*Assumptions!$AC58*(1+Assumptions!$J$24)^(O$1-$G$1)</f>
        <v>0</v>
      </c>
      <c r="P395" s="360">
        <f>P$262*Assumptions!$AC58*(1+Assumptions!$J$24)^(P$1-$G$1)</f>
        <v>533.32603889020379</v>
      </c>
      <c r="Q395" s="360">
        <f>Q$262*Assumptions!$AC58*(1+Assumptions!$J$24)^(Q$1-$G$1)</f>
        <v>0</v>
      </c>
      <c r="R395" s="360">
        <f>R$262*Assumptions!$AC58*(1+Assumptions!$J$24)^(R$1-$G$1)</f>
        <v>0</v>
      </c>
      <c r="S395" s="360">
        <f>S$262*Assumptions!$AC58*(1+Assumptions!$J$24)^(S$1-$G$1)</f>
        <v>0</v>
      </c>
      <c r="T395" s="360">
        <f>T$262*Assumptions!$AC58*(1+Assumptions!$J$24)^(T$1-$G$1)</f>
        <v>0</v>
      </c>
      <c r="U395" s="360">
        <f>U$262*Assumptions!$AC58*(1+Assumptions!$J$24)^(U$1-$G$1)</f>
        <v>0</v>
      </c>
      <c r="V395" s="360">
        <f>V$262*Assumptions!$AC58*(1+Assumptions!$J$24)^(V$1-$G$1)</f>
        <v>636.81918153556251</v>
      </c>
      <c r="W395" s="360">
        <f>W$262*Assumptions!$AC58*(1+Assumptions!$J$24)^(W$1-$G$1)</f>
        <v>0</v>
      </c>
      <c r="X395" s="360">
        <f>X$262*Assumptions!$AC58*(1+Assumptions!$J$24)^(X$1-$G$1)</f>
        <v>0</v>
      </c>
      <c r="Y395" s="12"/>
      <c r="Z395" s="12"/>
    </row>
    <row r="396" spans="1:26" ht="14.25" customHeight="1">
      <c r="A396" s="423"/>
      <c r="B396" s="423"/>
      <c r="C396" s="423"/>
      <c r="D396" s="359" t="s">
        <v>102</v>
      </c>
      <c r="E396" s="12"/>
      <c r="F396" s="12"/>
      <c r="G396" s="360">
        <f>G$262*Assumptions!$W59*(1+Assumptions!$J$24)^(G$1-$G$1)</f>
        <v>0</v>
      </c>
      <c r="H396" s="360">
        <f>H$262*Assumptions!$W59*(1+Assumptions!$J$24)^(H$1-$G$1)</f>
        <v>0</v>
      </c>
      <c r="I396" s="360">
        <f>I$262*Assumptions!$W59*(1+Assumptions!$J$24)^(I$1-$G$1)</f>
        <v>0</v>
      </c>
      <c r="J396" s="360">
        <f>J$262*Assumptions!$W59*(1+Assumptions!$J$24)^(J$1-$G$1)</f>
        <v>2552.8834537500002</v>
      </c>
      <c r="K396" s="360">
        <f>K$262*Assumptions!$AC59*(1+Assumptions!$J$24)^(K$1-$G$1)</f>
        <v>0</v>
      </c>
      <c r="L396" s="360">
        <f>L$262*Assumptions!$AC59*(1+Assumptions!$J$24)^(L$1-$G$1)</f>
        <v>0</v>
      </c>
      <c r="M396" s="360">
        <f>M$262*Assumptions!$AC59*(1+Assumptions!$J$24)^(M$1-$G$1)</f>
        <v>0</v>
      </c>
      <c r="N396" s="360">
        <f>N$262*Assumptions!$AC59*(1+Assumptions!$J$24)^(N$1-$G$1)</f>
        <v>0</v>
      </c>
      <c r="O396" s="360">
        <f>O$262*Assumptions!$AC59*(1+Assumptions!$J$24)^(O$1-$G$1)</f>
        <v>0</v>
      </c>
      <c r="P396" s="360">
        <f>P$262*Assumptions!$AC59*(1+Assumptions!$J$24)^(P$1-$G$1)</f>
        <v>3048.2763507210725</v>
      </c>
      <c r="Q396" s="360">
        <f>Q$262*Assumptions!$AC59*(1+Assumptions!$J$24)^(Q$1-$G$1)</f>
        <v>0</v>
      </c>
      <c r="R396" s="360">
        <f>R$262*Assumptions!$AC59*(1+Assumptions!$J$24)^(R$1-$G$1)</f>
        <v>0</v>
      </c>
      <c r="S396" s="360">
        <f>S$262*Assumptions!$AC59*(1+Assumptions!$J$24)^(S$1-$G$1)</f>
        <v>0</v>
      </c>
      <c r="T396" s="360">
        <f>T$262*Assumptions!$AC59*(1+Assumptions!$J$24)^(T$1-$G$1)</f>
        <v>0</v>
      </c>
      <c r="U396" s="360">
        <f>U$262*Assumptions!$AC59*(1+Assumptions!$J$24)^(U$1-$G$1)</f>
        <v>0</v>
      </c>
      <c r="V396" s="360">
        <f>V$262*Assumptions!$AC59*(1+Assumptions!$J$24)^(V$1-$G$1)</f>
        <v>3639.801377033536</v>
      </c>
      <c r="W396" s="360">
        <f>W$262*Assumptions!$AC59*(1+Assumptions!$J$24)^(W$1-$G$1)</f>
        <v>0</v>
      </c>
      <c r="X396" s="360">
        <f>X$262*Assumptions!$AC59*(1+Assumptions!$J$24)^(X$1-$G$1)</f>
        <v>0</v>
      </c>
      <c r="Y396" s="12"/>
      <c r="Z396" s="12"/>
    </row>
    <row r="397" spans="1:26" ht="14.25" customHeight="1">
      <c r="A397" s="423"/>
      <c r="B397" s="423"/>
      <c r="C397" s="423"/>
      <c r="D397" s="359" t="s">
        <v>90</v>
      </c>
      <c r="E397" s="12"/>
      <c r="F397" s="12"/>
      <c r="G397" s="360">
        <f>G$262*Assumptions!$W60*(1+Assumptions!$J$24)^(G$1-$G$1)</f>
        <v>0</v>
      </c>
      <c r="H397" s="360">
        <f>H$262*Assumptions!$W60*(1+Assumptions!$J$24)^(H$1-$G$1)</f>
        <v>0</v>
      </c>
      <c r="I397" s="360">
        <f>I$262*Assumptions!$W60*(1+Assumptions!$J$24)^(I$1-$G$1)</f>
        <v>0</v>
      </c>
      <c r="J397" s="360">
        <f>J$262*Assumptions!$W60*(1+Assumptions!$J$24)^(J$1-$G$1)</f>
        <v>1274.3928637500001</v>
      </c>
      <c r="K397" s="360">
        <f>K$262*Assumptions!$AC60*(1+Assumptions!$J$24)^(K$1-$G$1)</f>
        <v>0</v>
      </c>
      <c r="L397" s="360">
        <f>L$262*Assumptions!$AC60*(1+Assumptions!$J$24)^(L$1-$G$1)</f>
        <v>0</v>
      </c>
      <c r="M397" s="360">
        <f>M$262*Assumptions!$AC60*(1+Assumptions!$J$24)^(M$1-$G$1)</f>
        <v>0</v>
      </c>
      <c r="N397" s="360">
        <f>N$262*Assumptions!$AC60*(1+Assumptions!$J$24)^(N$1-$G$1)</f>
        <v>0</v>
      </c>
      <c r="O397" s="360">
        <f>O$262*Assumptions!$AC60*(1+Assumptions!$J$24)^(O$1-$G$1)</f>
        <v>0</v>
      </c>
      <c r="P397" s="360">
        <f>P$262*Assumptions!$AC60*(1+Assumptions!$J$24)^(P$1-$G$1)</f>
        <v>1521.6917256408562</v>
      </c>
      <c r="Q397" s="360">
        <f>Q$262*Assumptions!$AC60*(1+Assumptions!$J$24)^(Q$1-$G$1)</f>
        <v>0</v>
      </c>
      <c r="R397" s="360">
        <f>R$262*Assumptions!$AC60*(1+Assumptions!$J$24)^(R$1-$G$1)</f>
        <v>0</v>
      </c>
      <c r="S397" s="360">
        <f>S$262*Assumptions!$AC60*(1+Assumptions!$J$24)^(S$1-$G$1)</f>
        <v>0</v>
      </c>
      <c r="T397" s="360">
        <f>T$262*Assumptions!$AC60*(1+Assumptions!$J$24)^(T$1-$G$1)</f>
        <v>0</v>
      </c>
      <c r="U397" s="360">
        <f>U$262*Assumptions!$AC60*(1+Assumptions!$J$24)^(U$1-$G$1)</f>
        <v>0</v>
      </c>
      <c r="V397" s="360">
        <f>V$262*Assumptions!$AC60*(1+Assumptions!$J$24)^(V$1-$G$1)</f>
        <v>1816.9794996106416</v>
      </c>
      <c r="W397" s="360">
        <f>W$262*Assumptions!$AC60*(1+Assumptions!$J$24)^(W$1-$G$1)</f>
        <v>0</v>
      </c>
      <c r="X397" s="360">
        <f>X$262*Assumptions!$AC60*(1+Assumptions!$J$24)^(X$1-$G$1)</f>
        <v>0</v>
      </c>
      <c r="Y397" s="12"/>
      <c r="Z397" s="12"/>
    </row>
    <row r="398" spans="1:26" ht="14.25" customHeight="1">
      <c r="A398" s="423"/>
      <c r="B398" s="423"/>
      <c r="C398" s="423"/>
      <c r="D398" s="359" t="s">
        <v>103</v>
      </c>
      <c r="E398" s="12"/>
      <c r="F398" s="12"/>
      <c r="G398" s="360">
        <f>G$262*Assumptions!$W61*(1+Assumptions!$J$24)^(G$1-$G$1)</f>
        <v>0</v>
      </c>
      <c r="H398" s="360">
        <f>H$262*Assumptions!$W61*(1+Assumptions!$J$24)^(H$1-$G$1)</f>
        <v>0</v>
      </c>
      <c r="I398" s="360">
        <f>I$262*Assumptions!$W61*(1+Assumptions!$J$24)^(I$1-$G$1)</f>
        <v>0</v>
      </c>
      <c r="J398" s="360">
        <f>J$262*Assumptions!$W61*(1+Assumptions!$J$24)^(J$1-$G$1)</f>
        <v>1180.14516</v>
      </c>
      <c r="K398" s="360">
        <f>K$262*Assumptions!$AC61*(1+Assumptions!$J$24)^(K$1-$G$1)</f>
        <v>0</v>
      </c>
      <c r="L398" s="360">
        <f>L$262*Assumptions!$AC61*(1+Assumptions!$J$24)^(L$1-$G$1)</f>
        <v>0</v>
      </c>
      <c r="M398" s="360">
        <f>M$262*Assumptions!$AC61*(1+Assumptions!$J$24)^(M$1-$G$1)</f>
        <v>0</v>
      </c>
      <c r="N398" s="360">
        <f>N$262*Assumptions!$AC61*(1+Assumptions!$J$24)^(N$1-$G$1)</f>
        <v>0</v>
      </c>
      <c r="O398" s="360">
        <f>O$262*Assumptions!$AC61*(1+Assumptions!$J$24)^(O$1-$G$1)</f>
        <v>0</v>
      </c>
      <c r="P398" s="360">
        <f>P$262*Assumptions!$AC61*(1+Assumptions!$J$24)^(P$1-$G$1)</f>
        <v>1409.155038535584</v>
      </c>
      <c r="Q398" s="360">
        <f>Q$262*Assumptions!$AC61*(1+Assumptions!$J$24)^(Q$1-$G$1)</f>
        <v>0</v>
      </c>
      <c r="R398" s="360">
        <f>R$262*Assumptions!$AC61*(1+Assumptions!$J$24)^(R$1-$G$1)</f>
        <v>0</v>
      </c>
      <c r="S398" s="360">
        <f>S$262*Assumptions!$AC61*(1+Assumptions!$J$24)^(S$1-$G$1)</f>
        <v>0</v>
      </c>
      <c r="T398" s="360">
        <f>T$262*Assumptions!$AC61*(1+Assumptions!$J$24)^(T$1-$G$1)</f>
        <v>0</v>
      </c>
      <c r="U398" s="360">
        <f>U$262*Assumptions!$AC61*(1+Assumptions!$J$24)^(U$1-$G$1)</f>
        <v>0</v>
      </c>
      <c r="V398" s="360">
        <f>V$262*Assumptions!$AC61*(1+Assumptions!$J$24)^(V$1-$G$1)</f>
        <v>1682.6048099288255</v>
      </c>
      <c r="W398" s="360">
        <f>W$262*Assumptions!$AC61*(1+Assumptions!$J$24)^(W$1-$G$1)</f>
        <v>0</v>
      </c>
      <c r="X398" s="360">
        <f>X$262*Assumptions!$AC61*(1+Assumptions!$J$24)^(X$1-$G$1)</f>
        <v>0</v>
      </c>
      <c r="Y398" s="12"/>
      <c r="Z398" s="12"/>
    </row>
    <row r="399" spans="1:26" ht="14.25" customHeight="1">
      <c r="A399" s="423"/>
      <c r="B399" s="423"/>
      <c r="C399" s="423"/>
      <c r="D399" s="359" t="s">
        <v>104</v>
      </c>
      <c r="E399" s="12"/>
      <c r="F399" s="12"/>
      <c r="G399" s="360">
        <f>G$262*Assumptions!$W62*(1+Assumptions!$J$24)^(G$1-$G$1)</f>
        <v>0</v>
      </c>
      <c r="H399" s="360">
        <f>H$262*Assumptions!$W62*(1+Assumptions!$J$24)^(H$1-$G$1)</f>
        <v>0</v>
      </c>
      <c r="I399" s="360">
        <f>I$262*Assumptions!$W62*(1+Assumptions!$J$24)^(I$1-$G$1)</f>
        <v>0</v>
      </c>
      <c r="J399" s="360">
        <f>J$262*Assumptions!$W62*(1+Assumptions!$J$24)^(J$1-$G$1)</f>
        <v>0</v>
      </c>
      <c r="K399" s="360">
        <f>K$262*Assumptions!$AC62*(1+Assumptions!$J$24)^(K$1-$G$1)</f>
        <v>0</v>
      </c>
      <c r="L399" s="360">
        <f>L$262*Assumptions!$AC62*(1+Assumptions!$J$24)^(L$1-$G$1)</f>
        <v>0</v>
      </c>
      <c r="M399" s="360">
        <f>M$262*Assumptions!$AC62*(1+Assumptions!$J$24)^(M$1-$G$1)</f>
        <v>0</v>
      </c>
      <c r="N399" s="360">
        <f>N$262*Assumptions!$AC62*(1+Assumptions!$J$24)^(N$1-$G$1)</f>
        <v>0</v>
      </c>
      <c r="O399" s="360">
        <f>O$262*Assumptions!$AC62*(1+Assumptions!$J$24)^(O$1-$G$1)</f>
        <v>0</v>
      </c>
      <c r="P399" s="360">
        <f>P$262*Assumptions!$AC62*(1+Assumptions!$J$24)^(P$1-$G$1)</f>
        <v>0</v>
      </c>
      <c r="Q399" s="360">
        <f>Q$262*Assumptions!$AC62*(1+Assumptions!$J$24)^(Q$1-$G$1)</f>
        <v>0</v>
      </c>
      <c r="R399" s="360">
        <f>R$262*Assumptions!$AC62*(1+Assumptions!$J$24)^(R$1-$G$1)</f>
        <v>0</v>
      </c>
      <c r="S399" s="360">
        <f>S$262*Assumptions!$AC62*(1+Assumptions!$J$24)^(S$1-$G$1)</f>
        <v>0</v>
      </c>
      <c r="T399" s="360">
        <f>T$262*Assumptions!$AC62*(1+Assumptions!$J$24)^(T$1-$G$1)</f>
        <v>0</v>
      </c>
      <c r="U399" s="360">
        <f>U$262*Assumptions!$AC62*(1+Assumptions!$J$24)^(U$1-$G$1)</f>
        <v>0</v>
      </c>
      <c r="V399" s="360">
        <f>V$262*Assumptions!$AC62*(1+Assumptions!$J$24)^(V$1-$G$1)</f>
        <v>0</v>
      </c>
      <c r="W399" s="360">
        <f>W$262*Assumptions!$AC62*(1+Assumptions!$J$24)^(W$1-$G$1)</f>
        <v>0</v>
      </c>
      <c r="X399" s="360">
        <f>X$262*Assumptions!$AC62*(1+Assumptions!$J$24)^(X$1-$G$1)</f>
        <v>0</v>
      </c>
      <c r="Y399" s="12"/>
      <c r="Z399" s="12"/>
    </row>
    <row r="400" spans="1:26" ht="14.25" customHeight="1">
      <c r="A400" s="423"/>
      <c r="B400" s="423"/>
      <c r="C400" s="423"/>
      <c r="D400" s="359" t="s">
        <v>105</v>
      </c>
      <c r="E400" s="12"/>
      <c r="F400" s="12"/>
      <c r="G400" s="360">
        <f>G$262*Assumptions!$W63*(1+Assumptions!$J$24)^(G$1-$G$1)</f>
        <v>0</v>
      </c>
      <c r="H400" s="360">
        <f>H$262*Assumptions!$W63*(1+Assumptions!$J$24)^(H$1-$G$1)</f>
        <v>0</v>
      </c>
      <c r="I400" s="360">
        <f>I$262*Assumptions!$W63*(1+Assumptions!$J$24)^(I$1-$G$1)</f>
        <v>0</v>
      </c>
      <c r="J400" s="360">
        <f>J$262*Assumptions!$W63*(1+Assumptions!$J$24)^(J$1-$G$1)</f>
        <v>20214.083591250001</v>
      </c>
      <c r="K400" s="360">
        <f>K$262*Assumptions!$AC63*(1+Assumptions!$J$24)^(K$1-$G$1)</f>
        <v>0</v>
      </c>
      <c r="L400" s="360">
        <f>L$262*Assumptions!$AC63*(1+Assumptions!$J$24)^(L$1-$G$1)</f>
        <v>0</v>
      </c>
      <c r="M400" s="360">
        <f>M$262*Assumptions!$AC63*(1+Assumptions!$J$24)^(M$1-$G$1)</f>
        <v>0</v>
      </c>
      <c r="N400" s="360">
        <f>N$262*Assumptions!$AC63*(1+Assumptions!$J$24)^(N$1-$G$1)</f>
        <v>0</v>
      </c>
      <c r="O400" s="360">
        <f>O$262*Assumptions!$AC63*(1+Assumptions!$J$24)^(O$1-$G$1)</f>
        <v>0</v>
      </c>
      <c r="P400" s="360">
        <f>P$262*Assumptions!$AC63*(1+Assumptions!$J$24)^(P$1-$G$1)</f>
        <v>24136.672934361235</v>
      </c>
      <c r="Q400" s="360">
        <f>Q$262*Assumptions!$AC63*(1+Assumptions!$J$24)^(Q$1-$G$1)</f>
        <v>0</v>
      </c>
      <c r="R400" s="360">
        <f>R$262*Assumptions!$AC63*(1+Assumptions!$J$24)^(R$1-$G$1)</f>
        <v>0</v>
      </c>
      <c r="S400" s="360">
        <f>S$262*Assumptions!$AC63*(1+Assumptions!$J$24)^(S$1-$G$1)</f>
        <v>0</v>
      </c>
      <c r="T400" s="360">
        <f>T$262*Assumptions!$AC63*(1+Assumptions!$J$24)^(T$1-$G$1)</f>
        <v>0</v>
      </c>
      <c r="U400" s="360">
        <f>U$262*Assumptions!$AC63*(1+Assumptions!$J$24)^(U$1-$G$1)</f>
        <v>0</v>
      </c>
      <c r="V400" s="360">
        <f>V$262*Assumptions!$AC63*(1+Assumptions!$J$24)^(V$1-$G$1)</f>
        <v>28820.449747843391</v>
      </c>
      <c r="W400" s="360">
        <f>W$262*Assumptions!$AC63*(1+Assumptions!$J$24)^(W$1-$G$1)</f>
        <v>0</v>
      </c>
      <c r="X400" s="360">
        <f>X$262*Assumptions!$AC63*(1+Assumptions!$J$24)^(X$1-$G$1)</f>
        <v>0</v>
      </c>
      <c r="Y400" s="12"/>
      <c r="Z400" s="12"/>
    </row>
    <row r="401" spans="1:26" ht="14.25" customHeight="1">
      <c r="A401" s="423"/>
      <c r="B401" s="423"/>
      <c r="C401" s="423"/>
      <c r="D401" s="359" t="s">
        <v>94</v>
      </c>
      <c r="E401" s="12"/>
      <c r="F401" s="12"/>
      <c r="G401" s="360">
        <f>G$262*Assumptions!$W64*(1+Assumptions!$J$24)^(G$1-$G$1)</f>
        <v>0</v>
      </c>
      <c r="H401" s="360">
        <f>H$262*Assumptions!$W64*(1+Assumptions!$J$24)^(H$1-$G$1)</f>
        <v>0</v>
      </c>
      <c r="I401" s="360">
        <f>I$262*Assumptions!$W64*(1+Assumptions!$J$24)^(I$1-$G$1)</f>
        <v>0</v>
      </c>
      <c r="J401" s="360">
        <f>J$262*Assumptions!$W64*(1+Assumptions!$J$24)^(J$1-$G$1)</f>
        <v>2065.2540300000001</v>
      </c>
      <c r="K401" s="360">
        <f>K$262*Assumptions!$AC64*(1+Assumptions!$J$24)^(K$1-$G$1)</f>
        <v>0</v>
      </c>
      <c r="L401" s="360">
        <f>L$262*Assumptions!$AC64*(1+Assumptions!$J$24)^(L$1-$G$1)</f>
        <v>0</v>
      </c>
      <c r="M401" s="360">
        <f>M$262*Assumptions!$AC64*(1+Assumptions!$J$24)^(M$1-$G$1)</f>
        <v>0</v>
      </c>
      <c r="N401" s="360">
        <f>N$262*Assumptions!$AC64*(1+Assumptions!$J$24)^(N$1-$G$1)</f>
        <v>0</v>
      </c>
      <c r="O401" s="360">
        <f>O$262*Assumptions!$AC64*(1+Assumptions!$J$24)^(O$1-$G$1)</f>
        <v>0</v>
      </c>
      <c r="P401" s="360">
        <f>P$262*Assumptions!$AC64*(1+Assumptions!$J$24)^(P$1-$G$1)</f>
        <v>2466.021317437272</v>
      </c>
      <c r="Q401" s="360">
        <f>Q$262*Assumptions!$AC64*(1+Assumptions!$J$24)^(Q$1-$G$1)</f>
        <v>0</v>
      </c>
      <c r="R401" s="360">
        <f>R$262*Assumptions!$AC64*(1+Assumptions!$J$24)^(R$1-$G$1)</f>
        <v>0</v>
      </c>
      <c r="S401" s="360">
        <f>S$262*Assumptions!$AC64*(1+Assumptions!$J$24)^(S$1-$G$1)</f>
        <v>0</v>
      </c>
      <c r="T401" s="360">
        <f>T$262*Assumptions!$AC64*(1+Assumptions!$J$24)^(T$1-$G$1)</f>
        <v>0</v>
      </c>
      <c r="U401" s="360">
        <f>U$262*Assumptions!$AC64*(1+Assumptions!$J$24)^(U$1-$G$1)</f>
        <v>0</v>
      </c>
      <c r="V401" s="360">
        <f>V$262*Assumptions!$AC64*(1+Assumptions!$J$24)^(V$1-$G$1)</f>
        <v>2944.5584173754446</v>
      </c>
      <c r="W401" s="360">
        <f>W$262*Assumptions!$AC64*(1+Assumptions!$J$24)^(W$1-$G$1)</f>
        <v>0</v>
      </c>
      <c r="X401" s="360">
        <f>X$262*Assumptions!$AC64*(1+Assumptions!$J$24)^(X$1-$G$1)</f>
        <v>0</v>
      </c>
      <c r="Y401" s="12"/>
      <c r="Z401" s="12"/>
    </row>
    <row r="402" spans="1:26" ht="14.25" customHeight="1">
      <c r="A402" s="423"/>
      <c r="B402" s="423"/>
      <c r="C402" s="423"/>
      <c r="D402" s="361" t="s">
        <v>106</v>
      </c>
      <c r="E402" s="12"/>
      <c r="F402" s="12"/>
      <c r="G402" s="360">
        <f>G$262*Assumptions!$W65*(1+Assumptions!$J$24)^(G$1-$G$1)</f>
        <v>0</v>
      </c>
      <c r="H402" s="360">
        <f>H$262*Assumptions!$W65*(1+Assumptions!$J$24)^(H$1-$G$1)</f>
        <v>0</v>
      </c>
      <c r="I402" s="360">
        <f>I$262*Assumptions!$W65*(1+Assumptions!$J$24)^(I$1-$G$1)</f>
        <v>0</v>
      </c>
      <c r="J402" s="360">
        <f>J$262*Assumptions!$W65*(1+Assumptions!$J$24)^(J$1-$G$1)</f>
        <v>0</v>
      </c>
      <c r="K402" s="360">
        <f>K$262*Assumptions!$AC65*(1+Assumptions!$J$24)^(K$1-$G$1)</f>
        <v>0</v>
      </c>
      <c r="L402" s="360">
        <f>L$262*Assumptions!$AC65*(1+Assumptions!$J$24)^(L$1-$G$1)</f>
        <v>0</v>
      </c>
      <c r="M402" s="360">
        <f>M$262*Assumptions!$AC65*(1+Assumptions!$J$24)^(M$1-$G$1)</f>
        <v>0</v>
      </c>
      <c r="N402" s="360">
        <f>N$262*Assumptions!$AC65*(1+Assumptions!$J$24)^(N$1-$G$1)</f>
        <v>0</v>
      </c>
      <c r="O402" s="360">
        <f>O$262*Assumptions!$AC65*(1+Assumptions!$J$24)^(O$1-$G$1)</f>
        <v>0</v>
      </c>
      <c r="P402" s="360">
        <f>P$262*Assumptions!$AC65*(1+Assumptions!$J$24)^(P$1-$G$1)</f>
        <v>0</v>
      </c>
      <c r="Q402" s="360">
        <f>Q$262*Assumptions!$AC65*(1+Assumptions!$J$24)^(Q$1-$G$1)</f>
        <v>0</v>
      </c>
      <c r="R402" s="360">
        <f>R$262*Assumptions!$AC65*(1+Assumptions!$J$24)^(R$1-$G$1)</f>
        <v>0</v>
      </c>
      <c r="S402" s="360">
        <f>S$262*Assumptions!$AC65*(1+Assumptions!$J$24)^(S$1-$G$1)</f>
        <v>0</v>
      </c>
      <c r="T402" s="360">
        <f>T$262*Assumptions!$AC65*(1+Assumptions!$J$24)^(T$1-$G$1)</f>
        <v>0</v>
      </c>
      <c r="U402" s="360">
        <f>U$262*Assumptions!$AC65*(1+Assumptions!$J$24)^(U$1-$G$1)</f>
        <v>0</v>
      </c>
      <c r="V402" s="360">
        <f>V$262*Assumptions!$AC65*(1+Assumptions!$J$24)^(V$1-$G$1)</f>
        <v>0</v>
      </c>
      <c r="W402" s="360">
        <f>W$262*Assumptions!$AC65*(1+Assumptions!$J$24)^(W$1-$G$1)</f>
        <v>0</v>
      </c>
      <c r="X402" s="360">
        <f>X$262*Assumptions!$AC65*(1+Assumptions!$J$24)^(X$1-$G$1)</f>
        <v>0</v>
      </c>
      <c r="Y402" s="12"/>
      <c r="Z402" s="12"/>
    </row>
    <row r="403" spans="1:26" ht="14.25" customHeight="1">
      <c r="A403" s="423"/>
      <c r="B403" s="423"/>
      <c r="C403" s="423"/>
      <c r="D403" s="362" t="s">
        <v>216</v>
      </c>
      <c r="E403" s="319"/>
      <c r="F403" s="319"/>
      <c r="G403" s="363">
        <f t="shared" ref="G403:X403" si="32">SUM(G393:G402)</f>
        <v>0</v>
      </c>
      <c r="H403" s="363">
        <f t="shared" si="32"/>
        <v>0</v>
      </c>
      <c r="I403" s="363">
        <f t="shared" si="32"/>
        <v>0</v>
      </c>
      <c r="J403" s="363">
        <f t="shared" si="32"/>
        <v>30269.903808750001</v>
      </c>
      <c r="K403" s="363">
        <f t="shared" si="32"/>
        <v>0</v>
      </c>
      <c r="L403" s="363">
        <f t="shared" si="32"/>
        <v>0</v>
      </c>
      <c r="M403" s="363">
        <f t="shared" si="32"/>
        <v>0</v>
      </c>
      <c r="N403" s="363">
        <f t="shared" si="32"/>
        <v>0</v>
      </c>
      <c r="O403" s="363">
        <f t="shared" si="32"/>
        <v>0</v>
      </c>
      <c r="P403" s="363">
        <f t="shared" si="32"/>
        <v>36143.848158549852</v>
      </c>
      <c r="Q403" s="363">
        <f t="shared" si="32"/>
        <v>0</v>
      </c>
      <c r="R403" s="363">
        <f t="shared" si="32"/>
        <v>0</v>
      </c>
      <c r="S403" s="363">
        <f t="shared" si="32"/>
        <v>0</v>
      </c>
      <c r="T403" s="363">
        <f t="shared" si="32"/>
        <v>0</v>
      </c>
      <c r="U403" s="363">
        <f t="shared" si="32"/>
        <v>0</v>
      </c>
      <c r="V403" s="363">
        <f t="shared" si="32"/>
        <v>43157.644899111925</v>
      </c>
      <c r="W403" s="363">
        <f t="shared" si="32"/>
        <v>0</v>
      </c>
      <c r="X403" s="363">
        <f t="shared" si="32"/>
        <v>0</v>
      </c>
      <c r="Y403" s="319"/>
      <c r="Z403" s="319"/>
    </row>
    <row r="404" spans="1:26" ht="14.25" customHeight="1">
      <c r="A404" s="423"/>
      <c r="B404" s="423"/>
      <c r="C404" s="423"/>
      <c r="D404" s="364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423"/>
      <c r="B405" s="423"/>
      <c r="C405" s="423"/>
      <c r="D405" s="365" t="s">
        <v>127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423"/>
      <c r="B406" s="423"/>
      <c r="C406" s="423"/>
      <c r="D406" s="359" t="s">
        <v>86</v>
      </c>
      <c r="E406" s="12"/>
      <c r="F406" s="12"/>
      <c r="G406" s="360">
        <f>G$263*Assumptions!$AH56*(1+Assumptions!$J$24)^(G$1-$G$1)</f>
        <v>0</v>
      </c>
      <c r="H406" s="360">
        <f>H$263*Assumptions!$AH56*(1+Assumptions!$J$24)^(H$1-$G$1)</f>
        <v>0</v>
      </c>
      <c r="I406" s="360">
        <f>I$263*Assumptions!$AH56*(1+Assumptions!$J$24)^(I$1-$G$1)</f>
        <v>0</v>
      </c>
      <c r="J406" s="360">
        <f>J$263*Assumptions!$AH56*(1+Assumptions!$J$24)^(J$1-$G$1)</f>
        <v>0</v>
      </c>
      <c r="K406" s="360">
        <f>K$263*Assumptions!$AG56*(1+Assumptions!$J$24)^(K$1-$G$1)</f>
        <v>19144.904858099999</v>
      </c>
      <c r="L406" s="360">
        <f>L$263*Assumptions!$AG56*(1+Assumptions!$J$24)^(L$1-$G$1)</f>
        <v>19719.252003842998</v>
      </c>
      <c r="M406" s="360">
        <f>M$263*Assumptions!$AG56*(1+Assumptions!$J$24)^(M$1-$G$1)</f>
        <v>20310.82956395829</v>
      </c>
      <c r="N406" s="360">
        <f>N$263*Assumptions!$AG56*(1+Assumptions!$J$24)^(N$1-$G$1)</f>
        <v>0</v>
      </c>
      <c r="O406" s="360">
        <f>O$263*Assumptions!$AG56*(1+Assumptions!$J$24)^(O$1-$G$1)</f>
        <v>0</v>
      </c>
      <c r="P406" s="360">
        <f>P$263*Assumptions!$AG56*(1+Assumptions!$J$24)^(P$1-$G$1)</f>
        <v>0</v>
      </c>
      <c r="Q406" s="360">
        <f>Q$263*Assumptions!$AG56*(1+Assumptions!$J$24)^(Q$1-$G$1)</f>
        <v>22860.017612643511</v>
      </c>
      <c r="R406" s="360">
        <f>R$263*Assumptions!$AG56*(1+Assumptions!$J$24)^(R$1-$G$1)</f>
        <v>23545.818141022817</v>
      </c>
      <c r="S406" s="360">
        <f>S$263*Assumptions!$AG56*(1+Assumptions!$J$24)^(S$1-$G$1)</f>
        <v>24252.1926852535</v>
      </c>
      <c r="T406" s="360">
        <f>T$263*Assumptions!$AG56*(1+Assumptions!$J$24)^(T$1-$G$1)</f>
        <v>0</v>
      </c>
      <c r="U406" s="360">
        <f>U$263*Assumptions!$AG56*(1+Assumptions!$J$24)^(U$1-$G$1)</f>
        <v>0</v>
      </c>
      <c r="V406" s="360">
        <f>V$263*Assumptions!$AG56*(1+Assumptions!$J$24)^(V$1-$G$1)</f>
        <v>0</v>
      </c>
      <c r="W406" s="360">
        <f>W$263*Assumptions!$AG56*(1+Assumptions!$J$24)^(W$1-$G$1)</f>
        <v>27296.056529070367</v>
      </c>
      <c r="X406" s="360">
        <f>X$263*Assumptions!$AG56*(1+Assumptions!$J$24)^(X$1-$G$1)</f>
        <v>28114.938224942478</v>
      </c>
      <c r="Y406" s="12"/>
      <c r="Z406" s="12"/>
    </row>
    <row r="407" spans="1:26" ht="14.25" customHeight="1">
      <c r="A407" s="423"/>
      <c r="B407" s="423"/>
      <c r="C407" s="423"/>
      <c r="D407" s="359" t="s">
        <v>100</v>
      </c>
      <c r="E407" s="12"/>
      <c r="F407" s="12"/>
      <c r="G407" s="360">
        <f>G$263*Assumptions!$AH57*(1+Assumptions!$J$24)^(G$1-$G$1)</f>
        <v>0</v>
      </c>
      <c r="H407" s="360">
        <f>H$263*Assumptions!$AH57*(1+Assumptions!$J$24)^(H$1-$G$1)</f>
        <v>0</v>
      </c>
      <c r="I407" s="360">
        <f>I$263*Assumptions!$AH57*(1+Assumptions!$J$24)^(I$1-$G$1)</f>
        <v>0</v>
      </c>
      <c r="J407" s="360">
        <f>J$263*Assumptions!$AH57*(1+Assumptions!$J$24)^(J$1-$G$1)</f>
        <v>0</v>
      </c>
      <c r="K407" s="360">
        <f>K$263*Assumptions!$AG57*(1+Assumptions!$J$24)^(K$1-$G$1)</f>
        <v>194.15026972499999</v>
      </c>
      <c r="L407" s="360">
        <f>L$263*Assumptions!$AG57*(1+Assumptions!$J$24)^(L$1-$G$1)</f>
        <v>199.97477781674996</v>
      </c>
      <c r="M407" s="360">
        <f>M$263*Assumptions!$AG57*(1+Assumptions!$J$24)^(M$1-$G$1)</f>
        <v>205.97402115125249</v>
      </c>
      <c r="N407" s="360">
        <f>N$263*Assumptions!$AG57*(1+Assumptions!$J$24)^(N$1-$G$1)</f>
        <v>0</v>
      </c>
      <c r="O407" s="360">
        <f>O$263*Assumptions!$AG57*(1+Assumptions!$J$24)^(O$1-$G$1)</f>
        <v>0</v>
      </c>
      <c r="P407" s="360">
        <f>P$263*Assumptions!$AG57*(1+Assumptions!$J$24)^(P$1-$G$1)</f>
        <v>0</v>
      </c>
      <c r="Q407" s="360">
        <f>Q$263*Assumptions!$AG57*(1+Assumptions!$J$24)^(Q$1-$G$1)</f>
        <v>231.82557543686102</v>
      </c>
      <c r="R407" s="360">
        <f>R$263*Assumptions!$AG57*(1+Assumptions!$J$24)^(R$1-$G$1)</f>
        <v>238.78034269996684</v>
      </c>
      <c r="S407" s="360">
        <f>S$263*Assumptions!$AG57*(1+Assumptions!$J$24)^(S$1-$G$1)</f>
        <v>245.94375298096583</v>
      </c>
      <c r="T407" s="360">
        <f>T$263*Assumptions!$AG57*(1+Assumptions!$J$24)^(T$1-$G$1)</f>
        <v>0</v>
      </c>
      <c r="U407" s="360">
        <f>U$263*Assumptions!$AG57*(1+Assumptions!$J$24)^(U$1-$G$1)</f>
        <v>0</v>
      </c>
      <c r="V407" s="360">
        <f>V$263*Assumptions!$AG57*(1+Assumptions!$J$24)^(V$1-$G$1)</f>
        <v>0</v>
      </c>
      <c r="W407" s="360">
        <f>W$263*Assumptions!$AG57*(1+Assumptions!$J$24)^(W$1-$G$1)</f>
        <v>276.81186074454075</v>
      </c>
      <c r="X407" s="360">
        <f>X$263*Assumptions!$AG57*(1+Assumptions!$J$24)^(X$1-$G$1)</f>
        <v>285.11621656687697</v>
      </c>
      <c r="Y407" s="12"/>
      <c r="Z407" s="12"/>
    </row>
    <row r="408" spans="1:26" ht="14.25" customHeight="1">
      <c r="A408" s="423"/>
      <c r="B408" s="423"/>
      <c r="C408" s="423"/>
      <c r="D408" s="359" t="s">
        <v>101</v>
      </c>
      <c r="E408" s="12"/>
      <c r="F408" s="12"/>
      <c r="G408" s="360">
        <f>G$263*Assumptions!$AH58*(1+Assumptions!$J$24)^(G$1-$G$1)</f>
        <v>0</v>
      </c>
      <c r="H408" s="360">
        <f>H$263*Assumptions!$AH58*(1+Assumptions!$J$24)^(H$1-$G$1)</f>
        <v>0</v>
      </c>
      <c r="I408" s="360">
        <f>I$263*Assumptions!$AH58*(1+Assumptions!$J$24)^(I$1-$G$1)</f>
        <v>0</v>
      </c>
      <c r="J408" s="360">
        <f>J$263*Assumptions!$AH58*(1+Assumptions!$J$24)^(J$1-$G$1)</f>
        <v>0</v>
      </c>
      <c r="K408" s="360">
        <f>K$263*Assumptions!$AG58*(1+Assumptions!$J$24)^(K$1-$G$1)</f>
        <v>2334.0238947374996</v>
      </c>
      <c r="L408" s="360">
        <f>L$263*Assumptions!$AG58*(1+Assumptions!$J$24)^(L$1-$G$1)</f>
        <v>2404.0446115796249</v>
      </c>
      <c r="M408" s="360">
        <f>M$263*Assumptions!$AG58*(1+Assumptions!$J$24)^(M$1-$G$1)</f>
        <v>2476.1659499270136</v>
      </c>
      <c r="N408" s="360">
        <f>N$263*Assumptions!$AG58*(1+Assumptions!$J$24)^(N$1-$G$1)</f>
        <v>0</v>
      </c>
      <c r="O408" s="360">
        <f>O$263*Assumptions!$AG58*(1+Assumptions!$J$24)^(O$1-$G$1)</f>
        <v>0</v>
      </c>
      <c r="P408" s="360">
        <f>P$263*Assumptions!$AG58*(1+Assumptions!$J$24)^(P$1-$G$1)</f>
        <v>0</v>
      </c>
      <c r="Q408" s="360">
        <f>Q$263*Assumptions!$AG58*(1+Assumptions!$J$24)^(Q$1-$G$1)</f>
        <v>2786.9465916648724</v>
      </c>
      <c r="R408" s="360">
        <f>R$263*Assumptions!$AG58*(1+Assumptions!$J$24)^(R$1-$G$1)</f>
        <v>2870.5549894148189</v>
      </c>
      <c r="S408" s="360">
        <f>S$263*Assumptions!$AG58*(1+Assumptions!$J$24)^(S$1-$G$1)</f>
        <v>2956.6716390972629</v>
      </c>
      <c r="T408" s="360">
        <f>T$263*Assumptions!$AG58*(1+Assumptions!$J$24)^(T$1-$G$1)</f>
        <v>0</v>
      </c>
      <c r="U408" s="360">
        <f>U$263*Assumptions!$AG58*(1+Assumptions!$J$24)^(U$1-$G$1)</f>
        <v>0</v>
      </c>
      <c r="V408" s="360">
        <f>V$263*Assumptions!$AG58*(1+Assumptions!$J$24)^(V$1-$G$1)</f>
        <v>0</v>
      </c>
      <c r="W408" s="360">
        <f>W$263*Assumptions!$AG58*(1+Assumptions!$J$24)^(W$1-$G$1)</f>
        <v>3327.7599780811097</v>
      </c>
      <c r="X408" s="360">
        <f>X$263*Assumptions!$AG58*(1+Assumptions!$J$24)^(X$1-$G$1)</f>
        <v>3427.5927774235429</v>
      </c>
      <c r="Y408" s="12"/>
      <c r="Z408" s="12"/>
    </row>
    <row r="409" spans="1:26" ht="14.25" customHeight="1">
      <c r="A409" s="423"/>
      <c r="B409" s="423"/>
      <c r="C409" s="423"/>
      <c r="D409" s="359" t="s">
        <v>102</v>
      </c>
      <c r="E409" s="12"/>
      <c r="F409" s="12"/>
      <c r="G409" s="360">
        <f>G$263*Assumptions!$AH59*(1+Assumptions!$J$24)^(G$1-$G$1)</f>
        <v>0</v>
      </c>
      <c r="H409" s="360">
        <f>H$263*Assumptions!$AH59*(1+Assumptions!$J$24)^(H$1-$G$1)</f>
        <v>0</v>
      </c>
      <c r="I409" s="360">
        <f>I$263*Assumptions!$AH59*(1+Assumptions!$J$24)^(I$1-$G$1)</f>
        <v>0</v>
      </c>
      <c r="J409" s="360">
        <f>J$263*Assumptions!$AH59*(1+Assumptions!$J$24)^(J$1-$G$1)</f>
        <v>0</v>
      </c>
      <c r="K409" s="360">
        <f>K$263*Assumptions!$AG59*(1+Assumptions!$J$24)^(K$1-$G$1)</f>
        <v>4216.4373794624998</v>
      </c>
      <c r="L409" s="360">
        <f>L$263*Assumptions!$AG59*(1+Assumptions!$J$24)^(L$1-$G$1)</f>
        <v>4342.9305008463743</v>
      </c>
      <c r="M409" s="360">
        <f>M$263*Assumptions!$AG59*(1+Assumptions!$J$24)^(M$1-$G$1)</f>
        <v>4473.2184158717655</v>
      </c>
      <c r="N409" s="360">
        <f>N$263*Assumptions!$AG59*(1+Assumptions!$J$24)^(N$1-$G$1)</f>
        <v>0</v>
      </c>
      <c r="O409" s="360">
        <f>O$263*Assumptions!$AG59*(1+Assumptions!$J$24)^(O$1-$G$1)</f>
        <v>0</v>
      </c>
      <c r="P409" s="360">
        <f>P$263*Assumptions!$AG59*(1+Assumptions!$J$24)^(P$1-$G$1)</f>
        <v>0</v>
      </c>
      <c r="Q409" s="360">
        <f>Q$263*Assumptions!$AG59*(1+Assumptions!$J$24)^(Q$1-$G$1)</f>
        <v>5034.6467361179166</v>
      </c>
      <c r="R409" s="360">
        <f>R$263*Assumptions!$AG59*(1+Assumptions!$J$24)^(R$1-$G$1)</f>
        <v>5185.686138201454</v>
      </c>
      <c r="S409" s="360">
        <f>S$263*Assumptions!$AG59*(1+Assumptions!$J$24)^(S$1-$G$1)</f>
        <v>5341.2567223474971</v>
      </c>
      <c r="T409" s="360">
        <f>T$263*Assumptions!$AG59*(1+Assumptions!$J$24)^(T$1-$G$1)</f>
        <v>0</v>
      </c>
      <c r="U409" s="360">
        <f>U$263*Assumptions!$AG59*(1+Assumptions!$J$24)^(U$1-$G$1)</f>
        <v>0</v>
      </c>
      <c r="V409" s="360">
        <f>V$263*Assumptions!$AG59*(1+Assumptions!$J$24)^(V$1-$G$1)</f>
        <v>0</v>
      </c>
      <c r="W409" s="360">
        <f>W$263*Assumptions!$AG59*(1+Assumptions!$J$24)^(W$1-$G$1)</f>
        <v>6011.6314974738307</v>
      </c>
      <c r="X409" s="360">
        <f>X$263*Assumptions!$AG59*(1+Assumptions!$J$24)^(X$1-$G$1)</f>
        <v>6191.9804423980459</v>
      </c>
      <c r="Y409" s="12"/>
      <c r="Z409" s="12"/>
    </row>
    <row r="410" spans="1:26" ht="14.25" customHeight="1">
      <c r="A410" s="423"/>
      <c r="B410" s="423"/>
      <c r="C410" s="423"/>
      <c r="D410" s="359" t="s">
        <v>90</v>
      </c>
      <c r="E410" s="12"/>
      <c r="F410" s="12"/>
      <c r="G410" s="360">
        <f>G$263*Assumptions!$AH60*(1+Assumptions!$J$24)^(G$1-$G$1)</f>
        <v>0</v>
      </c>
      <c r="H410" s="360">
        <f>H$263*Assumptions!$AH60*(1+Assumptions!$J$24)^(H$1-$G$1)</f>
        <v>0</v>
      </c>
      <c r="I410" s="360">
        <f>I$263*Assumptions!$AH60*(1+Assumptions!$J$24)^(I$1-$G$1)</f>
        <v>0</v>
      </c>
      <c r="J410" s="360">
        <f>J$263*Assumptions!$AH60*(1+Assumptions!$J$24)^(J$1-$G$1)</f>
        <v>0</v>
      </c>
      <c r="K410" s="360">
        <f>K$263*Assumptions!$AG60*(1+Assumptions!$J$24)^(K$1-$G$1)</f>
        <v>2334.0238947374996</v>
      </c>
      <c r="L410" s="360">
        <f>L$263*Assumptions!$AG60*(1+Assumptions!$J$24)^(L$1-$G$1)</f>
        <v>2404.0446115796249</v>
      </c>
      <c r="M410" s="360">
        <f>M$263*Assumptions!$AG60*(1+Assumptions!$J$24)^(M$1-$G$1)</f>
        <v>2476.1659499270136</v>
      </c>
      <c r="N410" s="360">
        <f>N$263*Assumptions!$AG60*(1+Assumptions!$J$24)^(N$1-$G$1)</f>
        <v>0</v>
      </c>
      <c r="O410" s="360">
        <f>O$263*Assumptions!$AG60*(1+Assumptions!$J$24)^(O$1-$G$1)</f>
        <v>0</v>
      </c>
      <c r="P410" s="360">
        <f>P$263*Assumptions!$AG60*(1+Assumptions!$J$24)^(P$1-$G$1)</f>
        <v>0</v>
      </c>
      <c r="Q410" s="360">
        <f>Q$263*Assumptions!$AG60*(1+Assumptions!$J$24)^(Q$1-$G$1)</f>
        <v>2786.9465916648724</v>
      </c>
      <c r="R410" s="360">
        <f>R$263*Assumptions!$AG60*(1+Assumptions!$J$24)^(R$1-$G$1)</f>
        <v>2870.5549894148189</v>
      </c>
      <c r="S410" s="360">
        <f>S$263*Assumptions!$AG60*(1+Assumptions!$J$24)^(S$1-$G$1)</f>
        <v>2956.6716390972629</v>
      </c>
      <c r="T410" s="360">
        <f>T$263*Assumptions!$AG60*(1+Assumptions!$J$24)^(T$1-$G$1)</f>
        <v>0</v>
      </c>
      <c r="U410" s="360">
        <f>U$263*Assumptions!$AG60*(1+Assumptions!$J$24)^(U$1-$G$1)</f>
        <v>0</v>
      </c>
      <c r="V410" s="360">
        <f>V$263*Assumptions!$AG60*(1+Assumptions!$J$24)^(V$1-$G$1)</f>
        <v>0</v>
      </c>
      <c r="W410" s="360">
        <f>W$263*Assumptions!$AG60*(1+Assumptions!$J$24)^(W$1-$G$1)</f>
        <v>3327.7599780811097</v>
      </c>
      <c r="X410" s="360">
        <f>X$263*Assumptions!$AG60*(1+Assumptions!$J$24)^(X$1-$G$1)</f>
        <v>3427.5927774235429</v>
      </c>
      <c r="Y410" s="12"/>
      <c r="Z410" s="12"/>
    </row>
    <row r="411" spans="1:26" ht="14.25" customHeight="1">
      <c r="A411" s="423"/>
      <c r="B411" s="423"/>
      <c r="C411" s="423"/>
      <c r="D411" s="359" t="s">
        <v>103</v>
      </c>
      <c r="E411" s="12"/>
      <c r="F411" s="12"/>
      <c r="G411" s="360">
        <f>G$263*Assumptions!$AH61*(1+Assumptions!$J$24)^(G$1-$G$1)</f>
        <v>0</v>
      </c>
      <c r="H411" s="360">
        <f>H$263*Assumptions!$AH61*(1+Assumptions!$J$24)^(H$1-$G$1)</f>
        <v>0</v>
      </c>
      <c r="I411" s="360">
        <f>I$263*Assumptions!$AH61*(1+Assumptions!$J$24)^(I$1-$G$1)</f>
        <v>0</v>
      </c>
      <c r="J411" s="360">
        <f>J$263*Assumptions!$AH61*(1+Assumptions!$J$24)^(J$1-$G$1)</f>
        <v>0</v>
      </c>
      <c r="K411" s="360">
        <f>K$263*Assumptions!$AG61*(1+Assumptions!$J$24)^(K$1-$G$1)</f>
        <v>2599.9253510999997</v>
      </c>
      <c r="L411" s="360">
        <f>L$263*Assumptions!$AG61*(1+Assumptions!$J$24)^(L$1-$G$1)</f>
        <v>2677.9231116329997</v>
      </c>
      <c r="M411" s="360">
        <f>M$263*Assumptions!$AG61*(1+Assumptions!$J$24)^(M$1-$G$1)</f>
        <v>2758.2608049819896</v>
      </c>
      <c r="N411" s="360">
        <f>N$263*Assumptions!$AG61*(1+Assumptions!$J$24)^(N$1-$G$1)</f>
        <v>0</v>
      </c>
      <c r="O411" s="360">
        <f>O$263*Assumptions!$AG61*(1+Assumptions!$J$24)^(O$1-$G$1)</f>
        <v>0</v>
      </c>
      <c r="P411" s="360">
        <f>P$263*Assumptions!$AG61*(1+Assumptions!$J$24)^(P$1-$G$1)</f>
        <v>0</v>
      </c>
      <c r="Q411" s="360">
        <f>Q$263*Assumptions!$AG61*(1+Assumptions!$J$24)^(Q$1-$G$1)</f>
        <v>3104.4468362849211</v>
      </c>
      <c r="R411" s="360">
        <f>R$263*Assumptions!$AG61*(1+Assumptions!$J$24)^(R$1-$G$1)</f>
        <v>3197.5802413734691</v>
      </c>
      <c r="S411" s="360">
        <f>S$263*Assumptions!$AG61*(1+Assumptions!$J$24)^(S$1-$G$1)</f>
        <v>3293.5076486146727</v>
      </c>
      <c r="T411" s="360">
        <f>T$263*Assumptions!$AG61*(1+Assumptions!$J$24)^(T$1-$G$1)</f>
        <v>0</v>
      </c>
      <c r="U411" s="360">
        <f>U$263*Assumptions!$AG61*(1+Assumptions!$J$24)^(U$1-$G$1)</f>
        <v>0</v>
      </c>
      <c r="V411" s="360">
        <f>V$263*Assumptions!$AG61*(1+Assumptions!$J$24)^(V$1-$G$1)</f>
        <v>0</v>
      </c>
      <c r="W411" s="360">
        <f>W$263*Assumptions!$AG61*(1+Assumptions!$J$24)^(W$1-$G$1)</f>
        <v>3706.871874318198</v>
      </c>
      <c r="X411" s="360">
        <f>X$263*Assumptions!$AG61*(1+Assumptions!$J$24)^(X$1-$G$1)</f>
        <v>3818.0780305477442</v>
      </c>
      <c r="Y411" s="12"/>
      <c r="Z411" s="12"/>
    </row>
    <row r="412" spans="1:26" ht="14.25" customHeight="1">
      <c r="A412" s="423"/>
      <c r="B412" s="423"/>
      <c r="C412" s="423"/>
      <c r="D412" s="359" t="s">
        <v>104</v>
      </c>
      <c r="E412" s="12"/>
      <c r="F412" s="12"/>
      <c r="G412" s="360">
        <f>G$263*Assumptions!$AH62*(1+Assumptions!$J$24)^(G$1-$G$1)</f>
        <v>0</v>
      </c>
      <c r="H412" s="360">
        <f>H$263*Assumptions!$AH62*(1+Assumptions!$J$24)^(H$1-$G$1)</f>
        <v>0</v>
      </c>
      <c r="I412" s="360">
        <f>I$263*Assumptions!$AH62*(1+Assumptions!$J$24)^(I$1-$G$1)</f>
        <v>0</v>
      </c>
      <c r="J412" s="360">
        <f>J$263*Assumptions!$AH62*(1+Assumptions!$J$24)^(J$1-$G$1)</f>
        <v>0</v>
      </c>
      <c r="K412" s="360">
        <f>K$263*Assumptions!$AG62*(1+Assumptions!$J$24)^(K$1-$G$1)</f>
        <v>9682.1895380249989</v>
      </c>
      <c r="L412" s="360">
        <f>L$263*Assumptions!$AG62*(1+Assumptions!$J$24)^(L$1-$G$1)</f>
        <v>9972.6552241657482</v>
      </c>
      <c r="M412" s="360">
        <f>M$263*Assumptions!$AG62*(1+Assumptions!$J$24)^(M$1-$G$1)</f>
        <v>10271.834880890721</v>
      </c>
      <c r="N412" s="360">
        <f>N$263*Assumptions!$AG62*(1+Assumptions!$J$24)^(N$1-$G$1)</f>
        <v>0</v>
      </c>
      <c r="O412" s="360">
        <f>O$263*Assumptions!$AG62*(1+Assumptions!$J$24)^(O$1-$G$1)</f>
        <v>0</v>
      </c>
      <c r="P412" s="360">
        <f>P$263*Assumptions!$AG62*(1+Assumptions!$J$24)^(P$1-$G$1)</f>
        <v>0</v>
      </c>
      <c r="Q412" s="360">
        <f>Q$263*Assumptions!$AG62*(1+Assumptions!$J$24)^(Q$1-$G$1)</f>
        <v>11561.040653307808</v>
      </c>
      <c r="R412" s="360">
        <f>R$263*Assumptions!$AG62*(1+Assumptions!$J$24)^(R$1-$G$1)</f>
        <v>11907.871872907042</v>
      </c>
      <c r="S412" s="360">
        <f>S$263*Assumptions!$AG62*(1+Assumptions!$J$24)^(S$1-$G$1)</f>
        <v>12265.108029094252</v>
      </c>
      <c r="T412" s="360">
        <f>T$263*Assumptions!$AG62*(1+Assumptions!$J$24)^(T$1-$G$1)</f>
        <v>0</v>
      </c>
      <c r="U412" s="360">
        <f>U$263*Assumptions!$AG62*(1+Assumptions!$J$24)^(U$1-$G$1)</f>
        <v>0</v>
      </c>
      <c r="V412" s="360">
        <f>V$263*Assumptions!$AG62*(1+Assumptions!$J$24)^(V$1-$G$1)</f>
        <v>0</v>
      </c>
      <c r="W412" s="360">
        <f>W$263*Assumptions!$AG62*(1+Assumptions!$J$24)^(W$1-$G$1)</f>
        <v>13804.487142347316</v>
      </c>
      <c r="X412" s="360">
        <f>X$263*Assumptions!$AG62*(1+Assumptions!$J$24)^(X$1-$G$1)</f>
        <v>14218.621756617735</v>
      </c>
      <c r="Y412" s="12"/>
      <c r="Z412" s="12"/>
    </row>
    <row r="413" spans="1:26" ht="14.25" customHeight="1">
      <c r="A413" s="423"/>
      <c r="B413" s="423"/>
      <c r="C413" s="423"/>
      <c r="D413" s="359" t="s">
        <v>105</v>
      </c>
      <c r="E413" s="12"/>
      <c r="F413" s="12"/>
      <c r="G413" s="360">
        <f>G$263*Assumptions!$AH63*(1+Assumptions!$J$24)^(G$1-$G$1)</f>
        <v>0</v>
      </c>
      <c r="H413" s="360">
        <f>H$263*Assumptions!$AH63*(1+Assumptions!$J$24)^(H$1-$G$1)</f>
        <v>0</v>
      </c>
      <c r="I413" s="360">
        <f>I$263*Assumptions!$AH63*(1+Assumptions!$J$24)^(I$1-$G$1)</f>
        <v>0</v>
      </c>
      <c r="J413" s="360">
        <f>J$263*Assumptions!$AH63*(1+Assumptions!$J$24)^(J$1-$G$1)</f>
        <v>0</v>
      </c>
      <c r="K413" s="360">
        <f>K$263*Assumptions!$AG63*(1+Assumptions!$J$24)^(K$1-$G$1)</f>
        <v>24348.976218337499</v>
      </c>
      <c r="L413" s="360">
        <f>L$263*Assumptions!$AG63*(1+Assumptions!$J$24)^(L$1-$G$1)</f>
        <v>25079.445504887623</v>
      </c>
      <c r="M413" s="360">
        <f>M$263*Assumptions!$AG63*(1+Assumptions!$J$24)^(M$1-$G$1)</f>
        <v>25831.828870034253</v>
      </c>
      <c r="N413" s="360">
        <f>N$263*Assumptions!$AG63*(1+Assumptions!$J$24)^(N$1-$G$1)</f>
        <v>0</v>
      </c>
      <c r="O413" s="360">
        <f>O$263*Assumptions!$AG63*(1+Assumptions!$J$24)^(O$1-$G$1)</f>
        <v>0</v>
      </c>
      <c r="P413" s="360">
        <f>P$263*Assumptions!$AG63*(1+Assumptions!$J$24)^(P$1-$G$1)</f>
        <v>0</v>
      </c>
      <c r="Q413" s="360">
        <f>Q$263*Assumptions!$AG63*(1+Assumptions!$J$24)^(Q$1-$G$1)</f>
        <v>29073.950971635895</v>
      </c>
      <c r="R413" s="360">
        <f>R$263*Assumptions!$AG63*(1+Assumptions!$J$24)^(R$1-$G$1)</f>
        <v>29946.169500784974</v>
      </c>
      <c r="S413" s="360">
        <f>S$263*Assumptions!$AG63*(1+Assumptions!$J$24)^(S$1-$G$1)</f>
        <v>30844.554585808517</v>
      </c>
      <c r="T413" s="360">
        <f>T$263*Assumptions!$AG63*(1+Assumptions!$J$24)^(T$1-$G$1)</f>
        <v>0</v>
      </c>
      <c r="U413" s="360">
        <f>U$263*Assumptions!$AG63*(1+Assumptions!$J$24)^(U$1-$G$1)</f>
        <v>0</v>
      </c>
      <c r="V413" s="360">
        <f>V$263*Assumptions!$AG63*(1+Assumptions!$J$24)^(V$1-$G$1)</f>
        <v>0</v>
      </c>
      <c r="W413" s="360">
        <f>W$263*Assumptions!$AG63*(1+Assumptions!$J$24)^(W$1-$G$1)</f>
        <v>34715.817926853386</v>
      </c>
      <c r="X413" s="360">
        <f>X$263*Assumptions!$AG63*(1+Assumptions!$J$24)^(X$1-$G$1)</f>
        <v>35757.292464658989</v>
      </c>
      <c r="Y413" s="12"/>
      <c r="Z413" s="12"/>
    </row>
    <row r="414" spans="1:26" ht="14.25" customHeight="1">
      <c r="A414" s="423"/>
      <c r="B414" s="423"/>
      <c r="C414" s="423"/>
      <c r="D414" s="359" t="s">
        <v>94</v>
      </c>
      <c r="E414" s="12"/>
      <c r="F414" s="12"/>
      <c r="G414" s="360">
        <f>G$263*Assumptions!$AH64*(1+Assumptions!$J$24)^(G$1-$G$1)</f>
        <v>0</v>
      </c>
      <c r="H414" s="360">
        <f>H$263*Assumptions!$AH64*(1+Assumptions!$J$24)^(H$1-$G$1)</f>
        <v>0</v>
      </c>
      <c r="I414" s="360">
        <f>I$263*Assumptions!$AH64*(1+Assumptions!$J$24)^(I$1-$G$1)</f>
        <v>0</v>
      </c>
      <c r="J414" s="360">
        <f>J$263*Assumptions!$AH64*(1+Assumptions!$J$24)^(J$1-$G$1)</f>
        <v>0</v>
      </c>
      <c r="K414" s="360">
        <f>K$263*Assumptions!$AG64*(1+Assumptions!$J$24)^(K$1-$G$1)</f>
        <v>9889.0017818625001</v>
      </c>
      <c r="L414" s="360">
        <f>L$263*Assumptions!$AG64*(1+Assumptions!$J$24)^(L$1-$G$1)</f>
        <v>10185.671835318373</v>
      </c>
      <c r="M414" s="360">
        <f>M$263*Assumptions!$AG64*(1+Assumptions!$J$24)^(M$1-$G$1)</f>
        <v>10491.241990377925</v>
      </c>
      <c r="N414" s="360">
        <f>N$263*Assumptions!$AG64*(1+Assumptions!$J$24)^(N$1-$G$1)</f>
        <v>0</v>
      </c>
      <c r="O414" s="360">
        <f>O$263*Assumptions!$AG64*(1+Assumptions!$J$24)^(O$1-$G$1)</f>
        <v>0</v>
      </c>
      <c r="P414" s="360">
        <f>P$263*Assumptions!$AG64*(1+Assumptions!$J$24)^(P$1-$G$1)</f>
        <v>0</v>
      </c>
      <c r="Q414" s="360">
        <f>Q$263*Assumptions!$AG64*(1+Assumptions!$J$24)^(Q$1-$G$1)</f>
        <v>11807.985288012291</v>
      </c>
      <c r="R414" s="360">
        <f>R$263*Assumptions!$AG64*(1+Assumptions!$J$24)^(R$1-$G$1)</f>
        <v>12162.22484665266</v>
      </c>
      <c r="S414" s="360">
        <f>S$263*Assumptions!$AG64*(1+Assumptions!$J$24)^(S$1-$G$1)</f>
        <v>12527.091592052237</v>
      </c>
      <c r="T414" s="360">
        <f>T$263*Assumptions!$AG64*(1+Assumptions!$J$24)^(T$1-$G$1)</f>
        <v>0</v>
      </c>
      <c r="U414" s="360">
        <f>U$263*Assumptions!$AG64*(1+Assumptions!$J$24)^(U$1-$G$1)</f>
        <v>0</v>
      </c>
      <c r="V414" s="360">
        <f>V$263*Assumptions!$AG64*(1+Assumptions!$J$24)^(V$1-$G$1)</f>
        <v>0</v>
      </c>
      <c r="W414" s="360">
        <f>W$263*Assumptions!$AG64*(1+Assumptions!$J$24)^(W$1-$G$1)</f>
        <v>14099.351950531718</v>
      </c>
      <c r="X414" s="360">
        <f>X$263*Assumptions!$AG64*(1+Assumptions!$J$24)^(X$1-$G$1)</f>
        <v>14522.33250904767</v>
      </c>
      <c r="Y414" s="12"/>
      <c r="Z414" s="12"/>
    </row>
    <row r="415" spans="1:26" ht="14.25" customHeight="1">
      <c r="A415" s="423"/>
      <c r="B415" s="423"/>
      <c r="C415" s="423"/>
      <c r="D415" s="361" t="s">
        <v>106</v>
      </c>
      <c r="E415" s="12"/>
      <c r="F415" s="12"/>
      <c r="G415" s="360">
        <f>G$263*Assumptions!$AH65*(1+Assumptions!$J$24)^(G$1-$G$1)</f>
        <v>0</v>
      </c>
      <c r="H415" s="360">
        <f>H$263*Assumptions!$AH65*(1+Assumptions!$J$24)^(H$1-$G$1)</f>
        <v>0</v>
      </c>
      <c r="I415" s="360">
        <f>I$263*Assumptions!$AH65*(1+Assumptions!$J$24)^(I$1-$G$1)</f>
        <v>0</v>
      </c>
      <c r="J415" s="360">
        <f>J$263*Assumptions!$AH65*(1+Assumptions!$J$24)^(J$1-$G$1)</f>
        <v>0</v>
      </c>
      <c r="K415" s="360">
        <f>K$263*Assumptions!$AG65*(1+Assumptions!$J$24)^(K$1-$G$1)</f>
        <v>0</v>
      </c>
      <c r="L415" s="360">
        <f>L$263*Assumptions!$AG65*(1+Assumptions!$J$24)^(L$1-$G$1)</f>
        <v>0</v>
      </c>
      <c r="M415" s="360">
        <f>M$263*Assumptions!$AG65*(1+Assumptions!$J$24)^(M$1-$G$1)</f>
        <v>0</v>
      </c>
      <c r="N415" s="360">
        <f>N$263*Assumptions!$AG65*(1+Assumptions!$J$24)^(N$1-$G$1)</f>
        <v>0</v>
      </c>
      <c r="O415" s="360">
        <f>O$263*Assumptions!$AG65*(1+Assumptions!$J$24)^(O$1-$G$1)</f>
        <v>0</v>
      </c>
      <c r="P415" s="360">
        <f>P$263*Assumptions!$AG65*(1+Assumptions!$J$24)^(P$1-$G$1)</f>
        <v>0</v>
      </c>
      <c r="Q415" s="360">
        <f>Q$263*Assumptions!$AG65*(1+Assumptions!$J$24)^(Q$1-$G$1)</f>
        <v>0</v>
      </c>
      <c r="R415" s="360">
        <f>R$263*Assumptions!$AG65*(1+Assumptions!$J$24)^(R$1-$G$1)</f>
        <v>0</v>
      </c>
      <c r="S415" s="360">
        <f>S$263*Assumptions!$AG65*(1+Assumptions!$J$24)^(S$1-$G$1)</f>
        <v>0</v>
      </c>
      <c r="T415" s="360">
        <f>T$263*Assumptions!$AG65*(1+Assumptions!$J$24)^(T$1-$G$1)</f>
        <v>0</v>
      </c>
      <c r="U415" s="360">
        <f>U$263*Assumptions!$AG65*(1+Assumptions!$J$24)^(U$1-$G$1)</f>
        <v>0</v>
      </c>
      <c r="V415" s="360">
        <f>V$263*Assumptions!$AG65*(1+Assumptions!$J$24)^(V$1-$G$1)</f>
        <v>0</v>
      </c>
      <c r="W415" s="360">
        <f>W$263*Assumptions!$AG65*(1+Assumptions!$J$24)^(W$1-$G$1)</f>
        <v>0</v>
      </c>
      <c r="X415" s="360">
        <f>X$263*Assumptions!$AG65*(1+Assumptions!$J$24)^(X$1-$G$1)</f>
        <v>0</v>
      </c>
      <c r="Y415" s="12"/>
      <c r="Z415" s="12"/>
    </row>
    <row r="416" spans="1:26" ht="14.25" customHeight="1">
      <c r="A416" s="423"/>
      <c r="B416" s="423"/>
      <c r="C416" s="423"/>
      <c r="D416" s="372" t="s">
        <v>223</v>
      </c>
      <c r="E416" s="12"/>
      <c r="F416" s="12"/>
      <c r="G416" s="360">
        <f t="shared" ref="G416:J416" si="33">SUM(G406:G415)</f>
        <v>0</v>
      </c>
      <c r="H416" s="360">
        <f t="shared" si="33"/>
        <v>0</v>
      </c>
      <c r="I416" s="360">
        <f t="shared" si="33"/>
        <v>0</v>
      </c>
      <c r="J416" s="360">
        <f t="shared" si="33"/>
        <v>0</v>
      </c>
      <c r="K416" s="360">
        <f>K$263*Assumptions!$AG66*(1+Assumptions!$J$24)^(K$1-$G$1)</f>
        <v>74743.633186087493</v>
      </c>
      <c r="L416" s="360">
        <f>L$263*Assumptions!$AG66*(1+Assumptions!$J$24)^(L$1-$G$1)</f>
        <v>76985.942181670121</v>
      </c>
      <c r="M416" s="360">
        <f>M$263*Assumptions!$AG66*(1+Assumptions!$J$24)^(M$1-$G$1)</f>
        <v>79295.520447120216</v>
      </c>
      <c r="N416" s="360">
        <f>N$263*Assumptions!$AG66*(1+Assumptions!$J$24)^(N$1-$G$1)</f>
        <v>0</v>
      </c>
      <c r="O416" s="360">
        <f>O$263*Assumptions!$AG66*(1+Assumptions!$J$24)^(O$1-$G$1)</f>
        <v>0</v>
      </c>
      <c r="P416" s="360">
        <f>P$263*Assumptions!$AG66*(1+Assumptions!$J$24)^(P$1-$G$1)</f>
        <v>0</v>
      </c>
      <c r="Q416" s="360">
        <f>Q$263*Assumptions!$AG66*(1+Assumptions!$J$24)^(Q$1-$G$1)</f>
        <v>89247.806856768948</v>
      </c>
      <c r="R416" s="360">
        <f>R$263*Assumptions!$AG66*(1+Assumptions!$J$24)^(R$1-$G$1)</f>
        <v>91925.241062472021</v>
      </c>
      <c r="S416" s="360">
        <f>S$263*Assumptions!$AG66*(1+Assumptions!$J$24)^(S$1-$G$1)</f>
        <v>94682.998294346165</v>
      </c>
      <c r="T416" s="360">
        <f>T$263*Assumptions!$AG66*(1+Assumptions!$J$24)^(T$1-$G$1)</f>
        <v>0</v>
      </c>
      <c r="U416" s="360">
        <f>U$263*Assumptions!$AG66*(1+Assumptions!$J$24)^(U$1-$G$1)</f>
        <v>0</v>
      </c>
      <c r="V416" s="360">
        <f>V$263*Assumptions!$AG66*(1+Assumptions!$J$24)^(V$1-$G$1)</f>
        <v>0</v>
      </c>
      <c r="W416" s="360">
        <f>W$263*Assumptions!$AG66*(1+Assumptions!$J$24)^(W$1-$G$1)</f>
        <v>106566.54873750158</v>
      </c>
      <c r="X416" s="360">
        <f>X$263*Assumptions!$AG66*(1+Assumptions!$J$24)^(X$1-$G$1)</f>
        <v>109763.54519962662</v>
      </c>
      <c r="Y416" s="12"/>
      <c r="Z416" s="12"/>
    </row>
    <row r="417" spans="1:26" ht="14.25" customHeight="1">
      <c r="A417" s="423"/>
      <c r="B417" s="423"/>
      <c r="C417" s="423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423"/>
      <c r="B418" s="423"/>
      <c r="C418" s="423"/>
      <c r="D418" s="367" t="s">
        <v>207</v>
      </c>
      <c r="E418" s="364"/>
      <c r="F418" s="364"/>
      <c r="G418" s="373">
        <f t="shared" ref="G418:X418" si="34">G416+G377+G390+G403</f>
        <v>23298.75</v>
      </c>
      <c r="H418" s="373">
        <f t="shared" si="34"/>
        <v>50096.625000000007</v>
      </c>
      <c r="I418" s="373">
        <f t="shared" si="34"/>
        <v>39190.972124999993</v>
      </c>
      <c r="J418" s="373">
        <f t="shared" si="34"/>
        <v>30269.903808750001</v>
      </c>
      <c r="K418" s="373">
        <f t="shared" si="34"/>
        <v>74743.633186087493</v>
      </c>
      <c r="L418" s="373">
        <f t="shared" si="34"/>
        <v>76985.942181670121</v>
      </c>
      <c r="M418" s="373">
        <f t="shared" si="34"/>
        <v>79295.520447120216</v>
      </c>
      <c r="N418" s="373">
        <f t="shared" si="34"/>
        <v>59817.990129602113</v>
      </c>
      <c r="O418" s="373">
        <f t="shared" si="34"/>
        <v>46796.070269060263</v>
      </c>
      <c r="P418" s="373">
        <f t="shared" si="34"/>
        <v>36143.848158549852</v>
      </c>
      <c r="Q418" s="373">
        <f t="shared" si="34"/>
        <v>89247.806856768948</v>
      </c>
      <c r="R418" s="373">
        <f t="shared" si="34"/>
        <v>91925.241062472021</v>
      </c>
      <c r="S418" s="373">
        <f t="shared" si="34"/>
        <v>94682.998294346165</v>
      </c>
      <c r="T418" s="373">
        <f t="shared" si="34"/>
        <v>71425.808488000432</v>
      </c>
      <c r="U418" s="373">
        <f t="shared" si="34"/>
        <v>55876.955173303868</v>
      </c>
      <c r="V418" s="373">
        <f t="shared" si="34"/>
        <v>43157.644899111925</v>
      </c>
      <c r="W418" s="373">
        <f t="shared" si="34"/>
        <v>106566.54873750158</v>
      </c>
      <c r="X418" s="373">
        <f t="shared" si="34"/>
        <v>109763.54519962662</v>
      </c>
      <c r="Y418" s="364"/>
      <c r="Z418" s="364"/>
    </row>
    <row r="419" spans="1:26" ht="14.25" customHeight="1">
      <c r="A419" s="423"/>
      <c r="B419" s="423"/>
      <c r="C419" s="423"/>
      <c r="D419" s="374"/>
      <c r="E419" s="374"/>
      <c r="F419" s="374"/>
      <c r="G419" s="374"/>
      <c r="H419" s="375"/>
      <c r="I419" s="375"/>
      <c r="J419" s="375"/>
      <c r="K419" s="375"/>
      <c r="L419" s="375"/>
      <c r="M419" s="375"/>
      <c r="N419" s="375"/>
      <c r="O419" s="375"/>
      <c r="P419" s="375"/>
      <c r="Q419" s="375"/>
      <c r="R419" s="375"/>
      <c r="S419" s="375"/>
      <c r="T419" s="375"/>
      <c r="U419" s="375"/>
      <c r="V419" s="375"/>
      <c r="W419" s="375"/>
      <c r="X419" s="375"/>
      <c r="Y419" s="364"/>
      <c r="Z419" s="364"/>
    </row>
    <row r="420" spans="1:26" ht="14.25" customHeight="1">
      <c r="A420" s="376"/>
      <c r="B420" s="376"/>
      <c r="C420" s="377"/>
      <c r="D420" s="378" t="s">
        <v>208</v>
      </c>
      <c r="E420" s="379"/>
      <c r="F420" s="379"/>
      <c r="G420" s="380">
        <f t="shared" ref="G420:X420" si="35">G363-G418</f>
        <v>77903.625</v>
      </c>
      <c r="H420" s="380">
        <f t="shared" si="35"/>
        <v>-35955.626250000008</v>
      </c>
      <c r="I420" s="380">
        <f t="shared" si="35"/>
        <v>-32540.521556250016</v>
      </c>
      <c r="J420" s="380">
        <f t="shared" si="35"/>
        <v>-48811.418476537503</v>
      </c>
      <c r="K420" s="380">
        <f t="shared" si="35"/>
        <v>80833.325222333617</v>
      </c>
      <c r="L420" s="380">
        <f t="shared" si="35"/>
        <v>32373.58638764247</v>
      </c>
      <c r="M420" s="380">
        <f t="shared" si="35"/>
        <v>85756.074728373758</v>
      </c>
      <c r="N420" s="380">
        <f t="shared" si="35"/>
        <v>289477.28726269642</v>
      </c>
      <c r="O420" s="380">
        <f t="shared" si="35"/>
        <v>124904.46426775397</v>
      </c>
      <c r="P420" s="380">
        <f t="shared" si="35"/>
        <v>105754.2477604208</v>
      </c>
      <c r="Q420" s="380">
        <f t="shared" si="35"/>
        <v>96519.217617803006</v>
      </c>
      <c r="R420" s="380">
        <f t="shared" si="35"/>
        <v>99414.794146337052</v>
      </c>
      <c r="S420" s="380">
        <f t="shared" si="35"/>
        <v>102397.23797072716</v>
      </c>
      <c r="T420" s="380">
        <f t="shared" si="35"/>
        <v>345651.01964900771</v>
      </c>
      <c r="U420" s="380">
        <f t="shared" si="35"/>
        <v>149142.46240563603</v>
      </c>
      <c r="V420" s="380">
        <f t="shared" si="35"/>
        <v>126276.1024060273</v>
      </c>
      <c r="W420" s="380">
        <f t="shared" si="35"/>
        <v>115248.99345571996</v>
      </c>
      <c r="X420" s="380">
        <f t="shared" si="35"/>
        <v>118706.46325939152</v>
      </c>
      <c r="Y420" s="376"/>
      <c r="Z420" s="376"/>
    </row>
    <row r="421" spans="1:26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</sheetData>
  <mergeCells count="3">
    <mergeCell ref="A4:C88"/>
    <mergeCell ref="A94:C256"/>
    <mergeCell ref="A259:C419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39B8-45A3-4B23-BC78-4081EB704EE1}">
  <dimension ref="A1:B3"/>
  <sheetViews>
    <sheetView tabSelected="1" workbookViewId="0">
      <selection activeCell="B4" sqref="B4"/>
    </sheetView>
  </sheetViews>
  <sheetFormatPr defaultRowHeight="14.5"/>
  <cols>
    <col min="2" max="2" width="18.81640625" bestFit="1" customWidth="1"/>
  </cols>
  <sheetData>
    <row r="1" spans="1:2">
      <c r="A1" t="s">
        <v>256</v>
      </c>
      <c r="B1" t="s">
        <v>257</v>
      </c>
    </row>
    <row r="2" spans="1:2">
      <c r="A2" t="s">
        <v>258</v>
      </c>
      <c r="B2" t="s">
        <v>259</v>
      </c>
    </row>
    <row r="3" spans="1:2">
      <c r="A3" t="s">
        <v>260</v>
      </c>
      <c r="B3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3" width="2.81640625" customWidth="1"/>
    <col min="4" max="4" width="33.08984375" customWidth="1"/>
    <col min="5" max="18" width="11.7265625" customWidth="1"/>
    <col min="19" max="26" width="8.81640625" customWidth="1"/>
  </cols>
  <sheetData>
    <row r="1" spans="1:26" ht="14.25" customHeight="1">
      <c r="A1" s="12"/>
      <c r="B1" s="12"/>
      <c r="C1" s="12"/>
      <c r="D1" s="274" t="s">
        <v>225</v>
      </c>
      <c r="E1" s="275"/>
      <c r="F1" s="275"/>
      <c r="G1" s="276">
        <v>1</v>
      </c>
      <c r="H1" s="276">
        <f t="shared" ref="H1:R1" si="0">G1+1</f>
        <v>2</v>
      </c>
      <c r="I1" s="276">
        <f t="shared" si="0"/>
        <v>3</v>
      </c>
      <c r="J1" s="276">
        <f t="shared" si="0"/>
        <v>4</v>
      </c>
      <c r="K1" s="276">
        <f t="shared" si="0"/>
        <v>5</v>
      </c>
      <c r="L1" s="276">
        <f t="shared" si="0"/>
        <v>6</v>
      </c>
      <c r="M1" s="276">
        <f t="shared" si="0"/>
        <v>7</v>
      </c>
      <c r="N1" s="276">
        <f t="shared" si="0"/>
        <v>8</v>
      </c>
      <c r="O1" s="276">
        <f t="shared" si="0"/>
        <v>9</v>
      </c>
      <c r="P1" s="276">
        <f t="shared" si="0"/>
        <v>10</v>
      </c>
      <c r="Q1" s="276">
        <f t="shared" si="0"/>
        <v>11</v>
      </c>
      <c r="R1" s="276">
        <f t="shared" si="0"/>
        <v>12</v>
      </c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2"/>
      <c r="C2" s="12"/>
      <c r="D2" s="277"/>
      <c r="E2" s="278"/>
      <c r="F2" s="279"/>
      <c r="G2" s="279" t="s">
        <v>143</v>
      </c>
      <c r="H2" s="279" t="s">
        <v>144</v>
      </c>
      <c r="I2" s="279" t="s">
        <v>145</v>
      </c>
      <c r="J2" s="279" t="s">
        <v>146</v>
      </c>
      <c r="K2" s="279" t="s">
        <v>147</v>
      </c>
      <c r="L2" s="279" t="s">
        <v>148</v>
      </c>
      <c r="M2" s="279" t="s">
        <v>149</v>
      </c>
      <c r="N2" s="279" t="s">
        <v>150</v>
      </c>
      <c r="O2" s="279" t="s">
        <v>151</v>
      </c>
      <c r="P2" s="279" t="s">
        <v>152</v>
      </c>
      <c r="Q2" s="279" t="s">
        <v>153</v>
      </c>
      <c r="R2" s="279" t="s">
        <v>154</v>
      </c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2"/>
      <c r="C3" s="12"/>
      <c r="D3" s="274" t="s">
        <v>226</v>
      </c>
      <c r="E3" s="381"/>
      <c r="F3" s="382"/>
      <c r="G3" s="382"/>
      <c r="H3" s="382"/>
      <c r="I3" s="382"/>
      <c r="J3" s="382"/>
      <c r="K3" s="382"/>
      <c r="L3" s="382"/>
      <c r="M3" s="382"/>
      <c r="N3" s="382"/>
      <c r="O3" s="382"/>
      <c r="P3" s="382"/>
      <c r="Q3" s="382"/>
      <c r="R3" s="38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12"/>
      <c r="C4" s="12"/>
      <c r="D4" s="228" t="s">
        <v>227</v>
      </c>
      <c r="E4" s="228"/>
      <c r="F4" s="228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2"/>
      <c r="B5" s="12"/>
      <c r="C5" s="12"/>
      <c r="D5" s="288" t="s">
        <v>135</v>
      </c>
      <c r="E5" s="287"/>
      <c r="F5" s="96"/>
      <c r="G5" s="286">
        <f>Assumptions_old!$F$19*IF(Assumptions_old!$E$3=$D$1,1,0)*IF(Assumptions_old!F8=$D$5,1,0)</f>
        <v>0</v>
      </c>
      <c r="H5" s="286">
        <f>Assumptions_old!$F$19*IF(Assumptions_old!$E$3=$D$1,1,0)*IF(Assumptions_old!G8=$D$5,1,0)</f>
        <v>0</v>
      </c>
      <c r="I5" s="286">
        <f>Assumptions_old!$F$19*IF(Assumptions_old!$E$3=$D$1,1,0)*IF(Assumptions_old!H8=$D$5,1,0)</f>
        <v>0</v>
      </c>
      <c r="J5" s="286">
        <f>Assumptions_old!$F$19*IF(Assumptions_old!$E$3=$D$1,1,0)*IF(Assumptions_old!I8=$D$5,1,0)</f>
        <v>0</v>
      </c>
      <c r="K5" s="286">
        <f>Assumptions_old!$F$19*IF(Assumptions_old!$E$3=$D$1,1,0)*IF(Assumptions_old!J8=$D$5,1,0)</f>
        <v>0</v>
      </c>
      <c r="L5" s="286">
        <f>Assumptions_old!$F$19*IF(Assumptions_old!$E$3=$D$1,1,0)*IF(Assumptions_old!K8=$D$5,1,0)</f>
        <v>0</v>
      </c>
      <c r="M5" s="286">
        <f>Assumptions_old!$F$19*IF(Assumptions_old!$E$3=$D$1,1,0)*IF(Assumptions_old!L8=$D$5,1,0)</f>
        <v>0</v>
      </c>
      <c r="N5" s="286">
        <f>Assumptions_old!$F$19*IF(Assumptions_old!$E$3=$D$1,1,0)*IF(Assumptions_old!M8=$D$5,1,0)</f>
        <v>0</v>
      </c>
      <c r="O5" s="286">
        <f>Assumptions_old!$F$19*IF(Assumptions_old!$E$3=$D$1,1,0)*IF(Assumptions_old!N8=$D$5,1,0)</f>
        <v>0</v>
      </c>
      <c r="P5" s="286">
        <f>Assumptions_old!$F$19*IF(Assumptions_old!$E$3=$D$1,1,0)*IF(Assumptions_old!O8=$D$5,1,0)</f>
        <v>0</v>
      </c>
      <c r="Q5" s="286">
        <f>Assumptions_old!$F$19*IF(Assumptions_old!$E$3=$D$1,1,0)*IF(Assumptions_old!P8=$D$5,1,0)</f>
        <v>0</v>
      </c>
      <c r="R5" s="286">
        <f>Assumptions_old!$F$19*IF(Assumptions_old!$E$3=$D$1,1,0)*IF(Assumptions_old!Q8=$D$5,1,0)</f>
        <v>0</v>
      </c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12"/>
      <c r="C6" s="12"/>
      <c r="D6" s="288"/>
      <c r="E6" s="287"/>
      <c r="F6" s="96"/>
      <c r="G6" s="289"/>
      <c r="H6" s="289"/>
      <c r="I6" s="289"/>
      <c r="J6" s="289"/>
      <c r="K6" s="289"/>
      <c r="L6" s="289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12"/>
      <c r="C7" s="12"/>
      <c r="D7" s="229" t="s">
        <v>162</v>
      </c>
      <c r="E7" s="287"/>
      <c r="F7" s="96"/>
      <c r="G7" s="289"/>
      <c r="H7" s="289"/>
      <c r="I7" s="289"/>
      <c r="J7" s="289"/>
      <c r="K7" s="289"/>
      <c r="L7" s="289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12"/>
      <c r="C8" s="12"/>
      <c r="D8" s="125" t="s">
        <v>135</v>
      </c>
      <c r="E8" s="290"/>
      <c r="F8" s="96"/>
      <c r="G8" s="234">
        <f>G5*Assumptions_old!$F$159*(1+Assumptions_old!$Q$24)^(G1-$G$1)</f>
        <v>0</v>
      </c>
      <c r="H8" s="234">
        <f>H5*Assumptions_old!$F$159*(1+Assumptions_old!$Q$24)^(H1-$G$1)</f>
        <v>0</v>
      </c>
      <c r="I8" s="234">
        <f>I5*Assumptions_old!$F$159*(1+Assumptions_old!$Q$24)^(I1-$G$1)</f>
        <v>0</v>
      </c>
      <c r="J8" s="234">
        <f>J5*Assumptions_old!$F$159*(1+Assumptions_old!$Q$24)^(J1-$G$1)</f>
        <v>0</v>
      </c>
      <c r="K8" s="234">
        <f>K5*Assumptions_old!$F$159*(1+Assumptions_old!$Q$24)^(K1-$G$1)</f>
        <v>0</v>
      </c>
      <c r="L8" s="234">
        <f>L5*Assumptions_old!$F$159*(1+Assumptions_old!$Q$24)^(L1-$G$1)</f>
        <v>0</v>
      </c>
      <c r="M8" s="234">
        <f>M5*Assumptions_old!$F$159*(1+Assumptions_old!$Q$24)^(M1-$G$1)</f>
        <v>0</v>
      </c>
      <c r="N8" s="234">
        <f>N5*Assumptions_old!$F$159*(1+Assumptions_old!$Q$24)^(N1-$G$1)</f>
        <v>0</v>
      </c>
      <c r="O8" s="234">
        <f>O5*Assumptions_old!$F$159*(1+Assumptions_old!$Q$24)^(O1-$G$1)</f>
        <v>0</v>
      </c>
      <c r="P8" s="234">
        <f>P5*Assumptions_old!$F$159*(1+Assumptions_old!$Q$24)^(P1-$G$1)</f>
        <v>0</v>
      </c>
      <c r="Q8" s="234">
        <f>Q5*Assumptions_old!$F$159*(1+Assumptions_old!$Q$24)^(Q1-$G$1)</f>
        <v>0</v>
      </c>
      <c r="R8" s="234">
        <f>R5*Assumptions_old!$F$159*(1+Assumptions_old!$Q$24)^(R1-$G$1)</f>
        <v>0</v>
      </c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12"/>
      <c r="C9" s="12"/>
      <c r="D9" s="229" t="s">
        <v>203</v>
      </c>
      <c r="E9" s="287"/>
      <c r="F9" s="96"/>
      <c r="G9" s="234">
        <f t="shared" ref="G9:R9" si="1">SUM(G8)</f>
        <v>0</v>
      </c>
      <c r="H9" s="234">
        <f t="shared" si="1"/>
        <v>0</v>
      </c>
      <c r="I9" s="234">
        <f t="shared" si="1"/>
        <v>0</v>
      </c>
      <c r="J9" s="234">
        <f t="shared" si="1"/>
        <v>0</v>
      </c>
      <c r="K9" s="234">
        <f t="shared" si="1"/>
        <v>0</v>
      </c>
      <c r="L9" s="234">
        <f t="shared" si="1"/>
        <v>0</v>
      </c>
      <c r="M9" s="234">
        <f t="shared" si="1"/>
        <v>0</v>
      </c>
      <c r="N9" s="234">
        <f t="shared" si="1"/>
        <v>0</v>
      </c>
      <c r="O9" s="234">
        <f t="shared" si="1"/>
        <v>0</v>
      </c>
      <c r="P9" s="234">
        <f t="shared" si="1"/>
        <v>0</v>
      </c>
      <c r="Q9" s="234">
        <f t="shared" si="1"/>
        <v>0</v>
      </c>
      <c r="R9" s="234">
        <f t="shared" si="1"/>
        <v>0</v>
      </c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12"/>
      <c r="C10" s="12"/>
      <c r="D10" s="125"/>
      <c r="E10" s="287"/>
      <c r="F10" s="96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12"/>
      <c r="C11" s="12"/>
      <c r="D11" s="125"/>
      <c r="E11" s="287"/>
      <c r="F11" s="96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12"/>
      <c r="C12" s="12"/>
      <c r="D12" s="229" t="s">
        <v>166</v>
      </c>
      <c r="E12" s="237"/>
      <c r="F12" s="96"/>
      <c r="G12" s="234"/>
      <c r="H12" s="234"/>
      <c r="I12" s="234"/>
      <c r="J12" s="234"/>
      <c r="K12" s="234"/>
      <c r="L12" s="234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5"/>
      <c r="E13" s="237"/>
      <c r="F13" s="96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238" t="s">
        <v>135</v>
      </c>
      <c r="E14" s="237"/>
      <c r="F14" s="96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5" t="s">
        <v>97</v>
      </c>
      <c r="E15" s="237"/>
      <c r="F15" s="96"/>
      <c r="G15" s="234">
        <f>G$5*Assumptions_old!$G$69*(1+Assumptions_old!$Q$24)^(G$1-$G$1)</f>
        <v>0</v>
      </c>
      <c r="H15" s="234">
        <f>H$5*Assumptions_old!$G$69*(1+Assumptions_old!$Q$24)^(H$1-$G$1)</f>
        <v>0</v>
      </c>
      <c r="I15" s="234">
        <f>I$5*Assumptions_old!$G$69*(1+Assumptions_old!$Q$24)^(I$1-$G$1)</f>
        <v>0</v>
      </c>
      <c r="J15" s="234">
        <f>J$5*Assumptions_old!$G$69*(1+Assumptions_old!$Q$24)^(J$1-$G$1)</f>
        <v>0</v>
      </c>
      <c r="K15" s="234">
        <f>K$5*Assumptions_old!$G$69*(1+Assumptions_old!$Q$24)^(K$1-$G$1)</f>
        <v>0</v>
      </c>
      <c r="L15" s="234">
        <f>L$5*Assumptions_old!$G$69*(1+Assumptions_old!$Q$24)^(L$1-$G$1)</f>
        <v>0</v>
      </c>
      <c r="M15" s="234">
        <f>M$5*Assumptions_old!$G$69*(1+Assumptions_old!$Q$24)^(M$1-$G$1)</f>
        <v>0</v>
      </c>
      <c r="N15" s="234">
        <f>N$5*Assumptions_old!$G$69*(1+Assumptions_old!$Q$24)^(N$1-$G$1)</f>
        <v>0</v>
      </c>
      <c r="O15" s="234">
        <f>O$5*Assumptions_old!$G$69*(1+Assumptions_old!$Q$24)^(O$1-$G$1)</f>
        <v>0</v>
      </c>
      <c r="P15" s="234">
        <f>P$5*Assumptions_old!$G$69*(1+Assumptions_old!$Q$24)^(P$1-$G$1)</f>
        <v>0</v>
      </c>
      <c r="Q15" s="234">
        <f>Q$5*Assumptions_old!$G$69*(1+Assumptions_old!$Q$24)^(Q$1-$G$1)</f>
        <v>0</v>
      </c>
      <c r="R15" s="234">
        <f>R$5*Assumptions_old!$G$69*(1+Assumptions_old!$Q$24)^(R$1-$G$1)</f>
        <v>0</v>
      </c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5" t="s">
        <v>86</v>
      </c>
      <c r="E16" s="237"/>
      <c r="F16" s="96"/>
      <c r="G16" s="234">
        <f>G5*Assumptions_old!$H$69*(1+Assumptions_old!$Q$24)^(G$1-$G$1)</f>
        <v>0</v>
      </c>
      <c r="H16" s="234">
        <f>H5*Assumptions_old!$H$69*(1+Assumptions_old!$Q$24)^(H$1-$G$1)</f>
        <v>0</v>
      </c>
      <c r="I16" s="234">
        <f>I5*Assumptions_old!$H$69*(1+Assumptions_old!$Q$24)^(I$1-$G$1)</f>
        <v>0</v>
      </c>
      <c r="J16" s="234">
        <f>J5*Assumptions_old!$H$69*(1+Assumptions_old!$Q$24)^(J$1-$G$1)</f>
        <v>0</v>
      </c>
      <c r="K16" s="234">
        <f>K5*Assumptions_old!$H$69*(1+Assumptions_old!$Q$24)^(K$1-$G$1)</f>
        <v>0</v>
      </c>
      <c r="L16" s="234">
        <f>L5*Assumptions_old!$H$69*(1+Assumptions_old!$Q$24)^(L$1-$G$1)</f>
        <v>0</v>
      </c>
      <c r="M16" s="234">
        <f>M5*Assumptions_old!$H$69*(1+Assumptions_old!$Q$24)^(M$1-$G$1)</f>
        <v>0</v>
      </c>
      <c r="N16" s="234">
        <f>N5*Assumptions_old!$H$69*(1+Assumptions_old!$Q$24)^(N$1-$G$1)</f>
        <v>0</v>
      </c>
      <c r="O16" s="234">
        <f>O5*Assumptions_old!$H$69*(1+Assumptions_old!$Q$24)^(O$1-$G$1)</f>
        <v>0</v>
      </c>
      <c r="P16" s="234">
        <f>P5*Assumptions_old!$H$69*(1+Assumptions_old!$Q$24)^(P$1-$G$1)</f>
        <v>0</v>
      </c>
      <c r="Q16" s="234">
        <f>Q5*Assumptions_old!$H$69*(1+Assumptions_old!$Q$24)^(Q$1-$G$1)</f>
        <v>0</v>
      </c>
      <c r="R16" s="234">
        <f>R5*Assumptions_old!$H$69*(1+Assumptions_old!$Q$24)^(R$1-$G$1)</f>
        <v>0</v>
      </c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5" t="s">
        <v>88</v>
      </c>
      <c r="E17" s="237"/>
      <c r="F17" s="96"/>
      <c r="G17" s="234">
        <f>G5*Assumptions_old!$J$69*(1+Assumptions_old!$Q$24)^(G$1-$G$1)</f>
        <v>0</v>
      </c>
      <c r="H17" s="234">
        <f>H5*Assumptions_old!$J$69*(1+Assumptions_old!$Q$24)^(H$1-$G$1)</f>
        <v>0</v>
      </c>
      <c r="I17" s="234">
        <f>I5*Assumptions_old!$J$69*(1+Assumptions_old!$Q$24)^(I$1-$G$1)</f>
        <v>0</v>
      </c>
      <c r="J17" s="234">
        <f>J5*Assumptions_old!$J$69*(1+Assumptions_old!$Q$24)^(J$1-$G$1)</f>
        <v>0</v>
      </c>
      <c r="K17" s="234">
        <f>K5*Assumptions_old!$J$69*(1+Assumptions_old!$Q$24)^(K$1-$G$1)</f>
        <v>0</v>
      </c>
      <c r="L17" s="234">
        <f>L5*Assumptions_old!$J$69*(1+Assumptions_old!$Q$24)^(L$1-$G$1)</f>
        <v>0</v>
      </c>
      <c r="M17" s="234">
        <f>M5*Assumptions_old!$J$69*(1+Assumptions_old!$Q$24)^(M$1-$G$1)</f>
        <v>0</v>
      </c>
      <c r="N17" s="234">
        <f>N5*Assumptions_old!$J$69*(1+Assumptions_old!$Q$24)^(N$1-$G$1)</f>
        <v>0</v>
      </c>
      <c r="O17" s="234">
        <f>O5*Assumptions_old!$J$69*(1+Assumptions_old!$Q$24)^(O$1-$G$1)</f>
        <v>0</v>
      </c>
      <c r="P17" s="234">
        <f>P5*Assumptions_old!$J$69*(1+Assumptions_old!$Q$24)^(P$1-$G$1)</f>
        <v>0</v>
      </c>
      <c r="Q17" s="234">
        <f>Q5*Assumptions_old!$J$69*(1+Assumptions_old!$Q$24)^(Q$1-$G$1)</f>
        <v>0</v>
      </c>
      <c r="R17" s="234">
        <f>R5*Assumptions_old!$J$69*(1+Assumptions_old!$Q$24)^(R$1-$G$1)</f>
        <v>0</v>
      </c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5" t="s">
        <v>80</v>
      </c>
      <c r="E18" s="237"/>
      <c r="F18" s="96"/>
      <c r="G18" s="234">
        <f>G5*Assumptions_old!$K$69*(1+Assumptions_old!$Q$24)^(G$1-$G$1)</f>
        <v>0</v>
      </c>
      <c r="H18" s="234">
        <f>H5*Assumptions_old!$K$69*(1+Assumptions_old!$Q$24)^(H$1-$G$1)</f>
        <v>0</v>
      </c>
      <c r="I18" s="234">
        <f>I5*Assumptions_old!$K$69*(1+Assumptions_old!$Q$24)^(I$1-$G$1)</f>
        <v>0</v>
      </c>
      <c r="J18" s="234">
        <f>J5*Assumptions_old!$K$69*(1+Assumptions_old!$Q$24)^(J$1-$G$1)</f>
        <v>0</v>
      </c>
      <c r="K18" s="234">
        <f>K5*Assumptions_old!$K$69*(1+Assumptions_old!$Q$24)^(K$1-$G$1)</f>
        <v>0</v>
      </c>
      <c r="L18" s="234">
        <f>L5*Assumptions_old!$K$69*(1+Assumptions_old!$Q$24)^(L$1-$G$1)</f>
        <v>0</v>
      </c>
      <c r="M18" s="234">
        <f>M5*Assumptions_old!$K$69*(1+Assumptions_old!$Q$24)^(M$1-$G$1)</f>
        <v>0</v>
      </c>
      <c r="N18" s="234">
        <f>N5*Assumptions_old!$K$69*(1+Assumptions_old!$Q$24)^(N$1-$G$1)</f>
        <v>0</v>
      </c>
      <c r="O18" s="234">
        <f>O5*Assumptions_old!$K$69*(1+Assumptions_old!$Q$24)^(O$1-$G$1)</f>
        <v>0</v>
      </c>
      <c r="P18" s="234">
        <f>P5*Assumptions_old!$K$69*(1+Assumptions_old!$Q$24)^(P$1-$G$1)</f>
        <v>0</v>
      </c>
      <c r="Q18" s="234">
        <f>Q5*Assumptions_old!$K$69*(1+Assumptions_old!$Q$24)^(Q$1-$G$1)</f>
        <v>0</v>
      </c>
      <c r="R18" s="234">
        <f>R5*Assumptions_old!$K$69*(1+Assumptions_old!$Q$24)^(R$1-$G$1)</f>
        <v>0</v>
      </c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5" t="s">
        <v>81</v>
      </c>
      <c r="E19" s="237"/>
      <c r="F19" s="96"/>
      <c r="G19" s="234">
        <f>G5*Assumptions_old!$L$69*(1+Assumptions_old!$Q$24)^(G$1-$G$1)</f>
        <v>0</v>
      </c>
      <c r="H19" s="234">
        <f>H5*Assumptions_old!$L$69*(1+Assumptions_old!$Q$24)^(H$1-$G$1)</f>
        <v>0</v>
      </c>
      <c r="I19" s="234">
        <f>I5*Assumptions_old!$L$69*(1+Assumptions_old!$Q$24)^(I$1-$G$1)</f>
        <v>0</v>
      </c>
      <c r="J19" s="234">
        <f>J5*Assumptions_old!$L$69*(1+Assumptions_old!$Q$24)^(J$1-$G$1)</f>
        <v>0</v>
      </c>
      <c r="K19" s="234">
        <f>K5*Assumptions_old!$L$69*(1+Assumptions_old!$Q$24)^(K$1-$G$1)</f>
        <v>0</v>
      </c>
      <c r="L19" s="234">
        <f>L5*Assumptions_old!$L$69*(1+Assumptions_old!$Q$24)^(L$1-$G$1)</f>
        <v>0</v>
      </c>
      <c r="M19" s="234">
        <f>M5*Assumptions_old!$L$69*(1+Assumptions_old!$Q$24)^(M$1-$G$1)</f>
        <v>0</v>
      </c>
      <c r="N19" s="234">
        <f>N5*Assumptions_old!$L$69*(1+Assumptions_old!$Q$24)^(N$1-$G$1)</f>
        <v>0</v>
      </c>
      <c r="O19" s="234">
        <f>O5*Assumptions_old!$L$69*(1+Assumptions_old!$Q$24)^(O$1-$G$1)</f>
        <v>0</v>
      </c>
      <c r="P19" s="234">
        <f>P5*Assumptions_old!$L$69*(1+Assumptions_old!$Q$24)^(P$1-$G$1)</f>
        <v>0</v>
      </c>
      <c r="Q19" s="234">
        <f>Q5*Assumptions_old!$L$69*(1+Assumptions_old!$Q$24)^(Q$1-$G$1)</f>
        <v>0</v>
      </c>
      <c r="R19" s="234">
        <f>R5*Assumptions_old!$L$69*(1+Assumptions_old!$Q$24)^(R$1-$G$1)</f>
        <v>0</v>
      </c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5" t="s">
        <v>82</v>
      </c>
      <c r="E20" s="237"/>
      <c r="F20" s="96"/>
      <c r="G20" s="234">
        <f>G5*Assumptions_old!$M$69*(1+Assumptions_old!$Q$24)^(G$1-$G$1)</f>
        <v>0</v>
      </c>
      <c r="H20" s="234">
        <f>H5*Assumptions_old!$M$69*(1+Assumptions_old!$Q$24)^(H$1-$G$1)</f>
        <v>0</v>
      </c>
      <c r="I20" s="234">
        <f>I5*Assumptions_old!$M$69*(1+Assumptions_old!$Q$24)^(I$1-$G$1)</f>
        <v>0</v>
      </c>
      <c r="J20" s="234">
        <f>J5*Assumptions_old!$M$69*(1+Assumptions_old!$Q$24)^(J$1-$G$1)</f>
        <v>0</v>
      </c>
      <c r="K20" s="234">
        <f>K5*Assumptions_old!$M$69*(1+Assumptions_old!$Q$24)^(K$1-$G$1)</f>
        <v>0</v>
      </c>
      <c r="L20" s="234">
        <f>L5*Assumptions_old!$M$69*(1+Assumptions_old!$Q$24)^(L$1-$G$1)</f>
        <v>0</v>
      </c>
      <c r="M20" s="234">
        <f>M5*Assumptions_old!$M$69*(1+Assumptions_old!$Q$24)^(M$1-$G$1)</f>
        <v>0</v>
      </c>
      <c r="N20" s="234">
        <f>N5*Assumptions_old!$M$69*(1+Assumptions_old!$Q$24)^(N$1-$G$1)</f>
        <v>0</v>
      </c>
      <c r="O20" s="234">
        <f>O5*Assumptions_old!$M$69*(1+Assumptions_old!$Q$24)^(O$1-$G$1)</f>
        <v>0</v>
      </c>
      <c r="P20" s="234">
        <f>P5*Assumptions_old!$M$69*(1+Assumptions_old!$Q$24)^(P$1-$G$1)</f>
        <v>0</v>
      </c>
      <c r="Q20" s="234">
        <f>Q5*Assumptions_old!$M$69*(1+Assumptions_old!$Q$24)^(Q$1-$G$1)</f>
        <v>0</v>
      </c>
      <c r="R20" s="234">
        <f>R5*Assumptions_old!$M$69*(1+Assumptions_old!$Q$24)^(R$1-$G$1)</f>
        <v>0</v>
      </c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5" t="s">
        <v>83</v>
      </c>
      <c r="E21" s="237"/>
      <c r="F21" s="96"/>
      <c r="G21" s="234">
        <f>G5*Assumptions_old!$N$69*(1+Assumptions_old!$Q$24)^(G$1-$G$1)</f>
        <v>0</v>
      </c>
      <c r="H21" s="234">
        <f>H5*Assumptions_old!$N$69*(1+Assumptions_old!$Q$24)^(H$1-$G$1)</f>
        <v>0</v>
      </c>
      <c r="I21" s="234">
        <f>I5*Assumptions_old!$N$69*(1+Assumptions_old!$Q$24)^(I$1-$G$1)</f>
        <v>0</v>
      </c>
      <c r="J21" s="234">
        <f>J5*Assumptions_old!$N$69*(1+Assumptions_old!$Q$24)^(J$1-$G$1)</f>
        <v>0</v>
      </c>
      <c r="K21" s="234">
        <f>K5*Assumptions_old!$N$69*(1+Assumptions_old!$Q$24)^(K$1-$G$1)</f>
        <v>0</v>
      </c>
      <c r="L21" s="234">
        <f>L5*Assumptions_old!$N$69*(1+Assumptions_old!$Q$24)^(L$1-$G$1)</f>
        <v>0</v>
      </c>
      <c r="M21" s="234">
        <f>M5*Assumptions_old!$N$69*(1+Assumptions_old!$Q$24)^(M$1-$G$1)</f>
        <v>0</v>
      </c>
      <c r="N21" s="234">
        <f>N5*Assumptions_old!$N$69*(1+Assumptions_old!$Q$24)^(N$1-$G$1)</f>
        <v>0</v>
      </c>
      <c r="O21" s="234">
        <f>O5*Assumptions_old!$N$69*(1+Assumptions_old!$Q$24)^(O$1-$G$1)</f>
        <v>0</v>
      </c>
      <c r="P21" s="234">
        <f>P5*Assumptions_old!$N$69*(1+Assumptions_old!$Q$24)^(P$1-$G$1)</f>
        <v>0</v>
      </c>
      <c r="Q21" s="234">
        <f>Q5*Assumptions_old!$N$69*(1+Assumptions_old!$Q$24)^(Q$1-$G$1)</f>
        <v>0</v>
      </c>
      <c r="R21" s="234">
        <f>R5*Assumptions_old!$N$69*(1+Assumptions_old!$Q$24)^(R$1-$G$1)</f>
        <v>0</v>
      </c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5" t="s">
        <v>84</v>
      </c>
      <c r="E22" s="237"/>
      <c r="F22" s="96"/>
      <c r="G22" s="234">
        <f>G5*Assumptions_old!$O$69*(1+Assumptions_old!$Q$24)^(G$1-$G$1)</f>
        <v>0</v>
      </c>
      <c r="H22" s="234">
        <f>H5*Assumptions_old!$O$69*(1+Assumptions_old!$Q$24)^(H$1-$G$1)</f>
        <v>0</v>
      </c>
      <c r="I22" s="234">
        <f>I5*Assumptions_old!$O$69*(1+Assumptions_old!$Q$24)^(I$1-$G$1)</f>
        <v>0</v>
      </c>
      <c r="J22" s="234">
        <f>J5*Assumptions_old!$O$69*(1+Assumptions_old!$Q$24)^(J$1-$G$1)</f>
        <v>0</v>
      </c>
      <c r="K22" s="234">
        <f>K5*Assumptions_old!$O$69*(1+Assumptions_old!$Q$24)^(K$1-$G$1)</f>
        <v>0</v>
      </c>
      <c r="L22" s="234">
        <f>L5*Assumptions_old!$O$69*(1+Assumptions_old!$Q$24)^(L$1-$G$1)</f>
        <v>0</v>
      </c>
      <c r="M22" s="234">
        <f>M5*Assumptions_old!$O$69*(1+Assumptions_old!$Q$24)^(M$1-$G$1)</f>
        <v>0</v>
      </c>
      <c r="N22" s="234">
        <f>N5*Assumptions_old!$O$69*(1+Assumptions_old!$Q$24)^(N$1-$G$1)</f>
        <v>0</v>
      </c>
      <c r="O22" s="234">
        <f>O5*Assumptions_old!$O$69*(1+Assumptions_old!$Q$24)^(O$1-$G$1)</f>
        <v>0</v>
      </c>
      <c r="P22" s="234">
        <f>P5*Assumptions_old!$O$69*(1+Assumptions_old!$Q$24)^(P$1-$G$1)</f>
        <v>0</v>
      </c>
      <c r="Q22" s="234">
        <f>Q5*Assumptions_old!$O$69*(1+Assumptions_old!$Q$24)^(Q$1-$G$1)</f>
        <v>0</v>
      </c>
      <c r="R22" s="234">
        <f>R5*Assumptions_old!$O$69*(1+Assumptions_old!$Q$24)^(R$1-$G$1)</f>
        <v>0</v>
      </c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5" t="s">
        <v>89</v>
      </c>
      <c r="E23" s="237"/>
      <c r="F23" s="96"/>
      <c r="G23" s="234">
        <f>G5*Assumptions_old!$P$69*(1+Assumptions_old!$Q$24)^(G$1-$G$1)</f>
        <v>0</v>
      </c>
      <c r="H23" s="234">
        <f>H5*Assumptions_old!$P$69*(1+Assumptions_old!$Q$24)^(H$1-$G$1)</f>
        <v>0</v>
      </c>
      <c r="I23" s="234">
        <f>I5*Assumptions_old!$P$69*(1+Assumptions_old!$Q$24)^(I$1-$G$1)</f>
        <v>0</v>
      </c>
      <c r="J23" s="234">
        <f>J5*Assumptions_old!$P$69*(1+Assumptions_old!$Q$24)^(J$1-$G$1)</f>
        <v>0</v>
      </c>
      <c r="K23" s="234">
        <f>K5*Assumptions_old!$P$69*(1+Assumptions_old!$Q$24)^(K$1-$G$1)</f>
        <v>0</v>
      </c>
      <c r="L23" s="234">
        <f>L5*Assumptions_old!$P$69*(1+Assumptions_old!$Q$24)^(L$1-$G$1)</f>
        <v>0</v>
      </c>
      <c r="M23" s="234">
        <f>M5*Assumptions_old!$P$69*(1+Assumptions_old!$Q$24)^(M$1-$G$1)</f>
        <v>0</v>
      </c>
      <c r="N23" s="234">
        <f>N5*Assumptions_old!$P$69*(1+Assumptions_old!$Q$24)^(N$1-$G$1)</f>
        <v>0</v>
      </c>
      <c r="O23" s="234">
        <f>O5*Assumptions_old!$P$69*(1+Assumptions_old!$Q$24)^(O$1-$G$1)</f>
        <v>0</v>
      </c>
      <c r="P23" s="234">
        <f>P5*Assumptions_old!$P$69*(1+Assumptions_old!$Q$24)^(P$1-$G$1)</f>
        <v>0</v>
      </c>
      <c r="Q23" s="234">
        <f>Q5*Assumptions_old!$P$69*(1+Assumptions_old!$Q$24)^(Q$1-$G$1)</f>
        <v>0</v>
      </c>
      <c r="R23" s="234">
        <f>R5*Assumptions_old!$P$69*(1+Assumptions_old!$Q$24)^(R$1-$G$1)</f>
        <v>0</v>
      </c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5" t="s">
        <v>90</v>
      </c>
      <c r="E24" s="237"/>
      <c r="F24" s="96"/>
      <c r="G24" s="234">
        <f>G5*Assumptions_old!$Q$69*(1+Assumptions_old!$Q$24)^(G$1-$G$1)</f>
        <v>0</v>
      </c>
      <c r="H24" s="234">
        <f>H5*Assumptions_old!$Q$69*(1+Assumptions_old!$Q$24)^(H$1-$G$1)</f>
        <v>0</v>
      </c>
      <c r="I24" s="234">
        <f>I5*Assumptions_old!$Q$69*(1+Assumptions_old!$Q$24)^(I$1-$G$1)</f>
        <v>0</v>
      </c>
      <c r="J24" s="234">
        <f>J5*Assumptions_old!$Q$69*(1+Assumptions_old!$Q$24)^(J$1-$G$1)</f>
        <v>0</v>
      </c>
      <c r="K24" s="234">
        <f>K5*Assumptions_old!$Q$69*(1+Assumptions_old!$Q$24)^(K$1-$G$1)</f>
        <v>0</v>
      </c>
      <c r="L24" s="234">
        <f>L5*Assumptions_old!$Q$69*(1+Assumptions_old!$Q$24)^(L$1-$G$1)</f>
        <v>0</v>
      </c>
      <c r="M24" s="234">
        <f>M5*Assumptions_old!$Q$69*(1+Assumptions_old!$Q$24)^(M$1-$G$1)</f>
        <v>0</v>
      </c>
      <c r="N24" s="234">
        <f>N5*Assumptions_old!$Q$69*(1+Assumptions_old!$Q$24)^(N$1-$G$1)</f>
        <v>0</v>
      </c>
      <c r="O24" s="234">
        <f>O5*Assumptions_old!$Q$69*(1+Assumptions_old!$Q$24)^(O$1-$G$1)</f>
        <v>0</v>
      </c>
      <c r="P24" s="234">
        <f>P5*Assumptions_old!$Q$69*(1+Assumptions_old!$Q$24)^(P$1-$G$1)</f>
        <v>0</v>
      </c>
      <c r="Q24" s="234">
        <f>Q5*Assumptions_old!$Q$69*(1+Assumptions_old!$Q$24)^(Q$1-$G$1)</f>
        <v>0</v>
      </c>
      <c r="R24" s="234">
        <f>R5*Assumptions_old!$Q$69*(1+Assumptions_old!$Q$24)^(R$1-$G$1)</f>
        <v>0</v>
      </c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5" t="s">
        <v>91</v>
      </c>
      <c r="E25" s="237"/>
      <c r="F25" s="96"/>
      <c r="G25" s="234">
        <f>G5*Assumptions_old!$R$69*(1+Assumptions_old!$Q$24)^(G$1-$G$1)</f>
        <v>0</v>
      </c>
      <c r="H25" s="234">
        <f>H5*Assumptions_old!$S$69*(1+Assumptions_old!$Q$24)^(H$1-$G$1)</f>
        <v>0</v>
      </c>
      <c r="I25" s="234">
        <f>I5*Assumptions_old!$S$69*(1+Assumptions_old!$Q$24)^(I$1-$G$1)</f>
        <v>0</v>
      </c>
      <c r="J25" s="234">
        <f>J5*Assumptions_old!$S$69*(1+Assumptions_old!$Q$24)^(J$1-$G$1)</f>
        <v>0</v>
      </c>
      <c r="K25" s="234">
        <f>K5*Assumptions_old!$S$69*(1+Assumptions_old!$Q$24)^(K$1-$G$1)</f>
        <v>0</v>
      </c>
      <c r="L25" s="234">
        <f>L5*Assumptions_old!$S$69*(1+Assumptions_old!$Q$24)^(L$1-$G$1)</f>
        <v>0</v>
      </c>
      <c r="M25" s="234">
        <f>M5*Assumptions_old!$S$69*(1+Assumptions_old!$Q$24)^(M$1-$G$1)</f>
        <v>0</v>
      </c>
      <c r="N25" s="234">
        <f>N5*Assumptions_old!$S$69*(1+Assumptions_old!$Q$24)^(N$1-$G$1)</f>
        <v>0</v>
      </c>
      <c r="O25" s="234">
        <f>O5*Assumptions_old!$S$69*(1+Assumptions_old!$Q$24)^(O$1-$G$1)</f>
        <v>0</v>
      </c>
      <c r="P25" s="234">
        <f>P5*Assumptions_old!$S$69*(1+Assumptions_old!$Q$24)^(P$1-$G$1)</f>
        <v>0</v>
      </c>
      <c r="Q25" s="234">
        <f>Q5*Assumptions_old!$S$69*(1+Assumptions_old!$Q$24)^(Q$1-$G$1)</f>
        <v>0</v>
      </c>
      <c r="R25" s="234">
        <f>R5*Assumptions_old!$S$69*(1+Assumptions_old!$Q$24)^(R$1-$G$1)</f>
        <v>0</v>
      </c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5" t="s">
        <v>92</v>
      </c>
      <c r="E26" s="237"/>
      <c r="F26" s="96"/>
      <c r="G26" s="234">
        <f>G5*Assumptions_old!$S$69*(1+Assumptions_old!$Q$24)^(G$1-$G$1)</f>
        <v>0</v>
      </c>
      <c r="H26" s="234">
        <f>H5*Assumptions_old!$T$69*(1+Assumptions_old!$Q$24)^(H$1-$G$1)</f>
        <v>0</v>
      </c>
      <c r="I26" s="234">
        <f>I5*Assumptions_old!$T$69*(1+Assumptions_old!$Q$24)^(I$1-$G$1)</f>
        <v>0</v>
      </c>
      <c r="J26" s="234">
        <f>J5*Assumptions_old!$T$69*(1+Assumptions_old!$Q$24)^(J$1-$G$1)</f>
        <v>0</v>
      </c>
      <c r="K26" s="234">
        <f>K5*Assumptions_old!$T$69*(1+Assumptions_old!$Q$24)^(K$1-$G$1)</f>
        <v>0</v>
      </c>
      <c r="L26" s="234">
        <f>L5*Assumptions_old!$T$69*(1+Assumptions_old!$Q$24)^(L$1-$G$1)</f>
        <v>0</v>
      </c>
      <c r="M26" s="234">
        <f>M5*Assumptions_old!$T$69*(1+Assumptions_old!$Q$24)^(M$1-$G$1)</f>
        <v>0</v>
      </c>
      <c r="N26" s="234">
        <f>N5*Assumptions_old!$T$69*(1+Assumptions_old!$Q$24)^(N$1-$G$1)</f>
        <v>0</v>
      </c>
      <c r="O26" s="234">
        <f>O5*Assumptions_old!$T$69*(1+Assumptions_old!$Q$24)^(O$1-$G$1)</f>
        <v>0</v>
      </c>
      <c r="P26" s="234">
        <f>P5*Assumptions_old!$T$69*(1+Assumptions_old!$Q$24)^(P$1-$G$1)</f>
        <v>0</v>
      </c>
      <c r="Q26" s="234">
        <f>Q5*Assumptions_old!$T$69*(1+Assumptions_old!$Q$24)^(Q$1-$G$1)</f>
        <v>0</v>
      </c>
      <c r="R26" s="234">
        <f>R5*Assumptions_old!$T$69*(1+Assumptions_old!$Q$24)^(R$1-$G$1)</f>
        <v>0</v>
      </c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5" t="s">
        <v>93</v>
      </c>
      <c r="E27" s="237"/>
      <c r="F27" s="96"/>
      <c r="G27" s="234">
        <f>G5*Assumptions_old!$T$69*(1+Assumptions_old!$Q$24)^(G$1-$G$1)</f>
        <v>0</v>
      </c>
      <c r="H27" s="234">
        <f>H5*Assumptions_old!$U$69*(1+Assumptions_old!$Q$24)^(H$1-$G$1)</f>
        <v>0</v>
      </c>
      <c r="I27" s="234">
        <f>I5*Assumptions_old!$U$69*(1+Assumptions_old!$Q$24)^(I$1-$G$1)</f>
        <v>0</v>
      </c>
      <c r="J27" s="234">
        <f>J5*Assumptions_old!$U$69*(1+Assumptions_old!$Q$24)^(J$1-$G$1)</f>
        <v>0</v>
      </c>
      <c r="K27" s="234">
        <f>K5*Assumptions_old!$U$69*(1+Assumptions_old!$Q$24)^(K$1-$G$1)</f>
        <v>0</v>
      </c>
      <c r="L27" s="234">
        <f>L5*Assumptions_old!$U$69*(1+Assumptions_old!$Q$24)^(L$1-$G$1)</f>
        <v>0</v>
      </c>
      <c r="M27" s="234">
        <f>M5*Assumptions_old!$U$69*(1+Assumptions_old!$Q$24)^(M$1-$G$1)</f>
        <v>0</v>
      </c>
      <c r="N27" s="234">
        <f>N5*Assumptions_old!$U$69*(1+Assumptions_old!$Q$24)^(N$1-$G$1)</f>
        <v>0</v>
      </c>
      <c r="O27" s="234">
        <f>O5*Assumptions_old!$U$69*(1+Assumptions_old!$Q$24)^(O$1-$G$1)</f>
        <v>0</v>
      </c>
      <c r="P27" s="234">
        <f>P5*Assumptions_old!$U$69*(1+Assumptions_old!$Q$24)^(P$1-$G$1)</f>
        <v>0</v>
      </c>
      <c r="Q27" s="234">
        <f>Q5*Assumptions_old!$U$69*(1+Assumptions_old!$Q$24)^(Q$1-$G$1)</f>
        <v>0</v>
      </c>
      <c r="R27" s="234">
        <f>R5*Assumptions_old!$U$69*(1+Assumptions_old!$Q$24)^(R$1-$G$1)</f>
        <v>0</v>
      </c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5" t="s">
        <v>94</v>
      </c>
      <c r="E28" s="237"/>
      <c r="F28" s="96"/>
      <c r="G28" s="234">
        <f>G5*Assumptions_old!$U$69*(1+Assumptions_old!$Q$24)^(G$1-$G$1)</f>
        <v>0</v>
      </c>
      <c r="H28" s="234">
        <f>H5*Assumptions_old!$V$69*(1+Assumptions_old!$Q$24)^(H$1-$G$1)</f>
        <v>0</v>
      </c>
      <c r="I28" s="234">
        <f>I5*Assumptions_old!$V$69*(1+Assumptions_old!$Q$24)^(I$1-$G$1)</f>
        <v>0</v>
      </c>
      <c r="J28" s="234">
        <f>J5*Assumptions_old!$V$69*(1+Assumptions_old!$Q$24)^(J$1-$G$1)</f>
        <v>0</v>
      </c>
      <c r="K28" s="234">
        <f>K5*Assumptions_old!$V$69*(1+Assumptions_old!$Q$24)^(K$1-$G$1)</f>
        <v>0</v>
      </c>
      <c r="L28" s="234">
        <f>L5*Assumptions_old!$V$69*(1+Assumptions_old!$Q$24)^(L$1-$G$1)</f>
        <v>0</v>
      </c>
      <c r="M28" s="234">
        <f>M5*Assumptions_old!$V$69*(1+Assumptions_old!$Q$24)^(M$1-$G$1)</f>
        <v>0</v>
      </c>
      <c r="N28" s="234">
        <f>N5*Assumptions_old!$V$69*(1+Assumptions_old!$Q$24)^(N$1-$G$1)</f>
        <v>0</v>
      </c>
      <c r="O28" s="234">
        <f>O5*Assumptions_old!$V$69*(1+Assumptions_old!$Q$24)^(O$1-$G$1)</f>
        <v>0</v>
      </c>
      <c r="P28" s="234">
        <f>P5*Assumptions_old!$V$69*(1+Assumptions_old!$Q$24)^(P$1-$G$1)</f>
        <v>0</v>
      </c>
      <c r="Q28" s="234">
        <f>Q5*Assumptions_old!$V$69*(1+Assumptions_old!$Q$24)^(Q$1-$G$1)</f>
        <v>0</v>
      </c>
      <c r="R28" s="234">
        <f>R5*Assumptions_old!$V$69*(1+Assumptions_old!$Q$24)^(R$1-$G$1)</f>
        <v>0</v>
      </c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239" t="s">
        <v>95</v>
      </c>
      <c r="E29" s="236"/>
      <c r="F29" s="317"/>
      <c r="G29" s="240">
        <f>G5*Assumptions_old!$V$69*(1+Assumptions_old!$Q$24)^(G$1-$G$1)</f>
        <v>0</v>
      </c>
      <c r="H29" s="240">
        <f>H5*Assumptions_old!$W$69*(1+Assumptions_old!$Q$24)^(H$1-$G$1)</f>
        <v>0</v>
      </c>
      <c r="I29" s="240">
        <f>I5*Assumptions_old!$W$69*(1+Assumptions_old!$Q$24)^(I$1-$G$1)</f>
        <v>0</v>
      </c>
      <c r="J29" s="240">
        <f>J5*Assumptions_old!$W$69*(1+Assumptions_old!$Q$24)^(J$1-$G$1)</f>
        <v>0</v>
      </c>
      <c r="K29" s="240">
        <f>K5*Assumptions_old!$W$69*(1+Assumptions_old!$Q$24)^(K$1-$G$1)</f>
        <v>0</v>
      </c>
      <c r="L29" s="240">
        <f>L5*Assumptions_old!$W$69*(1+Assumptions_old!$Q$24)^(L$1-$G$1)</f>
        <v>0</v>
      </c>
      <c r="M29" s="240">
        <f>M5*Assumptions_old!$W$69*(1+Assumptions_old!$Q$24)^(M$1-$G$1)</f>
        <v>0</v>
      </c>
      <c r="N29" s="240">
        <f>N5*Assumptions_old!$W$69*(1+Assumptions_old!$Q$24)^(N$1-$G$1)</f>
        <v>0</v>
      </c>
      <c r="O29" s="240">
        <f>O5*Assumptions_old!$W$69*(1+Assumptions_old!$Q$24)^(O$1-$G$1)</f>
        <v>0</v>
      </c>
      <c r="P29" s="240">
        <f>P5*Assumptions_old!$W$69*(1+Assumptions_old!$Q$24)^(P$1-$G$1)</f>
        <v>0</v>
      </c>
      <c r="Q29" s="240">
        <f>Q5*Assumptions_old!$W$69*(1+Assumptions_old!$Q$24)^(Q$1-$G$1)</f>
        <v>0</v>
      </c>
      <c r="R29" s="240">
        <f>R5*Assumptions_old!$W$69*(1+Assumptions_old!$Q$24)^(R$1-$G$1)</f>
        <v>0</v>
      </c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9"/>
      <c r="C30" s="12"/>
      <c r="D30" s="125" t="s">
        <v>228</v>
      </c>
      <c r="E30" s="237"/>
      <c r="F30" s="96"/>
      <c r="G30" s="234">
        <f t="shared" ref="G30:R30" si="2">SUM(G15:G29)</f>
        <v>0</v>
      </c>
      <c r="H30" s="234">
        <f t="shared" si="2"/>
        <v>0</v>
      </c>
      <c r="I30" s="234">
        <f t="shared" si="2"/>
        <v>0</v>
      </c>
      <c r="J30" s="234">
        <f t="shared" si="2"/>
        <v>0</v>
      </c>
      <c r="K30" s="234">
        <f t="shared" si="2"/>
        <v>0</v>
      </c>
      <c r="L30" s="234">
        <f t="shared" si="2"/>
        <v>0</v>
      </c>
      <c r="M30" s="234">
        <f t="shared" si="2"/>
        <v>0</v>
      </c>
      <c r="N30" s="234">
        <f t="shared" si="2"/>
        <v>0</v>
      </c>
      <c r="O30" s="234">
        <f t="shared" si="2"/>
        <v>0</v>
      </c>
      <c r="P30" s="234">
        <f t="shared" si="2"/>
        <v>0</v>
      </c>
      <c r="Q30" s="234">
        <f t="shared" si="2"/>
        <v>0</v>
      </c>
      <c r="R30" s="234">
        <f t="shared" si="2"/>
        <v>0</v>
      </c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9"/>
      <c r="C31" s="12"/>
      <c r="D31" s="125"/>
      <c r="E31" s="237"/>
      <c r="F31" s="96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9"/>
      <c r="C32" s="12"/>
      <c r="D32" s="125"/>
      <c r="E32" s="237"/>
      <c r="F32" s="96"/>
      <c r="G32" s="234"/>
      <c r="H32" s="234"/>
      <c r="I32" s="234"/>
      <c r="J32" s="234"/>
      <c r="K32" s="234"/>
      <c r="L32" s="234"/>
      <c r="M32" s="234"/>
      <c r="N32" s="234"/>
      <c r="O32" s="234"/>
      <c r="P32" s="234"/>
      <c r="Q32" s="234"/>
      <c r="R32" s="234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9"/>
      <c r="C33" s="12"/>
      <c r="D33" s="125"/>
      <c r="E33" s="237"/>
      <c r="F33" s="96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383" t="s">
        <v>205</v>
      </c>
      <c r="E34" s="306"/>
      <c r="F34" s="307"/>
      <c r="G34" s="308">
        <f t="shared" ref="G34:R34" si="3">G9-G30</f>
        <v>0</v>
      </c>
      <c r="H34" s="308">
        <f t="shared" si="3"/>
        <v>0</v>
      </c>
      <c r="I34" s="308">
        <f t="shared" si="3"/>
        <v>0</v>
      </c>
      <c r="J34" s="308">
        <f t="shared" si="3"/>
        <v>0</v>
      </c>
      <c r="K34" s="308">
        <f t="shared" si="3"/>
        <v>0</v>
      </c>
      <c r="L34" s="308">
        <f t="shared" si="3"/>
        <v>0</v>
      </c>
      <c r="M34" s="308">
        <f t="shared" si="3"/>
        <v>0</v>
      </c>
      <c r="N34" s="308">
        <f t="shared" si="3"/>
        <v>0</v>
      </c>
      <c r="O34" s="308">
        <f t="shared" si="3"/>
        <v>0</v>
      </c>
      <c r="P34" s="308">
        <f t="shared" si="3"/>
        <v>0</v>
      </c>
      <c r="Q34" s="308">
        <f t="shared" si="3"/>
        <v>0</v>
      </c>
      <c r="R34" s="308">
        <f t="shared" si="3"/>
        <v>0</v>
      </c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5"/>
      <c r="E35" s="237"/>
      <c r="F35" s="96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5"/>
      <c r="E36" s="237"/>
      <c r="F36" s="96"/>
      <c r="G36" s="234"/>
      <c r="H36" s="234"/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229" t="s">
        <v>177</v>
      </c>
      <c r="E37" s="237"/>
      <c r="F37" s="96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238" t="s">
        <v>229</v>
      </c>
      <c r="E38" s="237"/>
      <c r="F38" s="96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9"/>
      <c r="C39" s="12"/>
      <c r="D39" s="125" t="s">
        <v>86</v>
      </c>
      <c r="E39" s="237"/>
      <c r="F39" s="96"/>
      <c r="G39" s="234">
        <f>G$5*Assumptions_old!$G$115*(1+Assumptions_old!$Q$24)^(G$1-$G$1)</f>
        <v>0</v>
      </c>
      <c r="H39" s="234">
        <f>H$5*Assumptions_old!$G$115*(1+Assumptions_old!$Q$24)^(H$1-$G$1)</f>
        <v>0</v>
      </c>
      <c r="I39" s="234">
        <f>I$5*Assumptions_old!$G$115*(1+Assumptions_old!$Q$24)^(I$1-$G$1)</f>
        <v>0</v>
      </c>
      <c r="J39" s="234">
        <f>J$5*Assumptions_old!$G$115*(1+Assumptions_old!$Q$24)^(J$1-$G$1)</f>
        <v>0</v>
      </c>
      <c r="K39" s="234">
        <f>K$5*Assumptions_old!$G$115*(1+Assumptions_old!$Q$24)^(K$1-$G$1)</f>
        <v>0</v>
      </c>
      <c r="L39" s="234">
        <f>L$5*Assumptions_old!$G$115*(1+Assumptions_old!$Q$24)^(L$1-$G$1)</f>
        <v>0</v>
      </c>
      <c r="M39" s="234">
        <f>M$5*Assumptions_old!$G$115*(1+Assumptions_old!$Q$24)^(M$1-$G$1)</f>
        <v>0</v>
      </c>
      <c r="N39" s="234">
        <f>N$5*Assumptions_old!$G$115*(1+Assumptions_old!$Q$24)^(N$1-$G$1)</f>
        <v>0</v>
      </c>
      <c r="O39" s="234">
        <f>O$5*Assumptions_old!$G$115*(1+Assumptions_old!$Q$24)^(O$1-$G$1)</f>
        <v>0</v>
      </c>
      <c r="P39" s="234">
        <f>P$5*Assumptions_old!$G$115*(1+Assumptions_old!$Q$24)^(P$1-$G$1)</f>
        <v>0</v>
      </c>
      <c r="Q39" s="234">
        <f>Q$5*Assumptions_old!$G$115*(1+Assumptions_old!$Q$24)^(Q$1-$G$1)</f>
        <v>0</v>
      </c>
      <c r="R39" s="234">
        <f>R$5*Assumptions_old!$G$115*(1+Assumptions_old!$Q$24)^(R$1-$G$1)</f>
        <v>0</v>
      </c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9"/>
      <c r="C40" s="12"/>
      <c r="D40" s="125" t="s">
        <v>100</v>
      </c>
      <c r="E40" s="237"/>
      <c r="F40" s="96"/>
      <c r="G40" s="234">
        <f>G$5*Assumptions_old!$H$115*(1+Assumptions_old!$Q$24)^(G$1-$G$1)</f>
        <v>0</v>
      </c>
      <c r="H40" s="234">
        <f>H$5*Assumptions_old!$H$115*(1+Assumptions_old!$Q$24)^(H$1-$G$1)</f>
        <v>0</v>
      </c>
      <c r="I40" s="234">
        <f>I$5*Assumptions_old!$H$115*(1+Assumptions_old!$Q$24)^(I$1-$G$1)</f>
        <v>0</v>
      </c>
      <c r="J40" s="234">
        <f>J$5*Assumptions_old!$H$115*(1+Assumptions_old!$Q$24)^(J$1-$G$1)</f>
        <v>0</v>
      </c>
      <c r="K40" s="234">
        <f>K$5*Assumptions_old!$H$115*(1+Assumptions_old!$Q$24)^(K$1-$G$1)</f>
        <v>0</v>
      </c>
      <c r="L40" s="234">
        <f>L$5*Assumptions_old!$H$115*(1+Assumptions_old!$Q$24)^(L$1-$G$1)</f>
        <v>0</v>
      </c>
      <c r="M40" s="234">
        <f>M$5*Assumptions_old!$H$115*(1+Assumptions_old!$Q$24)^(M$1-$G$1)</f>
        <v>0</v>
      </c>
      <c r="N40" s="234">
        <f>N$5*Assumptions_old!$H$115*(1+Assumptions_old!$Q$24)^(N$1-$G$1)</f>
        <v>0</v>
      </c>
      <c r="O40" s="234">
        <f>O$5*Assumptions_old!$H$115*(1+Assumptions_old!$Q$24)^(O$1-$G$1)</f>
        <v>0</v>
      </c>
      <c r="P40" s="234">
        <f>P$5*Assumptions_old!$H$115*(1+Assumptions_old!$Q$24)^(P$1-$G$1)</f>
        <v>0</v>
      </c>
      <c r="Q40" s="234">
        <f>Q$5*Assumptions_old!$H$115*(1+Assumptions_old!$Q$24)^(Q$1-$G$1)</f>
        <v>0</v>
      </c>
      <c r="R40" s="234">
        <f>R$5*Assumptions_old!$H$115*(1+Assumptions_old!$Q$24)^(R$1-$G$1)</f>
        <v>0</v>
      </c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9"/>
      <c r="C41" s="12"/>
      <c r="D41" s="125" t="s">
        <v>101</v>
      </c>
      <c r="E41" s="237"/>
      <c r="F41" s="96"/>
      <c r="G41" s="234">
        <f>G$5*Assumptions_old!$I$115*(1+Assumptions_old!$Q$24)^(G$1-$G$1)</f>
        <v>0</v>
      </c>
      <c r="H41" s="234">
        <f>H$5*Assumptions_old!$I$115*(1+Assumptions_old!$Q$24)^(H$1-$G$1)</f>
        <v>0</v>
      </c>
      <c r="I41" s="234">
        <f>I$5*Assumptions_old!$I$115*(1+Assumptions_old!$Q$24)^(I$1-$G$1)</f>
        <v>0</v>
      </c>
      <c r="J41" s="234">
        <f>J$5*Assumptions_old!$I$115*(1+Assumptions_old!$Q$24)^(J$1-$G$1)</f>
        <v>0</v>
      </c>
      <c r="K41" s="234">
        <f>K$5*Assumptions_old!$I$115*(1+Assumptions_old!$Q$24)^(K$1-$G$1)</f>
        <v>0</v>
      </c>
      <c r="L41" s="234">
        <f>L$5*Assumptions_old!$I$115*(1+Assumptions_old!$Q$24)^(L$1-$G$1)</f>
        <v>0</v>
      </c>
      <c r="M41" s="234">
        <f>M$5*Assumptions_old!$I$115*(1+Assumptions_old!$Q$24)^(M$1-$G$1)</f>
        <v>0</v>
      </c>
      <c r="N41" s="234">
        <f>N$5*Assumptions_old!$I$115*(1+Assumptions_old!$Q$24)^(N$1-$G$1)</f>
        <v>0</v>
      </c>
      <c r="O41" s="234">
        <f>O$5*Assumptions_old!$I$115*(1+Assumptions_old!$Q$24)^(O$1-$G$1)</f>
        <v>0</v>
      </c>
      <c r="P41" s="234">
        <f>P$5*Assumptions_old!$I$115*(1+Assumptions_old!$Q$24)^(P$1-$G$1)</f>
        <v>0</v>
      </c>
      <c r="Q41" s="234">
        <f>Q$5*Assumptions_old!$I$115*(1+Assumptions_old!$Q$24)^(Q$1-$G$1)</f>
        <v>0</v>
      </c>
      <c r="R41" s="234">
        <f>R$5*Assumptions_old!$I$115*(1+Assumptions_old!$Q$24)^(R$1-$G$1)</f>
        <v>0</v>
      </c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9"/>
      <c r="C42" s="12"/>
      <c r="D42" s="125" t="s">
        <v>102</v>
      </c>
      <c r="E42" s="237"/>
      <c r="F42" s="96"/>
      <c r="G42" s="234">
        <f>G$5*Assumptions_old!$J$115*(1+Assumptions_old!$Q$24)^(G$1-$G$1)</f>
        <v>0</v>
      </c>
      <c r="H42" s="234">
        <f>H$5*Assumptions_old!$J$115*(1+Assumptions_old!$Q$24)^(H$1-$G$1)</f>
        <v>0</v>
      </c>
      <c r="I42" s="234">
        <f>I$5*Assumptions_old!$J$115*(1+Assumptions_old!$Q$24)^(I$1-$G$1)</f>
        <v>0</v>
      </c>
      <c r="J42" s="234">
        <f>J$5*Assumptions_old!$J$115*(1+Assumptions_old!$Q$24)^(J$1-$G$1)</f>
        <v>0</v>
      </c>
      <c r="K42" s="234">
        <f>K$5*Assumptions_old!$J$115*(1+Assumptions_old!$Q$24)^(K$1-$G$1)</f>
        <v>0</v>
      </c>
      <c r="L42" s="234">
        <f>L$5*Assumptions_old!$J$115*(1+Assumptions_old!$Q$24)^(L$1-$G$1)</f>
        <v>0</v>
      </c>
      <c r="M42" s="234">
        <f>M$5*Assumptions_old!$J$115*(1+Assumptions_old!$Q$24)^(M$1-$G$1)</f>
        <v>0</v>
      </c>
      <c r="N42" s="234">
        <f>N$5*Assumptions_old!$J$115*(1+Assumptions_old!$Q$24)^(N$1-$G$1)</f>
        <v>0</v>
      </c>
      <c r="O42" s="234">
        <f>O$5*Assumptions_old!$J$115*(1+Assumptions_old!$Q$24)^(O$1-$G$1)</f>
        <v>0</v>
      </c>
      <c r="P42" s="234">
        <f>P$5*Assumptions_old!$J$115*(1+Assumptions_old!$Q$24)^(P$1-$G$1)</f>
        <v>0</v>
      </c>
      <c r="Q42" s="234">
        <f>Q$5*Assumptions_old!$J$115*(1+Assumptions_old!$Q$24)^(Q$1-$G$1)</f>
        <v>0</v>
      </c>
      <c r="R42" s="234">
        <f>R$5*Assumptions_old!$J$115*(1+Assumptions_old!$Q$24)^(R$1-$G$1)</f>
        <v>0</v>
      </c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9"/>
      <c r="C43" s="12"/>
      <c r="D43" s="125" t="s">
        <v>90</v>
      </c>
      <c r="E43" s="237"/>
      <c r="F43" s="96"/>
      <c r="G43" s="234">
        <f>G$5*Assumptions_old!$K$115*(1+Assumptions_old!$Q$24)^(G$1-$G$1)</f>
        <v>0</v>
      </c>
      <c r="H43" s="234">
        <f>H$5*Assumptions_old!$K$115*(1+Assumptions_old!$Q$24)^(H$1-$G$1)</f>
        <v>0</v>
      </c>
      <c r="I43" s="234">
        <f>I$5*Assumptions_old!$K$115*(1+Assumptions_old!$Q$24)^(I$1-$G$1)</f>
        <v>0</v>
      </c>
      <c r="J43" s="234">
        <f>J$5*Assumptions_old!$K$115*(1+Assumptions_old!$Q$24)^(J$1-$G$1)</f>
        <v>0</v>
      </c>
      <c r="K43" s="234">
        <f>K$5*Assumptions_old!$K$115*(1+Assumptions_old!$Q$24)^(K$1-$G$1)</f>
        <v>0</v>
      </c>
      <c r="L43" s="234">
        <f>L$5*Assumptions_old!$K$115*(1+Assumptions_old!$Q$24)^(L$1-$G$1)</f>
        <v>0</v>
      </c>
      <c r="M43" s="234">
        <f>M$5*Assumptions_old!$K$115*(1+Assumptions_old!$Q$24)^(M$1-$G$1)</f>
        <v>0</v>
      </c>
      <c r="N43" s="234">
        <f>N$5*Assumptions_old!$K$115*(1+Assumptions_old!$Q$24)^(N$1-$G$1)</f>
        <v>0</v>
      </c>
      <c r="O43" s="234">
        <f>O$5*Assumptions_old!$K$115*(1+Assumptions_old!$Q$24)^(O$1-$G$1)</f>
        <v>0</v>
      </c>
      <c r="P43" s="234">
        <f>P$5*Assumptions_old!$K$115*(1+Assumptions_old!$Q$24)^(P$1-$G$1)</f>
        <v>0</v>
      </c>
      <c r="Q43" s="234">
        <f>Q$5*Assumptions_old!$K$115*(1+Assumptions_old!$Q$24)^(Q$1-$G$1)</f>
        <v>0</v>
      </c>
      <c r="R43" s="234">
        <f>R$5*Assumptions_old!$K$115*(1+Assumptions_old!$Q$24)^(R$1-$G$1)</f>
        <v>0</v>
      </c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9"/>
      <c r="C44" s="12"/>
      <c r="D44" s="125" t="s">
        <v>103</v>
      </c>
      <c r="E44" s="237"/>
      <c r="F44" s="96"/>
      <c r="G44" s="234">
        <f>G$5*Assumptions_old!$L$115*(1+Assumptions_old!$Q$24)^(G$1-$G$1)</f>
        <v>0</v>
      </c>
      <c r="H44" s="234">
        <f>H$5*Assumptions_old!$L$115*(1+Assumptions_old!$Q$24)^(H$1-$G$1)</f>
        <v>0</v>
      </c>
      <c r="I44" s="234">
        <f>I$5*Assumptions_old!$L$115*(1+Assumptions_old!$Q$24)^(I$1-$G$1)</f>
        <v>0</v>
      </c>
      <c r="J44" s="234">
        <f>J$5*Assumptions_old!$L$115*(1+Assumptions_old!$Q$24)^(J$1-$G$1)</f>
        <v>0</v>
      </c>
      <c r="K44" s="234">
        <f>K$5*Assumptions_old!$L$115*(1+Assumptions_old!$Q$24)^(K$1-$G$1)</f>
        <v>0</v>
      </c>
      <c r="L44" s="234">
        <f>L$5*Assumptions_old!$L$115*(1+Assumptions_old!$Q$24)^(L$1-$G$1)</f>
        <v>0</v>
      </c>
      <c r="M44" s="234">
        <f>M$5*Assumptions_old!$L$115*(1+Assumptions_old!$Q$24)^(M$1-$G$1)</f>
        <v>0</v>
      </c>
      <c r="N44" s="234">
        <f>N$5*Assumptions_old!$L$115*(1+Assumptions_old!$Q$24)^(N$1-$G$1)</f>
        <v>0</v>
      </c>
      <c r="O44" s="234">
        <f>O$5*Assumptions_old!$L$115*(1+Assumptions_old!$Q$24)^(O$1-$G$1)</f>
        <v>0</v>
      </c>
      <c r="P44" s="234">
        <f>P$5*Assumptions_old!$L$115*(1+Assumptions_old!$Q$24)^(P$1-$G$1)</f>
        <v>0</v>
      </c>
      <c r="Q44" s="234">
        <f>Q$5*Assumptions_old!$L$115*(1+Assumptions_old!$Q$24)^(Q$1-$G$1)</f>
        <v>0</v>
      </c>
      <c r="R44" s="234">
        <f>R$5*Assumptions_old!$L$115*(1+Assumptions_old!$Q$24)^(R$1-$G$1)</f>
        <v>0</v>
      </c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9"/>
      <c r="C45" s="12"/>
      <c r="D45" s="125" t="s">
        <v>104</v>
      </c>
      <c r="E45" s="237"/>
      <c r="F45" s="96"/>
      <c r="G45" s="234">
        <f>G$5*Assumptions_old!$M$115*(1+Assumptions_old!$Q$24)^(G$1-$G$1)</f>
        <v>0</v>
      </c>
      <c r="H45" s="234">
        <f>H$5*Assumptions_old!$M$115*(1+Assumptions_old!$Q$24)^(H$1-$G$1)</f>
        <v>0</v>
      </c>
      <c r="I45" s="234">
        <f>I$5*Assumptions_old!$M$115*(1+Assumptions_old!$Q$24)^(I$1-$G$1)</f>
        <v>0</v>
      </c>
      <c r="J45" s="234">
        <f>J$5*Assumptions_old!$M$115*(1+Assumptions_old!$Q$24)^(J$1-$G$1)</f>
        <v>0</v>
      </c>
      <c r="K45" s="234">
        <f>K$5*Assumptions_old!$M$115*(1+Assumptions_old!$Q$24)^(K$1-$G$1)</f>
        <v>0</v>
      </c>
      <c r="L45" s="234">
        <f>L$5*Assumptions_old!$M$115*(1+Assumptions_old!$Q$24)^(L$1-$G$1)</f>
        <v>0</v>
      </c>
      <c r="M45" s="234">
        <f>M$5*Assumptions_old!$M$115*(1+Assumptions_old!$Q$24)^(M$1-$G$1)</f>
        <v>0</v>
      </c>
      <c r="N45" s="234">
        <f>N$5*Assumptions_old!$M$115*(1+Assumptions_old!$Q$24)^(N$1-$G$1)</f>
        <v>0</v>
      </c>
      <c r="O45" s="234">
        <f>O$5*Assumptions_old!$M$115*(1+Assumptions_old!$Q$24)^(O$1-$G$1)</f>
        <v>0</v>
      </c>
      <c r="P45" s="234">
        <f>P$5*Assumptions_old!$M$115*(1+Assumptions_old!$Q$24)^(P$1-$G$1)</f>
        <v>0</v>
      </c>
      <c r="Q45" s="234">
        <f>Q$5*Assumptions_old!$M$115*(1+Assumptions_old!$Q$24)^(Q$1-$G$1)</f>
        <v>0</v>
      </c>
      <c r="R45" s="234">
        <f>R$5*Assumptions_old!$M$115*(1+Assumptions_old!$Q$24)^(R$1-$G$1)</f>
        <v>0</v>
      </c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9"/>
      <c r="C46" s="12"/>
      <c r="D46" s="125" t="s">
        <v>105</v>
      </c>
      <c r="E46" s="237"/>
      <c r="F46" s="96"/>
      <c r="G46" s="234">
        <f>G$5*Assumptions_old!$N$115*(1+Assumptions_old!$Q$24)^(G$1-$G$1)</f>
        <v>0</v>
      </c>
      <c r="H46" s="234">
        <f>H$5*Assumptions_old!$N$115*(1+Assumptions_old!$Q$24)^(H$1-$G$1)</f>
        <v>0</v>
      </c>
      <c r="I46" s="234">
        <f>I$5*Assumptions_old!$N$115*(1+Assumptions_old!$Q$24)^(I$1-$G$1)</f>
        <v>0</v>
      </c>
      <c r="J46" s="234">
        <f>J$5*Assumptions_old!$N$115*(1+Assumptions_old!$Q$24)^(J$1-$G$1)</f>
        <v>0</v>
      </c>
      <c r="K46" s="234">
        <f>K$5*Assumptions_old!$N$115*(1+Assumptions_old!$Q$24)^(K$1-$G$1)</f>
        <v>0</v>
      </c>
      <c r="L46" s="234">
        <f>L$5*Assumptions_old!$N$115*(1+Assumptions_old!$Q$24)^(L$1-$G$1)</f>
        <v>0</v>
      </c>
      <c r="M46" s="234">
        <f>M$5*Assumptions_old!$N$115*(1+Assumptions_old!$Q$24)^(M$1-$G$1)</f>
        <v>0</v>
      </c>
      <c r="N46" s="234">
        <f>N$5*Assumptions_old!$N$115*(1+Assumptions_old!$Q$24)^(N$1-$G$1)</f>
        <v>0</v>
      </c>
      <c r="O46" s="234">
        <f>O$5*Assumptions_old!$N$115*(1+Assumptions_old!$Q$24)^(O$1-$G$1)</f>
        <v>0</v>
      </c>
      <c r="P46" s="234">
        <f>P$5*Assumptions_old!$N$115*(1+Assumptions_old!$Q$24)^(P$1-$G$1)</f>
        <v>0</v>
      </c>
      <c r="Q46" s="234">
        <f>Q$5*Assumptions_old!$N$115*(1+Assumptions_old!$Q$24)^(Q$1-$G$1)</f>
        <v>0</v>
      </c>
      <c r="R46" s="234">
        <f>R$5*Assumptions_old!$N$115*(1+Assumptions_old!$Q$24)^(R$1-$G$1)</f>
        <v>0</v>
      </c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9"/>
      <c r="C47" s="12"/>
      <c r="D47" s="125" t="s">
        <v>94</v>
      </c>
      <c r="E47" s="237"/>
      <c r="F47" s="96"/>
      <c r="G47" s="234">
        <f>G$5*Assumptions_old!$O$115*(1+Assumptions_old!$Q$24)^(G$1-$G$1)</f>
        <v>0</v>
      </c>
      <c r="H47" s="234">
        <f>H$5*Assumptions_old!$O$115*(1+Assumptions_old!$Q$24)^(H$1-$G$1)</f>
        <v>0</v>
      </c>
      <c r="I47" s="234">
        <f>I$5*Assumptions_old!$O$115*(1+Assumptions_old!$Q$24)^(I$1-$G$1)</f>
        <v>0</v>
      </c>
      <c r="J47" s="234">
        <f>J$5*Assumptions_old!$O$115*(1+Assumptions_old!$Q$24)^(J$1-$G$1)</f>
        <v>0</v>
      </c>
      <c r="K47" s="234">
        <f>K$5*Assumptions_old!$O$115*(1+Assumptions_old!$Q$24)^(K$1-$G$1)</f>
        <v>0</v>
      </c>
      <c r="L47" s="234">
        <f>L$5*Assumptions_old!$O$115*(1+Assumptions_old!$Q$24)^(L$1-$G$1)</f>
        <v>0</v>
      </c>
      <c r="M47" s="234">
        <f>M$5*Assumptions_old!$O$115*(1+Assumptions_old!$Q$24)^(M$1-$G$1)</f>
        <v>0</v>
      </c>
      <c r="N47" s="234">
        <f>N$5*Assumptions_old!$O$115*(1+Assumptions_old!$Q$24)^(N$1-$G$1)</f>
        <v>0</v>
      </c>
      <c r="O47" s="234">
        <f>O$5*Assumptions_old!$O$115*(1+Assumptions_old!$Q$24)^(O$1-$G$1)</f>
        <v>0</v>
      </c>
      <c r="P47" s="234">
        <f>P$5*Assumptions_old!$O$115*(1+Assumptions_old!$Q$24)^(P$1-$G$1)</f>
        <v>0</v>
      </c>
      <c r="Q47" s="234">
        <f>Q$5*Assumptions_old!$O$115*(1+Assumptions_old!$Q$24)^(Q$1-$G$1)</f>
        <v>0</v>
      </c>
      <c r="R47" s="234">
        <f>R$5*Assumptions_old!$O$115*(1+Assumptions_old!$Q$24)^(R$1-$G$1)</f>
        <v>0</v>
      </c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239" t="s">
        <v>106</v>
      </c>
      <c r="E48" s="236"/>
      <c r="F48" s="317"/>
      <c r="G48" s="240">
        <f>G$5*Assumptions_old!$Q$115*(1+Assumptions_old!$Q$24)^(G$1-$G$1)</f>
        <v>0</v>
      </c>
      <c r="H48" s="240">
        <f>H$5*Assumptions_old!$Q$115*(1+Assumptions_old!$Q$24)^(H$1-$G$1)</f>
        <v>0</v>
      </c>
      <c r="I48" s="240">
        <f>I$5*Assumptions_old!$Q$115*(1+Assumptions_old!$Q$24)^(I$1-$G$1)</f>
        <v>0</v>
      </c>
      <c r="J48" s="240">
        <f>J$5*Assumptions_old!$Q$115*(1+Assumptions_old!$Q$24)^(J$1-$G$1)</f>
        <v>0</v>
      </c>
      <c r="K48" s="240">
        <f>K$5*Assumptions_old!$Q$115*(1+Assumptions_old!$Q$24)^(K$1-$G$1)</f>
        <v>0</v>
      </c>
      <c r="L48" s="240">
        <f>L$5*Assumptions_old!$Q$115*(1+Assumptions_old!$Q$24)^(L$1-$G$1)</f>
        <v>0</v>
      </c>
      <c r="M48" s="240">
        <f>M$5*Assumptions_old!$Q$115*(1+Assumptions_old!$Q$24)^(M$1-$G$1)</f>
        <v>0</v>
      </c>
      <c r="N48" s="240">
        <f>N$5*Assumptions_old!$Q$115*(1+Assumptions_old!$Q$24)^(N$1-$G$1)</f>
        <v>0</v>
      </c>
      <c r="O48" s="240">
        <f>O$5*Assumptions_old!$Q$115*(1+Assumptions_old!$Q$24)^(O$1-$G$1)</f>
        <v>0</v>
      </c>
      <c r="P48" s="240">
        <f>P$5*Assumptions_old!$Q$115*(1+Assumptions_old!$Q$24)^(P$1-$G$1)</f>
        <v>0</v>
      </c>
      <c r="Q48" s="240">
        <f>Q$5*Assumptions_old!$Q$115*(1+Assumptions_old!$Q$24)^(Q$1-$G$1)</f>
        <v>0</v>
      </c>
      <c r="R48" s="240">
        <f>R$5*Assumptions_old!$Q$115*(1+Assumptions_old!$Q$24)^(R$1-$G$1)</f>
        <v>0</v>
      </c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5" t="s">
        <v>206</v>
      </c>
      <c r="E49" s="237"/>
      <c r="F49" s="96"/>
      <c r="G49" s="234">
        <f t="shared" ref="G49:R49" si="4">SUM(G39:G48)</f>
        <v>0</v>
      </c>
      <c r="H49" s="234">
        <f t="shared" si="4"/>
        <v>0</v>
      </c>
      <c r="I49" s="234">
        <f t="shared" si="4"/>
        <v>0</v>
      </c>
      <c r="J49" s="234">
        <f t="shared" si="4"/>
        <v>0</v>
      </c>
      <c r="K49" s="234">
        <f t="shared" si="4"/>
        <v>0</v>
      </c>
      <c r="L49" s="234">
        <f t="shared" si="4"/>
        <v>0</v>
      </c>
      <c r="M49" s="234">
        <f t="shared" si="4"/>
        <v>0</v>
      </c>
      <c r="N49" s="234">
        <f t="shared" si="4"/>
        <v>0</v>
      </c>
      <c r="O49" s="234">
        <f t="shared" si="4"/>
        <v>0</v>
      </c>
      <c r="P49" s="234">
        <f t="shared" si="4"/>
        <v>0</v>
      </c>
      <c r="Q49" s="234">
        <f t="shared" si="4"/>
        <v>0</v>
      </c>
      <c r="R49" s="234">
        <f t="shared" si="4"/>
        <v>0</v>
      </c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5"/>
      <c r="E50" s="237"/>
      <c r="F50" s="96"/>
      <c r="G50" s="234"/>
      <c r="H50" s="234"/>
      <c r="I50" s="234"/>
      <c r="J50" s="234"/>
      <c r="K50" s="234"/>
      <c r="L50" s="234"/>
      <c r="M50" s="234"/>
      <c r="N50" s="234"/>
      <c r="O50" s="234"/>
      <c r="P50" s="234"/>
      <c r="Q50" s="234"/>
      <c r="R50" s="234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3" t="s">
        <v>208</v>
      </c>
      <c r="E52" s="307"/>
      <c r="F52" s="307"/>
      <c r="G52" s="242">
        <f t="shared" ref="G52:R52" si="5">G34-G49</f>
        <v>0</v>
      </c>
      <c r="H52" s="242">
        <f t="shared" si="5"/>
        <v>0</v>
      </c>
      <c r="I52" s="242">
        <f t="shared" si="5"/>
        <v>0</v>
      </c>
      <c r="J52" s="242">
        <f t="shared" si="5"/>
        <v>0</v>
      </c>
      <c r="K52" s="242">
        <f t="shared" si="5"/>
        <v>0</v>
      </c>
      <c r="L52" s="242">
        <f t="shared" si="5"/>
        <v>0</v>
      </c>
      <c r="M52" s="242">
        <f t="shared" si="5"/>
        <v>0</v>
      </c>
      <c r="N52" s="242">
        <f t="shared" si="5"/>
        <v>0</v>
      </c>
      <c r="O52" s="242">
        <f t="shared" si="5"/>
        <v>0</v>
      </c>
      <c r="P52" s="242">
        <f t="shared" si="5"/>
        <v>0</v>
      </c>
      <c r="Q52" s="242">
        <f t="shared" si="5"/>
        <v>0</v>
      </c>
      <c r="R52" s="242">
        <f t="shared" si="5"/>
        <v>0</v>
      </c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274" t="s">
        <v>230</v>
      </c>
      <c r="E56" s="381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  <c r="R56" s="38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228" t="s">
        <v>202</v>
      </c>
      <c r="E57" s="228"/>
      <c r="F57" s="228"/>
      <c r="G57" s="286"/>
      <c r="H57" s="286"/>
      <c r="I57" s="286"/>
      <c r="J57" s="286"/>
      <c r="K57" s="286"/>
      <c r="L57" s="286"/>
      <c r="M57" s="286"/>
      <c r="N57" s="286"/>
      <c r="O57" s="286"/>
      <c r="P57" s="286"/>
      <c r="Q57" s="286"/>
      <c r="R57" s="286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288" t="s">
        <v>137</v>
      </c>
      <c r="E58" s="287"/>
      <c r="F58" s="96"/>
      <c r="G58" s="286">
        <f>Assumptions_old!$F$19*IF(Assumptions_old!$E$3=$D$1,1,0)*IF(Assumptions_old!F$10=$D58,1,0)</f>
        <v>0</v>
      </c>
      <c r="H58" s="286">
        <f>Assumptions_old!$F$19*IF(Assumptions_old!$E$3=$D$1,1,0)*IF(Assumptions_old!G$10=$D58,1,0)</f>
        <v>0</v>
      </c>
      <c r="I58" s="286">
        <f>Assumptions_old!$F$19*IF(Assumptions_old!$E$3=$D$1,1,0)*IF(Assumptions_old!H$10=$D58,1,0)</f>
        <v>0</v>
      </c>
      <c r="J58" s="286">
        <f>Assumptions_old!$F$19*IF(Assumptions_old!$E$3=$D$1,1,0)*IF(Assumptions_old!I$10=$D58,1,0)</f>
        <v>0</v>
      </c>
      <c r="K58" s="286">
        <f>Assumptions_old!$F$19*IF(Assumptions_old!$E$3=$D$1,1,0)*IF(Assumptions_old!J$10=$D58,1,0)</f>
        <v>0</v>
      </c>
      <c r="L58" s="286">
        <f>Assumptions_old!$F$19*IF(Assumptions_old!$E$3=$D$1,1,0)*IF(Assumptions_old!K$10=$D58,1,0)</f>
        <v>0</v>
      </c>
      <c r="M58" s="286">
        <f>Assumptions_old!$F$19*IF(Assumptions_old!$E$3=$D$1,1,0)*IF(Assumptions_old!L$10=$D58,1,0)</f>
        <v>0</v>
      </c>
      <c r="N58" s="286">
        <f>Assumptions_old!$F$19*IF(Assumptions_old!$E$3=$D$1,1,0)*IF(Assumptions_old!M$10=$D58,1,0)</f>
        <v>0</v>
      </c>
      <c r="O58" s="286">
        <f>Assumptions_old!$F$19*IF(Assumptions_old!$E$3=$D$1,1,0)*IF(Assumptions_old!N$10=$D58,1,0)</f>
        <v>0</v>
      </c>
      <c r="P58" s="286">
        <f>Assumptions_old!$F$19*IF(Assumptions_old!$E$3=$D$1,1,0)*IF(Assumptions_old!O$10=$D58,1,0)</f>
        <v>0</v>
      </c>
      <c r="Q58" s="286">
        <f>Assumptions_old!$F$19*IF(Assumptions_old!$E$3=$D$1,1,0)*IF(Assumptions_old!P$10=$D58,1,0)</f>
        <v>0</v>
      </c>
      <c r="R58" s="286">
        <f>Assumptions_old!$F$19*IF(Assumptions_old!$E$3=$D$1,1,0)*IF(Assumptions_old!Q$10=$D58,1,0)</f>
        <v>0</v>
      </c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288"/>
      <c r="E59" s="287"/>
      <c r="F59" s="96"/>
      <c r="G59" s="289"/>
      <c r="H59" s="289"/>
      <c r="I59" s="289"/>
      <c r="J59" s="289"/>
      <c r="K59" s="289"/>
      <c r="L59" s="289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229" t="s">
        <v>162</v>
      </c>
      <c r="E60" s="287"/>
      <c r="F60" s="96"/>
      <c r="G60" s="289"/>
      <c r="H60" s="289"/>
      <c r="I60" s="289"/>
      <c r="J60" s="289"/>
      <c r="K60" s="289"/>
      <c r="L60" s="289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239" t="s">
        <v>137</v>
      </c>
      <c r="E61" s="384"/>
      <c r="F61" s="317"/>
      <c r="G61" s="240">
        <f>G58*Assumptions_old!$F$159*(1+Assumptions_old!$Q$24)^(G$1-$G$1)</f>
        <v>0</v>
      </c>
      <c r="H61" s="240">
        <f>H58*Assumptions_old!$F$159*(1+Assumptions_old!$Q$24)^(H$1-$G$1)</f>
        <v>0</v>
      </c>
      <c r="I61" s="240">
        <f>I58*Assumptions_old!$F$159*(1+Assumptions_old!$Q$24)^(I$1-$G$1)</f>
        <v>0</v>
      </c>
      <c r="J61" s="240">
        <f>J58*Assumptions_old!$F$159*(1+Assumptions_old!$Q$24)^(J$1-$G$1)</f>
        <v>0</v>
      </c>
      <c r="K61" s="240">
        <f>K58*Assumptions_old!$F$159*(1+Assumptions_old!$Q$24)^(K$1-$G$1)</f>
        <v>0</v>
      </c>
      <c r="L61" s="240">
        <f>L58*Assumptions_old!$F$159*(1+Assumptions_old!$Q$24)^(L$1-$G$1)</f>
        <v>0</v>
      </c>
      <c r="M61" s="240">
        <f>M58*Assumptions_old!$F$159*(1+Assumptions_old!$Q$24)^(M$1-$G$1)</f>
        <v>0</v>
      </c>
      <c r="N61" s="240">
        <f>N58*Assumptions_old!$F$159*(1+Assumptions_old!$Q$24)^(N$1-$G$1)</f>
        <v>0</v>
      </c>
      <c r="O61" s="240">
        <f>O58*Assumptions_old!$F$159*(1+Assumptions_old!$Q$24)^(O$1-$G$1)</f>
        <v>0</v>
      </c>
      <c r="P61" s="240">
        <f>P58*Assumptions_old!$F$159*(1+Assumptions_old!$Q$24)^(P$1-$G$1)</f>
        <v>0</v>
      </c>
      <c r="Q61" s="240">
        <f>Q58*Assumptions_old!$F$159*(1+Assumptions_old!$Q$24)^(Q$1-$G$1)</f>
        <v>0</v>
      </c>
      <c r="R61" s="240">
        <f>R58*Assumptions_old!$F$159*(1+Assumptions_old!$Q$24)^(R$1-$G$1)</f>
        <v>0</v>
      </c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229" t="s">
        <v>203</v>
      </c>
      <c r="E62" s="287"/>
      <c r="F62" s="96"/>
      <c r="G62" s="234">
        <f t="shared" ref="G62:R62" si="6">SUM(G61)</f>
        <v>0</v>
      </c>
      <c r="H62" s="234">
        <f t="shared" si="6"/>
        <v>0</v>
      </c>
      <c r="I62" s="234">
        <f t="shared" si="6"/>
        <v>0</v>
      </c>
      <c r="J62" s="234">
        <f t="shared" si="6"/>
        <v>0</v>
      </c>
      <c r="K62" s="234">
        <f t="shared" si="6"/>
        <v>0</v>
      </c>
      <c r="L62" s="234">
        <f t="shared" si="6"/>
        <v>0</v>
      </c>
      <c r="M62" s="234">
        <f t="shared" si="6"/>
        <v>0</v>
      </c>
      <c r="N62" s="234">
        <f t="shared" si="6"/>
        <v>0</v>
      </c>
      <c r="O62" s="234">
        <f t="shared" si="6"/>
        <v>0</v>
      </c>
      <c r="P62" s="234">
        <f t="shared" si="6"/>
        <v>0</v>
      </c>
      <c r="Q62" s="234">
        <f t="shared" si="6"/>
        <v>0</v>
      </c>
      <c r="R62" s="234">
        <f t="shared" si="6"/>
        <v>0</v>
      </c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5"/>
      <c r="E63" s="287"/>
      <c r="F63" s="96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R63" s="234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229" t="s">
        <v>166</v>
      </c>
      <c r="E64" s="287"/>
      <c r="F64" s="96"/>
      <c r="G64" s="234"/>
      <c r="H64" s="234"/>
      <c r="I64" s="234"/>
      <c r="J64" s="234"/>
      <c r="K64" s="234"/>
      <c r="L64" s="234"/>
      <c r="M64" s="234"/>
      <c r="N64" s="234"/>
      <c r="O64" s="234"/>
      <c r="P64" s="234"/>
      <c r="Q64" s="234"/>
      <c r="R64" s="234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238" t="s">
        <v>137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9"/>
      <c r="C66" s="12"/>
      <c r="D66" s="125" t="s">
        <v>97</v>
      </c>
      <c r="E66" s="12"/>
      <c r="F66" s="12"/>
      <c r="G66" s="234">
        <f>G$58*Assumptions_old!$G$71*(1+Assumptions_old!$Q$24)^(G$1-$G$1)*CHOOSE(Assumptions_old!$O$3,'Cost Curves'!F$6,'Cost Curves'!F$7,'Cost Curves'!F$8)</f>
        <v>0</v>
      </c>
      <c r="H66" s="234">
        <f>H$58*Assumptions_old!$G$71*(1+Assumptions_old!$Q$24)^(H$1-$G$1)*CHOOSE(Assumptions_old!$O$3,'Cost Curves'!G$6,'Cost Curves'!G$7,'Cost Curves'!G$8)</f>
        <v>0</v>
      </c>
      <c r="I66" s="234">
        <f>I$58*Assumptions_old!$G$71*(1+Assumptions_old!$Q$24)^(I$1-$G$1)*CHOOSE(Assumptions_old!$O$3,'Cost Curves'!H$6,'Cost Curves'!H$7,'Cost Curves'!H$8)</f>
        <v>0</v>
      </c>
      <c r="J66" s="234">
        <f>J$58*Assumptions_old!$G$71*(1+Assumptions_old!$Q$24)^(J$1-$G$1)*CHOOSE(Assumptions_old!$O$3,'Cost Curves'!I$6,'Cost Curves'!I$7,'Cost Curves'!I$8)</f>
        <v>0</v>
      </c>
      <c r="K66" s="234">
        <f>K$58*Assumptions_old!$G$71*(1+Assumptions_old!$Q$24)^(K$1-$G$1)*CHOOSE(Assumptions_old!$O$3,'Cost Curves'!J$6,'Cost Curves'!J$7,'Cost Curves'!J$8)</f>
        <v>0</v>
      </c>
      <c r="L66" s="234">
        <f>L$58*Assumptions_old!$G$71*(1+Assumptions_old!$Q$24)^(L$1-$G$1)*CHOOSE(Assumptions_old!$O$3,'Cost Curves'!K$6,'Cost Curves'!K$7,'Cost Curves'!K$8)</f>
        <v>0</v>
      </c>
      <c r="M66" s="234">
        <f>M$58*Assumptions_old!$G$71*(1+Assumptions_old!$Q$24)^(M$1-$G$1)*CHOOSE(Assumptions_old!$O$3,'Cost Curves'!L$6,'Cost Curves'!L$7,'Cost Curves'!L$8)</f>
        <v>0</v>
      </c>
      <c r="N66" s="234">
        <f>N$58*Assumptions_old!$G$71*(1+Assumptions_old!$Q$24)^(N$1-$G$1)*CHOOSE(Assumptions_old!$O$3,'Cost Curves'!M$6,'Cost Curves'!M$7,'Cost Curves'!M$8)</f>
        <v>0</v>
      </c>
      <c r="O66" s="234">
        <f>O$58*Assumptions_old!$G$71*(1+Assumptions_old!$Q$24)^(O$1-$G$1)*CHOOSE(Assumptions_old!$O$3,'Cost Curves'!N$6,'Cost Curves'!N$7,'Cost Curves'!N$8)</f>
        <v>0</v>
      </c>
      <c r="P66" s="234">
        <f>P$58*Assumptions_old!$G$71*(1+Assumptions_old!$Q$24)^(P$1-$G$1)*CHOOSE(Assumptions_old!$O$3,'Cost Curves'!O$6,'Cost Curves'!O$7,'Cost Curves'!O$8)</f>
        <v>0</v>
      </c>
      <c r="Q66" s="234">
        <f>Q$58*Assumptions_old!$G$71*(1+Assumptions_old!$Q$24)^(Q$1-$G$1)*CHOOSE(Assumptions_old!$O$3,'Cost Curves'!P$6,'Cost Curves'!P$7,'Cost Curves'!P$8)</f>
        <v>0</v>
      </c>
      <c r="R66" s="234">
        <f>R$58*Assumptions_old!$G$71*(1+Assumptions_old!$Q$24)^(R$1-$G$1)*CHOOSE(Assumptions_old!$O$3,'Cost Curves'!Q$6,'Cost Curves'!Q$7,'Cost Curves'!Q$8)</f>
        <v>0</v>
      </c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9"/>
      <c r="C67" s="12"/>
      <c r="D67" s="125" t="s">
        <v>86</v>
      </c>
      <c r="E67" s="12"/>
      <c r="F67" s="12"/>
      <c r="G67" s="234">
        <f>G$58*Assumptions_old!$H$71*(1+Assumptions_old!$Q$24)^(G$1-$G$1)*CHOOSE(Assumptions_old!$O$3,'Cost Curves'!F$10,'Cost Curves'!F$11,'Cost Curves'!F$12)</f>
        <v>0</v>
      </c>
      <c r="H67" s="234">
        <f>H$58*Assumptions_old!$H$71*(1+Assumptions_old!$Q$24)^(H$1-$G$1)*CHOOSE(Assumptions_old!$O$3,'Cost Curves'!G$10,'Cost Curves'!G$11,'Cost Curves'!G$12)</f>
        <v>0</v>
      </c>
      <c r="I67" s="234">
        <f>I$58*Assumptions_old!$H$71*(1+Assumptions_old!$Q$24)^(I$1-$G$1)*CHOOSE(Assumptions_old!$O$3,'Cost Curves'!H$10,'Cost Curves'!H$11,'Cost Curves'!H$12)</f>
        <v>0</v>
      </c>
      <c r="J67" s="234">
        <f>J$58*Assumptions_old!$H$71*(1+Assumptions_old!$Q$24)^(J$1-$G$1)*CHOOSE(Assumptions_old!$O$3,'Cost Curves'!I$10,'Cost Curves'!I$11,'Cost Curves'!I$12)</f>
        <v>0</v>
      </c>
      <c r="K67" s="234">
        <f>K$58*Assumptions_old!$H$71*(1+Assumptions_old!$Q$24)^(K$1-$G$1)*CHOOSE(Assumptions_old!$O$3,'Cost Curves'!J$10,'Cost Curves'!J$11,'Cost Curves'!J$12)</f>
        <v>0</v>
      </c>
      <c r="L67" s="234">
        <f>L$58*Assumptions_old!$H$71*(1+Assumptions_old!$Q$24)^(L$1-$G$1)*CHOOSE(Assumptions_old!$O$3,'Cost Curves'!K$10,'Cost Curves'!K$11,'Cost Curves'!K$12)</f>
        <v>0</v>
      </c>
      <c r="M67" s="234">
        <f>M$58*Assumptions_old!$H$71*(1+Assumptions_old!$Q$24)^(M$1-$G$1)*CHOOSE(Assumptions_old!$O$3,'Cost Curves'!L$10,'Cost Curves'!L$11,'Cost Curves'!L$12)</f>
        <v>0</v>
      </c>
      <c r="N67" s="234">
        <f>N$58*Assumptions_old!$H$71*(1+Assumptions_old!$Q$24)^(N$1-$G$1)*CHOOSE(Assumptions_old!$O$3,'Cost Curves'!M$10,'Cost Curves'!M$11,'Cost Curves'!M$12)</f>
        <v>0</v>
      </c>
      <c r="O67" s="234">
        <f>O$58*Assumptions_old!$H$71*(1+Assumptions_old!$Q$24)^(O$1-$G$1)*CHOOSE(Assumptions_old!$O$3,'Cost Curves'!N$10,'Cost Curves'!N$11,'Cost Curves'!N$12)</f>
        <v>0</v>
      </c>
      <c r="P67" s="234">
        <f>P$58*Assumptions_old!$H$71*(1+Assumptions_old!$Q$24)^(P$1-$G$1)*CHOOSE(Assumptions_old!$O$3,'Cost Curves'!O$10,'Cost Curves'!O$11,'Cost Curves'!O$12)</f>
        <v>0</v>
      </c>
      <c r="Q67" s="234">
        <f>Q$58*Assumptions_old!$H$71*(1+Assumptions_old!$Q$24)^(Q$1-$G$1)*CHOOSE(Assumptions_old!$O$3,'Cost Curves'!P$10,'Cost Curves'!P$11,'Cost Curves'!P$12)</f>
        <v>0</v>
      </c>
      <c r="R67" s="234">
        <f>R$58*Assumptions_old!$H$71*(1+Assumptions_old!$Q$24)^(R$1-$G$1)*CHOOSE(Assumptions_old!$O$3,'Cost Curves'!Q$10,'Cost Curves'!Q$11,'Cost Curves'!Q$12)</f>
        <v>0</v>
      </c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9"/>
      <c r="C68" s="12"/>
      <c r="D68" s="125" t="s">
        <v>88</v>
      </c>
      <c r="E68" s="12"/>
      <c r="F68" s="12"/>
      <c r="G68" s="234">
        <f>G$58*Assumptions_old!$J$71*(1+Assumptions_old!$Q$24)^(G$1-$G$1)*CHOOSE(Assumptions_old!$O$3,'Cost Curves'!F$14,'Cost Curves'!F$15,'Cost Curves'!F$16)</f>
        <v>0</v>
      </c>
      <c r="H68" s="234">
        <f>H$58*Assumptions_old!$J$71*(1+Assumptions_old!$Q$24)^(H$1-$G$1)*CHOOSE(Assumptions_old!$O$3,'Cost Curves'!G$14,'Cost Curves'!G$15,'Cost Curves'!G$16)</f>
        <v>0</v>
      </c>
      <c r="I68" s="234">
        <f>I$58*Assumptions_old!$J$71*(1+Assumptions_old!$Q$24)^(I$1-$G$1)*CHOOSE(Assumptions_old!$O$3,'Cost Curves'!H$14,'Cost Curves'!H$15,'Cost Curves'!H$16)</f>
        <v>0</v>
      </c>
      <c r="J68" s="234">
        <f>J$58*Assumptions_old!$J$71*(1+Assumptions_old!$Q$24)^(J$1-$G$1)*CHOOSE(Assumptions_old!$O$3,'Cost Curves'!I$14,'Cost Curves'!I$15,'Cost Curves'!I$16)</f>
        <v>0</v>
      </c>
      <c r="K68" s="234">
        <f>K$58*Assumptions_old!$J$71*(1+Assumptions_old!$Q$24)^(K$1-$G$1)*CHOOSE(Assumptions_old!$O$3,'Cost Curves'!J$14,'Cost Curves'!J$15,'Cost Curves'!J$16)</f>
        <v>0</v>
      </c>
      <c r="L68" s="234">
        <f>L$58*Assumptions_old!$J$71*(1+Assumptions_old!$Q$24)^(L$1-$G$1)*CHOOSE(Assumptions_old!$O$3,'Cost Curves'!K$14,'Cost Curves'!K$15,'Cost Curves'!K$16)</f>
        <v>0</v>
      </c>
      <c r="M68" s="234">
        <f>M$58*Assumptions_old!$J$71*(1+Assumptions_old!$Q$24)^(M$1-$G$1)*CHOOSE(Assumptions_old!$O$3,'Cost Curves'!L$14,'Cost Curves'!L$15,'Cost Curves'!L$16)</f>
        <v>0</v>
      </c>
      <c r="N68" s="234">
        <f>N$58*Assumptions_old!$J$71*(1+Assumptions_old!$Q$24)^(N$1-$G$1)*CHOOSE(Assumptions_old!$O$3,'Cost Curves'!M$14,'Cost Curves'!M$15,'Cost Curves'!M$16)</f>
        <v>0</v>
      </c>
      <c r="O68" s="234">
        <f>O$58*Assumptions_old!$J$71*(1+Assumptions_old!$Q$24)^(O$1-$G$1)*CHOOSE(Assumptions_old!$O$3,'Cost Curves'!N$14,'Cost Curves'!N$15,'Cost Curves'!N$16)</f>
        <v>0</v>
      </c>
      <c r="P68" s="234">
        <f>P$58*Assumptions_old!$J$71*(1+Assumptions_old!$Q$24)^(P$1-$G$1)*CHOOSE(Assumptions_old!$O$3,'Cost Curves'!O$14,'Cost Curves'!O$15,'Cost Curves'!O$16)</f>
        <v>0</v>
      </c>
      <c r="Q68" s="234">
        <f>Q$58*Assumptions_old!$J$71*(1+Assumptions_old!$Q$24)^(Q$1-$G$1)*CHOOSE(Assumptions_old!$O$3,'Cost Curves'!P$14,'Cost Curves'!P$15,'Cost Curves'!P$16)</f>
        <v>0</v>
      </c>
      <c r="R68" s="234">
        <f>R$58*Assumptions_old!$J$71*(1+Assumptions_old!$Q$24)^(R$1-$G$1)*CHOOSE(Assumptions_old!$O$3,'Cost Curves'!Q$14,'Cost Curves'!Q$15,'Cost Curves'!Q$16)</f>
        <v>0</v>
      </c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9"/>
      <c r="C69" s="12"/>
      <c r="D69" s="125" t="s">
        <v>80</v>
      </c>
      <c r="E69" s="12"/>
      <c r="F69" s="12"/>
      <c r="G69" s="234">
        <f>G$58*Assumptions_old!$K$71*(1+Assumptions_old!$Q$24)^(G$1-$G$1)*CHOOSE(Assumptions_old!$O$3,'Cost Curves'!F$18,'Cost Curves'!F$19,'Cost Curves'!F$20)</f>
        <v>0</v>
      </c>
      <c r="H69" s="234">
        <f>H$58*Assumptions_old!$K$71*(1+Assumptions_old!$Q$24)^(H$1-$G$1)*CHOOSE(Assumptions_old!$O$3,'Cost Curves'!G$18,'Cost Curves'!G$19,'Cost Curves'!G$20)</f>
        <v>0</v>
      </c>
      <c r="I69" s="234">
        <f>I$58*Assumptions_old!$K$71*(1+Assumptions_old!$Q$24)^(I$1-$G$1)*CHOOSE(Assumptions_old!$O$3,'Cost Curves'!H$18,'Cost Curves'!H$19,'Cost Curves'!H$20)</f>
        <v>0</v>
      </c>
      <c r="J69" s="234">
        <f>J$58*Assumptions_old!$K$71*(1+Assumptions_old!$Q$24)^(J$1-$G$1)*CHOOSE(Assumptions_old!$O$3,'Cost Curves'!I$18,'Cost Curves'!I$19,'Cost Curves'!I$20)</f>
        <v>0</v>
      </c>
      <c r="K69" s="234">
        <f>K$58*Assumptions_old!$K$71*(1+Assumptions_old!$Q$24)^(K$1-$G$1)*CHOOSE(Assumptions_old!$O$3,'Cost Curves'!J$18,'Cost Curves'!J$19,'Cost Curves'!J$20)</f>
        <v>0</v>
      </c>
      <c r="L69" s="234">
        <f>L$58*Assumptions_old!$K$71*(1+Assumptions_old!$Q$24)^(L$1-$G$1)*CHOOSE(Assumptions_old!$O$3,'Cost Curves'!K$18,'Cost Curves'!K$19,'Cost Curves'!K$20)</f>
        <v>0</v>
      </c>
      <c r="M69" s="234">
        <f>M$58*Assumptions_old!$K$71*(1+Assumptions_old!$Q$24)^(M$1-$G$1)*CHOOSE(Assumptions_old!$O$3,'Cost Curves'!L$18,'Cost Curves'!L$19,'Cost Curves'!L$20)</f>
        <v>0</v>
      </c>
      <c r="N69" s="234">
        <f>N$58*Assumptions_old!$K$71*(1+Assumptions_old!$Q$24)^(N$1-$G$1)*CHOOSE(Assumptions_old!$O$3,'Cost Curves'!M$18,'Cost Curves'!M$19,'Cost Curves'!M$20)</f>
        <v>0</v>
      </c>
      <c r="O69" s="234">
        <f>O$58*Assumptions_old!$K$71*(1+Assumptions_old!$Q$24)^(O$1-$G$1)*CHOOSE(Assumptions_old!$O$3,'Cost Curves'!N$18,'Cost Curves'!N$19,'Cost Curves'!N$20)</f>
        <v>0</v>
      </c>
      <c r="P69" s="234">
        <f>P$58*Assumptions_old!$K$71*(1+Assumptions_old!$Q$24)^(P$1-$G$1)*CHOOSE(Assumptions_old!$O$3,'Cost Curves'!O$18,'Cost Curves'!O$19,'Cost Curves'!O$20)</f>
        <v>0</v>
      </c>
      <c r="Q69" s="234">
        <f>Q$58*Assumptions_old!$K$71*(1+Assumptions_old!$Q$24)^(Q$1-$G$1)*CHOOSE(Assumptions_old!$O$3,'Cost Curves'!P$18,'Cost Curves'!P$19,'Cost Curves'!P$20)</f>
        <v>0</v>
      </c>
      <c r="R69" s="234">
        <f>R$58*Assumptions_old!$K$71*(1+Assumptions_old!$Q$24)^(R$1-$G$1)*CHOOSE(Assumptions_old!$O$3,'Cost Curves'!Q$18,'Cost Curves'!Q$19,'Cost Curves'!Q$20)</f>
        <v>0</v>
      </c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9"/>
      <c r="C70" s="12"/>
      <c r="D70" s="125" t="s">
        <v>81</v>
      </c>
      <c r="E70" s="12"/>
      <c r="F70" s="12"/>
      <c r="G70" s="234">
        <f>G$58*Assumptions_old!$L$71*(1+Assumptions_old!$Q$24)^(G$1-$G$1)*CHOOSE(Assumptions_old!$O$3,'Cost Curves'!F$22,'Cost Curves'!F$23,'Cost Curves'!F$24)</f>
        <v>0</v>
      </c>
      <c r="H70" s="234">
        <f>H$58*Assumptions_old!$L$71*(1+Assumptions_old!$Q$24)^(H$1-$G$1)*CHOOSE(Assumptions_old!$O$3,'Cost Curves'!G$22,'Cost Curves'!G$23,'Cost Curves'!G$24)</f>
        <v>0</v>
      </c>
      <c r="I70" s="234">
        <f>I$58*Assumptions_old!$L$71*(1+Assumptions_old!$Q$24)^(I$1-$G$1)*CHOOSE(Assumptions_old!$O$3,'Cost Curves'!H$22,'Cost Curves'!H$23,'Cost Curves'!H$24)</f>
        <v>0</v>
      </c>
      <c r="J70" s="234">
        <f>J$58*Assumptions_old!$L$71*(1+Assumptions_old!$Q$24)^(J$1-$G$1)*CHOOSE(Assumptions_old!$O$3,'Cost Curves'!I$22,'Cost Curves'!I$23,'Cost Curves'!I$24)</f>
        <v>0</v>
      </c>
      <c r="K70" s="234">
        <f>K$58*Assumptions_old!$L$71*(1+Assumptions_old!$Q$24)^(K$1-$G$1)*CHOOSE(Assumptions_old!$O$3,'Cost Curves'!J$22,'Cost Curves'!J$23,'Cost Curves'!J$24)</f>
        <v>0</v>
      </c>
      <c r="L70" s="234">
        <f>L$58*Assumptions_old!$L$71*(1+Assumptions_old!$Q$24)^(L$1-$G$1)*CHOOSE(Assumptions_old!$O$3,'Cost Curves'!K$22,'Cost Curves'!K$23,'Cost Curves'!K$24)</f>
        <v>0</v>
      </c>
      <c r="M70" s="234">
        <f>M$58*Assumptions_old!$L$71*(1+Assumptions_old!$Q$24)^(M$1-$G$1)*CHOOSE(Assumptions_old!$O$3,'Cost Curves'!L$22,'Cost Curves'!L$23,'Cost Curves'!L$24)</f>
        <v>0</v>
      </c>
      <c r="N70" s="234">
        <f>N$58*Assumptions_old!$L$71*(1+Assumptions_old!$Q$24)^(N$1-$G$1)*CHOOSE(Assumptions_old!$O$3,'Cost Curves'!M$22,'Cost Curves'!M$23,'Cost Curves'!M$24)</f>
        <v>0</v>
      </c>
      <c r="O70" s="234">
        <f>O$58*Assumptions_old!$L$71*(1+Assumptions_old!$Q$24)^(O$1-$G$1)*CHOOSE(Assumptions_old!$O$3,'Cost Curves'!N$22,'Cost Curves'!N$23,'Cost Curves'!N$24)</f>
        <v>0</v>
      </c>
      <c r="P70" s="234">
        <f>P$58*Assumptions_old!$L$71*(1+Assumptions_old!$Q$24)^(P$1-$G$1)*CHOOSE(Assumptions_old!$O$3,'Cost Curves'!O$22,'Cost Curves'!O$23,'Cost Curves'!O$24)</f>
        <v>0</v>
      </c>
      <c r="Q70" s="234">
        <f>Q$58*Assumptions_old!$L$71*(1+Assumptions_old!$Q$24)^(Q$1-$G$1)*CHOOSE(Assumptions_old!$O$3,'Cost Curves'!P$22,'Cost Curves'!P$23,'Cost Curves'!P$24)</f>
        <v>0</v>
      </c>
      <c r="R70" s="234">
        <f>R$58*Assumptions_old!$L$71*(1+Assumptions_old!$Q$24)^(R$1-$G$1)*CHOOSE(Assumptions_old!$O$3,'Cost Curves'!Q$22,'Cost Curves'!Q$23,'Cost Curves'!Q$24)</f>
        <v>0</v>
      </c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9"/>
      <c r="C71" s="12"/>
      <c r="D71" s="125" t="s">
        <v>82</v>
      </c>
      <c r="E71" s="12"/>
      <c r="F71" s="12"/>
      <c r="G71" s="234">
        <f>G$58*Assumptions_old!$M$71*(1+Assumptions_old!$Q$24)^(G$1-$G$1)*CHOOSE(Assumptions_old!$O$3,'Cost Curves'!F$26,'Cost Curves'!F$27,'Cost Curves'!F$28)</f>
        <v>0</v>
      </c>
      <c r="H71" s="234">
        <f>H$58*Assumptions_old!$M$71*(1+Assumptions_old!$Q$24)^(H$1-$G$1)*CHOOSE(Assumptions_old!$O$3,'Cost Curves'!G$26,'Cost Curves'!G$27,'Cost Curves'!G$28)</f>
        <v>0</v>
      </c>
      <c r="I71" s="234">
        <f>I$58*Assumptions_old!$M$71*(1+Assumptions_old!$Q$24)^(I$1-$G$1)*CHOOSE(Assumptions_old!$O$3,'Cost Curves'!H$26,'Cost Curves'!H$27,'Cost Curves'!H$28)</f>
        <v>0</v>
      </c>
      <c r="J71" s="234">
        <f>J$58*Assumptions_old!$M$71*(1+Assumptions_old!$Q$24)^(J$1-$G$1)*CHOOSE(Assumptions_old!$O$3,'Cost Curves'!I$26,'Cost Curves'!I$27,'Cost Curves'!I$28)</f>
        <v>0</v>
      </c>
      <c r="K71" s="234">
        <f>K$58*Assumptions_old!$M$71*(1+Assumptions_old!$Q$24)^(K$1-$G$1)*CHOOSE(Assumptions_old!$O$3,'Cost Curves'!J$26,'Cost Curves'!J$27,'Cost Curves'!J$28)</f>
        <v>0</v>
      </c>
      <c r="L71" s="234">
        <f>L$58*Assumptions_old!$M$71*(1+Assumptions_old!$Q$24)^(L$1-$G$1)*CHOOSE(Assumptions_old!$O$3,'Cost Curves'!K$26,'Cost Curves'!K$27,'Cost Curves'!K$28)</f>
        <v>0</v>
      </c>
      <c r="M71" s="234">
        <f>M$58*Assumptions_old!$M$71*(1+Assumptions_old!$Q$24)^(M$1-$G$1)*CHOOSE(Assumptions_old!$O$3,'Cost Curves'!L$26,'Cost Curves'!L$27,'Cost Curves'!L$28)</f>
        <v>0</v>
      </c>
      <c r="N71" s="234">
        <f>N$58*Assumptions_old!$M$71*(1+Assumptions_old!$Q$24)^(N$1-$G$1)*CHOOSE(Assumptions_old!$O$3,'Cost Curves'!M$26,'Cost Curves'!M$27,'Cost Curves'!M$28)</f>
        <v>0</v>
      </c>
      <c r="O71" s="234">
        <f>O$58*Assumptions_old!$M$71*(1+Assumptions_old!$Q$24)^(O$1-$G$1)*CHOOSE(Assumptions_old!$O$3,'Cost Curves'!N$26,'Cost Curves'!N$27,'Cost Curves'!N$28)</f>
        <v>0</v>
      </c>
      <c r="P71" s="234">
        <f>P$58*Assumptions_old!$M$71*(1+Assumptions_old!$Q$24)^(P$1-$G$1)*CHOOSE(Assumptions_old!$O$3,'Cost Curves'!O$26,'Cost Curves'!O$27,'Cost Curves'!O$28)</f>
        <v>0</v>
      </c>
      <c r="Q71" s="234">
        <f>Q$58*Assumptions_old!$M$71*(1+Assumptions_old!$Q$24)^(Q$1-$G$1)*CHOOSE(Assumptions_old!$O$3,'Cost Curves'!P$26,'Cost Curves'!P$27,'Cost Curves'!P$28)</f>
        <v>0</v>
      </c>
      <c r="R71" s="234">
        <f>R$58*Assumptions_old!$M$71*(1+Assumptions_old!$Q$24)^(R$1-$G$1)*CHOOSE(Assumptions_old!$O$3,'Cost Curves'!Q$26,'Cost Curves'!Q$27,'Cost Curves'!Q$28)</f>
        <v>0</v>
      </c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9"/>
      <c r="C72" s="12"/>
      <c r="D72" s="125" t="s">
        <v>83</v>
      </c>
      <c r="E72" s="12"/>
      <c r="F72" s="12"/>
      <c r="G72" s="234">
        <f>G$58*Assumptions_old!$N$71*(1+Assumptions_old!$Q$24)^(G$1-$G$1)*CHOOSE(Assumptions_old!$O$3,'Cost Curves'!F$30,'Cost Curves'!F$31,'Cost Curves'!F$32)</f>
        <v>0</v>
      </c>
      <c r="H72" s="234">
        <f>H$58*Assumptions_old!$N$71*(1+Assumptions_old!$Q$24)^(H$1-$G$1)*CHOOSE(Assumptions_old!$O$3,'Cost Curves'!G$30,'Cost Curves'!G$31,'Cost Curves'!G$32)</f>
        <v>0</v>
      </c>
      <c r="I72" s="234">
        <f>I$58*Assumptions_old!$N$71*(1+Assumptions_old!$Q$24)^(I$1-$G$1)*CHOOSE(Assumptions_old!$O$3,'Cost Curves'!H$30,'Cost Curves'!H$31,'Cost Curves'!H$32)</f>
        <v>0</v>
      </c>
      <c r="J72" s="234">
        <f>J$58*Assumptions_old!$N$71*(1+Assumptions_old!$Q$24)^(J$1-$G$1)*CHOOSE(Assumptions_old!$O$3,'Cost Curves'!I$30,'Cost Curves'!I$31,'Cost Curves'!I$32)</f>
        <v>0</v>
      </c>
      <c r="K72" s="234">
        <f>K$58*Assumptions_old!$N$71*(1+Assumptions_old!$Q$24)^(K$1-$G$1)*CHOOSE(Assumptions_old!$O$3,'Cost Curves'!J$30,'Cost Curves'!J$31,'Cost Curves'!J$32)</f>
        <v>0</v>
      </c>
      <c r="L72" s="234">
        <f>L$58*Assumptions_old!$N$71*(1+Assumptions_old!$Q$24)^(L$1-$G$1)*CHOOSE(Assumptions_old!$O$3,'Cost Curves'!K$30,'Cost Curves'!K$31,'Cost Curves'!K$32)</f>
        <v>0</v>
      </c>
      <c r="M72" s="234">
        <f>M$58*Assumptions_old!$N$71*(1+Assumptions_old!$Q$24)^(M$1-$G$1)*CHOOSE(Assumptions_old!$O$3,'Cost Curves'!L$30,'Cost Curves'!L$31,'Cost Curves'!L$32)</f>
        <v>0</v>
      </c>
      <c r="N72" s="234">
        <f>N$58*Assumptions_old!$N$71*(1+Assumptions_old!$Q$24)^(N$1-$G$1)*CHOOSE(Assumptions_old!$O$3,'Cost Curves'!M$30,'Cost Curves'!M$31,'Cost Curves'!M$32)</f>
        <v>0</v>
      </c>
      <c r="O72" s="234">
        <f>O$58*Assumptions_old!$N$71*(1+Assumptions_old!$Q$24)^(O$1-$G$1)*CHOOSE(Assumptions_old!$O$3,'Cost Curves'!N$30,'Cost Curves'!N$31,'Cost Curves'!N$32)</f>
        <v>0</v>
      </c>
      <c r="P72" s="234">
        <f>P$58*Assumptions_old!$N$71*(1+Assumptions_old!$Q$24)^(P$1-$G$1)*CHOOSE(Assumptions_old!$O$3,'Cost Curves'!O$30,'Cost Curves'!O$31,'Cost Curves'!O$32)</f>
        <v>0</v>
      </c>
      <c r="Q72" s="234">
        <f>Q$58*Assumptions_old!$N$71*(1+Assumptions_old!$Q$24)^(Q$1-$G$1)*CHOOSE(Assumptions_old!$O$3,'Cost Curves'!P$30,'Cost Curves'!P$31,'Cost Curves'!P$32)</f>
        <v>0</v>
      </c>
      <c r="R72" s="234">
        <f>R$58*Assumptions_old!$N$71*(1+Assumptions_old!$Q$24)^(R$1-$G$1)*CHOOSE(Assumptions_old!$O$3,'Cost Curves'!Q$30,'Cost Curves'!Q$31,'Cost Curves'!Q$32)</f>
        <v>0</v>
      </c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9"/>
      <c r="C73" s="12"/>
      <c r="D73" s="125" t="s">
        <v>84</v>
      </c>
      <c r="E73" s="12"/>
      <c r="F73" s="12"/>
      <c r="G73" s="234">
        <f>G$58*Assumptions_old!$O$71*(1+Assumptions_old!$Q$24)^(G$1-$G$1)*CHOOSE(Assumptions_old!$O$3,'Cost Curves'!F$34,'Cost Curves'!F$35,'Cost Curves'!F$36)</f>
        <v>0</v>
      </c>
      <c r="H73" s="234">
        <f>H$58*Assumptions_old!$O$71*(1+Assumptions_old!$Q$24)^(H$1-$G$1)*CHOOSE(Assumptions_old!$O$3,'Cost Curves'!G$34,'Cost Curves'!G$35,'Cost Curves'!G$36)</f>
        <v>0</v>
      </c>
      <c r="I73" s="234">
        <f>I$58*Assumptions_old!$O$71*(1+Assumptions_old!$Q$24)^(I$1-$G$1)*CHOOSE(Assumptions_old!$O$3,'Cost Curves'!H$34,'Cost Curves'!H$35,'Cost Curves'!H$36)</f>
        <v>0</v>
      </c>
      <c r="J73" s="234">
        <f>J$58*Assumptions_old!$O$71*(1+Assumptions_old!$Q$24)^(J$1-$G$1)*CHOOSE(Assumptions_old!$O$3,'Cost Curves'!I$34,'Cost Curves'!I$35,'Cost Curves'!I$36)</f>
        <v>0</v>
      </c>
      <c r="K73" s="234">
        <f>K$58*Assumptions_old!$O$71*(1+Assumptions_old!$Q$24)^(K$1-$G$1)*CHOOSE(Assumptions_old!$O$3,'Cost Curves'!J$34,'Cost Curves'!J$35,'Cost Curves'!J$36)</f>
        <v>0</v>
      </c>
      <c r="L73" s="234">
        <f>L$58*Assumptions_old!$O$71*(1+Assumptions_old!$Q$24)^(L$1-$G$1)*CHOOSE(Assumptions_old!$O$3,'Cost Curves'!K$34,'Cost Curves'!K$35,'Cost Curves'!K$36)</f>
        <v>0</v>
      </c>
      <c r="M73" s="234">
        <f>M$58*Assumptions_old!$O$71*(1+Assumptions_old!$Q$24)^(M$1-$G$1)*CHOOSE(Assumptions_old!$O$3,'Cost Curves'!L$34,'Cost Curves'!L$35,'Cost Curves'!L$36)</f>
        <v>0</v>
      </c>
      <c r="N73" s="234">
        <f>N$58*Assumptions_old!$O$71*(1+Assumptions_old!$Q$24)^(N$1-$G$1)*CHOOSE(Assumptions_old!$O$3,'Cost Curves'!M$34,'Cost Curves'!M$35,'Cost Curves'!M$36)</f>
        <v>0</v>
      </c>
      <c r="O73" s="234">
        <f>O$58*Assumptions_old!$O$71*(1+Assumptions_old!$Q$24)^(O$1-$G$1)*CHOOSE(Assumptions_old!$O$3,'Cost Curves'!N$34,'Cost Curves'!N$35,'Cost Curves'!N$36)</f>
        <v>0</v>
      </c>
      <c r="P73" s="234">
        <f>P$58*Assumptions_old!$O$71*(1+Assumptions_old!$Q$24)^(P$1-$G$1)*CHOOSE(Assumptions_old!$O$3,'Cost Curves'!O$34,'Cost Curves'!O$35,'Cost Curves'!O$36)</f>
        <v>0</v>
      </c>
      <c r="Q73" s="234">
        <f>Q$58*Assumptions_old!$O$71*(1+Assumptions_old!$Q$24)^(Q$1-$G$1)*CHOOSE(Assumptions_old!$O$3,'Cost Curves'!P$34,'Cost Curves'!P$35,'Cost Curves'!P$36)</f>
        <v>0</v>
      </c>
      <c r="R73" s="234">
        <f>R$58*Assumptions_old!$O$71*(1+Assumptions_old!$Q$24)^(R$1-$G$1)*CHOOSE(Assumptions_old!$O$3,'Cost Curves'!Q$34,'Cost Curves'!Q$35,'Cost Curves'!Q$36)</f>
        <v>0</v>
      </c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9"/>
      <c r="C74" s="12"/>
      <c r="D74" s="125" t="s">
        <v>89</v>
      </c>
      <c r="E74" s="12"/>
      <c r="F74" s="12"/>
      <c r="G74" s="234">
        <f>G$58*Assumptions_old!$P$71*(1+Assumptions_old!$Q$24)^(G$1-$G$1)*CHOOSE(Assumptions_old!$O$3,'Cost Curves'!F$38,'Cost Curves'!F$39,'Cost Curves'!F$40)</f>
        <v>0</v>
      </c>
      <c r="H74" s="234">
        <f>H$58*Assumptions_old!$P$71*(1+Assumptions_old!$Q$24)^(H$1-$G$1)*CHOOSE(Assumptions_old!$O$3,'Cost Curves'!G$38,'Cost Curves'!G$39,'Cost Curves'!G$40)</f>
        <v>0</v>
      </c>
      <c r="I74" s="234">
        <f>I$58*Assumptions_old!$P$71*(1+Assumptions_old!$Q$24)^(I$1-$G$1)*CHOOSE(Assumptions_old!$O$3,'Cost Curves'!H$38,'Cost Curves'!H$39,'Cost Curves'!H$40)</f>
        <v>0</v>
      </c>
      <c r="J74" s="234">
        <f>J$58*Assumptions_old!$P$71*(1+Assumptions_old!$Q$24)^(J$1-$G$1)*CHOOSE(Assumptions_old!$O$3,'Cost Curves'!I$38,'Cost Curves'!I$39,'Cost Curves'!I$40)</f>
        <v>0</v>
      </c>
      <c r="K74" s="234">
        <f>K$58*Assumptions_old!$P$71*(1+Assumptions_old!$Q$24)^(K$1-$G$1)*CHOOSE(Assumptions_old!$O$3,'Cost Curves'!J$38,'Cost Curves'!J$39,'Cost Curves'!J$40)</f>
        <v>0</v>
      </c>
      <c r="L74" s="234">
        <f>L$58*Assumptions_old!$P$71*(1+Assumptions_old!$Q$24)^(L$1-$G$1)*CHOOSE(Assumptions_old!$O$3,'Cost Curves'!K$38,'Cost Curves'!K$39,'Cost Curves'!K$40)</f>
        <v>0</v>
      </c>
      <c r="M74" s="234">
        <f>M$58*Assumptions_old!$P$71*(1+Assumptions_old!$Q$24)^(M$1-$G$1)*CHOOSE(Assumptions_old!$O$3,'Cost Curves'!L$38,'Cost Curves'!L$39,'Cost Curves'!L$40)</f>
        <v>0</v>
      </c>
      <c r="N74" s="234">
        <f>N$58*Assumptions_old!$P$71*(1+Assumptions_old!$Q$24)^(N$1-$G$1)*CHOOSE(Assumptions_old!$O$3,'Cost Curves'!M$38,'Cost Curves'!M$39,'Cost Curves'!M$40)</f>
        <v>0</v>
      </c>
      <c r="O74" s="234">
        <f>O$58*Assumptions_old!$P$71*(1+Assumptions_old!$Q$24)^(O$1-$G$1)*CHOOSE(Assumptions_old!$O$3,'Cost Curves'!N$38,'Cost Curves'!N$39,'Cost Curves'!N$40)</f>
        <v>0</v>
      </c>
      <c r="P74" s="234">
        <f>P$58*Assumptions_old!$P$71*(1+Assumptions_old!$Q$24)^(P$1-$G$1)*CHOOSE(Assumptions_old!$O$3,'Cost Curves'!O$38,'Cost Curves'!O$39,'Cost Curves'!O$40)</f>
        <v>0</v>
      </c>
      <c r="Q74" s="234">
        <f>Q$58*Assumptions_old!$P$71*(1+Assumptions_old!$Q$24)^(Q$1-$G$1)*CHOOSE(Assumptions_old!$O$3,'Cost Curves'!P$38,'Cost Curves'!P$39,'Cost Curves'!P$40)</f>
        <v>0</v>
      </c>
      <c r="R74" s="234">
        <f>R$58*Assumptions_old!$P$71*(1+Assumptions_old!$Q$24)^(R$1-$G$1)*CHOOSE(Assumptions_old!$O$3,'Cost Curves'!Q$38,'Cost Curves'!Q$39,'Cost Curves'!Q$40)</f>
        <v>0</v>
      </c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9"/>
      <c r="C75" s="12"/>
      <c r="D75" s="125" t="s">
        <v>90</v>
      </c>
      <c r="E75" s="12"/>
      <c r="F75" s="12"/>
      <c r="G75" s="234">
        <f>G$58*Assumptions_old!$Q$71*(1+Assumptions_old!$Q$24)^(G$1-$G$1)*CHOOSE(Assumptions_old!$O$3,'Cost Curves'!F$42,'Cost Curves'!F$43,'Cost Curves'!F$44)</f>
        <v>0</v>
      </c>
      <c r="H75" s="234">
        <f>H$58*Assumptions_old!$Q$71*(1+Assumptions_old!$Q$24)^(H$1-$G$1)*CHOOSE(Assumptions_old!$O$3,'Cost Curves'!G$42,'Cost Curves'!G$43,'Cost Curves'!G$44)</f>
        <v>0</v>
      </c>
      <c r="I75" s="234">
        <f>I$58*Assumptions_old!$Q$71*(1+Assumptions_old!$Q$24)^(I$1-$G$1)*CHOOSE(Assumptions_old!$O$3,'Cost Curves'!H$42,'Cost Curves'!H$43,'Cost Curves'!H$44)</f>
        <v>0</v>
      </c>
      <c r="J75" s="234">
        <f>J$58*Assumptions_old!$Q$71*(1+Assumptions_old!$Q$24)^(J$1-$G$1)*CHOOSE(Assumptions_old!$O$3,'Cost Curves'!I$42,'Cost Curves'!I$43,'Cost Curves'!I$44)</f>
        <v>0</v>
      </c>
      <c r="K75" s="234">
        <f>K$58*Assumptions_old!$Q$71*(1+Assumptions_old!$Q$24)^(K$1-$G$1)*CHOOSE(Assumptions_old!$O$3,'Cost Curves'!J$42,'Cost Curves'!J$43,'Cost Curves'!J$44)</f>
        <v>0</v>
      </c>
      <c r="L75" s="234">
        <f>L$58*Assumptions_old!$Q$71*(1+Assumptions_old!$Q$24)^(L$1-$G$1)*CHOOSE(Assumptions_old!$O$3,'Cost Curves'!K$42,'Cost Curves'!K$43,'Cost Curves'!K$44)</f>
        <v>0</v>
      </c>
      <c r="M75" s="234">
        <f>M$58*Assumptions_old!$Q$71*(1+Assumptions_old!$Q$24)^(M$1-$G$1)*CHOOSE(Assumptions_old!$O$3,'Cost Curves'!L$42,'Cost Curves'!L$43,'Cost Curves'!L$44)</f>
        <v>0</v>
      </c>
      <c r="N75" s="234">
        <f>N$58*Assumptions_old!$Q$71*(1+Assumptions_old!$Q$24)^(N$1-$G$1)*CHOOSE(Assumptions_old!$O$3,'Cost Curves'!M$42,'Cost Curves'!M$43,'Cost Curves'!M$44)</f>
        <v>0</v>
      </c>
      <c r="O75" s="234">
        <f>O$58*Assumptions_old!$Q$71*(1+Assumptions_old!$Q$24)^(O$1-$G$1)*CHOOSE(Assumptions_old!$O$3,'Cost Curves'!N$42,'Cost Curves'!N$43,'Cost Curves'!N$44)</f>
        <v>0</v>
      </c>
      <c r="P75" s="234">
        <f>P$58*Assumptions_old!$Q$71*(1+Assumptions_old!$Q$24)^(P$1-$G$1)*CHOOSE(Assumptions_old!$O$3,'Cost Curves'!O$42,'Cost Curves'!O$43,'Cost Curves'!O$44)</f>
        <v>0</v>
      </c>
      <c r="Q75" s="234">
        <f>Q$58*Assumptions_old!$Q$71*(1+Assumptions_old!$Q$24)^(Q$1-$G$1)*CHOOSE(Assumptions_old!$O$3,'Cost Curves'!P$42,'Cost Curves'!P$43,'Cost Curves'!P$44)</f>
        <v>0</v>
      </c>
      <c r="R75" s="234">
        <f>R$58*Assumptions_old!$Q$71*(1+Assumptions_old!$Q$24)^(R$1-$G$1)*CHOOSE(Assumptions_old!$O$3,'Cost Curves'!Q$42,'Cost Curves'!Q$43,'Cost Curves'!Q$44)</f>
        <v>0</v>
      </c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9"/>
      <c r="C76" s="12"/>
      <c r="D76" s="125" t="s">
        <v>91</v>
      </c>
      <c r="E76" s="12"/>
      <c r="F76" s="12"/>
      <c r="G76" s="234">
        <f>G$58*Assumptions_old!$R$71*(1+Assumptions_old!$Q$24)^(G$1-$G$1)*CHOOSE(Assumptions_old!$O$3,'Cost Curves'!F$46,'Cost Curves'!F$47,'Cost Curves'!F$48)</f>
        <v>0</v>
      </c>
      <c r="H76" s="234">
        <f>H$58*Assumptions_old!$R$71*(1+Assumptions_old!$Q$24)^(H$1-$G$1)*CHOOSE(Assumptions_old!$O$3,'Cost Curves'!G$46,'Cost Curves'!G$47,'Cost Curves'!G$48)</f>
        <v>0</v>
      </c>
      <c r="I76" s="234">
        <f>I$58*Assumptions_old!$R$71*(1+Assumptions_old!$Q$24)^(I$1-$G$1)*CHOOSE(Assumptions_old!$O$3,'Cost Curves'!H$46,'Cost Curves'!H$47,'Cost Curves'!H$48)</f>
        <v>0</v>
      </c>
      <c r="J76" s="234">
        <f>J$58*Assumptions_old!$R$71*(1+Assumptions_old!$Q$24)^(J$1-$G$1)*CHOOSE(Assumptions_old!$O$3,'Cost Curves'!I$46,'Cost Curves'!I$47,'Cost Curves'!I$48)</f>
        <v>0</v>
      </c>
      <c r="K76" s="234">
        <f>K$58*Assumptions_old!$R$71*(1+Assumptions_old!$Q$24)^(K$1-$G$1)*CHOOSE(Assumptions_old!$O$3,'Cost Curves'!J$46,'Cost Curves'!J$47,'Cost Curves'!J$48)</f>
        <v>0</v>
      </c>
      <c r="L76" s="234">
        <f>L$58*Assumptions_old!$R$71*(1+Assumptions_old!$Q$24)^(L$1-$G$1)*CHOOSE(Assumptions_old!$O$3,'Cost Curves'!K$46,'Cost Curves'!K$47,'Cost Curves'!K$48)</f>
        <v>0</v>
      </c>
      <c r="M76" s="234">
        <f>M$58*Assumptions_old!$R$71*(1+Assumptions_old!$Q$24)^(M$1-$G$1)*CHOOSE(Assumptions_old!$O$3,'Cost Curves'!L$46,'Cost Curves'!L$47,'Cost Curves'!L$48)</f>
        <v>0</v>
      </c>
      <c r="N76" s="234">
        <f>N$58*Assumptions_old!$R$71*(1+Assumptions_old!$Q$24)^(N$1-$G$1)*CHOOSE(Assumptions_old!$O$3,'Cost Curves'!M$46,'Cost Curves'!M$47,'Cost Curves'!M$48)</f>
        <v>0</v>
      </c>
      <c r="O76" s="234">
        <f>O$58*Assumptions_old!$R$71*(1+Assumptions_old!$Q$24)^(O$1-$G$1)*CHOOSE(Assumptions_old!$O$3,'Cost Curves'!N$46,'Cost Curves'!N$47,'Cost Curves'!N$48)</f>
        <v>0</v>
      </c>
      <c r="P76" s="234">
        <f>P$58*Assumptions_old!$R$71*(1+Assumptions_old!$Q$24)^(P$1-$G$1)*CHOOSE(Assumptions_old!$O$3,'Cost Curves'!O$46,'Cost Curves'!O$47,'Cost Curves'!O$48)</f>
        <v>0</v>
      </c>
      <c r="Q76" s="234">
        <f>Q$58*Assumptions_old!$R$71*(1+Assumptions_old!$Q$24)^(Q$1-$G$1)*CHOOSE(Assumptions_old!$O$3,'Cost Curves'!P$46,'Cost Curves'!P$47,'Cost Curves'!P$48)</f>
        <v>0</v>
      </c>
      <c r="R76" s="234">
        <f>R$58*Assumptions_old!$R$71*(1+Assumptions_old!$Q$24)^(R$1-$G$1)*CHOOSE(Assumptions_old!$O$3,'Cost Curves'!Q$46,'Cost Curves'!Q$47,'Cost Curves'!Q$48)</f>
        <v>0</v>
      </c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9"/>
      <c r="C77" s="12"/>
      <c r="D77" s="125" t="s">
        <v>92</v>
      </c>
      <c r="E77" s="12"/>
      <c r="F77" s="12"/>
      <c r="G77" s="234">
        <f>G$58*Assumptions_old!$S$71*(1+Assumptions_old!$Q$24)^(G$1-$G$1)*CHOOSE(Assumptions_old!$O$3,'Cost Curves'!F$50,'Cost Curves'!F$51,'Cost Curves'!F$52)</f>
        <v>0</v>
      </c>
      <c r="H77" s="234">
        <f>H$58*Assumptions_old!$S$71*(1+Assumptions_old!$Q$24)^(H$1-$G$1)*CHOOSE(Assumptions_old!$O$3,'Cost Curves'!G$50,'Cost Curves'!G$51,'Cost Curves'!G$52)</f>
        <v>0</v>
      </c>
      <c r="I77" s="234">
        <f>I$58*Assumptions_old!$S$71*(1+Assumptions_old!$Q$24)^(I$1-$G$1)*CHOOSE(Assumptions_old!$O$3,'Cost Curves'!H$50,'Cost Curves'!H$51,'Cost Curves'!H$52)</f>
        <v>0</v>
      </c>
      <c r="J77" s="234">
        <f>J$58*Assumptions_old!$S$71*(1+Assumptions_old!$Q$24)^(J$1-$G$1)*CHOOSE(Assumptions_old!$O$3,'Cost Curves'!I$50,'Cost Curves'!I$51,'Cost Curves'!I$52)</f>
        <v>0</v>
      </c>
      <c r="K77" s="234">
        <f>K$58*Assumptions_old!$S$71*(1+Assumptions_old!$Q$24)^(K$1-$G$1)*CHOOSE(Assumptions_old!$O$3,'Cost Curves'!J$50,'Cost Curves'!J$51,'Cost Curves'!J$52)</f>
        <v>0</v>
      </c>
      <c r="L77" s="234">
        <f>L$58*Assumptions_old!$S$71*(1+Assumptions_old!$Q$24)^(L$1-$G$1)*CHOOSE(Assumptions_old!$O$3,'Cost Curves'!K$50,'Cost Curves'!K$51,'Cost Curves'!K$52)</f>
        <v>0</v>
      </c>
      <c r="M77" s="234">
        <f>M$58*Assumptions_old!$S$71*(1+Assumptions_old!$Q$24)^(M$1-$G$1)*CHOOSE(Assumptions_old!$O$3,'Cost Curves'!L$50,'Cost Curves'!L$51,'Cost Curves'!L$52)</f>
        <v>0</v>
      </c>
      <c r="N77" s="234">
        <f>N$58*Assumptions_old!$S$71*(1+Assumptions_old!$Q$24)^(N$1-$G$1)*CHOOSE(Assumptions_old!$O$3,'Cost Curves'!M$50,'Cost Curves'!M$51,'Cost Curves'!M$52)</f>
        <v>0</v>
      </c>
      <c r="O77" s="234">
        <f>O$58*Assumptions_old!$S$71*(1+Assumptions_old!$Q$24)^(O$1-$G$1)*CHOOSE(Assumptions_old!$O$3,'Cost Curves'!N$50,'Cost Curves'!N$51,'Cost Curves'!N$52)</f>
        <v>0</v>
      </c>
      <c r="P77" s="234">
        <f>P$58*Assumptions_old!$S$71*(1+Assumptions_old!$Q$24)^(P$1-$G$1)*CHOOSE(Assumptions_old!$O$3,'Cost Curves'!O$50,'Cost Curves'!O$51,'Cost Curves'!O$52)</f>
        <v>0</v>
      </c>
      <c r="Q77" s="234">
        <f>Q$58*Assumptions_old!$S$71*(1+Assumptions_old!$Q$24)^(Q$1-$G$1)*CHOOSE(Assumptions_old!$O$3,'Cost Curves'!P$50,'Cost Curves'!P$51,'Cost Curves'!P$52)</f>
        <v>0</v>
      </c>
      <c r="R77" s="234">
        <f>R$58*Assumptions_old!$S$71*(1+Assumptions_old!$Q$24)^(R$1-$G$1)*CHOOSE(Assumptions_old!$O$3,'Cost Curves'!Q$50,'Cost Curves'!Q$51,'Cost Curves'!Q$52)</f>
        <v>0</v>
      </c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9"/>
      <c r="C78" s="12"/>
      <c r="D78" s="125" t="s">
        <v>93</v>
      </c>
      <c r="E78" s="12"/>
      <c r="F78" s="12"/>
      <c r="G78" s="234">
        <f>G$58*Assumptions_old!$T$71*(1+Assumptions_old!$Q$24)^(G$1-$G$1)*CHOOSE(Assumptions_old!$O$3,'Cost Curves'!F$54,'Cost Curves'!F$55,'Cost Curves'!F$56)</f>
        <v>0</v>
      </c>
      <c r="H78" s="234">
        <f>H$58*Assumptions_old!$T$71*(1+Assumptions_old!$Q$24)^(H$1-$G$1)*CHOOSE(Assumptions_old!$O$3,'Cost Curves'!G$54,'Cost Curves'!G$55,'Cost Curves'!G$56)</f>
        <v>0</v>
      </c>
      <c r="I78" s="234">
        <f>I$58*Assumptions_old!$T$71*(1+Assumptions_old!$Q$24)^(I$1-$G$1)*CHOOSE(Assumptions_old!$O$3,'Cost Curves'!H$54,'Cost Curves'!H$55,'Cost Curves'!H$56)</f>
        <v>0</v>
      </c>
      <c r="J78" s="234">
        <f>J$58*Assumptions_old!$T$71*(1+Assumptions_old!$Q$24)^(J$1-$G$1)*CHOOSE(Assumptions_old!$O$3,'Cost Curves'!I$54,'Cost Curves'!I$55,'Cost Curves'!I$56)</f>
        <v>0</v>
      </c>
      <c r="K78" s="234">
        <f>K$58*Assumptions_old!$T$71*(1+Assumptions_old!$Q$24)^(K$1-$G$1)*CHOOSE(Assumptions_old!$O$3,'Cost Curves'!J$54,'Cost Curves'!J$55,'Cost Curves'!J$56)</f>
        <v>0</v>
      </c>
      <c r="L78" s="234">
        <f>L$58*Assumptions_old!$T$71*(1+Assumptions_old!$Q$24)^(L$1-$G$1)*CHOOSE(Assumptions_old!$O$3,'Cost Curves'!K$54,'Cost Curves'!K$55,'Cost Curves'!K$56)</f>
        <v>0</v>
      </c>
      <c r="M78" s="234">
        <f>M$58*Assumptions_old!$T$71*(1+Assumptions_old!$Q$24)^(M$1-$G$1)*CHOOSE(Assumptions_old!$O$3,'Cost Curves'!L$54,'Cost Curves'!L$55,'Cost Curves'!L$56)</f>
        <v>0</v>
      </c>
      <c r="N78" s="234">
        <f>N$58*Assumptions_old!$T$71*(1+Assumptions_old!$Q$24)^(N$1-$G$1)*CHOOSE(Assumptions_old!$O$3,'Cost Curves'!M$54,'Cost Curves'!M$55,'Cost Curves'!M$56)</f>
        <v>0</v>
      </c>
      <c r="O78" s="234">
        <f>O$58*Assumptions_old!$T$71*(1+Assumptions_old!$Q$24)^(O$1-$G$1)*CHOOSE(Assumptions_old!$O$3,'Cost Curves'!N$54,'Cost Curves'!N$55,'Cost Curves'!N$56)</f>
        <v>0</v>
      </c>
      <c r="P78" s="234">
        <f>P$58*Assumptions_old!$T$71*(1+Assumptions_old!$Q$24)^(P$1-$G$1)*CHOOSE(Assumptions_old!$O$3,'Cost Curves'!O$54,'Cost Curves'!O$55,'Cost Curves'!O$56)</f>
        <v>0</v>
      </c>
      <c r="Q78" s="234">
        <f>Q$58*Assumptions_old!$T$71*(1+Assumptions_old!$Q$24)^(Q$1-$G$1)*CHOOSE(Assumptions_old!$O$3,'Cost Curves'!P$54,'Cost Curves'!P$55,'Cost Curves'!P$56)</f>
        <v>0</v>
      </c>
      <c r="R78" s="234">
        <f>R$58*Assumptions_old!$T$71*(1+Assumptions_old!$Q$24)^(R$1-$G$1)*CHOOSE(Assumptions_old!$O$3,'Cost Curves'!Q$54,'Cost Curves'!Q$55,'Cost Curves'!Q$56)</f>
        <v>0</v>
      </c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9"/>
      <c r="C79" s="12"/>
      <c r="D79" s="125" t="s">
        <v>94</v>
      </c>
      <c r="E79" s="12"/>
      <c r="F79" s="12"/>
      <c r="G79" s="234">
        <f>G$58*Assumptions_old!$U$71*(1+Assumptions_old!$Q$24)^(G$1-$G$1)*CHOOSE(Assumptions_old!$O$3,'Cost Curves'!F$58,'Cost Curves'!F$59,'Cost Curves'!F$60)</f>
        <v>0</v>
      </c>
      <c r="H79" s="234">
        <f>H$58*Assumptions_old!$U$71*(1+Assumptions_old!$Q$24)^(H$1-$G$1)*CHOOSE(Assumptions_old!$O$3,'Cost Curves'!G$58,'Cost Curves'!G$59,'Cost Curves'!G$60)</f>
        <v>0</v>
      </c>
      <c r="I79" s="234">
        <f>I$58*Assumptions_old!$U$71*(1+Assumptions_old!$Q$24)^(I$1-$G$1)*CHOOSE(Assumptions_old!$O$3,'Cost Curves'!H$58,'Cost Curves'!H$59,'Cost Curves'!H$60)</f>
        <v>0</v>
      </c>
      <c r="J79" s="234">
        <f>J$58*Assumptions_old!$U$71*(1+Assumptions_old!$Q$24)^(J$1-$G$1)*CHOOSE(Assumptions_old!$O$3,'Cost Curves'!I$58,'Cost Curves'!I$59,'Cost Curves'!I$60)</f>
        <v>0</v>
      </c>
      <c r="K79" s="234">
        <f>K$58*Assumptions_old!$U$71*(1+Assumptions_old!$Q$24)^(K$1-$G$1)*CHOOSE(Assumptions_old!$O$3,'Cost Curves'!J$58,'Cost Curves'!J$59,'Cost Curves'!J$60)</f>
        <v>0</v>
      </c>
      <c r="L79" s="234">
        <f>L$58*Assumptions_old!$U$71*(1+Assumptions_old!$Q$24)^(L$1-$G$1)*CHOOSE(Assumptions_old!$O$3,'Cost Curves'!K$58,'Cost Curves'!K$59,'Cost Curves'!K$60)</f>
        <v>0</v>
      </c>
      <c r="M79" s="234">
        <f>M$58*Assumptions_old!$U$71*(1+Assumptions_old!$Q$24)^(M$1-$G$1)*CHOOSE(Assumptions_old!$O$3,'Cost Curves'!L$58,'Cost Curves'!L$59,'Cost Curves'!L$60)</f>
        <v>0</v>
      </c>
      <c r="N79" s="234">
        <f>N$58*Assumptions_old!$U$71*(1+Assumptions_old!$Q$24)^(N$1-$G$1)*CHOOSE(Assumptions_old!$O$3,'Cost Curves'!M$58,'Cost Curves'!M$59,'Cost Curves'!M$60)</f>
        <v>0</v>
      </c>
      <c r="O79" s="234">
        <f>O$58*Assumptions_old!$U$71*(1+Assumptions_old!$Q$24)^(O$1-$G$1)*CHOOSE(Assumptions_old!$O$3,'Cost Curves'!N$58,'Cost Curves'!N$59,'Cost Curves'!N$60)</f>
        <v>0</v>
      </c>
      <c r="P79" s="234">
        <f>P$58*Assumptions_old!$U$71*(1+Assumptions_old!$Q$24)^(P$1-$G$1)*CHOOSE(Assumptions_old!$O$3,'Cost Curves'!O$58,'Cost Curves'!O$59,'Cost Curves'!O$60)</f>
        <v>0</v>
      </c>
      <c r="Q79" s="234">
        <f>Q$58*Assumptions_old!$U$71*(1+Assumptions_old!$Q$24)^(Q$1-$G$1)*CHOOSE(Assumptions_old!$O$3,'Cost Curves'!P$58,'Cost Curves'!P$59,'Cost Curves'!P$60)</f>
        <v>0</v>
      </c>
      <c r="R79" s="234">
        <f>R$58*Assumptions_old!$U$71*(1+Assumptions_old!$Q$24)^(R$1-$G$1)*CHOOSE(Assumptions_old!$O$3,'Cost Curves'!Q$58,'Cost Curves'!Q$59,'Cost Curves'!Q$60)</f>
        <v>0</v>
      </c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9"/>
      <c r="C80" s="12"/>
      <c r="D80" s="125" t="s">
        <v>95</v>
      </c>
      <c r="E80" s="12"/>
      <c r="F80" s="12"/>
      <c r="G80" s="234">
        <f>G$58*Assumptions_old!$V$71*(1+Assumptions_old!$Q$24)^(G$1-$G$1)*CHOOSE(Assumptions_old!$O$3,'Cost Curves'!F$62,'Cost Curves'!F$63,'Cost Curves'!F$64)</f>
        <v>0</v>
      </c>
      <c r="H80" s="234">
        <f>H$58*Assumptions_old!$V$71*(1+Assumptions_old!$Q$24)^(H$1-$G$1)*CHOOSE(Assumptions_old!$O$3,'Cost Curves'!G$62,'Cost Curves'!G$63,'Cost Curves'!G$64)</f>
        <v>0</v>
      </c>
      <c r="I80" s="234">
        <f>I$58*Assumptions_old!$V$71*(1+Assumptions_old!$Q$24)^(I$1-$G$1)*CHOOSE(Assumptions_old!$O$3,'Cost Curves'!H$62,'Cost Curves'!H$63,'Cost Curves'!H$64)</f>
        <v>0</v>
      </c>
      <c r="J80" s="234">
        <f>J$58*Assumptions_old!$V$71*(1+Assumptions_old!$Q$24)^(J$1-$G$1)*CHOOSE(Assumptions_old!$O$3,'Cost Curves'!I$62,'Cost Curves'!I$63,'Cost Curves'!I$64)</f>
        <v>0</v>
      </c>
      <c r="K80" s="234">
        <f>K$58*Assumptions_old!$V$71*(1+Assumptions_old!$Q$24)^(K$1-$G$1)*CHOOSE(Assumptions_old!$O$3,'Cost Curves'!J$62,'Cost Curves'!J$63,'Cost Curves'!J$64)</f>
        <v>0</v>
      </c>
      <c r="L80" s="234">
        <f>L$58*Assumptions_old!$V$71*(1+Assumptions_old!$Q$24)^(L$1-$G$1)*CHOOSE(Assumptions_old!$O$3,'Cost Curves'!K$62,'Cost Curves'!K$63,'Cost Curves'!K$64)</f>
        <v>0</v>
      </c>
      <c r="M80" s="234">
        <f>M$58*Assumptions_old!$V$71*(1+Assumptions_old!$Q$24)^(M$1-$G$1)*CHOOSE(Assumptions_old!$O$3,'Cost Curves'!L$62,'Cost Curves'!L$63,'Cost Curves'!L$64)</f>
        <v>0</v>
      </c>
      <c r="N80" s="234">
        <f>N$58*Assumptions_old!$V$71*(1+Assumptions_old!$Q$24)^(N$1-$G$1)*CHOOSE(Assumptions_old!$O$3,'Cost Curves'!M$62,'Cost Curves'!M$63,'Cost Curves'!M$64)</f>
        <v>0</v>
      </c>
      <c r="O80" s="234">
        <f>O$58*Assumptions_old!$V$71*(1+Assumptions_old!$Q$24)^(O$1-$G$1)*CHOOSE(Assumptions_old!$O$3,'Cost Curves'!N$62,'Cost Curves'!N$63,'Cost Curves'!N$64)</f>
        <v>0</v>
      </c>
      <c r="P80" s="234">
        <f>P$58*Assumptions_old!$V$71*(1+Assumptions_old!$Q$24)^(P$1-$G$1)*CHOOSE(Assumptions_old!$O$3,'Cost Curves'!O$62,'Cost Curves'!O$63,'Cost Curves'!O$64)</f>
        <v>0</v>
      </c>
      <c r="Q80" s="234">
        <f>Q$58*Assumptions_old!$V$71*(1+Assumptions_old!$Q$24)^(Q$1-$G$1)*CHOOSE(Assumptions_old!$O$3,'Cost Curves'!P$62,'Cost Curves'!P$63,'Cost Curves'!P$64)</f>
        <v>0</v>
      </c>
      <c r="R80" s="234">
        <f>R$58*Assumptions_old!$V$71*(1+Assumptions_old!$Q$24)^(R$1-$G$1)*CHOOSE(Assumptions_old!$O$3,'Cost Curves'!Q$62,'Cost Curves'!Q$63,'Cost Curves'!Q$64)</f>
        <v>0</v>
      </c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3" t="s">
        <v>214</v>
      </c>
      <c r="E82" s="307"/>
      <c r="F82" s="307"/>
      <c r="G82" s="242">
        <f t="shared" ref="G82:R82" si="7">G62-G78</f>
        <v>0</v>
      </c>
      <c r="H82" s="242">
        <f t="shared" si="7"/>
        <v>0</v>
      </c>
      <c r="I82" s="242">
        <f t="shared" si="7"/>
        <v>0</v>
      </c>
      <c r="J82" s="242">
        <f t="shared" si="7"/>
        <v>0</v>
      </c>
      <c r="K82" s="242">
        <f t="shared" si="7"/>
        <v>0</v>
      </c>
      <c r="L82" s="242">
        <f t="shared" si="7"/>
        <v>0</v>
      </c>
      <c r="M82" s="242">
        <f t="shared" si="7"/>
        <v>0</v>
      </c>
      <c r="N82" s="242">
        <f t="shared" si="7"/>
        <v>0</v>
      </c>
      <c r="O82" s="242">
        <f t="shared" si="7"/>
        <v>0</v>
      </c>
      <c r="P82" s="242">
        <f t="shared" si="7"/>
        <v>0</v>
      </c>
      <c r="Q82" s="242">
        <f t="shared" si="7"/>
        <v>0</v>
      </c>
      <c r="R82" s="242">
        <f t="shared" si="7"/>
        <v>0</v>
      </c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229" t="s">
        <v>177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238" t="s">
        <v>137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5" t="s">
        <v>86</v>
      </c>
      <c r="E87" s="12"/>
      <c r="F87" s="12"/>
      <c r="G87" s="234">
        <f>G$58*Assumptions_old!$G$117*(1+Assumptions_old!$Q$24)^(G$1-$G$1)</f>
        <v>0</v>
      </c>
      <c r="H87" s="234">
        <f>H$58*Assumptions_old!$G$117*(1+Assumptions_old!$Q$24)^(H$1-$G$1)</f>
        <v>0</v>
      </c>
      <c r="I87" s="234">
        <f>I$58*Assumptions_old!$G$117*(1+Assumptions_old!$Q$24)^(I$1-$G$1)</f>
        <v>0</v>
      </c>
      <c r="J87" s="234">
        <f>J$58*Assumptions_old!$G$117*(1+Assumptions_old!$Q$24)^(J$1-$G$1)</f>
        <v>0</v>
      </c>
      <c r="K87" s="234">
        <f>K$58*Assumptions_old!$G$117*(1+Assumptions_old!$Q$24)^(K$1-$G$1)</f>
        <v>0</v>
      </c>
      <c r="L87" s="234">
        <f>L$58*Assumptions_old!$G$117*(1+Assumptions_old!$Q$24)^(L$1-$G$1)</f>
        <v>0</v>
      </c>
      <c r="M87" s="234">
        <f>M$58*Assumptions_old!$G$117*(1+Assumptions_old!$Q$24)^(M$1-$G$1)</f>
        <v>0</v>
      </c>
      <c r="N87" s="234">
        <f>N$58*Assumptions_old!$G$117*(1+Assumptions_old!$Q$24)^(N$1-$G$1)</f>
        <v>0</v>
      </c>
      <c r="O87" s="234">
        <f>O$58*Assumptions_old!$G$117*(1+Assumptions_old!$Q$24)^(O$1-$G$1)</f>
        <v>0</v>
      </c>
      <c r="P87" s="234">
        <f>P$58*Assumptions_old!$G$117*(1+Assumptions_old!$Q$24)^(P$1-$G$1)</f>
        <v>0</v>
      </c>
      <c r="Q87" s="234">
        <f>Q$58*Assumptions_old!$G$117*(1+Assumptions_old!$Q$24)^(Q$1-$G$1)</f>
        <v>0</v>
      </c>
      <c r="R87" s="234">
        <f>R$58*Assumptions_old!$G$117*(1+Assumptions_old!$Q$24)^(R$1-$G$1)</f>
        <v>0</v>
      </c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5" t="s">
        <v>100</v>
      </c>
      <c r="E88" s="12"/>
      <c r="F88" s="12"/>
      <c r="G88" s="234">
        <f>G$58*Assumptions_old!$H$117*(1+Assumptions_old!$Q$24)^(G$1-$G$1)</f>
        <v>0</v>
      </c>
      <c r="H88" s="234">
        <f>H$58*Assumptions_old!$H$117*(1+Assumptions_old!$Q$24)^(H$1-$G$1)</f>
        <v>0</v>
      </c>
      <c r="I88" s="234">
        <f>I$58*Assumptions_old!$H$117*(1+Assumptions_old!$Q$24)^(I$1-$G$1)</f>
        <v>0</v>
      </c>
      <c r="J88" s="234">
        <f>J$58*Assumptions_old!$H$117*(1+Assumptions_old!$Q$24)^(J$1-$G$1)</f>
        <v>0</v>
      </c>
      <c r="K88" s="234">
        <f>K$58*Assumptions_old!$H$117*(1+Assumptions_old!$Q$24)^(K$1-$G$1)</f>
        <v>0</v>
      </c>
      <c r="L88" s="234">
        <f>L$58*Assumptions_old!$H$117*(1+Assumptions_old!$Q$24)^(L$1-$G$1)</f>
        <v>0</v>
      </c>
      <c r="M88" s="234">
        <f>M$58*Assumptions_old!$H$117*(1+Assumptions_old!$Q$24)^(M$1-$G$1)</f>
        <v>0</v>
      </c>
      <c r="N88" s="234">
        <f>N$58*Assumptions_old!$H$117*(1+Assumptions_old!$Q$24)^(N$1-$G$1)</f>
        <v>0</v>
      </c>
      <c r="O88" s="234">
        <f>O$58*Assumptions_old!$H$117*(1+Assumptions_old!$Q$24)^(O$1-$G$1)</f>
        <v>0</v>
      </c>
      <c r="P88" s="234">
        <f>P$58*Assumptions_old!$H$117*(1+Assumptions_old!$Q$24)^(P$1-$G$1)</f>
        <v>0</v>
      </c>
      <c r="Q88" s="234">
        <f>Q$58*Assumptions_old!$H$117*(1+Assumptions_old!$Q$24)^(Q$1-$G$1)</f>
        <v>0</v>
      </c>
      <c r="R88" s="234">
        <f>R$58*Assumptions_old!$H$117*(1+Assumptions_old!$Q$24)^(R$1-$G$1)</f>
        <v>0</v>
      </c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5" t="s">
        <v>101</v>
      </c>
      <c r="E89" s="12"/>
      <c r="F89" s="12"/>
      <c r="G89" s="234">
        <f>G$58*Assumptions_old!$I$117*(1+Assumptions_old!$Q$24)^(G$1-$G$1)</f>
        <v>0</v>
      </c>
      <c r="H89" s="234">
        <f>H$58*Assumptions_old!$I$117*(1+Assumptions_old!$Q$24)^(H$1-$G$1)</f>
        <v>0</v>
      </c>
      <c r="I89" s="234">
        <f>I$58*Assumptions_old!$I$117*(1+Assumptions_old!$Q$24)^(I$1-$G$1)</f>
        <v>0</v>
      </c>
      <c r="J89" s="234">
        <f>J$58*Assumptions_old!$I$117*(1+Assumptions_old!$Q$24)^(J$1-$G$1)</f>
        <v>0</v>
      </c>
      <c r="K89" s="234">
        <f>K$58*Assumptions_old!$I$117*(1+Assumptions_old!$Q$24)^(K$1-$G$1)</f>
        <v>0</v>
      </c>
      <c r="L89" s="234">
        <f>L$58*Assumptions_old!$I$117*(1+Assumptions_old!$Q$24)^(L$1-$G$1)</f>
        <v>0</v>
      </c>
      <c r="M89" s="234">
        <f>M$58*Assumptions_old!$I$117*(1+Assumptions_old!$Q$24)^(M$1-$G$1)</f>
        <v>0</v>
      </c>
      <c r="N89" s="234">
        <f>N$58*Assumptions_old!$I$117*(1+Assumptions_old!$Q$24)^(N$1-$G$1)</f>
        <v>0</v>
      </c>
      <c r="O89" s="234">
        <f>O$58*Assumptions_old!$I$117*(1+Assumptions_old!$Q$24)^(O$1-$G$1)</f>
        <v>0</v>
      </c>
      <c r="P89" s="234">
        <f>P$58*Assumptions_old!$I$117*(1+Assumptions_old!$Q$24)^(P$1-$G$1)</f>
        <v>0</v>
      </c>
      <c r="Q89" s="234">
        <f>Q$58*Assumptions_old!$I$117*(1+Assumptions_old!$Q$24)^(Q$1-$G$1)</f>
        <v>0</v>
      </c>
      <c r="R89" s="234">
        <f>R$58*Assumptions_old!$I$117*(1+Assumptions_old!$Q$24)^(R$1-$G$1)</f>
        <v>0</v>
      </c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5" t="s">
        <v>102</v>
      </c>
      <c r="E90" s="12"/>
      <c r="F90" s="12"/>
      <c r="G90" s="234">
        <f>G$58*Assumptions_old!$J$117*(1+Assumptions_old!$Q$24)^(G$1-$G$1)</f>
        <v>0</v>
      </c>
      <c r="H90" s="234">
        <f>H$58*Assumptions_old!$J$117*(1+Assumptions_old!$Q$24)^(H$1-$G$1)</f>
        <v>0</v>
      </c>
      <c r="I90" s="234">
        <f>I$58*Assumptions_old!$J$117*(1+Assumptions_old!$Q$24)^(I$1-$G$1)</f>
        <v>0</v>
      </c>
      <c r="J90" s="234">
        <f>J$58*Assumptions_old!$J$117*(1+Assumptions_old!$Q$24)^(J$1-$G$1)</f>
        <v>0</v>
      </c>
      <c r="K90" s="234">
        <f>K$58*Assumptions_old!$J$117*(1+Assumptions_old!$Q$24)^(K$1-$G$1)</f>
        <v>0</v>
      </c>
      <c r="L90" s="234">
        <f>L$58*Assumptions_old!$J$117*(1+Assumptions_old!$Q$24)^(L$1-$G$1)</f>
        <v>0</v>
      </c>
      <c r="M90" s="234">
        <f>M$58*Assumptions_old!$J$117*(1+Assumptions_old!$Q$24)^(M$1-$G$1)</f>
        <v>0</v>
      </c>
      <c r="N90" s="234">
        <f>N$58*Assumptions_old!$J$117*(1+Assumptions_old!$Q$24)^(N$1-$G$1)</f>
        <v>0</v>
      </c>
      <c r="O90" s="234">
        <f>O$58*Assumptions_old!$J$117*(1+Assumptions_old!$Q$24)^(O$1-$G$1)</f>
        <v>0</v>
      </c>
      <c r="P90" s="234">
        <f>P$58*Assumptions_old!$J$117*(1+Assumptions_old!$Q$24)^(P$1-$G$1)</f>
        <v>0</v>
      </c>
      <c r="Q90" s="234">
        <f>Q$58*Assumptions_old!$J$117*(1+Assumptions_old!$Q$24)^(Q$1-$G$1)</f>
        <v>0</v>
      </c>
      <c r="R90" s="234">
        <f>R$58*Assumptions_old!$J$117*(1+Assumptions_old!$Q$24)^(R$1-$G$1)</f>
        <v>0</v>
      </c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5" t="s">
        <v>90</v>
      </c>
      <c r="E91" s="12"/>
      <c r="F91" s="12"/>
      <c r="G91" s="234">
        <f>G$58*Assumptions_old!$K$117*(1+Assumptions_old!$Q$24)^(G$1-$G$1)</f>
        <v>0</v>
      </c>
      <c r="H91" s="234">
        <f>H$58*Assumptions_old!$K$117*(1+Assumptions_old!$Q$24)^(H$1-$G$1)</f>
        <v>0</v>
      </c>
      <c r="I91" s="234">
        <f>I$58*Assumptions_old!$K$117*(1+Assumptions_old!$Q$24)^(I$1-$G$1)</f>
        <v>0</v>
      </c>
      <c r="J91" s="234">
        <f>J$58*Assumptions_old!$K$117*(1+Assumptions_old!$Q$24)^(J$1-$G$1)</f>
        <v>0</v>
      </c>
      <c r="K91" s="234">
        <f>K$58*Assumptions_old!$K$117*(1+Assumptions_old!$Q$24)^(K$1-$G$1)</f>
        <v>0</v>
      </c>
      <c r="L91" s="234">
        <f>L$58*Assumptions_old!$K$117*(1+Assumptions_old!$Q$24)^(L$1-$G$1)</f>
        <v>0</v>
      </c>
      <c r="M91" s="234">
        <f>M$58*Assumptions_old!$K$117*(1+Assumptions_old!$Q$24)^(M$1-$G$1)</f>
        <v>0</v>
      </c>
      <c r="N91" s="234">
        <f>N$58*Assumptions_old!$K$117*(1+Assumptions_old!$Q$24)^(N$1-$G$1)</f>
        <v>0</v>
      </c>
      <c r="O91" s="234">
        <f>O$58*Assumptions_old!$K$117*(1+Assumptions_old!$Q$24)^(O$1-$G$1)</f>
        <v>0</v>
      </c>
      <c r="P91" s="234">
        <f>P$58*Assumptions_old!$K$117*(1+Assumptions_old!$Q$24)^(P$1-$G$1)</f>
        <v>0</v>
      </c>
      <c r="Q91" s="234">
        <f>Q$58*Assumptions_old!$K$117*(1+Assumptions_old!$Q$24)^(Q$1-$G$1)</f>
        <v>0</v>
      </c>
      <c r="R91" s="234">
        <f>R$58*Assumptions_old!$K$117*(1+Assumptions_old!$Q$24)^(R$1-$G$1)</f>
        <v>0</v>
      </c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5" t="s">
        <v>103</v>
      </c>
      <c r="E92" s="12"/>
      <c r="F92" s="12"/>
      <c r="G92" s="234">
        <f>G$58*Assumptions_old!$L$117*(1+Assumptions_old!$Q$24)^(G$1-$G$1)</f>
        <v>0</v>
      </c>
      <c r="H92" s="234">
        <f>H$58*Assumptions_old!$L$117*(1+Assumptions_old!$Q$24)^(H$1-$G$1)</f>
        <v>0</v>
      </c>
      <c r="I92" s="234">
        <f>I$58*Assumptions_old!$L$117*(1+Assumptions_old!$Q$24)^(I$1-$G$1)</f>
        <v>0</v>
      </c>
      <c r="J92" s="234">
        <f>J$58*Assumptions_old!$L$117*(1+Assumptions_old!$Q$24)^(J$1-$G$1)</f>
        <v>0</v>
      </c>
      <c r="K92" s="234">
        <f>K$58*Assumptions_old!$L$117*(1+Assumptions_old!$Q$24)^(K$1-$G$1)</f>
        <v>0</v>
      </c>
      <c r="L92" s="234">
        <f>L$58*Assumptions_old!$L$117*(1+Assumptions_old!$Q$24)^(L$1-$G$1)</f>
        <v>0</v>
      </c>
      <c r="M92" s="234">
        <f>M$58*Assumptions_old!$L$117*(1+Assumptions_old!$Q$24)^(M$1-$G$1)</f>
        <v>0</v>
      </c>
      <c r="N92" s="234">
        <f>N$58*Assumptions_old!$L$117*(1+Assumptions_old!$Q$24)^(N$1-$G$1)</f>
        <v>0</v>
      </c>
      <c r="O92" s="234">
        <f>O$58*Assumptions_old!$L$117*(1+Assumptions_old!$Q$24)^(O$1-$G$1)</f>
        <v>0</v>
      </c>
      <c r="P92" s="234">
        <f>P$58*Assumptions_old!$L$117*(1+Assumptions_old!$Q$24)^(P$1-$G$1)</f>
        <v>0</v>
      </c>
      <c r="Q92" s="234">
        <f>Q$58*Assumptions_old!$L$117*(1+Assumptions_old!$Q$24)^(Q$1-$G$1)</f>
        <v>0</v>
      </c>
      <c r="R92" s="234">
        <f>R$58*Assumptions_old!$L$117*(1+Assumptions_old!$Q$24)^(R$1-$G$1)</f>
        <v>0</v>
      </c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5" t="s">
        <v>104</v>
      </c>
      <c r="E93" s="12"/>
      <c r="F93" s="12"/>
      <c r="G93" s="234">
        <f>G$58*Assumptions_old!$M$117*(1+Assumptions_old!$Q$24)^(G$1-$G$1)</f>
        <v>0</v>
      </c>
      <c r="H93" s="234">
        <f>H$58*Assumptions_old!$M$117*(1+Assumptions_old!$Q$24)^(H$1-$G$1)</f>
        <v>0</v>
      </c>
      <c r="I93" s="234">
        <f>I$58*Assumptions_old!$M$117*(1+Assumptions_old!$Q$24)^(I$1-$G$1)</f>
        <v>0</v>
      </c>
      <c r="J93" s="234">
        <f>J$58*Assumptions_old!$M$117*(1+Assumptions_old!$Q$24)^(J$1-$G$1)</f>
        <v>0</v>
      </c>
      <c r="K93" s="234">
        <f>K$58*Assumptions_old!$M$117*(1+Assumptions_old!$Q$24)^(K$1-$G$1)</f>
        <v>0</v>
      </c>
      <c r="L93" s="234">
        <f>L$58*Assumptions_old!$M$117*(1+Assumptions_old!$Q$24)^(L$1-$G$1)</f>
        <v>0</v>
      </c>
      <c r="M93" s="234">
        <f>M$58*Assumptions_old!$M$117*(1+Assumptions_old!$Q$24)^(M$1-$G$1)</f>
        <v>0</v>
      </c>
      <c r="N93" s="234">
        <f>N$58*Assumptions_old!$M$117*(1+Assumptions_old!$Q$24)^(N$1-$G$1)</f>
        <v>0</v>
      </c>
      <c r="O93" s="234">
        <f>O$58*Assumptions_old!$M$117*(1+Assumptions_old!$Q$24)^(O$1-$G$1)</f>
        <v>0</v>
      </c>
      <c r="P93" s="234">
        <f>P$58*Assumptions_old!$M$117*(1+Assumptions_old!$Q$24)^(P$1-$G$1)</f>
        <v>0</v>
      </c>
      <c r="Q93" s="234">
        <f>Q$58*Assumptions_old!$M$117*(1+Assumptions_old!$Q$24)^(Q$1-$G$1)</f>
        <v>0</v>
      </c>
      <c r="R93" s="234">
        <f>R$58*Assumptions_old!$M$117*(1+Assumptions_old!$Q$24)^(R$1-$G$1)</f>
        <v>0</v>
      </c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5" t="s">
        <v>105</v>
      </c>
      <c r="E94" s="12"/>
      <c r="F94" s="12"/>
      <c r="G94" s="234">
        <f>G$58*Assumptions_old!$N$117*(1+Assumptions_old!$Q$24)^(G$1-$G$1)</f>
        <v>0</v>
      </c>
      <c r="H94" s="234">
        <f>H$58*Assumptions_old!$N$117*(1+Assumptions_old!$Q$24)^(H$1-$G$1)</f>
        <v>0</v>
      </c>
      <c r="I94" s="234">
        <f>I$58*Assumptions_old!$N$117*(1+Assumptions_old!$Q$24)^(I$1-$G$1)</f>
        <v>0</v>
      </c>
      <c r="J94" s="234">
        <f>J$58*Assumptions_old!$N$117*(1+Assumptions_old!$Q$24)^(J$1-$G$1)</f>
        <v>0</v>
      </c>
      <c r="K94" s="234">
        <f>K$58*Assumptions_old!$N$117*(1+Assumptions_old!$Q$24)^(K$1-$G$1)</f>
        <v>0</v>
      </c>
      <c r="L94" s="234">
        <f>L$58*Assumptions_old!$N$117*(1+Assumptions_old!$Q$24)^(L$1-$G$1)</f>
        <v>0</v>
      </c>
      <c r="M94" s="234">
        <f>M$58*Assumptions_old!$N$117*(1+Assumptions_old!$Q$24)^(M$1-$G$1)</f>
        <v>0</v>
      </c>
      <c r="N94" s="234">
        <f>N$58*Assumptions_old!$N$117*(1+Assumptions_old!$Q$24)^(N$1-$G$1)</f>
        <v>0</v>
      </c>
      <c r="O94" s="234">
        <f>O$58*Assumptions_old!$N$117*(1+Assumptions_old!$Q$24)^(O$1-$G$1)</f>
        <v>0</v>
      </c>
      <c r="P94" s="234">
        <f>P$58*Assumptions_old!$N$117*(1+Assumptions_old!$Q$24)^(P$1-$G$1)</f>
        <v>0</v>
      </c>
      <c r="Q94" s="234">
        <f>Q$58*Assumptions_old!$N$117*(1+Assumptions_old!$Q$24)^(Q$1-$G$1)</f>
        <v>0</v>
      </c>
      <c r="R94" s="234">
        <f>R$58*Assumptions_old!$N$117*(1+Assumptions_old!$Q$24)^(R$1-$G$1)</f>
        <v>0</v>
      </c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125" t="s">
        <v>94</v>
      </c>
      <c r="E95" s="12"/>
      <c r="F95" s="12"/>
      <c r="G95" s="234">
        <f>G$58*Assumptions_old!$O$117*(1+Assumptions_old!$Q$24)^(G$1-$G$1)</f>
        <v>0</v>
      </c>
      <c r="H95" s="234">
        <f>H$58*Assumptions_old!$O$117*(1+Assumptions_old!$Q$24)^(H$1-$G$1)</f>
        <v>0</v>
      </c>
      <c r="I95" s="234">
        <f>I$58*Assumptions_old!$O$117*(1+Assumptions_old!$Q$24)^(I$1-$G$1)</f>
        <v>0</v>
      </c>
      <c r="J95" s="234">
        <f>J$58*Assumptions_old!$O$117*(1+Assumptions_old!$Q$24)^(J$1-$G$1)</f>
        <v>0</v>
      </c>
      <c r="K95" s="234">
        <f>K$58*Assumptions_old!$O$117*(1+Assumptions_old!$Q$24)^(K$1-$G$1)</f>
        <v>0</v>
      </c>
      <c r="L95" s="234">
        <f>L$58*Assumptions_old!$O$117*(1+Assumptions_old!$Q$24)^(L$1-$G$1)</f>
        <v>0</v>
      </c>
      <c r="M95" s="234">
        <f>M$58*Assumptions_old!$O$117*(1+Assumptions_old!$Q$24)^(M$1-$G$1)</f>
        <v>0</v>
      </c>
      <c r="N95" s="234">
        <f>N$58*Assumptions_old!$O$117*(1+Assumptions_old!$Q$24)^(N$1-$G$1)</f>
        <v>0</v>
      </c>
      <c r="O95" s="234">
        <f>O$58*Assumptions_old!$O$117*(1+Assumptions_old!$Q$24)^(O$1-$G$1)</f>
        <v>0</v>
      </c>
      <c r="P95" s="234">
        <f>P$58*Assumptions_old!$O$117*(1+Assumptions_old!$Q$24)^(P$1-$G$1)</f>
        <v>0</v>
      </c>
      <c r="Q95" s="234">
        <f>Q$58*Assumptions_old!$O$117*(1+Assumptions_old!$Q$24)^(Q$1-$G$1)</f>
        <v>0</v>
      </c>
      <c r="R95" s="234">
        <f>R$58*Assumptions_old!$O$117*(1+Assumptions_old!$Q$24)^(R$1-$G$1)</f>
        <v>0</v>
      </c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239" t="s">
        <v>106</v>
      </c>
      <c r="E96" s="239"/>
      <c r="F96" s="239"/>
      <c r="G96" s="240">
        <f>G$58*Assumptions_old!$Q$117*(1+Assumptions_old!$Q$24)^(G$1-$G$1)</f>
        <v>0</v>
      </c>
      <c r="H96" s="240">
        <f>H$58*Assumptions_old!$Q$117*(1+Assumptions_old!$Q$24)^(H$1-$G$1)</f>
        <v>0</v>
      </c>
      <c r="I96" s="240">
        <f>I$58*Assumptions_old!$Q$117*(1+Assumptions_old!$Q$24)^(I$1-$G$1)</f>
        <v>0</v>
      </c>
      <c r="J96" s="240">
        <f>J$58*Assumptions_old!$Q$117*(1+Assumptions_old!$Q$24)^(J$1-$G$1)</f>
        <v>0</v>
      </c>
      <c r="K96" s="240">
        <f>K$58*Assumptions_old!$Q$117*(1+Assumptions_old!$Q$24)^(K$1-$G$1)</f>
        <v>0</v>
      </c>
      <c r="L96" s="240">
        <f>L$58*Assumptions_old!$Q$117*(1+Assumptions_old!$Q$24)^(L$1-$G$1)</f>
        <v>0</v>
      </c>
      <c r="M96" s="240">
        <f>M$58*Assumptions_old!$Q$117*(1+Assumptions_old!$Q$24)^(M$1-$G$1)</f>
        <v>0</v>
      </c>
      <c r="N96" s="240">
        <f>N$58*Assumptions_old!$Q$117*(1+Assumptions_old!$Q$24)^(N$1-$G$1)</f>
        <v>0</v>
      </c>
      <c r="O96" s="240">
        <f>O$58*Assumptions_old!$Q$117*(1+Assumptions_old!$Q$24)^(O$1-$G$1)</f>
        <v>0</v>
      </c>
      <c r="P96" s="240">
        <f>P$58*Assumptions_old!$Q$117*(1+Assumptions_old!$Q$24)^(P$1-$G$1)</f>
        <v>0</v>
      </c>
      <c r="Q96" s="240">
        <f>Q$58*Assumptions_old!$Q$117*(1+Assumptions_old!$Q$24)^(Q$1-$G$1)</f>
        <v>0</v>
      </c>
      <c r="R96" s="240">
        <f>R$58*Assumptions_old!$Q$117*(1+Assumptions_old!$Q$24)^(R$1-$G$1)</f>
        <v>0</v>
      </c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5" t="s">
        <v>206</v>
      </c>
      <c r="E97" s="12"/>
      <c r="F97" s="12"/>
      <c r="G97" s="234">
        <f t="shared" ref="G97:R97" si="8">SUM(G87:G96)</f>
        <v>0</v>
      </c>
      <c r="H97" s="234">
        <f t="shared" si="8"/>
        <v>0</v>
      </c>
      <c r="I97" s="234">
        <f t="shared" si="8"/>
        <v>0</v>
      </c>
      <c r="J97" s="234">
        <f t="shared" si="8"/>
        <v>0</v>
      </c>
      <c r="K97" s="234">
        <f t="shared" si="8"/>
        <v>0</v>
      </c>
      <c r="L97" s="234">
        <f t="shared" si="8"/>
        <v>0</v>
      </c>
      <c r="M97" s="234">
        <f t="shared" si="8"/>
        <v>0</v>
      </c>
      <c r="N97" s="234">
        <f t="shared" si="8"/>
        <v>0</v>
      </c>
      <c r="O97" s="234">
        <f t="shared" si="8"/>
        <v>0</v>
      </c>
      <c r="P97" s="234">
        <f t="shared" si="8"/>
        <v>0</v>
      </c>
      <c r="Q97" s="234">
        <f t="shared" si="8"/>
        <v>0</v>
      </c>
      <c r="R97" s="234">
        <f t="shared" si="8"/>
        <v>0</v>
      </c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5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3" t="s">
        <v>208</v>
      </c>
      <c r="E101" s="307"/>
      <c r="F101" s="307"/>
      <c r="G101" s="242">
        <f t="shared" ref="G101:R101" si="9">G82-G97</f>
        <v>0</v>
      </c>
      <c r="H101" s="242">
        <f t="shared" si="9"/>
        <v>0</v>
      </c>
      <c r="I101" s="242">
        <f t="shared" si="9"/>
        <v>0</v>
      </c>
      <c r="J101" s="242">
        <f t="shared" si="9"/>
        <v>0</v>
      </c>
      <c r="K101" s="242">
        <f t="shared" si="9"/>
        <v>0</v>
      </c>
      <c r="L101" s="242">
        <f t="shared" si="9"/>
        <v>0</v>
      </c>
      <c r="M101" s="242">
        <f t="shared" si="9"/>
        <v>0</v>
      </c>
      <c r="N101" s="242">
        <f t="shared" si="9"/>
        <v>0</v>
      </c>
      <c r="O101" s="242">
        <f t="shared" si="9"/>
        <v>0</v>
      </c>
      <c r="P101" s="242">
        <f t="shared" si="9"/>
        <v>0</v>
      </c>
      <c r="Q101" s="242">
        <f t="shared" si="9"/>
        <v>0</v>
      </c>
      <c r="R101" s="242">
        <f t="shared" si="9"/>
        <v>0</v>
      </c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>
      <pane ySplit="2" topLeftCell="A3" activePane="bottomLeft" state="frozen"/>
      <selection pane="bottomLeft" activeCell="B4" sqref="B4"/>
    </sheetView>
  </sheetViews>
  <sheetFormatPr defaultColWidth="14.453125" defaultRowHeight="15" customHeight="1"/>
  <cols>
    <col min="1" max="3" width="2.81640625" customWidth="1"/>
    <col min="4" max="4" width="33.08984375" customWidth="1"/>
    <col min="5" max="18" width="11.7265625" customWidth="1"/>
    <col min="19" max="26" width="8.81640625" customWidth="1"/>
  </cols>
  <sheetData>
    <row r="1" spans="1:26" ht="14.25" customHeight="1">
      <c r="A1" s="12"/>
      <c r="B1" s="12"/>
      <c r="C1" s="12"/>
      <c r="D1" s="274" t="s">
        <v>225</v>
      </c>
      <c r="E1" s="275"/>
      <c r="F1" s="275"/>
      <c r="G1" s="276">
        <v>1</v>
      </c>
      <c r="H1" s="276">
        <f t="shared" ref="H1:R1" si="0">G1+1</f>
        <v>2</v>
      </c>
      <c r="I1" s="276">
        <f t="shared" si="0"/>
        <v>3</v>
      </c>
      <c r="J1" s="276">
        <f t="shared" si="0"/>
        <v>4</v>
      </c>
      <c r="K1" s="276">
        <f t="shared" si="0"/>
        <v>5</v>
      </c>
      <c r="L1" s="276">
        <f t="shared" si="0"/>
        <v>6</v>
      </c>
      <c r="M1" s="276">
        <f t="shared" si="0"/>
        <v>7</v>
      </c>
      <c r="N1" s="276">
        <f t="shared" si="0"/>
        <v>8</v>
      </c>
      <c r="O1" s="276">
        <f t="shared" si="0"/>
        <v>9</v>
      </c>
      <c r="P1" s="276">
        <f t="shared" si="0"/>
        <v>10</v>
      </c>
      <c r="Q1" s="276">
        <f t="shared" si="0"/>
        <v>11</v>
      </c>
      <c r="R1" s="276">
        <f t="shared" si="0"/>
        <v>12</v>
      </c>
      <c r="S1" s="12"/>
      <c r="T1" s="12"/>
      <c r="U1" s="12"/>
      <c r="V1" s="12"/>
      <c r="W1" s="12"/>
      <c r="X1" s="12"/>
      <c r="Y1" s="12"/>
      <c r="Z1" s="12"/>
    </row>
    <row r="2" spans="1:26" ht="14.25" customHeight="1">
      <c r="A2" s="12"/>
      <c r="B2" s="12"/>
      <c r="C2" s="12"/>
      <c r="D2" s="277"/>
      <c r="E2" s="278"/>
      <c r="F2" s="279"/>
      <c r="G2" s="279" t="s">
        <v>143</v>
      </c>
      <c r="H2" s="279" t="s">
        <v>144</v>
      </c>
      <c r="I2" s="279" t="s">
        <v>145</v>
      </c>
      <c r="J2" s="279" t="s">
        <v>146</v>
      </c>
      <c r="K2" s="279" t="s">
        <v>147</v>
      </c>
      <c r="L2" s="279" t="s">
        <v>148</v>
      </c>
      <c r="M2" s="279" t="s">
        <v>149</v>
      </c>
      <c r="N2" s="279" t="s">
        <v>150</v>
      </c>
      <c r="O2" s="279" t="s">
        <v>151</v>
      </c>
      <c r="P2" s="279" t="s">
        <v>152</v>
      </c>
      <c r="Q2" s="279" t="s">
        <v>153</v>
      </c>
      <c r="R2" s="279" t="s">
        <v>154</v>
      </c>
      <c r="S2" s="12"/>
      <c r="T2" s="12"/>
      <c r="U2" s="12"/>
      <c r="V2" s="12"/>
      <c r="W2" s="12"/>
      <c r="X2" s="12"/>
      <c r="Y2" s="12"/>
      <c r="Z2" s="12"/>
    </row>
    <row r="3" spans="1:26" ht="14.25" customHeight="1">
      <c r="A3" s="12"/>
      <c r="B3" s="12"/>
      <c r="C3" s="12"/>
      <c r="D3" s="274" t="s">
        <v>226</v>
      </c>
      <c r="E3" s="381"/>
      <c r="F3" s="382"/>
      <c r="G3" s="382"/>
      <c r="H3" s="382"/>
      <c r="I3" s="382"/>
      <c r="J3" s="382"/>
      <c r="K3" s="382"/>
      <c r="L3" s="382"/>
      <c r="M3" s="382"/>
      <c r="N3" s="382"/>
      <c r="O3" s="382"/>
      <c r="P3" s="382"/>
      <c r="Q3" s="382"/>
      <c r="R3" s="382"/>
      <c r="S3" s="12"/>
      <c r="T3" s="12"/>
      <c r="U3" s="12"/>
      <c r="V3" s="12"/>
      <c r="W3" s="12"/>
      <c r="X3" s="12"/>
      <c r="Y3" s="12"/>
      <c r="Z3" s="12"/>
    </row>
    <row r="4" spans="1:26" ht="14.25" customHeight="1">
      <c r="A4" s="12"/>
      <c r="B4" s="12"/>
      <c r="C4" s="12"/>
      <c r="D4" s="228" t="s">
        <v>227</v>
      </c>
      <c r="E4" s="228"/>
      <c r="F4" s="228"/>
      <c r="G4" s="286"/>
      <c r="H4" s="286"/>
      <c r="I4" s="286"/>
      <c r="J4" s="286"/>
      <c r="K4" s="286"/>
      <c r="L4" s="286"/>
      <c r="M4" s="286"/>
      <c r="N4" s="286"/>
      <c r="O4" s="286"/>
      <c r="P4" s="286"/>
      <c r="Q4" s="286"/>
      <c r="R4" s="286"/>
      <c r="S4" s="12"/>
      <c r="T4" s="12"/>
      <c r="U4" s="12"/>
      <c r="V4" s="12"/>
      <c r="W4" s="12"/>
      <c r="X4" s="12"/>
      <c r="Y4" s="12"/>
      <c r="Z4" s="12"/>
    </row>
    <row r="5" spans="1:26" ht="14.25" customHeight="1">
      <c r="A5" s="12"/>
      <c r="B5" s="12"/>
      <c r="C5" s="12"/>
      <c r="D5" s="288" t="s">
        <v>135</v>
      </c>
      <c r="E5" s="287"/>
      <c r="F5" s="96"/>
      <c r="G5" s="286">
        <f>Assumptions_old!$F$19*IF(Assumptions_old!$E$3=$D$1,1,0)*IF(Assumptions_old!F8=$D$5,1,0)</f>
        <v>0</v>
      </c>
      <c r="H5" s="286">
        <f>Assumptions_old!$F$19*IF(Assumptions_old!$E$3=$D$1,1,0)*IF(Assumptions_old!G8=$D$5,1,0)</f>
        <v>0</v>
      </c>
      <c r="I5" s="286">
        <f>Assumptions_old!$F$19*IF(Assumptions_old!$E$3=$D$1,1,0)*IF(Assumptions_old!H8=$D$5,1,0)</f>
        <v>0</v>
      </c>
      <c r="J5" s="286">
        <f>Assumptions_old!$F$19*IF(Assumptions_old!$E$3=$D$1,1,0)*IF(Assumptions_old!I8=$D$5,1,0)</f>
        <v>0</v>
      </c>
      <c r="K5" s="286">
        <f>Assumptions_old!$F$19*IF(Assumptions_old!$E$3=$D$1,1,0)*IF(Assumptions_old!J8=$D$5,1,0)</f>
        <v>0</v>
      </c>
      <c r="L5" s="286">
        <f>Assumptions_old!$F$19*IF(Assumptions_old!$E$3=$D$1,1,0)*IF(Assumptions_old!K8=$D$5,1,0)</f>
        <v>0</v>
      </c>
      <c r="M5" s="286">
        <f>Assumptions_old!$F$19*IF(Assumptions_old!$E$3=$D$1,1,0)*IF(Assumptions_old!L8=$D$5,1,0)</f>
        <v>0</v>
      </c>
      <c r="N5" s="286">
        <f>Assumptions_old!$F$19*IF(Assumptions_old!$E$3=$D$1,1,0)*IF(Assumptions_old!M8=$D$5,1,0)</f>
        <v>0</v>
      </c>
      <c r="O5" s="286">
        <f>Assumptions_old!$F$19*IF(Assumptions_old!$E$3=$D$1,1,0)*IF(Assumptions_old!N8=$D$5,1,0)</f>
        <v>0</v>
      </c>
      <c r="P5" s="286">
        <f>Assumptions_old!$F$19*IF(Assumptions_old!$E$3=$D$1,1,0)*IF(Assumptions_old!O8=$D$5,1,0)</f>
        <v>0</v>
      </c>
      <c r="Q5" s="286">
        <f>Assumptions_old!$F$19*IF(Assumptions_old!$E$3=$D$1,1,0)*IF(Assumptions_old!P8=$D$5,1,0)</f>
        <v>0</v>
      </c>
      <c r="R5" s="286">
        <f>Assumptions_old!$F$19*IF(Assumptions_old!$E$3=$D$1,1,0)*IF(Assumptions_old!Q8=$D$5,1,0)</f>
        <v>0</v>
      </c>
      <c r="S5" s="12"/>
      <c r="T5" s="12"/>
      <c r="U5" s="12"/>
      <c r="V5" s="12"/>
      <c r="W5" s="12"/>
      <c r="X5" s="12"/>
      <c r="Y5" s="12"/>
      <c r="Z5" s="12"/>
    </row>
    <row r="6" spans="1:26" ht="14.25" customHeight="1">
      <c r="A6" s="12"/>
      <c r="B6" s="12"/>
      <c r="C6" s="12"/>
      <c r="D6" s="288"/>
      <c r="E6" s="287"/>
      <c r="F6" s="96"/>
      <c r="G6" s="289"/>
      <c r="H6" s="289"/>
      <c r="I6" s="289"/>
      <c r="J6" s="289"/>
      <c r="K6" s="289"/>
      <c r="L6" s="289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4.25" customHeight="1">
      <c r="A7" s="12"/>
      <c r="B7" s="12"/>
      <c r="C7" s="12"/>
      <c r="D7" s="229" t="s">
        <v>162</v>
      </c>
      <c r="E7" s="287"/>
      <c r="F7" s="96"/>
      <c r="G7" s="289"/>
      <c r="H7" s="289"/>
      <c r="I7" s="289"/>
      <c r="J7" s="289"/>
      <c r="K7" s="289"/>
      <c r="L7" s="289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4.25" customHeight="1">
      <c r="A8" s="12"/>
      <c r="B8" s="12"/>
      <c r="C8" s="12"/>
      <c r="D8" s="239" t="s">
        <v>135</v>
      </c>
      <c r="E8" s="384"/>
      <c r="F8" s="317"/>
      <c r="G8" s="240">
        <f>G5*Assumptions_old!$F$159*(1+Assumptions_old!$Q$24)^(G1-$G$1)</f>
        <v>0</v>
      </c>
      <c r="H8" s="240">
        <f>H5*Assumptions_old!$F$159*(1+Assumptions_old!$Q$24)^(H1-$G$1)</f>
        <v>0</v>
      </c>
      <c r="I8" s="240">
        <f>I5*Assumptions_old!$F$159*(1+Assumptions_old!$Q$24)^(I1-$G$1)</f>
        <v>0</v>
      </c>
      <c r="J8" s="240">
        <f>J5*Assumptions_old!$F$159*(1+Assumptions_old!$Q$24)^(J1-$G$1)</f>
        <v>0</v>
      </c>
      <c r="K8" s="240">
        <f>K5*Assumptions_old!$F$159*(1+Assumptions_old!$Q$24)^(K1-$G$1)</f>
        <v>0</v>
      </c>
      <c r="L8" s="240">
        <f>L5*Assumptions_old!$F$159*(1+Assumptions_old!$Q$24)^(L1-$G$1)</f>
        <v>0</v>
      </c>
      <c r="M8" s="240">
        <f>M5*Assumptions_old!$F$159*(1+Assumptions_old!$Q$24)^(M1-$G$1)</f>
        <v>0</v>
      </c>
      <c r="N8" s="240">
        <f>N5*Assumptions_old!$F$159*(1+Assumptions_old!$Q$24)^(N1-$G$1)</f>
        <v>0</v>
      </c>
      <c r="O8" s="240">
        <f>O5*Assumptions_old!$F$159*(1+Assumptions_old!$Q$24)^(O1-$G$1)</f>
        <v>0</v>
      </c>
      <c r="P8" s="240">
        <f>P5*Assumptions_old!$F$159*(1+Assumptions_old!$Q$24)^(P1-$G$1)</f>
        <v>0</v>
      </c>
      <c r="Q8" s="240">
        <f>Q5*Assumptions_old!$F$159*(1+Assumptions_old!$Q$24)^(Q1-$G$1)</f>
        <v>0</v>
      </c>
      <c r="R8" s="240">
        <f>R5*Assumptions_old!$F$159*(1+Assumptions_old!$Q$24)^(R1-$G$1)</f>
        <v>0</v>
      </c>
      <c r="S8" s="12"/>
      <c r="T8" s="12"/>
      <c r="U8" s="12"/>
      <c r="V8" s="12"/>
      <c r="W8" s="12"/>
      <c r="X8" s="12"/>
      <c r="Y8" s="12"/>
      <c r="Z8" s="12"/>
    </row>
    <row r="9" spans="1:26" ht="14.25" customHeight="1">
      <c r="A9" s="12"/>
      <c r="B9" s="12"/>
      <c r="C9" s="12"/>
      <c r="D9" s="229" t="s">
        <v>203</v>
      </c>
      <c r="E9" s="287"/>
      <c r="F9" s="96"/>
      <c r="G9" s="234">
        <f t="shared" ref="G9:R9" si="1">SUM(G8)</f>
        <v>0</v>
      </c>
      <c r="H9" s="234">
        <f t="shared" si="1"/>
        <v>0</v>
      </c>
      <c r="I9" s="234">
        <f t="shared" si="1"/>
        <v>0</v>
      </c>
      <c r="J9" s="234">
        <f t="shared" si="1"/>
        <v>0</v>
      </c>
      <c r="K9" s="234">
        <f t="shared" si="1"/>
        <v>0</v>
      </c>
      <c r="L9" s="234">
        <f t="shared" si="1"/>
        <v>0</v>
      </c>
      <c r="M9" s="234">
        <f t="shared" si="1"/>
        <v>0</v>
      </c>
      <c r="N9" s="234">
        <f t="shared" si="1"/>
        <v>0</v>
      </c>
      <c r="O9" s="234">
        <f t="shared" si="1"/>
        <v>0</v>
      </c>
      <c r="P9" s="234">
        <f t="shared" si="1"/>
        <v>0</v>
      </c>
      <c r="Q9" s="234">
        <f t="shared" si="1"/>
        <v>0</v>
      </c>
      <c r="R9" s="234">
        <f t="shared" si="1"/>
        <v>0</v>
      </c>
      <c r="S9" s="12"/>
      <c r="T9" s="12"/>
      <c r="U9" s="12"/>
      <c r="V9" s="12"/>
      <c r="W9" s="12"/>
      <c r="X9" s="12"/>
      <c r="Y9" s="12"/>
      <c r="Z9" s="12"/>
    </row>
    <row r="10" spans="1:26" ht="14.25" customHeight="1">
      <c r="A10" s="12"/>
      <c r="B10" s="12"/>
      <c r="C10" s="12"/>
      <c r="D10" s="125"/>
      <c r="E10" s="287"/>
      <c r="F10" s="96"/>
      <c r="G10" s="234"/>
      <c r="H10" s="234"/>
      <c r="I10" s="234"/>
      <c r="J10" s="234"/>
      <c r="K10" s="234"/>
      <c r="L10" s="234"/>
      <c r="M10" s="234"/>
      <c r="N10" s="234"/>
      <c r="O10" s="234"/>
      <c r="P10" s="234"/>
      <c r="Q10" s="234"/>
      <c r="R10" s="234"/>
      <c r="S10" s="12"/>
      <c r="T10" s="12"/>
      <c r="U10" s="12"/>
      <c r="V10" s="12"/>
      <c r="W10" s="12"/>
      <c r="X10" s="12"/>
      <c r="Y10" s="12"/>
      <c r="Z10" s="12"/>
    </row>
    <row r="11" spans="1:26" ht="14.25" customHeight="1">
      <c r="A11" s="12"/>
      <c r="B11" s="12"/>
      <c r="C11" s="12"/>
      <c r="D11" s="125"/>
      <c r="E11" s="287"/>
      <c r="F11" s="96"/>
      <c r="G11" s="234"/>
      <c r="H11" s="234"/>
      <c r="I11" s="234"/>
      <c r="J11" s="234"/>
      <c r="K11" s="234"/>
      <c r="L11" s="234"/>
      <c r="M11" s="234"/>
      <c r="N11" s="234"/>
      <c r="O11" s="234"/>
      <c r="P11" s="234"/>
      <c r="Q11" s="234"/>
      <c r="R11" s="234"/>
      <c r="S11" s="12"/>
      <c r="T11" s="12"/>
      <c r="U11" s="12"/>
      <c r="V11" s="12"/>
      <c r="W11" s="12"/>
      <c r="X11" s="12"/>
      <c r="Y11" s="12"/>
      <c r="Z11" s="12"/>
    </row>
    <row r="12" spans="1:26" ht="14.25" customHeight="1">
      <c r="A12" s="12"/>
      <c r="B12" s="12"/>
      <c r="C12" s="12"/>
      <c r="D12" s="229" t="s">
        <v>166</v>
      </c>
      <c r="E12" s="237"/>
      <c r="F12" s="96"/>
      <c r="G12" s="234"/>
      <c r="H12" s="234"/>
      <c r="I12" s="234"/>
      <c r="J12" s="234"/>
      <c r="K12" s="234"/>
      <c r="L12" s="234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>
      <c r="A13" s="12"/>
      <c r="B13" s="12"/>
      <c r="C13" s="12"/>
      <c r="D13" s="125"/>
      <c r="E13" s="237"/>
      <c r="F13" s="96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234"/>
      <c r="R13" s="234"/>
      <c r="S13" s="12"/>
      <c r="T13" s="12"/>
      <c r="U13" s="12"/>
      <c r="V13" s="12"/>
      <c r="W13" s="12"/>
      <c r="X13" s="12"/>
      <c r="Y13" s="12"/>
      <c r="Z13" s="12"/>
    </row>
    <row r="14" spans="1:26" ht="14.25" customHeight="1">
      <c r="A14" s="12"/>
      <c r="B14" s="12"/>
      <c r="C14" s="12"/>
      <c r="D14" s="238" t="s">
        <v>229</v>
      </c>
      <c r="E14" s="237"/>
      <c r="F14" s="96"/>
      <c r="G14" s="234"/>
      <c r="H14" s="234"/>
      <c r="I14" s="234"/>
      <c r="J14" s="234"/>
      <c r="K14" s="234"/>
      <c r="L14" s="234"/>
      <c r="M14" s="234"/>
      <c r="N14" s="234"/>
      <c r="O14" s="234"/>
      <c r="P14" s="234"/>
      <c r="Q14" s="234"/>
      <c r="R14" s="234"/>
      <c r="S14" s="12"/>
      <c r="T14" s="12"/>
      <c r="U14" s="12"/>
      <c r="V14" s="12"/>
      <c r="W14" s="12"/>
      <c r="X14" s="12"/>
      <c r="Y14" s="12"/>
      <c r="Z14" s="12"/>
    </row>
    <row r="15" spans="1:26" ht="14.25" customHeight="1">
      <c r="A15" s="12"/>
      <c r="B15" s="12"/>
      <c r="C15" s="12"/>
      <c r="D15" s="125" t="s">
        <v>97</v>
      </c>
      <c r="E15" s="237"/>
      <c r="F15" s="96"/>
      <c r="G15" s="234">
        <f>G$5*Assumptions_old!$G$64*(1+Assumptions_old!$Q$24)^(G$1-$G$1)</f>
        <v>0</v>
      </c>
      <c r="H15" s="234">
        <f>H$5*Assumptions_old!$G$64*(1+Assumptions_old!$Q$24)^(H$1-$G$1)</f>
        <v>0</v>
      </c>
      <c r="I15" s="234">
        <f>I$5*Assumptions_old!$G$64*(1+Assumptions_old!$Q$24)^(I$1-$G$1)</f>
        <v>0</v>
      </c>
      <c r="J15" s="234">
        <f>J$5*Assumptions_old!$G$64*(1+Assumptions_old!$Q$24)^(J$1-$G$1)</f>
        <v>0</v>
      </c>
      <c r="K15" s="234">
        <f>K$5*Assumptions_old!$G$64*(1+Assumptions_old!$Q$24)^(K$1-$G$1)</f>
        <v>0</v>
      </c>
      <c r="L15" s="234">
        <f>L$5*Assumptions_old!$G$64*(1+Assumptions_old!$Q$24)^(L$1-$G$1)</f>
        <v>0</v>
      </c>
      <c r="M15" s="234">
        <f>M$5*Assumptions_old!$G$64*(1+Assumptions_old!$Q$24)^(M$1-$G$1)</f>
        <v>0</v>
      </c>
      <c r="N15" s="234">
        <f>N$5*Assumptions_old!$G$64*(1+Assumptions_old!$Q$24)^(N$1-$G$1)</f>
        <v>0</v>
      </c>
      <c r="O15" s="234">
        <f>O$5*Assumptions_old!$G$64*(1+Assumptions_old!$Q$24)^(O$1-$G$1)</f>
        <v>0</v>
      </c>
      <c r="P15" s="234">
        <f>P$5*Assumptions_old!$G$64*(1+Assumptions_old!$Q$24)^(P$1-$G$1)</f>
        <v>0</v>
      </c>
      <c r="Q15" s="234">
        <f>Q$5*Assumptions_old!$G$64*(1+Assumptions_old!$Q$24)^(Q$1-$G$1)</f>
        <v>0</v>
      </c>
      <c r="R15" s="234">
        <f>R$5*Assumptions_old!$G$64*(1+Assumptions_old!$Q$24)^(R$1-$G$1)</f>
        <v>0</v>
      </c>
      <c r="S15" s="12"/>
      <c r="T15" s="12"/>
      <c r="U15" s="12"/>
      <c r="V15" s="12"/>
      <c r="W15" s="12"/>
      <c r="X15" s="12"/>
      <c r="Y15" s="12"/>
      <c r="Z15" s="12"/>
    </row>
    <row r="16" spans="1:26" ht="14.25" customHeight="1">
      <c r="A16" s="12"/>
      <c r="B16" s="12"/>
      <c r="C16" s="12"/>
      <c r="D16" s="125" t="s">
        <v>86</v>
      </c>
      <c r="E16" s="237"/>
      <c r="F16" s="96"/>
      <c r="G16" s="234">
        <f>G5*Assumptions_old!$H$64*(1+Assumptions_old!$Q$24)^(G$1-$G$1)</f>
        <v>0</v>
      </c>
      <c r="H16" s="234">
        <f>H5*Assumptions_old!$H$64*(1+Assumptions_old!$Q$24)^(H$1-$G$1)</f>
        <v>0</v>
      </c>
      <c r="I16" s="234">
        <f>I5*Assumptions_old!$H$64*(1+Assumptions_old!$Q$24)^(I$1-$G$1)</f>
        <v>0</v>
      </c>
      <c r="J16" s="234">
        <f>J5*Assumptions_old!$H$64*(1+Assumptions_old!$Q$24)^(J$1-$G$1)</f>
        <v>0</v>
      </c>
      <c r="K16" s="234">
        <f>K5*Assumptions_old!$H$64*(1+Assumptions_old!$Q$24)^(K$1-$G$1)</f>
        <v>0</v>
      </c>
      <c r="L16" s="234">
        <f>L5*Assumptions_old!$H$64*(1+Assumptions_old!$Q$24)^(L$1-$G$1)</f>
        <v>0</v>
      </c>
      <c r="M16" s="234">
        <f>M5*Assumptions_old!$H$64*(1+Assumptions_old!$Q$24)^(M$1-$G$1)</f>
        <v>0</v>
      </c>
      <c r="N16" s="234">
        <f>N5*Assumptions_old!$H$64*(1+Assumptions_old!$Q$24)^(N$1-$G$1)</f>
        <v>0</v>
      </c>
      <c r="O16" s="234">
        <f>O5*Assumptions_old!$H$64*(1+Assumptions_old!$Q$24)^(O$1-$G$1)</f>
        <v>0</v>
      </c>
      <c r="P16" s="234">
        <f>P5*Assumptions_old!$H$64*(1+Assumptions_old!$Q$24)^(P$1-$G$1)</f>
        <v>0</v>
      </c>
      <c r="Q16" s="234">
        <f>Q5*Assumptions_old!$H$64*(1+Assumptions_old!$Q$24)^(Q$1-$G$1)</f>
        <v>0</v>
      </c>
      <c r="R16" s="234">
        <f>R5*Assumptions_old!$H$64*(1+Assumptions_old!$Q$24)^(R$1-$G$1)</f>
        <v>0</v>
      </c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25" t="s">
        <v>88</v>
      </c>
      <c r="E17" s="237"/>
      <c r="F17" s="96"/>
      <c r="G17" s="234">
        <f>G5*Assumptions_old!$J$64*(1+Assumptions_old!$Q$24)^(G$1-$G$1)</f>
        <v>0</v>
      </c>
      <c r="H17" s="234">
        <f>H5*Assumptions_old!$J$64*(1+Assumptions_old!$Q$24)^(H$1-$G$1)</f>
        <v>0</v>
      </c>
      <c r="I17" s="234">
        <f>I5*Assumptions_old!$J$64*(1+Assumptions_old!$Q$24)^(I$1-$G$1)</f>
        <v>0</v>
      </c>
      <c r="J17" s="234">
        <f>J5*Assumptions_old!$J$64*(1+Assumptions_old!$Q$24)^(J$1-$G$1)</f>
        <v>0</v>
      </c>
      <c r="K17" s="234">
        <f>K5*Assumptions_old!$J$64*(1+Assumptions_old!$Q$24)^(K$1-$G$1)</f>
        <v>0</v>
      </c>
      <c r="L17" s="234">
        <f>L5*Assumptions_old!$J$64*(1+Assumptions_old!$Q$24)^(L$1-$G$1)</f>
        <v>0</v>
      </c>
      <c r="M17" s="234">
        <f>M5*Assumptions_old!$J$64*(1+Assumptions_old!$Q$24)^(M$1-$G$1)</f>
        <v>0</v>
      </c>
      <c r="N17" s="234">
        <f>N5*Assumptions_old!$J$64*(1+Assumptions_old!$Q$24)^(N$1-$G$1)</f>
        <v>0</v>
      </c>
      <c r="O17" s="234">
        <f>O5*Assumptions_old!$J$64*(1+Assumptions_old!$Q$24)^(O$1-$G$1)</f>
        <v>0</v>
      </c>
      <c r="P17" s="234">
        <f>P5*Assumptions_old!$J$64*(1+Assumptions_old!$Q$24)^(P$1-$G$1)</f>
        <v>0</v>
      </c>
      <c r="Q17" s="234">
        <f>Q5*Assumptions_old!$J$64*(1+Assumptions_old!$Q$24)^(Q$1-$G$1)</f>
        <v>0</v>
      </c>
      <c r="R17" s="234">
        <f>R5*Assumptions_old!$J$64*(1+Assumptions_old!$Q$24)^(R$1-$G$1)</f>
        <v>0</v>
      </c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25" t="s">
        <v>80</v>
      </c>
      <c r="E18" s="237"/>
      <c r="F18" s="96"/>
      <c r="G18" s="234">
        <f>G5*Assumptions_old!$K$64*(1+Assumptions_old!$Q$24)^(G$1-$G$1)</f>
        <v>0</v>
      </c>
      <c r="H18" s="234">
        <f>H5*Assumptions_old!$K$64*(1+Assumptions_old!$Q$24)^(H$1-$G$1)</f>
        <v>0</v>
      </c>
      <c r="I18" s="234">
        <f>I5*Assumptions_old!$K$64*(1+Assumptions_old!$Q$24)^(I$1-$G$1)</f>
        <v>0</v>
      </c>
      <c r="J18" s="234">
        <f>J5*Assumptions_old!$K$64*(1+Assumptions_old!$Q$24)^(J$1-$G$1)</f>
        <v>0</v>
      </c>
      <c r="K18" s="234">
        <f>K5*Assumptions_old!$K$64*(1+Assumptions_old!$Q$24)^(K$1-$G$1)</f>
        <v>0</v>
      </c>
      <c r="L18" s="234">
        <f>L5*Assumptions_old!$K$64*(1+Assumptions_old!$Q$24)^(L$1-$G$1)</f>
        <v>0</v>
      </c>
      <c r="M18" s="234">
        <f>M5*Assumptions_old!$K$64*(1+Assumptions_old!$Q$24)^(M$1-$G$1)</f>
        <v>0</v>
      </c>
      <c r="N18" s="234">
        <f>N5*Assumptions_old!$K$64*(1+Assumptions_old!$Q$24)^(N$1-$G$1)</f>
        <v>0</v>
      </c>
      <c r="O18" s="234">
        <f>O5*Assumptions_old!$K$64*(1+Assumptions_old!$Q$24)^(O$1-$G$1)</f>
        <v>0</v>
      </c>
      <c r="P18" s="234">
        <f>P5*Assumptions_old!$K$64*(1+Assumptions_old!$Q$24)^(P$1-$G$1)</f>
        <v>0</v>
      </c>
      <c r="Q18" s="234">
        <f>Q5*Assumptions_old!$K$64*(1+Assumptions_old!$Q$24)^(Q$1-$G$1)</f>
        <v>0</v>
      </c>
      <c r="R18" s="234">
        <f>R5*Assumptions_old!$K$64*(1+Assumptions_old!$Q$24)^(R$1-$G$1)</f>
        <v>0</v>
      </c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12"/>
      <c r="B19" s="12"/>
      <c r="C19" s="12"/>
      <c r="D19" s="125" t="s">
        <v>81</v>
      </c>
      <c r="E19" s="237"/>
      <c r="F19" s="96"/>
      <c r="G19" s="234">
        <f>G5*Assumptions_old!$L$64*(1+Assumptions_old!$Q$24)^(G$1-$G$1)</f>
        <v>0</v>
      </c>
      <c r="H19" s="234">
        <f>H5*Assumptions_old!$L$64*(1+Assumptions_old!$Q$24)^(H$1-$G$1)</f>
        <v>0</v>
      </c>
      <c r="I19" s="234">
        <f>I5*Assumptions_old!$L$64*(1+Assumptions_old!$Q$24)^(I$1-$G$1)</f>
        <v>0</v>
      </c>
      <c r="J19" s="234">
        <f>J5*Assumptions_old!$L$64*(1+Assumptions_old!$Q$24)^(J$1-$G$1)</f>
        <v>0</v>
      </c>
      <c r="K19" s="234">
        <f>K5*Assumptions_old!$L$64*(1+Assumptions_old!$Q$24)^(K$1-$G$1)</f>
        <v>0</v>
      </c>
      <c r="L19" s="234">
        <f>L5*Assumptions_old!$L$64*(1+Assumptions_old!$Q$24)^(L$1-$G$1)</f>
        <v>0</v>
      </c>
      <c r="M19" s="234">
        <f>M5*Assumptions_old!$L$64*(1+Assumptions_old!$Q$24)^(M$1-$G$1)</f>
        <v>0</v>
      </c>
      <c r="N19" s="234">
        <f>N5*Assumptions_old!$L$64*(1+Assumptions_old!$Q$24)^(N$1-$G$1)</f>
        <v>0</v>
      </c>
      <c r="O19" s="234">
        <f>O5*Assumptions_old!$L$64*(1+Assumptions_old!$Q$24)^(O$1-$G$1)</f>
        <v>0</v>
      </c>
      <c r="P19" s="234">
        <f>P5*Assumptions_old!$L$64*(1+Assumptions_old!$Q$24)^(P$1-$G$1)</f>
        <v>0</v>
      </c>
      <c r="Q19" s="234">
        <f>Q5*Assumptions_old!$L$64*(1+Assumptions_old!$Q$24)^(Q$1-$G$1)</f>
        <v>0</v>
      </c>
      <c r="R19" s="234">
        <f>R5*Assumptions_old!$L$64*(1+Assumptions_old!$Q$24)^(R$1-$G$1)</f>
        <v>0</v>
      </c>
      <c r="S19" s="12"/>
      <c r="T19" s="12"/>
      <c r="U19" s="12"/>
      <c r="V19" s="12"/>
      <c r="W19" s="12"/>
      <c r="X19" s="12"/>
      <c r="Y19" s="12"/>
      <c r="Z19" s="12"/>
    </row>
    <row r="20" spans="1:26" ht="14.25" customHeight="1">
      <c r="A20" s="12"/>
      <c r="B20" s="12"/>
      <c r="C20" s="12"/>
      <c r="D20" s="125" t="s">
        <v>82</v>
      </c>
      <c r="E20" s="237"/>
      <c r="F20" s="96"/>
      <c r="G20" s="234">
        <f>G5*Assumptions_old!$M$64*(1+Assumptions_old!$Q$24)^(G$1-$G$1)</f>
        <v>0</v>
      </c>
      <c r="H20" s="234">
        <f>H5*Assumptions_old!$M$64*(1+Assumptions_old!$Q$24)^(H$1-$G$1)</f>
        <v>0</v>
      </c>
      <c r="I20" s="234">
        <f>I5*Assumptions_old!$M$64*(1+Assumptions_old!$Q$24)^(I$1-$G$1)</f>
        <v>0</v>
      </c>
      <c r="J20" s="234">
        <f>J5*Assumptions_old!$M$64*(1+Assumptions_old!$Q$24)^(J$1-$G$1)</f>
        <v>0</v>
      </c>
      <c r="K20" s="234">
        <f>K5*Assumptions_old!$M$64*(1+Assumptions_old!$Q$24)^(K$1-$G$1)</f>
        <v>0</v>
      </c>
      <c r="L20" s="234">
        <f>L5*Assumptions_old!$M$64*(1+Assumptions_old!$Q$24)^(L$1-$G$1)</f>
        <v>0</v>
      </c>
      <c r="M20" s="234">
        <f>M5*Assumptions_old!$M$64*(1+Assumptions_old!$Q$24)^(M$1-$G$1)</f>
        <v>0</v>
      </c>
      <c r="N20" s="234">
        <f>N5*Assumptions_old!$M$64*(1+Assumptions_old!$Q$24)^(N$1-$G$1)</f>
        <v>0</v>
      </c>
      <c r="O20" s="234">
        <f>O5*Assumptions_old!$M$64*(1+Assumptions_old!$Q$24)^(O$1-$G$1)</f>
        <v>0</v>
      </c>
      <c r="P20" s="234">
        <f>P5*Assumptions_old!$M$64*(1+Assumptions_old!$Q$24)^(P$1-$G$1)</f>
        <v>0</v>
      </c>
      <c r="Q20" s="234">
        <f>Q5*Assumptions_old!$M$64*(1+Assumptions_old!$Q$24)^(Q$1-$G$1)</f>
        <v>0</v>
      </c>
      <c r="R20" s="234">
        <f>R5*Assumptions_old!$M$64*(1+Assumptions_old!$Q$24)^(R$1-$G$1)</f>
        <v>0</v>
      </c>
      <c r="S20" s="12"/>
      <c r="T20" s="12"/>
      <c r="U20" s="12"/>
      <c r="V20" s="12"/>
      <c r="W20" s="12"/>
      <c r="X20" s="12"/>
      <c r="Y20" s="12"/>
      <c r="Z20" s="12"/>
    </row>
    <row r="21" spans="1:26" ht="14.25" customHeight="1">
      <c r="A21" s="12"/>
      <c r="B21" s="12"/>
      <c r="C21" s="12"/>
      <c r="D21" s="125" t="s">
        <v>83</v>
      </c>
      <c r="E21" s="237"/>
      <c r="F21" s="96"/>
      <c r="G21" s="234">
        <f>G5*Assumptions_old!$N$64*(1+Assumptions_old!$Q$24)^(G$1-$G$1)</f>
        <v>0</v>
      </c>
      <c r="H21" s="234">
        <f>H5*Assumptions_old!$N$64*(1+Assumptions_old!$Q$24)^(H$1-$G$1)</f>
        <v>0</v>
      </c>
      <c r="I21" s="234">
        <f>I5*Assumptions_old!$N$64*(1+Assumptions_old!$Q$24)^(I$1-$G$1)</f>
        <v>0</v>
      </c>
      <c r="J21" s="234">
        <f>J5*Assumptions_old!$N$64*(1+Assumptions_old!$Q$24)^(J$1-$G$1)</f>
        <v>0</v>
      </c>
      <c r="K21" s="234">
        <f>K5*Assumptions_old!$N$64*(1+Assumptions_old!$Q$24)^(K$1-$G$1)</f>
        <v>0</v>
      </c>
      <c r="L21" s="234">
        <f>L5*Assumptions_old!$N$64*(1+Assumptions_old!$Q$24)^(L$1-$G$1)</f>
        <v>0</v>
      </c>
      <c r="M21" s="234">
        <f>M5*Assumptions_old!$N$64*(1+Assumptions_old!$Q$24)^(M$1-$G$1)</f>
        <v>0</v>
      </c>
      <c r="N21" s="234">
        <f>N5*Assumptions_old!$N$64*(1+Assumptions_old!$Q$24)^(N$1-$G$1)</f>
        <v>0</v>
      </c>
      <c r="O21" s="234">
        <f>O5*Assumptions_old!$N$64*(1+Assumptions_old!$Q$24)^(O$1-$G$1)</f>
        <v>0</v>
      </c>
      <c r="P21" s="234">
        <f>P5*Assumptions_old!$N$64*(1+Assumptions_old!$Q$24)^(P$1-$G$1)</f>
        <v>0</v>
      </c>
      <c r="Q21" s="234">
        <f>Q5*Assumptions_old!$N$64*(1+Assumptions_old!$Q$24)^(Q$1-$G$1)</f>
        <v>0</v>
      </c>
      <c r="R21" s="234">
        <f>R5*Assumptions_old!$N$64*(1+Assumptions_old!$Q$24)^(R$1-$G$1)</f>
        <v>0</v>
      </c>
      <c r="S21" s="12"/>
      <c r="T21" s="12"/>
      <c r="U21" s="12"/>
      <c r="V21" s="12"/>
      <c r="W21" s="12"/>
      <c r="X21" s="12"/>
      <c r="Y21" s="12"/>
      <c r="Z21" s="12"/>
    </row>
    <row r="22" spans="1:26" ht="14.25" customHeight="1">
      <c r="A22" s="12"/>
      <c r="B22" s="12"/>
      <c r="C22" s="12"/>
      <c r="D22" s="125" t="s">
        <v>84</v>
      </c>
      <c r="E22" s="237"/>
      <c r="F22" s="96"/>
      <c r="G22" s="234">
        <f>G5*Assumptions_old!$O$64*(1+Assumptions_old!$Q$24)^(G$1-$G$1)</f>
        <v>0</v>
      </c>
      <c r="H22" s="234">
        <f>H5*Assumptions_old!$O$64*(1+Assumptions_old!$Q$24)^(H$1-$G$1)</f>
        <v>0</v>
      </c>
      <c r="I22" s="234">
        <f>I5*Assumptions_old!$O$64*(1+Assumptions_old!$Q$24)^(I$1-$G$1)</f>
        <v>0</v>
      </c>
      <c r="J22" s="234">
        <f>J5*Assumptions_old!$O$64*(1+Assumptions_old!$Q$24)^(J$1-$G$1)</f>
        <v>0</v>
      </c>
      <c r="K22" s="234">
        <f>K5*Assumptions_old!$O$64*(1+Assumptions_old!$Q$24)^(K$1-$G$1)</f>
        <v>0</v>
      </c>
      <c r="L22" s="234">
        <f>L5*Assumptions_old!$O$64*(1+Assumptions_old!$Q$24)^(L$1-$G$1)</f>
        <v>0</v>
      </c>
      <c r="M22" s="234">
        <f>M5*Assumptions_old!$O$64*(1+Assumptions_old!$Q$24)^(M$1-$G$1)</f>
        <v>0</v>
      </c>
      <c r="N22" s="234">
        <f>N5*Assumptions_old!$O$64*(1+Assumptions_old!$Q$24)^(N$1-$G$1)</f>
        <v>0</v>
      </c>
      <c r="O22" s="234">
        <f>O5*Assumptions_old!$O$64*(1+Assumptions_old!$Q$24)^(O$1-$G$1)</f>
        <v>0</v>
      </c>
      <c r="P22" s="234">
        <f>P5*Assumptions_old!$O$64*(1+Assumptions_old!$Q$24)^(P$1-$G$1)</f>
        <v>0</v>
      </c>
      <c r="Q22" s="234">
        <f>Q5*Assumptions_old!$O$64*(1+Assumptions_old!$Q$24)^(Q$1-$G$1)</f>
        <v>0</v>
      </c>
      <c r="R22" s="234">
        <f>R5*Assumptions_old!$O$64*(1+Assumptions_old!$Q$24)^(R$1-$G$1)</f>
        <v>0</v>
      </c>
      <c r="S22" s="12"/>
      <c r="T22" s="12"/>
      <c r="U22" s="12"/>
      <c r="V22" s="12"/>
      <c r="W22" s="12"/>
      <c r="X22" s="12"/>
      <c r="Y22" s="12"/>
      <c r="Z22" s="12"/>
    </row>
    <row r="23" spans="1:26" ht="14.25" customHeight="1">
      <c r="A23" s="12"/>
      <c r="B23" s="12"/>
      <c r="C23" s="12"/>
      <c r="D23" s="125" t="s">
        <v>89</v>
      </c>
      <c r="E23" s="237"/>
      <c r="F23" s="96"/>
      <c r="G23" s="234">
        <f>G5*Assumptions_old!$P$64*(1+Assumptions_old!$Q$24)^(G$1-$G$1)</f>
        <v>0</v>
      </c>
      <c r="H23" s="234">
        <f>H5*Assumptions_old!$P$64*(1+Assumptions_old!$Q$24)^(H$1-$G$1)</f>
        <v>0</v>
      </c>
      <c r="I23" s="234">
        <f>I5*Assumptions_old!$P$64*(1+Assumptions_old!$Q$24)^(I$1-$G$1)</f>
        <v>0</v>
      </c>
      <c r="J23" s="234">
        <f>J5*Assumptions_old!$P$64*(1+Assumptions_old!$Q$24)^(J$1-$G$1)</f>
        <v>0</v>
      </c>
      <c r="K23" s="234">
        <f>K5*Assumptions_old!$P$64*(1+Assumptions_old!$Q$24)^(K$1-$G$1)</f>
        <v>0</v>
      </c>
      <c r="L23" s="234">
        <f>L5*Assumptions_old!$P$64*(1+Assumptions_old!$Q$24)^(L$1-$G$1)</f>
        <v>0</v>
      </c>
      <c r="M23" s="234">
        <f>M5*Assumptions_old!$P$64*(1+Assumptions_old!$Q$24)^(M$1-$G$1)</f>
        <v>0</v>
      </c>
      <c r="N23" s="234">
        <f>N5*Assumptions_old!$P$64*(1+Assumptions_old!$Q$24)^(N$1-$G$1)</f>
        <v>0</v>
      </c>
      <c r="O23" s="234">
        <f>O5*Assumptions_old!$P$64*(1+Assumptions_old!$Q$24)^(O$1-$G$1)</f>
        <v>0</v>
      </c>
      <c r="P23" s="234">
        <f>P5*Assumptions_old!$P$64*(1+Assumptions_old!$Q$24)^(P$1-$G$1)</f>
        <v>0</v>
      </c>
      <c r="Q23" s="234">
        <f>Q5*Assumptions_old!$P$64*(1+Assumptions_old!$Q$24)^(Q$1-$G$1)</f>
        <v>0</v>
      </c>
      <c r="R23" s="234">
        <f>R5*Assumptions_old!$P$64*(1+Assumptions_old!$Q$24)^(R$1-$G$1)</f>
        <v>0</v>
      </c>
      <c r="S23" s="12"/>
      <c r="T23" s="12"/>
      <c r="U23" s="12"/>
      <c r="V23" s="12"/>
      <c r="W23" s="12"/>
      <c r="X23" s="12"/>
      <c r="Y23" s="12"/>
      <c r="Z23" s="12"/>
    </row>
    <row r="24" spans="1:26" ht="14.25" customHeight="1">
      <c r="A24" s="12"/>
      <c r="B24" s="12"/>
      <c r="C24" s="12"/>
      <c r="D24" s="125" t="s">
        <v>90</v>
      </c>
      <c r="E24" s="237"/>
      <c r="F24" s="96"/>
      <c r="G24" s="234">
        <f>G5*Assumptions_old!$Q$64*(1+Assumptions_old!$Q$24)^(G$1-$G$1)</f>
        <v>0</v>
      </c>
      <c r="H24" s="234">
        <f>H5*Assumptions_old!$Q$64*(1+Assumptions_old!$Q$24)^(H$1-$G$1)</f>
        <v>0</v>
      </c>
      <c r="I24" s="234">
        <f>I5*Assumptions_old!$Q$64*(1+Assumptions_old!$Q$24)^(I$1-$G$1)</f>
        <v>0</v>
      </c>
      <c r="J24" s="234">
        <f>J5*Assumptions_old!$Q$64*(1+Assumptions_old!$Q$24)^(J$1-$G$1)</f>
        <v>0</v>
      </c>
      <c r="K24" s="234">
        <f>K5*Assumptions_old!$Q$64*(1+Assumptions_old!$Q$24)^(K$1-$G$1)</f>
        <v>0</v>
      </c>
      <c r="L24" s="234">
        <f>L5*Assumptions_old!$Q$64*(1+Assumptions_old!$Q$24)^(L$1-$G$1)</f>
        <v>0</v>
      </c>
      <c r="M24" s="234">
        <f>M5*Assumptions_old!$Q$64*(1+Assumptions_old!$Q$24)^(M$1-$G$1)</f>
        <v>0</v>
      </c>
      <c r="N24" s="234">
        <f>N5*Assumptions_old!$Q$64*(1+Assumptions_old!$Q$24)^(N$1-$G$1)</f>
        <v>0</v>
      </c>
      <c r="O24" s="234">
        <f>O5*Assumptions_old!$Q$64*(1+Assumptions_old!$Q$24)^(O$1-$G$1)</f>
        <v>0</v>
      </c>
      <c r="P24" s="234">
        <f>P5*Assumptions_old!$Q$64*(1+Assumptions_old!$Q$24)^(P$1-$G$1)</f>
        <v>0</v>
      </c>
      <c r="Q24" s="234">
        <f>Q5*Assumptions_old!$Q$64*(1+Assumptions_old!$Q$24)^(Q$1-$G$1)</f>
        <v>0</v>
      </c>
      <c r="R24" s="234">
        <f>R5*Assumptions_old!$Q$64*(1+Assumptions_old!$Q$24)^(R$1-$G$1)</f>
        <v>0</v>
      </c>
      <c r="S24" s="12"/>
      <c r="T24" s="12"/>
      <c r="U24" s="12"/>
      <c r="V24" s="12"/>
      <c r="W24" s="12"/>
      <c r="X24" s="12"/>
      <c r="Y24" s="12"/>
      <c r="Z24" s="12"/>
    </row>
    <row r="25" spans="1:26" ht="14.25" customHeight="1">
      <c r="A25" s="12"/>
      <c r="B25" s="12"/>
      <c r="C25" s="12"/>
      <c r="D25" s="125" t="s">
        <v>91</v>
      </c>
      <c r="E25" s="237"/>
      <c r="F25" s="96"/>
      <c r="G25" s="234">
        <f>G5*Assumptions_old!$R$64*(1+Assumptions_old!$Q$24)^(G$1-$G$1)</f>
        <v>0</v>
      </c>
      <c r="H25" s="234">
        <f>H5*Assumptions_old!$S$64*(1+Assumptions_old!$Q$24)^(H$1-$G$1)</f>
        <v>0</v>
      </c>
      <c r="I25" s="234">
        <f>I5*Assumptions_old!$S$64*(1+Assumptions_old!$Q$24)^(I$1-$G$1)</f>
        <v>0</v>
      </c>
      <c r="J25" s="234">
        <f>J5*Assumptions_old!$S$64*(1+Assumptions_old!$Q$24)^(J$1-$G$1)</f>
        <v>0</v>
      </c>
      <c r="K25" s="234">
        <f>K5*Assumptions_old!$S$64*(1+Assumptions_old!$Q$24)^(K$1-$G$1)</f>
        <v>0</v>
      </c>
      <c r="L25" s="234">
        <f>L5*Assumptions_old!$S$64*(1+Assumptions_old!$Q$24)^(L$1-$G$1)</f>
        <v>0</v>
      </c>
      <c r="M25" s="234">
        <f>M5*Assumptions_old!$S$64*(1+Assumptions_old!$Q$24)^(M$1-$G$1)</f>
        <v>0</v>
      </c>
      <c r="N25" s="234">
        <f>N5*Assumptions_old!$S$64*(1+Assumptions_old!$Q$24)^(N$1-$G$1)</f>
        <v>0</v>
      </c>
      <c r="O25" s="234">
        <f>O5*Assumptions_old!$S$64*(1+Assumptions_old!$Q$24)^(O$1-$G$1)</f>
        <v>0</v>
      </c>
      <c r="P25" s="234">
        <f>P5*Assumptions_old!$S$64*(1+Assumptions_old!$Q$24)^(P$1-$G$1)</f>
        <v>0</v>
      </c>
      <c r="Q25" s="234">
        <f>Q5*Assumptions_old!$S$64*(1+Assumptions_old!$Q$24)^(Q$1-$G$1)</f>
        <v>0</v>
      </c>
      <c r="R25" s="234">
        <f>R5*Assumptions_old!$S$64*(1+Assumptions_old!$Q$24)^(R$1-$G$1)</f>
        <v>0</v>
      </c>
      <c r="S25" s="12"/>
      <c r="T25" s="12"/>
      <c r="U25" s="12"/>
      <c r="V25" s="12"/>
      <c r="W25" s="12"/>
      <c r="X25" s="12"/>
      <c r="Y25" s="12"/>
      <c r="Z25" s="12"/>
    </row>
    <row r="26" spans="1:26" ht="14.25" customHeight="1">
      <c r="A26" s="12"/>
      <c r="B26" s="12"/>
      <c r="C26" s="12"/>
      <c r="D26" s="125" t="s">
        <v>92</v>
      </c>
      <c r="E26" s="237"/>
      <c r="F26" s="96"/>
      <c r="G26" s="234">
        <f>G5*Assumptions_old!$S$64*(1+Assumptions_old!$Q$24)^(G$1-$G$1)</f>
        <v>0</v>
      </c>
      <c r="H26" s="234">
        <f>H5*Assumptions_old!$T$64*(1+Assumptions_old!$Q$24)^(H$1-$G$1)</f>
        <v>0</v>
      </c>
      <c r="I26" s="234">
        <f>I5*Assumptions_old!$T$64*(1+Assumptions_old!$Q$24)^(I$1-$G$1)</f>
        <v>0</v>
      </c>
      <c r="J26" s="234">
        <f>J5*Assumptions_old!$T$64*(1+Assumptions_old!$Q$24)^(J$1-$G$1)</f>
        <v>0</v>
      </c>
      <c r="K26" s="234">
        <f>K5*Assumptions_old!$T$64*(1+Assumptions_old!$Q$24)^(K$1-$G$1)</f>
        <v>0</v>
      </c>
      <c r="L26" s="234">
        <f>L5*Assumptions_old!$T$64*(1+Assumptions_old!$Q$24)^(L$1-$G$1)</f>
        <v>0</v>
      </c>
      <c r="M26" s="234">
        <f>M5*Assumptions_old!$T$64*(1+Assumptions_old!$Q$24)^(M$1-$G$1)</f>
        <v>0</v>
      </c>
      <c r="N26" s="234">
        <f>N5*Assumptions_old!$T$64*(1+Assumptions_old!$Q$24)^(N$1-$G$1)</f>
        <v>0</v>
      </c>
      <c r="O26" s="234">
        <f>O5*Assumptions_old!$T$64*(1+Assumptions_old!$Q$24)^(O$1-$G$1)</f>
        <v>0</v>
      </c>
      <c r="P26" s="234">
        <f>P5*Assumptions_old!$T$64*(1+Assumptions_old!$Q$24)^(P$1-$G$1)</f>
        <v>0</v>
      </c>
      <c r="Q26" s="234">
        <f>Q5*Assumptions_old!$T$64*(1+Assumptions_old!$Q$24)^(Q$1-$G$1)</f>
        <v>0</v>
      </c>
      <c r="R26" s="234">
        <f>R5*Assumptions_old!$T$64*(1+Assumptions_old!$Q$24)^(R$1-$G$1)</f>
        <v>0</v>
      </c>
      <c r="S26" s="12"/>
      <c r="T26" s="12"/>
      <c r="U26" s="12"/>
      <c r="V26" s="12"/>
      <c r="W26" s="12"/>
      <c r="X26" s="12"/>
      <c r="Y26" s="12"/>
      <c r="Z26" s="12"/>
    </row>
    <row r="27" spans="1:26" ht="14.25" customHeight="1">
      <c r="A27" s="12"/>
      <c r="B27" s="12"/>
      <c r="C27" s="12"/>
      <c r="D27" s="125" t="s">
        <v>93</v>
      </c>
      <c r="E27" s="237"/>
      <c r="F27" s="96"/>
      <c r="G27" s="234">
        <f>G5*Assumptions_old!$T$64*(1+Assumptions_old!$Q$24)^(G$1-$G$1)</f>
        <v>0</v>
      </c>
      <c r="H27" s="234">
        <f>H5*Assumptions_old!$U$64*(1+Assumptions_old!$Q$24)^(H$1-$G$1)</f>
        <v>0</v>
      </c>
      <c r="I27" s="234">
        <f>I5*Assumptions_old!$U$64*(1+Assumptions_old!$Q$24)^(I$1-$G$1)</f>
        <v>0</v>
      </c>
      <c r="J27" s="234">
        <f>J5*Assumptions_old!$U$64*(1+Assumptions_old!$Q$24)^(J$1-$G$1)</f>
        <v>0</v>
      </c>
      <c r="K27" s="234">
        <f>K5*Assumptions_old!$U$64*(1+Assumptions_old!$Q$24)^(K$1-$G$1)</f>
        <v>0</v>
      </c>
      <c r="L27" s="234">
        <f>L5*Assumptions_old!$U$64*(1+Assumptions_old!$Q$24)^(L$1-$G$1)</f>
        <v>0</v>
      </c>
      <c r="M27" s="234">
        <f>M5*Assumptions_old!$U$64*(1+Assumptions_old!$Q$24)^(M$1-$G$1)</f>
        <v>0</v>
      </c>
      <c r="N27" s="234">
        <f>N5*Assumptions_old!$U$64*(1+Assumptions_old!$Q$24)^(N$1-$G$1)</f>
        <v>0</v>
      </c>
      <c r="O27" s="234">
        <f>O5*Assumptions_old!$U$64*(1+Assumptions_old!$Q$24)^(O$1-$G$1)</f>
        <v>0</v>
      </c>
      <c r="P27" s="234">
        <f>P5*Assumptions_old!$U$64*(1+Assumptions_old!$Q$24)^(P$1-$G$1)</f>
        <v>0</v>
      </c>
      <c r="Q27" s="234">
        <f>Q5*Assumptions_old!$U$64*(1+Assumptions_old!$Q$24)^(Q$1-$G$1)</f>
        <v>0</v>
      </c>
      <c r="R27" s="234">
        <f>R5*Assumptions_old!$U$64*(1+Assumptions_old!$Q$24)^(R$1-$G$1)</f>
        <v>0</v>
      </c>
      <c r="S27" s="12"/>
      <c r="T27" s="12"/>
      <c r="U27" s="12"/>
      <c r="V27" s="12"/>
      <c r="W27" s="12"/>
      <c r="X27" s="12"/>
      <c r="Y27" s="12"/>
      <c r="Z27" s="12"/>
    </row>
    <row r="28" spans="1:26" ht="14.25" customHeight="1">
      <c r="A28" s="12"/>
      <c r="B28" s="12"/>
      <c r="C28" s="12"/>
      <c r="D28" s="125" t="s">
        <v>94</v>
      </c>
      <c r="E28" s="237"/>
      <c r="F28" s="96"/>
      <c r="G28" s="234">
        <f>G5*Assumptions_old!$U$64*(1+Assumptions_old!$Q$24)^(G$1-$G$1)</f>
        <v>0</v>
      </c>
      <c r="H28" s="234">
        <f>H5*Assumptions_old!$V$64*(1+Assumptions_old!$Q$24)^(H$1-$G$1)</f>
        <v>0</v>
      </c>
      <c r="I28" s="234">
        <f>I5*Assumptions_old!$V$64*(1+Assumptions_old!$Q$24)^(I$1-$G$1)</f>
        <v>0</v>
      </c>
      <c r="J28" s="234">
        <f>J5*Assumptions_old!$V$64*(1+Assumptions_old!$Q$24)^(J$1-$G$1)</f>
        <v>0</v>
      </c>
      <c r="K28" s="234">
        <f>K5*Assumptions_old!$V$64*(1+Assumptions_old!$Q$24)^(K$1-$G$1)</f>
        <v>0</v>
      </c>
      <c r="L28" s="234">
        <f>L5*Assumptions_old!$V$64*(1+Assumptions_old!$Q$24)^(L$1-$G$1)</f>
        <v>0</v>
      </c>
      <c r="M28" s="234">
        <f>M5*Assumptions_old!$V$64*(1+Assumptions_old!$Q$24)^(M$1-$G$1)</f>
        <v>0</v>
      </c>
      <c r="N28" s="234">
        <f>N5*Assumptions_old!$V$64*(1+Assumptions_old!$Q$24)^(N$1-$G$1)</f>
        <v>0</v>
      </c>
      <c r="O28" s="234">
        <f>O5*Assumptions_old!$V$64*(1+Assumptions_old!$Q$24)^(O$1-$G$1)</f>
        <v>0</v>
      </c>
      <c r="P28" s="234">
        <f>P5*Assumptions_old!$V$64*(1+Assumptions_old!$Q$24)^(P$1-$G$1)</f>
        <v>0</v>
      </c>
      <c r="Q28" s="234">
        <f>Q5*Assumptions_old!$V$64*(1+Assumptions_old!$Q$24)^(Q$1-$G$1)</f>
        <v>0</v>
      </c>
      <c r="R28" s="234">
        <f>R5*Assumptions_old!$V$64*(1+Assumptions_old!$Q$24)^(R$1-$G$1)</f>
        <v>0</v>
      </c>
      <c r="S28" s="12"/>
      <c r="T28" s="12"/>
      <c r="U28" s="12"/>
      <c r="V28" s="12"/>
      <c r="W28" s="12"/>
      <c r="X28" s="12"/>
      <c r="Y28" s="12"/>
      <c r="Z28" s="12"/>
    </row>
    <row r="29" spans="1:26" ht="14.25" customHeight="1">
      <c r="A29" s="12"/>
      <c r="B29" s="12"/>
      <c r="C29" s="12"/>
      <c r="D29" s="239" t="s">
        <v>95</v>
      </c>
      <c r="E29" s="236"/>
      <c r="F29" s="317"/>
      <c r="G29" s="240">
        <f>G5*Assumptions_old!$V$64*(1+Assumptions_old!$Q$24)^(G$1-$G$1)</f>
        <v>0</v>
      </c>
      <c r="H29" s="240">
        <f>H5*Assumptions_old!$W$64*(1+Assumptions_old!$Q$24)^(H$1-$G$1)</f>
        <v>0</v>
      </c>
      <c r="I29" s="240">
        <f>I5*Assumptions_old!$W$64*(1+Assumptions_old!$Q$24)^(I$1-$G$1)</f>
        <v>0</v>
      </c>
      <c r="J29" s="240">
        <f>J5*Assumptions_old!$W$64*(1+Assumptions_old!$Q$24)^(J$1-$G$1)</f>
        <v>0</v>
      </c>
      <c r="K29" s="240">
        <f>K5*Assumptions_old!$W$64*(1+Assumptions_old!$Q$24)^(K$1-$G$1)</f>
        <v>0</v>
      </c>
      <c r="L29" s="240">
        <f>L5*Assumptions_old!$W$64*(1+Assumptions_old!$Q$24)^(L$1-$G$1)</f>
        <v>0</v>
      </c>
      <c r="M29" s="240">
        <f>M5*Assumptions_old!$W$64*(1+Assumptions_old!$Q$24)^(M$1-$G$1)</f>
        <v>0</v>
      </c>
      <c r="N29" s="240">
        <f>N5*Assumptions_old!$W$64*(1+Assumptions_old!$Q$24)^(N$1-$G$1)</f>
        <v>0</v>
      </c>
      <c r="O29" s="240">
        <f>O5*Assumptions_old!$W$64*(1+Assumptions_old!$Q$24)^(O$1-$G$1)</f>
        <v>0</v>
      </c>
      <c r="P29" s="240">
        <f>P5*Assumptions_old!$W$64*(1+Assumptions_old!$Q$24)^(P$1-$G$1)</f>
        <v>0</v>
      </c>
      <c r="Q29" s="240">
        <f>Q5*Assumptions_old!$W$64*(1+Assumptions_old!$Q$24)^(Q$1-$G$1)</f>
        <v>0</v>
      </c>
      <c r="R29" s="240">
        <f>R5*Assumptions_old!$W$64*(1+Assumptions_old!$Q$24)^(R$1-$G$1)</f>
        <v>0</v>
      </c>
      <c r="S29" s="12"/>
      <c r="T29" s="12"/>
      <c r="U29" s="12"/>
      <c r="V29" s="12"/>
      <c r="W29" s="12"/>
      <c r="X29" s="12"/>
      <c r="Y29" s="12"/>
      <c r="Z29" s="12"/>
    </row>
    <row r="30" spans="1:26" ht="14.25" customHeight="1">
      <c r="A30" s="12"/>
      <c r="B30" s="12"/>
      <c r="C30" s="12"/>
      <c r="D30" s="125" t="s">
        <v>228</v>
      </c>
      <c r="E30" s="237"/>
      <c r="F30" s="96"/>
      <c r="G30" s="234">
        <f t="shared" ref="G30:R30" si="2">SUM(G15:G29)</f>
        <v>0</v>
      </c>
      <c r="H30" s="234">
        <f t="shared" si="2"/>
        <v>0</v>
      </c>
      <c r="I30" s="234">
        <f t="shared" si="2"/>
        <v>0</v>
      </c>
      <c r="J30" s="234">
        <f t="shared" si="2"/>
        <v>0</v>
      </c>
      <c r="K30" s="234">
        <f t="shared" si="2"/>
        <v>0</v>
      </c>
      <c r="L30" s="234">
        <f t="shared" si="2"/>
        <v>0</v>
      </c>
      <c r="M30" s="234">
        <f t="shared" si="2"/>
        <v>0</v>
      </c>
      <c r="N30" s="234">
        <f t="shared" si="2"/>
        <v>0</v>
      </c>
      <c r="O30" s="234">
        <f t="shared" si="2"/>
        <v>0</v>
      </c>
      <c r="P30" s="234">
        <f t="shared" si="2"/>
        <v>0</v>
      </c>
      <c r="Q30" s="234">
        <f t="shared" si="2"/>
        <v>0</v>
      </c>
      <c r="R30" s="234">
        <f t="shared" si="2"/>
        <v>0</v>
      </c>
      <c r="S30" s="12"/>
      <c r="T30" s="12"/>
      <c r="U30" s="12"/>
      <c r="V30" s="12"/>
      <c r="W30" s="12"/>
      <c r="X30" s="12"/>
      <c r="Y30" s="12"/>
      <c r="Z30" s="12"/>
    </row>
    <row r="31" spans="1:26" ht="14.25" customHeight="1">
      <c r="A31" s="12"/>
      <c r="B31" s="12"/>
      <c r="C31" s="12"/>
      <c r="D31" s="125"/>
      <c r="E31" s="237"/>
      <c r="F31" s="96"/>
      <c r="G31" s="234"/>
      <c r="H31" s="234"/>
      <c r="I31" s="234"/>
      <c r="J31" s="234"/>
      <c r="K31" s="234"/>
      <c r="L31" s="234"/>
      <c r="M31" s="234"/>
      <c r="N31" s="234"/>
      <c r="O31" s="234"/>
      <c r="P31" s="234"/>
      <c r="Q31" s="234"/>
      <c r="R31" s="234"/>
      <c r="S31" s="12"/>
      <c r="T31" s="12"/>
      <c r="U31" s="12"/>
      <c r="V31" s="12"/>
      <c r="W31" s="12"/>
      <c r="X31" s="12"/>
      <c r="Y31" s="12"/>
      <c r="Z31" s="12"/>
    </row>
    <row r="32" spans="1:26" ht="14.25" customHeight="1">
      <c r="A32" s="12"/>
      <c r="B32" s="12"/>
      <c r="C32" s="12"/>
      <c r="D32" s="125"/>
      <c r="E32" s="237"/>
      <c r="F32" s="96"/>
      <c r="G32" s="234"/>
      <c r="H32" s="234"/>
      <c r="I32" s="234"/>
      <c r="J32" s="234"/>
      <c r="K32" s="234"/>
      <c r="L32" s="234"/>
      <c r="M32" s="234"/>
      <c r="N32" s="234"/>
      <c r="O32" s="234"/>
      <c r="P32" s="234"/>
      <c r="Q32" s="234"/>
      <c r="R32" s="234"/>
      <c r="S32" s="12"/>
      <c r="T32" s="12"/>
      <c r="U32" s="12"/>
      <c r="V32" s="12"/>
      <c r="W32" s="12"/>
      <c r="X32" s="12"/>
      <c r="Y32" s="12"/>
      <c r="Z32" s="12"/>
    </row>
    <row r="33" spans="1:26" ht="14.25" customHeight="1">
      <c r="A33" s="12"/>
      <c r="B33" s="12"/>
      <c r="C33" s="12"/>
      <c r="D33" s="125"/>
      <c r="E33" s="237"/>
      <c r="F33" s="96"/>
      <c r="G33" s="234"/>
      <c r="H33" s="234"/>
      <c r="I33" s="234"/>
      <c r="J33" s="234"/>
      <c r="K33" s="234"/>
      <c r="L33" s="234"/>
      <c r="M33" s="234"/>
      <c r="N33" s="234"/>
      <c r="O33" s="234"/>
      <c r="P33" s="234"/>
      <c r="Q33" s="234"/>
      <c r="R33" s="234"/>
      <c r="S33" s="12"/>
      <c r="T33" s="12"/>
      <c r="U33" s="12"/>
      <c r="V33" s="12"/>
      <c r="W33" s="12"/>
      <c r="X33" s="12"/>
      <c r="Y33" s="12"/>
      <c r="Z33" s="12"/>
    </row>
    <row r="34" spans="1:26" ht="14.25" customHeight="1">
      <c r="A34" s="12"/>
      <c r="B34" s="12"/>
      <c r="C34" s="12"/>
      <c r="D34" s="383" t="s">
        <v>205</v>
      </c>
      <c r="E34" s="306"/>
      <c r="F34" s="307"/>
      <c r="G34" s="308">
        <f t="shared" ref="G34:R34" si="3">G9-G30</f>
        <v>0</v>
      </c>
      <c r="H34" s="308">
        <f t="shared" si="3"/>
        <v>0</v>
      </c>
      <c r="I34" s="308">
        <f t="shared" si="3"/>
        <v>0</v>
      </c>
      <c r="J34" s="308">
        <f t="shared" si="3"/>
        <v>0</v>
      </c>
      <c r="K34" s="308">
        <f t="shared" si="3"/>
        <v>0</v>
      </c>
      <c r="L34" s="308">
        <f t="shared" si="3"/>
        <v>0</v>
      </c>
      <c r="M34" s="308">
        <f t="shared" si="3"/>
        <v>0</v>
      </c>
      <c r="N34" s="308">
        <f t="shared" si="3"/>
        <v>0</v>
      </c>
      <c r="O34" s="308">
        <f t="shared" si="3"/>
        <v>0</v>
      </c>
      <c r="P34" s="308">
        <f t="shared" si="3"/>
        <v>0</v>
      </c>
      <c r="Q34" s="308">
        <f t="shared" si="3"/>
        <v>0</v>
      </c>
      <c r="R34" s="308">
        <f t="shared" si="3"/>
        <v>0</v>
      </c>
      <c r="S34" s="12"/>
      <c r="T34" s="12"/>
      <c r="U34" s="12"/>
      <c r="V34" s="12"/>
      <c r="W34" s="12"/>
      <c r="X34" s="12"/>
      <c r="Y34" s="12"/>
      <c r="Z34" s="12"/>
    </row>
    <row r="35" spans="1:26" ht="14.25" customHeight="1">
      <c r="A35" s="12"/>
      <c r="B35" s="12"/>
      <c r="C35" s="12"/>
      <c r="D35" s="125"/>
      <c r="E35" s="237"/>
      <c r="F35" s="96"/>
      <c r="G35" s="234"/>
      <c r="H35" s="234"/>
      <c r="I35" s="234"/>
      <c r="J35" s="234"/>
      <c r="K35" s="234"/>
      <c r="L35" s="234"/>
      <c r="M35" s="234"/>
      <c r="N35" s="234"/>
      <c r="O35" s="234"/>
      <c r="P35" s="234"/>
      <c r="Q35" s="234"/>
      <c r="R35" s="234"/>
      <c r="S35" s="12"/>
      <c r="T35" s="12"/>
      <c r="U35" s="12"/>
      <c r="V35" s="12"/>
      <c r="W35" s="12"/>
      <c r="X35" s="12"/>
      <c r="Y35" s="12"/>
      <c r="Z35" s="12"/>
    </row>
    <row r="36" spans="1:26" ht="14.25" customHeight="1">
      <c r="A36" s="12"/>
      <c r="B36" s="12"/>
      <c r="C36" s="12"/>
      <c r="D36" s="125"/>
      <c r="E36" s="237"/>
      <c r="F36" s="96"/>
      <c r="G36" s="234"/>
      <c r="H36" s="234"/>
      <c r="I36" s="234"/>
      <c r="J36" s="234"/>
      <c r="K36" s="234"/>
      <c r="L36" s="234"/>
      <c r="M36" s="234"/>
      <c r="N36" s="234"/>
      <c r="O36" s="234"/>
      <c r="P36" s="234"/>
      <c r="Q36" s="234"/>
      <c r="R36" s="234"/>
      <c r="S36" s="12"/>
      <c r="T36" s="12"/>
      <c r="U36" s="12"/>
      <c r="V36" s="12"/>
      <c r="W36" s="12"/>
      <c r="X36" s="12"/>
      <c r="Y36" s="12"/>
      <c r="Z36" s="12"/>
    </row>
    <row r="37" spans="1:26" ht="14.25" customHeight="1">
      <c r="A37" s="12"/>
      <c r="B37" s="12"/>
      <c r="C37" s="12"/>
      <c r="D37" s="229" t="s">
        <v>177</v>
      </c>
      <c r="E37" s="237"/>
      <c r="F37" s="96"/>
      <c r="G37" s="234"/>
      <c r="H37" s="234"/>
      <c r="I37" s="234"/>
      <c r="J37" s="234"/>
      <c r="K37" s="234"/>
      <c r="L37" s="234"/>
      <c r="M37" s="234"/>
      <c r="N37" s="234"/>
      <c r="O37" s="234"/>
      <c r="P37" s="234"/>
      <c r="Q37" s="234"/>
      <c r="R37" s="234"/>
      <c r="S37" s="12"/>
      <c r="T37" s="12"/>
      <c r="U37" s="12"/>
      <c r="V37" s="12"/>
      <c r="W37" s="12"/>
      <c r="X37" s="12"/>
      <c r="Y37" s="12"/>
      <c r="Z37" s="12"/>
    </row>
    <row r="38" spans="1:26" ht="14.25" customHeight="1">
      <c r="A38" s="12"/>
      <c r="B38" s="12"/>
      <c r="C38" s="12"/>
      <c r="D38" s="238" t="s">
        <v>229</v>
      </c>
      <c r="E38" s="237"/>
      <c r="F38" s="96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12"/>
      <c r="T38" s="12"/>
      <c r="U38" s="12"/>
      <c r="V38" s="12"/>
      <c r="W38" s="12"/>
      <c r="X38" s="12"/>
      <c r="Y38" s="12"/>
      <c r="Z38" s="12"/>
    </row>
    <row r="39" spans="1:26" ht="14.25" customHeight="1">
      <c r="A39" s="12"/>
      <c r="B39" s="12"/>
      <c r="C39" s="12"/>
      <c r="D39" s="125" t="s">
        <v>86</v>
      </c>
      <c r="E39" s="237"/>
      <c r="F39" s="96"/>
      <c r="G39" s="234">
        <f>G$5*Assumptions_old!$G$110*(1+Assumptions_old!$Q$24)^(G$1-$G$1)</f>
        <v>0</v>
      </c>
      <c r="H39" s="234">
        <f>H$5*Assumptions_old!$G$110*(1+Assumptions_old!$Q$24)^(H$1-$G$1)</f>
        <v>0</v>
      </c>
      <c r="I39" s="234">
        <f>I$5*Assumptions_old!$G$110*(1+Assumptions_old!$Q$24)^(I$1-$G$1)</f>
        <v>0</v>
      </c>
      <c r="J39" s="234">
        <f>J$5*Assumptions_old!$G$110*(1+Assumptions_old!$Q$24)^(J$1-$G$1)</f>
        <v>0</v>
      </c>
      <c r="K39" s="234">
        <f>K$5*Assumptions_old!$G$110*(1+Assumptions_old!$Q$24)^(K$1-$G$1)</f>
        <v>0</v>
      </c>
      <c r="L39" s="234">
        <f>L$5*Assumptions_old!$G$110*(1+Assumptions_old!$Q$24)^(L$1-$G$1)</f>
        <v>0</v>
      </c>
      <c r="M39" s="234">
        <f>M$5*Assumptions_old!$G$110*(1+Assumptions_old!$Q$24)^(M$1-$G$1)</f>
        <v>0</v>
      </c>
      <c r="N39" s="234">
        <f>N$5*Assumptions_old!$G$110*(1+Assumptions_old!$Q$24)^(N$1-$G$1)</f>
        <v>0</v>
      </c>
      <c r="O39" s="234">
        <f>O$5*Assumptions_old!$G$110*(1+Assumptions_old!$Q$24)^(O$1-$G$1)</f>
        <v>0</v>
      </c>
      <c r="P39" s="234">
        <f>P$5*Assumptions_old!$G$110*(1+Assumptions_old!$Q$24)^(P$1-$G$1)</f>
        <v>0</v>
      </c>
      <c r="Q39" s="234">
        <f>Q$5*Assumptions_old!$G$110*(1+Assumptions_old!$Q$24)^(Q$1-$G$1)</f>
        <v>0</v>
      </c>
      <c r="R39" s="234">
        <f>R$5*Assumptions_old!$G$110*(1+Assumptions_old!$Q$24)^(R$1-$G$1)</f>
        <v>0</v>
      </c>
      <c r="S39" s="12"/>
      <c r="T39" s="12"/>
      <c r="U39" s="12"/>
      <c r="V39" s="12"/>
      <c r="W39" s="12"/>
      <c r="X39" s="12"/>
      <c r="Y39" s="12"/>
      <c r="Z39" s="12"/>
    </row>
    <row r="40" spans="1:26" ht="14.25" customHeight="1">
      <c r="A40" s="12"/>
      <c r="B40" s="12"/>
      <c r="C40" s="12"/>
      <c r="D40" s="125" t="s">
        <v>100</v>
      </c>
      <c r="E40" s="237"/>
      <c r="F40" s="96"/>
      <c r="G40" s="234">
        <f>G$5*Assumptions_old!$H$110*(1+Assumptions_old!$Q$24)^(G$1-$G$1)</f>
        <v>0</v>
      </c>
      <c r="H40" s="234">
        <f>H$5*Assumptions_old!$H$110*(1+Assumptions_old!$Q$24)^(H$1-$G$1)</f>
        <v>0</v>
      </c>
      <c r="I40" s="234">
        <f>I$5*Assumptions_old!$H$110*(1+Assumptions_old!$Q$24)^(I$1-$G$1)</f>
        <v>0</v>
      </c>
      <c r="J40" s="234">
        <f>J$5*Assumptions_old!$H$110*(1+Assumptions_old!$Q$24)^(J$1-$G$1)</f>
        <v>0</v>
      </c>
      <c r="K40" s="234">
        <f>K$5*Assumptions_old!$H$110*(1+Assumptions_old!$Q$24)^(K$1-$G$1)</f>
        <v>0</v>
      </c>
      <c r="L40" s="234">
        <f>L$5*Assumptions_old!$H$110*(1+Assumptions_old!$Q$24)^(L$1-$G$1)</f>
        <v>0</v>
      </c>
      <c r="M40" s="234">
        <f>M$5*Assumptions_old!$H$110*(1+Assumptions_old!$Q$24)^(M$1-$G$1)</f>
        <v>0</v>
      </c>
      <c r="N40" s="234">
        <f>N$5*Assumptions_old!$H$110*(1+Assumptions_old!$Q$24)^(N$1-$G$1)</f>
        <v>0</v>
      </c>
      <c r="O40" s="234">
        <f>O$5*Assumptions_old!$H$110*(1+Assumptions_old!$Q$24)^(O$1-$G$1)</f>
        <v>0</v>
      </c>
      <c r="P40" s="234">
        <f>P$5*Assumptions_old!$H$110*(1+Assumptions_old!$Q$24)^(P$1-$G$1)</f>
        <v>0</v>
      </c>
      <c r="Q40" s="234">
        <f>Q$5*Assumptions_old!$H$110*(1+Assumptions_old!$Q$24)^(Q$1-$G$1)</f>
        <v>0</v>
      </c>
      <c r="R40" s="234">
        <f>R$5*Assumptions_old!$H$110*(1+Assumptions_old!$Q$24)^(R$1-$G$1)</f>
        <v>0</v>
      </c>
      <c r="S40" s="12"/>
      <c r="T40" s="12"/>
      <c r="U40" s="12"/>
      <c r="V40" s="12"/>
      <c r="W40" s="12"/>
      <c r="X40" s="12"/>
      <c r="Y40" s="12"/>
      <c r="Z40" s="12"/>
    </row>
    <row r="41" spans="1:26" ht="14.25" customHeight="1">
      <c r="A41" s="12"/>
      <c r="B41" s="12"/>
      <c r="C41" s="12"/>
      <c r="D41" s="125" t="s">
        <v>101</v>
      </c>
      <c r="E41" s="237"/>
      <c r="F41" s="96"/>
      <c r="G41" s="234">
        <f>G$5*Assumptions_old!$I$110*(1+Assumptions_old!$Q$24)^(G$1-$G$1)</f>
        <v>0</v>
      </c>
      <c r="H41" s="234">
        <f>H$5*Assumptions_old!$I$110*(1+Assumptions_old!$Q$24)^(H$1-$G$1)</f>
        <v>0</v>
      </c>
      <c r="I41" s="234">
        <f>I$5*Assumptions_old!$I$110*(1+Assumptions_old!$Q$24)^(I$1-$G$1)</f>
        <v>0</v>
      </c>
      <c r="J41" s="234">
        <f>J$5*Assumptions_old!$I$110*(1+Assumptions_old!$Q$24)^(J$1-$G$1)</f>
        <v>0</v>
      </c>
      <c r="K41" s="234">
        <f>K$5*Assumptions_old!$I$110*(1+Assumptions_old!$Q$24)^(K$1-$G$1)</f>
        <v>0</v>
      </c>
      <c r="L41" s="234">
        <f>L$5*Assumptions_old!$I$110*(1+Assumptions_old!$Q$24)^(L$1-$G$1)</f>
        <v>0</v>
      </c>
      <c r="M41" s="234">
        <f>M$5*Assumptions_old!$I$110*(1+Assumptions_old!$Q$24)^(M$1-$G$1)</f>
        <v>0</v>
      </c>
      <c r="N41" s="234">
        <f>N$5*Assumptions_old!$I$110*(1+Assumptions_old!$Q$24)^(N$1-$G$1)</f>
        <v>0</v>
      </c>
      <c r="O41" s="234">
        <f>O$5*Assumptions_old!$I$110*(1+Assumptions_old!$Q$24)^(O$1-$G$1)</f>
        <v>0</v>
      </c>
      <c r="P41" s="234">
        <f>P$5*Assumptions_old!$I$110*(1+Assumptions_old!$Q$24)^(P$1-$G$1)</f>
        <v>0</v>
      </c>
      <c r="Q41" s="234">
        <f>Q$5*Assumptions_old!$I$110*(1+Assumptions_old!$Q$24)^(Q$1-$G$1)</f>
        <v>0</v>
      </c>
      <c r="R41" s="234">
        <f>R$5*Assumptions_old!$I$110*(1+Assumptions_old!$Q$24)^(R$1-$G$1)</f>
        <v>0</v>
      </c>
      <c r="S41" s="12"/>
      <c r="T41" s="12"/>
      <c r="U41" s="12"/>
      <c r="V41" s="12"/>
      <c r="W41" s="12"/>
      <c r="X41" s="12"/>
      <c r="Y41" s="12"/>
      <c r="Z41" s="12"/>
    </row>
    <row r="42" spans="1:26" ht="14.25" customHeight="1">
      <c r="A42" s="12"/>
      <c r="B42" s="12"/>
      <c r="C42" s="12"/>
      <c r="D42" s="125" t="s">
        <v>102</v>
      </c>
      <c r="E42" s="237"/>
      <c r="F42" s="96"/>
      <c r="G42" s="234">
        <f>G$5*Assumptions_old!$J$110*(1+Assumptions_old!$Q$24)^(G$1-$G$1)</f>
        <v>0</v>
      </c>
      <c r="H42" s="234">
        <f>H$5*Assumptions_old!$J$110*(1+Assumptions_old!$Q$24)^(H$1-$G$1)</f>
        <v>0</v>
      </c>
      <c r="I42" s="234">
        <f>I$5*Assumptions_old!$J$110*(1+Assumptions_old!$Q$24)^(I$1-$G$1)</f>
        <v>0</v>
      </c>
      <c r="J42" s="234">
        <f>J$5*Assumptions_old!$J$110*(1+Assumptions_old!$Q$24)^(J$1-$G$1)</f>
        <v>0</v>
      </c>
      <c r="K42" s="234">
        <f>K$5*Assumptions_old!$J$110*(1+Assumptions_old!$Q$24)^(K$1-$G$1)</f>
        <v>0</v>
      </c>
      <c r="L42" s="234">
        <f>L$5*Assumptions_old!$J$110*(1+Assumptions_old!$Q$24)^(L$1-$G$1)</f>
        <v>0</v>
      </c>
      <c r="M42" s="234">
        <f>M$5*Assumptions_old!$J$110*(1+Assumptions_old!$Q$24)^(M$1-$G$1)</f>
        <v>0</v>
      </c>
      <c r="N42" s="234">
        <f>N$5*Assumptions_old!$J$110*(1+Assumptions_old!$Q$24)^(N$1-$G$1)</f>
        <v>0</v>
      </c>
      <c r="O42" s="234">
        <f>O$5*Assumptions_old!$J$110*(1+Assumptions_old!$Q$24)^(O$1-$G$1)</f>
        <v>0</v>
      </c>
      <c r="P42" s="234">
        <f>P$5*Assumptions_old!$J$110*(1+Assumptions_old!$Q$24)^(P$1-$G$1)</f>
        <v>0</v>
      </c>
      <c r="Q42" s="234">
        <f>Q$5*Assumptions_old!$J$110*(1+Assumptions_old!$Q$24)^(Q$1-$G$1)</f>
        <v>0</v>
      </c>
      <c r="R42" s="234">
        <f>R$5*Assumptions_old!$J$110*(1+Assumptions_old!$Q$24)^(R$1-$G$1)</f>
        <v>0</v>
      </c>
      <c r="S42" s="12"/>
      <c r="T42" s="12"/>
      <c r="U42" s="12"/>
      <c r="V42" s="12"/>
      <c r="W42" s="12"/>
      <c r="X42" s="12"/>
      <c r="Y42" s="12"/>
      <c r="Z42" s="12"/>
    </row>
    <row r="43" spans="1:26" ht="14.25" customHeight="1">
      <c r="A43" s="12"/>
      <c r="B43" s="12"/>
      <c r="C43" s="12"/>
      <c r="D43" s="125" t="s">
        <v>90</v>
      </c>
      <c r="E43" s="237"/>
      <c r="F43" s="96"/>
      <c r="G43" s="234">
        <f>G$5*Assumptions_old!$K$110*(1+Assumptions_old!$Q$24)^(G$1-$G$1)</f>
        <v>0</v>
      </c>
      <c r="H43" s="234">
        <f>H$5*Assumptions_old!$K$110*(1+Assumptions_old!$Q$24)^(H$1-$G$1)</f>
        <v>0</v>
      </c>
      <c r="I43" s="234">
        <f>I$5*Assumptions_old!$K$110*(1+Assumptions_old!$Q$24)^(I$1-$G$1)</f>
        <v>0</v>
      </c>
      <c r="J43" s="234">
        <f>J$5*Assumptions_old!$K$110*(1+Assumptions_old!$Q$24)^(J$1-$G$1)</f>
        <v>0</v>
      </c>
      <c r="K43" s="234">
        <f>K$5*Assumptions_old!$K$110*(1+Assumptions_old!$Q$24)^(K$1-$G$1)</f>
        <v>0</v>
      </c>
      <c r="L43" s="234">
        <f>L$5*Assumptions_old!$K$110*(1+Assumptions_old!$Q$24)^(L$1-$G$1)</f>
        <v>0</v>
      </c>
      <c r="M43" s="234">
        <f>M$5*Assumptions_old!$K$110*(1+Assumptions_old!$Q$24)^(M$1-$G$1)</f>
        <v>0</v>
      </c>
      <c r="N43" s="234">
        <f>N$5*Assumptions_old!$K$110*(1+Assumptions_old!$Q$24)^(N$1-$G$1)</f>
        <v>0</v>
      </c>
      <c r="O43" s="234">
        <f>O$5*Assumptions_old!$K$110*(1+Assumptions_old!$Q$24)^(O$1-$G$1)</f>
        <v>0</v>
      </c>
      <c r="P43" s="234">
        <f>P$5*Assumptions_old!$K$110*(1+Assumptions_old!$Q$24)^(P$1-$G$1)</f>
        <v>0</v>
      </c>
      <c r="Q43" s="234">
        <f>Q$5*Assumptions_old!$K$110*(1+Assumptions_old!$Q$24)^(Q$1-$G$1)</f>
        <v>0</v>
      </c>
      <c r="R43" s="234">
        <f>R$5*Assumptions_old!$K$110*(1+Assumptions_old!$Q$24)^(R$1-$G$1)</f>
        <v>0</v>
      </c>
      <c r="S43" s="12"/>
      <c r="T43" s="12"/>
      <c r="U43" s="12"/>
      <c r="V43" s="12"/>
      <c r="W43" s="12"/>
      <c r="X43" s="12"/>
      <c r="Y43" s="12"/>
      <c r="Z43" s="12"/>
    </row>
    <row r="44" spans="1:26" ht="14.25" customHeight="1">
      <c r="A44" s="12"/>
      <c r="B44" s="12"/>
      <c r="C44" s="12"/>
      <c r="D44" s="125" t="s">
        <v>103</v>
      </c>
      <c r="E44" s="237"/>
      <c r="F44" s="96"/>
      <c r="G44" s="234">
        <f>G$5*Assumptions_old!$L$110*(1+Assumptions_old!$Q$24)^(G$1-$G$1)</f>
        <v>0</v>
      </c>
      <c r="H44" s="234">
        <f>H$5*Assumptions_old!$L$110*(1+Assumptions_old!$Q$24)^(H$1-$G$1)</f>
        <v>0</v>
      </c>
      <c r="I44" s="234">
        <f>I$5*Assumptions_old!$L$110*(1+Assumptions_old!$Q$24)^(I$1-$G$1)</f>
        <v>0</v>
      </c>
      <c r="J44" s="234">
        <f>J$5*Assumptions_old!$L$110*(1+Assumptions_old!$Q$24)^(J$1-$G$1)</f>
        <v>0</v>
      </c>
      <c r="K44" s="234">
        <f>K$5*Assumptions_old!$L$110*(1+Assumptions_old!$Q$24)^(K$1-$G$1)</f>
        <v>0</v>
      </c>
      <c r="L44" s="234">
        <f>L$5*Assumptions_old!$L$110*(1+Assumptions_old!$Q$24)^(L$1-$G$1)</f>
        <v>0</v>
      </c>
      <c r="M44" s="234">
        <f>M$5*Assumptions_old!$L$110*(1+Assumptions_old!$Q$24)^(M$1-$G$1)</f>
        <v>0</v>
      </c>
      <c r="N44" s="234">
        <f>N$5*Assumptions_old!$L$110*(1+Assumptions_old!$Q$24)^(N$1-$G$1)</f>
        <v>0</v>
      </c>
      <c r="O44" s="234">
        <f>O$5*Assumptions_old!$L$110*(1+Assumptions_old!$Q$24)^(O$1-$G$1)</f>
        <v>0</v>
      </c>
      <c r="P44" s="234">
        <f>P$5*Assumptions_old!$L$110*(1+Assumptions_old!$Q$24)^(P$1-$G$1)</f>
        <v>0</v>
      </c>
      <c r="Q44" s="234">
        <f>Q$5*Assumptions_old!$L$110*(1+Assumptions_old!$Q$24)^(Q$1-$G$1)</f>
        <v>0</v>
      </c>
      <c r="R44" s="234">
        <f>R$5*Assumptions_old!$L$110*(1+Assumptions_old!$Q$24)^(R$1-$G$1)</f>
        <v>0</v>
      </c>
      <c r="S44" s="12"/>
      <c r="T44" s="12"/>
      <c r="U44" s="12"/>
      <c r="V44" s="12"/>
      <c r="W44" s="12"/>
      <c r="X44" s="12"/>
      <c r="Y44" s="12"/>
      <c r="Z44" s="12"/>
    </row>
    <row r="45" spans="1:26" ht="14.25" customHeight="1">
      <c r="A45" s="12"/>
      <c r="B45" s="12"/>
      <c r="C45" s="12"/>
      <c r="D45" s="125" t="s">
        <v>104</v>
      </c>
      <c r="E45" s="237"/>
      <c r="F45" s="96"/>
      <c r="G45" s="234">
        <f>G$5*Assumptions_old!$M$110*(1+Assumptions_old!$Q$24)^(G$1-$G$1)</f>
        <v>0</v>
      </c>
      <c r="H45" s="234">
        <f>H$5*Assumptions_old!$M$110*(1+Assumptions_old!$Q$24)^(H$1-$G$1)</f>
        <v>0</v>
      </c>
      <c r="I45" s="234">
        <f>I$5*Assumptions_old!$M$110*(1+Assumptions_old!$Q$24)^(I$1-$G$1)</f>
        <v>0</v>
      </c>
      <c r="J45" s="234">
        <f>J$5*Assumptions_old!$M$110*(1+Assumptions_old!$Q$24)^(J$1-$G$1)</f>
        <v>0</v>
      </c>
      <c r="K45" s="234">
        <f>K$5*Assumptions_old!$M$110*(1+Assumptions_old!$Q$24)^(K$1-$G$1)</f>
        <v>0</v>
      </c>
      <c r="L45" s="234">
        <f>L$5*Assumptions_old!$M$110*(1+Assumptions_old!$Q$24)^(L$1-$G$1)</f>
        <v>0</v>
      </c>
      <c r="M45" s="234">
        <f>M$5*Assumptions_old!$M$110*(1+Assumptions_old!$Q$24)^(M$1-$G$1)</f>
        <v>0</v>
      </c>
      <c r="N45" s="234">
        <f>N$5*Assumptions_old!$M$110*(1+Assumptions_old!$Q$24)^(N$1-$G$1)</f>
        <v>0</v>
      </c>
      <c r="O45" s="234">
        <f>O$5*Assumptions_old!$M$110*(1+Assumptions_old!$Q$24)^(O$1-$G$1)</f>
        <v>0</v>
      </c>
      <c r="P45" s="234">
        <f>P$5*Assumptions_old!$M$110*(1+Assumptions_old!$Q$24)^(P$1-$G$1)</f>
        <v>0</v>
      </c>
      <c r="Q45" s="234">
        <f>Q$5*Assumptions_old!$M$110*(1+Assumptions_old!$Q$24)^(Q$1-$G$1)</f>
        <v>0</v>
      </c>
      <c r="R45" s="234">
        <f>R$5*Assumptions_old!$M$110*(1+Assumptions_old!$Q$24)^(R$1-$G$1)</f>
        <v>0</v>
      </c>
      <c r="S45" s="12"/>
      <c r="T45" s="12"/>
      <c r="U45" s="12"/>
      <c r="V45" s="12"/>
      <c r="W45" s="12"/>
      <c r="X45" s="12"/>
      <c r="Y45" s="12"/>
      <c r="Z45" s="12"/>
    </row>
    <row r="46" spans="1:26" ht="14.25" customHeight="1">
      <c r="A46" s="12"/>
      <c r="B46" s="12"/>
      <c r="C46" s="12"/>
      <c r="D46" s="125" t="s">
        <v>105</v>
      </c>
      <c r="E46" s="237"/>
      <c r="F46" s="96"/>
      <c r="G46" s="234">
        <f>G$5*Assumptions_old!$N$110*(1+Assumptions_old!$Q$24)^(G$1-$G$1)</f>
        <v>0</v>
      </c>
      <c r="H46" s="234">
        <f>H$5*Assumptions_old!$N$110*(1+Assumptions_old!$Q$24)^(H$1-$G$1)</f>
        <v>0</v>
      </c>
      <c r="I46" s="234">
        <f>I$5*Assumptions_old!$N$110*(1+Assumptions_old!$Q$24)^(I$1-$G$1)</f>
        <v>0</v>
      </c>
      <c r="J46" s="234">
        <f>J$5*Assumptions_old!$N$110*(1+Assumptions_old!$Q$24)^(J$1-$G$1)</f>
        <v>0</v>
      </c>
      <c r="K46" s="234">
        <f>K$5*Assumptions_old!$N$110*(1+Assumptions_old!$Q$24)^(K$1-$G$1)</f>
        <v>0</v>
      </c>
      <c r="L46" s="234">
        <f>L$5*Assumptions_old!$N$110*(1+Assumptions_old!$Q$24)^(L$1-$G$1)</f>
        <v>0</v>
      </c>
      <c r="M46" s="234">
        <f>M$5*Assumptions_old!$N$110*(1+Assumptions_old!$Q$24)^(M$1-$G$1)</f>
        <v>0</v>
      </c>
      <c r="N46" s="234">
        <f>N$5*Assumptions_old!$N$110*(1+Assumptions_old!$Q$24)^(N$1-$G$1)</f>
        <v>0</v>
      </c>
      <c r="O46" s="234">
        <f>O$5*Assumptions_old!$N$110*(1+Assumptions_old!$Q$24)^(O$1-$G$1)</f>
        <v>0</v>
      </c>
      <c r="P46" s="234">
        <f>P$5*Assumptions_old!$N$110*(1+Assumptions_old!$Q$24)^(P$1-$G$1)</f>
        <v>0</v>
      </c>
      <c r="Q46" s="234">
        <f>Q$5*Assumptions_old!$N$110*(1+Assumptions_old!$Q$24)^(Q$1-$G$1)</f>
        <v>0</v>
      </c>
      <c r="R46" s="234">
        <f>R$5*Assumptions_old!$N$110*(1+Assumptions_old!$Q$24)^(R$1-$G$1)</f>
        <v>0</v>
      </c>
      <c r="S46" s="12"/>
      <c r="T46" s="12"/>
      <c r="U46" s="12"/>
      <c r="V46" s="12"/>
      <c r="W46" s="12"/>
      <c r="X46" s="12"/>
      <c r="Y46" s="12"/>
      <c r="Z46" s="12"/>
    </row>
    <row r="47" spans="1:26" ht="14.25" customHeight="1">
      <c r="A47" s="12"/>
      <c r="B47" s="12"/>
      <c r="C47" s="12"/>
      <c r="D47" s="125" t="s">
        <v>94</v>
      </c>
      <c r="E47" s="237"/>
      <c r="F47" s="96"/>
      <c r="G47" s="234">
        <f>G$5*Assumptions_old!$O$110*(1+Assumptions_old!$Q$24)^(G$1-$G$1)</f>
        <v>0</v>
      </c>
      <c r="H47" s="234">
        <f>H$5*Assumptions_old!$O$110*(1+Assumptions_old!$Q$24)^(H$1-$G$1)</f>
        <v>0</v>
      </c>
      <c r="I47" s="234">
        <f>I$5*Assumptions_old!$O$110*(1+Assumptions_old!$Q$24)^(I$1-$G$1)</f>
        <v>0</v>
      </c>
      <c r="J47" s="234">
        <f>J$5*Assumptions_old!$O$110*(1+Assumptions_old!$Q$24)^(J$1-$G$1)</f>
        <v>0</v>
      </c>
      <c r="K47" s="234">
        <f>K$5*Assumptions_old!$O$110*(1+Assumptions_old!$Q$24)^(K$1-$G$1)</f>
        <v>0</v>
      </c>
      <c r="L47" s="234">
        <f>L$5*Assumptions_old!$O$110*(1+Assumptions_old!$Q$24)^(L$1-$G$1)</f>
        <v>0</v>
      </c>
      <c r="M47" s="234">
        <f>M$5*Assumptions_old!$O$110*(1+Assumptions_old!$Q$24)^(M$1-$G$1)</f>
        <v>0</v>
      </c>
      <c r="N47" s="234">
        <f>N$5*Assumptions_old!$O$110*(1+Assumptions_old!$Q$24)^(N$1-$G$1)</f>
        <v>0</v>
      </c>
      <c r="O47" s="234">
        <f>O$5*Assumptions_old!$O$110*(1+Assumptions_old!$Q$24)^(O$1-$G$1)</f>
        <v>0</v>
      </c>
      <c r="P47" s="234">
        <f>P$5*Assumptions_old!$O$110*(1+Assumptions_old!$Q$24)^(P$1-$G$1)</f>
        <v>0</v>
      </c>
      <c r="Q47" s="234">
        <f>Q$5*Assumptions_old!$O$110*(1+Assumptions_old!$Q$24)^(Q$1-$G$1)</f>
        <v>0</v>
      </c>
      <c r="R47" s="234">
        <f>R$5*Assumptions_old!$O$110*(1+Assumptions_old!$Q$24)^(R$1-$G$1)</f>
        <v>0</v>
      </c>
      <c r="S47" s="12"/>
      <c r="T47" s="12"/>
      <c r="U47" s="12"/>
      <c r="V47" s="12"/>
      <c r="W47" s="12"/>
      <c r="X47" s="12"/>
      <c r="Y47" s="12"/>
      <c r="Z47" s="12"/>
    </row>
    <row r="48" spans="1:26" ht="14.25" customHeight="1">
      <c r="A48" s="12"/>
      <c r="B48" s="12"/>
      <c r="C48" s="12"/>
      <c r="D48" s="239" t="s">
        <v>106</v>
      </c>
      <c r="E48" s="236"/>
      <c r="F48" s="317"/>
      <c r="G48" s="240">
        <f>G$5*Assumptions_old!$Q$110*(1+Assumptions_old!$Q$24)^(G$1-$G$1)</f>
        <v>0</v>
      </c>
      <c r="H48" s="240">
        <f>H$5*Assumptions_old!$Q$110*(1+Assumptions_old!$Q$24)^(H$1-$G$1)</f>
        <v>0</v>
      </c>
      <c r="I48" s="240">
        <f>I$5*Assumptions_old!$Q$110*(1+Assumptions_old!$Q$24)^(I$1-$G$1)</f>
        <v>0</v>
      </c>
      <c r="J48" s="240">
        <f>J$5*Assumptions_old!$Q$110*(1+Assumptions_old!$Q$24)^(J$1-$G$1)</f>
        <v>0</v>
      </c>
      <c r="K48" s="240">
        <f>K$5*Assumptions_old!$Q$110*(1+Assumptions_old!$Q$24)^(K$1-$G$1)</f>
        <v>0</v>
      </c>
      <c r="L48" s="240">
        <f>L$5*Assumptions_old!$Q$110*(1+Assumptions_old!$Q$24)^(L$1-$G$1)</f>
        <v>0</v>
      </c>
      <c r="M48" s="240">
        <f>M$5*Assumptions_old!$Q$110*(1+Assumptions_old!$Q$24)^(M$1-$G$1)</f>
        <v>0</v>
      </c>
      <c r="N48" s="240">
        <f>N$5*Assumptions_old!$Q$110*(1+Assumptions_old!$Q$24)^(N$1-$G$1)</f>
        <v>0</v>
      </c>
      <c r="O48" s="240">
        <f>O$5*Assumptions_old!$Q$110*(1+Assumptions_old!$Q$24)^(O$1-$G$1)</f>
        <v>0</v>
      </c>
      <c r="P48" s="240">
        <f>P$5*Assumptions_old!$Q$110*(1+Assumptions_old!$Q$24)^(P$1-$G$1)</f>
        <v>0</v>
      </c>
      <c r="Q48" s="240">
        <f>Q$5*Assumptions_old!$Q$110*(1+Assumptions_old!$Q$24)^(Q$1-$G$1)</f>
        <v>0</v>
      </c>
      <c r="R48" s="240">
        <f>R$5*Assumptions_old!$Q$110*(1+Assumptions_old!$Q$24)^(R$1-$G$1)</f>
        <v>0</v>
      </c>
      <c r="S48" s="12"/>
      <c r="T48" s="12"/>
      <c r="U48" s="12"/>
      <c r="V48" s="12"/>
      <c r="W48" s="12"/>
      <c r="X48" s="12"/>
      <c r="Y48" s="12"/>
      <c r="Z48" s="12"/>
    </row>
    <row r="49" spans="1:26" ht="14.25" customHeight="1">
      <c r="A49" s="12"/>
      <c r="B49" s="12"/>
      <c r="C49" s="12"/>
      <c r="D49" s="125" t="s">
        <v>206</v>
      </c>
      <c r="E49" s="237"/>
      <c r="F49" s="96"/>
      <c r="G49" s="234">
        <f t="shared" ref="G49:R49" si="4">SUM(G39:G48)</f>
        <v>0</v>
      </c>
      <c r="H49" s="234">
        <f t="shared" si="4"/>
        <v>0</v>
      </c>
      <c r="I49" s="234">
        <f t="shared" si="4"/>
        <v>0</v>
      </c>
      <c r="J49" s="234">
        <f t="shared" si="4"/>
        <v>0</v>
      </c>
      <c r="K49" s="234">
        <f t="shared" si="4"/>
        <v>0</v>
      </c>
      <c r="L49" s="234">
        <f t="shared" si="4"/>
        <v>0</v>
      </c>
      <c r="M49" s="234">
        <f t="shared" si="4"/>
        <v>0</v>
      </c>
      <c r="N49" s="234">
        <f t="shared" si="4"/>
        <v>0</v>
      </c>
      <c r="O49" s="234">
        <f t="shared" si="4"/>
        <v>0</v>
      </c>
      <c r="P49" s="234">
        <f t="shared" si="4"/>
        <v>0</v>
      </c>
      <c r="Q49" s="234">
        <f t="shared" si="4"/>
        <v>0</v>
      </c>
      <c r="R49" s="234">
        <f t="shared" si="4"/>
        <v>0</v>
      </c>
      <c r="S49" s="12"/>
      <c r="T49" s="12"/>
      <c r="U49" s="12"/>
      <c r="V49" s="12"/>
      <c r="W49" s="12"/>
      <c r="X49" s="12"/>
      <c r="Y49" s="12"/>
      <c r="Z49" s="12"/>
    </row>
    <row r="50" spans="1:26" ht="14.25" customHeight="1">
      <c r="A50" s="12"/>
      <c r="B50" s="12"/>
      <c r="C50" s="12"/>
      <c r="D50" s="125"/>
      <c r="E50" s="237"/>
      <c r="F50" s="96"/>
      <c r="G50" s="234"/>
      <c r="H50" s="234"/>
      <c r="I50" s="234"/>
      <c r="J50" s="234"/>
      <c r="K50" s="234"/>
      <c r="L50" s="234"/>
      <c r="M50" s="234"/>
      <c r="N50" s="234"/>
      <c r="O50" s="234"/>
      <c r="P50" s="234"/>
      <c r="Q50" s="234"/>
      <c r="R50" s="234"/>
      <c r="S50" s="12"/>
      <c r="T50" s="12"/>
      <c r="U50" s="12"/>
      <c r="V50" s="12"/>
      <c r="W50" s="12"/>
      <c r="X50" s="12"/>
      <c r="Y50" s="12"/>
      <c r="Z50" s="12"/>
    </row>
    <row r="51" spans="1:26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4.25" customHeight="1">
      <c r="A52" s="12"/>
      <c r="B52" s="12"/>
      <c r="C52" s="12"/>
      <c r="D52" s="3" t="s">
        <v>208</v>
      </c>
      <c r="E52" s="307"/>
      <c r="F52" s="307"/>
      <c r="G52" s="242">
        <f t="shared" ref="G52:R52" si="5">G34-G49</f>
        <v>0</v>
      </c>
      <c r="H52" s="242">
        <f t="shared" si="5"/>
        <v>0</v>
      </c>
      <c r="I52" s="242">
        <f t="shared" si="5"/>
        <v>0</v>
      </c>
      <c r="J52" s="242">
        <f t="shared" si="5"/>
        <v>0</v>
      </c>
      <c r="K52" s="242">
        <f t="shared" si="5"/>
        <v>0</v>
      </c>
      <c r="L52" s="242">
        <f t="shared" si="5"/>
        <v>0</v>
      </c>
      <c r="M52" s="242">
        <f t="shared" si="5"/>
        <v>0</v>
      </c>
      <c r="N52" s="242">
        <f t="shared" si="5"/>
        <v>0</v>
      </c>
      <c r="O52" s="242">
        <f t="shared" si="5"/>
        <v>0</v>
      </c>
      <c r="P52" s="242">
        <f t="shared" si="5"/>
        <v>0</v>
      </c>
      <c r="Q52" s="242">
        <f t="shared" si="5"/>
        <v>0</v>
      </c>
      <c r="R52" s="242">
        <f t="shared" si="5"/>
        <v>0</v>
      </c>
      <c r="S52" s="12"/>
      <c r="T52" s="12"/>
      <c r="U52" s="12"/>
      <c r="V52" s="12"/>
      <c r="W52" s="12"/>
      <c r="X52" s="12"/>
      <c r="Y52" s="12"/>
      <c r="Z52" s="12"/>
    </row>
    <row r="53" spans="1:26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>
      <c r="A56" s="12"/>
      <c r="B56" s="12"/>
      <c r="C56" s="12"/>
      <c r="D56" s="274" t="s">
        <v>230</v>
      </c>
      <c r="E56" s="381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  <c r="R56" s="38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>
      <c r="A57" s="12"/>
      <c r="B57" s="12"/>
      <c r="C57" s="12"/>
      <c r="D57" s="228" t="s">
        <v>202</v>
      </c>
      <c r="E57" s="228"/>
      <c r="F57" s="228"/>
      <c r="G57" s="286"/>
      <c r="H57" s="286"/>
      <c r="I57" s="286"/>
      <c r="J57" s="286"/>
      <c r="K57" s="286"/>
      <c r="L57" s="286"/>
      <c r="M57" s="286"/>
      <c r="N57" s="286"/>
      <c r="O57" s="286"/>
      <c r="P57" s="286"/>
      <c r="Q57" s="286"/>
      <c r="R57" s="286"/>
      <c r="S57" s="12"/>
      <c r="T57" s="12"/>
      <c r="U57" s="12"/>
      <c r="V57" s="12"/>
      <c r="W57" s="12"/>
      <c r="X57" s="12"/>
      <c r="Y57" s="12"/>
      <c r="Z57" s="12"/>
    </row>
    <row r="58" spans="1:26" ht="14.25" customHeight="1">
      <c r="A58" s="12"/>
      <c r="B58" s="12"/>
      <c r="C58" s="12"/>
      <c r="D58" s="288" t="s">
        <v>137</v>
      </c>
      <c r="E58" s="287"/>
      <c r="F58" s="96"/>
      <c r="G58" s="286">
        <f>Assumptions_old!$F$19*IF(Assumptions_old!$E$3=$D$1,1,0)*IF(Assumptions_old!F$10=$D58,1,0)</f>
        <v>0</v>
      </c>
      <c r="H58" s="286">
        <f>Assumptions_old!$F$19*IF(Assumptions_old!$E$3=$D$1,1,0)*IF(Assumptions_old!G$10=$D58,1,0)</f>
        <v>0</v>
      </c>
      <c r="I58" s="286">
        <f>Assumptions_old!$F$19*IF(Assumptions_old!$E$3=$D$1,1,0)*IF(Assumptions_old!H$10=$D58,1,0)</f>
        <v>0</v>
      </c>
      <c r="J58" s="286">
        <f>Assumptions_old!$F$19*IF(Assumptions_old!$E$3=$D$1,1,0)*IF(Assumptions_old!I$10=$D58,1,0)</f>
        <v>0</v>
      </c>
      <c r="K58" s="286">
        <f>Assumptions_old!$F$19*IF(Assumptions_old!$E$3=$D$1,1,0)*IF(Assumptions_old!J$10=$D58,1,0)</f>
        <v>0</v>
      </c>
      <c r="L58" s="286">
        <f>Assumptions_old!$F$19*IF(Assumptions_old!$E$3=$D$1,1,0)*IF(Assumptions_old!K$10=$D58,1,0)</f>
        <v>0</v>
      </c>
      <c r="M58" s="286">
        <f>Assumptions_old!$F$19*IF(Assumptions_old!$E$3=$D$1,1,0)*IF(Assumptions_old!L$10=$D58,1,0)</f>
        <v>0</v>
      </c>
      <c r="N58" s="286">
        <f>Assumptions_old!$F$19*IF(Assumptions_old!$E$3=$D$1,1,0)*IF(Assumptions_old!M$10=$D58,1,0)</f>
        <v>0</v>
      </c>
      <c r="O58" s="286">
        <f>Assumptions_old!$F$19*IF(Assumptions_old!$E$3=$D$1,1,0)*IF(Assumptions_old!N$10=$D58,1,0)</f>
        <v>0</v>
      </c>
      <c r="P58" s="286">
        <f>Assumptions_old!$F$19*IF(Assumptions_old!$E$3=$D$1,1,0)*IF(Assumptions_old!O$10=$D58,1,0)</f>
        <v>0</v>
      </c>
      <c r="Q58" s="286">
        <f>Assumptions_old!$F$19*IF(Assumptions_old!$E$3=$D$1,1,0)*IF(Assumptions_old!P$10=$D58,1,0)</f>
        <v>0</v>
      </c>
      <c r="R58" s="286">
        <f>Assumptions_old!$F$19*IF(Assumptions_old!$E$3=$D$1,1,0)*IF(Assumptions_old!Q$10=$D58,1,0)</f>
        <v>0</v>
      </c>
      <c r="S58" s="12"/>
      <c r="T58" s="12"/>
      <c r="U58" s="12"/>
      <c r="V58" s="12"/>
      <c r="W58" s="12"/>
      <c r="X58" s="12"/>
      <c r="Y58" s="12"/>
      <c r="Z58" s="12"/>
    </row>
    <row r="59" spans="1:26" ht="14.25" customHeight="1">
      <c r="A59" s="12"/>
      <c r="B59" s="12"/>
      <c r="C59" s="12"/>
      <c r="D59" s="288"/>
      <c r="E59" s="287"/>
      <c r="F59" s="96"/>
      <c r="G59" s="289"/>
      <c r="H59" s="289"/>
      <c r="I59" s="289"/>
      <c r="J59" s="289"/>
      <c r="K59" s="289"/>
      <c r="L59" s="289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>
      <c r="A60" s="12"/>
      <c r="B60" s="12"/>
      <c r="C60" s="12"/>
      <c r="D60" s="229" t="s">
        <v>162</v>
      </c>
      <c r="E60" s="287"/>
      <c r="F60" s="96"/>
      <c r="G60" s="289"/>
      <c r="H60" s="289"/>
      <c r="I60" s="289"/>
      <c r="J60" s="289"/>
      <c r="K60" s="289"/>
      <c r="L60" s="289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>
      <c r="A61" s="12"/>
      <c r="B61" s="12"/>
      <c r="C61" s="12"/>
      <c r="D61" s="239" t="s">
        <v>137</v>
      </c>
      <c r="E61" s="384"/>
      <c r="F61" s="317"/>
      <c r="G61" s="240">
        <f>G58*Assumptions_old!$F$159*(1+Assumptions_old!$Q$24)^(G$1-$G$1)</f>
        <v>0</v>
      </c>
      <c r="H61" s="240">
        <f>H58*Assumptions_old!$F$159*(1+Assumptions_old!$Q$24)^(H$1-$G$1)</f>
        <v>0</v>
      </c>
      <c r="I61" s="240">
        <f>I58*Assumptions_old!$F$159*(1+Assumptions_old!$Q$24)^(I$1-$G$1)</f>
        <v>0</v>
      </c>
      <c r="J61" s="240">
        <f>J58*Assumptions_old!$F$159*(1+Assumptions_old!$Q$24)^(J$1-$G$1)</f>
        <v>0</v>
      </c>
      <c r="K61" s="240">
        <f>K58*Assumptions_old!$F$159*(1+Assumptions_old!$Q$24)^(K$1-$G$1)</f>
        <v>0</v>
      </c>
      <c r="L61" s="240">
        <f>L58*Assumptions_old!$F$159*(1+Assumptions_old!$Q$24)^(L$1-$G$1)</f>
        <v>0</v>
      </c>
      <c r="M61" s="240">
        <f>M58*Assumptions_old!$F$159*(1+Assumptions_old!$Q$24)^(M$1-$G$1)</f>
        <v>0</v>
      </c>
      <c r="N61" s="240">
        <f>N58*Assumptions_old!$F$159*(1+Assumptions_old!$Q$24)^(N$1-$G$1)</f>
        <v>0</v>
      </c>
      <c r="O61" s="240">
        <f>O58*Assumptions_old!$F$159*(1+Assumptions_old!$Q$24)^(O$1-$G$1)</f>
        <v>0</v>
      </c>
      <c r="P61" s="240">
        <f>P58*Assumptions_old!$F$159*(1+Assumptions_old!$Q$24)^(P$1-$G$1)</f>
        <v>0</v>
      </c>
      <c r="Q61" s="240">
        <f>Q58*Assumptions_old!$F$159*(1+Assumptions_old!$Q$24)^(Q$1-$G$1)</f>
        <v>0</v>
      </c>
      <c r="R61" s="240">
        <f>R58*Assumptions_old!$F$159*(1+Assumptions_old!$Q$24)^(R$1-$G$1)</f>
        <v>0</v>
      </c>
      <c r="S61" s="12"/>
      <c r="T61" s="12"/>
      <c r="U61" s="12"/>
      <c r="V61" s="12"/>
      <c r="W61" s="12"/>
      <c r="X61" s="12"/>
      <c r="Y61" s="12"/>
      <c r="Z61" s="12"/>
    </row>
    <row r="62" spans="1:26" ht="14.25" customHeight="1">
      <c r="A62" s="12"/>
      <c r="B62" s="12"/>
      <c r="C62" s="12"/>
      <c r="D62" s="229" t="s">
        <v>203</v>
      </c>
      <c r="E62" s="287"/>
      <c r="F62" s="96"/>
      <c r="G62" s="234">
        <f t="shared" ref="G62:R62" si="6">SUM(G61)</f>
        <v>0</v>
      </c>
      <c r="H62" s="234">
        <f t="shared" si="6"/>
        <v>0</v>
      </c>
      <c r="I62" s="234">
        <f t="shared" si="6"/>
        <v>0</v>
      </c>
      <c r="J62" s="234">
        <f t="shared" si="6"/>
        <v>0</v>
      </c>
      <c r="K62" s="234">
        <f t="shared" si="6"/>
        <v>0</v>
      </c>
      <c r="L62" s="234">
        <f t="shared" si="6"/>
        <v>0</v>
      </c>
      <c r="M62" s="234">
        <f t="shared" si="6"/>
        <v>0</v>
      </c>
      <c r="N62" s="234">
        <f t="shared" si="6"/>
        <v>0</v>
      </c>
      <c r="O62" s="234">
        <f t="shared" si="6"/>
        <v>0</v>
      </c>
      <c r="P62" s="234">
        <f t="shared" si="6"/>
        <v>0</v>
      </c>
      <c r="Q62" s="234">
        <f t="shared" si="6"/>
        <v>0</v>
      </c>
      <c r="R62" s="234">
        <f t="shared" si="6"/>
        <v>0</v>
      </c>
      <c r="S62" s="12"/>
      <c r="T62" s="12"/>
      <c r="U62" s="12"/>
      <c r="V62" s="12"/>
      <c r="W62" s="12"/>
      <c r="X62" s="12"/>
      <c r="Y62" s="12"/>
      <c r="Z62" s="12"/>
    </row>
    <row r="63" spans="1:26" ht="14.25" customHeight="1">
      <c r="A63" s="12"/>
      <c r="B63" s="12"/>
      <c r="C63" s="12"/>
      <c r="D63" s="125"/>
      <c r="E63" s="287"/>
      <c r="F63" s="96"/>
      <c r="G63" s="234"/>
      <c r="H63" s="234"/>
      <c r="I63" s="234"/>
      <c r="J63" s="234"/>
      <c r="K63" s="234"/>
      <c r="L63" s="234"/>
      <c r="M63" s="234"/>
      <c r="N63" s="234"/>
      <c r="O63" s="234"/>
      <c r="P63" s="234"/>
      <c r="Q63" s="234"/>
      <c r="R63" s="234"/>
      <c r="S63" s="12"/>
      <c r="T63" s="12"/>
      <c r="U63" s="12"/>
      <c r="V63" s="12"/>
      <c r="W63" s="12"/>
      <c r="X63" s="12"/>
      <c r="Y63" s="12"/>
      <c r="Z63" s="12"/>
    </row>
    <row r="64" spans="1:26" ht="14.25" customHeight="1">
      <c r="A64" s="12"/>
      <c r="B64" s="12"/>
      <c r="C64" s="12"/>
      <c r="D64" s="229" t="s">
        <v>166</v>
      </c>
      <c r="E64" s="287"/>
      <c r="F64" s="96"/>
      <c r="G64" s="234"/>
      <c r="H64" s="234"/>
      <c r="I64" s="234"/>
      <c r="J64" s="234"/>
      <c r="K64" s="234"/>
      <c r="L64" s="234"/>
      <c r="M64" s="234"/>
      <c r="N64" s="234"/>
      <c r="O64" s="234"/>
      <c r="P64" s="234"/>
      <c r="Q64" s="234"/>
      <c r="R64" s="234"/>
      <c r="S64" s="12"/>
      <c r="T64" s="12"/>
      <c r="U64" s="12"/>
      <c r="V64" s="12"/>
      <c r="W64" s="12"/>
      <c r="X64" s="12"/>
      <c r="Y64" s="12"/>
      <c r="Z64" s="12"/>
    </row>
    <row r="65" spans="1:26" ht="14.25" customHeight="1">
      <c r="A65" s="12"/>
      <c r="B65" s="12"/>
      <c r="C65" s="12"/>
      <c r="D65" s="238" t="s">
        <v>137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>
      <c r="A66" s="12"/>
      <c r="B66" s="12"/>
      <c r="C66" s="12"/>
      <c r="D66" s="125" t="s">
        <v>97</v>
      </c>
      <c r="E66" s="12"/>
      <c r="F66" s="12"/>
      <c r="G66" s="234">
        <f>G$58*Assumptions_old!$G$66*(1+Assumptions_old!$Q$24)^(G$1-$G$1)*CHOOSE(Assumptions_old!$O$3,'Cost Curves'!W$6,'Cost Curves'!W$7,'Cost Curves'!W$8)</f>
        <v>0</v>
      </c>
      <c r="H66" s="234">
        <f>H$58*Assumptions_old!$G$66*(1+Assumptions_old!$Q$24)^(H$1-$G$1)*CHOOSE(Assumptions_old!$O$3,'Cost Curves'!X$6,'Cost Curves'!X$7,'Cost Curves'!X$8)</f>
        <v>0</v>
      </c>
      <c r="I66" s="234">
        <f>I$58*Assumptions_old!$G$66*(1+Assumptions_old!$Q$24)^(I$1-$G$1)*CHOOSE(Assumptions_old!$O$3,'Cost Curves'!Y$6,'Cost Curves'!Y$7,'Cost Curves'!Y$8)</f>
        <v>0</v>
      </c>
      <c r="J66" s="234">
        <f>J$58*Assumptions_old!$G$66*(1+Assumptions_old!$Q$24)^(J$1-$G$1)*CHOOSE(Assumptions_old!$O$3,'Cost Curves'!Z$6,'Cost Curves'!Z$7,'Cost Curves'!Z$8)</f>
        <v>0</v>
      </c>
      <c r="K66" s="234">
        <f>K$58*Assumptions_old!$G$66*(1+Assumptions_old!$Q$24)^(K$1-$G$1)*CHOOSE(Assumptions_old!$O$3,'Cost Curves'!AA$6,'Cost Curves'!AA$7,'Cost Curves'!AA$8)</f>
        <v>0</v>
      </c>
      <c r="L66" s="234">
        <f>L$58*Assumptions_old!$G$66*(1+Assumptions_old!$Q$24)^(L$1-$G$1)*CHOOSE(Assumptions_old!$O$3,'Cost Curves'!AB$6,'Cost Curves'!AB$7,'Cost Curves'!AB$8)</f>
        <v>0</v>
      </c>
      <c r="M66" s="234">
        <f>M$58*Assumptions_old!$G$66*(1+Assumptions_old!$Q$24)^(M$1-$G$1)*CHOOSE(Assumptions_old!$O$3,'Cost Curves'!AC$6,'Cost Curves'!AC$7,'Cost Curves'!AC$8)</f>
        <v>0</v>
      </c>
      <c r="N66" s="234">
        <f>N$58*Assumptions_old!$G$66*(1+Assumptions_old!$Q$24)^(N$1-$G$1)*CHOOSE(Assumptions_old!$O$3,'Cost Curves'!AD$6,'Cost Curves'!AD$7,'Cost Curves'!AD$8)</f>
        <v>0</v>
      </c>
      <c r="O66" s="234">
        <f>O$58*Assumptions_old!$G$66*(1+Assumptions_old!$Q$24)^(O$1-$G$1)*CHOOSE(Assumptions_old!$O$3,'Cost Curves'!AE$6,'Cost Curves'!AE$7,'Cost Curves'!AE$8)</f>
        <v>0</v>
      </c>
      <c r="P66" s="234">
        <f>P$58*Assumptions_old!$G$66*(1+Assumptions_old!$Q$24)^(P$1-$G$1)*CHOOSE(Assumptions_old!$O$3,'Cost Curves'!AF$6,'Cost Curves'!AF$7,'Cost Curves'!AF$8)</f>
        <v>0</v>
      </c>
      <c r="Q66" s="234">
        <f>Q$58*Assumptions_old!$G$66*(1+Assumptions_old!$Q$24)^(Q$1-$G$1)*CHOOSE(Assumptions_old!$O$3,'Cost Curves'!AG$6,'Cost Curves'!AG$7,'Cost Curves'!AG$8)</f>
        <v>0</v>
      </c>
      <c r="R66" s="234">
        <f>R$58*Assumptions_old!$G$66*(1+Assumptions_old!$Q$24)^(R$1-$G$1)*CHOOSE(Assumptions_old!$O$3,'Cost Curves'!AH$6,'Cost Curves'!AH$7,'Cost Curves'!AH$8)</f>
        <v>0</v>
      </c>
      <c r="S66" s="12"/>
      <c r="T66" s="12"/>
      <c r="U66" s="12"/>
      <c r="V66" s="12"/>
      <c r="W66" s="12"/>
      <c r="X66" s="12"/>
      <c r="Y66" s="12"/>
      <c r="Z66" s="12"/>
    </row>
    <row r="67" spans="1:26" ht="14.25" customHeight="1">
      <c r="A67" s="12"/>
      <c r="B67" s="12"/>
      <c r="C67" s="12"/>
      <c r="D67" s="125" t="s">
        <v>86</v>
      </c>
      <c r="E67" s="12"/>
      <c r="F67" s="12"/>
      <c r="G67" s="234">
        <f>G$58*Assumptions_old!$H$66*(1+Assumptions_old!$Q$24)^(G$1-$G$1)*CHOOSE(Assumptions_old!$O$3,'Cost Curves'!W$10,'Cost Curves'!W$11,'Cost Curves'!W$12)</f>
        <v>0</v>
      </c>
      <c r="H67" s="234">
        <f>H$58*Assumptions_old!$H$66*(1+Assumptions_old!$Q$24)^(H$1-$G$1)*CHOOSE(Assumptions_old!$O$3,'Cost Curves'!X$10,'Cost Curves'!X$11,'Cost Curves'!X$12)</f>
        <v>0</v>
      </c>
      <c r="I67" s="234">
        <f>I$58*Assumptions_old!$H$66*(1+Assumptions_old!$Q$24)^(I$1-$G$1)*CHOOSE(Assumptions_old!$O$3,'Cost Curves'!Y$10,'Cost Curves'!Y$11,'Cost Curves'!Y$12)</f>
        <v>0</v>
      </c>
      <c r="J67" s="234">
        <f>J$58*Assumptions_old!$H$66*(1+Assumptions_old!$Q$24)^(J$1-$G$1)*CHOOSE(Assumptions_old!$O$3,'Cost Curves'!Z$10,'Cost Curves'!Z$11,'Cost Curves'!Z$12)</f>
        <v>0</v>
      </c>
      <c r="K67" s="234">
        <f>K$58*Assumptions_old!$H$66*(1+Assumptions_old!$Q$24)^(K$1-$G$1)*CHOOSE(Assumptions_old!$O$3,'Cost Curves'!AA$10,'Cost Curves'!AA$11,'Cost Curves'!AA$12)</f>
        <v>0</v>
      </c>
      <c r="L67" s="234">
        <f>L$58*Assumptions_old!$H$66*(1+Assumptions_old!$Q$24)^(L$1-$G$1)*CHOOSE(Assumptions_old!$O$3,'Cost Curves'!AB$10,'Cost Curves'!AB$11,'Cost Curves'!AB$12)</f>
        <v>0</v>
      </c>
      <c r="M67" s="234">
        <f>M$58*Assumptions_old!$H$66*(1+Assumptions_old!$Q$24)^(M$1-$G$1)*CHOOSE(Assumptions_old!$O$3,'Cost Curves'!AC$10,'Cost Curves'!AC$11,'Cost Curves'!AC$12)</f>
        <v>0</v>
      </c>
      <c r="N67" s="234">
        <f>N$58*Assumptions_old!$H$66*(1+Assumptions_old!$Q$24)^(N$1-$G$1)*CHOOSE(Assumptions_old!$O$3,'Cost Curves'!AD$10,'Cost Curves'!AD$11,'Cost Curves'!AD$12)</f>
        <v>0</v>
      </c>
      <c r="O67" s="234">
        <f>O$58*Assumptions_old!$H$66*(1+Assumptions_old!$Q$24)^(O$1-$G$1)*CHOOSE(Assumptions_old!$O$3,'Cost Curves'!AE$10,'Cost Curves'!AE$11,'Cost Curves'!AE$12)</f>
        <v>0</v>
      </c>
      <c r="P67" s="234">
        <f>P$58*Assumptions_old!$H$66*(1+Assumptions_old!$Q$24)^(P$1-$G$1)*CHOOSE(Assumptions_old!$O$3,'Cost Curves'!AF$10,'Cost Curves'!AF$11,'Cost Curves'!AF$12)</f>
        <v>0</v>
      </c>
      <c r="Q67" s="234">
        <f>Q$58*Assumptions_old!$H$66*(1+Assumptions_old!$Q$24)^(Q$1-$G$1)*CHOOSE(Assumptions_old!$O$3,'Cost Curves'!AG$10,'Cost Curves'!AG$11,'Cost Curves'!AG$12)</f>
        <v>0</v>
      </c>
      <c r="R67" s="234">
        <f>R$58*Assumptions_old!$H$66*(1+Assumptions_old!$Q$24)^(R$1-$G$1)*CHOOSE(Assumptions_old!$O$3,'Cost Curves'!AH$10,'Cost Curves'!AH$11,'Cost Curves'!AH$12)</f>
        <v>0</v>
      </c>
      <c r="S67" s="12"/>
      <c r="T67" s="12"/>
      <c r="U67" s="12"/>
      <c r="V67" s="12"/>
      <c r="W67" s="12"/>
      <c r="X67" s="12"/>
      <c r="Y67" s="12"/>
      <c r="Z67" s="12"/>
    </row>
    <row r="68" spans="1:26" ht="14.25" customHeight="1">
      <c r="A68" s="12"/>
      <c r="B68" s="12"/>
      <c r="C68" s="12"/>
      <c r="D68" s="125" t="s">
        <v>88</v>
      </c>
      <c r="E68" s="12"/>
      <c r="F68" s="12"/>
      <c r="G68" s="234">
        <f>G$58*Assumptions_old!$J$66*(1+Assumptions_old!$Q$24)^(G$1-$G$1)*CHOOSE(Assumptions_old!$O$3,'Cost Curves'!W$14,'Cost Curves'!W$15,'Cost Curves'!W$16)</f>
        <v>0</v>
      </c>
      <c r="H68" s="234">
        <f>H$58*Assumptions_old!$J$66*(1+Assumptions_old!$Q$24)^(H$1-$G$1)*CHOOSE(Assumptions_old!$O$3,'Cost Curves'!X$14,'Cost Curves'!X$15,'Cost Curves'!X$16)</f>
        <v>0</v>
      </c>
      <c r="I68" s="234">
        <f>I$58*Assumptions_old!$J$66*(1+Assumptions_old!$Q$24)^(I$1-$G$1)*CHOOSE(Assumptions_old!$O$3,'Cost Curves'!Y$14,'Cost Curves'!Y$15,'Cost Curves'!Y$16)</f>
        <v>0</v>
      </c>
      <c r="J68" s="234">
        <f>J$58*Assumptions_old!$J$66*(1+Assumptions_old!$Q$24)^(J$1-$G$1)*CHOOSE(Assumptions_old!$O$3,'Cost Curves'!Z$14,'Cost Curves'!Z$15,'Cost Curves'!Z$16)</f>
        <v>0</v>
      </c>
      <c r="K68" s="234">
        <f>K$58*Assumptions_old!$J$66*(1+Assumptions_old!$Q$24)^(K$1-$G$1)*CHOOSE(Assumptions_old!$O$3,'Cost Curves'!AA$14,'Cost Curves'!AA$15,'Cost Curves'!AA$16)</f>
        <v>0</v>
      </c>
      <c r="L68" s="234">
        <f>L$58*Assumptions_old!$J$66*(1+Assumptions_old!$Q$24)^(L$1-$G$1)*CHOOSE(Assumptions_old!$O$3,'Cost Curves'!AB$14,'Cost Curves'!AB$15,'Cost Curves'!AB$16)</f>
        <v>0</v>
      </c>
      <c r="M68" s="234">
        <f>M$58*Assumptions_old!$J$66*(1+Assumptions_old!$Q$24)^(M$1-$G$1)*CHOOSE(Assumptions_old!$O$3,'Cost Curves'!AC$14,'Cost Curves'!AC$15,'Cost Curves'!AC$16)</f>
        <v>0</v>
      </c>
      <c r="N68" s="234">
        <f>N$58*Assumptions_old!$J$66*(1+Assumptions_old!$Q$24)^(N$1-$G$1)*CHOOSE(Assumptions_old!$O$3,'Cost Curves'!AD$14,'Cost Curves'!AD$15,'Cost Curves'!AD$16)</f>
        <v>0</v>
      </c>
      <c r="O68" s="234">
        <f>O$58*Assumptions_old!$J$66*(1+Assumptions_old!$Q$24)^(O$1-$G$1)*CHOOSE(Assumptions_old!$O$3,'Cost Curves'!AE$14,'Cost Curves'!AE$15,'Cost Curves'!AE$16)</f>
        <v>0</v>
      </c>
      <c r="P68" s="234">
        <f>P$58*Assumptions_old!$J$66*(1+Assumptions_old!$Q$24)^(P$1-$G$1)*CHOOSE(Assumptions_old!$O$3,'Cost Curves'!AF$14,'Cost Curves'!AF$15,'Cost Curves'!AF$16)</f>
        <v>0</v>
      </c>
      <c r="Q68" s="234">
        <f>Q$58*Assumptions_old!$J$66*(1+Assumptions_old!$Q$24)^(Q$1-$G$1)*CHOOSE(Assumptions_old!$O$3,'Cost Curves'!AG$14,'Cost Curves'!AG$15,'Cost Curves'!AG$16)</f>
        <v>0</v>
      </c>
      <c r="R68" s="234">
        <f>R$58*Assumptions_old!$J$66*(1+Assumptions_old!$Q$24)^(R$1-$G$1)*CHOOSE(Assumptions_old!$O$3,'Cost Curves'!AH$14,'Cost Curves'!AH$15,'Cost Curves'!AH$16)</f>
        <v>0</v>
      </c>
      <c r="S68" s="12"/>
      <c r="T68" s="12"/>
      <c r="U68" s="12"/>
      <c r="V68" s="12"/>
      <c r="W68" s="12"/>
      <c r="X68" s="12"/>
      <c r="Y68" s="12"/>
      <c r="Z68" s="12"/>
    </row>
    <row r="69" spans="1:26" ht="14.25" customHeight="1">
      <c r="A69" s="12"/>
      <c r="B69" s="12"/>
      <c r="C69" s="12"/>
      <c r="D69" s="125" t="s">
        <v>80</v>
      </c>
      <c r="E69" s="12"/>
      <c r="F69" s="12"/>
      <c r="G69" s="234">
        <f>G$58*Assumptions_old!$K$66*(1+Assumptions_old!$Q$24)^(G$1-$G$1)*CHOOSE(Assumptions_old!$O$3,'Cost Curves'!W$18,'Cost Curves'!W$19,'Cost Curves'!W$20)</f>
        <v>0</v>
      </c>
      <c r="H69" s="234">
        <f>H$58*Assumptions_old!$K$66*(1+Assumptions_old!$Q$24)^(H$1-$G$1)*CHOOSE(Assumptions_old!$O$3,'Cost Curves'!X$18,'Cost Curves'!X$19,'Cost Curves'!X$20)</f>
        <v>0</v>
      </c>
      <c r="I69" s="234">
        <f>I$58*Assumptions_old!$K$66*(1+Assumptions_old!$Q$24)^(I$1-$G$1)*CHOOSE(Assumptions_old!$O$3,'Cost Curves'!Y$18,'Cost Curves'!Y$19,'Cost Curves'!Y$20)</f>
        <v>0</v>
      </c>
      <c r="J69" s="234">
        <f>J$58*Assumptions_old!$K$66*(1+Assumptions_old!$Q$24)^(J$1-$G$1)*CHOOSE(Assumptions_old!$O$3,'Cost Curves'!Z$18,'Cost Curves'!Z$19,'Cost Curves'!Z$20)</f>
        <v>0</v>
      </c>
      <c r="K69" s="234">
        <f>K$58*Assumptions_old!$K$66*(1+Assumptions_old!$Q$24)^(K$1-$G$1)*CHOOSE(Assumptions_old!$O$3,'Cost Curves'!AA$18,'Cost Curves'!AA$19,'Cost Curves'!AA$20)</f>
        <v>0</v>
      </c>
      <c r="L69" s="234">
        <f>L$58*Assumptions_old!$K$66*(1+Assumptions_old!$Q$24)^(L$1-$G$1)*CHOOSE(Assumptions_old!$O$3,'Cost Curves'!AB$18,'Cost Curves'!AB$19,'Cost Curves'!AB$20)</f>
        <v>0</v>
      </c>
      <c r="M69" s="234">
        <f>M$58*Assumptions_old!$K$66*(1+Assumptions_old!$Q$24)^(M$1-$G$1)*CHOOSE(Assumptions_old!$O$3,'Cost Curves'!AC$18,'Cost Curves'!AC$19,'Cost Curves'!AC$20)</f>
        <v>0</v>
      </c>
      <c r="N69" s="234">
        <f>N$58*Assumptions_old!$K$66*(1+Assumptions_old!$Q$24)^(N$1-$G$1)*CHOOSE(Assumptions_old!$O$3,'Cost Curves'!AD$18,'Cost Curves'!AD$19,'Cost Curves'!AD$20)</f>
        <v>0</v>
      </c>
      <c r="O69" s="234">
        <f>O$58*Assumptions_old!$K$66*(1+Assumptions_old!$Q$24)^(O$1-$G$1)*CHOOSE(Assumptions_old!$O$3,'Cost Curves'!AE$18,'Cost Curves'!AE$19,'Cost Curves'!AE$20)</f>
        <v>0</v>
      </c>
      <c r="P69" s="234">
        <f>P$58*Assumptions_old!$K$66*(1+Assumptions_old!$Q$24)^(P$1-$G$1)*CHOOSE(Assumptions_old!$O$3,'Cost Curves'!AF$18,'Cost Curves'!AF$19,'Cost Curves'!AF$20)</f>
        <v>0</v>
      </c>
      <c r="Q69" s="234">
        <f>Q$58*Assumptions_old!$K$66*(1+Assumptions_old!$Q$24)^(Q$1-$G$1)*CHOOSE(Assumptions_old!$O$3,'Cost Curves'!AG$18,'Cost Curves'!AG$19,'Cost Curves'!AG$20)</f>
        <v>0</v>
      </c>
      <c r="R69" s="234">
        <f>R$58*Assumptions_old!$K$66*(1+Assumptions_old!$Q$24)^(R$1-$G$1)*CHOOSE(Assumptions_old!$O$3,'Cost Curves'!AH$18,'Cost Curves'!AH$19,'Cost Curves'!AH$20)</f>
        <v>0</v>
      </c>
      <c r="S69" s="12"/>
      <c r="T69" s="12"/>
      <c r="U69" s="12"/>
      <c r="V69" s="12"/>
      <c r="W69" s="12"/>
      <c r="X69" s="12"/>
      <c r="Y69" s="12"/>
      <c r="Z69" s="12"/>
    </row>
    <row r="70" spans="1:26" ht="14.25" customHeight="1">
      <c r="A70" s="12"/>
      <c r="B70" s="12"/>
      <c r="C70" s="12"/>
      <c r="D70" s="125" t="s">
        <v>81</v>
      </c>
      <c r="E70" s="12"/>
      <c r="F70" s="12"/>
      <c r="G70" s="234">
        <f>G$58*Assumptions_old!$L$66*(1+Assumptions_old!$Q$24)^(G$1-$G$1)*CHOOSE(Assumptions_old!$O$3,'Cost Curves'!W$22,'Cost Curves'!W$23,'Cost Curves'!W$24)</f>
        <v>0</v>
      </c>
      <c r="H70" s="234">
        <f>H$58*Assumptions_old!$L$66*(1+Assumptions_old!$Q$24)^(H$1-$G$1)*CHOOSE(Assumptions_old!$O$3,'Cost Curves'!X$22,'Cost Curves'!X$23,'Cost Curves'!X$24)</f>
        <v>0</v>
      </c>
      <c r="I70" s="234">
        <f>I$58*Assumptions_old!$L$66*(1+Assumptions_old!$Q$24)^(I$1-$G$1)*CHOOSE(Assumptions_old!$O$3,'Cost Curves'!Y$22,'Cost Curves'!Y$23,'Cost Curves'!Y$24)</f>
        <v>0</v>
      </c>
      <c r="J70" s="234">
        <f>J$58*Assumptions_old!$L$66*(1+Assumptions_old!$Q$24)^(J$1-$G$1)*CHOOSE(Assumptions_old!$O$3,'Cost Curves'!Z$22,'Cost Curves'!Z$23,'Cost Curves'!Z$24)</f>
        <v>0</v>
      </c>
      <c r="K70" s="234">
        <f>K$58*Assumptions_old!$L$66*(1+Assumptions_old!$Q$24)^(K$1-$G$1)*CHOOSE(Assumptions_old!$O$3,'Cost Curves'!AA$22,'Cost Curves'!AA$23,'Cost Curves'!AA$24)</f>
        <v>0</v>
      </c>
      <c r="L70" s="234">
        <f>L$58*Assumptions_old!$L$66*(1+Assumptions_old!$Q$24)^(L$1-$G$1)*CHOOSE(Assumptions_old!$O$3,'Cost Curves'!AB$22,'Cost Curves'!AB$23,'Cost Curves'!AB$24)</f>
        <v>0</v>
      </c>
      <c r="M70" s="234">
        <f>M$58*Assumptions_old!$L$66*(1+Assumptions_old!$Q$24)^(M$1-$G$1)*CHOOSE(Assumptions_old!$O$3,'Cost Curves'!AC$22,'Cost Curves'!AC$23,'Cost Curves'!AC$24)</f>
        <v>0</v>
      </c>
      <c r="N70" s="234">
        <f>N$58*Assumptions_old!$L$66*(1+Assumptions_old!$Q$24)^(N$1-$G$1)*CHOOSE(Assumptions_old!$O$3,'Cost Curves'!AD$22,'Cost Curves'!AD$23,'Cost Curves'!AD$24)</f>
        <v>0</v>
      </c>
      <c r="O70" s="234">
        <f>O$58*Assumptions_old!$L$66*(1+Assumptions_old!$Q$24)^(O$1-$G$1)*CHOOSE(Assumptions_old!$O$3,'Cost Curves'!AE$22,'Cost Curves'!AE$23,'Cost Curves'!AE$24)</f>
        <v>0</v>
      </c>
      <c r="P70" s="234">
        <f>P$58*Assumptions_old!$L$66*(1+Assumptions_old!$Q$24)^(P$1-$G$1)*CHOOSE(Assumptions_old!$O$3,'Cost Curves'!AF$22,'Cost Curves'!AF$23,'Cost Curves'!AF$24)</f>
        <v>0</v>
      </c>
      <c r="Q70" s="234">
        <f>Q$58*Assumptions_old!$L$66*(1+Assumptions_old!$Q$24)^(Q$1-$G$1)*CHOOSE(Assumptions_old!$O$3,'Cost Curves'!AG$22,'Cost Curves'!AG$23,'Cost Curves'!AG$24)</f>
        <v>0</v>
      </c>
      <c r="R70" s="234">
        <f>R$58*Assumptions_old!$L$66*(1+Assumptions_old!$Q$24)^(R$1-$G$1)*CHOOSE(Assumptions_old!$O$3,'Cost Curves'!AH$22,'Cost Curves'!AH$23,'Cost Curves'!AH$24)</f>
        <v>0</v>
      </c>
      <c r="S70" s="12"/>
      <c r="T70" s="12"/>
      <c r="U70" s="12"/>
      <c r="V70" s="12"/>
      <c r="W70" s="12"/>
      <c r="X70" s="12"/>
      <c r="Y70" s="12"/>
      <c r="Z70" s="12"/>
    </row>
    <row r="71" spans="1:26" ht="14.25" customHeight="1">
      <c r="A71" s="12"/>
      <c r="B71" s="12"/>
      <c r="C71" s="12"/>
      <c r="D71" s="125" t="s">
        <v>82</v>
      </c>
      <c r="E71" s="12"/>
      <c r="F71" s="12"/>
      <c r="G71" s="234">
        <f>G$58*Assumptions_old!$M$66*(1+Assumptions_old!$Q$24)^(G$1-$G$1)*CHOOSE(Assumptions_old!$O$3,'Cost Curves'!W$26,'Cost Curves'!W$27,'Cost Curves'!W$28)</f>
        <v>0</v>
      </c>
      <c r="H71" s="234">
        <f>H$58*Assumptions_old!$M$66*(1+Assumptions_old!$Q$24)^(H$1-$G$1)*CHOOSE(Assumptions_old!$O$3,'Cost Curves'!X$26,'Cost Curves'!X$27,'Cost Curves'!X$28)</f>
        <v>0</v>
      </c>
      <c r="I71" s="234">
        <f>I$58*Assumptions_old!$M$66*(1+Assumptions_old!$Q$24)^(I$1-$G$1)*CHOOSE(Assumptions_old!$O$3,'Cost Curves'!Y$26,'Cost Curves'!Y$27,'Cost Curves'!Y$28)</f>
        <v>0</v>
      </c>
      <c r="J71" s="234">
        <f>J$58*Assumptions_old!$M$66*(1+Assumptions_old!$Q$24)^(J$1-$G$1)*CHOOSE(Assumptions_old!$O$3,'Cost Curves'!Z$26,'Cost Curves'!Z$27,'Cost Curves'!Z$28)</f>
        <v>0</v>
      </c>
      <c r="K71" s="234">
        <f>K$58*Assumptions_old!$M$66*(1+Assumptions_old!$Q$24)^(K$1-$G$1)*CHOOSE(Assumptions_old!$O$3,'Cost Curves'!AA$26,'Cost Curves'!AA$27,'Cost Curves'!AA$28)</f>
        <v>0</v>
      </c>
      <c r="L71" s="234">
        <f>L$58*Assumptions_old!$M$66*(1+Assumptions_old!$Q$24)^(L$1-$G$1)*CHOOSE(Assumptions_old!$O$3,'Cost Curves'!AB$26,'Cost Curves'!AB$27,'Cost Curves'!AB$28)</f>
        <v>0</v>
      </c>
      <c r="M71" s="234">
        <f>M$58*Assumptions_old!$M$66*(1+Assumptions_old!$Q$24)^(M$1-$G$1)*CHOOSE(Assumptions_old!$O$3,'Cost Curves'!AC$26,'Cost Curves'!AC$27,'Cost Curves'!AC$28)</f>
        <v>0</v>
      </c>
      <c r="N71" s="234">
        <f>N$58*Assumptions_old!$M$66*(1+Assumptions_old!$Q$24)^(N$1-$G$1)*CHOOSE(Assumptions_old!$O$3,'Cost Curves'!AD$26,'Cost Curves'!AD$27,'Cost Curves'!AD$28)</f>
        <v>0</v>
      </c>
      <c r="O71" s="234">
        <f>O$58*Assumptions_old!$M$66*(1+Assumptions_old!$Q$24)^(O$1-$G$1)*CHOOSE(Assumptions_old!$O$3,'Cost Curves'!AE$26,'Cost Curves'!AE$27,'Cost Curves'!AE$28)</f>
        <v>0</v>
      </c>
      <c r="P71" s="234">
        <f>P$58*Assumptions_old!$M$66*(1+Assumptions_old!$Q$24)^(P$1-$G$1)*CHOOSE(Assumptions_old!$O$3,'Cost Curves'!AF$26,'Cost Curves'!AF$27,'Cost Curves'!AF$28)</f>
        <v>0</v>
      </c>
      <c r="Q71" s="234">
        <f>Q$58*Assumptions_old!$M$66*(1+Assumptions_old!$Q$24)^(Q$1-$G$1)*CHOOSE(Assumptions_old!$O$3,'Cost Curves'!AG$26,'Cost Curves'!AG$27,'Cost Curves'!AG$28)</f>
        <v>0</v>
      </c>
      <c r="R71" s="234">
        <f>R$58*Assumptions_old!$M$66*(1+Assumptions_old!$Q$24)^(R$1-$G$1)*CHOOSE(Assumptions_old!$O$3,'Cost Curves'!AH$26,'Cost Curves'!AH$27,'Cost Curves'!AH$28)</f>
        <v>0</v>
      </c>
      <c r="S71" s="12"/>
      <c r="T71" s="12"/>
      <c r="U71" s="12"/>
      <c r="V71" s="12"/>
      <c r="W71" s="12"/>
      <c r="X71" s="12"/>
      <c r="Y71" s="12"/>
      <c r="Z71" s="12"/>
    </row>
    <row r="72" spans="1:26" ht="14.25" customHeight="1">
      <c r="A72" s="12"/>
      <c r="B72" s="12"/>
      <c r="C72" s="12"/>
      <c r="D72" s="125" t="s">
        <v>83</v>
      </c>
      <c r="E72" s="12"/>
      <c r="F72" s="12"/>
      <c r="G72" s="234">
        <f>G$58*Assumptions_old!$N$66*(1+Assumptions_old!$Q$24)^(G$1-$G$1)*CHOOSE(Assumptions_old!$O$3,'Cost Curves'!W$30,'Cost Curves'!W$31,'Cost Curves'!W$32)</f>
        <v>0</v>
      </c>
      <c r="H72" s="234">
        <f>H$58*Assumptions_old!$N$66*(1+Assumptions_old!$Q$24)^(H$1-$G$1)*CHOOSE(Assumptions_old!$O$3,'Cost Curves'!X$30,'Cost Curves'!X$31,'Cost Curves'!X$32)</f>
        <v>0</v>
      </c>
      <c r="I72" s="234">
        <f>I$58*Assumptions_old!$N$66*(1+Assumptions_old!$Q$24)^(I$1-$G$1)*CHOOSE(Assumptions_old!$O$3,'Cost Curves'!Y$30,'Cost Curves'!Y$31,'Cost Curves'!Y$32)</f>
        <v>0</v>
      </c>
      <c r="J72" s="234">
        <f>J$58*Assumptions_old!$N$66*(1+Assumptions_old!$Q$24)^(J$1-$G$1)*CHOOSE(Assumptions_old!$O$3,'Cost Curves'!Z$30,'Cost Curves'!Z$31,'Cost Curves'!Z$32)</f>
        <v>0</v>
      </c>
      <c r="K72" s="234">
        <f>K$58*Assumptions_old!$N$66*(1+Assumptions_old!$Q$24)^(K$1-$G$1)*CHOOSE(Assumptions_old!$O$3,'Cost Curves'!AA$30,'Cost Curves'!AA$31,'Cost Curves'!AA$32)</f>
        <v>0</v>
      </c>
      <c r="L72" s="234">
        <f>L$58*Assumptions_old!$N$66*(1+Assumptions_old!$Q$24)^(L$1-$G$1)*CHOOSE(Assumptions_old!$O$3,'Cost Curves'!AB$30,'Cost Curves'!AB$31,'Cost Curves'!AB$32)</f>
        <v>0</v>
      </c>
      <c r="M72" s="234">
        <f>M$58*Assumptions_old!$N$66*(1+Assumptions_old!$Q$24)^(M$1-$G$1)*CHOOSE(Assumptions_old!$O$3,'Cost Curves'!AC$30,'Cost Curves'!AC$31,'Cost Curves'!AC$32)</f>
        <v>0</v>
      </c>
      <c r="N72" s="234">
        <f>N$58*Assumptions_old!$N$66*(1+Assumptions_old!$Q$24)^(N$1-$G$1)*CHOOSE(Assumptions_old!$O$3,'Cost Curves'!AD$30,'Cost Curves'!AD$31,'Cost Curves'!AD$32)</f>
        <v>0</v>
      </c>
      <c r="O72" s="234">
        <f>O$58*Assumptions_old!$N$66*(1+Assumptions_old!$Q$24)^(O$1-$G$1)*CHOOSE(Assumptions_old!$O$3,'Cost Curves'!AE$30,'Cost Curves'!AE$31,'Cost Curves'!AE$32)</f>
        <v>0</v>
      </c>
      <c r="P72" s="234">
        <f>P$58*Assumptions_old!$N$66*(1+Assumptions_old!$Q$24)^(P$1-$G$1)*CHOOSE(Assumptions_old!$O$3,'Cost Curves'!AF$30,'Cost Curves'!AF$31,'Cost Curves'!AF$32)</f>
        <v>0</v>
      </c>
      <c r="Q72" s="234">
        <f>Q$58*Assumptions_old!$N$66*(1+Assumptions_old!$Q$24)^(Q$1-$G$1)*CHOOSE(Assumptions_old!$O$3,'Cost Curves'!AG$30,'Cost Curves'!AG$31,'Cost Curves'!AG$32)</f>
        <v>0</v>
      </c>
      <c r="R72" s="234">
        <f>R$58*Assumptions_old!$N$66*(1+Assumptions_old!$Q$24)^(R$1-$G$1)*CHOOSE(Assumptions_old!$O$3,'Cost Curves'!AH$30,'Cost Curves'!AH$31,'Cost Curves'!AH$32)</f>
        <v>0</v>
      </c>
      <c r="S72" s="12"/>
      <c r="T72" s="12"/>
      <c r="U72" s="12"/>
      <c r="V72" s="12"/>
      <c r="W72" s="12"/>
      <c r="X72" s="12"/>
      <c r="Y72" s="12"/>
      <c r="Z72" s="12"/>
    </row>
    <row r="73" spans="1:26" ht="14.25" customHeight="1">
      <c r="A73" s="12"/>
      <c r="B73" s="12"/>
      <c r="C73" s="12"/>
      <c r="D73" s="125" t="s">
        <v>84</v>
      </c>
      <c r="E73" s="12"/>
      <c r="F73" s="12"/>
      <c r="G73" s="234">
        <f>G$58*Assumptions_old!$O$66*(1+Assumptions_old!$Q$24)^(G$1-$G$1)*CHOOSE(Assumptions_old!$O$3,'Cost Curves'!W$34,'Cost Curves'!W$35,'Cost Curves'!W$36)</f>
        <v>0</v>
      </c>
      <c r="H73" s="234">
        <f>H$58*Assumptions_old!$O$66*(1+Assumptions_old!$Q$24)^(H$1-$G$1)*CHOOSE(Assumptions_old!$O$3,'Cost Curves'!X$34,'Cost Curves'!X$35,'Cost Curves'!X$36)</f>
        <v>0</v>
      </c>
      <c r="I73" s="234">
        <f>I$58*Assumptions_old!$O$66*(1+Assumptions_old!$Q$24)^(I$1-$G$1)*CHOOSE(Assumptions_old!$O$3,'Cost Curves'!Y$34,'Cost Curves'!Y$35,'Cost Curves'!Y$36)</f>
        <v>0</v>
      </c>
      <c r="J73" s="234">
        <f>J$58*Assumptions_old!$O$66*(1+Assumptions_old!$Q$24)^(J$1-$G$1)*CHOOSE(Assumptions_old!$O$3,'Cost Curves'!Z$34,'Cost Curves'!Z$35,'Cost Curves'!Z$36)</f>
        <v>0</v>
      </c>
      <c r="K73" s="234">
        <f>K$58*Assumptions_old!$O$66*(1+Assumptions_old!$Q$24)^(K$1-$G$1)*CHOOSE(Assumptions_old!$O$3,'Cost Curves'!AA$34,'Cost Curves'!AA$35,'Cost Curves'!AA$36)</f>
        <v>0</v>
      </c>
      <c r="L73" s="234">
        <f>L$58*Assumptions_old!$O$66*(1+Assumptions_old!$Q$24)^(L$1-$G$1)*CHOOSE(Assumptions_old!$O$3,'Cost Curves'!AB$34,'Cost Curves'!AB$35,'Cost Curves'!AB$36)</f>
        <v>0</v>
      </c>
      <c r="M73" s="234">
        <f>M$58*Assumptions_old!$O$66*(1+Assumptions_old!$Q$24)^(M$1-$G$1)*CHOOSE(Assumptions_old!$O$3,'Cost Curves'!AC$34,'Cost Curves'!AC$35,'Cost Curves'!AC$36)</f>
        <v>0</v>
      </c>
      <c r="N73" s="234">
        <f>N$58*Assumptions_old!$O$66*(1+Assumptions_old!$Q$24)^(N$1-$G$1)*CHOOSE(Assumptions_old!$O$3,'Cost Curves'!AD$34,'Cost Curves'!AD$35,'Cost Curves'!AD$36)</f>
        <v>0</v>
      </c>
      <c r="O73" s="234">
        <f>O$58*Assumptions_old!$O$66*(1+Assumptions_old!$Q$24)^(O$1-$G$1)*CHOOSE(Assumptions_old!$O$3,'Cost Curves'!AE$34,'Cost Curves'!AE$35,'Cost Curves'!AE$36)</f>
        <v>0</v>
      </c>
      <c r="P73" s="234">
        <f>P$58*Assumptions_old!$O$66*(1+Assumptions_old!$Q$24)^(P$1-$G$1)*CHOOSE(Assumptions_old!$O$3,'Cost Curves'!AF$34,'Cost Curves'!AF$35,'Cost Curves'!AF$36)</f>
        <v>0</v>
      </c>
      <c r="Q73" s="234">
        <f>Q$58*Assumptions_old!$O$66*(1+Assumptions_old!$Q$24)^(Q$1-$G$1)*CHOOSE(Assumptions_old!$O$3,'Cost Curves'!AG$34,'Cost Curves'!AG$35,'Cost Curves'!AG$36)</f>
        <v>0</v>
      </c>
      <c r="R73" s="234">
        <f>R$58*Assumptions_old!$O$66*(1+Assumptions_old!$Q$24)^(R$1-$G$1)*CHOOSE(Assumptions_old!$O$3,'Cost Curves'!AH$34,'Cost Curves'!AH$35,'Cost Curves'!AH$36)</f>
        <v>0</v>
      </c>
      <c r="S73" s="12"/>
      <c r="T73" s="12"/>
      <c r="U73" s="12"/>
      <c r="V73" s="12"/>
      <c r="W73" s="12"/>
      <c r="X73" s="12"/>
      <c r="Y73" s="12"/>
      <c r="Z73" s="12"/>
    </row>
    <row r="74" spans="1:26" ht="14.25" customHeight="1">
      <c r="A74" s="12"/>
      <c r="B74" s="12"/>
      <c r="C74" s="12"/>
      <c r="D74" s="125" t="s">
        <v>89</v>
      </c>
      <c r="E74" s="12"/>
      <c r="F74" s="12"/>
      <c r="G74" s="234">
        <f>G$58*Assumptions_old!$P$66*(1+Assumptions_old!$Q$24)^(G$1-$G$1)*CHOOSE(Assumptions_old!$O$3,'Cost Curves'!W$38,'Cost Curves'!W$39,'Cost Curves'!W$40)</f>
        <v>0</v>
      </c>
      <c r="H74" s="234">
        <f>H$58*Assumptions_old!$P$66*(1+Assumptions_old!$Q$24)^(H$1-$G$1)*CHOOSE(Assumptions_old!$O$3,'Cost Curves'!X$38,'Cost Curves'!X$39,'Cost Curves'!X$40)</f>
        <v>0</v>
      </c>
      <c r="I74" s="234">
        <f>I$58*Assumptions_old!$P$66*(1+Assumptions_old!$Q$24)^(I$1-$G$1)*CHOOSE(Assumptions_old!$O$3,'Cost Curves'!Y$38,'Cost Curves'!Y$39,'Cost Curves'!Y$40)</f>
        <v>0</v>
      </c>
      <c r="J74" s="234">
        <f>J$58*Assumptions_old!$P$66*(1+Assumptions_old!$Q$24)^(J$1-$G$1)*CHOOSE(Assumptions_old!$O$3,'Cost Curves'!Z$38,'Cost Curves'!Z$39,'Cost Curves'!Z$40)</f>
        <v>0</v>
      </c>
      <c r="K74" s="234">
        <f>K$58*Assumptions_old!$P$66*(1+Assumptions_old!$Q$24)^(K$1-$G$1)*CHOOSE(Assumptions_old!$O$3,'Cost Curves'!AA$38,'Cost Curves'!AA$39,'Cost Curves'!AA$40)</f>
        <v>0</v>
      </c>
      <c r="L74" s="234">
        <f>L$58*Assumptions_old!$P$66*(1+Assumptions_old!$Q$24)^(L$1-$G$1)*CHOOSE(Assumptions_old!$O$3,'Cost Curves'!AB$38,'Cost Curves'!AB$39,'Cost Curves'!AB$40)</f>
        <v>0</v>
      </c>
      <c r="M74" s="234">
        <f>M$58*Assumptions_old!$P$66*(1+Assumptions_old!$Q$24)^(M$1-$G$1)*CHOOSE(Assumptions_old!$O$3,'Cost Curves'!AC$38,'Cost Curves'!AC$39,'Cost Curves'!AC$40)</f>
        <v>0</v>
      </c>
      <c r="N74" s="234">
        <f>N$58*Assumptions_old!$P$66*(1+Assumptions_old!$Q$24)^(N$1-$G$1)*CHOOSE(Assumptions_old!$O$3,'Cost Curves'!AD$38,'Cost Curves'!AD$39,'Cost Curves'!AD$40)</f>
        <v>0</v>
      </c>
      <c r="O74" s="234">
        <f>O$58*Assumptions_old!$P$66*(1+Assumptions_old!$Q$24)^(O$1-$G$1)*CHOOSE(Assumptions_old!$O$3,'Cost Curves'!AE$38,'Cost Curves'!AE$39,'Cost Curves'!AE$40)</f>
        <v>0</v>
      </c>
      <c r="P74" s="234">
        <f>P$58*Assumptions_old!$P$66*(1+Assumptions_old!$Q$24)^(P$1-$G$1)*CHOOSE(Assumptions_old!$O$3,'Cost Curves'!AF$38,'Cost Curves'!AF$39,'Cost Curves'!AF$40)</f>
        <v>0</v>
      </c>
      <c r="Q74" s="234">
        <f>Q$58*Assumptions_old!$P$66*(1+Assumptions_old!$Q$24)^(Q$1-$G$1)*CHOOSE(Assumptions_old!$O$3,'Cost Curves'!AG$38,'Cost Curves'!AG$39,'Cost Curves'!AG$40)</f>
        <v>0</v>
      </c>
      <c r="R74" s="234">
        <f>R$58*Assumptions_old!$P$66*(1+Assumptions_old!$Q$24)^(R$1-$G$1)*CHOOSE(Assumptions_old!$O$3,'Cost Curves'!AH$38,'Cost Curves'!AH$39,'Cost Curves'!AH$40)</f>
        <v>0</v>
      </c>
      <c r="S74" s="12"/>
      <c r="T74" s="12"/>
      <c r="U74" s="12"/>
      <c r="V74" s="12"/>
      <c r="W74" s="12"/>
      <c r="X74" s="12"/>
      <c r="Y74" s="12"/>
      <c r="Z74" s="12"/>
    </row>
    <row r="75" spans="1:26" ht="14.25" customHeight="1">
      <c r="A75" s="12"/>
      <c r="B75" s="12"/>
      <c r="C75" s="12"/>
      <c r="D75" s="125" t="s">
        <v>90</v>
      </c>
      <c r="E75" s="12"/>
      <c r="F75" s="12"/>
      <c r="G75" s="234">
        <f>G$58*Assumptions_old!$Q$66*(1+Assumptions_old!$Q$24)^(G$1-$G$1)*CHOOSE(Assumptions_old!$O$3,'Cost Curves'!W$42,'Cost Curves'!W$43,'Cost Curves'!W$44)</f>
        <v>0</v>
      </c>
      <c r="H75" s="234">
        <f>H$58*Assumptions_old!$Q$66*(1+Assumptions_old!$Q$24)^(H$1-$G$1)*CHOOSE(Assumptions_old!$O$3,'Cost Curves'!X$42,'Cost Curves'!X$43,'Cost Curves'!X$44)</f>
        <v>0</v>
      </c>
      <c r="I75" s="234">
        <f>I$58*Assumptions_old!$Q$66*(1+Assumptions_old!$Q$24)^(I$1-$G$1)*CHOOSE(Assumptions_old!$O$3,'Cost Curves'!Y$42,'Cost Curves'!Y$43,'Cost Curves'!Y$44)</f>
        <v>0</v>
      </c>
      <c r="J75" s="234">
        <f>J$58*Assumptions_old!$Q$66*(1+Assumptions_old!$Q$24)^(J$1-$G$1)*CHOOSE(Assumptions_old!$O$3,'Cost Curves'!Z$42,'Cost Curves'!Z$43,'Cost Curves'!Z$44)</f>
        <v>0</v>
      </c>
      <c r="K75" s="234">
        <f>K$58*Assumptions_old!$Q$66*(1+Assumptions_old!$Q$24)^(K$1-$G$1)*CHOOSE(Assumptions_old!$O$3,'Cost Curves'!AA$42,'Cost Curves'!AA$43,'Cost Curves'!AA$44)</f>
        <v>0</v>
      </c>
      <c r="L75" s="234">
        <f>L$58*Assumptions_old!$Q$66*(1+Assumptions_old!$Q$24)^(L$1-$G$1)*CHOOSE(Assumptions_old!$O$3,'Cost Curves'!AB$42,'Cost Curves'!AB$43,'Cost Curves'!AB$44)</f>
        <v>0</v>
      </c>
      <c r="M75" s="234">
        <f>M$58*Assumptions_old!$Q$66*(1+Assumptions_old!$Q$24)^(M$1-$G$1)*CHOOSE(Assumptions_old!$O$3,'Cost Curves'!AC$42,'Cost Curves'!AC$43,'Cost Curves'!AC$44)</f>
        <v>0</v>
      </c>
      <c r="N75" s="234">
        <f>N$58*Assumptions_old!$Q$66*(1+Assumptions_old!$Q$24)^(N$1-$G$1)*CHOOSE(Assumptions_old!$O$3,'Cost Curves'!AD$42,'Cost Curves'!AD$43,'Cost Curves'!AD$44)</f>
        <v>0</v>
      </c>
      <c r="O75" s="234">
        <f>O$58*Assumptions_old!$Q$66*(1+Assumptions_old!$Q$24)^(O$1-$G$1)*CHOOSE(Assumptions_old!$O$3,'Cost Curves'!AE$42,'Cost Curves'!AE$43,'Cost Curves'!AE$44)</f>
        <v>0</v>
      </c>
      <c r="P75" s="234">
        <f>P$58*Assumptions_old!$Q$66*(1+Assumptions_old!$Q$24)^(P$1-$G$1)*CHOOSE(Assumptions_old!$O$3,'Cost Curves'!AF$42,'Cost Curves'!AF$43,'Cost Curves'!AF$44)</f>
        <v>0</v>
      </c>
      <c r="Q75" s="234">
        <f>Q$58*Assumptions_old!$Q$66*(1+Assumptions_old!$Q$24)^(Q$1-$G$1)*CHOOSE(Assumptions_old!$O$3,'Cost Curves'!AG$42,'Cost Curves'!AG$43,'Cost Curves'!AG$44)</f>
        <v>0</v>
      </c>
      <c r="R75" s="234">
        <f>R$58*Assumptions_old!$Q$66*(1+Assumptions_old!$Q$24)^(R$1-$G$1)*CHOOSE(Assumptions_old!$O$3,'Cost Curves'!AH$42,'Cost Curves'!AH$43,'Cost Curves'!AH$44)</f>
        <v>0</v>
      </c>
      <c r="S75" s="12"/>
      <c r="T75" s="12"/>
      <c r="U75" s="12"/>
      <c r="V75" s="12"/>
      <c r="W75" s="12"/>
      <c r="X75" s="12"/>
      <c r="Y75" s="12"/>
      <c r="Z75" s="12"/>
    </row>
    <row r="76" spans="1:26" ht="14.25" customHeight="1">
      <c r="A76" s="12"/>
      <c r="B76" s="12"/>
      <c r="C76" s="12"/>
      <c r="D76" s="125" t="s">
        <v>91</v>
      </c>
      <c r="E76" s="12"/>
      <c r="F76" s="12"/>
      <c r="G76" s="234">
        <f>G$58*Assumptions_old!$R$66*(1+Assumptions_old!$Q$24)^(G$1-$G$1)*CHOOSE(Assumptions_old!$O$3,'Cost Curves'!W$46,'Cost Curves'!W$47,'Cost Curves'!W$48)</f>
        <v>0</v>
      </c>
      <c r="H76" s="234">
        <f>H$58*Assumptions_old!$R$66*(1+Assumptions_old!$Q$24)^(H$1-$G$1)*CHOOSE(Assumptions_old!$O$3,'Cost Curves'!X$46,'Cost Curves'!X$47,'Cost Curves'!X$48)</f>
        <v>0</v>
      </c>
      <c r="I76" s="234">
        <f>I$58*Assumptions_old!$R$66*(1+Assumptions_old!$Q$24)^(I$1-$G$1)*CHOOSE(Assumptions_old!$O$3,'Cost Curves'!Y$46,'Cost Curves'!Y$47,'Cost Curves'!Y$48)</f>
        <v>0</v>
      </c>
      <c r="J76" s="234">
        <f>J$58*Assumptions_old!$R$66*(1+Assumptions_old!$Q$24)^(J$1-$G$1)*CHOOSE(Assumptions_old!$O$3,'Cost Curves'!Z$46,'Cost Curves'!Z$47,'Cost Curves'!Z$48)</f>
        <v>0</v>
      </c>
      <c r="K76" s="234">
        <f>K$58*Assumptions_old!$R$66*(1+Assumptions_old!$Q$24)^(K$1-$G$1)*CHOOSE(Assumptions_old!$O$3,'Cost Curves'!AA$46,'Cost Curves'!AA$47,'Cost Curves'!AA$48)</f>
        <v>0</v>
      </c>
      <c r="L76" s="234">
        <f>L$58*Assumptions_old!$R$66*(1+Assumptions_old!$Q$24)^(L$1-$G$1)*CHOOSE(Assumptions_old!$O$3,'Cost Curves'!AB$46,'Cost Curves'!AB$47,'Cost Curves'!AB$48)</f>
        <v>0</v>
      </c>
      <c r="M76" s="234">
        <f>M$58*Assumptions_old!$R$66*(1+Assumptions_old!$Q$24)^(M$1-$G$1)*CHOOSE(Assumptions_old!$O$3,'Cost Curves'!AC$46,'Cost Curves'!AC$47,'Cost Curves'!AC$48)</f>
        <v>0</v>
      </c>
      <c r="N76" s="234">
        <f>N$58*Assumptions_old!$R$66*(1+Assumptions_old!$Q$24)^(N$1-$G$1)*CHOOSE(Assumptions_old!$O$3,'Cost Curves'!AD$46,'Cost Curves'!AD$47,'Cost Curves'!AD$48)</f>
        <v>0</v>
      </c>
      <c r="O76" s="234">
        <f>O$58*Assumptions_old!$R$66*(1+Assumptions_old!$Q$24)^(O$1-$G$1)*CHOOSE(Assumptions_old!$O$3,'Cost Curves'!AE$46,'Cost Curves'!AE$47,'Cost Curves'!AE$48)</f>
        <v>0</v>
      </c>
      <c r="P76" s="234">
        <f>P$58*Assumptions_old!$R$66*(1+Assumptions_old!$Q$24)^(P$1-$G$1)*CHOOSE(Assumptions_old!$O$3,'Cost Curves'!AF$46,'Cost Curves'!AF$47,'Cost Curves'!AF$48)</f>
        <v>0</v>
      </c>
      <c r="Q76" s="234">
        <f>Q$58*Assumptions_old!$R$66*(1+Assumptions_old!$Q$24)^(Q$1-$G$1)*CHOOSE(Assumptions_old!$O$3,'Cost Curves'!AG$46,'Cost Curves'!AG$47,'Cost Curves'!AG$48)</f>
        <v>0</v>
      </c>
      <c r="R76" s="234">
        <f>R$58*Assumptions_old!$R$66*(1+Assumptions_old!$Q$24)^(R$1-$G$1)*CHOOSE(Assumptions_old!$O$3,'Cost Curves'!AH$46,'Cost Curves'!AH$47,'Cost Curves'!AH$48)</f>
        <v>0</v>
      </c>
      <c r="S76" s="12"/>
      <c r="T76" s="12"/>
      <c r="U76" s="12"/>
      <c r="V76" s="12"/>
      <c r="W76" s="12"/>
      <c r="X76" s="12"/>
      <c r="Y76" s="12"/>
      <c r="Z76" s="12"/>
    </row>
    <row r="77" spans="1:26" ht="14.25" customHeight="1">
      <c r="A77" s="12"/>
      <c r="B77" s="12"/>
      <c r="C77" s="12"/>
      <c r="D77" s="125" t="s">
        <v>92</v>
      </c>
      <c r="E77" s="12"/>
      <c r="F77" s="12"/>
      <c r="G77" s="234">
        <f>G$58*Assumptions_old!$S$66*(1+Assumptions_old!$Q$24)^(G$1-$G$1)*CHOOSE(Assumptions_old!$O$3,'Cost Curves'!W$50,'Cost Curves'!W$51,'Cost Curves'!W$52)</f>
        <v>0</v>
      </c>
      <c r="H77" s="234">
        <f>H$58*Assumptions_old!$S$66*(1+Assumptions_old!$Q$24)^(H$1-$G$1)*CHOOSE(Assumptions_old!$O$3,'Cost Curves'!X$50,'Cost Curves'!X$51,'Cost Curves'!X$52)</f>
        <v>0</v>
      </c>
      <c r="I77" s="234">
        <f>I$58*Assumptions_old!$S$66*(1+Assumptions_old!$Q$24)^(I$1-$G$1)*CHOOSE(Assumptions_old!$O$3,'Cost Curves'!Y$50,'Cost Curves'!Y$51,'Cost Curves'!Y$52)</f>
        <v>0</v>
      </c>
      <c r="J77" s="234">
        <f>J$58*Assumptions_old!$S$66*(1+Assumptions_old!$Q$24)^(J$1-$G$1)*CHOOSE(Assumptions_old!$O$3,'Cost Curves'!Z$50,'Cost Curves'!Z$51,'Cost Curves'!Z$52)</f>
        <v>0</v>
      </c>
      <c r="K77" s="234">
        <f>K$58*Assumptions_old!$S$66*(1+Assumptions_old!$Q$24)^(K$1-$G$1)*CHOOSE(Assumptions_old!$O$3,'Cost Curves'!AA$50,'Cost Curves'!AA$51,'Cost Curves'!AA$52)</f>
        <v>0</v>
      </c>
      <c r="L77" s="234">
        <f>L$58*Assumptions_old!$S$66*(1+Assumptions_old!$Q$24)^(L$1-$G$1)*CHOOSE(Assumptions_old!$O$3,'Cost Curves'!AB$50,'Cost Curves'!AB$51,'Cost Curves'!AB$52)</f>
        <v>0</v>
      </c>
      <c r="M77" s="234">
        <f>M$58*Assumptions_old!$S$66*(1+Assumptions_old!$Q$24)^(M$1-$G$1)*CHOOSE(Assumptions_old!$O$3,'Cost Curves'!AC$50,'Cost Curves'!AC$51,'Cost Curves'!AC$52)</f>
        <v>0</v>
      </c>
      <c r="N77" s="234">
        <f>N$58*Assumptions_old!$S$66*(1+Assumptions_old!$Q$24)^(N$1-$G$1)*CHOOSE(Assumptions_old!$O$3,'Cost Curves'!AD$50,'Cost Curves'!AD$51,'Cost Curves'!AD$52)</f>
        <v>0</v>
      </c>
      <c r="O77" s="234">
        <f>O$58*Assumptions_old!$S$66*(1+Assumptions_old!$Q$24)^(O$1-$G$1)*CHOOSE(Assumptions_old!$O$3,'Cost Curves'!AE$50,'Cost Curves'!AE$51,'Cost Curves'!AE$52)</f>
        <v>0</v>
      </c>
      <c r="P77" s="234">
        <f>P$58*Assumptions_old!$S$66*(1+Assumptions_old!$Q$24)^(P$1-$G$1)*CHOOSE(Assumptions_old!$O$3,'Cost Curves'!AF$50,'Cost Curves'!AF$51,'Cost Curves'!AF$52)</f>
        <v>0</v>
      </c>
      <c r="Q77" s="234">
        <f>Q$58*Assumptions_old!$S$66*(1+Assumptions_old!$Q$24)^(Q$1-$G$1)*CHOOSE(Assumptions_old!$O$3,'Cost Curves'!AG$50,'Cost Curves'!AG$51,'Cost Curves'!AG$52)</f>
        <v>0</v>
      </c>
      <c r="R77" s="234">
        <f>R$58*Assumptions_old!$S$66*(1+Assumptions_old!$Q$24)^(R$1-$G$1)*CHOOSE(Assumptions_old!$O$3,'Cost Curves'!AH$50,'Cost Curves'!AH$51,'Cost Curves'!AH$52)</f>
        <v>0</v>
      </c>
      <c r="S77" s="12"/>
      <c r="T77" s="12"/>
      <c r="U77" s="12"/>
      <c r="V77" s="12"/>
      <c r="W77" s="12"/>
      <c r="X77" s="12"/>
      <c r="Y77" s="12"/>
      <c r="Z77" s="12"/>
    </row>
    <row r="78" spans="1:26" ht="14.25" customHeight="1">
      <c r="A78" s="12"/>
      <c r="B78" s="12"/>
      <c r="C78" s="12"/>
      <c r="D78" s="125" t="s">
        <v>93</v>
      </c>
      <c r="E78" s="12"/>
      <c r="F78" s="12"/>
      <c r="G78" s="234">
        <f>G$58*Assumptions_old!$T$66*(1+Assumptions_old!$Q$24)^(G$1-$G$1)*CHOOSE(Assumptions_old!$O$3,'Cost Curves'!W$54,'Cost Curves'!W$55,'Cost Curves'!W$56)</f>
        <v>0</v>
      </c>
      <c r="H78" s="234">
        <f>H$58*Assumptions_old!$T$66*(1+Assumptions_old!$Q$24)^(H$1-$G$1)*CHOOSE(Assumptions_old!$O$3,'Cost Curves'!X$54,'Cost Curves'!X$55,'Cost Curves'!X$56)</f>
        <v>0</v>
      </c>
      <c r="I78" s="234">
        <f>I$58*Assumptions_old!$T$66*(1+Assumptions_old!$Q$24)^(I$1-$G$1)*CHOOSE(Assumptions_old!$O$3,'Cost Curves'!Y$54,'Cost Curves'!Y$55,'Cost Curves'!Y$56)</f>
        <v>0</v>
      </c>
      <c r="J78" s="234">
        <f>J$58*Assumptions_old!$T$66*(1+Assumptions_old!$Q$24)^(J$1-$G$1)*CHOOSE(Assumptions_old!$O$3,'Cost Curves'!Z$54,'Cost Curves'!Z$55,'Cost Curves'!Z$56)</f>
        <v>0</v>
      </c>
      <c r="K78" s="234">
        <f>K$58*Assumptions_old!$T$66*(1+Assumptions_old!$Q$24)^(K$1-$G$1)*CHOOSE(Assumptions_old!$O$3,'Cost Curves'!AA$54,'Cost Curves'!AA$55,'Cost Curves'!AA$56)</f>
        <v>0</v>
      </c>
      <c r="L78" s="234">
        <f>L$58*Assumptions_old!$T$66*(1+Assumptions_old!$Q$24)^(L$1-$G$1)*CHOOSE(Assumptions_old!$O$3,'Cost Curves'!AB$54,'Cost Curves'!AB$55,'Cost Curves'!AB$56)</f>
        <v>0</v>
      </c>
      <c r="M78" s="234">
        <f>M$58*Assumptions_old!$T$66*(1+Assumptions_old!$Q$24)^(M$1-$G$1)*CHOOSE(Assumptions_old!$O$3,'Cost Curves'!AC$54,'Cost Curves'!AC$55,'Cost Curves'!AC$56)</f>
        <v>0</v>
      </c>
      <c r="N78" s="234">
        <f>N$58*Assumptions_old!$T$66*(1+Assumptions_old!$Q$24)^(N$1-$G$1)*CHOOSE(Assumptions_old!$O$3,'Cost Curves'!AD$54,'Cost Curves'!AD$55,'Cost Curves'!AD$56)</f>
        <v>0</v>
      </c>
      <c r="O78" s="234">
        <f>O$58*Assumptions_old!$T$66*(1+Assumptions_old!$Q$24)^(O$1-$G$1)*CHOOSE(Assumptions_old!$O$3,'Cost Curves'!AE$54,'Cost Curves'!AE$55,'Cost Curves'!AE$56)</f>
        <v>0</v>
      </c>
      <c r="P78" s="234">
        <f>P$58*Assumptions_old!$T$66*(1+Assumptions_old!$Q$24)^(P$1-$G$1)*CHOOSE(Assumptions_old!$O$3,'Cost Curves'!AF$54,'Cost Curves'!AF$55,'Cost Curves'!AF$56)</f>
        <v>0</v>
      </c>
      <c r="Q78" s="234">
        <f>Q$58*Assumptions_old!$T$66*(1+Assumptions_old!$Q$24)^(Q$1-$G$1)*CHOOSE(Assumptions_old!$O$3,'Cost Curves'!AG$54,'Cost Curves'!AG$55,'Cost Curves'!AG$56)</f>
        <v>0</v>
      </c>
      <c r="R78" s="234">
        <f>R$58*Assumptions_old!$T$66*(1+Assumptions_old!$Q$24)^(R$1-$G$1)*CHOOSE(Assumptions_old!$O$3,'Cost Curves'!AH$54,'Cost Curves'!AH$55,'Cost Curves'!AH$56)</f>
        <v>0</v>
      </c>
      <c r="S78" s="12"/>
      <c r="T78" s="12"/>
      <c r="U78" s="12"/>
      <c r="V78" s="12"/>
      <c r="W78" s="12"/>
      <c r="X78" s="12"/>
      <c r="Y78" s="12"/>
      <c r="Z78" s="12"/>
    </row>
    <row r="79" spans="1:26" ht="14.25" customHeight="1">
      <c r="A79" s="12"/>
      <c r="B79" s="12"/>
      <c r="C79" s="12"/>
      <c r="D79" s="125" t="s">
        <v>94</v>
      </c>
      <c r="E79" s="12"/>
      <c r="F79" s="12"/>
      <c r="G79" s="234">
        <f>G$58*Assumptions_old!$U$66*(1+Assumptions_old!$Q$24)^(G$1-$G$1)*CHOOSE(Assumptions_old!$O$3,'Cost Curves'!W$58,'Cost Curves'!W$59,'Cost Curves'!W$60)</f>
        <v>0</v>
      </c>
      <c r="H79" s="234">
        <f>H$58*Assumptions_old!$U$66*(1+Assumptions_old!$Q$24)^(H$1-$G$1)*CHOOSE(Assumptions_old!$O$3,'Cost Curves'!X$58,'Cost Curves'!X$59,'Cost Curves'!X$60)</f>
        <v>0</v>
      </c>
      <c r="I79" s="234">
        <f>I$58*Assumptions_old!$U$66*(1+Assumptions_old!$Q$24)^(I$1-$G$1)*CHOOSE(Assumptions_old!$O$3,'Cost Curves'!Y$58,'Cost Curves'!Y$59,'Cost Curves'!Y$60)</f>
        <v>0</v>
      </c>
      <c r="J79" s="234">
        <f>J$58*Assumptions_old!$U$66*(1+Assumptions_old!$Q$24)^(J$1-$G$1)*CHOOSE(Assumptions_old!$O$3,'Cost Curves'!Z$58,'Cost Curves'!Z$59,'Cost Curves'!Z$60)</f>
        <v>0</v>
      </c>
      <c r="K79" s="234">
        <f>K$58*Assumptions_old!$U$66*(1+Assumptions_old!$Q$24)^(K$1-$G$1)*CHOOSE(Assumptions_old!$O$3,'Cost Curves'!AA$58,'Cost Curves'!AA$59,'Cost Curves'!AA$60)</f>
        <v>0</v>
      </c>
      <c r="L79" s="234">
        <f>L$58*Assumptions_old!$U$66*(1+Assumptions_old!$Q$24)^(L$1-$G$1)*CHOOSE(Assumptions_old!$O$3,'Cost Curves'!AB$58,'Cost Curves'!AB$59,'Cost Curves'!AB$60)</f>
        <v>0</v>
      </c>
      <c r="M79" s="234">
        <f>M$58*Assumptions_old!$U$66*(1+Assumptions_old!$Q$24)^(M$1-$G$1)*CHOOSE(Assumptions_old!$O$3,'Cost Curves'!AC$58,'Cost Curves'!AC$59,'Cost Curves'!AC$60)</f>
        <v>0</v>
      </c>
      <c r="N79" s="234">
        <f>N$58*Assumptions_old!$U$66*(1+Assumptions_old!$Q$24)^(N$1-$G$1)*CHOOSE(Assumptions_old!$O$3,'Cost Curves'!AD$58,'Cost Curves'!AD$59,'Cost Curves'!AD$60)</f>
        <v>0</v>
      </c>
      <c r="O79" s="234">
        <f>O$58*Assumptions_old!$U$66*(1+Assumptions_old!$Q$24)^(O$1-$G$1)*CHOOSE(Assumptions_old!$O$3,'Cost Curves'!AE$58,'Cost Curves'!AE$59,'Cost Curves'!AE$60)</f>
        <v>0</v>
      </c>
      <c r="P79" s="234">
        <f>P$58*Assumptions_old!$U$66*(1+Assumptions_old!$Q$24)^(P$1-$G$1)*CHOOSE(Assumptions_old!$O$3,'Cost Curves'!AF$58,'Cost Curves'!AF$59,'Cost Curves'!AF$60)</f>
        <v>0</v>
      </c>
      <c r="Q79" s="234">
        <f>Q$58*Assumptions_old!$U$66*(1+Assumptions_old!$Q$24)^(Q$1-$G$1)*CHOOSE(Assumptions_old!$O$3,'Cost Curves'!AG$58,'Cost Curves'!AG$59,'Cost Curves'!AG$60)</f>
        <v>0</v>
      </c>
      <c r="R79" s="234">
        <f>R$58*Assumptions_old!$U$66*(1+Assumptions_old!$Q$24)^(R$1-$G$1)*CHOOSE(Assumptions_old!$O$3,'Cost Curves'!AH$58,'Cost Curves'!AH$59,'Cost Curves'!AH$60)</f>
        <v>0</v>
      </c>
      <c r="S79" s="12"/>
      <c r="T79" s="12"/>
      <c r="U79" s="12"/>
      <c r="V79" s="12"/>
      <c r="W79" s="12"/>
      <c r="X79" s="12"/>
      <c r="Y79" s="12"/>
      <c r="Z79" s="12"/>
    </row>
    <row r="80" spans="1:26" ht="14.25" customHeight="1">
      <c r="A80" s="12"/>
      <c r="B80" s="12"/>
      <c r="C80" s="12"/>
      <c r="D80" s="125" t="s">
        <v>95</v>
      </c>
      <c r="E80" s="12"/>
      <c r="F80" s="12"/>
      <c r="G80" s="234">
        <f>G$58*Assumptions_old!$V$66*(1+Assumptions_old!$Q$24)^(G$1-$G$1)*CHOOSE(Assumptions_old!$O$3,'Cost Curves'!W$62,'Cost Curves'!W$63,'Cost Curves'!W$64)</f>
        <v>0</v>
      </c>
      <c r="H80" s="234">
        <f>H$58*Assumptions_old!$V$66*(1+Assumptions_old!$Q$24)^(H$1-$G$1)*CHOOSE(Assumptions_old!$O$3,'Cost Curves'!X$62,'Cost Curves'!X$63,'Cost Curves'!X$64)</f>
        <v>0</v>
      </c>
      <c r="I80" s="234">
        <f>I$58*Assumptions_old!$V$66*(1+Assumptions_old!$Q$24)^(I$1-$G$1)*CHOOSE(Assumptions_old!$O$3,'Cost Curves'!Y$62,'Cost Curves'!Y$63,'Cost Curves'!Y$64)</f>
        <v>0</v>
      </c>
      <c r="J80" s="234">
        <f>J$58*Assumptions_old!$V$66*(1+Assumptions_old!$Q$24)^(J$1-$G$1)*CHOOSE(Assumptions_old!$O$3,'Cost Curves'!Z$62,'Cost Curves'!Z$63,'Cost Curves'!Z$64)</f>
        <v>0</v>
      </c>
      <c r="K80" s="234">
        <f>K$58*Assumptions_old!$V$66*(1+Assumptions_old!$Q$24)^(K$1-$G$1)*CHOOSE(Assumptions_old!$O$3,'Cost Curves'!AA$62,'Cost Curves'!AA$63,'Cost Curves'!AA$64)</f>
        <v>0</v>
      </c>
      <c r="L80" s="234">
        <f>L$58*Assumptions_old!$V$66*(1+Assumptions_old!$Q$24)^(L$1-$G$1)*CHOOSE(Assumptions_old!$O$3,'Cost Curves'!AB$62,'Cost Curves'!AB$63,'Cost Curves'!AB$64)</f>
        <v>0</v>
      </c>
      <c r="M80" s="234">
        <f>M$58*Assumptions_old!$V$66*(1+Assumptions_old!$Q$24)^(M$1-$G$1)*CHOOSE(Assumptions_old!$O$3,'Cost Curves'!AC$62,'Cost Curves'!AC$63,'Cost Curves'!AC$64)</f>
        <v>0</v>
      </c>
      <c r="N80" s="234">
        <f>N$58*Assumptions_old!$V$66*(1+Assumptions_old!$Q$24)^(N$1-$G$1)*CHOOSE(Assumptions_old!$O$3,'Cost Curves'!AD$62,'Cost Curves'!AD$63,'Cost Curves'!AD$64)</f>
        <v>0</v>
      </c>
      <c r="O80" s="234">
        <f>O$58*Assumptions_old!$V$66*(1+Assumptions_old!$Q$24)^(O$1-$G$1)*CHOOSE(Assumptions_old!$O$3,'Cost Curves'!AE$62,'Cost Curves'!AE$63,'Cost Curves'!AE$64)</f>
        <v>0</v>
      </c>
      <c r="P80" s="234">
        <f>P$58*Assumptions_old!$V$66*(1+Assumptions_old!$Q$24)^(P$1-$G$1)*CHOOSE(Assumptions_old!$O$3,'Cost Curves'!AF$62,'Cost Curves'!AF$63,'Cost Curves'!AF$64)</f>
        <v>0</v>
      </c>
      <c r="Q80" s="234">
        <f>Q$58*Assumptions_old!$V$66*(1+Assumptions_old!$Q$24)^(Q$1-$G$1)*CHOOSE(Assumptions_old!$O$3,'Cost Curves'!AG$62,'Cost Curves'!AG$63,'Cost Curves'!AG$64)</f>
        <v>0</v>
      </c>
      <c r="R80" s="234">
        <f>R$58*Assumptions_old!$V$66*(1+Assumptions_old!$Q$24)^(R$1-$G$1)*CHOOSE(Assumptions_old!$O$3,'Cost Curves'!AH$62,'Cost Curves'!AH$63,'Cost Curves'!AH$64)</f>
        <v>0</v>
      </c>
      <c r="S80" s="12"/>
      <c r="T80" s="12"/>
      <c r="U80" s="12"/>
      <c r="V80" s="12"/>
      <c r="W80" s="12"/>
      <c r="X80" s="12"/>
      <c r="Y80" s="12"/>
      <c r="Z80" s="12"/>
    </row>
    <row r="81" spans="1:26" ht="14.25" customHeight="1">
      <c r="A81" s="12"/>
      <c r="B81" s="12"/>
      <c r="C81" s="12"/>
      <c r="D81" s="3" t="s">
        <v>214</v>
      </c>
      <c r="E81" s="307"/>
      <c r="F81" s="307"/>
      <c r="G81" s="242">
        <f t="shared" ref="G81:R81" si="7">G62-G78</f>
        <v>0</v>
      </c>
      <c r="H81" s="242">
        <f t="shared" si="7"/>
        <v>0</v>
      </c>
      <c r="I81" s="242">
        <f t="shared" si="7"/>
        <v>0</v>
      </c>
      <c r="J81" s="242">
        <f t="shared" si="7"/>
        <v>0</v>
      </c>
      <c r="K81" s="242">
        <f t="shared" si="7"/>
        <v>0</v>
      </c>
      <c r="L81" s="242">
        <f t="shared" si="7"/>
        <v>0</v>
      </c>
      <c r="M81" s="242">
        <f t="shared" si="7"/>
        <v>0</v>
      </c>
      <c r="N81" s="242">
        <f t="shared" si="7"/>
        <v>0</v>
      </c>
      <c r="O81" s="242">
        <f t="shared" si="7"/>
        <v>0</v>
      </c>
      <c r="P81" s="242">
        <f t="shared" si="7"/>
        <v>0</v>
      </c>
      <c r="Q81" s="242">
        <f t="shared" si="7"/>
        <v>0</v>
      </c>
      <c r="R81" s="242">
        <f t="shared" si="7"/>
        <v>0</v>
      </c>
      <c r="S81" s="12"/>
      <c r="T81" s="12"/>
      <c r="U81" s="12"/>
      <c r="V81" s="12"/>
      <c r="W81" s="12"/>
      <c r="X81" s="12"/>
      <c r="Y81" s="12"/>
      <c r="Z81" s="12"/>
    </row>
    <row r="82" spans="1:26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4.25" customHeight="1">
      <c r="A84" s="12"/>
      <c r="B84" s="12"/>
      <c r="C84" s="12"/>
      <c r="D84" s="229" t="s">
        <v>177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4.25" customHeight="1">
      <c r="A85" s="12"/>
      <c r="B85" s="12"/>
      <c r="C85" s="12"/>
      <c r="D85" s="238" t="s">
        <v>137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4.25" customHeight="1">
      <c r="A86" s="12"/>
      <c r="B86" s="12"/>
      <c r="C86" s="12"/>
      <c r="D86" s="125" t="s">
        <v>86</v>
      </c>
      <c r="E86" s="12"/>
      <c r="F86" s="12"/>
      <c r="G86" s="234">
        <f>G$58*Assumptions_old!$G$112*(1+Assumptions_old!$Q$24)^(G$1-$G$1)</f>
        <v>0</v>
      </c>
      <c r="H86" s="234">
        <f>H$58*Assumptions_old!$G$112*(1+Assumptions_old!$Q$24)^(H$1-$G$1)</f>
        <v>0</v>
      </c>
      <c r="I86" s="234">
        <f>I$58*Assumptions_old!$G$112*(1+Assumptions_old!$Q$24)^(I$1-$G$1)</f>
        <v>0</v>
      </c>
      <c r="J86" s="234">
        <f>J$58*Assumptions_old!$G$112*(1+Assumptions_old!$Q$24)^(J$1-$G$1)</f>
        <v>0</v>
      </c>
      <c r="K86" s="234">
        <f>K$58*Assumptions_old!$G$112*(1+Assumptions_old!$Q$24)^(K$1-$G$1)</f>
        <v>0</v>
      </c>
      <c r="L86" s="234">
        <f>L$58*Assumptions_old!$G$112*(1+Assumptions_old!$Q$24)^(L$1-$G$1)</f>
        <v>0</v>
      </c>
      <c r="M86" s="234">
        <f>M$58*Assumptions_old!$G$112*(1+Assumptions_old!$Q$24)^(M$1-$G$1)</f>
        <v>0</v>
      </c>
      <c r="N86" s="234">
        <f>N$58*Assumptions_old!$G$112*(1+Assumptions_old!$Q$24)^(N$1-$G$1)</f>
        <v>0</v>
      </c>
      <c r="O86" s="234">
        <f>O$58*Assumptions_old!$G$112*(1+Assumptions_old!$Q$24)^(O$1-$G$1)</f>
        <v>0</v>
      </c>
      <c r="P86" s="234">
        <f>P$58*Assumptions_old!$G$112*(1+Assumptions_old!$Q$24)^(P$1-$G$1)</f>
        <v>0</v>
      </c>
      <c r="Q86" s="234">
        <f>Q$58*Assumptions_old!$G$112*(1+Assumptions_old!$Q$24)^(Q$1-$G$1)</f>
        <v>0</v>
      </c>
      <c r="R86" s="234">
        <f>R$58*Assumptions_old!$G$112*(1+Assumptions_old!$Q$24)^(R$1-$G$1)</f>
        <v>0</v>
      </c>
      <c r="S86" s="12"/>
      <c r="T86" s="12"/>
      <c r="U86" s="12"/>
      <c r="V86" s="12"/>
      <c r="W86" s="12"/>
      <c r="X86" s="12"/>
      <c r="Y86" s="12"/>
      <c r="Z86" s="12"/>
    </row>
    <row r="87" spans="1:26" ht="14.25" customHeight="1">
      <c r="A87" s="12"/>
      <c r="B87" s="12"/>
      <c r="C87" s="12"/>
      <c r="D87" s="125" t="s">
        <v>100</v>
      </c>
      <c r="E87" s="12"/>
      <c r="F87" s="12"/>
      <c r="G87" s="234">
        <f>G$58*Assumptions_old!$H$112*(1+Assumptions_old!$Q$24)^(G$1-$G$1)</f>
        <v>0</v>
      </c>
      <c r="H87" s="234">
        <f>H$58*Assumptions_old!$H$112*(1+Assumptions_old!$Q$24)^(H$1-$G$1)</f>
        <v>0</v>
      </c>
      <c r="I87" s="234">
        <f>I$58*Assumptions_old!$H$112*(1+Assumptions_old!$Q$24)^(I$1-$G$1)</f>
        <v>0</v>
      </c>
      <c r="J87" s="234">
        <f>J$58*Assumptions_old!$H$112*(1+Assumptions_old!$Q$24)^(J$1-$G$1)</f>
        <v>0</v>
      </c>
      <c r="K87" s="234">
        <f>K$58*Assumptions_old!$H$112*(1+Assumptions_old!$Q$24)^(K$1-$G$1)</f>
        <v>0</v>
      </c>
      <c r="L87" s="234">
        <f>L$58*Assumptions_old!$H$112*(1+Assumptions_old!$Q$24)^(L$1-$G$1)</f>
        <v>0</v>
      </c>
      <c r="M87" s="234">
        <f>M$58*Assumptions_old!$H$112*(1+Assumptions_old!$Q$24)^(M$1-$G$1)</f>
        <v>0</v>
      </c>
      <c r="N87" s="234">
        <f>N$58*Assumptions_old!$H$112*(1+Assumptions_old!$Q$24)^(N$1-$G$1)</f>
        <v>0</v>
      </c>
      <c r="O87" s="234">
        <f>O$58*Assumptions_old!$H$112*(1+Assumptions_old!$Q$24)^(O$1-$G$1)</f>
        <v>0</v>
      </c>
      <c r="P87" s="234">
        <f>P$58*Assumptions_old!$H$112*(1+Assumptions_old!$Q$24)^(P$1-$G$1)</f>
        <v>0</v>
      </c>
      <c r="Q87" s="234">
        <f>Q$58*Assumptions_old!$H$112*(1+Assumptions_old!$Q$24)^(Q$1-$G$1)</f>
        <v>0</v>
      </c>
      <c r="R87" s="234">
        <f>R$58*Assumptions_old!$H$112*(1+Assumptions_old!$Q$24)^(R$1-$G$1)</f>
        <v>0</v>
      </c>
      <c r="S87" s="12"/>
      <c r="T87" s="12"/>
      <c r="U87" s="12"/>
      <c r="V87" s="12"/>
      <c r="W87" s="12"/>
      <c r="X87" s="12"/>
      <c r="Y87" s="12"/>
      <c r="Z87" s="12"/>
    </row>
    <row r="88" spans="1:26" ht="14.25" customHeight="1">
      <c r="A88" s="12"/>
      <c r="B88" s="12"/>
      <c r="C88" s="12"/>
      <c r="D88" s="125" t="s">
        <v>101</v>
      </c>
      <c r="E88" s="12"/>
      <c r="F88" s="12"/>
      <c r="G88" s="234">
        <f>G$58*Assumptions_old!$I$112*(1+Assumptions_old!$Q$24)^(G$1-$G$1)</f>
        <v>0</v>
      </c>
      <c r="H88" s="234">
        <f>H$58*Assumptions_old!$I$112*(1+Assumptions_old!$Q$24)^(H$1-$G$1)</f>
        <v>0</v>
      </c>
      <c r="I88" s="234">
        <f>I$58*Assumptions_old!$I$112*(1+Assumptions_old!$Q$24)^(I$1-$G$1)</f>
        <v>0</v>
      </c>
      <c r="J88" s="234">
        <f>J$58*Assumptions_old!$I$112*(1+Assumptions_old!$Q$24)^(J$1-$G$1)</f>
        <v>0</v>
      </c>
      <c r="K88" s="234">
        <f>K$58*Assumptions_old!$I$112*(1+Assumptions_old!$Q$24)^(K$1-$G$1)</f>
        <v>0</v>
      </c>
      <c r="L88" s="234">
        <f>L$58*Assumptions_old!$I$112*(1+Assumptions_old!$Q$24)^(L$1-$G$1)</f>
        <v>0</v>
      </c>
      <c r="M88" s="234">
        <f>M$58*Assumptions_old!$I$112*(1+Assumptions_old!$Q$24)^(M$1-$G$1)</f>
        <v>0</v>
      </c>
      <c r="N88" s="234">
        <f>N$58*Assumptions_old!$I$112*(1+Assumptions_old!$Q$24)^(N$1-$G$1)</f>
        <v>0</v>
      </c>
      <c r="O88" s="234">
        <f>O$58*Assumptions_old!$I$112*(1+Assumptions_old!$Q$24)^(O$1-$G$1)</f>
        <v>0</v>
      </c>
      <c r="P88" s="234">
        <f>P$58*Assumptions_old!$I$112*(1+Assumptions_old!$Q$24)^(P$1-$G$1)</f>
        <v>0</v>
      </c>
      <c r="Q88" s="234">
        <f>Q$58*Assumptions_old!$I$112*(1+Assumptions_old!$Q$24)^(Q$1-$G$1)</f>
        <v>0</v>
      </c>
      <c r="R88" s="234">
        <f>R$58*Assumptions_old!$I$112*(1+Assumptions_old!$Q$24)^(R$1-$G$1)</f>
        <v>0</v>
      </c>
      <c r="S88" s="12"/>
      <c r="T88" s="12"/>
      <c r="U88" s="12"/>
      <c r="V88" s="12"/>
      <c r="W88" s="12"/>
      <c r="X88" s="12"/>
      <c r="Y88" s="12"/>
      <c r="Z88" s="12"/>
    </row>
    <row r="89" spans="1:26" ht="14.25" customHeight="1">
      <c r="A89" s="12"/>
      <c r="B89" s="12"/>
      <c r="C89" s="12"/>
      <c r="D89" s="125" t="s">
        <v>102</v>
      </c>
      <c r="E89" s="12"/>
      <c r="F89" s="12"/>
      <c r="G89" s="234">
        <f>G$58*Assumptions_old!$J$112*(1+Assumptions_old!$Q$24)^(G$1-$G$1)</f>
        <v>0</v>
      </c>
      <c r="H89" s="234">
        <f>H$58*Assumptions_old!$J$112*(1+Assumptions_old!$Q$24)^(H$1-$G$1)</f>
        <v>0</v>
      </c>
      <c r="I89" s="234">
        <f>I$58*Assumptions_old!$J$112*(1+Assumptions_old!$Q$24)^(I$1-$G$1)</f>
        <v>0</v>
      </c>
      <c r="J89" s="234">
        <f>J$58*Assumptions_old!$J$112*(1+Assumptions_old!$Q$24)^(J$1-$G$1)</f>
        <v>0</v>
      </c>
      <c r="K89" s="234">
        <f>K$58*Assumptions_old!$J$112*(1+Assumptions_old!$Q$24)^(K$1-$G$1)</f>
        <v>0</v>
      </c>
      <c r="L89" s="234">
        <f>L$58*Assumptions_old!$J$112*(1+Assumptions_old!$Q$24)^(L$1-$G$1)</f>
        <v>0</v>
      </c>
      <c r="M89" s="234">
        <f>M$58*Assumptions_old!$J$112*(1+Assumptions_old!$Q$24)^(M$1-$G$1)</f>
        <v>0</v>
      </c>
      <c r="N89" s="234">
        <f>N$58*Assumptions_old!$J$112*(1+Assumptions_old!$Q$24)^(N$1-$G$1)</f>
        <v>0</v>
      </c>
      <c r="O89" s="234">
        <f>O$58*Assumptions_old!$J$112*(1+Assumptions_old!$Q$24)^(O$1-$G$1)</f>
        <v>0</v>
      </c>
      <c r="P89" s="234">
        <f>P$58*Assumptions_old!$J$112*(1+Assumptions_old!$Q$24)^(P$1-$G$1)</f>
        <v>0</v>
      </c>
      <c r="Q89" s="234">
        <f>Q$58*Assumptions_old!$J$112*(1+Assumptions_old!$Q$24)^(Q$1-$G$1)</f>
        <v>0</v>
      </c>
      <c r="R89" s="234">
        <f>R$58*Assumptions_old!$J$112*(1+Assumptions_old!$Q$24)^(R$1-$G$1)</f>
        <v>0</v>
      </c>
      <c r="S89" s="12"/>
      <c r="T89" s="12"/>
      <c r="U89" s="12"/>
      <c r="V89" s="12"/>
      <c r="W89" s="12"/>
      <c r="X89" s="12"/>
      <c r="Y89" s="12"/>
      <c r="Z89" s="12"/>
    </row>
    <row r="90" spans="1:26" ht="14.25" customHeight="1">
      <c r="A90" s="12"/>
      <c r="B90" s="12"/>
      <c r="C90" s="12"/>
      <c r="D90" s="125" t="s">
        <v>90</v>
      </c>
      <c r="E90" s="12"/>
      <c r="F90" s="12"/>
      <c r="G90" s="234">
        <f>G$58*Assumptions_old!$K$112*(1+Assumptions_old!$Q$24)^(G$1-$G$1)</f>
        <v>0</v>
      </c>
      <c r="H90" s="234">
        <f>H$58*Assumptions_old!$K$112*(1+Assumptions_old!$Q$24)^(H$1-$G$1)</f>
        <v>0</v>
      </c>
      <c r="I90" s="234">
        <f>I$58*Assumptions_old!$K$112*(1+Assumptions_old!$Q$24)^(I$1-$G$1)</f>
        <v>0</v>
      </c>
      <c r="J90" s="234">
        <f>J$58*Assumptions_old!$K$112*(1+Assumptions_old!$Q$24)^(J$1-$G$1)</f>
        <v>0</v>
      </c>
      <c r="K90" s="234">
        <f>K$58*Assumptions_old!$K$112*(1+Assumptions_old!$Q$24)^(K$1-$G$1)</f>
        <v>0</v>
      </c>
      <c r="L90" s="234">
        <f>L$58*Assumptions_old!$K$112*(1+Assumptions_old!$Q$24)^(L$1-$G$1)</f>
        <v>0</v>
      </c>
      <c r="M90" s="234">
        <f>M$58*Assumptions_old!$K$112*(1+Assumptions_old!$Q$24)^(M$1-$G$1)</f>
        <v>0</v>
      </c>
      <c r="N90" s="234">
        <f>N$58*Assumptions_old!$K$112*(1+Assumptions_old!$Q$24)^(N$1-$G$1)</f>
        <v>0</v>
      </c>
      <c r="O90" s="234">
        <f>O$58*Assumptions_old!$K$112*(1+Assumptions_old!$Q$24)^(O$1-$G$1)</f>
        <v>0</v>
      </c>
      <c r="P90" s="234">
        <f>P$58*Assumptions_old!$K$112*(1+Assumptions_old!$Q$24)^(P$1-$G$1)</f>
        <v>0</v>
      </c>
      <c r="Q90" s="234">
        <f>Q$58*Assumptions_old!$K$112*(1+Assumptions_old!$Q$24)^(Q$1-$G$1)</f>
        <v>0</v>
      </c>
      <c r="R90" s="234">
        <f>R$58*Assumptions_old!$K$112*(1+Assumptions_old!$Q$24)^(R$1-$G$1)</f>
        <v>0</v>
      </c>
      <c r="S90" s="12"/>
      <c r="T90" s="12"/>
      <c r="U90" s="12"/>
      <c r="V90" s="12"/>
      <c r="W90" s="12"/>
      <c r="X90" s="12"/>
      <c r="Y90" s="12"/>
      <c r="Z90" s="12"/>
    </row>
    <row r="91" spans="1:26" ht="14.25" customHeight="1">
      <c r="A91" s="12"/>
      <c r="B91" s="12"/>
      <c r="C91" s="12"/>
      <c r="D91" s="125" t="s">
        <v>103</v>
      </c>
      <c r="E91" s="12"/>
      <c r="F91" s="12"/>
      <c r="G91" s="234">
        <f>G$58*Assumptions_old!$L$112*(1+Assumptions_old!$Q$24)^(G$1-$G$1)</f>
        <v>0</v>
      </c>
      <c r="H91" s="234">
        <f>H$58*Assumptions_old!$L$112*(1+Assumptions_old!$Q$24)^(H$1-$G$1)</f>
        <v>0</v>
      </c>
      <c r="I91" s="234">
        <f>I$58*Assumptions_old!$L$112*(1+Assumptions_old!$Q$24)^(I$1-$G$1)</f>
        <v>0</v>
      </c>
      <c r="J91" s="234">
        <f>J$58*Assumptions_old!$L$112*(1+Assumptions_old!$Q$24)^(J$1-$G$1)</f>
        <v>0</v>
      </c>
      <c r="K91" s="234">
        <f>K$58*Assumptions_old!$L$112*(1+Assumptions_old!$Q$24)^(K$1-$G$1)</f>
        <v>0</v>
      </c>
      <c r="L91" s="234">
        <f>L$58*Assumptions_old!$L$112*(1+Assumptions_old!$Q$24)^(L$1-$G$1)</f>
        <v>0</v>
      </c>
      <c r="M91" s="234">
        <f>M$58*Assumptions_old!$L$112*(1+Assumptions_old!$Q$24)^(M$1-$G$1)</f>
        <v>0</v>
      </c>
      <c r="N91" s="234">
        <f>N$58*Assumptions_old!$L$112*(1+Assumptions_old!$Q$24)^(N$1-$G$1)</f>
        <v>0</v>
      </c>
      <c r="O91" s="234">
        <f>O$58*Assumptions_old!$L$112*(1+Assumptions_old!$Q$24)^(O$1-$G$1)</f>
        <v>0</v>
      </c>
      <c r="P91" s="234">
        <f>P$58*Assumptions_old!$L$112*(1+Assumptions_old!$Q$24)^(P$1-$G$1)</f>
        <v>0</v>
      </c>
      <c r="Q91" s="234">
        <f>Q$58*Assumptions_old!$L$112*(1+Assumptions_old!$Q$24)^(Q$1-$G$1)</f>
        <v>0</v>
      </c>
      <c r="R91" s="234">
        <f>R$58*Assumptions_old!$L$112*(1+Assumptions_old!$Q$24)^(R$1-$G$1)</f>
        <v>0</v>
      </c>
      <c r="S91" s="12"/>
      <c r="T91" s="12"/>
      <c r="U91" s="12"/>
      <c r="V91" s="12"/>
      <c r="W91" s="12"/>
      <c r="X91" s="12"/>
      <c r="Y91" s="12"/>
      <c r="Z91" s="12"/>
    </row>
    <row r="92" spans="1:26" ht="14.25" customHeight="1">
      <c r="A92" s="12"/>
      <c r="B92" s="12"/>
      <c r="C92" s="12"/>
      <c r="D92" s="125" t="s">
        <v>104</v>
      </c>
      <c r="E92" s="12"/>
      <c r="F92" s="12"/>
      <c r="G92" s="234">
        <f>G$58*Assumptions_old!$M$112*(1+Assumptions_old!$Q$24)^(G$1-$G$1)</f>
        <v>0</v>
      </c>
      <c r="H92" s="234">
        <f>H$58*Assumptions_old!$M$112*(1+Assumptions_old!$Q$24)^(H$1-$G$1)</f>
        <v>0</v>
      </c>
      <c r="I92" s="234">
        <f>I$58*Assumptions_old!$M$112*(1+Assumptions_old!$Q$24)^(I$1-$G$1)</f>
        <v>0</v>
      </c>
      <c r="J92" s="234">
        <f>J$58*Assumptions_old!$M$112*(1+Assumptions_old!$Q$24)^(J$1-$G$1)</f>
        <v>0</v>
      </c>
      <c r="K92" s="234">
        <f>K$58*Assumptions_old!$M$112*(1+Assumptions_old!$Q$24)^(K$1-$G$1)</f>
        <v>0</v>
      </c>
      <c r="L92" s="234">
        <f>L$58*Assumptions_old!$M$112*(1+Assumptions_old!$Q$24)^(L$1-$G$1)</f>
        <v>0</v>
      </c>
      <c r="M92" s="234">
        <f>M$58*Assumptions_old!$M$112*(1+Assumptions_old!$Q$24)^(M$1-$G$1)</f>
        <v>0</v>
      </c>
      <c r="N92" s="234">
        <f>N$58*Assumptions_old!$M$112*(1+Assumptions_old!$Q$24)^(N$1-$G$1)</f>
        <v>0</v>
      </c>
      <c r="O92" s="234">
        <f>O$58*Assumptions_old!$M$112*(1+Assumptions_old!$Q$24)^(O$1-$G$1)</f>
        <v>0</v>
      </c>
      <c r="P92" s="234">
        <f>P$58*Assumptions_old!$M$112*(1+Assumptions_old!$Q$24)^(P$1-$G$1)</f>
        <v>0</v>
      </c>
      <c r="Q92" s="234">
        <f>Q$58*Assumptions_old!$M$112*(1+Assumptions_old!$Q$24)^(Q$1-$G$1)</f>
        <v>0</v>
      </c>
      <c r="R92" s="234">
        <f>R$58*Assumptions_old!$M$112*(1+Assumptions_old!$Q$24)^(R$1-$G$1)</f>
        <v>0</v>
      </c>
      <c r="S92" s="12"/>
      <c r="T92" s="12"/>
      <c r="U92" s="12"/>
      <c r="V92" s="12"/>
      <c r="W92" s="12"/>
      <c r="X92" s="12"/>
      <c r="Y92" s="12"/>
      <c r="Z92" s="12"/>
    </row>
    <row r="93" spans="1:26" ht="14.25" customHeight="1">
      <c r="A93" s="12"/>
      <c r="B93" s="12"/>
      <c r="C93" s="12"/>
      <c r="D93" s="125" t="s">
        <v>105</v>
      </c>
      <c r="E93" s="12"/>
      <c r="F93" s="12"/>
      <c r="G93" s="234">
        <f>G$58*Assumptions_old!$N$112*(1+Assumptions_old!$Q$24)^(G$1-$G$1)</f>
        <v>0</v>
      </c>
      <c r="H93" s="234">
        <f>H$58*Assumptions_old!$N$112*(1+Assumptions_old!$Q$24)^(H$1-$G$1)</f>
        <v>0</v>
      </c>
      <c r="I93" s="234">
        <f>I$58*Assumptions_old!$N$112*(1+Assumptions_old!$Q$24)^(I$1-$G$1)</f>
        <v>0</v>
      </c>
      <c r="J93" s="234">
        <f>J$58*Assumptions_old!$N$112*(1+Assumptions_old!$Q$24)^(J$1-$G$1)</f>
        <v>0</v>
      </c>
      <c r="K93" s="234">
        <f>K$58*Assumptions_old!$N$112*(1+Assumptions_old!$Q$24)^(K$1-$G$1)</f>
        <v>0</v>
      </c>
      <c r="L93" s="234">
        <f>L$58*Assumptions_old!$N$112*(1+Assumptions_old!$Q$24)^(L$1-$G$1)</f>
        <v>0</v>
      </c>
      <c r="M93" s="234">
        <f>M$58*Assumptions_old!$N$112*(1+Assumptions_old!$Q$24)^(M$1-$G$1)</f>
        <v>0</v>
      </c>
      <c r="N93" s="234">
        <f>N$58*Assumptions_old!$N$112*(1+Assumptions_old!$Q$24)^(N$1-$G$1)</f>
        <v>0</v>
      </c>
      <c r="O93" s="234">
        <f>O$58*Assumptions_old!$N$112*(1+Assumptions_old!$Q$24)^(O$1-$G$1)</f>
        <v>0</v>
      </c>
      <c r="P93" s="234">
        <f>P$58*Assumptions_old!$N$112*(1+Assumptions_old!$Q$24)^(P$1-$G$1)</f>
        <v>0</v>
      </c>
      <c r="Q93" s="234">
        <f>Q$58*Assumptions_old!$N$112*(1+Assumptions_old!$Q$24)^(Q$1-$G$1)</f>
        <v>0</v>
      </c>
      <c r="R93" s="234">
        <f>R$58*Assumptions_old!$N$112*(1+Assumptions_old!$Q$24)^(R$1-$G$1)</f>
        <v>0</v>
      </c>
      <c r="S93" s="12"/>
      <c r="T93" s="12"/>
      <c r="U93" s="12"/>
      <c r="V93" s="12"/>
      <c r="W93" s="12"/>
      <c r="X93" s="12"/>
      <c r="Y93" s="12"/>
      <c r="Z93" s="12"/>
    </row>
    <row r="94" spans="1:26" ht="14.25" customHeight="1">
      <c r="A94" s="12"/>
      <c r="B94" s="12"/>
      <c r="C94" s="12"/>
      <c r="D94" s="125" t="s">
        <v>94</v>
      </c>
      <c r="E94" s="12"/>
      <c r="F94" s="12"/>
      <c r="G94" s="234">
        <f>G$58*Assumptions_old!$O$112*(1+Assumptions_old!$Q$24)^(G$1-$G$1)</f>
        <v>0</v>
      </c>
      <c r="H94" s="234">
        <f>H$58*Assumptions_old!$O$112*(1+Assumptions_old!$Q$24)^(H$1-$G$1)</f>
        <v>0</v>
      </c>
      <c r="I94" s="234">
        <f>I$58*Assumptions_old!$O$112*(1+Assumptions_old!$Q$24)^(I$1-$G$1)</f>
        <v>0</v>
      </c>
      <c r="J94" s="234">
        <f>J$58*Assumptions_old!$O$112*(1+Assumptions_old!$Q$24)^(J$1-$G$1)</f>
        <v>0</v>
      </c>
      <c r="K94" s="234">
        <f>K$58*Assumptions_old!$O$112*(1+Assumptions_old!$Q$24)^(K$1-$G$1)</f>
        <v>0</v>
      </c>
      <c r="L94" s="234">
        <f>L$58*Assumptions_old!$O$112*(1+Assumptions_old!$Q$24)^(L$1-$G$1)</f>
        <v>0</v>
      </c>
      <c r="M94" s="234">
        <f>M$58*Assumptions_old!$O$112*(1+Assumptions_old!$Q$24)^(M$1-$G$1)</f>
        <v>0</v>
      </c>
      <c r="N94" s="234">
        <f>N$58*Assumptions_old!$O$112*(1+Assumptions_old!$Q$24)^(N$1-$G$1)</f>
        <v>0</v>
      </c>
      <c r="O94" s="234">
        <f>O$58*Assumptions_old!$O$112*(1+Assumptions_old!$Q$24)^(O$1-$G$1)</f>
        <v>0</v>
      </c>
      <c r="P94" s="234">
        <f>P$58*Assumptions_old!$O$112*(1+Assumptions_old!$Q$24)^(P$1-$G$1)</f>
        <v>0</v>
      </c>
      <c r="Q94" s="234">
        <f>Q$58*Assumptions_old!$O$112*(1+Assumptions_old!$Q$24)^(Q$1-$G$1)</f>
        <v>0</v>
      </c>
      <c r="R94" s="234">
        <f>R$58*Assumptions_old!$O$112*(1+Assumptions_old!$Q$24)^(R$1-$G$1)</f>
        <v>0</v>
      </c>
      <c r="S94" s="12"/>
      <c r="T94" s="12"/>
      <c r="U94" s="12"/>
      <c r="V94" s="12"/>
      <c r="W94" s="12"/>
      <c r="X94" s="12"/>
      <c r="Y94" s="12"/>
      <c r="Z94" s="12"/>
    </row>
    <row r="95" spans="1:26" ht="14.25" customHeight="1">
      <c r="A95" s="12"/>
      <c r="B95" s="12"/>
      <c r="C95" s="12"/>
      <c r="D95" s="239" t="s">
        <v>106</v>
      </c>
      <c r="E95" s="239"/>
      <c r="F95" s="239"/>
      <c r="G95" s="240">
        <f>G$58*Assumptions_old!$Q$112*(1+Assumptions_old!$Q$24)^(G$1-$G$1)</f>
        <v>0</v>
      </c>
      <c r="H95" s="240">
        <f>H$58*Assumptions_old!$Q$112*(1+Assumptions_old!$Q$24)^(H$1-$G$1)</f>
        <v>0</v>
      </c>
      <c r="I95" s="240">
        <f>I$58*Assumptions_old!$Q$112*(1+Assumptions_old!$Q$24)^(I$1-$G$1)</f>
        <v>0</v>
      </c>
      <c r="J95" s="240">
        <f>J$58*Assumptions_old!$Q$112*(1+Assumptions_old!$Q$24)^(J$1-$G$1)</f>
        <v>0</v>
      </c>
      <c r="K95" s="240">
        <f>K$58*Assumptions_old!$Q$112*(1+Assumptions_old!$Q$24)^(K$1-$G$1)</f>
        <v>0</v>
      </c>
      <c r="L95" s="240">
        <f>L$58*Assumptions_old!$Q$112*(1+Assumptions_old!$Q$24)^(L$1-$G$1)</f>
        <v>0</v>
      </c>
      <c r="M95" s="240">
        <f>M$58*Assumptions_old!$Q$112*(1+Assumptions_old!$Q$24)^(M$1-$G$1)</f>
        <v>0</v>
      </c>
      <c r="N95" s="240">
        <f>N$58*Assumptions_old!$Q$112*(1+Assumptions_old!$Q$24)^(N$1-$G$1)</f>
        <v>0</v>
      </c>
      <c r="O95" s="240">
        <f>O$58*Assumptions_old!$Q$112*(1+Assumptions_old!$Q$24)^(O$1-$G$1)</f>
        <v>0</v>
      </c>
      <c r="P95" s="240">
        <f>P$58*Assumptions_old!$Q$112*(1+Assumptions_old!$Q$24)^(P$1-$G$1)</f>
        <v>0</v>
      </c>
      <c r="Q95" s="240">
        <f>Q$58*Assumptions_old!$Q$112*(1+Assumptions_old!$Q$24)^(Q$1-$G$1)</f>
        <v>0</v>
      </c>
      <c r="R95" s="240">
        <f>R$58*Assumptions_old!$Q$112*(1+Assumptions_old!$Q$24)^(R$1-$G$1)</f>
        <v>0</v>
      </c>
      <c r="S95" s="12"/>
      <c r="T95" s="12"/>
      <c r="U95" s="12"/>
      <c r="V95" s="12"/>
      <c r="W95" s="12"/>
      <c r="X95" s="12"/>
      <c r="Y95" s="12"/>
      <c r="Z95" s="12"/>
    </row>
    <row r="96" spans="1:26" ht="14.25" customHeight="1">
      <c r="A96" s="12"/>
      <c r="B96" s="12"/>
      <c r="C96" s="12"/>
      <c r="D96" s="125" t="s">
        <v>206</v>
      </c>
      <c r="E96" s="12"/>
      <c r="F96" s="12"/>
      <c r="G96" s="234">
        <f t="shared" ref="G96:R96" si="8">SUM(G86:G95)</f>
        <v>0</v>
      </c>
      <c r="H96" s="234">
        <f t="shared" si="8"/>
        <v>0</v>
      </c>
      <c r="I96" s="234">
        <f t="shared" si="8"/>
        <v>0</v>
      </c>
      <c r="J96" s="234">
        <f t="shared" si="8"/>
        <v>0</v>
      </c>
      <c r="K96" s="234">
        <f t="shared" si="8"/>
        <v>0</v>
      </c>
      <c r="L96" s="234">
        <f t="shared" si="8"/>
        <v>0</v>
      </c>
      <c r="M96" s="234">
        <f t="shared" si="8"/>
        <v>0</v>
      </c>
      <c r="N96" s="234">
        <f t="shared" si="8"/>
        <v>0</v>
      </c>
      <c r="O96" s="234">
        <f t="shared" si="8"/>
        <v>0</v>
      </c>
      <c r="P96" s="234">
        <f t="shared" si="8"/>
        <v>0</v>
      </c>
      <c r="Q96" s="234">
        <f t="shared" si="8"/>
        <v>0</v>
      </c>
      <c r="R96" s="234">
        <f t="shared" si="8"/>
        <v>0</v>
      </c>
      <c r="S96" s="12"/>
      <c r="T96" s="12"/>
      <c r="U96" s="12"/>
      <c r="V96" s="12"/>
      <c r="W96" s="12"/>
      <c r="X96" s="12"/>
      <c r="Y96" s="12"/>
      <c r="Z96" s="12"/>
    </row>
    <row r="97" spans="1:26" ht="14.25" customHeight="1">
      <c r="A97" s="12"/>
      <c r="B97" s="12"/>
      <c r="C97" s="12"/>
      <c r="D97" s="125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>
      <c r="A100" s="12"/>
      <c r="B100" s="12"/>
      <c r="C100" s="12"/>
      <c r="D100" s="3" t="s">
        <v>208</v>
      </c>
      <c r="E100" s="307"/>
      <c r="F100" s="307"/>
      <c r="G100" s="242">
        <f t="shared" ref="G100:R100" si="9">G81-G96</f>
        <v>0</v>
      </c>
      <c r="H100" s="242">
        <f t="shared" si="9"/>
        <v>0</v>
      </c>
      <c r="I100" s="242">
        <f t="shared" si="9"/>
        <v>0</v>
      </c>
      <c r="J100" s="242">
        <f t="shared" si="9"/>
        <v>0</v>
      </c>
      <c r="K100" s="242">
        <f t="shared" si="9"/>
        <v>0</v>
      </c>
      <c r="L100" s="242">
        <f t="shared" si="9"/>
        <v>0</v>
      </c>
      <c r="M100" s="242">
        <f t="shared" si="9"/>
        <v>0</v>
      </c>
      <c r="N100" s="242">
        <f t="shared" si="9"/>
        <v>0</v>
      </c>
      <c r="O100" s="242">
        <f t="shared" si="9"/>
        <v>0</v>
      </c>
      <c r="P100" s="242">
        <f t="shared" si="9"/>
        <v>0</v>
      </c>
      <c r="Q100" s="242">
        <f t="shared" si="9"/>
        <v>0</v>
      </c>
      <c r="R100" s="242">
        <f t="shared" si="9"/>
        <v>0</v>
      </c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Z1000"/>
  <sheetViews>
    <sheetView showGridLines="0" workbookViewId="0"/>
  </sheetViews>
  <sheetFormatPr defaultColWidth="14.453125" defaultRowHeight="15" customHeight="1"/>
  <cols>
    <col min="1" max="3" width="2.81640625" customWidth="1"/>
    <col min="4" max="4" width="10.7265625" customWidth="1"/>
    <col min="5" max="5" width="13.7265625" customWidth="1"/>
    <col min="6" max="6" width="15.26953125" customWidth="1"/>
    <col min="7" max="25" width="15.7265625" customWidth="1"/>
    <col min="26" max="26" width="11.7265625" customWidth="1"/>
  </cols>
  <sheetData>
    <row r="1" spans="1:26" ht="14.25" customHeight="1"/>
    <row r="2" spans="1:26" ht="14.25" customHeight="1">
      <c r="D2" s="438" t="s">
        <v>22</v>
      </c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7"/>
    </row>
    <row r="3" spans="1:26" ht="14.25" customHeight="1">
      <c r="D3" s="385" t="s">
        <v>23</v>
      </c>
      <c r="E3" s="386" t="s">
        <v>24</v>
      </c>
      <c r="G3" s="385" t="s">
        <v>231</v>
      </c>
      <c r="H3" s="387" t="str">
        <f>IF(OR(E3=Rotations!$C$5,E3=Rotations!$C$8),Rotations!$E$6,Rotations!$E$5)</f>
        <v>Row Crop Rotation</v>
      </c>
      <c r="J3" s="385" t="s">
        <v>26</v>
      </c>
      <c r="K3" s="388" t="s">
        <v>119</v>
      </c>
      <c r="M3" s="385" t="s">
        <v>28</v>
      </c>
      <c r="N3" s="386" t="s">
        <v>124</v>
      </c>
      <c r="O3" s="288">
        <f>IF(N3="none",1,IF(N3="base",2,3))</f>
        <v>3</v>
      </c>
      <c r="P3" s="385" t="s">
        <v>30</v>
      </c>
      <c r="Q3" s="388">
        <v>5</v>
      </c>
    </row>
    <row r="4" spans="1:26" ht="14.25" customHeight="1">
      <c r="D4" s="12"/>
      <c r="E4" s="47"/>
      <c r="F4" s="48"/>
      <c r="G4" s="12"/>
      <c r="H4" s="12"/>
      <c r="I4" s="47"/>
      <c r="J4" s="49"/>
      <c r="K4" s="12"/>
      <c r="L4" s="12"/>
      <c r="M4" s="47"/>
      <c r="N4" s="50"/>
    </row>
    <row r="5" spans="1:26" ht="14.25" customHeight="1"/>
    <row r="6" spans="1:26" ht="14.25" customHeight="1">
      <c r="D6" s="438" t="s">
        <v>232</v>
      </c>
      <c r="E6" s="426"/>
      <c r="F6" s="426"/>
      <c r="G6" s="426"/>
      <c r="H6" s="426"/>
      <c r="I6" s="426"/>
      <c r="J6" s="426"/>
      <c r="K6" s="426"/>
      <c r="L6" s="426"/>
      <c r="M6" s="426"/>
      <c r="N6" s="426"/>
      <c r="O6" s="426"/>
      <c r="P6" s="426"/>
      <c r="Q6" s="426"/>
      <c r="R6" s="426"/>
      <c r="S6" s="427"/>
    </row>
    <row r="7" spans="1:26" ht="14.25" customHeight="1">
      <c r="D7" s="389" t="s">
        <v>33</v>
      </c>
      <c r="E7" s="54"/>
      <c r="F7" s="55">
        <v>1</v>
      </c>
      <c r="G7" s="55">
        <v>2</v>
      </c>
      <c r="H7" s="55">
        <v>3</v>
      </c>
      <c r="I7" s="55">
        <v>4</v>
      </c>
      <c r="J7" s="55">
        <v>5</v>
      </c>
      <c r="K7" s="55">
        <v>6</v>
      </c>
      <c r="L7" s="55">
        <v>7</v>
      </c>
      <c r="M7" s="55">
        <v>8</v>
      </c>
      <c r="N7" s="55">
        <v>9</v>
      </c>
      <c r="O7" s="55">
        <v>10</v>
      </c>
      <c r="P7" s="55">
        <v>11</v>
      </c>
      <c r="Q7" s="55">
        <v>12</v>
      </c>
      <c r="R7" s="55">
        <v>13</v>
      </c>
      <c r="S7" s="56">
        <v>14</v>
      </c>
    </row>
    <row r="8" spans="1:26" ht="14.25" customHeight="1">
      <c r="D8" s="57"/>
      <c r="E8" s="47" t="s">
        <v>233</v>
      </c>
      <c r="F8" s="59" t="str">
        <f>IF($E$3=Rotations!$C$5,Rotations!C29,IF($E$3=Rotations!$C$6,Rotations!C15,IF($E$3=Rotations!$C$7,Rotations!C22,IF($E$3=Rotations!C8,Rotations!C36,0))))</f>
        <v>Corn</v>
      </c>
      <c r="G8" s="59" t="str">
        <f>IF($E$3=Rotations!$C$5,Rotations!D29,IF($E$3=Rotations!$C$6,Rotations!D15,IF($E$3=Rotations!$C$7,Rotations!D22,IF($E$3=Rotations!D8,Rotations!D36,0))))</f>
        <v>Corn</v>
      </c>
      <c r="H8" s="59" t="str">
        <f>IF($E$3=Rotations!$C$5,Rotations!E29,IF($E$3=Rotations!$C$6,Rotations!E15,IF($E$3=Rotations!$C$7,Rotations!E22,IF($E$3=Rotations!E8,Rotations!E36,0))))</f>
        <v>Soybeans</v>
      </c>
      <c r="I8" s="59" t="str">
        <f>IF($E$3=Rotations!$C$5,Rotations!F29,IF($E$3=Rotations!$C$6,Rotations!F15,IF($E$3=Rotations!$C$7,Rotations!F22,IF($E$3=Rotations!F8,Rotations!F36,0))))</f>
        <v>Corn</v>
      </c>
      <c r="J8" s="59" t="str">
        <f>IF($E$3=Rotations!$C$5,Rotations!G29,IF($E$3=Rotations!$C$6,Rotations!G15,IF($E$3=Rotations!$C$7,Rotations!G22,IF($E$3=Rotations!G8,Rotations!G36,0))))</f>
        <v>Corn</v>
      </c>
      <c r="K8" s="59" t="str">
        <f>IF($E$3=Rotations!$C$5,Rotations!H29,IF($E$3=Rotations!$C$6,Rotations!H15,IF($E$3=Rotations!$C$7,Rotations!H22,IF($E$3=Rotations!H8,Rotations!H36,0))))</f>
        <v>Soybeans</v>
      </c>
      <c r="L8" s="59" t="str">
        <f>IF($E$3=Rotations!$C$5,Rotations!I29,IF($E$3=Rotations!$C$6,Rotations!I15,IF($E$3=Rotations!$C$7,Rotations!I22,IF($E$3=Rotations!I8,Rotations!I36,0))))</f>
        <v>Corn</v>
      </c>
      <c r="M8" s="59" t="str">
        <f>IF($E$3=Rotations!$C$5,Rotations!J29,IF($E$3=Rotations!$C$6,Rotations!J15,IF($E$3=Rotations!$C$7,Rotations!J22,IF($E$3=Rotations!J8,Rotations!J36,0))))</f>
        <v>Corn</v>
      </c>
      <c r="N8" s="59" t="str">
        <f>IF($E$3=Rotations!$C$5,Rotations!K29,IF($E$3=Rotations!$C$6,Rotations!K15,IF($E$3=Rotations!$C$7,Rotations!K22,IF($E$3=Rotations!K8,Rotations!K36,0))))</f>
        <v>Soybeans</v>
      </c>
      <c r="O8" s="59" t="str">
        <f>IF($E$3=Rotations!$C$5,Rotations!L29,IF($E$3=Rotations!$C$6,Rotations!L15,IF($E$3=Rotations!$C$7,Rotations!L22,IF($E$3=Rotations!L8,Rotations!L36,0))))</f>
        <v>Corn</v>
      </c>
      <c r="P8" s="59" t="str">
        <f>IF($E$3=Rotations!$C$5,Rotations!M29,IF($E$3=Rotations!$C$6,Rotations!M15,IF($E$3=Rotations!$C$7,Rotations!M22,IF($E$3=Rotations!M8,Rotations!M36,0))))</f>
        <v>Corn</v>
      </c>
      <c r="Q8" s="59" t="str">
        <f>IF($E$3=Rotations!$C$5,Rotations!N29,IF($E$3=Rotations!$C$6,Rotations!N15,IF($E$3=Rotations!$C$7,Rotations!N22,IF($E$3=Rotations!N8,Rotations!N36,0))))</f>
        <v>Soybeans</v>
      </c>
      <c r="R8" s="59" t="str">
        <f>IF($E$3=Rotations!$C$5,Rotations!O29,IF($E$3=Rotations!$C$6,Rotations!O15,IF($E$3=Rotations!$C$7,Rotations!O22,IF($E$3=Rotations!O8,Rotations!O36,0))))</f>
        <v>Corn</v>
      </c>
      <c r="S8" s="60" t="str">
        <f>IF($E$3=Rotations!$C$5,Rotations!P29,IF($E$3=Rotations!$C$6,Rotations!P15,IF($E$3=Rotations!$C$7,Rotations!P22,IF($E$3=Rotations!P8,Rotations!P36,0))))</f>
        <v>Corn</v>
      </c>
    </row>
    <row r="9" spans="1:26" ht="14.25" customHeight="1">
      <c r="A9" s="12"/>
      <c r="B9" s="12"/>
      <c r="C9" s="12"/>
      <c r="D9" s="57"/>
      <c r="E9" s="47" t="s">
        <v>9</v>
      </c>
      <c r="H9" s="59" t="str">
        <f>IF($E$3=Rotations!$C$6,Rotations!C$17,IF($E$3=Rotations!$C$5,Rotations!C$31,IF($E$3=Rotations!$C$7,Rotations!E$24,IF($E$3=Rotations!$C$8,Rotations!C$40))))</f>
        <v>Corn</v>
      </c>
      <c r="I9" s="59" t="str">
        <f>IF($E$3=Rotations!$C$6,Rotations!D$17,IF($E$3=Rotations!$C$5,Rotations!D$31,IF($E$3=Rotations!$C$7,Rotations!F$24,IF($E$3=Rotations!$C$8,Rotations!D$40))))</f>
        <v>Corn</v>
      </c>
      <c r="J9" s="59" t="str">
        <f>IF($E$3=Rotations!$C$6,Rotations!E$17,IF($E$3=Rotations!$C$5,Rotations!E$31,IF($E$3=Rotations!$C$7,Rotations!G$24,IF($E$3=Rotations!$C$8,Rotations!E$40))))</f>
        <v>Soybeans</v>
      </c>
      <c r="K9" s="59"/>
      <c r="L9" s="59"/>
      <c r="M9" s="59"/>
      <c r="N9" s="59"/>
      <c r="O9" s="59"/>
      <c r="P9" s="59"/>
      <c r="Q9" s="59"/>
      <c r="R9" s="59"/>
      <c r="S9" s="60"/>
      <c r="T9" s="12"/>
      <c r="U9" s="12"/>
      <c r="V9" s="12"/>
      <c r="W9" s="12"/>
      <c r="X9" s="12"/>
      <c r="Y9" s="12"/>
      <c r="Z9" s="12"/>
    </row>
    <row r="10" spans="1:26" ht="14.25" customHeight="1">
      <c r="D10" s="62"/>
      <c r="E10" s="87" t="s">
        <v>234</v>
      </c>
      <c r="F10" s="390" t="str">
        <f>IF($E$3=Rotations!$C$5,Rotations!C33,IF($E$3=Rotations!$C$6,Rotations!C19,IF($E$3=Rotations!$C$7,Rotations!C26,IF(Rotations!C8=Rotations!C11,Rotations!C38,0))))</f>
        <v>Corn</v>
      </c>
      <c r="G10" s="390" t="str">
        <f>IF($E$3=Rotations!$C$5,Rotations!D33,IF($E$3=Rotations!$C$6,Rotations!D19,IF($E$3=Rotations!$C$7,Rotations!D26,IF($E$3=Rotations!D11,Rotations!D38,0))))</f>
        <v>Soybeans</v>
      </c>
      <c r="H10" s="390" t="str">
        <f>IF($E$3=Rotations!$C$5,Rotations!E33,IF($E$3=Rotations!$C$6,Rotations!E19,IF($E$3=Rotations!$C$7,Rotations!E26,IF($E$3=Rotations!E11,Rotations!E38,0))))</f>
        <v>Wheat</v>
      </c>
      <c r="I10" s="390" t="str">
        <f>IF($E$3=Rotations!$C$5,Rotations!F33,IF($E$3=Rotations!$C$6,Rotations!F19,IF($E$3=Rotations!$C$7,Rotations!F26,IF($E$3=Rotations!F11,Rotations!F38,0))))</f>
        <v>Hay</v>
      </c>
      <c r="J10" s="390" t="str">
        <f>IF($E$3=Rotations!$C$5,Rotations!G33,IF($E$3=Rotations!$C$6,Rotations!G19,IF($E$3=Rotations!$C$7,Rotations!G26,IF($E$3=Rotations!G11,Rotations!G38,0))))</f>
        <v>Hay</v>
      </c>
      <c r="K10" s="390" t="str">
        <f>IF($E$3=Rotations!$C$5,Rotations!H33,IF($E$3=Rotations!$C$6,Rotations!H19,IF($E$3=Rotations!$C$7,Rotations!H26,IF($E$3=Rotations!H11,Rotations!H38,0))))</f>
        <v>Hay</v>
      </c>
      <c r="L10" s="390" t="str">
        <f>IF($E$3=Rotations!$C$5,Rotations!I33,IF($E$3=Rotations!$C$6,Rotations!I19,IF($E$3=Rotations!$C$7,Rotations!I26,IF($E$3=Rotations!I11,Rotations!I38,0))))</f>
        <v>Corn Silage</v>
      </c>
      <c r="M10" s="390" t="str">
        <f>IF($E$3=Rotations!$C$5,Rotations!J33,IF($E$3=Rotations!$C$6,Rotations!J19,IF($E$3=Rotations!$C$7,Rotations!J26,IF($E$3=Rotations!J11,Rotations!J38,0))))</f>
        <v>Wheat</v>
      </c>
      <c r="N10" s="390" t="str">
        <f>IF($E$3=Rotations!$C$5,Rotations!K33,IF($E$3=Rotations!$C$6,Rotations!K19,IF($E$3=Rotations!$C$7,Rotations!K26,IF($E$3=Rotations!K11,Rotations!K38,0))))</f>
        <v>Corn</v>
      </c>
      <c r="O10" s="390" t="str">
        <f>IF($E$3=Rotations!$C$5,Rotations!L33,IF($E$3=Rotations!$C$6,Rotations!L19,IF($E$3=Rotations!$C$7,Rotations!L26,IF($E$3=Rotations!L11,Rotations!L38,0))))</f>
        <v>Soybeans</v>
      </c>
      <c r="P10" s="390" t="str">
        <f>IF($E$3=Rotations!$C$5,Rotations!M33,IF($E$3=Rotations!$C$6,Rotations!M19,IF($E$3=Rotations!$C$7,Rotations!M26,IF($E$3=Rotations!M11,Rotations!M38,0))))</f>
        <v>Wheat</v>
      </c>
      <c r="Q10" s="390" t="str">
        <f>IF($E$3=Rotations!$C$5,Rotations!N33,IF($E$3=Rotations!$C$6,Rotations!N19,IF($E$3=Rotations!$C$7,Rotations!N26,IF($E$3=Rotations!N11,Rotations!N38,0))))</f>
        <v>Hay</v>
      </c>
      <c r="R10" s="390" t="str">
        <f>IF($E$3=Rotations!$C$5,Rotations!O33,IF($E$3=Rotations!$C$6,Rotations!O19,IF($E$3=Rotations!$C$7,Rotations!O26,IF($E$3=Rotations!O11,Rotations!O38,0))))</f>
        <v>Hay</v>
      </c>
      <c r="S10" s="391" t="str">
        <f>IF($E$3=Rotations!$C$5,Rotations!P33,IF($E$3=Rotations!$C$6,Rotations!P19,IF($E$3=Rotations!$C$7,Rotations!P26,IF($E$3=Rotations!P11,Rotations!P38,0))))</f>
        <v>Hay</v>
      </c>
    </row>
    <row r="11" spans="1:26" ht="14.25" customHeight="1"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spans="1:26" ht="14.25" customHeight="1"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26" ht="14.25" customHeight="1">
      <c r="D13" s="438" t="s">
        <v>34</v>
      </c>
      <c r="E13" s="426"/>
      <c r="F13" s="426"/>
      <c r="G13" s="426"/>
      <c r="H13" s="426"/>
      <c r="I13" s="426"/>
      <c r="J13" s="426"/>
      <c r="K13" s="426"/>
      <c r="L13" s="426"/>
      <c r="M13" s="426"/>
      <c r="N13" s="426"/>
      <c r="O13" s="426"/>
      <c r="P13" s="426"/>
      <c r="Q13" s="427"/>
    </row>
    <row r="14" spans="1:26" ht="14.25" customHeight="1">
      <c r="D14" s="389"/>
      <c r="E14" s="443" t="s">
        <v>35</v>
      </c>
      <c r="F14" s="429"/>
      <c r="G14" s="319"/>
      <c r="H14" s="12"/>
      <c r="I14" s="70"/>
      <c r="J14" s="9"/>
      <c r="K14" s="319"/>
      <c r="L14" s="319"/>
      <c r="M14" s="319"/>
      <c r="N14" s="319"/>
      <c r="O14" s="54"/>
      <c r="P14" s="54" t="s">
        <v>36</v>
      </c>
      <c r="Q14" s="392"/>
    </row>
    <row r="15" spans="1:26" ht="14.25" customHeight="1">
      <c r="D15" s="57"/>
      <c r="E15" s="47" t="s">
        <v>37</v>
      </c>
      <c r="F15" s="393">
        <v>50</v>
      </c>
      <c r="G15" s="12"/>
      <c r="H15" s="12"/>
      <c r="I15" s="47"/>
      <c r="J15" s="49"/>
      <c r="K15" s="12"/>
      <c r="L15" s="12"/>
      <c r="M15" s="12"/>
      <c r="N15" s="12"/>
      <c r="O15" s="12" t="s">
        <v>38</v>
      </c>
      <c r="P15" s="47"/>
      <c r="Q15" s="78">
        <v>0</v>
      </c>
    </row>
    <row r="16" spans="1:26" ht="14.25" customHeight="1">
      <c r="D16" s="57"/>
      <c r="E16" s="47" t="s">
        <v>39</v>
      </c>
      <c r="F16" s="48">
        <f>F15-F17</f>
        <v>50</v>
      </c>
      <c r="G16" s="12"/>
      <c r="H16" s="12"/>
      <c r="I16" s="47"/>
      <c r="J16" s="49"/>
      <c r="K16" s="12"/>
      <c r="L16" s="12"/>
      <c r="M16" s="12"/>
      <c r="N16" s="12"/>
      <c r="O16" s="12" t="s">
        <v>40</v>
      </c>
      <c r="P16" s="47"/>
      <c r="Q16" s="74">
        <f>Q15*F21</f>
        <v>0</v>
      </c>
    </row>
    <row r="17" spans="1:26" ht="14.25" customHeight="1">
      <c r="D17" s="57"/>
      <c r="E17" s="47" t="s">
        <v>41</v>
      </c>
      <c r="F17" s="48">
        <f>IF(K3=Rotations!$H$7,F15*1,0)</f>
        <v>0</v>
      </c>
      <c r="G17" s="12"/>
      <c r="H17" s="12"/>
      <c r="I17" s="47"/>
      <c r="J17" s="49"/>
      <c r="K17" s="12"/>
      <c r="L17" s="12"/>
      <c r="M17" s="12"/>
      <c r="N17" s="12"/>
      <c r="O17" s="12" t="s">
        <v>42</v>
      </c>
      <c r="P17" s="47"/>
      <c r="Q17" s="394">
        <v>20</v>
      </c>
    </row>
    <row r="18" spans="1:26" ht="14.25" customHeight="1">
      <c r="D18" s="57"/>
      <c r="E18" s="47" t="s">
        <v>235</v>
      </c>
      <c r="F18" s="50">
        <v>0.85</v>
      </c>
      <c r="G18" s="12"/>
      <c r="H18" s="12"/>
      <c r="I18" s="47"/>
      <c r="J18" s="49"/>
      <c r="K18" s="12"/>
      <c r="L18" s="12"/>
      <c r="M18" s="12"/>
      <c r="N18" s="12"/>
      <c r="O18" s="12" t="s">
        <v>44</v>
      </c>
      <c r="P18" s="70"/>
      <c r="Q18" s="395">
        <v>0.05</v>
      </c>
    </row>
    <row r="19" spans="1:26" ht="14.25" customHeight="1">
      <c r="D19" s="57"/>
      <c r="E19" s="47" t="s">
        <v>45</v>
      </c>
      <c r="F19" s="48">
        <f>F18*SUM(F16:F17)</f>
        <v>42.5</v>
      </c>
      <c r="G19" s="12"/>
      <c r="H19" s="12"/>
      <c r="I19" s="47"/>
      <c r="J19" s="49"/>
      <c r="K19" s="12"/>
      <c r="L19" s="12"/>
      <c r="M19" s="12"/>
      <c r="N19" s="12"/>
      <c r="O19" s="12"/>
      <c r="P19" s="70"/>
      <c r="Q19" s="78"/>
    </row>
    <row r="20" spans="1:26" ht="14.25" customHeight="1">
      <c r="D20" s="57"/>
      <c r="E20" s="47" t="s">
        <v>46</v>
      </c>
      <c r="F20" s="49">
        <v>5000</v>
      </c>
      <c r="G20" s="12"/>
      <c r="H20" s="12"/>
      <c r="I20" s="12"/>
      <c r="J20" s="12"/>
      <c r="K20" s="12"/>
      <c r="L20" s="12"/>
      <c r="M20" s="12"/>
      <c r="N20" s="12"/>
      <c r="O20" s="12"/>
      <c r="P20" s="70" t="s">
        <v>236</v>
      </c>
      <c r="Q20" s="81"/>
    </row>
    <row r="21" spans="1:26" ht="14.25" customHeight="1">
      <c r="D21" s="57"/>
      <c r="E21" s="47" t="s">
        <v>47</v>
      </c>
      <c r="F21" s="82">
        <f>IF(K3="purchase",F20*F15,0)</f>
        <v>0</v>
      </c>
      <c r="G21" s="12"/>
      <c r="H21" s="12"/>
      <c r="I21" s="12"/>
      <c r="J21" s="12"/>
      <c r="K21" s="12"/>
      <c r="L21" s="12"/>
      <c r="M21" s="12"/>
      <c r="N21" s="12"/>
      <c r="O21" s="12" t="s">
        <v>237</v>
      </c>
      <c r="P21" s="12"/>
      <c r="Q21" s="396">
        <v>3</v>
      </c>
    </row>
    <row r="22" spans="1:26" ht="14.25" customHeight="1">
      <c r="D22" s="57"/>
      <c r="E22" s="47" t="s">
        <v>49</v>
      </c>
      <c r="F22" s="84">
        <f>F21-Q16+J25+J16+J17</f>
        <v>0</v>
      </c>
      <c r="G22" s="12"/>
      <c r="H22" s="12"/>
      <c r="I22" s="70"/>
      <c r="J22" s="12"/>
      <c r="K22" s="12"/>
      <c r="L22" s="12"/>
      <c r="M22" s="12"/>
      <c r="N22" s="12"/>
      <c r="O22" s="397" t="s">
        <v>50</v>
      </c>
      <c r="P22" s="397"/>
      <c r="Q22" s="398">
        <v>3</v>
      </c>
    </row>
    <row r="23" spans="1:26" ht="14.25" customHeight="1">
      <c r="D23" s="57"/>
      <c r="E23" s="47"/>
      <c r="F23" s="86"/>
      <c r="G23" s="12"/>
      <c r="H23" s="47"/>
      <c r="I23" s="12"/>
      <c r="J23" s="49"/>
      <c r="K23" s="12"/>
      <c r="L23" s="12"/>
      <c r="M23" s="12"/>
      <c r="N23" s="12"/>
      <c r="O23" s="70"/>
      <c r="P23" s="70" t="s">
        <v>51</v>
      </c>
      <c r="Q23" s="78"/>
    </row>
    <row r="24" spans="1:26" ht="14.25" customHeight="1">
      <c r="D24" s="62"/>
      <c r="E24" s="87"/>
      <c r="F24" s="88"/>
      <c r="G24" s="89"/>
      <c r="H24" s="87"/>
      <c r="I24" s="89"/>
      <c r="J24" s="399"/>
      <c r="K24" s="89"/>
      <c r="L24" s="89"/>
      <c r="M24" s="89"/>
      <c r="N24" s="89"/>
      <c r="O24" s="89" t="s">
        <v>52</v>
      </c>
      <c r="P24" s="87"/>
      <c r="Q24" s="400">
        <v>0.03</v>
      </c>
    </row>
    <row r="25" spans="1:26" ht="14.25" customHeigh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26" ht="14.25" customHeight="1"/>
    <row r="27" spans="1:26" ht="14.25" customHeight="1">
      <c r="A27" s="89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</row>
    <row r="28" spans="1:26" ht="14.25" customHeight="1"/>
    <row r="29" spans="1:26" ht="14.25" customHeight="1">
      <c r="A29" s="96" t="s">
        <v>238</v>
      </c>
    </row>
    <row r="30" spans="1:26" ht="14.25" customHeight="1">
      <c r="F30" s="401" t="s">
        <v>98</v>
      </c>
      <c r="G30" s="9" t="s">
        <v>77</v>
      </c>
      <c r="H30" s="9" t="s">
        <v>78</v>
      </c>
      <c r="I30" s="9" t="s">
        <v>79</v>
      </c>
      <c r="J30" s="9" t="s">
        <v>80</v>
      </c>
      <c r="K30" s="9" t="s">
        <v>81</v>
      </c>
      <c r="L30" s="9" t="s">
        <v>82</v>
      </c>
      <c r="M30" s="9" t="s">
        <v>83</v>
      </c>
      <c r="N30" s="9" t="s">
        <v>84</v>
      </c>
      <c r="O30" s="9" t="s">
        <v>85</v>
      </c>
      <c r="P30" s="9" t="s">
        <v>86</v>
      </c>
      <c r="Q30" s="9" t="s">
        <v>87</v>
      </c>
      <c r="R30" s="9" t="s">
        <v>88</v>
      </c>
      <c r="S30" s="9" t="s">
        <v>89</v>
      </c>
      <c r="T30" s="9" t="s">
        <v>90</v>
      </c>
      <c r="U30" s="9" t="s">
        <v>91</v>
      </c>
      <c r="V30" s="9" t="s">
        <v>92</v>
      </c>
      <c r="W30" s="9" t="s">
        <v>93</v>
      </c>
      <c r="X30" s="9" t="s">
        <v>94</v>
      </c>
      <c r="Y30" s="9" t="s">
        <v>95</v>
      </c>
      <c r="Z30" s="9" t="s">
        <v>96</v>
      </c>
    </row>
    <row r="31" spans="1:26" ht="14.25" customHeight="1">
      <c r="A31" s="12" t="s">
        <v>239</v>
      </c>
      <c r="B31" s="12"/>
      <c r="C31" s="12"/>
      <c r="D31" s="12"/>
      <c r="E31" s="12"/>
      <c r="F31" s="402"/>
      <c r="G31" s="168"/>
      <c r="H31" s="168"/>
      <c r="I31" s="168"/>
      <c r="J31" s="168"/>
      <c r="K31" s="168"/>
      <c r="L31" s="168"/>
      <c r="M31" s="168"/>
      <c r="N31" s="168"/>
      <c r="O31" s="168"/>
      <c r="P31" s="168"/>
      <c r="Q31" s="9"/>
      <c r="R31" s="12"/>
      <c r="S31" s="9"/>
      <c r="T31" s="9"/>
      <c r="U31" s="9"/>
      <c r="V31" s="9"/>
      <c r="W31" s="9"/>
      <c r="X31" s="9"/>
      <c r="Y31" s="9"/>
      <c r="Z31" s="9"/>
    </row>
    <row r="32" spans="1:26" ht="14.25" customHeight="1">
      <c r="B32" t="s">
        <v>131</v>
      </c>
      <c r="F32" s="403"/>
      <c r="G32" s="168"/>
      <c r="H32" s="168"/>
      <c r="I32" s="168"/>
      <c r="J32" s="168"/>
      <c r="K32" s="168"/>
      <c r="L32" s="168"/>
      <c r="M32" s="168"/>
      <c r="N32" s="168"/>
      <c r="O32" s="168"/>
      <c r="P32" s="168"/>
      <c r="Q32" s="9"/>
      <c r="S32" s="9"/>
      <c r="T32" s="9"/>
      <c r="U32" s="9"/>
      <c r="V32" s="9"/>
      <c r="W32" s="9"/>
      <c r="X32" s="9"/>
      <c r="Y32" s="9"/>
      <c r="Z32" s="9"/>
    </row>
    <row r="33" spans="1:26" ht="14.25" customHeight="1">
      <c r="C33" t="s">
        <v>61</v>
      </c>
      <c r="F33" s="402">
        <f t="shared" ref="F33:F34" si="0">SUM(G33:Z33)</f>
        <v>460</v>
      </c>
      <c r="G33" s="137">
        <v>46.23</v>
      </c>
      <c r="H33" s="137">
        <v>98.54</v>
      </c>
      <c r="I33" s="137">
        <v>69</v>
      </c>
      <c r="J33" s="137">
        <v>12.51</v>
      </c>
      <c r="K33" s="137">
        <v>56.39</v>
      </c>
      <c r="L33" s="137">
        <v>0</v>
      </c>
      <c r="M33" s="137">
        <v>0</v>
      </c>
      <c r="N33" s="137">
        <v>0</v>
      </c>
      <c r="O33" s="137">
        <v>137.30000000000001</v>
      </c>
      <c r="P33" s="137">
        <v>0</v>
      </c>
      <c r="Q33" s="137">
        <v>0</v>
      </c>
      <c r="R33" s="141">
        <f t="shared" ref="R33:R34" si="1">IF($K$3="lease",Q33,0)</f>
        <v>0</v>
      </c>
      <c r="S33" s="137">
        <v>0</v>
      </c>
      <c r="T33" s="137">
        <v>0</v>
      </c>
      <c r="U33" s="137">
        <v>33.53</v>
      </c>
      <c r="V33" s="137">
        <v>6.5</v>
      </c>
      <c r="W33" s="137">
        <v>0</v>
      </c>
      <c r="X33" s="137">
        <v>0</v>
      </c>
      <c r="Y33" s="137">
        <v>0</v>
      </c>
      <c r="Z33" s="137">
        <v>0</v>
      </c>
    </row>
    <row r="34" spans="1:26" ht="14.25" customHeight="1">
      <c r="C34" t="s">
        <v>62</v>
      </c>
      <c r="F34" s="402">
        <f t="shared" si="0"/>
        <v>261.93999999999994</v>
      </c>
      <c r="G34" s="137">
        <v>51.92</v>
      </c>
      <c r="H34" s="137">
        <v>0</v>
      </c>
      <c r="I34" s="137">
        <v>43.04</v>
      </c>
      <c r="J34" s="137">
        <v>10</v>
      </c>
      <c r="K34" s="137">
        <v>25.2</v>
      </c>
      <c r="L34" s="137">
        <v>0</v>
      </c>
      <c r="M34" s="137">
        <v>0</v>
      </c>
      <c r="N34" s="137">
        <v>0</v>
      </c>
      <c r="O34" s="137">
        <v>110.3</v>
      </c>
      <c r="P34" s="137">
        <v>0</v>
      </c>
      <c r="Q34" s="137">
        <v>0</v>
      </c>
      <c r="R34" s="141">
        <f t="shared" si="1"/>
        <v>0</v>
      </c>
      <c r="S34" s="137">
        <v>0</v>
      </c>
      <c r="T34" s="137">
        <v>0</v>
      </c>
      <c r="U34" s="137">
        <v>14.98</v>
      </c>
      <c r="V34" s="137">
        <v>6.5</v>
      </c>
      <c r="W34" s="137">
        <v>0</v>
      </c>
      <c r="X34" s="137">
        <v>0</v>
      </c>
      <c r="Y34" s="137">
        <v>0</v>
      </c>
      <c r="Z34" s="137">
        <v>0</v>
      </c>
    </row>
    <row r="35" spans="1:26" ht="14.25" customHeight="1">
      <c r="A35" s="12"/>
      <c r="B35" s="12" t="s">
        <v>240</v>
      </c>
      <c r="C35" s="12"/>
      <c r="D35" s="12"/>
      <c r="E35" s="12"/>
      <c r="F35" s="402"/>
      <c r="G35" s="137"/>
      <c r="H35" s="137"/>
      <c r="I35" s="137"/>
      <c r="J35" s="137"/>
      <c r="K35" s="137"/>
      <c r="L35" s="137"/>
      <c r="M35" s="137"/>
      <c r="N35" s="137"/>
      <c r="O35" s="137"/>
      <c r="P35" s="137"/>
      <c r="Q35" s="137"/>
      <c r="R35" s="141"/>
      <c r="S35" s="137"/>
      <c r="T35" s="137"/>
      <c r="U35" s="137"/>
      <c r="V35" s="137"/>
      <c r="W35" s="137"/>
      <c r="X35" s="137"/>
      <c r="Y35" s="137"/>
      <c r="Z35" s="137"/>
    </row>
    <row r="36" spans="1:26" ht="14.25" customHeight="1">
      <c r="A36" s="12"/>
      <c r="B36" s="12"/>
      <c r="C36" s="12" t="s">
        <v>70</v>
      </c>
      <c r="D36" s="12"/>
      <c r="E36" s="12"/>
      <c r="F36" s="402">
        <f t="shared" ref="F36:F41" si="2">SUM(G36:Z36)</f>
        <v>595.34</v>
      </c>
      <c r="G36" s="137">
        <f t="shared" ref="G36:X36" si="3">G44</f>
        <v>103.62</v>
      </c>
      <c r="H36" s="137">
        <f t="shared" si="3"/>
        <v>0</v>
      </c>
      <c r="I36" s="137">
        <f t="shared" si="3"/>
        <v>0</v>
      </c>
      <c r="J36" s="137">
        <f t="shared" si="3"/>
        <v>23.47</v>
      </c>
      <c r="K36" s="137">
        <f t="shared" si="3"/>
        <v>56.61</v>
      </c>
      <c r="L36" s="137">
        <f t="shared" si="3"/>
        <v>0</v>
      </c>
      <c r="M36" s="137">
        <f t="shared" si="3"/>
        <v>0</v>
      </c>
      <c r="N36" s="137">
        <f t="shared" si="3"/>
        <v>0</v>
      </c>
      <c r="O36" s="137">
        <f t="shared" si="3"/>
        <v>231.9</v>
      </c>
      <c r="P36" s="137">
        <f t="shared" si="3"/>
        <v>0</v>
      </c>
      <c r="Q36" s="137">
        <f t="shared" si="3"/>
        <v>0</v>
      </c>
      <c r="R36" s="137">
        <f t="shared" si="3"/>
        <v>0</v>
      </c>
      <c r="S36" s="137">
        <f t="shared" si="3"/>
        <v>0</v>
      </c>
      <c r="T36" s="137">
        <f t="shared" si="3"/>
        <v>0</v>
      </c>
      <c r="U36" s="137">
        <f t="shared" si="3"/>
        <v>33.659999999999997</v>
      </c>
      <c r="V36" s="137">
        <f t="shared" si="3"/>
        <v>6.5</v>
      </c>
      <c r="W36" s="137">
        <f t="shared" si="3"/>
        <v>0</v>
      </c>
      <c r="X36" s="137">
        <f t="shared" si="3"/>
        <v>0</v>
      </c>
      <c r="Y36" s="404">
        <v>0</v>
      </c>
      <c r="Z36" s="137">
        <f t="shared" ref="Z36:Z38" si="4">Z44</f>
        <v>139.58000000000001</v>
      </c>
    </row>
    <row r="37" spans="1:26" ht="14.25" customHeight="1">
      <c r="A37" s="12"/>
      <c r="B37" s="12"/>
      <c r="C37" s="12" t="s">
        <v>71</v>
      </c>
      <c r="D37" s="12"/>
      <c r="E37" s="12"/>
      <c r="F37" s="402">
        <f t="shared" si="2"/>
        <v>334.93</v>
      </c>
      <c r="G37" s="137">
        <f t="shared" ref="G37:X37" si="5">G45</f>
        <v>80.33</v>
      </c>
      <c r="H37" s="137">
        <f t="shared" si="5"/>
        <v>0</v>
      </c>
      <c r="I37" s="137">
        <f t="shared" si="5"/>
        <v>0</v>
      </c>
      <c r="J37" s="137">
        <f t="shared" si="5"/>
        <v>20.98</v>
      </c>
      <c r="K37" s="137">
        <f t="shared" si="5"/>
        <v>15.69</v>
      </c>
      <c r="L37" s="137">
        <f t="shared" si="5"/>
        <v>0</v>
      </c>
      <c r="M37" s="137">
        <f t="shared" si="5"/>
        <v>0</v>
      </c>
      <c r="N37" s="137">
        <f t="shared" si="5"/>
        <v>0</v>
      </c>
      <c r="O37" s="137">
        <f t="shared" si="5"/>
        <v>202.1</v>
      </c>
      <c r="P37" s="137">
        <f t="shared" si="5"/>
        <v>0</v>
      </c>
      <c r="Q37" s="137">
        <f t="shared" si="5"/>
        <v>0</v>
      </c>
      <c r="R37" s="137">
        <f t="shared" si="5"/>
        <v>0</v>
      </c>
      <c r="S37" s="137">
        <f t="shared" si="5"/>
        <v>0</v>
      </c>
      <c r="T37" s="137">
        <f t="shared" si="5"/>
        <v>0</v>
      </c>
      <c r="U37" s="137">
        <f t="shared" si="5"/>
        <v>9.33</v>
      </c>
      <c r="V37" s="137">
        <f t="shared" si="5"/>
        <v>6.5</v>
      </c>
      <c r="W37" s="137">
        <f t="shared" si="5"/>
        <v>0</v>
      </c>
      <c r="X37" s="137">
        <f t="shared" si="5"/>
        <v>0</v>
      </c>
      <c r="Y37" s="404">
        <v>0</v>
      </c>
      <c r="Z37" s="137">
        <f t="shared" si="4"/>
        <v>0</v>
      </c>
    </row>
    <row r="38" spans="1:26" ht="14.25" customHeight="1">
      <c r="A38" s="12"/>
      <c r="B38" s="12"/>
      <c r="C38" s="12" t="s">
        <v>72</v>
      </c>
      <c r="D38" s="12"/>
      <c r="E38" s="12"/>
      <c r="F38" s="402">
        <f t="shared" si="2"/>
        <v>360.3</v>
      </c>
      <c r="G38" s="137">
        <f t="shared" ref="G38:X38" si="6">G46</f>
        <v>111.42</v>
      </c>
      <c r="H38" s="137">
        <f t="shared" si="6"/>
        <v>0</v>
      </c>
      <c r="I38" s="137">
        <f t="shared" si="6"/>
        <v>0</v>
      </c>
      <c r="J38" s="137">
        <f t="shared" si="6"/>
        <v>5.51</v>
      </c>
      <c r="K38" s="137">
        <f t="shared" si="6"/>
        <v>0</v>
      </c>
      <c r="L38" s="137">
        <f t="shared" si="6"/>
        <v>0</v>
      </c>
      <c r="M38" s="137">
        <f t="shared" si="6"/>
        <v>0</v>
      </c>
      <c r="N38" s="137">
        <f t="shared" si="6"/>
        <v>0</v>
      </c>
      <c r="O38" s="137">
        <f t="shared" si="6"/>
        <v>222.04</v>
      </c>
      <c r="P38" s="137">
        <f t="shared" si="6"/>
        <v>0</v>
      </c>
      <c r="Q38" s="137">
        <f t="shared" si="6"/>
        <v>0</v>
      </c>
      <c r="R38" s="137">
        <f t="shared" si="6"/>
        <v>0</v>
      </c>
      <c r="S38" s="137">
        <f t="shared" si="6"/>
        <v>0</v>
      </c>
      <c r="T38" s="137">
        <f t="shared" si="6"/>
        <v>0</v>
      </c>
      <c r="U38" s="137">
        <f t="shared" si="6"/>
        <v>14.83</v>
      </c>
      <c r="V38" s="137">
        <f t="shared" si="6"/>
        <v>6.5</v>
      </c>
      <c r="W38" s="137">
        <f t="shared" si="6"/>
        <v>0</v>
      </c>
      <c r="X38" s="137">
        <f t="shared" si="6"/>
        <v>0</v>
      </c>
      <c r="Y38" s="404">
        <v>0</v>
      </c>
      <c r="Z38" s="137">
        <f t="shared" si="4"/>
        <v>0</v>
      </c>
    </row>
    <row r="39" spans="1:26" ht="14.25" hidden="1" customHeight="1">
      <c r="A39" s="405"/>
      <c r="B39" s="405"/>
      <c r="C39" s="405" t="s">
        <v>241</v>
      </c>
      <c r="D39" s="405"/>
      <c r="E39" s="405"/>
      <c r="F39" s="406">
        <f t="shared" si="2"/>
        <v>303.95</v>
      </c>
      <c r="G39" s="137">
        <f t="shared" ref="G39:Z39" si="7">G47</f>
        <v>2.21</v>
      </c>
      <c r="H39" s="137">
        <f t="shared" si="7"/>
        <v>24.32</v>
      </c>
      <c r="I39" s="137">
        <f t="shared" si="7"/>
        <v>5.93</v>
      </c>
      <c r="J39" s="137">
        <f t="shared" si="7"/>
        <v>0</v>
      </c>
      <c r="K39" s="137">
        <f t="shared" si="7"/>
        <v>0</v>
      </c>
      <c r="L39" s="137">
        <f t="shared" si="7"/>
        <v>1.1399999999999999</v>
      </c>
      <c r="M39" s="137">
        <f t="shared" si="7"/>
        <v>14.54</v>
      </c>
      <c r="N39" s="137">
        <f t="shared" si="7"/>
        <v>25.59</v>
      </c>
      <c r="O39" s="137">
        <f t="shared" si="7"/>
        <v>27.9</v>
      </c>
      <c r="P39" s="137">
        <f t="shared" si="7"/>
        <v>5.17</v>
      </c>
      <c r="Q39" s="137">
        <f t="shared" si="7"/>
        <v>180</v>
      </c>
      <c r="R39" s="137">
        <f t="shared" si="7"/>
        <v>0</v>
      </c>
      <c r="S39" s="137">
        <f t="shared" si="7"/>
        <v>1.88</v>
      </c>
      <c r="T39" s="137">
        <f t="shared" si="7"/>
        <v>1.53</v>
      </c>
      <c r="U39" s="137">
        <f t="shared" si="7"/>
        <v>0.56999999999999995</v>
      </c>
      <c r="V39" s="137">
        <f t="shared" si="7"/>
        <v>6.5</v>
      </c>
      <c r="W39" s="137">
        <f t="shared" si="7"/>
        <v>0</v>
      </c>
      <c r="X39" s="137">
        <f t="shared" si="7"/>
        <v>0</v>
      </c>
      <c r="Y39" s="404">
        <f t="shared" si="7"/>
        <v>6.67</v>
      </c>
      <c r="Z39" s="137">
        <f t="shared" si="7"/>
        <v>0</v>
      </c>
    </row>
    <row r="40" spans="1:26" ht="14.25" customHeight="1">
      <c r="A40" s="12"/>
      <c r="B40" s="12"/>
      <c r="C40" s="12" t="s">
        <v>68</v>
      </c>
      <c r="D40" s="12"/>
      <c r="E40" s="12"/>
      <c r="F40" s="402">
        <f t="shared" si="2"/>
        <v>495.17999999999995</v>
      </c>
      <c r="G40" s="137">
        <f t="shared" ref="G40:X40" si="8">G48</f>
        <v>232.65</v>
      </c>
      <c r="H40" s="137">
        <f t="shared" si="8"/>
        <v>0</v>
      </c>
      <c r="I40" s="137">
        <f t="shared" si="8"/>
        <v>0</v>
      </c>
      <c r="J40" s="137">
        <f t="shared" si="8"/>
        <v>0</v>
      </c>
      <c r="K40" s="137">
        <f t="shared" si="8"/>
        <v>0</v>
      </c>
      <c r="L40" s="137">
        <f t="shared" si="8"/>
        <v>0</v>
      </c>
      <c r="M40" s="137">
        <f t="shared" si="8"/>
        <v>0</v>
      </c>
      <c r="N40" s="137">
        <f t="shared" si="8"/>
        <v>0</v>
      </c>
      <c r="O40" s="137">
        <f t="shared" si="8"/>
        <v>256.02999999999997</v>
      </c>
      <c r="P40" s="137">
        <f t="shared" si="8"/>
        <v>0</v>
      </c>
      <c r="Q40" s="137">
        <f t="shared" si="8"/>
        <v>0</v>
      </c>
      <c r="R40" s="137">
        <f t="shared" si="8"/>
        <v>0</v>
      </c>
      <c r="S40" s="137">
        <f t="shared" si="8"/>
        <v>0</v>
      </c>
      <c r="T40" s="137">
        <f t="shared" si="8"/>
        <v>0</v>
      </c>
      <c r="U40" s="137">
        <f t="shared" si="8"/>
        <v>0</v>
      </c>
      <c r="V40" s="137">
        <f t="shared" si="8"/>
        <v>6.5</v>
      </c>
      <c r="W40" s="137">
        <f t="shared" si="8"/>
        <v>0</v>
      </c>
      <c r="X40" s="137">
        <f t="shared" si="8"/>
        <v>0</v>
      </c>
      <c r="Y40" s="404">
        <v>0</v>
      </c>
      <c r="Z40" s="137">
        <f t="shared" ref="Z40:Z41" si="9">Z48</f>
        <v>0</v>
      </c>
    </row>
    <row r="41" spans="1:26" ht="14.25" customHeight="1">
      <c r="A41" s="12"/>
      <c r="B41" s="12"/>
      <c r="C41" s="12" t="s">
        <v>69</v>
      </c>
      <c r="D41" s="12"/>
      <c r="E41" s="12"/>
      <c r="F41" s="402">
        <f t="shared" si="2"/>
        <v>441.16</v>
      </c>
      <c r="G41" s="137">
        <f t="shared" ref="G41:X41" si="10">G49</f>
        <v>87.06</v>
      </c>
      <c r="H41" s="137">
        <f t="shared" si="10"/>
        <v>0</v>
      </c>
      <c r="I41" s="137">
        <f t="shared" si="10"/>
        <v>0</v>
      </c>
      <c r="J41" s="137">
        <f t="shared" si="10"/>
        <v>27.24</v>
      </c>
      <c r="K41" s="137">
        <f t="shared" si="10"/>
        <v>0</v>
      </c>
      <c r="L41" s="137">
        <f t="shared" si="10"/>
        <v>0</v>
      </c>
      <c r="M41" s="137">
        <f t="shared" si="10"/>
        <v>0</v>
      </c>
      <c r="N41" s="137">
        <f t="shared" si="10"/>
        <v>0</v>
      </c>
      <c r="O41" s="137">
        <f t="shared" si="10"/>
        <v>320.36</v>
      </c>
      <c r="P41" s="137">
        <f t="shared" si="10"/>
        <v>0</v>
      </c>
      <c r="Q41" s="137">
        <f t="shared" si="10"/>
        <v>0</v>
      </c>
      <c r="R41" s="137">
        <f t="shared" si="10"/>
        <v>0</v>
      </c>
      <c r="S41" s="137">
        <f t="shared" si="10"/>
        <v>0</v>
      </c>
      <c r="T41" s="137">
        <f t="shared" si="10"/>
        <v>0</v>
      </c>
      <c r="U41" s="137">
        <f t="shared" si="10"/>
        <v>0</v>
      </c>
      <c r="V41" s="137">
        <f t="shared" si="10"/>
        <v>6.5</v>
      </c>
      <c r="W41" s="137">
        <f t="shared" si="10"/>
        <v>0</v>
      </c>
      <c r="X41" s="137">
        <f t="shared" si="10"/>
        <v>0</v>
      </c>
      <c r="Y41" s="404">
        <v>0</v>
      </c>
      <c r="Z41" s="137">
        <f t="shared" si="9"/>
        <v>0</v>
      </c>
    </row>
    <row r="42" spans="1:26" ht="14.25" customHeight="1">
      <c r="A42" s="12"/>
      <c r="B42" s="12"/>
      <c r="C42" s="12"/>
      <c r="D42" s="12"/>
      <c r="E42" s="12"/>
      <c r="F42" s="402"/>
      <c r="G42" s="137"/>
      <c r="H42" s="137"/>
      <c r="I42" s="137"/>
      <c r="J42" s="137"/>
      <c r="K42" s="137"/>
      <c r="L42" s="137"/>
      <c r="M42" s="137"/>
      <c r="N42" s="137"/>
      <c r="O42" s="137"/>
      <c r="P42" s="137"/>
      <c r="Q42" s="137"/>
      <c r="R42" s="137"/>
      <c r="S42" s="137"/>
      <c r="T42" s="137"/>
      <c r="U42" s="137"/>
      <c r="V42" s="137"/>
      <c r="W42" s="137"/>
      <c r="X42" s="137"/>
      <c r="Y42" s="137"/>
      <c r="Z42" s="137"/>
    </row>
    <row r="43" spans="1:26" ht="14.25" customHeight="1">
      <c r="A43" s="12"/>
      <c r="B43" s="12" t="s">
        <v>242</v>
      </c>
      <c r="C43" s="12"/>
      <c r="D43" s="12"/>
      <c r="E43" s="12"/>
      <c r="F43" s="402"/>
      <c r="G43" s="137"/>
      <c r="H43" s="137"/>
      <c r="I43" s="137"/>
      <c r="J43" s="137"/>
      <c r="K43" s="137"/>
      <c r="L43" s="137"/>
      <c r="M43" s="137"/>
      <c r="N43" s="137"/>
      <c r="O43" s="137"/>
      <c r="P43" s="137"/>
      <c r="Q43" s="137"/>
      <c r="R43" s="12"/>
      <c r="S43" s="137"/>
      <c r="T43" s="137"/>
      <c r="U43" s="137"/>
      <c r="V43" s="137"/>
      <c r="W43" s="137"/>
      <c r="X43" s="137"/>
      <c r="Y43" s="9"/>
      <c r="Z43" s="9"/>
    </row>
    <row r="44" spans="1:26" ht="14.25" customHeight="1">
      <c r="A44" s="12"/>
      <c r="B44" s="12"/>
      <c r="C44" s="12" t="s">
        <v>70</v>
      </c>
      <c r="D44" s="12"/>
      <c r="E44" s="12"/>
      <c r="F44" s="402">
        <f t="shared" ref="F44:F49" si="11">SUM(G44:Z44)</f>
        <v>602.01</v>
      </c>
      <c r="G44" s="137">
        <v>103.62</v>
      </c>
      <c r="H44" s="137">
        <v>0</v>
      </c>
      <c r="I44" s="137">
        <v>0</v>
      </c>
      <c r="J44" s="137">
        <v>23.47</v>
      </c>
      <c r="K44" s="137">
        <v>56.61</v>
      </c>
      <c r="L44" s="137">
        <v>0</v>
      </c>
      <c r="M44" s="137">
        <v>0</v>
      </c>
      <c r="N44" s="137">
        <v>0</v>
      </c>
      <c r="O44" s="137">
        <v>231.9</v>
      </c>
      <c r="P44" s="137">
        <v>0</v>
      </c>
      <c r="Q44" s="137">
        <v>0</v>
      </c>
      <c r="R44" s="141">
        <f t="shared" ref="R44:R49" si="12">IF($K$3="lease",Q44,0)</f>
        <v>0</v>
      </c>
      <c r="S44" s="137">
        <v>0</v>
      </c>
      <c r="T44" s="137">
        <v>0</v>
      </c>
      <c r="U44" s="137">
        <v>33.659999999999997</v>
      </c>
      <c r="V44" s="137">
        <v>6.5</v>
      </c>
      <c r="W44" s="137">
        <v>0</v>
      </c>
      <c r="X44" s="137">
        <v>0</v>
      </c>
      <c r="Y44" s="407">
        <v>6.67</v>
      </c>
      <c r="Z44" s="137">
        <v>139.58000000000001</v>
      </c>
    </row>
    <row r="45" spans="1:26" ht="14.25" customHeight="1">
      <c r="A45" s="12"/>
      <c r="B45" s="12"/>
      <c r="C45" s="12" t="s">
        <v>71</v>
      </c>
      <c r="D45" s="12"/>
      <c r="E45" s="12"/>
      <c r="F45" s="402">
        <f t="shared" si="11"/>
        <v>341.6</v>
      </c>
      <c r="G45" s="137">
        <v>80.33</v>
      </c>
      <c r="H45" s="137">
        <v>0</v>
      </c>
      <c r="I45" s="137">
        <v>0</v>
      </c>
      <c r="J45" s="137">
        <v>20.98</v>
      </c>
      <c r="K45" s="137">
        <v>15.69</v>
      </c>
      <c r="L45" s="137">
        <v>0</v>
      </c>
      <c r="M45" s="137">
        <v>0</v>
      </c>
      <c r="N45" s="137">
        <v>0</v>
      </c>
      <c r="O45" s="137">
        <v>202.1</v>
      </c>
      <c r="P45" s="137">
        <v>0</v>
      </c>
      <c r="Q45" s="137">
        <v>0</v>
      </c>
      <c r="R45" s="141">
        <f t="shared" si="12"/>
        <v>0</v>
      </c>
      <c r="S45" s="137">
        <v>0</v>
      </c>
      <c r="T45" s="137">
        <v>0</v>
      </c>
      <c r="U45" s="137">
        <v>9.33</v>
      </c>
      <c r="V45" s="137">
        <v>6.5</v>
      </c>
      <c r="W45" s="137">
        <v>0</v>
      </c>
      <c r="X45" s="137">
        <v>0</v>
      </c>
      <c r="Y45" s="407">
        <v>6.67</v>
      </c>
      <c r="Z45" s="137">
        <v>0</v>
      </c>
    </row>
    <row r="46" spans="1:26" ht="14.25" customHeight="1">
      <c r="A46" s="12"/>
      <c r="B46" s="12"/>
      <c r="C46" s="12" t="s">
        <v>72</v>
      </c>
      <c r="D46" s="12"/>
      <c r="E46" s="12"/>
      <c r="F46" s="402">
        <f t="shared" si="11"/>
        <v>366.97</v>
      </c>
      <c r="G46" s="137">
        <v>111.42</v>
      </c>
      <c r="H46" s="137">
        <v>0</v>
      </c>
      <c r="I46" s="137">
        <v>0</v>
      </c>
      <c r="J46" s="137">
        <v>5.51</v>
      </c>
      <c r="K46" s="137">
        <v>0</v>
      </c>
      <c r="L46" s="137">
        <v>0</v>
      </c>
      <c r="M46" s="137">
        <v>0</v>
      </c>
      <c r="N46" s="137">
        <v>0</v>
      </c>
      <c r="O46" s="137">
        <v>222.04</v>
      </c>
      <c r="P46" s="137">
        <v>0</v>
      </c>
      <c r="Q46" s="137">
        <v>0</v>
      </c>
      <c r="R46" s="141">
        <f t="shared" si="12"/>
        <v>0</v>
      </c>
      <c r="S46" s="137">
        <v>0</v>
      </c>
      <c r="T46" s="137">
        <v>0</v>
      </c>
      <c r="U46" s="137">
        <v>14.83</v>
      </c>
      <c r="V46" s="137">
        <v>6.5</v>
      </c>
      <c r="W46" s="137">
        <v>0</v>
      </c>
      <c r="X46" s="137">
        <v>0</v>
      </c>
      <c r="Y46" s="407">
        <v>6.67</v>
      </c>
      <c r="Z46" s="137">
        <v>0</v>
      </c>
    </row>
    <row r="47" spans="1:26" ht="14.25" hidden="1" customHeight="1">
      <c r="A47" s="405"/>
      <c r="B47" s="405"/>
      <c r="C47" s="405" t="s">
        <v>241</v>
      </c>
      <c r="D47" s="405"/>
      <c r="E47" s="405"/>
      <c r="F47" s="406">
        <f t="shared" si="11"/>
        <v>303.95</v>
      </c>
      <c r="G47" s="408">
        <v>2.21</v>
      </c>
      <c r="H47" s="408">
        <v>24.32</v>
      </c>
      <c r="I47" s="408">
        <v>5.93</v>
      </c>
      <c r="J47" s="9"/>
      <c r="K47" s="409"/>
      <c r="L47" s="408">
        <v>1.1399999999999999</v>
      </c>
      <c r="M47" s="408">
        <v>14.54</v>
      </c>
      <c r="N47" s="408">
        <v>25.59</v>
      </c>
      <c r="O47" s="408">
        <v>27.9</v>
      </c>
      <c r="P47" s="408">
        <v>5.17</v>
      </c>
      <c r="Q47" s="408">
        <v>180</v>
      </c>
      <c r="R47" s="410">
        <f t="shared" si="12"/>
        <v>0</v>
      </c>
      <c r="S47" s="408">
        <v>1.88</v>
      </c>
      <c r="T47" s="408">
        <v>1.53</v>
      </c>
      <c r="U47" s="408">
        <v>0.56999999999999995</v>
      </c>
      <c r="V47" s="137">
        <v>6.5</v>
      </c>
      <c r="W47" s="137">
        <v>0</v>
      </c>
      <c r="X47" s="137">
        <v>0</v>
      </c>
      <c r="Y47" s="407">
        <v>6.67</v>
      </c>
      <c r="Z47" s="9"/>
    </row>
    <row r="48" spans="1:26" ht="14.25" customHeight="1">
      <c r="A48" s="12"/>
      <c r="B48" s="12"/>
      <c r="C48" s="12" t="s">
        <v>68</v>
      </c>
      <c r="D48" s="12"/>
      <c r="E48" s="12"/>
      <c r="F48" s="402">
        <f t="shared" si="11"/>
        <v>501.84999999999997</v>
      </c>
      <c r="G48" s="137">
        <v>232.65</v>
      </c>
      <c r="H48" s="137">
        <v>0</v>
      </c>
      <c r="I48" s="137">
        <v>0</v>
      </c>
      <c r="J48" s="137">
        <v>0</v>
      </c>
      <c r="K48" s="137">
        <v>0</v>
      </c>
      <c r="L48" s="137">
        <v>0</v>
      </c>
      <c r="M48" s="137">
        <v>0</v>
      </c>
      <c r="N48" s="137">
        <v>0</v>
      </c>
      <c r="O48" s="137">
        <v>256.02999999999997</v>
      </c>
      <c r="P48" s="137">
        <v>0</v>
      </c>
      <c r="Q48" s="137">
        <v>0</v>
      </c>
      <c r="R48" s="141">
        <f t="shared" si="12"/>
        <v>0</v>
      </c>
      <c r="S48" s="137">
        <v>0</v>
      </c>
      <c r="T48" s="137">
        <v>0</v>
      </c>
      <c r="U48" s="137">
        <v>0</v>
      </c>
      <c r="V48" s="137">
        <v>6.5</v>
      </c>
      <c r="W48" s="137">
        <v>0</v>
      </c>
      <c r="X48" s="137">
        <v>0</v>
      </c>
      <c r="Y48" s="407">
        <v>6.67</v>
      </c>
      <c r="Z48" s="137">
        <v>0</v>
      </c>
    </row>
    <row r="49" spans="1:26" ht="14.25" customHeight="1">
      <c r="A49" s="12"/>
      <c r="B49" s="12"/>
      <c r="C49" s="12" t="s">
        <v>69</v>
      </c>
      <c r="D49" s="12"/>
      <c r="E49" s="12"/>
      <c r="F49" s="402">
        <f t="shared" si="11"/>
        <v>447.83000000000004</v>
      </c>
      <c r="G49" s="137">
        <v>87.06</v>
      </c>
      <c r="H49" s="137">
        <v>0</v>
      </c>
      <c r="I49" s="137">
        <v>0</v>
      </c>
      <c r="J49" s="137">
        <v>27.24</v>
      </c>
      <c r="K49" s="137">
        <v>0</v>
      </c>
      <c r="L49" s="137">
        <v>0</v>
      </c>
      <c r="M49" s="137">
        <v>0</v>
      </c>
      <c r="N49" s="137">
        <v>0</v>
      </c>
      <c r="O49" s="137">
        <v>320.36</v>
      </c>
      <c r="P49" s="137">
        <v>0</v>
      </c>
      <c r="Q49" s="137">
        <v>0</v>
      </c>
      <c r="R49" s="141">
        <f t="shared" si="12"/>
        <v>0</v>
      </c>
      <c r="S49" s="137">
        <v>0</v>
      </c>
      <c r="T49" s="137">
        <v>0</v>
      </c>
      <c r="U49" s="137">
        <v>0</v>
      </c>
      <c r="V49" s="137">
        <v>6.5</v>
      </c>
      <c r="W49" s="137">
        <v>0</v>
      </c>
      <c r="X49" s="137">
        <v>0</v>
      </c>
      <c r="Y49" s="407">
        <v>6.67</v>
      </c>
      <c r="Z49" s="137">
        <v>0</v>
      </c>
    </row>
    <row r="50" spans="1:26" ht="14.25" customHeight="1">
      <c r="A50" s="12"/>
      <c r="B50" s="12"/>
      <c r="C50" s="12"/>
      <c r="D50" s="12"/>
      <c r="E50" s="12"/>
      <c r="F50" s="402"/>
      <c r="G50" s="168"/>
      <c r="H50" s="168"/>
      <c r="I50" s="168"/>
      <c r="J50" s="168"/>
      <c r="K50" s="168"/>
      <c r="L50" s="168"/>
      <c r="M50" s="168"/>
      <c r="N50" s="168"/>
      <c r="O50" s="168"/>
      <c r="P50" s="168"/>
      <c r="Q50" s="9"/>
      <c r="R50" s="12"/>
      <c r="S50" s="9"/>
      <c r="T50" s="9"/>
      <c r="U50" s="9"/>
      <c r="V50" s="9"/>
      <c r="W50" s="9"/>
      <c r="X50" s="9"/>
      <c r="Y50" s="9"/>
      <c r="Z50" s="9"/>
    </row>
    <row r="51" spans="1:26" ht="14.25" customHeight="1">
      <c r="B51" t="s">
        <v>58</v>
      </c>
      <c r="F51" s="403"/>
      <c r="G51" s="168"/>
      <c r="H51" s="168"/>
      <c r="I51" s="168"/>
      <c r="J51" s="168"/>
      <c r="K51" s="168"/>
      <c r="L51" s="168"/>
      <c r="M51" s="168"/>
      <c r="N51" s="168"/>
      <c r="O51" s="168"/>
      <c r="P51" s="168"/>
      <c r="Q51" s="9"/>
      <c r="S51" s="9"/>
      <c r="T51" s="9"/>
      <c r="U51" s="9"/>
      <c r="V51" s="9"/>
      <c r="W51" s="9"/>
      <c r="X51" s="9"/>
      <c r="Y51" s="9"/>
      <c r="Z51" s="9"/>
    </row>
    <row r="52" spans="1:26" ht="14.25" customHeight="1">
      <c r="C52" t="s">
        <v>61</v>
      </c>
      <c r="F52" s="402">
        <f t="shared" ref="F52:F53" si="13">SUM(G52:Z52)</f>
        <v>561.54000000000008</v>
      </c>
      <c r="G52" s="137">
        <v>113.94</v>
      </c>
      <c r="H52" s="137">
        <v>127.89</v>
      </c>
      <c r="I52" s="137">
        <v>35.700000000000003</v>
      </c>
      <c r="J52" s="137">
        <v>19.77</v>
      </c>
      <c r="K52" s="137">
        <v>12.97</v>
      </c>
      <c r="L52" s="137">
        <v>1.85</v>
      </c>
      <c r="M52" s="137">
        <v>22.73</v>
      </c>
      <c r="N52" s="137">
        <v>42.13</v>
      </c>
      <c r="O52" s="137">
        <v>10.9</v>
      </c>
      <c r="P52" s="137">
        <v>4</v>
      </c>
      <c r="Q52" s="137">
        <v>146.22</v>
      </c>
      <c r="R52" s="141">
        <f t="shared" ref="R52:R53" si="14">IF($K$3="lease",Q52,0)</f>
        <v>0</v>
      </c>
      <c r="S52" s="137">
        <v>3.76</v>
      </c>
      <c r="T52" s="137">
        <v>1.32</v>
      </c>
      <c r="U52" s="137">
        <v>2.02</v>
      </c>
      <c r="V52" s="137">
        <v>1.75</v>
      </c>
      <c r="W52" s="137">
        <v>11.94</v>
      </c>
      <c r="X52" s="137">
        <v>2.65</v>
      </c>
      <c r="Y52" s="9"/>
      <c r="Z52" s="9"/>
    </row>
    <row r="53" spans="1:26" ht="14.25" customHeight="1">
      <c r="C53" t="s">
        <v>62</v>
      </c>
      <c r="F53" s="402">
        <f t="shared" si="13"/>
        <v>406.13</v>
      </c>
      <c r="G53" s="137">
        <v>57.72</v>
      </c>
      <c r="H53" s="137">
        <v>19.95</v>
      </c>
      <c r="I53" s="137">
        <v>41.2</v>
      </c>
      <c r="J53" s="137">
        <v>19.190000000000001</v>
      </c>
      <c r="K53" s="137"/>
      <c r="L53" s="137">
        <v>0.62</v>
      </c>
      <c r="M53" s="137">
        <v>14.55</v>
      </c>
      <c r="N53" s="137">
        <v>25.71</v>
      </c>
      <c r="O53" s="137">
        <v>7.33</v>
      </c>
      <c r="P53" s="137">
        <v>3.21</v>
      </c>
      <c r="Q53" s="137">
        <v>200</v>
      </c>
      <c r="R53" s="141">
        <f t="shared" si="14"/>
        <v>0</v>
      </c>
      <c r="S53" s="137">
        <v>3.55</v>
      </c>
      <c r="T53" s="137">
        <v>0.77</v>
      </c>
      <c r="U53" s="137">
        <v>0.82</v>
      </c>
      <c r="V53" s="137">
        <v>1.26</v>
      </c>
      <c r="W53" s="137">
        <v>8.0299999999999994</v>
      </c>
      <c r="X53" s="137">
        <v>2.2200000000000002</v>
      </c>
      <c r="Y53" s="9"/>
      <c r="Z53" s="9"/>
    </row>
    <row r="54" spans="1:26" ht="14.25" customHeight="1">
      <c r="A54" s="12"/>
      <c r="B54" s="12" t="s">
        <v>60</v>
      </c>
      <c r="C54" s="12"/>
      <c r="D54" s="12"/>
      <c r="E54" s="12"/>
      <c r="F54" s="402"/>
      <c r="G54" s="137"/>
      <c r="H54" s="137"/>
      <c r="I54" s="137"/>
      <c r="J54" s="137"/>
      <c r="K54" s="137"/>
      <c r="L54" s="137"/>
      <c r="M54" s="137"/>
      <c r="N54" s="137"/>
      <c r="O54" s="137"/>
      <c r="P54" s="137"/>
      <c r="Q54" s="137"/>
      <c r="R54" s="12"/>
      <c r="S54" s="137"/>
      <c r="T54" s="137"/>
      <c r="U54" s="137"/>
      <c r="V54" s="137"/>
      <c r="W54" s="137"/>
      <c r="X54" s="137"/>
      <c r="Y54" s="9"/>
      <c r="Z54" s="9"/>
    </row>
    <row r="55" spans="1:26" ht="14.25" customHeight="1">
      <c r="A55" s="12"/>
      <c r="B55" s="12"/>
      <c r="C55" s="12" t="s">
        <v>70</v>
      </c>
      <c r="D55" s="12"/>
      <c r="E55" s="12"/>
      <c r="F55" s="402">
        <f t="shared" ref="F55:F59" si="15">SUM(G55:Z55)</f>
        <v>570.41000000000008</v>
      </c>
      <c r="G55" s="137">
        <v>98.24</v>
      </c>
      <c r="H55" s="137">
        <v>101.58</v>
      </c>
      <c r="I55" s="137">
        <v>2.13</v>
      </c>
      <c r="J55" s="137">
        <v>17.55</v>
      </c>
      <c r="K55" s="137">
        <v>14.04</v>
      </c>
      <c r="L55" s="137">
        <v>0.63</v>
      </c>
      <c r="M55" s="137">
        <v>29.03</v>
      </c>
      <c r="N55" s="137">
        <v>56.03</v>
      </c>
      <c r="O55" s="137">
        <v>22.58</v>
      </c>
      <c r="P55" s="137">
        <v>6.44</v>
      </c>
      <c r="Q55" s="137">
        <v>200</v>
      </c>
      <c r="R55" s="141">
        <f t="shared" ref="R55:R59" si="16">IF($K$3="lease",Q55,0)</f>
        <v>0</v>
      </c>
      <c r="S55" s="137">
        <v>1.3</v>
      </c>
      <c r="T55" s="137">
        <v>0.82</v>
      </c>
      <c r="U55" s="137">
        <v>4.83</v>
      </c>
      <c r="V55" s="137">
        <v>0.62</v>
      </c>
      <c r="W55" s="137">
        <v>8.06</v>
      </c>
      <c r="X55" s="137">
        <v>2.59</v>
      </c>
      <c r="Y55" s="137">
        <v>3.94</v>
      </c>
      <c r="Z55" s="9"/>
    </row>
    <row r="56" spans="1:26" ht="14.25" customHeight="1">
      <c r="A56" s="12"/>
      <c r="B56" s="12"/>
      <c r="C56" s="12" t="s">
        <v>71</v>
      </c>
      <c r="D56" s="12"/>
      <c r="E56" s="12"/>
      <c r="F56" s="402">
        <f t="shared" si="15"/>
        <v>392.38</v>
      </c>
      <c r="G56" s="137">
        <v>41.78</v>
      </c>
      <c r="H56" s="137">
        <v>10.78</v>
      </c>
      <c r="I56" s="137">
        <v>2.15</v>
      </c>
      <c r="J56" s="137">
        <v>18.27</v>
      </c>
      <c r="K56" s="137">
        <v>1.08</v>
      </c>
      <c r="L56" s="137"/>
      <c r="M56" s="137">
        <v>19.2</v>
      </c>
      <c r="N56" s="137">
        <v>33.36</v>
      </c>
      <c r="O56" s="137">
        <v>10.33</v>
      </c>
      <c r="P56" s="137">
        <v>39.1</v>
      </c>
      <c r="Q56" s="137">
        <v>200</v>
      </c>
      <c r="R56" s="141">
        <f t="shared" si="16"/>
        <v>0</v>
      </c>
      <c r="S56" s="137">
        <v>0.68</v>
      </c>
      <c r="T56" s="137">
        <v>1.04</v>
      </c>
      <c r="U56" s="137">
        <v>0.89</v>
      </c>
      <c r="V56" s="137"/>
      <c r="W56" s="137">
        <v>5.56</v>
      </c>
      <c r="X56" s="137">
        <v>1.46</v>
      </c>
      <c r="Y56" s="137">
        <v>4.71</v>
      </c>
      <c r="Z56" s="137">
        <v>1.99</v>
      </c>
    </row>
    <row r="57" spans="1:26" ht="14.25" customHeight="1">
      <c r="C57" t="s">
        <v>243</v>
      </c>
      <c r="F57" s="402">
        <f t="shared" si="15"/>
        <v>397.44000000000005</v>
      </c>
      <c r="G57" s="137">
        <v>19.23</v>
      </c>
      <c r="H57" s="137">
        <v>76.19</v>
      </c>
      <c r="I57" s="137">
        <v>30.18</v>
      </c>
      <c r="J57" s="137">
        <v>12.33</v>
      </c>
      <c r="K57" s="137">
        <v>0.78</v>
      </c>
      <c r="L57" s="137"/>
      <c r="M57" s="137">
        <v>13.66</v>
      </c>
      <c r="N57" s="137">
        <v>23.47</v>
      </c>
      <c r="O57" s="137">
        <v>6.96</v>
      </c>
      <c r="P57" s="137">
        <v>4.66</v>
      </c>
      <c r="Q57" s="137">
        <v>200</v>
      </c>
      <c r="R57" s="141">
        <f t="shared" si="16"/>
        <v>0</v>
      </c>
      <c r="S57" s="137">
        <v>1.67</v>
      </c>
      <c r="T57" s="137"/>
      <c r="U57" s="137"/>
      <c r="V57" s="137">
        <v>0.68</v>
      </c>
      <c r="W57" s="137">
        <v>4.59</v>
      </c>
      <c r="X57" s="137">
        <v>3.04</v>
      </c>
      <c r="Y57" s="9"/>
      <c r="Z57" s="9"/>
    </row>
    <row r="58" spans="1:26" ht="14.25" customHeight="1">
      <c r="C58" t="s">
        <v>244</v>
      </c>
      <c r="F58" s="402">
        <f t="shared" si="15"/>
        <v>317.92</v>
      </c>
      <c r="G58" s="137">
        <v>2.21</v>
      </c>
      <c r="H58" s="137">
        <v>24.32</v>
      </c>
      <c r="I58" s="137">
        <v>5.93</v>
      </c>
      <c r="J58" s="9"/>
      <c r="K58" s="9"/>
      <c r="L58" s="137">
        <v>1.1399999999999999</v>
      </c>
      <c r="M58" s="137">
        <v>14.54</v>
      </c>
      <c r="N58" s="137">
        <v>25.59</v>
      </c>
      <c r="O58" s="137">
        <v>27.9</v>
      </c>
      <c r="P58" s="137">
        <v>5.17</v>
      </c>
      <c r="Q58" s="137">
        <v>200</v>
      </c>
      <c r="R58" s="141">
        <f t="shared" si="16"/>
        <v>0</v>
      </c>
      <c r="S58" s="137">
        <v>1.88</v>
      </c>
      <c r="T58" s="137">
        <v>1.53</v>
      </c>
      <c r="U58" s="137">
        <v>0.56999999999999995</v>
      </c>
      <c r="V58" s="9"/>
      <c r="W58" s="137">
        <v>4.5999999999999996</v>
      </c>
      <c r="X58" s="137">
        <f>0.47+2.07</f>
        <v>2.54</v>
      </c>
      <c r="Y58" s="9"/>
      <c r="Z58" s="9"/>
    </row>
    <row r="59" spans="1:26" ht="14.25" customHeight="1">
      <c r="A59" s="12"/>
      <c r="B59" s="12"/>
      <c r="C59" s="12" t="s">
        <v>75</v>
      </c>
      <c r="D59" s="12"/>
      <c r="E59" s="12"/>
      <c r="F59" s="402">
        <f t="shared" si="15"/>
        <v>382.53999999999996</v>
      </c>
      <c r="G59" s="137"/>
      <c r="H59" s="137">
        <v>27.02</v>
      </c>
      <c r="I59" s="137"/>
      <c r="J59" s="137">
        <v>1.36</v>
      </c>
      <c r="K59" s="137"/>
      <c r="L59" s="137">
        <v>2.17</v>
      </c>
      <c r="M59" s="137">
        <v>35.99</v>
      </c>
      <c r="N59" s="137">
        <v>76.62</v>
      </c>
      <c r="O59" s="137">
        <v>15.5</v>
      </c>
      <c r="P59" s="137">
        <v>2.5099999999999998</v>
      </c>
      <c r="Q59" s="137">
        <v>200</v>
      </c>
      <c r="R59" s="141">
        <f t="shared" si="16"/>
        <v>0</v>
      </c>
      <c r="S59" s="137"/>
      <c r="T59" s="137"/>
      <c r="U59" s="137">
        <f>8.17</f>
        <v>8.17</v>
      </c>
      <c r="V59" s="9"/>
      <c r="W59" s="137">
        <v>7.08</v>
      </c>
      <c r="X59" s="137">
        <v>4.9000000000000004</v>
      </c>
      <c r="Y59" s="137">
        <v>1.22</v>
      </c>
      <c r="Z59" s="9"/>
    </row>
    <row r="60" spans="1:26" ht="14.25" customHeight="1">
      <c r="A60" s="12"/>
      <c r="B60" s="12"/>
      <c r="C60" s="12"/>
      <c r="D60" s="12"/>
      <c r="E60" s="12"/>
      <c r="F60" s="402"/>
      <c r="G60" s="137"/>
      <c r="H60" s="137"/>
      <c r="I60" s="137"/>
      <c r="J60" s="9"/>
      <c r="K60" s="9"/>
      <c r="L60" s="137"/>
      <c r="M60" s="137"/>
      <c r="N60" s="137"/>
      <c r="O60" s="137"/>
      <c r="P60" s="137"/>
      <c r="Q60" s="137"/>
      <c r="R60" s="137"/>
      <c r="S60" s="137"/>
      <c r="T60" s="137"/>
      <c r="U60" s="9"/>
      <c r="V60" s="137"/>
      <c r="W60" s="137"/>
      <c r="X60" s="9"/>
      <c r="Y60" s="9"/>
      <c r="Z60" s="12"/>
    </row>
    <row r="61" spans="1:26" ht="14.25" customHeight="1">
      <c r="A61" s="12" t="s">
        <v>164</v>
      </c>
      <c r="B61" s="12"/>
      <c r="C61" s="12"/>
      <c r="D61" s="12"/>
      <c r="E61" s="12"/>
      <c r="F61" s="402"/>
      <c r="G61" s="137"/>
      <c r="H61" s="137"/>
      <c r="I61" s="137"/>
      <c r="J61" s="9"/>
      <c r="K61" s="9"/>
      <c r="L61" s="137"/>
      <c r="M61" s="137"/>
      <c r="N61" s="137"/>
      <c r="O61" s="137"/>
      <c r="P61" s="137"/>
      <c r="Q61" s="137"/>
      <c r="R61" s="137"/>
      <c r="S61" s="137"/>
      <c r="T61" s="137"/>
      <c r="U61" s="9"/>
      <c r="V61" s="137"/>
      <c r="W61" s="137"/>
      <c r="X61" s="9"/>
      <c r="Y61" s="9"/>
      <c r="Z61" s="12"/>
    </row>
    <row r="62" spans="1:26" ht="14.25" customHeight="1">
      <c r="A62" s="12"/>
      <c r="B62" s="12"/>
      <c r="C62" s="12"/>
      <c r="D62" s="12"/>
      <c r="E62" s="12"/>
      <c r="F62" s="401" t="s">
        <v>98</v>
      </c>
      <c r="G62" s="9" t="s">
        <v>97</v>
      </c>
      <c r="H62" s="9" t="s">
        <v>86</v>
      </c>
      <c r="I62" s="9" t="s">
        <v>87</v>
      </c>
      <c r="J62" s="9" t="s">
        <v>88</v>
      </c>
      <c r="K62" s="9" t="s">
        <v>80</v>
      </c>
      <c r="L62" s="9" t="s">
        <v>81</v>
      </c>
      <c r="M62" s="9" t="s">
        <v>82</v>
      </c>
      <c r="N62" s="9" t="s">
        <v>83</v>
      </c>
      <c r="O62" s="9" t="s">
        <v>84</v>
      </c>
      <c r="P62" s="9" t="s">
        <v>89</v>
      </c>
      <c r="Q62" s="9" t="s">
        <v>90</v>
      </c>
      <c r="R62" s="9" t="s">
        <v>91</v>
      </c>
      <c r="S62" s="9" t="s">
        <v>92</v>
      </c>
      <c r="T62" s="9" t="s">
        <v>93</v>
      </c>
      <c r="U62" s="9" t="s">
        <v>94</v>
      </c>
      <c r="V62" s="9" t="s">
        <v>95</v>
      </c>
      <c r="W62" s="137"/>
      <c r="X62" s="9"/>
      <c r="Y62" s="9"/>
      <c r="Z62" s="12"/>
    </row>
    <row r="63" spans="1:26" ht="14.25" customHeight="1">
      <c r="B63" t="s">
        <v>139</v>
      </c>
      <c r="F63" s="402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6" ht="14.25" customHeight="1">
      <c r="C64" t="s">
        <v>135</v>
      </c>
      <c r="F64" s="402">
        <f>SUM(G64:Z64)</f>
        <v>0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6" ht="14.25" customHeight="1">
      <c r="B65" t="s">
        <v>140</v>
      </c>
      <c r="F65" s="402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ht="14.25" customHeight="1">
      <c r="C66" t="s">
        <v>245</v>
      </c>
      <c r="F66" s="402">
        <f>SUM(G66:Z66)</f>
        <v>0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6" ht="14.25" customHeight="1">
      <c r="F67" s="402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6" ht="14.25" customHeight="1">
      <c r="B68" t="s">
        <v>134</v>
      </c>
      <c r="F68" s="403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6" ht="14.25" customHeight="1">
      <c r="C69" t="s">
        <v>135</v>
      </c>
      <c r="F69" s="402">
        <f t="shared" ref="F69:F71" si="17">SUM(G69:Z69)</f>
        <v>0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6" ht="14.25" customHeight="1">
      <c r="B70" s="12" t="s">
        <v>138</v>
      </c>
      <c r="F70" s="402">
        <f t="shared" si="17"/>
        <v>0</v>
      </c>
      <c r="G70" s="168"/>
      <c r="H70" s="168"/>
      <c r="I70" s="168"/>
      <c r="J70" s="168"/>
      <c r="K70" s="168"/>
      <c r="L70" s="168"/>
      <c r="M70" s="168"/>
      <c r="N70" s="168"/>
      <c r="O70" s="168"/>
      <c r="P70" s="168"/>
      <c r="Q70" s="9"/>
      <c r="R70" s="9"/>
      <c r="S70" s="9"/>
      <c r="T70" s="9"/>
      <c r="U70" s="9"/>
      <c r="V70" s="9"/>
      <c r="W70" s="9"/>
      <c r="X70" s="9"/>
      <c r="Y70" s="9"/>
    </row>
    <row r="71" spans="1:26" ht="14.25" customHeight="1">
      <c r="C71" t="s">
        <v>137</v>
      </c>
      <c r="F71" s="402">
        <f t="shared" si="17"/>
        <v>0</v>
      </c>
      <c r="G71" s="168"/>
      <c r="H71" s="168"/>
      <c r="I71" s="168"/>
      <c r="J71" s="168"/>
      <c r="K71" s="168"/>
      <c r="L71" s="168"/>
      <c r="M71" s="168"/>
      <c r="N71" s="168"/>
      <c r="O71" s="168"/>
      <c r="P71" s="168"/>
      <c r="Q71" s="9"/>
      <c r="R71" s="9"/>
      <c r="S71" s="9"/>
      <c r="T71" s="9"/>
      <c r="U71" s="9"/>
      <c r="V71" s="9"/>
      <c r="W71" s="9"/>
      <c r="X71" s="9"/>
      <c r="Y71" s="9"/>
    </row>
    <row r="72" spans="1:26" ht="14.25" customHeight="1">
      <c r="A72" s="12"/>
      <c r="B72" s="12"/>
      <c r="C72" s="12"/>
      <c r="D72" s="12"/>
      <c r="E72" s="12"/>
      <c r="F72" s="12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2"/>
    </row>
    <row r="73" spans="1:26" ht="14.25" customHeight="1">
      <c r="A73" s="89"/>
      <c r="B73" s="89"/>
      <c r="C73" s="89"/>
      <c r="D73" s="89"/>
      <c r="E73" s="89"/>
      <c r="F73" s="89"/>
      <c r="G73" s="411"/>
      <c r="H73" s="411"/>
      <c r="I73" s="411"/>
      <c r="J73" s="411"/>
      <c r="K73" s="411"/>
      <c r="L73" s="411"/>
      <c r="M73" s="411"/>
      <c r="N73" s="411"/>
      <c r="O73" s="411"/>
      <c r="P73" s="411"/>
      <c r="Q73" s="411"/>
      <c r="R73" s="411"/>
      <c r="S73" s="411"/>
      <c r="T73" s="411"/>
      <c r="U73" s="411"/>
      <c r="V73" s="411"/>
      <c r="W73" s="411"/>
      <c r="X73" s="411"/>
      <c r="Y73" s="411"/>
      <c r="Z73" s="12"/>
    </row>
    <row r="74" spans="1:26" ht="14.25" customHeight="1">
      <c r="A74" s="12"/>
      <c r="B74" s="12"/>
      <c r="C74" s="12"/>
      <c r="D74" s="12"/>
      <c r="E74" s="12"/>
      <c r="F74" s="12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2"/>
    </row>
    <row r="75" spans="1:26" ht="14.25" customHeight="1">
      <c r="A75" s="96" t="s">
        <v>246</v>
      </c>
      <c r="B75" s="12"/>
      <c r="C75" s="12"/>
      <c r="D75" s="12"/>
      <c r="E75" s="12"/>
      <c r="F75" s="12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2"/>
    </row>
    <row r="76" spans="1:26" ht="14.25" customHeight="1">
      <c r="A76" s="12"/>
      <c r="B76" s="12"/>
      <c r="C76" s="12"/>
      <c r="D76" s="12"/>
      <c r="E76" s="12"/>
      <c r="F76" s="401" t="s">
        <v>107</v>
      </c>
      <c r="G76" s="9" t="s">
        <v>86</v>
      </c>
      <c r="H76" s="9" t="s">
        <v>100</v>
      </c>
      <c r="I76" s="9" t="s">
        <v>101</v>
      </c>
      <c r="J76" s="9" t="s">
        <v>102</v>
      </c>
      <c r="K76" s="9" t="s">
        <v>90</v>
      </c>
      <c r="L76" s="9" t="s">
        <v>103</v>
      </c>
      <c r="M76" s="9" t="s">
        <v>104</v>
      </c>
      <c r="N76" s="9" t="s">
        <v>105</v>
      </c>
      <c r="O76" s="9" t="s">
        <v>94</v>
      </c>
      <c r="P76" s="9"/>
      <c r="Q76" s="9" t="s">
        <v>106</v>
      </c>
      <c r="R76" s="9"/>
      <c r="S76" s="9"/>
      <c r="T76" s="9"/>
      <c r="U76" s="9"/>
      <c r="V76" s="9"/>
      <c r="W76" s="9"/>
      <c r="X76" s="9"/>
      <c r="Y76" s="9"/>
      <c r="Z76" s="12"/>
    </row>
    <row r="77" spans="1:26" ht="14.25" customHeight="1">
      <c r="A77" s="12" t="s">
        <v>239</v>
      </c>
      <c r="B77" s="12"/>
      <c r="C77" s="12"/>
      <c r="D77" s="12"/>
      <c r="E77" s="12"/>
      <c r="F77" s="402"/>
      <c r="G77" s="168"/>
      <c r="H77" s="168"/>
      <c r="I77" s="168"/>
      <c r="J77" s="168"/>
      <c r="K77" s="168"/>
      <c r="L77" s="168"/>
      <c r="M77" s="168"/>
      <c r="N77" s="168"/>
      <c r="O77" s="168"/>
      <c r="P77" s="168"/>
      <c r="Q77" s="9"/>
      <c r="R77" s="9"/>
      <c r="S77" s="9"/>
      <c r="T77" s="9"/>
      <c r="U77" s="9"/>
      <c r="V77" s="9"/>
      <c r="W77" s="9"/>
      <c r="X77" s="9"/>
      <c r="Y77" s="9"/>
      <c r="Z77" s="12"/>
    </row>
    <row r="78" spans="1:26" ht="14.25" customHeight="1">
      <c r="A78" s="12"/>
      <c r="B78" s="12" t="s">
        <v>131</v>
      </c>
      <c r="C78" s="12"/>
      <c r="D78" s="12"/>
      <c r="E78" s="12"/>
      <c r="F78" s="402"/>
      <c r="G78" s="168"/>
      <c r="H78" s="168"/>
      <c r="I78" s="168"/>
      <c r="J78" s="168"/>
      <c r="K78" s="168"/>
      <c r="L78" s="168"/>
      <c r="M78" s="168"/>
      <c r="N78" s="168"/>
      <c r="O78" s="168"/>
      <c r="P78" s="168"/>
      <c r="Q78" s="9"/>
      <c r="R78" s="9"/>
      <c r="S78" s="9"/>
      <c r="T78" s="9"/>
      <c r="U78" s="9"/>
      <c r="V78" s="9"/>
      <c r="W78" s="9"/>
      <c r="X78" s="9"/>
      <c r="Y78" s="9"/>
      <c r="Z78" s="12"/>
    </row>
    <row r="79" spans="1:26" ht="14.25" customHeight="1">
      <c r="A79" s="12"/>
      <c r="B79" s="12"/>
      <c r="C79" s="12" t="s">
        <v>61</v>
      </c>
      <c r="D79" s="12"/>
      <c r="E79" s="12"/>
      <c r="F79" s="402">
        <f t="shared" ref="F79:F80" si="18">SUM(G79:W79)</f>
        <v>221.04</v>
      </c>
      <c r="G79" s="137">
        <v>156</v>
      </c>
      <c r="H79" s="137">
        <v>0</v>
      </c>
      <c r="I79" s="137">
        <v>0</v>
      </c>
      <c r="J79" s="137">
        <v>8.69</v>
      </c>
      <c r="K79" s="137">
        <v>17.68</v>
      </c>
      <c r="L79" s="137">
        <v>2.91</v>
      </c>
      <c r="M79" s="137">
        <v>0</v>
      </c>
      <c r="N79" s="137">
        <v>19.100000000000001</v>
      </c>
      <c r="O79" s="137">
        <v>16.66</v>
      </c>
      <c r="P79" s="168"/>
      <c r="Q79" s="137">
        <v>0</v>
      </c>
      <c r="R79" s="9"/>
      <c r="S79" s="9"/>
      <c r="T79" s="9"/>
      <c r="U79" s="9"/>
      <c r="V79" s="9"/>
      <c r="W79" s="9"/>
      <c r="X79" s="9"/>
      <c r="Y79" s="9"/>
      <c r="Z79" s="12"/>
    </row>
    <row r="80" spans="1:26" ht="14.25" customHeight="1">
      <c r="A80" s="12"/>
      <c r="B80" s="12"/>
      <c r="C80" s="12" t="s">
        <v>62</v>
      </c>
      <c r="D80" s="12"/>
      <c r="E80" s="12"/>
      <c r="F80" s="402">
        <f t="shared" si="18"/>
        <v>221.04</v>
      </c>
      <c r="G80" s="137">
        <v>156</v>
      </c>
      <c r="H80" s="137">
        <v>0</v>
      </c>
      <c r="I80" s="137">
        <v>0</v>
      </c>
      <c r="J80" s="137">
        <v>8.69</v>
      </c>
      <c r="K80" s="137">
        <v>17.68</v>
      </c>
      <c r="L80" s="137">
        <v>2.91</v>
      </c>
      <c r="M80" s="137">
        <v>0</v>
      </c>
      <c r="N80" s="137">
        <v>19.100000000000001</v>
      </c>
      <c r="O80" s="137">
        <v>16.66</v>
      </c>
      <c r="P80" s="168"/>
      <c r="Q80" s="137">
        <v>0</v>
      </c>
      <c r="R80" s="9"/>
      <c r="S80" s="9"/>
      <c r="T80" s="9"/>
      <c r="U80" s="9"/>
      <c r="V80" s="9"/>
      <c r="W80" s="9"/>
      <c r="X80" s="9"/>
      <c r="Y80" s="9"/>
      <c r="Z80" s="12"/>
    </row>
    <row r="81" spans="1:26" ht="14.25" customHeight="1">
      <c r="A81" s="12"/>
      <c r="B81" s="12" t="s">
        <v>247</v>
      </c>
      <c r="C81" s="12"/>
      <c r="D81" s="12"/>
      <c r="E81" s="12"/>
      <c r="F81" s="402"/>
      <c r="G81" s="137"/>
      <c r="H81" s="137"/>
      <c r="I81" s="137"/>
      <c r="J81" s="137"/>
      <c r="K81" s="137"/>
      <c r="L81" s="137"/>
      <c r="M81" s="137"/>
      <c r="N81" s="137"/>
      <c r="O81" s="137"/>
      <c r="P81" s="168"/>
      <c r="Q81" s="137"/>
      <c r="R81" s="9"/>
      <c r="S81" s="9"/>
      <c r="T81" s="9"/>
      <c r="U81" s="9"/>
      <c r="V81" s="9"/>
      <c r="W81" s="9"/>
      <c r="X81" s="9"/>
      <c r="Y81" s="9"/>
      <c r="Z81" s="12"/>
    </row>
    <row r="82" spans="1:26" ht="14.25" customHeight="1">
      <c r="A82" s="12"/>
      <c r="B82" s="12"/>
      <c r="C82" s="12" t="s">
        <v>70</v>
      </c>
      <c r="D82" s="12"/>
      <c r="E82" s="12"/>
      <c r="F82" s="402">
        <f t="shared" ref="F82:F87" si="19">SUM(G82:W82)</f>
        <v>221.04</v>
      </c>
      <c r="G82" s="137">
        <f t="shared" ref="G82:O82" si="20">G90</f>
        <v>156</v>
      </c>
      <c r="H82" s="137">
        <f t="shared" si="20"/>
        <v>0</v>
      </c>
      <c r="I82" s="137">
        <f t="shared" si="20"/>
        <v>0</v>
      </c>
      <c r="J82" s="137">
        <f t="shared" si="20"/>
        <v>8.69</v>
      </c>
      <c r="K82" s="137">
        <f t="shared" si="20"/>
        <v>17.68</v>
      </c>
      <c r="L82" s="137">
        <f t="shared" si="20"/>
        <v>2.91</v>
      </c>
      <c r="M82" s="137">
        <f t="shared" si="20"/>
        <v>0</v>
      </c>
      <c r="N82" s="137">
        <f t="shared" si="20"/>
        <v>19.100000000000001</v>
      </c>
      <c r="O82" s="137">
        <f t="shared" si="20"/>
        <v>16.66</v>
      </c>
      <c r="P82" s="137"/>
      <c r="Q82" s="137">
        <f t="shared" ref="Q82:Q84" si="21">Q90</f>
        <v>0</v>
      </c>
      <c r="R82" s="9"/>
      <c r="S82" s="9"/>
      <c r="T82" s="9"/>
      <c r="U82" s="9"/>
      <c r="V82" s="9"/>
      <c r="W82" s="9"/>
      <c r="X82" s="9"/>
      <c r="Y82" s="9"/>
      <c r="Z82" s="12"/>
    </row>
    <row r="83" spans="1:26" ht="14.25" customHeight="1">
      <c r="A83" s="12"/>
      <c r="B83" s="12"/>
      <c r="C83" s="12" t="s">
        <v>71</v>
      </c>
      <c r="D83" s="12"/>
      <c r="E83" s="12"/>
      <c r="F83" s="402">
        <f t="shared" si="19"/>
        <v>221.04</v>
      </c>
      <c r="G83" s="137">
        <f t="shared" ref="G83:O83" si="22">G91</f>
        <v>156</v>
      </c>
      <c r="H83" s="137">
        <f t="shared" si="22"/>
        <v>0</v>
      </c>
      <c r="I83" s="137">
        <f t="shared" si="22"/>
        <v>0</v>
      </c>
      <c r="J83" s="137">
        <f t="shared" si="22"/>
        <v>8.69</v>
      </c>
      <c r="K83" s="137">
        <f t="shared" si="22"/>
        <v>17.68</v>
      </c>
      <c r="L83" s="137">
        <f t="shared" si="22"/>
        <v>2.91</v>
      </c>
      <c r="M83" s="137">
        <f t="shared" si="22"/>
        <v>0</v>
      </c>
      <c r="N83" s="137">
        <f t="shared" si="22"/>
        <v>19.100000000000001</v>
      </c>
      <c r="O83" s="137">
        <f t="shared" si="22"/>
        <v>16.66</v>
      </c>
      <c r="P83" s="137"/>
      <c r="Q83" s="137">
        <f t="shared" si="21"/>
        <v>0</v>
      </c>
      <c r="R83" s="9"/>
      <c r="S83" s="9"/>
      <c r="T83" s="9"/>
      <c r="U83" s="9"/>
      <c r="V83" s="9"/>
      <c r="W83" s="9"/>
      <c r="X83" s="9"/>
      <c r="Y83" s="9"/>
      <c r="Z83" s="12"/>
    </row>
    <row r="84" spans="1:26" ht="14.25" customHeight="1">
      <c r="A84" s="12"/>
      <c r="B84" s="12"/>
      <c r="C84" s="12" t="s">
        <v>72</v>
      </c>
      <c r="D84" s="12"/>
      <c r="E84" s="12"/>
      <c r="F84" s="402">
        <f t="shared" si="19"/>
        <v>221.04</v>
      </c>
      <c r="G84" s="137">
        <f t="shared" ref="G84:O84" si="23">G92</f>
        <v>156</v>
      </c>
      <c r="H84" s="137">
        <f t="shared" si="23"/>
        <v>0</v>
      </c>
      <c r="I84" s="137">
        <f t="shared" si="23"/>
        <v>0</v>
      </c>
      <c r="J84" s="137">
        <f t="shared" si="23"/>
        <v>8.69</v>
      </c>
      <c r="K84" s="137">
        <f t="shared" si="23"/>
        <v>17.68</v>
      </c>
      <c r="L84" s="137">
        <f t="shared" si="23"/>
        <v>2.91</v>
      </c>
      <c r="M84" s="137">
        <f t="shared" si="23"/>
        <v>0</v>
      </c>
      <c r="N84" s="137">
        <f t="shared" si="23"/>
        <v>19.100000000000001</v>
      </c>
      <c r="O84" s="137">
        <f t="shared" si="23"/>
        <v>16.66</v>
      </c>
      <c r="P84" s="137"/>
      <c r="Q84" s="137">
        <f t="shared" si="21"/>
        <v>0</v>
      </c>
      <c r="R84" s="9"/>
      <c r="S84" s="9"/>
      <c r="T84" s="9"/>
      <c r="U84" s="9"/>
      <c r="V84" s="9"/>
      <c r="W84" s="9"/>
      <c r="X84" s="9"/>
      <c r="Y84" s="9"/>
      <c r="Z84" s="12"/>
    </row>
    <row r="85" spans="1:26" ht="14.25" hidden="1" customHeight="1">
      <c r="A85" s="405"/>
      <c r="B85" s="405"/>
      <c r="C85" s="405" t="s">
        <v>241</v>
      </c>
      <c r="D85" s="405"/>
      <c r="E85" s="405"/>
      <c r="F85" s="406">
        <f t="shared" si="19"/>
        <v>74.22</v>
      </c>
      <c r="G85" s="137">
        <f t="shared" ref="G85:Q85" si="24">G93</f>
        <v>2.74</v>
      </c>
      <c r="H85" s="137">
        <f t="shared" si="24"/>
        <v>2.1800000000000002</v>
      </c>
      <c r="I85" s="137">
        <f t="shared" si="24"/>
        <v>0</v>
      </c>
      <c r="J85" s="137">
        <f t="shared" si="24"/>
        <v>8.69</v>
      </c>
      <c r="K85" s="137">
        <f t="shared" si="24"/>
        <v>17.68</v>
      </c>
      <c r="L85" s="137">
        <f t="shared" si="24"/>
        <v>2.91</v>
      </c>
      <c r="M85" s="137">
        <f t="shared" si="24"/>
        <v>4.26</v>
      </c>
      <c r="N85" s="137">
        <f t="shared" si="24"/>
        <v>19.100000000000001</v>
      </c>
      <c r="O85" s="137">
        <f t="shared" si="24"/>
        <v>16.66</v>
      </c>
      <c r="P85" s="137">
        <f t="shared" si="24"/>
        <v>0</v>
      </c>
      <c r="Q85" s="137">
        <f t="shared" si="24"/>
        <v>0</v>
      </c>
      <c r="R85" s="409"/>
      <c r="S85" s="409"/>
      <c r="T85" s="409"/>
      <c r="U85" s="409"/>
      <c r="V85" s="409"/>
      <c r="W85" s="409"/>
      <c r="X85" s="409"/>
      <c r="Y85" s="409"/>
      <c r="Z85" s="405"/>
    </row>
    <row r="86" spans="1:26" ht="14.25" customHeight="1">
      <c r="A86" s="12"/>
      <c r="B86" s="12"/>
      <c r="C86" s="12" t="s">
        <v>68</v>
      </c>
      <c r="D86" s="12"/>
      <c r="E86" s="12"/>
      <c r="F86" s="402">
        <f t="shared" si="19"/>
        <v>221.04</v>
      </c>
      <c r="G86" s="137">
        <f t="shared" ref="G86:O86" si="25">G94</f>
        <v>156</v>
      </c>
      <c r="H86" s="137">
        <f t="shared" si="25"/>
        <v>0</v>
      </c>
      <c r="I86" s="137">
        <f t="shared" si="25"/>
        <v>0</v>
      </c>
      <c r="J86" s="137">
        <f t="shared" si="25"/>
        <v>8.69</v>
      </c>
      <c r="K86" s="137">
        <f t="shared" si="25"/>
        <v>17.68</v>
      </c>
      <c r="L86" s="137">
        <f t="shared" si="25"/>
        <v>2.91</v>
      </c>
      <c r="M86" s="137">
        <f t="shared" si="25"/>
        <v>0</v>
      </c>
      <c r="N86" s="137">
        <f t="shared" si="25"/>
        <v>19.100000000000001</v>
      </c>
      <c r="O86" s="137">
        <f t="shared" si="25"/>
        <v>16.66</v>
      </c>
      <c r="P86" s="137"/>
      <c r="Q86" s="137">
        <f t="shared" ref="Q86:Q87" si="26">Q94</f>
        <v>0</v>
      </c>
      <c r="R86" s="9"/>
      <c r="S86" s="9"/>
      <c r="T86" s="9"/>
      <c r="U86" s="9"/>
      <c r="V86" s="9"/>
      <c r="W86" s="9"/>
      <c r="X86" s="9"/>
      <c r="Y86" s="9"/>
      <c r="Z86" s="12"/>
    </row>
    <row r="87" spans="1:26" ht="14.25" customHeight="1">
      <c r="A87" s="12"/>
      <c r="B87" s="12"/>
      <c r="C87" s="12" t="s">
        <v>69</v>
      </c>
      <c r="D87" s="12"/>
      <c r="E87" s="12"/>
      <c r="F87" s="402">
        <f t="shared" si="19"/>
        <v>221.04</v>
      </c>
      <c r="G87" s="137">
        <f t="shared" ref="G87:O87" si="27">G95</f>
        <v>156</v>
      </c>
      <c r="H87" s="137">
        <f t="shared" si="27"/>
        <v>0</v>
      </c>
      <c r="I87" s="137">
        <f t="shared" si="27"/>
        <v>0</v>
      </c>
      <c r="J87" s="137">
        <f t="shared" si="27"/>
        <v>8.69</v>
      </c>
      <c r="K87" s="137">
        <f t="shared" si="27"/>
        <v>17.68</v>
      </c>
      <c r="L87" s="137">
        <f t="shared" si="27"/>
        <v>2.91</v>
      </c>
      <c r="M87" s="137">
        <f t="shared" si="27"/>
        <v>0</v>
      </c>
      <c r="N87" s="137">
        <f t="shared" si="27"/>
        <v>19.100000000000001</v>
      </c>
      <c r="O87" s="137">
        <f t="shared" si="27"/>
        <v>16.66</v>
      </c>
      <c r="P87" s="137"/>
      <c r="Q87" s="137">
        <f t="shared" si="26"/>
        <v>0</v>
      </c>
      <c r="R87" s="9"/>
      <c r="S87" s="9"/>
      <c r="T87" s="9"/>
      <c r="U87" s="9"/>
      <c r="V87" s="9"/>
      <c r="W87" s="9"/>
      <c r="X87" s="9"/>
      <c r="Y87" s="9"/>
      <c r="Z87" s="12"/>
    </row>
    <row r="88" spans="1:26" ht="14.25" customHeight="1">
      <c r="A88" s="12"/>
      <c r="B88" s="12"/>
      <c r="C88" s="12"/>
      <c r="D88" s="12"/>
      <c r="E88" s="12"/>
      <c r="F88" s="402"/>
      <c r="G88" s="137"/>
      <c r="H88" s="137"/>
      <c r="I88" s="137"/>
      <c r="J88" s="137"/>
      <c r="K88" s="137"/>
      <c r="L88" s="137"/>
      <c r="M88" s="137"/>
      <c r="N88" s="137"/>
      <c r="O88" s="137"/>
      <c r="P88" s="137"/>
      <c r="Q88" s="137"/>
      <c r="R88" s="9"/>
      <c r="S88" s="9"/>
      <c r="T88" s="9"/>
      <c r="U88" s="9"/>
      <c r="V88" s="9"/>
      <c r="W88" s="9"/>
      <c r="X88" s="9"/>
      <c r="Y88" s="9"/>
      <c r="Z88" s="12"/>
    </row>
    <row r="89" spans="1:26" ht="14.25" customHeight="1">
      <c r="A89" s="12"/>
      <c r="B89" s="12" t="s">
        <v>248</v>
      </c>
      <c r="C89" s="12"/>
      <c r="D89" s="12"/>
      <c r="E89" s="12"/>
      <c r="F89" s="402"/>
      <c r="G89" s="168"/>
      <c r="H89" s="168"/>
      <c r="I89" s="168"/>
      <c r="J89" s="168"/>
      <c r="K89" s="168"/>
      <c r="L89" s="168"/>
      <c r="M89" s="168"/>
      <c r="N89" s="168"/>
      <c r="O89" s="168"/>
      <c r="P89" s="168"/>
      <c r="Q89" s="9"/>
      <c r="R89" s="9"/>
      <c r="S89" s="9"/>
      <c r="T89" s="9"/>
      <c r="U89" s="9"/>
      <c r="V89" s="9"/>
      <c r="W89" s="9"/>
      <c r="X89" s="9"/>
      <c r="Y89" s="9"/>
      <c r="Z89" s="12"/>
    </row>
    <row r="90" spans="1:26" ht="14.25" customHeight="1">
      <c r="A90" s="12"/>
      <c r="B90" s="12"/>
      <c r="C90" s="12" t="s">
        <v>70</v>
      </c>
      <c r="D90" s="12"/>
      <c r="E90" s="12"/>
      <c r="F90" s="402">
        <f t="shared" ref="F90:F95" si="28">SUM(G90:W90)</f>
        <v>221.04</v>
      </c>
      <c r="G90" s="137">
        <v>156</v>
      </c>
      <c r="H90" s="137">
        <v>0</v>
      </c>
      <c r="I90" s="156">
        <v>0</v>
      </c>
      <c r="J90" s="137">
        <v>8.69</v>
      </c>
      <c r="K90" s="137">
        <v>17.68</v>
      </c>
      <c r="L90" s="137">
        <v>2.91</v>
      </c>
      <c r="M90" s="137">
        <v>0</v>
      </c>
      <c r="N90" s="137">
        <v>19.100000000000001</v>
      </c>
      <c r="O90" s="137">
        <v>16.66</v>
      </c>
      <c r="P90" s="168"/>
      <c r="Q90" s="137">
        <v>0</v>
      </c>
      <c r="R90" s="9"/>
      <c r="S90" s="9"/>
      <c r="T90" s="9"/>
      <c r="U90" s="9"/>
      <c r="V90" s="9"/>
      <c r="W90" s="9"/>
      <c r="X90" s="9"/>
      <c r="Y90" s="9"/>
      <c r="Z90" s="12"/>
    </row>
    <row r="91" spans="1:26" ht="14.25" customHeight="1">
      <c r="A91" s="12"/>
      <c r="B91" s="12"/>
      <c r="C91" s="12" t="s">
        <v>71</v>
      </c>
      <c r="D91" s="12"/>
      <c r="E91" s="12"/>
      <c r="F91" s="402">
        <f t="shared" si="28"/>
        <v>221.04</v>
      </c>
      <c r="G91" s="137">
        <v>156</v>
      </c>
      <c r="H91" s="137">
        <v>0</v>
      </c>
      <c r="I91" s="137">
        <v>0</v>
      </c>
      <c r="J91" s="137">
        <v>8.69</v>
      </c>
      <c r="K91" s="137">
        <v>17.68</v>
      </c>
      <c r="L91" s="137">
        <v>2.91</v>
      </c>
      <c r="M91" s="137">
        <v>0</v>
      </c>
      <c r="N91" s="137">
        <v>19.100000000000001</v>
      </c>
      <c r="O91" s="137">
        <v>16.66</v>
      </c>
      <c r="P91" s="168"/>
      <c r="Q91" s="137">
        <v>0</v>
      </c>
      <c r="R91" s="9"/>
      <c r="S91" s="9"/>
      <c r="T91" s="9"/>
      <c r="U91" s="9"/>
      <c r="V91" s="9"/>
      <c r="W91" s="9"/>
      <c r="X91" s="9"/>
      <c r="Y91" s="9"/>
      <c r="Z91" s="12"/>
    </row>
    <row r="92" spans="1:26" ht="14.25" customHeight="1">
      <c r="A92" s="12"/>
      <c r="B92" s="12"/>
      <c r="C92" s="12" t="s">
        <v>72</v>
      </c>
      <c r="D92" s="12"/>
      <c r="E92" s="12"/>
      <c r="F92" s="402">
        <f t="shared" si="28"/>
        <v>221.04</v>
      </c>
      <c r="G92" s="137">
        <v>156</v>
      </c>
      <c r="H92" s="137">
        <v>0</v>
      </c>
      <c r="I92" s="137">
        <v>0</v>
      </c>
      <c r="J92" s="137">
        <v>8.69</v>
      </c>
      <c r="K92" s="137">
        <v>17.68</v>
      </c>
      <c r="L92" s="137">
        <v>2.91</v>
      </c>
      <c r="M92" s="137">
        <v>0</v>
      </c>
      <c r="N92" s="137">
        <v>19.100000000000001</v>
      </c>
      <c r="O92" s="137">
        <v>16.66</v>
      </c>
      <c r="P92" s="168"/>
      <c r="Q92" s="137">
        <v>0</v>
      </c>
      <c r="R92" s="9"/>
      <c r="S92" s="9"/>
      <c r="T92" s="9"/>
      <c r="U92" s="9"/>
      <c r="V92" s="9"/>
      <c r="W92" s="9"/>
      <c r="X92" s="9"/>
      <c r="Y92" s="9"/>
      <c r="Z92" s="12"/>
    </row>
    <row r="93" spans="1:26" ht="14.25" hidden="1" customHeight="1">
      <c r="A93" s="405"/>
      <c r="B93" s="405"/>
      <c r="C93" s="405" t="s">
        <v>241</v>
      </c>
      <c r="D93" s="405"/>
      <c r="E93" s="405"/>
      <c r="F93" s="406">
        <f t="shared" si="28"/>
        <v>74.22</v>
      </c>
      <c r="G93" s="408">
        <v>2.74</v>
      </c>
      <c r="H93" s="408">
        <v>2.1800000000000002</v>
      </c>
      <c r="I93" s="408"/>
      <c r="J93" s="137">
        <v>8.69</v>
      </c>
      <c r="K93" s="137">
        <v>17.68</v>
      </c>
      <c r="L93" s="137">
        <v>2.91</v>
      </c>
      <c r="M93" s="408">
        <v>4.26</v>
      </c>
      <c r="N93" s="137">
        <v>19.100000000000001</v>
      </c>
      <c r="O93" s="137">
        <v>16.66</v>
      </c>
      <c r="P93" s="412"/>
      <c r="Q93" s="137">
        <v>0</v>
      </c>
      <c r="R93" s="409"/>
      <c r="S93" s="409"/>
      <c r="T93" s="409"/>
      <c r="U93" s="409"/>
      <c r="V93" s="409"/>
      <c r="W93" s="409"/>
      <c r="X93" s="409"/>
      <c r="Y93" s="409"/>
      <c r="Z93" s="405"/>
    </row>
    <row r="94" spans="1:26" ht="14.25" customHeight="1">
      <c r="A94" s="12"/>
      <c r="B94" s="12"/>
      <c r="C94" s="12" t="s">
        <v>68</v>
      </c>
      <c r="D94" s="12"/>
      <c r="E94" s="12"/>
      <c r="F94" s="402">
        <f t="shared" si="28"/>
        <v>221.04</v>
      </c>
      <c r="G94" s="137">
        <v>156</v>
      </c>
      <c r="H94" s="137">
        <v>0</v>
      </c>
      <c r="I94" s="137">
        <v>0</v>
      </c>
      <c r="J94" s="137">
        <v>8.69</v>
      </c>
      <c r="K94" s="137">
        <v>17.68</v>
      </c>
      <c r="L94" s="137">
        <v>2.91</v>
      </c>
      <c r="M94" s="137">
        <v>0</v>
      </c>
      <c r="N94" s="137">
        <v>19.100000000000001</v>
      </c>
      <c r="O94" s="137">
        <v>16.66</v>
      </c>
      <c r="P94" s="168"/>
      <c r="Q94" s="137">
        <v>0</v>
      </c>
      <c r="R94" s="9"/>
      <c r="S94" s="9"/>
      <c r="T94" s="9"/>
      <c r="U94" s="9"/>
      <c r="V94" s="9"/>
      <c r="W94" s="9"/>
      <c r="X94" s="9"/>
      <c r="Y94" s="9"/>
      <c r="Z94" s="12"/>
    </row>
    <row r="95" spans="1:26" ht="14.25" customHeight="1">
      <c r="A95" s="12"/>
      <c r="B95" s="12"/>
      <c r="C95" s="12" t="s">
        <v>69</v>
      </c>
      <c r="D95" s="12"/>
      <c r="E95" s="12"/>
      <c r="F95" s="402">
        <f t="shared" si="28"/>
        <v>221.04</v>
      </c>
      <c r="G95" s="137">
        <v>156</v>
      </c>
      <c r="H95" s="137">
        <v>0</v>
      </c>
      <c r="I95" s="137">
        <v>0</v>
      </c>
      <c r="J95" s="137">
        <v>8.69</v>
      </c>
      <c r="K95" s="137">
        <v>17.68</v>
      </c>
      <c r="L95" s="137">
        <v>2.91</v>
      </c>
      <c r="M95" s="137">
        <v>0</v>
      </c>
      <c r="N95" s="137">
        <v>19.100000000000001</v>
      </c>
      <c r="O95" s="137">
        <v>16.66</v>
      </c>
      <c r="P95" s="168"/>
      <c r="Q95" s="137">
        <v>0</v>
      </c>
      <c r="R95" s="9"/>
      <c r="S95" s="9"/>
      <c r="T95" s="9"/>
      <c r="U95" s="9"/>
      <c r="V95" s="9"/>
      <c r="W95" s="9"/>
      <c r="X95" s="9"/>
      <c r="Y95" s="9"/>
      <c r="Z95" s="12"/>
    </row>
    <row r="96" spans="1:26" ht="14.25" customHeight="1">
      <c r="A96" s="12"/>
      <c r="B96" s="12"/>
      <c r="C96" s="12"/>
      <c r="D96" s="12"/>
      <c r="E96" s="12"/>
      <c r="F96" s="402"/>
      <c r="G96" s="137"/>
      <c r="H96" s="137"/>
      <c r="I96" s="137"/>
      <c r="J96" s="137"/>
      <c r="K96" s="137"/>
      <c r="L96" s="137"/>
      <c r="M96" s="137"/>
      <c r="N96" s="137"/>
      <c r="O96" s="137"/>
      <c r="P96" s="168"/>
      <c r="Q96" s="137"/>
      <c r="R96" s="9"/>
      <c r="S96" s="9"/>
      <c r="T96" s="9"/>
      <c r="U96" s="9"/>
      <c r="V96" s="9"/>
      <c r="W96" s="9"/>
      <c r="X96" s="9"/>
      <c r="Y96" s="9"/>
      <c r="Z96" s="12"/>
    </row>
    <row r="97" spans="1:26" ht="14.25" customHeight="1">
      <c r="A97" s="12"/>
      <c r="B97" s="12" t="s">
        <v>58</v>
      </c>
      <c r="C97" s="12"/>
      <c r="D97" s="12"/>
      <c r="E97" s="12"/>
      <c r="F97" s="402"/>
      <c r="G97" s="168"/>
      <c r="H97" s="168"/>
      <c r="I97" s="168"/>
      <c r="J97" s="168"/>
      <c r="K97" s="168"/>
      <c r="L97" s="168"/>
      <c r="M97" s="168"/>
      <c r="N97" s="168"/>
      <c r="O97" s="168"/>
      <c r="P97" s="168"/>
      <c r="Q97" s="9"/>
      <c r="R97" s="9"/>
      <c r="S97" s="9"/>
      <c r="T97" s="9"/>
      <c r="U97" s="9"/>
      <c r="V97" s="9"/>
      <c r="W97" s="9"/>
      <c r="X97" s="9"/>
      <c r="Y97" s="9"/>
      <c r="Z97" s="12"/>
    </row>
    <row r="98" spans="1:26" ht="14.25" customHeight="1">
      <c r="A98" s="12"/>
      <c r="B98" s="12"/>
      <c r="C98" s="12" t="s">
        <v>61</v>
      </c>
      <c r="D98" s="12"/>
      <c r="E98" s="12"/>
      <c r="F98" s="402">
        <f t="shared" ref="F98:F99" si="29">SUM(G98:W98)</f>
        <v>147.77000000000001</v>
      </c>
      <c r="G98" s="137">
        <v>12.78</v>
      </c>
      <c r="H98" s="137">
        <v>3.86</v>
      </c>
      <c r="I98" s="137">
        <v>2.34</v>
      </c>
      <c r="J98" s="137">
        <v>9.85</v>
      </c>
      <c r="K98" s="137">
        <v>5.0999999999999996</v>
      </c>
      <c r="L98" s="137">
        <v>3.9</v>
      </c>
      <c r="M98" s="137">
        <v>6.37</v>
      </c>
      <c r="N98" s="137">
        <v>50.36</v>
      </c>
      <c r="O98" s="137">
        <v>6.19</v>
      </c>
      <c r="P98" s="168"/>
      <c r="Q98" s="137">
        <v>47.02</v>
      </c>
      <c r="R98" s="9"/>
      <c r="S98" s="9"/>
      <c r="T98" s="9"/>
      <c r="U98" s="9"/>
      <c r="V98" s="9"/>
      <c r="W98" s="9"/>
      <c r="X98" s="9"/>
      <c r="Y98" s="9"/>
      <c r="Z98" s="12"/>
    </row>
    <row r="99" spans="1:26" ht="14.25" customHeight="1">
      <c r="A99" s="12"/>
      <c r="B99" s="12"/>
      <c r="C99" s="12" t="s">
        <v>62</v>
      </c>
      <c r="D99" s="12"/>
      <c r="E99" s="12"/>
      <c r="F99" s="402">
        <f t="shared" si="29"/>
        <v>92.99</v>
      </c>
      <c r="G99" s="137">
        <v>7.83</v>
      </c>
      <c r="H99" s="137">
        <v>2.88</v>
      </c>
      <c r="I99" s="137">
        <v>1.25</v>
      </c>
      <c r="J99" s="137">
        <v>6.56</v>
      </c>
      <c r="K99" s="137">
        <v>3.38</v>
      </c>
      <c r="L99" s="137">
        <v>2.5</v>
      </c>
      <c r="M99" s="137">
        <v>3.9</v>
      </c>
      <c r="N99" s="137">
        <v>30.89</v>
      </c>
      <c r="O99" s="137">
        <v>3.58</v>
      </c>
      <c r="P99" s="168"/>
      <c r="Q99" s="137">
        <v>30.22</v>
      </c>
      <c r="R99" s="9"/>
      <c r="S99" s="9"/>
      <c r="T99" s="9"/>
      <c r="U99" s="9"/>
      <c r="V99" s="9"/>
      <c r="W99" s="9"/>
      <c r="X99" s="9"/>
      <c r="Y99" s="9"/>
      <c r="Z99" s="12"/>
    </row>
    <row r="100" spans="1:26" ht="14.25" customHeight="1">
      <c r="A100" s="12"/>
      <c r="B100" s="12" t="s">
        <v>60</v>
      </c>
      <c r="C100" s="12"/>
      <c r="D100" s="12"/>
      <c r="E100" s="12"/>
      <c r="F100" s="402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  <c r="Q100" s="9"/>
      <c r="R100" s="9"/>
      <c r="S100" s="9"/>
      <c r="T100" s="9"/>
      <c r="U100" s="9"/>
      <c r="V100" s="9"/>
      <c r="W100" s="9"/>
      <c r="X100" s="9"/>
      <c r="Y100" s="9"/>
      <c r="Z100" s="12"/>
    </row>
    <row r="101" spans="1:26" ht="14.25" customHeight="1">
      <c r="A101" s="12"/>
      <c r="B101" s="12"/>
      <c r="C101" s="12" t="s">
        <v>61</v>
      </c>
      <c r="D101" s="12"/>
      <c r="E101" s="12"/>
      <c r="F101" s="402">
        <f t="shared" ref="F101:F105" si="30">SUM(G101:W101)</f>
        <v>149.4</v>
      </c>
      <c r="G101" s="137">
        <v>12.95</v>
      </c>
      <c r="H101" s="137">
        <v>1.97</v>
      </c>
      <c r="I101" s="137"/>
      <c r="J101" s="137">
        <v>7.31</v>
      </c>
      <c r="K101" s="137">
        <v>5.22</v>
      </c>
      <c r="L101" s="137">
        <v>5.91</v>
      </c>
      <c r="M101" s="137">
        <v>8.61</v>
      </c>
      <c r="N101" s="137">
        <v>55.53</v>
      </c>
      <c r="O101" s="137">
        <v>3.04</v>
      </c>
      <c r="P101" s="168"/>
      <c r="Q101" s="137">
        <v>48.86</v>
      </c>
      <c r="R101" s="9"/>
      <c r="S101" s="9"/>
      <c r="T101" s="9"/>
      <c r="U101" s="9"/>
      <c r="V101" s="9"/>
      <c r="W101" s="9"/>
      <c r="X101" s="9"/>
      <c r="Y101" s="9"/>
      <c r="Z101" s="12"/>
    </row>
    <row r="102" spans="1:26" ht="14.25" customHeight="1">
      <c r="A102" s="12"/>
      <c r="B102" s="12"/>
      <c r="C102" s="12" t="s">
        <v>62</v>
      </c>
      <c r="D102" s="12"/>
      <c r="E102" s="12"/>
      <c r="F102" s="402">
        <f t="shared" si="30"/>
        <v>102.45</v>
      </c>
      <c r="G102" s="137">
        <v>19.920000000000002</v>
      </c>
      <c r="H102" s="137">
        <v>1.05</v>
      </c>
      <c r="I102" s="137"/>
      <c r="J102" s="137">
        <v>3.42</v>
      </c>
      <c r="K102" s="137">
        <v>4.67</v>
      </c>
      <c r="L102" s="137">
        <v>2.11</v>
      </c>
      <c r="M102" s="137">
        <v>2.89</v>
      </c>
      <c r="N102" s="137">
        <v>26.46</v>
      </c>
      <c r="O102" s="137">
        <v>3.28</v>
      </c>
      <c r="P102" s="168"/>
      <c r="Q102" s="137">
        <v>38.65</v>
      </c>
      <c r="R102" s="9"/>
      <c r="S102" s="9"/>
      <c r="T102" s="9"/>
      <c r="U102" s="9"/>
      <c r="V102" s="9"/>
      <c r="W102" s="9"/>
      <c r="X102" s="9"/>
      <c r="Y102" s="9"/>
      <c r="Z102" s="12"/>
    </row>
    <row r="103" spans="1:26" ht="14.25" customHeight="1">
      <c r="A103" s="12"/>
      <c r="B103" s="12"/>
      <c r="C103" s="12" t="s">
        <v>125</v>
      </c>
      <c r="D103" s="12"/>
      <c r="E103" s="12"/>
      <c r="F103" s="402">
        <f t="shared" si="30"/>
        <v>83.41</v>
      </c>
      <c r="G103" s="137">
        <v>10.28</v>
      </c>
      <c r="H103" s="137">
        <v>2.17</v>
      </c>
      <c r="I103" s="137">
        <v>1.6</v>
      </c>
      <c r="J103" s="137">
        <v>5.68</v>
      </c>
      <c r="K103" s="137">
        <v>3.47</v>
      </c>
      <c r="L103" s="137">
        <v>2.61</v>
      </c>
      <c r="M103" s="137">
        <v>2.5099999999999998</v>
      </c>
      <c r="N103" s="137">
        <v>25.75</v>
      </c>
      <c r="O103" s="137">
        <v>2.56</v>
      </c>
      <c r="P103" s="168"/>
      <c r="Q103" s="137">
        <v>26.78</v>
      </c>
      <c r="R103" s="9"/>
      <c r="S103" s="9"/>
      <c r="T103" s="9"/>
      <c r="U103" s="9"/>
      <c r="V103" s="9"/>
      <c r="W103" s="9"/>
      <c r="X103" s="9"/>
      <c r="Y103" s="9"/>
      <c r="Z103" s="12"/>
    </row>
    <row r="104" spans="1:26" ht="14.25" customHeight="1">
      <c r="A104" s="12"/>
      <c r="B104" s="12"/>
      <c r="C104" s="12" t="s">
        <v>244</v>
      </c>
      <c r="D104" s="12"/>
      <c r="E104" s="12"/>
      <c r="F104" s="402">
        <f t="shared" si="30"/>
        <v>65.16</v>
      </c>
      <c r="G104" s="137">
        <v>2.74</v>
      </c>
      <c r="H104" s="137">
        <v>2.1800000000000002</v>
      </c>
      <c r="I104" s="137"/>
      <c r="J104" s="137">
        <v>4.8600000000000003</v>
      </c>
      <c r="K104" s="137">
        <v>2.72</v>
      </c>
      <c r="L104" s="137">
        <v>1.65</v>
      </c>
      <c r="M104" s="137">
        <v>4.26</v>
      </c>
      <c r="N104" s="137">
        <v>20.36</v>
      </c>
      <c r="O104" s="137">
        <v>3.9</v>
      </c>
      <c r="P104" s="168"/>
      <c r="Q104" s="137">
        <v>22.49</v>
      </c>
      <c r="R104" s="9"/>
      <c r="S104" s="9"/>
      <c r="T104" s="9"/>
      <c r="U104" s="9"/>
      <c r="V104" s="9"/>
      <c r="W104" s="9"/>
      <c r="X104" s="9"/>
      <c r="Y104" s="9"/>
      <c r="Z104" s="12"/>
    </row>
    <row r="105" spans="1:26" ht="14.25" customHeight="1">
      <c r="A105" s="12"/>
      <c r="B105" s="12"/>
      <c r="C105" s="12" t="s">
        <v>75</v>
      </c>
      <c r="D105" s="12"/>
      <c r="E105" s="12"/>
      <c r="F105" s="402">
        <f t="shared" si="30"/>
        <v>177.99</v>
      </c>
      <c r="G105" s="137">
        <v>32.630000000000003</v>
      </c>
      <c r="H105" s="137">
        <v>0.72</v>
      </c>
      <c r="I105" s="137">
        <v>0.52</v>
      </c>
      <c r="J105" s="137">
        <v>8.17</v>
      </c>
      <c r="K105" s="137">
        <v>7.41</v>
      </c>
      <c r="L105" s="137">
        <v>6.26</v>
      </c>
      <c r="M105" s="137">
        <v>10.4</v>
      </c>
      <c r="N105" s="137">
        <v>52.1</v>
      </c>
      <c r="O105" s="137">
        <v>4.13</v>
      </c>
      <c r="P105" s="168"/>
      <c r="Q105" s="137">
        <v>55.65</v>
      </c>
      <c r="R105" s="9"/>
      <c r="S105" s="9"/>
      <c r="T105" s="9"/>
      <c r="U105" s="9"/>
      <c r="V105" s="9"/>
      <c r="W105" s="9"/>
      <c r="X105" s="9"/>
      <c r="Y105" s="9"/>
      <c r="Z105" s="12"/>
    </row>
    <row r="106" spans="1:26" ht="14.25" customHeight="1">
      <c r="A106" s="12"/>
      <c r="B106" s="12"/>
      <c r="C106" s="12"/>
      <c r="D106" s="12"/>
      <c r="E106" s="12"/>
      <c r="F106" s="402"/>
      <c r="G106" s="137"/>
      <c r="H106" s="137"/>
      <c r="I106" s="137"/>
      <c r="J106" s="137"/>
      <c r="K106" s="137"/>
      <c r="L106" s="137"/>
      <c r="M106" s="137"/>
      <c r="N106" s="137"/>
      <c r="O106" s="137"/>
      <c r="P106" s="168"/>
      <c r="Q106" s="137"/>
      <c r="R106" s="9"/>
      <c r="S106" s="9"/>
      <c r="T106" s="9"/>
      <c r="U106" s="9"/>
      <c r="V106" s="9"/>
      <c r="W106" s="9"/>
      <c r="X106" s="9"/>
      <c r="Y106" s="9"/>
      <c r="Z106" s="12"/>
    </row>
    <row r="107" spans="1:26" ht="14.25" customHeight="1">
      <c r="A107" s="12" t="s">
        <v>164</v>
      </c>
      <c r="B107" s="12"/>
      <c r="C107" s="12"/>
      <c r="D107" s="12"/>
      <c r="E107" s="12"/>
      <c r="F107" s="402"/>
      <c r="G107" s="137"/>
      <c r="H107" s="137"/>
      <c r="I107" s="137"/>
      <c r="J107" s="137"/>
      <c r="K107" s="137"/>
      <c r="L107" s="137"/>
      <c r="M107" s="137"/>
      <c r="N107" s="137"/>
      <c r="O107" s="137"/>
      <c r="P107" s="168"/>
      <c r="Q107" s="137"/>
      <c r="R107" s="9"/>
      <c r="S107" s="9"/>
      <c r="T107" s="9"/>
      <c r="U107" s="9"/>
      <c r="V107" s="9"/>
      <c r="W107" s="9"/>
      <c r="X107" s="9"/>
      <c r="Y107" s="9"/>
      <c r="Z107" s="12"/>
    </row>
    <row r="108" spans="1:26" ht="14.25" customHeight="1">
      <c r="A108" s="12"/>
      <c r="B108" s="12"/>
      <c r="C108" s="12"/>
      <c r="D108" s="12"/>
      <c r="E108" s="12"/>
      <c r="F108" s="402"/>
      <c r="G108" s="137"/>
      <c r="H108" s="137"/>
      <c r="I108" s="137"/>
      <c r="J108" s="137"/>
      <c r="K108" s="137"/>
      <c r="L108" s="137"/>
      <c r="M108" s="137"/>
      <c r="N108" s="137"/>
      <c r="O108" s="137"/>
      <c r="P108" s="168"/>
      <c r="Q108" s="137"/>
      <c r="R108" s="9"/>
      <c r="S108" s="9"/>
      <c r="T108" s="9"/>
      <c r="U108" s="9"/>
      <c r="V108" s="9"/>
      <c r="W108" s="9"/>
      <c r="X108" s="9"/>
      <c r="Y108" s="9"/>
      <c r="Z108" s="12"/>
    </row>
    <row r="109" spans="1:26" ht="14.25" customHeight="1">
      <c r="A109" s="12"/>
      <c r="B109" s="12" t="s">
        <v>139</v>
      </c>
      <c r="C109" s="12"/>
      <c r="D109" s="12"/>
      <c r="E109" s="12"/>
      <c r="F109" s="401" t="s">
        <v>107</v>
      </c>
      <c r="G109" s="9" t="s">
        <v>86</v>
      </c>
      <c r="H109" s="9" t="s">
        <v>100</v>
      </c>
      <c r="I109" s="9" t="s">
        <v>101</v>
      </c>
      <c r="J109" s="9" t="s">
        <v>102</v>
      </c>
      <c r="K109" s="9" t="s">
        <v>90</v>
      </c>
      <c r="L109" s="9" t="s">
        <v>103</v>
      </c>
      <c r="M109" s="9" t="s">
        <v>104</v>
      </c>
      <c r="N109" s="9" t="s">
        <v>105</v>
      </c>
      <c r="O109" s="9" t="s">
        <v>94</v>
      </c>
      <c r="P109" s="9"/>
      <c r="Q109" s="9" t="s">
        <v>106</v>
      </c>
      <c r="R109" s="9"/>
      <c r="S109" s="9"/>
      <c r="T109" s="9"/>
      <c r="U109" s="9"/>
      <c r="V109" s="9"/>
      <c r="W109" s="9"/>
      <c r="X109" s="9"/>
      <c r="Y109" s="9"/>
      <c r="Z109" s="12"/>
    </row>
    <row r="110" spans="1:26" ht="14.25" customHeight="1">
      <c r="A110" s="12"/>
      <c r="B110" s="12"/>
      <c r="C110" s="12" t="s">
        <v>135</v>
      </c>
      <c r="D110" s="12"/>
      <c r="E110" s="12"/>
      <c r="F110" s="402">
        <f>SUM(G110:W110)</f>
        <v>0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2"/>
    </row>
    <row r="111" spans="1:26" ht="14.25" customHeight="1">
      <c r="A111" s="12"/>
      <c r="B111" s="12" t="s">
        <v>140</v>
      </c>
      <c r="C111" s="12"/>
      <c r="D111" s="12"/>
      <c r="E111" s="12"/>
      <c r="F111" s="402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2"/>
    </row>
    <row r="112" spans="1:26" ht="14.25" customHeight="1">
      <c r="A112" s="12"/>
      <c r="B112" s="12"/>
      <c r="C112" s="12" t="s">
        <v>245</v>
      </c>
      <c r="D112" s="12"/>
      <c r="E112" s="12"/>
      <c r="F112" s="402">
        <f>SUM(G112:W112)</f>
        <v>0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2"/>
    </row>
    <row r="113" spans="1:26" ht="14.25" customHeight="1">
      <c r="A113" s="12"/>
      <c r="B113" s="12"/>
      <c r="C113" s="12"/>
      <c r="D113" s="12"/>
      <c r="E113" s="12"/>
      <c r="F113" s="402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2"/>
    </row>
    <row r="114" spans="1:26" ht="14.25" customHeight="1">
      <c r="A114" s="12"/>
      <c r="B114" s="12" t="s">
        <v>134</v>
      </c>
      <c r="C114" s="12"/>
      <c r="D114" s="12"/>
      <c r="E114" s="12"/>
      <c r="F114" s="403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2"/>
    </row>
    <row r="115" spans="1:26" ht="14.25" customHeight="1">
      <c r="A115" s="12"/>
      <c r="B115" s="12"/>
      <c r="C115" s="12" t="s">
        <v>135</v>
      </c>
      <c r="D115" s="12"/>
      <c r="E115" s="12"/>
      <c r="F115" s="402">
        <f>SUM(G115:W115)</f>
        <v>0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2"/>
    </row>
    <row r="116" spans="1:26" ht="14.25" customHeight="1">
      <c r="A116" s="12"/>
      <c r="B116" s="12" t="s">
        <v>138</v>
      </c>
      <c r="C116" s="12"/>
      <c r="D116" s="12"/>
      <c r="E116" s="12"/>
      <c r="F116" s="402"/>
      <c r="G116" s="168"/>
      <c r="H116" s="168"/>
      <c r="I116" s="168"/>
      <c r="J116" s="168"/>
      <c r="K116" s="168"/>
      <c r="L116" s="168"/>
      <c r="M116" s="168"/>
      <c r="N116" s="168"/>
      <c r="O116" s="168"/>
      <c r="P116" s="168"/>
      <c r="Q116" s="9"/>
      <c r="R116" s="9"/>
      <c r="S116" s="9"/>
      <c r="T116" s="9"/>
      <c r="U116" s="9"/>
      <c r="V116" s="9"/>
      <c r="W116" s="9"/>
      <c r="X116" s="9"/>
      <c r="Y116" s="9"/>
      <c r="Z116" s="12"/>
    </row>
    <row r="117" spans="1:26" ht="14.25" customHeight="1">
      <c r="A117" s="12"/>
      <c r="B117" s="12"/>
      <c r="C117" s="12" t="s">
        <v>137</v>
      </c>
      <c r="D117" s="12"/>
      <c r="E117" s="12"/>
      <c r="F117" s="402">
        <f>SUM(G117:W117)</f>
        <v>0</v>
      </c>
      <c r="G117" s="168"/>
      <c r="H117" s="168"/>
      <c r="I117" s="168"/>
      <c r="J117" s="168"/>
      <c r="K117" s="168"/>
      <c r="L117" s="168"/>
      <c r="M117" s="168"/>
      <c r="N117" s="168"/>
      <c r="O117" s="168"/>
      <c r="P117" s="168"/>
      <c r="Q117" s="9"/>
      <c r="R117" s="9"/>
      <c r="S117" s="9"/>
      <c r="T117" s="9"/>
      <c r="U117" s="9"/>
      <c r="V117" s="9"/>
      <c r="W117" s="9"/>
      <c r="X117" s="9"/>
      <c r="Y117" s="9"/>
      <c r="Z117" s="12"/>
    </row>
    <row r="118" spans="1:26" ht="14.25" customHeight="1">
      <c r="A118" s="12"/>
      <c r="B118" s="12"/>
      <c r="C118" s="12"/>
      <c r="D118" s="12"/>
      <c r="E118" s="12"/>
      <c r="F118" s="413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2"/>
    </row>
    <row r="119" spans="1:26" ht="14.25" customHeight="1">
      <c r="A119" s="12"/>
      <c r="B119" s="12"/>
      <c r="C119" s="12"/>
      <c r="D119" s="12"/>
      <c r="E119" s="12"/>
      <c r="F119" s="12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2"/>
    </row>
    <row r="120" spans="1:26" ht="14.25" customHeight="1">
      <c r="A120" s="12"/>
      <c r="B120" s="12"/>
      <c r="C120" s="12"/>
      <c r="D120" s="12"/>
      <c r="E120" s="12"/>
      <c r="F120" s="12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2"/>
    </row>
    <row r="121" spans="1:26" ht="14.25" customHeight="1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</row>
    <row r="122" spans="1:26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spans="1:26" ht="14.25" customHeight="1">
      <c r="A123" s="96" t="s">
        <v>113</v>
      </c>
      <c r="B123" s="12"/>
      <c r="C123" s="12"/>
      <c r="D123" s="12"/>
      <c r="F123" s="401" t="s">
        <v>113</v>
      </c>
      <c r="G123" s="12" t="s">
        <v>109</v>
      </c>
      <c r="H123" s="12" t="s">
        <v>110</v>
      </c>
      <c r="I123" s="12"/>
      <c r="J123" s="47" t="s">
        <v>111</v>
      </c>
      <c r="L123" s="414" t="s">
        <v>112</v>
      </c>
      <c r="M123" s="12"/>
      <c r="N123" s="12"/>
      <c r="O123" s="12"/>
      <c r="P123" s="12"/>
      <c r="Q123" s="12"/>
      <c r="R123" s="12"/>
      <c r="S123" s="12"/>
      <c r="T123" s="12"/>
      <c r="U123" s="12"/>
    </row>
    <row r="124" spans="1:26" ht="14.25" customHeight="1">
      <c r="A124" s="12"/>
      <c r="B124" s="12"/>
      <c r="C124" s="12"/>
      <c r="D124" s="12"/>
      <c r="E124" s="12"/>
      <c r="F124" s="415"/>
      <c r="G124" s="12"/>
      <c r="H124" s="12"/>
      <c r="I124" s="12"/>
      <c r="J124" s="47"/>
      <c r="K124" s="12"/>
      <c r="L124" s="47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>
      <c r="A125" s="12" t="s">
        <v>239</v>
      </c>
      <c r="B125" s="12"/>
      <c r="C125" s="12"/>
      <c r="D125" s="12"/>
      <c r="F125" s="403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spans="1:26" ht="14.25" customHeight="1">
      <c r="A126" s="12"/>
      <c r="B126" s="12" t="s">
        <v>131</v>
      </c>
      <c r="C126" s="12"/>
      <c r="D126" s="12"/>
      <c r="F126" s="402"/>
      <c r="G126" s="219"/>
      <c r="H126" s="219"/>
      <c r="I126" s="219"/>
      <c r="J126" s="416"/>
      <c r="K126" s="219"/>
      <c r="L126" s="416"/>
      <c r="M126" s="12"/>
      <c r="N126" s="12"/>
      <c r="O126" s="12"/>
      <c r="P126" s="12"/>
      <c r="Q126" s="12"/>
      <c r="R126" s="12"/>
      <c r="S126" s="12"/>
      <c r="T126" s="12"/>
      <c r="U126" s="12"/>
    </row>
    <row r="127" spans="1:26" ht="14.25" customHeight="1">
      <c r="A127" s="12"/>
      <c r="B127" s="12"/>
      <c r="C127" s="12" t="s">
        <v>61</v>
      </c>
      <c r="D127" s="12"/>
      <c r="F127" s="402">
        <f t="shared" ref="F127:F128" si="31">G127*J127+L127</f>
        <v>648.47399999999993</v>
      </c>
      <c r="G127" s="219">
        <v>152.4</v>
      </c>
      <c r="H127" s="219"/>
      <c r="I127" s="219"/>
      <c r="J127" s="416">
        <v>4.0599999999999996</v>
      </c>
      <c r="K127" s="219"/>
      <c r="L127" s="416">
        <v>29.73</v>
      </c>
      <c r="M127" s="12"/>
      <c r="N127" s="12"/>
      <c r="O127" s="12"/>
      <c r="P127" s="12"/>
      <c r="Q127" s="12"/>
      <c r="R127" s="12"/>
      <c r="S127" s="12"/>
      <c r="T127" s="12"/>
      <c r="U127" s="12"/>
    </row>
    <row r="128" spans="1:26" ht="14.25" customHeight="1">
      <c r="A128" s="12"/>
      <c r="B128" s="12"/>
      <c r="C128" s="12" t="s">
        <v>62</v>
      </c>
      <c r="D128" s="12"/>
      <c r="F128" s="402">
        <f t="shared" si="31"/>
        <v>582.79100000000005</v>
      </c>
      <c r="G128" s="219">
        <v>68.099999999999994</v>
      </c>
      <c r="H128" s="219"/>
      <c r="I128" s="219"/>
      <c r="J128" s="416">
        <v>8.2100000000000009</v>
      </c>
      <c r="K128" s="219"/>
      <c r="L128" s="416">
        <v>23.69</v>
      </c>
      <c r="M128" s="12"/>
      <c r="N128" s="12"/>
      <c r="O128" s="12"/>
      <c r="P128" s="12"/>
      <c r="Q128" s="12"/>
      <c r="R128" s="12"/>
      <c r="S128" s="12"/>
      <c r="T128" s="12"/>
      <c r="U128" s="12"/>
    </row>
    <row r="129" spans="1:26" ht="14.25" customHeight="1">
      <c r="A129" s="12"/>
      <c r="B129" s="12" t="s">
        <v>249</v>
      </c>
      <c r="C129" s="12"/>
      <c r="D129" s="12"/>
      <c r="E129" s="12"/>
      <c r="F129" s="402"/>
      <c r="G129" s="219"/>
      <c r="H129" s="219"/>
      <c r="I129" s="219"/>
      <c r="J129" s="416"/>
      <c r="K129" s="219"/>
      <c r="L129" s="416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>
      <c r="A130" s="12"/>
      <c r="B130" s="12"/>
      <c r="C130" s="12" t="s">
        <v>70</v>
      </c>
      <c r="D130" s="12"/>
      <c r="E130" s="12"/>
      <c r="F130" s="402">
        <f t="shared" ref="F130:F134" si="32">G130*J130+L130</f>
        <v>650.91</v>
      </c>
      <c r="G130" s="417">
        <f t="shared" ref="G130:G134" si="33">G136</f>
        <v>153</v>
      </c>
      <c r="H130" s="219"/>
      <c r="I130" s="219"/>
      <c r="J130" s="416">
        <f t="shared" ref="J130:J131" si="34">J127</f>
        <v>4.0599999999999996</v>
      </c>
      <c r="K130" s="219"/>
      <c r="L130" s="416">
        <f t="shared" ref="L130:L131" si="35">L127</f>
        <v>29.73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>
      <c r="A131" s="12"/>
      <c r="B131" s="12"/>
      <c r="C131" s="12" t="s">
        <v>71</v>
      </c>
      <c r="D131" s="12"/>
      <c r="E131" s="12"/>
      <c r="F131" s="402">
        <f t="shared" si="32"/>
        <v>371.79400000000004</v>
      </c>
      <c r="G131" s="417">
        <f t="shared" si="33"/>
        <v>42.4</v>
      </c>
      <c r="H131" s="219"/>
      <c r="I131" s="219"/>
      <c r="J131" s="416">
        <f t="shared" si="34"/>
        <v>8.2100000000000009</v>
      </c>
      <c r="K131" s="219"/>
      <c r="L131" s="416">
        <f t="shared" si="35"/>
        <v>23.69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>
      <c r="A132" s="12"/>
      <c r="B132" s="12"/>
      <c r="C132" s="12" t="s">
        <v>125</v>
      </c>
      <c r="D132" s="12"/>
      <c r="E132" s="12"/>
      <c r="F132" s="402">
        <f t="shared" si="32"/>
        <v>0</v>
      </c>
      <c r="G132" s="417">
        <f t="shared" si="33"/>
        <v>67.400000000000006</v>
      </c>
      <c r="H132" s="219"/>
      <c r="I132" s="219"/>
      <c r="J132" s="418"/>
      <c r="K132" s="219"/>
      <c r="L132" s="418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>
      <c r="A133" s="12"/>
      <c r="B133" s="12"/>
      <c r="C133" s="12" t="s">
        <v>126</v>
      </c>
      <c r="D133" s="12"/>
      <c r="E133" s="12"/>
      <c r="F133" s="402">
        <f t="shared" si="32"/>
        <v>0</v>
      </c>
      <c r="G133" s="417">
        <f t="shared" si="33"/>
        <v>5.6</v>
      </c>
      <c r="H133" s="219"/>
      <c r="I133" s="219"/>
      <c r="J133" s="418"/>
      <c r="K133" s="219"/>
      <c r="L133" s="418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>
      <c r="A134" s="12"/>
      <c r="B134" s="12"/>
      <c r="C134" s="12" t="s">
        <v>129</v>
      </c>
      <c r="D134" s="12"/>
      <c r="E134" s="12"/>
      <c r="F134" s="402">
        <f t="shared" si="32"/>
        <v>0</v>
      </c>
      <c r="G134" s="417">
        <f t="shared" si="33"/>
        <v>24.5</v>
      </c>
      <c r="H134" s="219"/>
      <c r="I134" s="219"/>
      <c r="J134" s="418"/>
      <c r="K134" s="219"/>
      <c r="L134" s="418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>
      <c r="A135" s="12"/>
      <c r="B135" s="12" t="s">
        <v>242</v>
      </c>
      <c r="C135" s="12"/>
      <c r="D135" s="12"/>
      <c r="E135" s="12"/>
      <c r="F135" s="402"/>
      <c r="G135" s="219"/>
      <c r="H135" s="12"/>
      <c r="I135" s="12"/>
      <c r="J135" s="416"/>
      <c r="K135" s="12"/>
      <c r="L135" s="416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>
      <c r="A136" s="12"/>
      <c r="B136" s="12"/>
      <c r="C136" s="12" t="s">
        <v>70</v>
      </c>
      <c r="D136" s="12"/>
      <c r="E136" s="12"/>
      <c r="F136" s="402">
        <f t="shared" ref="F136:F140" si="36">G136*J136+L136</f>
        <v>1645.2</v>
      </c>
      <c r="G136" s="219">
        <v>153</v>
      </c>
      <c r="H136" s="219"/>
      <c r="I136" s="219"/>
      <c r="J136" s="416">
        <v>10.57</v>
      </c>
      <c r="K136" s="219"/>
      <c r="L136" s="416">
        <v>27.99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>
      <c r="A137" s="12"/>
      <c r="B137" s="12"/>
      <c r="C137" s="12" t="s">
        <v>71</v>
      </c>
      <c r="D137" s="12"/>
      <c r="E137" s="12"/>
      <c r="F137" s="402">
        <f t="shared" si="36"/>
        <v>827.19</v>
      </c>
      <c r="G137" s="219">
        <v>42.4</v>
      </c>
      <c r="H137" s="219"/>
      <c r="I137" s="219"/>
      <c r="J137" s="416">
        <v>19</v>
      </c>
      <c r="K137" s="219"/>
      <c r="L137" s="416">
        <v>21.59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>
      <c r="A138" s="12"/>
      <c r="B138" s="12"/>
      <c r="C138" s="12" t="s">
        <v>125</v>
      </c>
      <c r="D138" s="12"/>
      <c r="E138" s="12"/>
      <c r="F138" s="402">
        <f t="shared" si="36"/>
        <v>666.43400000000008</v>
      </c>
      <c r="G138" s="219">
        <v>67.400000000000006</v>
      </c>
      <c r="H138" s="219"/>
      <c r="I138" s="219"/>
      <c r="J138" s="416">
        <v>9.66</v>
      </c>
      <c r="K138" s="219"/>
      <c r="L138" s="416">
        <v>15.35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>
      <c r="A139" s="12"/>
      <c r="B139" s="12"/>
      <c r="C139" s="12" t="s">
        <v>126</v>
      </c>
      <c r="D139" s="12"/>
      <c r="E139" s="12"/>
      <c r="F139" s="402">
        <f t="shared" si="36"/>
        <v>1001.1299999999999</v>
      </c>
      <c r="G139" s="219">
        <v>5.6</v>
      </c>
      <c r="H139" s="12"/>
      <c r="I139" s="12"/>
      <c r="J139" s="416">
        <v>177</v>
      </c>
      <c r="K139" s="12"/>
      <c r="L139" s="416">
        <v>9.93</v>
      </c>
      <c r="M139" s="12"/>
      <c r="N139" s="290">
        <f>SUM(F136:F140)</f>
        <v>6051.1740000000009</v>
      </c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>
      <c r="A140" s="12"/>
      <c r="B140" s="12"/>
      <c r="C140" s="12" t="s">
        <v>129</v>
      </c>
      <c r="D140" s="12"/>
      <c r="E140" s="12"/>
      <c r="F140" s="402">
        <f t="shared" si="36"/>
        <v>1911.22</v>
      </c>
      <c r="G140" s="219">
        <v>24.5</v>
      </c>
      <c r="H140" s="12"/>
      <c r="I140" s="12"/>
      <c r="J140" s="416">
        <v>77</v>
      </c>
      <c r="K140" s="12"/>
      <c r="L140" s="416">
        <v>24.72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>
      <c r="A141" s="12"/>
      <c r="B141" s="12"/>
      <c r="C141" s="12"/>
      <c r="D141" s="12"/>
      <c r="F141" s="40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</row>
    <row r="142" spans="1:26" ht="14.25" customHeight="1">
      <c r="A142" s="12"/>
      <c r="B142" s="12" t="s">
        <v>250</v>
      </c>
      <c r="C142" s="12"/>
      <c r="D142" s="12"/>
      <c r="F142" s="40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</row>
    <row r="143" spans="1:26" ht="14.25" customHeight="1">
      <c r="A143" s="12"/>
      <c r="B143" s="12"/>
      <c r="C143" s="12" t="s">
        <v>61</v>
      </c>
      <c r="D143" s="12"/>
      <c r="F143" s="402">
        <f t="shared" ref="F143:F144" si="37">G143*J143+L143</f>
        <v>665.98</v>
      </c>
      <c r="G143" s="219">
        <v>203</v>
      </c>
      <c r="H143" s="219"/>
      <c r="I143" s="219"/>
      <c r="J143" s="416">
        <v>3.2</v>
      </c>
      <c r="K143" s="219"/>
      <c r="L143" s="416">
        <v>16.38</v>
      </c>
      <c r="M143" s="12"/>
      <c r="N143" s="12"/>
      <c r="O143" s="12"/>
      <c r="P143" s="12"/>
      <c r="Q143" s="12"/>
      <c r="R143" s="12"/>
      <c r="S143" s="12"/>
      <c r="T143" s="12"/>
      <c r="U143" s="12"/>
    </row>
    <row r="144" spans="1:26" ht="14.25" customHeight="1">
      <c r="A144" s="12"/>
      <c r="B144" s="12"/>
      <c r="C144" s="12" t="s">
        <v>62</v>
      </c>
      <c r="D144" s="12"/>
      <c r="F144" s="402">
        <f t="shared" si="37"/>
        <v>452.62679999999995</v>
      </c>
      <c r="G144" s="219">
        <v>47.76</v>
      </c>
      <c r="H144" s="219"/>
      <c r="I144" s="219"/>
      <c r="J144" s="416">
        <v>9.18</v>
      </c>
      <c r="K144" s="219"/>
      <c r="L144" s="416">
        <v>14.19</v>
      </c>
      <c r="M144" s="12"/>
      <c r="N144" s="12"/>
      <c r="O144" s="12"/>
      <c r="P144" s="12"/>
      <c r="Q144" s="12"/>
      <c r="R144" s="12"/>
      <c r="S144" s="12"/>
      <c r="T144" s="12"/>
      <c r="U144" s="12"/>
    </row>
    <row r="145" spans="1:26" ht="14.25" customHeight="1">
      <c r="A145" s="12"/>
      <c r="B145" s="12" t="s">
        <v>60</v>
      </c>
      <c r="C145" s="12"/>
      <c r="D145" s="12"/>
      <c r="E145" s="12"/>
      <c r="F145" s="402"/>
      <c r="G145" s="219"/>
      <c r="H145" s="219"/>
      <c r="I145" s="219"/>
      <c r="J145" s="416"/>
      <c r="K145" s="219"/>
      <c r="L145" s="416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>
      <c r="A146" s="12"/>
      <c r="B146" s="12"/>
      <c r="C146" s="12" t="s">
        <v>70</v>
      </c>
      <c r="D146" s="12"/>
      <c r="E146" s="12"/>
      <c r="F146" s="402">
        <f t="shared" ref="F146:F149" si="38">G146*J146+L146</f>
        <v>1075.8625</v>
      </c>
      <c r="G146" s="219">
        <v>124.25</v>
      </c>
      <c r="H146" s="219"/>
      <c r="I146" s="219"/>
      <c r="J146" s="416">
        <v>8.57</v>
      </c>
      <c r="K146" s="219"/>
      <c r="L146" s="416">
        <v>11.04</v>
      </c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>
      <c r="A147" s="12"/>
      <c r="B147" s="12"/>
      <c r="C147" s="12" t="s">
        <v>71</v>
      </c>
      <c r="D147" s="12"/>
      <c r="E147" s="12"/>
      <c r="F147" s="402">
        <f t="shared" si="38"/>
        <v>535.4011999999999</v>
      </c>
      <c r="G147" s="219">
        <v>29.53</v>
      </c>
      <c r="H147" s="219"/>
      <c r="I147" s="219"/>
      <c r="J147" s="416">
        <v>18.04</v>
      </c>
      <c r="K147" s="219"/>
      <c r="L147" s="416">
        <v>2.68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>
      <c r="A148" s="12"/>
      <c r="B148" s="12"/>
      <c r="C148" s="12" t="s">
        <v>125</v>
      </c>
      <c r="D148" s="12"/>
      <c r="E148" s="12"/>
      <c r="F148" s="402">
        <f t="shared" si="38"/>
        <v>448.84160000000003</v>
      </c>
      <c r="G148" s="219">
        <v>73.14</v>
      </c>
      <c r="H148" s="219"/>
      <c r="I148" s="219"/>
      <c r="J148" s="416">
        <v>5.94</v>
      </c>
      <c r="K148" s="219"/>
      <c r="L148" s="416">
        <v>14.39</v>
      </c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>
      <c r="A149" s="12"/>
      <c r="B149" s="12"/>
      <c r="C149" t="s">
        <v>126</v>
      </c>
      <c r="D149" s="12"/>
      <c r="E149" s="12"/>
      <c r="F149" s="402">
        <f t="shared" si="38"/>
        <v>297.59779999999995</v>
      </c>
      <c r="G149" s="219">
        <v>2.98</v>
      </c>
      <c r="H149" s="12"/>
      <c r="I149" s="12"/>
      <c r="J149" s="416">
        <v>97.11</v>
      </c>
      <c r="K149" s="12"/>
      <c r="L149" s="416">
        <v>8.2100000000000009</v>
      </c>
      <c r="M149" s="12"/>
      <c r="N149" s="12"/>
      <c r="O149" s="12" t="s">
        <v>251</v>
      </c>
      <c r="P149" s="12"/>
      <c r="Q149" s="12"/>
      <c r="R149" s="12"/>
      <c r="S149" s="12"/>
      <c r="T149" s="12"/>
      <c r="U149" s="12"/>
    </row>
    <row r="150" spans="1:26" ht="14.25" customHeight="1">
      <c r="A150" s="12"/>
      <c r="B150" s="12"/>
      <c r="F150" s="402"/>
      <c r="M150" s="12"/>
      <c r="N150" s="12"/>
      <c r="O150" s="12"/>
      <c r="P150" s="12"/>
      <c r="Q150" s="12"/>
      <c r="R150" s="12"/>
      <c r="S150" s="12"/>
      <c r="T150" s="12"/>
      <c r="U150" s="12"/>
    </row>
    <row r="151" spans="1:26" ht="14.25" customHeight="1">
      <c r="A151" s="12" t="s">
        <v>164</v>
      </c>
      <c r="B151" s="12"/>
      <c r="C151" s="12"/>
      <c r="D151" s="12"/>
      <c r="E151" s="12"/>
      <c r="F151" s="40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>
      <c r="A152" s="12"/>
      <c r="B152" s="12"/>
      <c r="C152" s="12"/>
      <c r="D152" s="12"/>
      <c r="E152" s="12"/>
      <c r="F152" s="40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</row>
    <row r="153" spans="1:26" ht="14.25" customHeight="1">
      <c r="A153" s="12"/>
      <c r="B153" s="12" t="s">
        <v>139</v>
      </c>
      <c r="C153" s="12"/>
      <c r="D153" s="12"/>
      <c r="E153" s="12"/>
      <c r="F153" s="40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</row>
    <row r="154" spans="1:26" ht="14.25" customHeight="1">
      <c r="A154" s="12"/>
      <c r="B154" s="12"/>
      <c r="C154" s="12" t="s">
        <v>135</v>
      </c>
      <c r="D154" s="12"/>
      <c r="E154" s="12"/>
      <c r="F154" s="402">
        <f>G154*J154+L154</f>
        <v>0</v>
      </c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</row>
    <row r="155" spans="1:26" ht="14.25" customHeight="1">
      <c r="A155" s="12"/>
      <c r="B155" s="12" t="s">
        <v>140</v>
      </c>
      <c r="C155" s="12"/>
      <c r="D155" s="12"/>
      <c r="E155" s="12"/>
      <c r="F155" s="40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</row>
    <row r="156" spans="1:26" ht="14.25" customHeight="1">
      <c r="A156" s="12"/>
      <c r="B156" s="12"/>
      <c r="C156" s="12" t="s">
        <v>137</v>
      </c>
      <c r="D156" s="12"/>
      <c r="E156" s="12"/>
      <c r="F156" s="402">
        <f>G156*J156+L156</f>
        <v>0</v>
      </c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</row>
    <row r="157" spans="1:26" ht="14.25" customHeight="1">
      <c r="A157" s="12"/>
      <c r="B157" s="12"/>
      <c r="C157" s="12"/>
      <c r="D157" s="12"/>
      <c r="E157" s="12"/>
      <c r="F157" s="40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</row>
    <row r="158" spans="1:26" ht="14.25" customHeight="1">
      <c r="A158" s="12"/>
      <c r="B158" s="12" t="s">
        <v>134</v>
      </c>
      <c r="C158" s="12"/>
      <c r="D158" s="12"/>
      <c r="F158" s="403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</row>
    <row r="159" spans="1:26" ht="14.25" customHeight="1">
      <c r="A159" s="12"/>
      <c r="B159" s="12"/>
      <c r="C159" s="12" t="s">
        <v>135</v>
      </c>
      <c r="D159" s="12"/>
      <c r="F159" s="402">
        <f>G159*J159+L159</f>
        <v>1360.3700000000001</v>
      </c>
      <c r="G159" s="12">
        <v>149</v>
      </c>
      <c r="H159" s="12"/>
      <c r="I159" s="12"/>
      <c r="J159" s="290">
        <v>9.1300000000000008</v>
      </c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</row>
    <row r="160" spans="1:26" ht="14.25" customHeight="1">
      <c r="A160" s="12"/>
      <c r="B160" s="12" t="s">
        <v>138</v>
      </c>
      <c r="C160" s="12"/>
      <c r="D160" s="12"/>
      <c r="F160" s="40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</row>
    <row r="161" spans="1:26" ht="14.25" customHeight="1">
      <c r="A161" s="12"/>
      <c r="B161" s="12"/>
      <c r="C161" s="12" t="s">
        <v>137</v>
      </c>
      <c r="D161" s="12"/>
      <c r="F161" s="402">
        <f>G161*J161+L161</f>
        <v>0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</row>
    <row r="162" spans="1:26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</row>
    <row r="163" spans="1:26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12"/>
      <c r="W164" s="12"/>
      <c r="X164" s="12"/>
      <c r="Y164" s="12"/>
      <c r="Z164" s="12"/>
    </row>
    <row r="165" spans="1:26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>
      <c r="A166" s="12"/>
      <c r="B166" s="12"/>
      <c r="C166" s="12"/>
      <c r="D166" s="12"/>
      <c r="E166" s="12"/>
      <c r="F166" s="12"/>
      <c r="G166" s="12" t="s">
        <v>252</v>
      </c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>
      <c r="A167" s="12" t="s">
        <v>253</v>
      </c>
      <c r="B167" s="12"/>
      <c r="C167" s="12"/>
      <c r="D167" s="12"/>
      <c r="E167" s="12"/>
      <c r="F167" s="12"/>
      <c r="G167" s="419">
        <v>1</v>
      </c>
      <c r="H167" s="419">
        <f t="shared" ref="H167:T167" si="39">G167+1</f>
        <v>2</v>
      </c>
      <c r="I167" s="419">
        <f t="shared" si="39"/>
        <v>3</v>
      </c>
      <c r="J167" s="419">
        <f t="shared" si="39"/>
        <v>4</v>
      </c>
      <c r="K167" s="419">
        <f t="shared" si="39"/>
        <v>5</v>
      </c>
      <c r="L167" s="419">
        <f t="shared" si="39"/>
        <v>6</v>
      </c>
      <c r="M167" s="419">
        <f t="shared" si="39"/>
        <v>7</v>
      </c>
      <c r="N167" s="419">
        <f t="shared" si="39"/>
        <v>8</v>
      </c>
      <c r="O167" s="419">
        <f t="shared" si="39"/>
        <v>9</v>
      </c>
      <c r="P167" s="419">
        <f t="shared" si="39"/>
        <v>10</v>
      </c>
      <c r="Q167" s="419">
        <f t="shared" si="39"/>
        <v>11</v>
      </c>
      <c r="R167" s="419">
        <f t="shared" si="39"/>
        <v>12</v>
      </c>
      <c r="S167" s="419">
        <f t="shared" si="39"/>
        <v>13</v>
      </c>
      <c r="T167" s="419">
        <f t="shared" si="39"/>
        <v>14</v>
      </c>
      <c r="U167" s="12"/>
      <c r="V167" s="12"/>
      <c r="W167" s="12"/>
      <c r="X167" s="12"/>
      <c r="Y167" s="12"/>
      <c r="Z167" s="12"/>
    </row>
    <row r="168" spans="1:26" ht="14.25" customHeight="1">
      <c r="A168" s="12"/>
      <c r="B168" s="12" t="s">
        <v>239</v>
      </c>
      <c r="C168" s="12"/>
      <c r="D168" s="12"/>
      <c r="E168" s="12"/>
      <c r="F168" s="12"/>
      <c r="G168" s="419"/>
      <c r="H168" s="419"/>
      <c r="I168" s="419"/>
      <c r="J168" s="419"/>
      <c r="K168" s="419"/>
      <c r="L168" s="419"/>
      <c r="M168" s="419"/>
      <c r="N168" s="419"/>
      <c r="O168" s="419"/>
      <c r="P168" s="419"/>
      <c r="Q168" s="419"/>
      <c r="R168" s="419"/>
      <c r="S168" s="419"/>
      <c r="T168" s="419"/>
      <c r="U168" s="12"/>
      <c r="V168" s="12"/>
      <c r="W168" s="12"/>
      <c r="X168" s="12"/>
      <c r="Y168" s="12"/>
      <c r="Z168" s="12"/>
    </row>
    <row r="169" spans="1:26" ht="14.25" customHeight="1">
      <c r="A169" s="12"/>
      <c r="B169" s="12"/>
      <c r="C169" s="12" t="s">
        <v>24</v>
      </c>
      <c r="D169" s="12"/>
      <c r="E169" s="12"/>
      <c r="F169" s="12"/>
      <c r="G169" s="419"/>
      <c r="H169" s="419"/>
      <c r="I169" s="419"/>
      <c r="J169" s="419"/>
      <c r="K169" s="419"/>
      <c r="L169" s="419"/>
      <c r="M169" s="419"/>
      <c r="N169" s="419"/>
      <c r="O169" s="419"/>
      <c r="P169" s="419"/>
      <c r="Q169" s="419"/>
      <c r="R169" s="419"/>
      <c r="S169" s="419"/>
      <c r="T169" s="419"/>
      <c r="U169" s="12"/>
      <c r="V169" s="12"/>
      <c r="W169" s="12"/>
      <c r="X169" s="12"/>
      <c r="Y169" s="12"/>
      <c r="Z169" s="12"/>
    </row>
    <row r="170" spans="1:26" ht="14.25" customHeight="1">
      <c r="A170" s="12"/>
      <c r="B170" s="12"/>
      <c r="C170" s="12"/>
      <c r="D170" s="12" t="s">
        <v>8</v>
      </c>
      <c r="E170" s="12"/>
      <c r="F170" s="12"/>
      <c r="G170" s="420">
        <v>0.02</v>
      </c>
      <c r="H170" s="420">
        <v>0.02</v>
      </c>
      <c r="I170" s="420">
        <v>0.02</v>
      </c>
      <c r="J170" s="420">
        <v>0.02</v>
      </c>
      <c r="K170" s="420">
        <v>0.02</v>
      </c>
      <c r="L170" s="420">
        <v>0.02</v>
      </c>
      <c r="M170" s="420">
        <v>0.02</v>
      </c>
      <c r="N170" s="420">
        <v>0.02</v>
      </c>
      <c r="O170" s="420">
        <v>0.02</v>
      </c>
      <c r="P170" s="420">
        <v>0.02</v>
      </c>
      <c r="Q170" s="420">
        <v>0.02</v>
      </c>
      <c r="R170" s="420">
        <v>0.02</v>
      </c>
      <c r="S170" s="420">
        <v>0.02</v>
      </c>
      <c r="T170" s="420">
        <v>0.02</v>
      </c>
      <c r="U170" s="12"/>
      <c r="V170" s="12"/>
      <c r="W170" s="12"/>
      <c r="X170" s="12"/>
      <c r="Y170" s="12"/>
      <c r="Z170" s="12"/>
    </row>
    <row r="171" spans="1:26" ht="14.25" customHeight="1">
      <c r="A171" s="12"/>
      <c r="B171" s="12"/>
      <c r="C171" s="12"/>
      <c r="D171" s="12" t="s">
        <v>9</v>
      </c>
      <c r="E171" s="12"/>
      <c r="F171" s="12"/>
      <c r="G171" s="421">
        <v>0.02</v>
      </c>
      <c r="H171" s="421">
        <v>0.02</v>
      </c>
      <c r="I171" s="421">
        <v>0.02</v>
      </c>
      <c r="J171" s="420"/>
      <c r="K171" s="420"/>
      <c r="L171" s="420"/>
      <c r="M171" s="420"/>
      <c r="N171" s="420"/>
      <c r="O171" s="420"/>
      <c r="P171" s="420"/>
      <c r="Q171" s="420"/>
      <c r="R171" s="420"/>
      <c r="S171" s="420"/>
      <c r="T171" s="420"/>
      <c r="U171" s="12"/>
      <c r="V171" s="12"/>
      <c r="W171" s="12"/>
      <c r="X171" s="12"/>
      <c r="Y171" s="12"/>
      <c r="Z171" s="12"/>
    </row>
    <row r="172" spans="1:26" ht="14.25" customHeight="1">
      <c r="A172" s="12"/>
      <c r="B172" s="12"/>
      <c r="C172" s="12"/>
      <c r="D172" s="12" t="s">
        <v>10</v>
      </c>
      <c r="E172" s="12"/>
      <c r="F172" s="12"/>
      <c r="G172" s="198">
        <v>0.02</v>
      </c>
      <c r="H172" s="198">
        <v>0.02</v>
      </c>
      <c r="I172" s="198">
        <v>0.02</v>
      </c>
      <c r="J172" s="420">
        <v>0.03</v>
      </c>
      <c r="K172" s="420">
        <v>0.04</v>
      </c>
      <c r="L172" s="420">
        <v>0.06</v>
      </c>
      <c r="M172" s="420">
        <v>0.06</v>
      </c>
      <c r="N172" s="420">
        <v>0.06</v>
      </c>
      <c r="O172" s="420">
        <v>0.06</v>
      </c>
      <c r="P172" s="420">
        <v>0.06</v>
      </c>
      <c r="Q172" s="420">
        <v>0.06</v>
      </c>
      <c r="R172" s="420">
        <v>0.06</v>
      </c>
      <c r="S172" s="420">
        <v>0.06</v>
      </c>
      <c r="T172" s="420">
        <v>0.06</v>
      </c>
      <c r="U172" s="12"/>
      <c r="V172" s="12"/>
      <c r="W172" s="12"/>
      <c r="X172" s="12"/>
      <c r="Y172" s="12"/>
      <c r="Z172" s="12"/>
    </row>
    <row r="173" spans="1:26" ht="14.25" customHeight="1">
      <c r="A173" s="12"/>
      <c r="B173" s="12"/>
      <c r="C173" s="12" t="s">
        <v>123</v>
      </c>
      <c r="D173" s="12"/>
      <c r="E173" s="12"/>
      <c r="F173" s="12"/>
      <c r="G173" s="419"/>
      <c r="H173" s="419"/>
      <c r="I173" s="419"/>
      <c r="J173" s="419"/>
      <c r="K173" s="419"/>
      <c r="L173" s="419"/>
      <c r="M173" s="419"/>
      <c r="N173" s="419"/>
      <c r="O173" s="419"/>
      <c r="P173" s="419"/>
      <c r="Q173" s="419"/>
      <c r="R173" s="419"/>
      <c r="S173" s="419"/>
      <c r="T173" s="419"/>
      <c r="U173" s="12"/>
      <c r="V173" s="12"/>
      <c r="W173" s="12"/>
      <c r="X173" s="12"/>
      <c r="Y173" s="12"/>
      <c r="Z173" s="12"/>
    </row>
    <row r="174" spans="1:26" ht="14.25" customHeight="1">
      <c r="A174" s="12"/>
      <c r="B174" s="12"/>
      <c r="C174" s="12"/>
      <c r="D174" s="12" t="s">
        <v>8</v>
      </c>
      <c r="E174" s="12"/>
      <c r="F174" s="12"/>
      <c r="G174" s="420">
        <v>0.02</v>
      </c>
      <c r="H174" s="420">
        <v>0.02</v>
      </c>
      <c r="I174" s="420">
        <v>0.02</v>
      </c>
      <c r="J174" s="420">
        <v>0.02</v>
      </c>
      <c r="K174" s="420">
        <v>0.02</v>
      </c>
      <c r="L174" s="420">
        <v>0.02</v>
      </c>
      <c r="M174" s="420">
        <v>0.02</v>
      </c>
      <c r="N174" s="420">
        <v>0.02</v>
      </c>
      <c r="O174" s="420">
        <v>0.02</v>
      </c>
      <c r="P174" s="420">
        <v>0.02</v>
      </c>
      <c r="Q174" s="420">
        <v>0.02</v>
      </c>
      <c r="R174" s="420">
        <v>0.02</v>
      </c>
      <c r="S174" s="420">
        <v>0.02</v>
      </c>
      <c r="T174" s="420">
        <v>0.02</v>
      </c>
      <c r="U174" s="12"/>
      <c r="V174" s="12"/>
      <c r="W174" s="12"/>
      <c r="X174" s="12"/>
      <c r="Y174" s="12"/>
      <c r="Z174" s="12"/>
    </row>
    <row r="175" spans="1:26" ht="14.25" customHeight="1">
      <c r="A175" s="12"/>
      <c r="B175" s="12"/>
      <c r="C175" s="12"/>
      <c r="D175" s="12" t="s">
        <v>10</v>
      </c>
      <c r="E175" s="12"/>
      <c r="F175" s="12"/>
      <c r="G175" s="420">
        <v>0.02</v>
      </c>
      <c r="H175" s="420">
        <v>0.02</v>
      </c>
      <c r="I175" s="420">
        <v>0.02</v>
      </c>
      <c r="J175" s="420">
        <v>0.03</v>
      </c>
      <c r="K175" s="420">
        <v>0.04</v>
      </c>
      <c r="L175" s="420">
        <v>0.06</v>
      </c>
      <c r="M175" s="420">
        <v>0.06</v>
      </c>
      <c r="N175" s="420">
        <v>0.06</v>
      </c>
      <c r="O175" s="420">
        <v>0.06</v>
      </c>
      <c r="P175" s="420">
        <v>0.06</v>
      </c>
      <c r="Q175" s="420">
        <v>0.06</v>
      </c>
      <c r="R175" s="420">
        <v>0.06</v>
      </c>
      <c r="S175" s="420">
        <v>0.06</v>
      </c>
      <c r="T175" s="420">
        <v>0.06</v>
      </c>
      <c r="U175" s="12"/>
      <c r="V175" s="12"/>
      <c r="W175" s="12"/>
      <c r="X175" s="12"/>
      <c r="Y175" s="12"/>
      <c r="Z175" s="12"/>
    </row>
    <row r="176" spans="1:26" ht="14.25" customHeight="1">
      <c r="A176" s="12"/>
      <c r="B176" s="12" t="s">
        <v>164</v>
      </c>
      <c r="C176" s="12"/>
      <c r="D176" s="12"/>
      <c r="E176" s="12"/>
      <c r="F176" s="12"/>
      <c r="G176" s="419"/>
      <c r="H176" s="419"/>
      <c r="I176" s="419"/>
      <c r="J176" s="419"/>
      <c r="K176" s="419"/>
      <c r="L176" s="419"/>
      <c r="M176" s="419"/>
      <c r="N176" s="419"/>
      <c r="O176" s="419"/>
      <c r="P176" s="419"/>
      <c r="Q176" s="419"/>
      <c r="R176" s="419"/>
      <c r="S176" s="419"/>
      <c r="T176" s="419"/>
      <c r="U176" s="12"/>
      <c r="V176" s="12"/>
      <c r="W176" s="12"/>
      <c r="X176" s="12"/>
      <c r="Y176" s="12"/>
      <c r="Z176" s="12"/>
    </row>
    <row r="177" spans="1:26" ht="14.25" customHeight="1">
      <c r="A177" s="12"/>
      <c r="B177" s="12"/>
      <c r="C177" s="12" t="s">
        <v>225</v>
      </c>
      <c r="D177" s="12"/>
      <c r="E177" s="12"/>
      <c r="F177" s="12"/>
      <c r="G177" s="419"/>
      <c r="H177" s="419"/>
      <c r="I177" s="419"/>
      <c r="J177" s="419"/>
      <c r="K177" s="419"/>
      <c r="L177" s="419"/>
      <c r="M177" s="419"/>
      <c r="N177" s="419"/>
      <c r="O177" s="419"/>
      <c r="P177" s="419"/>
      <c r="Q177" s="419"/>
      <c r="R177" s="419"/>
      <c r="S177" s="419"/>
      <c r="T177" s="419"/>
      <c r="U177" s="12"/>
      <c r="V177" s="12"/>
      <c r="W177" s="12"/>
      <c r="X177" s="12"/>
      <c r="Y177" s="12"/>
      <c r="Z177" s="12"/>
    </row>
    <row r="178" spans="1:26" ht="14.25" customHeight="1">
      <c r="A178" s="12"/>
      <c r="B178" s="12"/>
      <c r="C178" s="12"/>
      <c r="D178" s="12" t="s">
        <v>116</v>
      </c>
      <c r="E178" s="12"/>
      <c r="F178" s="12"/>
      <c r="G178" s="420">
        <v>0.02</v>
      </c>
      <c r="H178" s="420">
        <v>0.02</v>
      </c>
      <c r="I178" s="420">
        <v>0.02</v>
      </c>
      <c r="J178" s="420">
        <v>0.02</v>
      </c>
      <c r="K178" s="420">
        <v>0.02</v>
      </c>
      <c r="L178" s="420">
        <v>0.02</v>
      </c>
      <c r="M178" s="420">
        <v>0.02</v>
      </c>
      <c r="N178" s="420">
        <v>0.02</v>
      </c>
      <c r="O178" s="420">
        <v>0.02</v>
      </c>
      <c r="P178" s="420">
        <v>0.02</v>
      </c>
      <c r="Q178" s="420">
        <v>0.02</v>
      </c>
      <c r="R178" s="420">
        <v>0.02</v>
      </c>
      <c r="S178" s="420">
        <v>0.02</v>
      </c>
      <c r="T178" s="420">
        <v>0.02</v>
      </c>
      <c r="U178" s="12"/>
      <c r="V178" s="12"/>
      <c r="W178" s="12"/>
      <c r="X178" s="12"/>
      <c r="Y178" s="12"/>
      <c r="Z178" s="12"/>
    </row>
    <row r="179" spans="1:26" ht="14.25" customHeight="1">
      <c r="A179" s="12"/>
      <c r="B179" s="12"/>
      <c r="C179" s="12"/>
      <c r="D179" s="12" t="s">
        <v>117</v>
      </c>
      <c r="E179" s="12"/>
      <c r="F179" s="12"/>
      <c r="G179" s="420">
        <v>0.02</v>
      </c>
      <c r="H179" s="420">
        <v>0.02</v>
      </c>
      <c r="I179" s="420">
        <v>0.02</v>
      </c>
      <c r="J179" s="420">
        <v>0.03</v>
      </c>
      <c r="K179" s="420">
        <v>0.04</v>
      </c>
      <c r="L179" s="420">
        <v>0.06</v>
      </c>
      <c r="M179" s="420">
        <v>0.06</v>
      </c>
      <c r="N179" s="420">
        <v>0.06</v>
      </c>
      <c r="O179" s="420">
        <v>0.06</v>
      </c>
      <c r="P179" s="420">
        <v>0.06</v>
      </c>
      <c r="Q179" s="420">
        <v>0.06</v>
      </c>
      <c r="R179" s="420">
        <v>0.06</v>
      </c>
      <c r="S179" s="420">
        <v>0.06</v>
      </c>
      <c r="T179" s="420">
        <v>0.06</v>
      </c>
      <c r="U179" s="12"/>
      <c r="V179" s="12"/>
      <c r="W179" s="12"/>
      <c r="X179" s="12"/>
      <c r="Y179" s="12"/>
      <c r="Z179" s="12"/>
    </row>
    <row r="180" spans="1:26" ht="14.25" customHeight="1">
      <c r="A180" s="12"/>
      <c r="B180" s="12"/>
      <c r="C180" s="12" t="s">
        <v>254</v>
      </c>
      <c r="D180" s="12"/>
      <c r="E180" s="12"/>
      <c r="F180" s="12"/>
      <c r="G180" s="419"/>
      <c r="H180" s="419"/>
      <c r="I180" s="419"/>
      <c r="J180" s="419"/>
      <c r="K180" s="419"/>
      <c r="L180" s="419"/>
      <c r="M180" s="419"/>
      <c r="N180" s="419"/>
      <c r="O180" s="419"/>
      <c r="P180" s="419"/>
      <c r="Q180" s="419"/>
      <c r="R180" s="419"/>
      <c r="S180" s="419"/>
      <c r="T180" s="419"/>
      <c r="U180" s="12"/>
      <c r="V180" s="12"/>
      <c r="W180" s="12"/>
      <c r="X180" s="12"/>
      <c r="Y180" s="12"/>
      <c r="Z180" s="12"/>
    </row>
    <row r="181" spans="1:26" ht="14.25" customHeight="1">
      <c r="A181" s="12"/>
      <c r="B181" s="12"/>
      <c r="C181" s="12"/>
      <c r="D181" s="12" t="s">
        <v>116</v>
      </c>
      <c r="E181" s="12"/>
      <c r="F181" s="12"/>
      <c r="G181" s="420">
        <v>0.02</v>
      </c>
      <c r="H181" s="420">
        <v>0.02</v>
      </c>
      <c r="I181" s="420">
        <v>0.02</v>
      </c>
      <c r="J181" s="420">
        <v>0.02</v>
      </c>
      <c r="K181" s="420">
        <v>0.02</v>
      </c>
      <c r="L181" s="420">
        <v>0.02</v>
      </c>
      <c r="M181" s="420">
        <v>0.02</v>
      </c>
      <c r="N181" s="420">
        <v>0.02</v>
      </c>
      <c r="O181" s="420">
        <v>0.02</v>
      </c>
      <c r="P181" s="420">
        <v>0.02</v>
      </c>
      <c r="Q181" s="420">
        <v>0.02</v>
      </c>
      <c r="R181" s="420">
        <v>0.02</v>
      </c>
      <c r="S181" s="420">
        <v>0.02</v>
      </c>
      <c r="T181" s="420">
        <v>0.02</v>
      </c>
      <c r="U181" s="12"/>
      <c r="V181" s="12"/>
      <c r="W181" s="12"/>
      <c r="X181" s="12"/>
      <c r="Y181" s="12"/>
      <c r="Z181" s="12"/>
    </row>
    <row r="182" spans="1:26" ht="14.25" customHeight="1">
      <c r="A182" s="12"/>
      <c r="B182" s="12"/>
      <c r="C182" s="12"/>
      <c r="D182" s="12" t="s">
        <v>117</v>
      </c>
      <c r="E182" s="12"/>
      <c r="F182" s="12"/>
      <c r="G182" s="420">
        <v>0.02</v>
      </c>
      <c r="H182" s="420">
        <v>0.02</v>
      </c>
      <c r="I182" s="420">
        <v>0.02</v>
      </c>
      <c r="J182" s="420">
        <v>0.03</v>
      </c>
      <c r="K182" s="420">
        <v>0.04</v>
      </c>
      <c r="L182" s="420">
        <v>0.06</v>
      </c>
      <c r="M182" s="420">
        <v>0.06</v>
      </c>
      <c r="N182" s="420">
        <v>0.06</v>
      </c>
      <c r="O182" s="420">
        <v>0.06</v>
      </c>
      <c r="P182" s="420">
        <v>0.06</v>
      </c>
      <c r="Q182" s="420">
        <v>0.06</v>
      </c>
      <c r="R182" s="420">
        <v>0.06</v>
      </c>
      <c r="S182" s="420">
        <v>0.06</v>
      </c>
      <c r="T182" s="420">
        <v>0.06</v>
      </c>
      <c r="U182" s="12"/>
      <c r="V182" s="12"/>
      <c r="W182" s="12"/>
      <c r="X182" s="12"/>
      <c r="Y182" s="12"/>
      <c r="Z182" s="12"/>
    </row>
    <row r="183" spans="1:26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/>
    <row r="192" spans="1:26" ht="14.25" customHeight="1"/>
    <row r="193" spans="2:4" ht="14.25" customHeight="1"/>
    <row r="194" spans="2:4" ht="14.25" customHeight="1"/>
    <row r="195" spans="2:4" ht="14.25" customHeight="1">
      <c r="B195">
        <v>1</v>
      </c>
      <c r="D195" t="s">
        <v>255</v>
      </c>
    </row>
    <row r="196" spans="2:4" ht="14.25" customHeight="1"/>
    <row r="197" spans="2:4" ht="14.25" customHeight="1"/>
    <row r="198" spans="2:4" ht="14.25" customHeight="1"/>
    <row r="199" spans="2:4" ht="14.25" customHeight="1"/>
    <row r="200" spans="2:4" ht="14.25" customHeight="1"/>
    <row r="201" spans="2:4" ht="14.25" customHeight="1"/>
    <row r="202" spans="2:4" ht="14.25" customHeight="1"/>
    <row r="203" spans="2:4" ht="14.25" customHeight="1"/>
    <row r="204" spans="2:4" ht="14.25" customHeight="1"/>
    <row r="205" spans="2:4" ht="14.25" customHeight="1"/>
    <row r="206" spans="2:4" ht="14.25" customHeight="1"/>
    <row r="207" spans="2:4" ht="14.25" customHeight="1"/>
    <row r="208" spans="2:4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D2:Q2"/>
    <mergeCell ref="D6:S6"/>
    <mergeCell ref="D13:Q13"/>
    <mergeCell ref="E14:F14"/>
  </mergeCells>
  <pageMargins left="0.25" right="0.25" top="0.75" bottom="0.75" header="0" footer="0"/>
  <pageSetup paperSize="3" orientation="landscape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900-000000000000}">
          <x14:formula1>
            <xm:f>Rotations!$C$5:$C$8</xm:f>
          </x14:formula1>
          <xm:sqref>E3</xm:sqref>
        </x14:dataValidation>
        <x14:dataValidation type="list" allowBlank="1" showErrorMessage="1" xr:uid="{00000000-0002-0000-0900-000001000000}">
          <x14:formula1>
            <xm:f>Rotations!$J$5:$J$7</xm:f>
          </x14:formula1>
          <xm:sqref>N3</xm:sqref>
        </x14:dataValidation>
        <x14:dataValidation type="list" allowBlank="1" showErrorMessage="1" xr:uid="{00000000-0002-0000-0900-000002000000}">
          <x14:formula1>
            <xm:f>Rotations!$H$5:$H$7</xm:f>
          </x14:formula1>
          <xm:sqref>K3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Executive Summary</vt:lpstr>
      <vt:lpstr>Assumptions</vt:lpstr>
      <vt:lpstr>Rotations</vt:lpstr>
      <vt:lpstr>Profit &amp; Loss</vt:lpstr>
      <vt:lpstr>Cost Curves</vt:lpstr>
      <vt:lpstr>Northeast Scenario</vt:lpstr>
      <vt:lpstr>Midwest Scenario</vt:lpstr>
      <vt:lpstr>Version</vt:lpstr>
      <vt:lpstr>Southern Scenario</vt:lpstr>
      <vt:lpstr>Western Scenario</vt:lpstr>
      <vt:lpstr>Assumptions_old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Dick</cp:lastModifiedBy>
  <dcterms:modified xsi:type="dcterms:W3CDTF">2020-08-26T14:02:22Z</dcterms:modified>
</cp:coreProperties>
</file>