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E1913B5A-72DE-4528-B205-325428F515DB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HZ_dam_test" sheetId="1" r:id="rId1"/>
    <sheet name="All_curves" sheetId="4" r:id="rId2"/>
    <sheet name="Huizinga_max_dam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" l="1"/>
  <c r="K24" i="1"/>
  <c r="M23" i="1"/>
  <c r="K23" i="1"/>
  <c r="M22" i="1"/>
  <c r="K22" i="1"/>
  <c r="M19" i="1"/>
  <c r="M20" i="1"/>
  <c r="M21" i="1"/>
  <c r="L18" i="1"/>
  <c r="K21" i="1"/>
  <c r="K20" i="1"/>
  <c r="K19" i="1"/>
  <c r="L17" i="1"/>
  <c r="L16" i="1"/>
  <c r="M17" i="1"/>
  <c r="M18" i="1"/>
  <c r="M16" i="1"/>
  <c r="M10" i="1"/>
  <c r="M11" i="1"/>
  <c r="M12" i="1"/>
  <c r="M13" i="1"/>
  <c r="M14" i="1"/>
  <c r="M15" i="1"/>
  <c r="L12" i="1"/>
  <c r="N12" i="1" s="1"/>
  <c r="L11" i="1"/>
  <c r="N11" i="1" s="1"/>
  <c r="K10" i="1"/>
  <c r="K11" i="1"/>
  <c r="K12" i="1"/>
  <c r="K13" i="1"/>
  <c r="K14" i="1"/>
  <c r="K15" i="1"/>
  <c r="N9" i="1"/>
  <c r="M3" i="1"/>
  <c r="M4" i="1"/>
  <c r="M5" i="1"/>
  <c r="M6" i="1"/>
  <c r="M7" i="1"/>
  <c r="M8" i="1"/>
  <c r="M9" i="1"/>
  <c r="M2" i="1"/>
  <c r="K3" i="1"/>
  <c r="K4" i="1"/>
  <c r="K5" i="1"/>
  <c r="K6" i="1"/>
  <c r="K7" i="1"/>
  <c r="K8" i="1"/>
  <c r="K9" i="1"/>
  <c r="K2" i="1"/>
  <c r="L7" i="1"/>
  <c r="N7" i="1" s="1"/>
  <c r="L9" i="1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L5" i="4"/>
  <c r="K5" i="4"/>
  <c r="J5" i="4"/>
  <c r="I5" i="4"/>
  <c r="H5" i="4"/>
  <c r="G5" i="4"/>
  <c r="F5" i="4"/>
  <c r="E5" i="4"/>
  <c r="D5" i="4"/>
  <c r="C5" i="4"/>
  <c r="B5" i="4"/>
  <c r="B2" i="3"/>
  <c r="L10" i="1" s="1"/>
  <c r="N10" i="1" s="1"/>
  <c r="C2" i="3"/>
  <c r="L24" i="1" s="1"/>
  <c r="D2" i="3"/>
  <c r="E2" i="3"/>
  <c r="L13" i="1" s="1"/>
  <c r="N13" i="1" s="1"/>
  <c r="F2" i="3"/>
  <c r="L14" i="1" s="1"/>
  <c r="N14" i="1" s="1"/>
  <c r="G2" i="3"/>
  <c r="L15" i="1" s="1"/>
  <c r="N15" i="1" s="1"/>
  <c r="B3" i="3"/>
  <c r="L3" i="1" s="1"/>
  <c r="N3" i="1" s="1"/>
  <c r="C3" i="3"/>
  <c r="D3" i="3"/>
  <c r="E3" i="3"/>
  <c r="F3" i="3"/>
  <c r="G3" i="3"/>
  <c r="B4" i="3"/>
  <c r="L4" i="1" s="1"/>
  <c r="N4" i="1" s="1"/>
  <c r="C4" i="3"/>
  <c r="D4" i="3"/>
  <c r="E4" i="3"/>
  <c r="F4" i="3"/>
  <c r="G4" i="3"/>
  <c r="B5" i="3"/>
  <c r="L5" i="1" s="1"/>
  <c r="N5" i="1" s="1"/>
  <c r="C5" i="3"/>
  <c r="D5" i="3"/>
  <c r="E5" i="3"/>
  <c r="F5" i="3"/>
  <c r="G5" i="3"/>
  <c r="B6" i="3"/>
  <c r="L6" i="1" s="1"/>
  <c r="N6" i="1" s="1"/>
  <c r="C6" i="3"/>
  <c r="D6" i="3"/>
  <c r="E6" i="3"/>
  <c r="F6" i="3"/>
  <c r="G6" i="3"/>
  <c r="B7" i="3"/>
  <c r="C7" i="3"/>
  <c r="D7" i="3"/>
  <c r="E7" i="3"/>
  <c r="F7" i="3"/>
  <c r="G7" i="3"/>
  <c r="B8" i="3"/>
  <c r="L8" i="1" s="1"/>
  <c r="N8" i="1" s="1"/>
  <c r="C8" i="3"/>
  <c r="D8" i="3"/>
  <c r="E8" i="3"/>
  <c r="F8" i="3"/>
  <c r="G8" i="3"/>
  <c r="L2" i="1" l="1"/>
  <c r="N2" i="1" s="1"/>
  <c r="L22" i="1"/>
  <c r="N22" i="1" s="1"/>
  <c r="L19" i="1"/>
  <c r="N19" i="1" s="1"/>
  <c r="L20" i="1"/>
  <c r="N20" i="1" s="1"/>
  <c r="L23" i="1"/>
  <c r="N23" i="1" s="1"/>
  <c r="L21" i="1"/>
  <c r="N21" i="1" s="1"/>
  <c r="N24" i="1"/>
  <c r="N18" i="1"/>
  <c r="N17" i="1"/>
  <c r="N16" i="1"/>
</calcChain>
</file>

<file path=xl/sharedStrings.xml><?xml version="1.0" encoding="utf-8"?>
<sst xmlns="http://schemas.openxmlformats.org/spreadsheetml/2006/main" count="139" uniqueCount="36">
  <si>
    <t>id</t>
  </si>
  <si>
    <t>osm_id</t>
  </si>
  <si>
    <t>lanes</t>
  </si>
  <si>
    <t>bridge</t>
  </si>
  <si>
    <t>lit</t>
  </si>
  <si>
    <t>length</t>
  </si>
  <si>
    <t>infra_type</t>
  </si>
  <si>
    <t>road_type</t>
  </si>
  <si>
    <t>motorway</t>
  </si>
  <si>
    <t>F_EV1_me</t>
  </si>
  <si>
    <t>F_EV1_fr</t>
  </si>
  <si>
    <t>trunk</t>
  </si>
  <si>
    <t>primary</t>
  </si>
  <si>
    <t>secondary</t>
  </si>
  <si>
    <t>tertiary</t>
  </si>
  <si>
    <t>other</t>
  </si>
  <si>
    <t>track</t>
  </si>
  <si>
    <t>none</t>
  </si>
  <si>
    <t>Road_type</t>
  </si>
  <si>
    <t>Curves relative to total construction costs (for use in the model)</t>
  </si>
  <si>
    <t>Short_name</t>
  </si>
  <si>
    <t>C1</t>
  </si>
  <si>
    <t>C2</t>
  </si>
  <si>
    <t>C3</t>
  </si>
  <si>
    <t>C4</t>
  </si>
  <si>
    <t>C5</t>
  </si>
  <si>
    <t>C6</t>
  </si>
  <si>
    <t>HZ</t>
  </si>
  <si>
    <t>depth (cm)</t>
  </si>
  <si>
    <t>damage (% of total construction costs)</t>
  </si>
  <si>
    <t>The come from Van Ginkel et al. 2021, Mapping_maxdamage_curves4.xlsx</t>
  </si>
  <si>
    <t>None</t>
  </si>
  <si>
    <t>ref_damage</t>
  </si>
  <si>
    <t>ref_damage_fraction</t>
  </si>
  <si>
    <t>ref_max_damage_per_meter</t>
  </si>
  <si>
    <t>ref_inundated_length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</si>
</sst>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_);_(&quot;€&quot;* \(#,##0\);_(&quot;€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2" fillId="0" borderId="0" xfId="0" applyFont="1"/>
    <xf numFmtId="164" fontId="1" fillId="2" borderId="1" xfId="1" applyNumberFormat="1"/>
    <xf numFmtId="0" fontId="3" fillId="0" borderId="0" xfId="0" applyFont="1"/>
    <xf numFmtId="0" fontId="1" fillId="2" borderId="1" xfId="1"/>
    <xf numFmtId="0" fontId="0" fillId="3" borderId="0" xfId="0" applyFill="1"/>
    <xf numFmtId="0" fontId="4" fillId="0" borderId="0" xfId="0" applyFont="1"/>
    <xf numFmtId="0" fontId="5" fillId="5" borderId="0" xfId="0" applyFont="1" applyFill="1"/>
    <xf numFmtId="0" fontId="5" fillId="0" borderId="0" xfId="0" applyFont="1"/>
    <xf numFmtId="0" fontId="4" fillId="4" borderId="0" xfId="0" applyFont="1" applyFill="1"/>
    <xf numFmtId="0" fontId="4" fillId="0" borderId="0" xfId="0" applyFont="1" applyFill="1"/>
    <xf numFmtId="0" fontId="4" fillId="6" borderId="0" xfId="0" applyFont="1" applyFill="1"/>
    <xf numFmtId="0" fontId="6" fillId="7" borderId="0" xfId="0" applyFont="1" applyFill="1"/>
    <xf numFmtId="0" fontId="4" fillId="8" borderId="0" xfId="0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urope_trade_disruptions/Input_data/Mapping_maxdamage_curves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x_damages"/>
      <sheetName val="Mapping"/>
      <sheetName val="All_curves"/>
      <sheetName val="Motorway_curves"/>
      <sheetName val="Other_curves"/>
      <sheetName val="Huizinga_max_dam"/>
      <sheetName val="Input Hz calc"/>
      <sheetName val="Deggendorf_validation"/>
      <sheetName val="Deggendorf_validation (2)"/>
    </sheetNames>
    <sheetDataSet>
      <sheetData sheetId="0"/>
      <sheetData sheetId="1"/>
      <sheetData sheetId="2"/>
      <sheetData sheetId="3">
        <row r="6">
          <cell r="B6">
            <v>0</v>
          </cell>
          <cell r="C6">
            <v>0</v>
          </cell>
          <cell r="E6">
            <v>0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</row>
        <row r="7">
          <cell r="B7">
            <v>50</v>
          </cell>
          <cell r="C7">
            <v>0.01</v>
          </cell>
          <cell r="E7">
            <v>50</v>
          </cell>
          <cell r="F7">
            <v>0.02</v>
          </cell>
          <cell r="H7">
            <v>50</v>
          </cell>
          <cell r="I7">
            <v>2E-3</v>
          </cell>
          <cell r="K7">
            <v>50</v>
          </cell>
          <cell r="L7">
            <v>1.4999999999999999E-2</v>
          </cell>
        </row>
        <row r="8">
          <cell r="B8">
            <v>100</v>
          </cell>
          <cell r="C8">
            <v>0.03</v>
          </cell>
          <cell r="E8">
            <v>100</v>
          </cell>
          <cell r="F8">
            <v>0.06</v>
          </cell>
          <cell r="H8">
            <v>100</v>
          </cell>
          <cell r="I8">
            <v>4.0000000000000001E-3</v>
          </cell>
          <cell r="K8">
            <v>100</v>
          </cell>
          <cell r="L8">
            <v>0.04</v>
          </cell>
        </row>
        <row r="9">
          <cell r="B9">
            <v>150</v>
          </cell>
          <cell r="C9">
            <v>7.4999999999999997E-2</v>
          </cell>
          <cell r="E9">
            <v>150</v>
          </cell>
          <cell r="F9">
            <v>0.1</v>
          </cell>
          <cell r="H9">
            <v>150</v>
          </cell>
          <cell r="I9">
            <v>2.5000000000000001E-2</v>
          </cell>
          <cell r="K9">
            <v>150</v>
          </cell>
          <cell r="L9">
            <v>0.2</v>
          </cell>
        </row>
        <row r="10">
          <cell r="B10">
            <v>200</v>
          </cell>
          <cell r="C10">
            <v>0.1</v>
          </cell>
          <cell r="E10">
            <v>200</v>
          </cell>
          <cell r="F10">
            <v>0.12</v>
          </cell>
          <cell r="H10">
            <v>200</v>
          </cell>
          <cell r="I10">
            <v>0.03</v>
          </cell>
          <cell r="K10">
            <v>200</v>
          </cell>
          <cell r="L10">
            <v>0.25</v>
          </cell>
        </row>
        <row r="11">
          <cell r="B11">
            <v>600</v>
          </cell>
          <cell r="C11">
            <v>0.2</v>
          </cell>
          <cell r="E11">
            <v>600</v>
          </cell>
          <cell r="F11">
            <v>0.22</v>
          </cell>
          <cell r="H11">
            <v>600</v>
          </cell>
          <cell r="I11">
            <v>0.04</v>
          </cell>
          <cell r="K11">
            <v>600</v>
          </cell>
          <cell r="L11">
            <v>0.35</v>
          </cell>
        </row>
      </sheetData>
      <sheetData sheetId="4">
        <row r="6">
          <cell r="B6">
            <v>0</v>
          </cell>
          <cell r="C6">
            <v>0</v>
          </cell>
          <cell r="E6">
            <v>0</v>
          </cell>
          <cell r="F6">
            <v>0</v>
          </cell>
        </row>
        <row r="7">
          <cell r="B7">
            <v>50</v>
          </cell>
          <cell r="C7">
            <v>1.4999999999999999E-2</v>
          </cell>
          <cell r="E7">
            <v>50</v>
          </cell>
          <cell r="F7">
            <v>0.12</v>
          </cell>
        </row>
        <row r="8">
          <cell r="B8">
            <v>100</v>
          </cell>
          <cell r="C8">
            <v>2.5000000000000001E-2</v>
          </cell>
          <cell r="E8">
            <v>100</v>
          </cell>
          <cell r="F8">
            <v>0.2</v>
          </cell>
        </row>
        <row r="9">
          <cell r="B9">
            <v>200</v>
          </cell>
          <cell r="C9">
            <v>3.5000000000000003E-2</v>
          </cell>
          <cell r="E9">
            <v>200</v>
          </cell>
          <cell r="F9">
            <v>0.28000000000000003</v>
          </cell>
        </row>
        <row r="10">
          <cell r="B10">
            <v>600</v>
          </cell>
          <cell r="C10">
            <v>0.05</v>
          </cell>
          <cell r="E10">
            <v>600</v>
          </cell>
          <cell r="F10">
            <v>0.35</v>
          </cell>
        </row>
      </sheetData>
      <sheetData sheetId="5"/>
      <sheetData sheetId="6">
        <row r="5">
          <cell r="C5">
            <v>7</v>
          </cell>
          <cell r="D5">
            <v>14</v>
          </cell>
          <cell r="E5">
            <v>18</v>
          </cell>
          <cell r="F5">
            <v>22</v>
          </cell>
          <cell r="G5">
            <v>26</v>
          </cell>
          <cell r="H5">
            <v>30</v>
          </cell>
          <cell r="L5">
            <v>25</v>
          </cell>
        </row>
        <row r="6">
          <cell r="C6">
            <v>7</v>
          </cell>
          <cell r="D6">
            <v>12</v>
          </cell>
          <cell r="E6">
            <v>16</v>
          </cell>
          <cell r="F6">
            <v>19</v>
          </cell>
          <cell r="G6">
            <v>23</v>
          </cell>
          <cell r="H6">
            <v>26</v>
          </cell>
        </row>
        <row r="7">
          <cell r="C7">
            <v>5</v>
          </cell>
          <cell r="D7">
            <v>10</v>
          </cell>
          <cell r="E7">
            <v>13</v>
          </cell>
          <cell r="F7">
            <v>17</v>
          </cell>
          <cell r="G7">
            <v>20</v>
          </cell>
          <cell r="H7">
            <v>23</v>
          </cell>
        </row>
        <row r="8">
          <cell r="C8">
            <v>5</v>
          </cell>
          <cell r="D8">
            <v>9</v>
          </cell>
          <cell r="E8">
            <v>12</v>
          </cell>
          <cell r="F8">
            <v>16</v>
          </cell>
          <cell r="G8">
            <v>19</v>
          </cell>
          <cell r="H8">
            <v>22</v>
          </cell>
        </row>
        <row r="9">
          <cell r="C9">
            <v>4</v>
          </cell>
          <cell r="D9">
            <v>7</v>
          </cell>
          <cell r="E9">
            <v>10</v>
          </cell>
          <cell r="F9">
            <v>14</v>
          </cell>
          <cell r="G9">
            <v>17</v>
          </cell>
          <cell r="H9">
            <v>20</v>
          </cell>
        </row>
        <row r="10">
          <cell r="C10">
            <v>3</v>
          </cell>
          <cell r="D10">
            <v>6</v>
          </cell>
          <cell r="E10">
            <v>9</v>
          </cell>
          <cell r="F10">
            <v>12</v>
          </cell>
          <cell r="G10">
            <v>15</v>
          </cell>
          <cell r="H10">
            <v>18</v>
          </cell>
        </row>
        <row r="11">
          <cell r="C11">
            <v>3</v>
          </cell>
          <cell r="D11">
            <v>6</v>
          </cell>
          <cell r="E11">
            <v>9</v>
          </cell>
          <cell r="F11">
            <v>12</v>
          </cell>
          <cell r="G11">
            <v>15</v>
          </cell>
          <cell r="H11">
            <v>18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K29" sqref="K29"/>
    </sheetView>
  </sheetViews>
  <sheetFormatPr defaultRowHeight="15" x14ac:dyDescent="0.25"/>
  <cols>
    <col min="2" max="2" width="7.42578125" bestFit="1" customWidth="1"/>
    <col min="3" max="3" width="10.140625" bestFit="1" customWidth="1"/>
    <col min="8" max="8" width="10" bestFit="1" customWidth="1"/>
    <col min="9" max="9" width="11.140625" bestFit="1" customWidth="1"/>
    <col min="10" max="10" width="8.7109375" bestFit="1" customWidth="1"/>
    <col min="11" max="11" width="19.7109375" bestFit="1" customWidth="1"/>
    <col min="12" max="12" width="27.28515625" bestFit="1" customWidth="1"/>
    <col min="13" max="13" width="20.7109375" bestFit="1" customWidth="1"/>
    <col min="14" max="14" width="11.5703125" bestFit="1" customWidth="1"/>
  </cols>
  <sheetData>
    <row r="1" spans="1:14" x14ac:dyDescent="0.25">
      <c r="A1" s="6" t="s">
        <v>0</v>
      </c>
      <c r="B1" s="6" t="s">
        <v>1</v>
      </c>
      <c r="C1" s="6" t="s">
        <v>6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9</v>
      </c>
      <c r="J1" s="6" t="s">
        <v>10</v>
      </c>
      <c r="K1" s="6" t="s">
        <v>33</v>
      </c>
      <c r="L1" s="6" t="s">
        <v>34</v>
      </c>
      <c r="M1" s="6" t="s">
        <v>35</v>
      </c>
      <c r="N1" s="6" t="s">
        <v>32</v>
      </c>
    </row>
    <row r="2" spans="1:14" x14ac:dyDescent="0.25">
      <c r="A2" s="6">
        <v>1</v>
      </c>
      <c r="B2" s="6">
        <v>101</v>
      </c>
      <c r="C2" s="7" t="s">
        <v>8</v>
      </c>
      <c r="D2" s="6">
        <v>1</v>
      </c>
      <c r="E2" s="6" t="s">
        <v>31</v>
      </c>
      <c r="F2" s="6" t="s">
        <v>31</v>
      </c>
      <c r="G2" s="6">
        <v>2000</v>
      </c>
      <c r="H2" s="6" t="s">
        <v>8</v>
      </c>
      <c r="I2" s="6">
        <v>1</v>
      </c>
      <c r="J2" s="6">
        <v>0.5</v>
      </c>
      <c r="K2" s="6">
        <f>All_curves!$O$7</f>
        <v>0.42</v>
      </c>
      <c r="L2" s="6">
        <f>Huizinga_max_dam!B2/1000</f>
        <v>175</v>
      </c>
      <c r="M2" s="6">
        <f>G2*J2</f>
        <v>1000</v>
      </c>
      <c r="N2" s="6">
        <f>M2*K2*L2</f>
        <v>73500</v>
      </c>
    </row>
    <row r="3" spans="1:14" x14ac:dyDescent="0.25">
      <c r="A3" s="6">
        <v>2</v>
      </c>
      <c r="B3" s="6">
        <v>102</v>
      </c>
      <c r="C3" s="7" t="s">
        <v>11</v>
      </c>
      <c r="D3" s="6">
        <v>1</v>
      </c>
      <c r="E3" s="6" t="s">
        <v>31</v>
      </c>
      <c r="F3" s="6" t="s">
        <v>31</v>
      </c>
      <c r="G3" s="6">
        <v>2000</v>
      </c>
      <c r="H3" s="6" t="s">
        <v>11</v>
      </c>
      <c r="I3" s="6">
        <v>1</v>
      </c>
      <c r="J3" s="6">
        <v>0.5</v>
      </c>
      <c r="K3" s="6">
        <f>All_curves!$O$7</f>
        <v>0.42</v>
      </c>
      <c r="L3" s="6">
        <f>Huizinga_max_dam!B3/1000</f>
        <v>175</v>
      </c>
      <c r="M3" s="6">
        <f t="shared" ref="M3:M15" si="0">G3*J3</f>
        <v>1000</v>
      </c>
      <c r="N3" s="6">
        <f t="shared" ref="N3:N15" si="1">M3*K3*L3</f>
        <v>73500</v>
      </c>
    </row>
    <row r="4" spans="1:14" x14ac:dyDescent="0.25">
      <c r="A4" s="6">
        <v>3</v>
      </c>
      <c r="B4" s="6">
        <v>103</v>
      </c>
      <c r="C4" s="7" t="s">
        <v>12</v>
      </c>
      <c r="D4" s="6">
        <v>1</v>
      </c>
      <c r="E4" s="6" t="s">
        <v>31</v>
      </c>
      <c r="F4" s="6" t="s">
        <v>31</v>
      </c>
      <c r="G4" s="6">
        <v>2000</v>
      </c>
      <c r="H4" s="6" t="s">
        <v>12</v>
      </c>
      <c r="I4" s="6">
        <v>1</v>
      </c>
      <c r="J4" s="6">
        <v>0.5</v>
      </c>
      <c r="K4" s="6">
        <f>All_curves!$O$7</f>
        <v>0.42</v>
      </c>
      <c r="L4" s="6">
        <f>Huizinga_max_dam!B4/1000</f>
        <v>125</v>
      </c>
      <c r="M4" s="6">
        <f t="shared" si="0"/>
        <v>1000</v>
      </c>
      <c r="N4" s="6">
        <f t="shared" si="1"/>
        <v>52500</v>
      </c>
    </row>
    <row r="5" spans="1:14" x14ac:dyDescent="0.25">
      <c r="A5" s="6">
        <v>4</v>
      </c>
      <c r="B5" s="6">
        <v>104</v>
      </c>
      <c r="C5" s="7" t="s">
        <v>13</v>
      </c>
      <c r="D5" s="6">
        <v>1</v>
      </c>
      <c r="E5" s="6" t="s">
        <v>31</v>
      </c>
      <c r="F5" s="6" t="s">
        <v>31</v>
      </c>
      <c r="G5" s="6">
        <v>2000</v>
      </c>
      <c r="H5" s="6" t="s">
        <v>13</v>
      </c>
      <c r="I5" s="6">
        <v>1</v>
      </c>
      <c r="J5" s="6">
        <v>0.5</v>
      </c>
      <c r="K5" s="6">
        <f>All_curves!$O$7</f>
        <v>0.42</v>
      </c>
      <c r="L5" s="6">
        <f>Huizinga_max_dam!B5/1000</f>
        <v>125</v>
      </c>
      <c r="M5" s="6">
        <f t="shared" si="0"/>
        <v>1000</v>
      </c>
      <c r="N5" s="6">
        <f t="shared" si="1"/>
        <v>52500</v>
      </c>
    </row>
    <row r="6" spans="1:14" x14ac:dyDescent="0.25">
      <c r="A6" s="6">
        <v>5</v>
      </c>
      <c r="B6" s="6">
        <v>105</v>
      </c>
      <c r="C6" s="7" t="s">
        <v>14</v>
      </c>
      <c r="D6" s="6">
        <v>1</v>
      </c>
      <c r="E6" s="6" t="s">
        <v>31</v>
      </c>
      <c r="F6" s="6" t="s">
        <v>31</v>
      </c>
      <c r="G6" s="6">
        <v>2000</v>
      </c>
      <c r="H6" s="6" t="s">
        <v>14</v>
      </c>
      <c r="I6" s="6">
        <v>1</v>
      </c>
      <c r="J6" s="6">
        <v>0.5</v>
      </c>
      <c r="K6" s="6">
        <f>All_curves!$O$7</f>
        <v>0.42</v>
      </c>
      <c r="L6" s="6">
        <f>Huizinga_max_dam!B6/1000</f>
        <v>100</v>
      </c>
      <c r="M6" s="6">
        <f t="shared" si="0"/>
        <v>1000</v>
      </c>
      <c r="N6" s="6">
        <f t="shared" si="1"/>
        <v>42000</v>
      </c>
    </row>
    <row r="7" spans="1:14" x14ac:dyDescent="0.25">
      <c r="A7" s="6">
        <v>6</v>
      </c>
      <c r="B7" s="6">
        <v>106</v>
      </c>
      <c r="C7" s="7" t="s">
        <v>15</v>
      </c>
      <c r="D7" s="6">
        <v>1</v>
      </c>
      <c r="E7" s="6" t="s">
        <v>31</v>
      </c>
      <c r="F7" s="6" t="s">
        <v>31</v>
      </c>
      <c r="G7" s="6">
        <v>2000</v>
      </c>
      <c r="H7" s="6" t="s">
        <v>15</v>
      </c>
      <c r="I7" s="6">
        <v>1</v>
      </c>
      <c r="J7" s="6">
        <v>0.5</v>
      </c>
      <c r="K7" s="6">
        <f>All_curves!$O$7</f>
        <v>0.42</v>
      </c>
      <c r="L7" s="6">
        <f>Huizinga_max_dam!B7/1000</f>
        <v>75</v>
      </c>
      <c r="M7" s="6">
        <f t="shared" si="0"/>
        <v>1000</v>
      </c>
      <c r="N7" s="6">
        <f t="shared" si="1"/>
        <v>31500</v>
      </c>
    </row>
    <row r="8" spans="1:14" x14ac:dyDescent="0.25">
      <c r="A8" s="6">
        <v>7</v>
      </c>
      <c r="B8" s="6">
        <v>107</v>
      </c>
      <c r="C8" s="7" t="s">
        <v>16</v>
      </c>
      <c r="D8" s="6">
        <v>1</v>
      </c>
      <c r="E8" s="6" t="s">
        <v>31</v>
      </c>
      <c r="F8" s="6" t="s">
        <v>31</v>
      </c>
      <c r="G8" s="6">
        <v>2000</v>
      </c>
      <c r="H8" s="6" t="s">
        <v>16</v>
      </c>
      <c r="I8" s="6">
        <v>1</v>
      </c>
      <c r="J8" s="6">
        <v>0.5</v>
      </c>
      <c r="K8" s="6">
        <f>All_curves!$O$7</f>
        <v>0.42</v>
      </c>
      <c r="L8" s="6">
        <f>Huizinga_max_dam!B8/1000</f>
        <v>75</v>
      </c>
      <c r="M8" s="6">
        <f t="shared" si="0"/>
        <v>1000</v>
      </c>
      <c r="N8" s="6">
        <f t="shared" si="1"/>
        <v>31500</v>
      </c>
    </row>
    <row r="9" spans="1:14" x14ac:dyDescent="0.25">
      <c r="A9" s="6">
        <v>8</v>
      </c>
      <c r="B9" s="6">
        <v>108</v>
      </c>
      <c r="C9" s="7" t="s">
        <v>17</v>
      </c>
      <c r="D9" s="6">
        <v>1</v>
      </c>
      <c r="E9" s="6" t="s">
        <v>31</v>
      </c>
      <c r="F9" s="6" t="s">
        <v>31</v>
      </c>
      <c r="G9" s="6">
        <v>2000</v>
      </c>
      <c r="H9" s="6" t="s">
        <v>17</v>
      </c>
      <c r="I9" s="6">
        <v>1</v>
      </c>
      <c r="J9" s="6">
        <v>0.5</v>
      </c>
      <c r="K9" s="6">
        <f>All_curves!$O$7</f>
        <v>0.42</v>
      </c>
      <c r="L9" s="6">
        <f>Huizinga_max_dam!B9/1000</f>
        <v>0</v>
      </c>
      <c r="M9" s="6">
        <f t="shared" si="0"/>
        <v>1000</v>
      </c>
      <c r="N9" s="6">
        <f t="shared" si="1"/>
        <v>0</v>
      </c>
    </row>
    <row r="10" spans="1:14" x14ac:dyDescent="0.25">
      <c r="A10" s="6">
        <v>9</v>
      </c>
      <c r="B10" s="6">
        <v>109</v>
      </c>
      <c r="C10" s="8" t="s">
        <v>8</v>
      </c>
      <c r="D10" s="9">
        <v>1</v>
      </c>
      <c r="E10" s="6" t="s">
        <v>31</v>
      </c>
      <c r="F10" s="6" t="s">
        <v>31</v>
      </c>
      <c r="G10" s="6">
        <v>2000</v>
      </c>
      <c r="H10" s="6" t="s">
        <v>8</v>
      </c>
      <c r="I10" s="6">
        <v>1</v>
      </c>
      <c r="J10" s="6">
        <v>0.5</v>
      </c>
      <c r="K10" s="6">
        <f>All_curves!$O$7</f>
        <v>0.42</v>
      </c>
      <c r="L10" s="6">
        <f>Huizinga_max_dam!B2/1000</f>
        <v>175</v>
      </c>
      <c r="M10" s="6">
        <f t="shared" si="0"/>
        <v>1000</v>
      </c>
      <c r="N10" s="6">
        <f t="shared" si="1"/>
        <v>73500</v>
      </c>
    </row>
    <row r="11" spans="1:14" x14ac:dyDescent="0.25">
      <c r="A11" s="6">
        <v>10</v>
      </c>
      <c r="B11" s="6">
        <v>110</v>
      </c>
      <c r="C11" s="8" t="s">
        <v>8</v>
      </c>
      <c r="D11" s="9">
        <v>2</v>
      </c>
      <c r="E11" s="6" t="s">
        <v>31</v>
      </c>
      <c r="F11" s="6" t="s">
        <v>31</v>
      </c>
      <c r="G11" s="6">
        <v>2000</v>
      </c>
      <c r="H11" s="6" t="s">
        <v>8</v>
      </c>
      <c r="I11" s="6">
        <v>1</v>
      </c>
      <c r="J11" s="6">
        <v>0.5</v>
      </c>
      <c r="K11" s="6">
        <f>All_curves!$O$7</f>
        <v>0.42</v>
      </c>
      <c r="L11" s="6">
        <f>Huizinga_max_dam!C2/1000</f>
        <v>350</v>
      </c>
      <c r="M11" s="6">
        <f t="shared" si="0"/>
        <v>1000</v>
      </c>
      <c r="N11" s="6">
        <f t="shared" si="1"/>
        <v>147000</v>
      </c>
    </row>
    <row r="12" spans="1:14" x14ac:dyDescent="0.25">
      <c r="A12" s="6">
        <v>11</v>
      </c>
      <c r="B12" s="6">
        <v>111</v>
      </c>
      <c r="C12" s="8" t="s">
        <v>8</v>
      </c>
      <c r="D12" s="9">
        <v>3</v>
      </c>
      <c r="E12" s="6" t="s">
        <v>31</v>
      </c>
      <c r="F12" s="6" t="s">
        <v>31</v>
      </c>
      <c r="G12" s="6">
        <v>2000</v>
      </c>
      <c r="H12" s="6" t="s">
        <v>8</v>
      </c>
      <c r="I12" s="6">
        <v>1</v>
      </c>
      <c r="J12" s="6">
        <v>0.5</v>
      </c>
      <c r="K12" s="6">
        <f>All_curves!$O$7</f>
        <v>0.42</v>
      </c>
      <c r="L12" s="6">
        <f>Huizinga_max_dam!D2/1000</f>
        <v>450</v>
      </c>
      <c r="M12" s="6">
        <f t="shared" si="0"/>
        <v>1000</v>
      </c>
      <c r="N12" s="6">
        <f t="shared" si="1"/>
        <v>189000</v>
      </c>
    </row>
    <row r="13" spans="1:14" x14ac:dyDescent="0.25">
      <c r="A13" s="6">
        <v>12</v>
      </c>
      <c r="B13" s="6">
        <v>112</v>
      </c>
      <c r="C13" s="8" t="s">
        <v>8</v>
      </c>
      <c r="D13" s="9">
        <v>4</v>
      </c>
      <c r="E13" s="6" t="s">
        <v>31</v>
      </c>
      <c r="F13" s="6" t="s">
        <v>31</v>
      </c>
      <c r="G13" s="6">
        <v>2000</v>
      </c>
      <c r="H13" s="6" t="s">
        <v>8</v>
      </c>
      <c r="I13" s="6">
        <v>1</v>
      </c>
      <c r="J13" s="6">
        <v>0.5</v>
      </c>
      <c r="K13" s="6">
        <f>All_curves!$O$7</f>
        <v>0.42</v>
      </c>
      <c r="L13" s="6">
        <f>Huizinga_max_dam!E2/1000</f>
        <v>550</v>
      </c>
      <c r="M13" s="6">
        <f t="shared" si="0"/>
        <v>1000</v>
      </c>
      <c r="N13" s="6">
        <f t="shared" si="1"/>
        <v>231000</v>
      </c>
    </row>
    <row r="14" spans="1:14" x14ac:dyDescent="0.25">
      <c r="A14" s="6">
        <v>13</v>
      </c>
      <c r="B14" s="6">
        <v>113</v>
      </c>
      <c r="C14" s="8" t="s">
        <v>8</v>
      </c>
      <c r="D14" s="9">
        <v>5</v>
      </c>
      <c r="E14" s="6" t="s">
        <v>31</v>
      </c>
      <c r="F14" s="6" t="s">
        <v>31</v>
      </c>
      <c r="G14" s="6">
        <v>2000</v>
      </c>
      <c r="H14" s="6" t="s">
        <v>8</v>
      </c>
      <c r="I14" s="6">
        <v>1</v>
      </c>
      <c r="J14" s="6">
        <v>0.5</v>
      </c>
      <c r="K14" s="6">
        <f>All_curves!$O$7</f>
        <v>0.42</v>
      </c>
      <c r="L14" s="6">
        <f>Huizinga_max_dam!F2/1000</f>
        <v>650</v>
      </c>
      <c r="M14" s="6">
        <f t="shared" si="0"/>
        <v>1000</v>
      </c>
      <c r="N14" s="6">
        <f t="shared" si="1"/>
        <v>273000</v>
      </c>
    </row>
    <row r="15" spans="1:14" x14ac:dyDescent="0.25">
      <c r="A15" s="6">
        <v>14</v>
      </c>
      <c r="B15" s="6">
        <v>114</v>
      </c>
      <c r="C15" s="8" t="s">
        <v>8</v>
      </c>
      <c r="D15" s="9">
        <v>6</v>
      </c>
      <c r="E15" s="6" t="s">
        <v>31</v>
      </c>
      <c r="F15" s="6" t="s">
        <v>31</v>
      </c>
      <c r="G15" s="6">
        <v>2000</v>
      </c>
      <c r="H15" s="6" t="s">
        <v>8</v>
      </c>
      <c r="I15" s="6">
        <v>1</v>
      </c>
      <c r="J15" s="6">
        <v>0.5</v>
      </c>
      <c r="K15" s="6">
        <f>All_curves!$O$7</f>
        <v>0.42</v>
      </c>
      <c r="L15" s="6">
        <f>Huizinga_max_dam!G2/1000</f>
        <v>750</v>
      </c>
      <c r="M15" s="6">
        <f t="shared" si="0"/>
        <v>1000</v>
      </c>
      <c r="N15" s="6">
        <f t="shared" si="1"/>
        <v>315000</v>
      </c>
    </row>
    <row r="16" spans="1:14" x14ac:dyDescent="0.25">
      <c r="A16" s="6">
        <v>15</v>
      </c>
      <c r="B16" s="6">
        <v>115</v>
      </c>
      <c r="C16" s="8" t="s">
        <v>8</v>
      </c>
      <c r="D16" s="10">
        <v>2</v>
      </c>
      <c r="E16" s="6" t="s">
        <v>31</v>
      </c>
      <c r="F16" s="6" t="s">
        <v>31</v>
      </c>
      <c r="G16" s="6">
        <v>2000</v>
      </c>
      <c r="H16" s="6" t="s">
        <v>8</v>
      </c>
      <c r="I16" s="11">
        <v>0</v>
      </c>
      <c r="J16" s="6">
        <v>0.5</v>
      </c>
      <c r="K16" s="11">
        <v>0</v>
      </c>
      <c r="L16" s="6">
        <f>Huizinga_max_dam!C2/1000</f>
        <v>350</v>
      </c>
      <c r="M16" s="6">
        <f t="shared" ref="M16" si="2">G16*J16</f>
        <v>1000</v>
      </c>
      <c r="N16" s="6">
        <f t="shared" ref="N16" si="3">M16*K16*L16</f>
        <v>0</v>
      </c>
    </row>
    <row r="17" spans="1:14" x14ac:dyDescent="0.25">
      <c r="A17" s="6">
        <v>16</v>
      </c>
      <c r="B17" s="6">
        <v>116</v>
      </c>
      <c r="C17" s="8" t="s">
        <v>8</v>
      </c>
      <c r="D17" s="10">
        <v>2</v>
      </c>
      <c r="E17" s="6" t="s">
        <v>31</v>
      </c>
      <c r="F17" s="6" t="s">
        <v>31</v>
      </c>
      <c r="G17" s="6">
        <v>2000</v>
      </c>
      <c r="H17" s="6" t="s">
        <v>8</v>
      </c>
      <c r="I17" s="11">
        <v>5.5</v>
      </c>
      <c r="J17" s="6">
        <v>1.5</v>
      </c>
      <c r="K17" s="11">
        <v>1</v>
      </c>
      <c r="L17" s="6">
        <f>Huizinga_max_dam!C2/1000</f>
        <v>350</v>
      </c>
      <c r="M17" s="6">
        <f t="shared" ref="M17:M22" si="4">G17*J17</f>
        <v>3000</v>
      </c>
      <c r="N17" s="6">
        <f t="shared" ref="N17:N22" si="5">M17*K17*L17</f>
        <v>1050000</v>
      </c>
    </row>
    <row r="18" spans="1:14" x14ac:dyDescent="0.25">
      <c r="A18" s="6">
        <v>17</v>
      </c>
      <c r="B18" s="6">
        <v>117</v>
      </c>
      <c r="C18" s="8" t="s">
        <v>8</v>
      </c>
      <c r="D18" s="10">
        <v>2</v>
      </c>
      <c r="E18" s="6" t="s">
        <v>31</v>
      </c>
      <c r="F18" s="6" t="s">
        <v>31</v>
      </c>
      <c r="G18" s="6">
        <v>2000</v>
      </c>
      <c r="H18" s="6" t="s">
        <v>8</v>
      </c>
      <c r="I18" s="11">
        <v>3.5</v>
      </c>
      <c r="J18" s="6">
        <v>2.5</v>
      </c>
      <c r="K18" s="11">
        <v>0.85</v>
      </c>
      <c r="L18" s="6">
        <f>Huizinga_max_dam!C$2/1000</f>
        <v>350</v>
      </c>
      <c r="M18" s="6">
        <f t="shared" si="4"/>
        <v>5000</v>
      </c>
      <c r="N18" s="6">
        <f t="shared" si="5"/>
        <v>1487500</v>
      </c>
    </row>
    <row r="19" spans="1:14" x14ac:dyDescent="0.25">
      <c r="A19" s="6">
        <v>18</v>
      </c>
      <c r="B19" s="6">
        <v>118</v>
      </c>
      <c r="C19" s="8" t="s">
        <v>8</v>
      </c>
      <c r="D19" s="10">
        <v>2</v>
      </c>
      <c r="E19" s="6" t="s">
        <v>31</v>
      </c>
      <c r="F19" s="6" t="s">
        <v>31</v>
      </c>
      <c r="G19" s="6">
        <v>2000</v>
      </c>
      <c r="H19" s="6" t="s">
        <v>8</v>
      </c>
      <c r="I19" s="10">
        <v>1</v>
      </c>
      <c r="J19" s="12">
        <v>0</v>
      </c>
      <c r="K19" s="6">
        <f>All_curves!$O$7</f>
        <v>0.42</v>
      </c>
      <c r="L19" s="6">
        <f>Huizinga_max_dam!C$2/1000</f>
        <v>350</v>
      </c>
      <c r="M19" s="12">
        <f t="shared" si="4"/>
        <v>0</v>
      </c>
      <c r="N19" s="6">
        <f t="shared" si="5"/>
        <v>0</v>
      </c>
    </row>
    <row r="20" spans="1:14" x14ac:dyDescent="0.25">
      <c r="A20" s="6">
        <v>19</v>
      </c>
      <c r="B20" s="6">
        <v>119</v>
      </c>
      <c r="C20" s="8" t="s">
        <v>8</v>
      </c>
      <c r="D20" s="10">
        <v>2</v>
      </c>
      <c r="E20" s="6" t="s">
        <v>31</v>
      </c>
      <c r="F20" s="6" t="s">
        <v>31</v>
      </c>
      <c r="G20" s="6">
        <v>2000</v>
      </c>
      <c r="H20" s="6" t="s">
        <v>8</v>
      </c>
      <c r="I20" s="10">
        <v>1</v>
      </c>
      <c r="J20" s="12">
        <v>0.2</v>
      </c>
      <c r="K20" s="6">
        <f>All_curves!$O$7</f>
        <v>0.42</v>
      </c>
      <c r="L20" s="6">
        <f>Huizinga_max_dam!C$2/1000</f>
        <v>350</v>
      </c>
      <c r="M20" s="12">
        <f t="shared" si="4"/>
        <v>400</v>
      </c>
      <c r="N20" s="6">
        <f t="shared" si="5"/>
        <v>58800</v>
      </c>
    </row>
    <row r="21" spans="1:14" x14ac:dyDescent="0.25">
      <c r="A21" s="6">
        <v>20</v>
      </c>
      <c r="B21" s="6">
        <v>120</v>
      </c>
      <c r="C21" s="8" t="s">
        <v>8</v>
      </c>
      <c r="D21" s="10">
        <v>2</v>
      </c>
      <c r="E21" s="6" t="s">
        <v>31</v>
      </c>
      <c r="F21" s="6" t="s">
        <v>31</v>
      </c>
      <c r="G21" s="6">
        <v>2000</v>
      </c>
      <c r="H21" s="6" t="s">
        <v>8</v>
      </c>
      <c r="I21" s="10">
        <v>1</v>
      </c>
      <c r="J21" s="12">
        <v>1</v>
      </c>
      <c r="K21" s="6">
        <f>All_curves!$O$7</f>
        <v>0.42</v>
      </c>
      <c r="L21" s="6">
        <f>Huizinga_max_dam!C$2/1000</f>
        <v>350</v>
      </c>
      <c r="M21" s="12">
        <f t="shared" si="4"/>
        <v>2000</v>
      </c>
      <c r="N21" s="6">
        <f t="shared" si="5"/>
        <v>294000</v>
      </c>
    </row>
    <row r="22" spans="1:14" x14ac:dyDescent="0.25">
      <c r="A22" s="6">
        <v>21</v>
      </c>
      <c r="B22" s="6">
        <v>121</v>
      </c>
      <c r="C22" s="8" t="s">
        <v>8</v>
      </c>
      <c r="D22" s="10">
        <v>2</v>
      </c>
      <c r="E22" s="6" t="s">
        <v>31</v>
      </c>
      <c r="F22" s="6" t="s">
        <v>31</v>
      </c>
      <c r="G22" s="13">
        <v>200</v>
      </c>
      <c r="H22" s="6" t="s">
        <v>8</v>
      </c>
      <c r="I22" s="6">
        <v>1</v>
      </c>
      <c r="J22" s="6">
        <v>0.5</v>
      </c>
      <c r="K22" s="6">
        <f>All_curves!$O$7</f>
        <v>0.42</v>
      </c>
      <c r="L22" s="6">
        <f>Huizinga_max_dam!$C$2/1000</f>
        <v>350</v>
      </c>
      <c r="M22" s="6">
        <f t="shared" si="4"/>
        <v>100</v>
      </c>
      <c r="N22" s="6">
        <f t="shared" si="5"/>
        <v>14700</v>
      </c>
    </row>
    <row r="23" spans="1:14" x14ac:dyDescent="0.25">
      <c r="A23" s="6">
        <v>22</v>
      </c>
      <c r="B23" s="6">
        <v>122</v>
      </c>
      <c r="C23" s="8" t="s">
        <v>8</v>
      </c>
      <c r="D23" s="10">
        <v>2</v>
      </c>
      <c r="E23" s="6" t="s">
        <v>31</v>
      </c>
      <c r="F23" s="6" t="s">
        <v>31</v>
      </c>
      <c r="G23" s="13">
        <v>0</v>
      </c>
      <c r="H23" s="6" t="s">
        <v>8</v>
      </c>
      <c r="I23" s="6">
        <v>1</v>
      </c>
      <c r="J23" s="6">
        <v>0.5</v>
      </c>
      <c r="K23" s="6">
        <f>All_curves!$O$7</f>
        <v>0.42</v>
      </c>
      <c r="L23" s="6">
        <f>Huizinga_max_dam!$C$2/1000</f>
        <v>350</v>
      </c>
      <c r="M23" s="6">
        <f t="shared" ref="M23" si="6">G23*J23</f>
        <v>0</v>
      </c>
      <c r="N23" s="6">
        <f t="shared" ref="N23" si="7">M23*K23*L23</f>
        <v>0</v>
      </c>
    </row>
    <row r="24" spans="1:14" x14ac:dyDescent="0.25">
      <c r="A24" s="6">
        <v>23</v>
      </c>
      <c r="B24" s="6">
        <v>123</v>
      </c>
      <c r="C24" s="8" t="s">
        <v>8</v>
      </c>
      <c r="D24" s="10">
        <v>2</v>
      </c>
      <c r="E24" s="6" t="s">
        <v>31</v>
      </c>
      <c r="F24" s="6" t="s">
        <v>31</v>
      </c>
      <c r="G24" s="13">
        <v>1000</v>
      </c>
      <c r="H24" s="6" t="s">
        <v>8</v>
      </c>
      <c r="I24" s="6">
        <v>1</v>
      </c>
      <c r="J24" s="6">
        <v>0.5</v>
      </c>
      <c r="K24" s="6">
        <f>All_curves!$O$7</f>
        <v>0.42</v>
      </c>
      <c r="L24" s="6">
        <f>Huizinga_max_dam!$C$2/1000</f>
        <v>350</v>
      </c>
      <c r="M24" s="6">
        <f t="shared" ref="M24" si="8">G24*J24</f>
        <v>500</v>
      </c>
      <c r="N24" s="6">
        <f t="shared" ref="N24" si="9">M24*K24*L24</f>
        <v>73500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AEEF-3FD5-4D55-9BC7-1A03239891E9}">
  <dimension ref="A2:O20"/>
  <sheetViews>
    <sheetView tabSelected="1" zoomScale="85" zoomScaleNormal="85" workbookViewId="0">
      <selection activeCell="F24" sqref="F24"/>
    </sheetView>
  </sheetViews>
  <sheetFormatPr defaultRowHeight="15" x14ac:dyDescent="0.25"/>
  <cols>
    <col min="2" max="2" width="8.85546875" customWidth="1"/>
    <col min="3" max="3" width="9.42578125" customWidth="1"/>
    <col min="4" max="4" width="9.5703125" customWidth="1"/>
    <col min="5" max="5" width="9.7109375" customWidth="1"/>
    <col min="7" max="7" width="9.42578125" customWidth="1"/>
    <col min="9" max="9" width="10.140625" customWidth="1"/>
  </cols>
  <sheetData>
    <row r="2" spans="1:15" x14ac:dyDescent="0.25">
      <c r="A2" s="1" t="s">
        <v>19</v>
      </c>
    </row>
    <row r="3" spans="1:15" x14ac:dyDescent="0.25">
      <c r="A3" t="s">
        <v>20</v>
      </c>
      <c r="B3" t="s">
        <v>21</v>
      </c>
      <c r="D3" t="s">
        <v>22</v>
      </c>
      <c r="F3" t="s">
        <v>23</v>
      </c>
      <c r="H3" t="s">
        <v>24</v>
      </c>
      <c r="J3" t="s">
        <v>25</v>
      </c>
      <c r="L3" t="s">
        <v>26</v>
      </c>
      <c r="N3" t="s">
        <v>27</v>
      </c>
    </row>
    <row r="4" spans="1:15" x14ac:dyDescent="0.25">
      <c r="A4" s="1"/>
      <c r="B4" t="s">
        <v>28</v>
      </c>
      <c r="C4" t="s">
        <v>29</v>
      </c>
      <c r="D4" t="s">
        <v>28</v>
      </c>
      <c r="E4" t="s">
        <v>29</v>
      </c>
      <c r="F4" t="s">
        <v>28</v>
      </c>
      <c r="G4" t="s">
        <v>29</v>
      </c>
      <c r="H4" t="s">
        <v>28</v>
      </c>
      <c r="I4" t="s">
        <v>29</v>
      </c>
      <c r="J4" t="s">
        <v>28</v>
      </c>
      <c r="K4" t="s">
        <v>29</v>
      </c>
      <c r="L4" t="s">
        <v>28</v>
      </c>
      <c r="M4" t="s">
        <v>29</v>
      </c>
      <c r="N4" t="s">
        <v>28</v>
      </c>
      <c r="O4" t="s">
        <v>29</v>
      </c>
    </row>
    <row r="5" spans="1:15" x14ac:dyDescent="0.25">
      <c r="A5" s="1"/>
      <c r="B5" s="4">
        <f>[1]Motorway_curves!B6</f>
        <v>0</v>
      </c>
      <c r="C5" s="4">
        <f>[1]Motorway_curves!C6</f>
        <v>0</v>
      </c>
      <c r="D5" s="4">
        <f>[1]Motorway_curves!E6</f>
        <v>0</v>
      </c>
      <c r="E5" s="4">
        <f>[1]Motorway_curves!F6</f>
        <v>0</v>
      </c>
      <c r="F5" s="4">
        <f>[1]Motorway_curves!H6</f>
        <v>0</v>
      </c>
      <c r="G5" s="4">
        <f>[1]Motorway_curves!I6</f>
        <v>0</v>
      </c>
      <c r="H5" s="4">
        <f>[1]Motorway_curves!K6</f>
        <v>0</v>
      </c>
      <c r="I5" s="4">
        <f>[1]Motorway_curves!L6</f>
        <v>0</v>
      </c>
      <c r="J5" s="4">
        <f>[1]Other_curves!B6</f>
        <v>0</v>
      </c>
      <c r="K5" s="4">
        <f>[1]Other_curves!C6</f>
        <v>0</v>
      </c>
      <c r="L5" s="4">
        <f>[1]Other_curves!E6</f>
        <v>0</v>
      </c>
      <c r="M5" s="4">
        <f>[1]Other_curves!F6</f>
        <v>0</v>
      </c>
      <c r="N5">
        <v>0</v>
      </c>
      <c r="O5">
        <v>0</v>
      </c>
    </row>
    <row r="6" spans="1:15" x14ac:dyDescent="0.25">
      <c r="A6" s="1"/>
      <c r="B6" s="4">
        <f>[1]Motorway_curves!B7</f>
        <v>50</v>
      </c>
      <c r="C6" s="4">
        <f>[1]Motorway_curves!C7</f>
        <v>0.01</v>
      </c>
      <c r="D6" s="4">
        <f>[1]Motorway_curves!E7</f>
        <v>50</v>
      </c>
      <c r="E6" s="4">
        <f>[1]Motorway_curves!F7</f>
        <v>0.02</v>
      </c>
      <c r="F6" s="4">
        <f>[1]Motorway_curves!H7</f>
        <v>50</v>
      </c>
      <c r="G6" s="4">
        <f>[1]Motorway_curves!I7</f>
        <v>2E-3</v>
      </c>
      <c r="H6" s="4">
        <f>[1]Motorway_curves!K7</f>
        <v>50</v>
      </c>
      <c r="I6" s="4">
        <f>[1]Motorway_curves!L7</f>
        <v>1.4999999999999999E-2</v>
      </c>
      <c r="J6" s="4">
        <f>[1]Other_curves!B7</f>
        <v>50</v>
      </c>
      <c r="K6" s="4">
        <f>[1]Other_curves!C7</f>
        <v>1.4999999999999999E-2</v>
      </c>
      <c r="L6" s="4">
        <f>[1]Other_curves!E7</f>
        <v>50</v>
      </c>
      <c r="M6" s="4">
        <f>[1]Other_curves!F7</f>
        <v>0.12</v>
      </c>
      <c r="N6">
        <v>50</v>
      </c>
      <c r="O6">
        <v>0.25</v>
      </c>
    </row>
    <row r="7" spans="1:15" x14ac:dyDescent="0.25">
      <c r="A7" s="1"/>
      <c r="B7" s="4">
        <f>[1]Motorway_curves!B8</f>
        <v>100</v>
      </c>
      <c r="C7" s="4">
        <f>[1]Motorway_curves!C8</f>
        <v>0.03</v>
      </c>
      <c r="D7" s="4">
        <f>[1]Motorway_curves!E8</f>
        <v>100</v>
      </c>
      <c r="E7" s="4">
        <f>[1]Motorway_curves!F8</f>
        <v>0.06</v>
      </c>
      <c r="F7" s="4">
        <f>[1]Motorway_curves!H8</f>
        <v>100</v>
      </c>
      <c r="G7" s="4">
        <f>[1]Motorway_curves!I8</f>
        <v>4.0000000000000001E-3</v>
      </c>
      <c r="H7" s="4">
        <f>[1]Motorway_curves!K8</f>
        <v>100</v>
      </c>
      <c r="I7" s="4">
        <f>[1]Motorway_curves!L8</f>
        <v>0.04</v>
      </c>
      <c r="J7" s="4">
        <f>[1]Other_curves!B8</f>
        <v>100</v>
      </c>
      <c r="K7" s="4">
        <f>[1]Other_curves!C8</f>
        <v>2.5000000000000001E-2</v>
      </c>
      <c r="L7" s="4">
        <f>[1]Other_curves!E8</f>
        <v>100</v>
      </c>
      <c r="M7" s="4">
        <f>[1]Other_curves!F8</f>
        <v>0.2</v>
      </c>
      <c r="N7">
        <v>100</v>
      </c>
      <c r="O7">
        <v>0.42</v>
      </c>
    </row>
    <row r="8" spans="1:15" x14ac:dyDescent="0.25">
      <c r="A8" s="1"/>
      <c r="B8" s="4">
        <f>[1]Motorway_curves!B9</f>
        <v>150</v>
      </c>
      <c r="C8" s="4">
        <f>[1]Motorway_curves!C9</f>
        <v>7.4999999999999997E-2</v>
      </c>
      <c r="D8" s="4">
        <f>[1]Motorway_curves!E9</f>
        <v>150</v>
      </c>
      <c r="E8" s="4">
        <f>[1]Motorway_curves!F9</f>
        <v>0.1</v>
      </c>
      <c r="F8" s="4">
        <f>[1]Motorway_curves!H9</f>
        <v>150</v>
      </c>
      <c r="G8" s="4">
        <f>[1]Motorway_curves!I9</f>
        <v>2.5000000000000001E-2</v>
      </c>
      <c r="H8" s="4">
        <f>[1]Motorway_curves!K9</f>
        <v>150</v>
      </c>
      <c r="I8" s="4">
        <f>[1]Motorway_curves!L9</f>
        <v>0.2</v>
      </c>
      <c r="J8" s="4">
        <f>[1]Other_curves!B9</f>
        <v>200</v>
      </c>
      <c r="K8" s="4">
        <f>[1]Other_curves!C9</f>
        <v>3.5000000000000003E-2</v>
      </c>
      <c r="L8" s="4">
        <f>[1]Other_curves!E9</f>
        <v>200</v>
      </c>
      <c r="M8" s="4">
        <f>[1]Other_curves!F9</f>
        <v>0.28000000000000003</v>
      </c>
      <c r="N8">
        <v>150</v>
      </c>
      <c r="O8">
        <v>0.55000000000000004</v>
      </c>
    </row>
    <row r="9" spans="1:15" x14ac:dyDescent="0.25">
      <c r="A9" s="1"/>
      <c r="B9" s="4">
        <f>[1]Motorway_curves!B10</f>
        <v>200</v>
      </c>
      <c r="C9" s="4">
        <f>[1]Motorway_curves!C10</f>
        <v>0.1</v>
      </c>
      <c r="D9" s="4">
        <f>[1]Motorway_curves!E10</f>
        <v>200</v>
      </c>
      <c r="E9" s="4">
        <f>[1]Motorway_curves!F10</f>
        <v>0.12</v>
      </c>
      <c r="F9" s="4">
        <f>[1]Motorway_curves!H10</f>
        <v>200</v>
      </c>
      <c r="G9" s="4">
        <f>[1]Motorway_curves!I10</f>
        <v>0.03</v>
      </c>
      <c r="H9" s="4">
        <f>[1]Motorway_curves!K10</f>
        <v>200</v>
      </c>
      <c r="I9" s="4">
        <f>[1]Motorway_curves!L10</f>
        <v>0.25</v>
      </c>
      <c r="J9" s="4">
        <f>[1]Other_curves!B10</f>
        <v>600</v>
      </c>
      <c r="K9" s="4">
        <f>[1]Other_curves!C10</f>
        <v>0.05</v>
      </c>
      <c r="L9" s="4">
        <f>[1]Other_curves!E10</f>
        <v>600</v>
      </c>
      <c r="M9" s="4">
        <f>[1]Other_curves!F10</f>
        <v>0.35</v>
      </c>
      <c r="N9">
        <v>200</v>
      </c>
      <c r="O9">
        <v>0.65</v>
      </c>
    </row>
    <row r="10" spans="1:15" x14ac:dyDescent="0.25">
      <c r="A10" s="1"/>
      <c r="B10" s="4">
        <f>[1]Motorway_curves!B11</f>
        <v>600</v>
      </c>
      <c r="C10" s="4">
        <f>[1]Motorway_curves!C11</f>
        <v>0.2</v>
      </c>
      <c r="D10" s="4">
        <f>[1]Motorway_curves!E11</f>
        <v>600</v>
      </c>
      <c r="E10" s="4">
        <f>[1]Motorway_curves!F11</f>
        <v>0.22</v>
      </c>
      <c r="F10" s="4">
        <f>[1]Motorway_curves!H11</f>
        <v>600</v>
      </c>
      <c r="G10" s="4">
        <f>[1]Motorway_curves!I11</f>
        <v>0.04</v>
      </c>
      <c r="H10" s="4">
        <f>[1]Motorway_curves!K11</f>
        <v>600</v>
      </c>
      <c r="I10" s="4">
        <f>[1]Motorway_curves!L11</f>
        <v>0.35</v>
      </c>
      <c r="N10">
        <v>300</v>
      </c>
      <c r="O10">
        <v>0.8</v>
      </c>
    </row>
    <row r="11" spans="1:15" x14ac:dyDescent="0.25">
      <c r="A11" s="1"/>
      <c r="N11">
        <v>400</v>
      </c>
      <c r="O11">
        <v>0.9</v>
      </c>
    </row>
    <row r="12" spans="1:15" x14ac:dyDescent="0.25">
      <c r="A12" s="1"/>
      <c r="N12">
        <v>500</v>
      </c>
      <c r="O12">
        <v>1</v>
      </c>
    </row>
    <row r="13" spans="1:15" x14ac:dyDescent="0.25">
      <c r="N13">
        <v>600</v>
      </c>
      <c r="O13">
        <v>1</v>
      </c>
    </row>
    <row r="14" spans="1:15" x14ac:dyDescent="0.25">
      <c r="A14" s="1"/>
    </row>
    <row r="15" spans="1:15" x14ac:dyDescent="0.25">
      <c r="A15" s="5" t="s">
        <v>30</v>
      </c>
    </row>
    <row r="16" spans="1:15" x14ac:dyDescent="0.25">
      <c r="A16" s="1"/>
    </row>
    <row r="20" spans="1:3" x14ac:dyDescent="0.25">
      <c r="A20" s="1"/>
      <c r="B20" s="1"/>
      <c r="C20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2AE6-BD18-4F78-B40D-12723190116B}">
  <dimension ref="A1:G14"/>
  <sheetViews>
    <sheetView workbookViewId="0">
      <selection activeCell="A14" sqref="A14"/>
    </sheetView>
  </sheetViews>
  <sheetFormatPr defaultRowHeight="15" x14ac:dyDescent="0.25"/>
  <cols>
    <col min="1" max="1" width="9.42578125" customWidth="1"/>
    <col min="2" max="2" width="11.42578125" customWidth="1"/>
    <col min="3" max="8" width="12.140625" bestFit="1" customWidth="1"/>
  </cols>
  <sheetData>
    <row r="1" spans="1:7" x14ac:dyDescent="0.25">
      <c r="A1" t="s">
        <v>18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 s="3" t="s">
        <v>8</v>
      </c>
      <c r="B2" s="2">
        <f>'[1]Input Hz calc'!C5*'[1]Input Hz calc'!$L$5*1000</f>
        <v>175000</v>
      </c>
      <c r="C2" s="2">
        <f>'[1]Input Hz calc'!D5*'[1]Input Hz calc'!$L$5*1000</f>
        <v>350000</v>
      </c>
      <c r="D2" s="2">
        <f>'[1]Input Hz calc'!E5*'[1]Input Hz calc'!$L$5*1000</f>
        <v>450000</v>
      </c>
      <c r="E2" s="2">
        <f>'[1]Input Hz calc'!F5*'[1]Input Hz calc'!$L$5*1000</f>
        <v>550000</v>
      </c>
      <c r="F2" s="2">
        <f>'[1]Input Hz calc'!G5*'[1]Input Hz calc'!$L$5*1000</f>
        <v>650000</v>
      </c>
      <c r="G2" s="2">
        <f>'[1]Input Hz calc'!H5*'[1]Input Hz calc'!$L$5*1000</f>
        <v>750000</v>
      </c>
    </row>
    <row r="3" spans="1:7" x14ac:dyDescent="0.25">
      <c r="A3" s="3" t="s">
        <v>11</v>
      </c>
      <c r="B3" s="2">
        <f>'[1]Input Hz calc'!C6*'[1]Input Hz calc'!$L$5*1000</f>
        <v>175000</v>
      </c>
      <c r="C3" s="2">
        <f>'[1]Input Hz calc'!D6*'[1]Input Hz calc'!$L$5*1000</f>
        <v>300000</v>
      </c>
      <c r="D3" s="2">
        <f>'[1]Input Hz calc'!E6*'[1]Input Hz calc'!$L$5*1000</f>
        <v>400000</v>
      </c>
      <c r="E3" s="2">
        <f>'[1]Input Hz calc'!F6*'[1]Input Hz calc'!$L$5*1000</f>
        <v>475000</v>
      </c>
      <c r="F3" s="2">
        <f>'[1]Input Hz calc'!G6*'[1]Input Hz calc'!$L$5*1000</f>
        <v>575000</v>
      </c>
      <c r="G3" s="2">
        <f>'[1]Input Hz calc'!H6*'[1]Input Hz calc'!$L$5*1000</f>
        <v>650000</v>
      </c>
    </row>
    <row r="4" spans="1:7" x14ac:dyDescent="0.25">
      <c r="A4" s="3" t="s">
        <v>12</v>
      </c>
      <c r="B4" s="2">
        <f>'[1]Input Hz calc'!C7*'[1]Input Hz calc'!$L$5*1000</f>
        <v>125000</v>
      </c>
      <c r="C4" s="2">
        <f>'[1]Input Hz calc'!D7*'[1]Input Hz calc'!$L$5*1000</f>
        <v>250000</v>
      </c>
      <c r="D4" s="2">
        <f>'[1]Input Hz calc'!E7*'[1]Input Hz calc'!$L$5*1000</f>
        <v>325000</v>
      </c>
      <c r="E4" s="2">
        <f>'[1]Input Hz calc'!F7*'[1]Input Hz calc'!$L$5*1000</f>
        <v>425000</v>
      </c>
      <c r="F4" s="2">
        <f>'[1]Input Hz calc'!G7*'[1]Input Hz calc'!$L$5*1000</f>
        <v>500000</v>
      </c>
      <c r="G4" s="2">
        <f>'[1]Input Hz calc'!H7*'[1]Input Hz calc'!$L$5*1000</f>
        <v>575000</v>
      </c>
    </row>
    <row r="5" spans="1:7" x14ac:dyDescent="0.25">
      <c r="A5" s="3" t="s">
        <v>13</v>
      </c>
      <c r="B5" s="2">
        <f>'[1]Input Hz calc'!C8*'[1]Input Hz calc'!$L$5*1000</f>
        <v>125000</v>
      </c>
      <c r="C5" s="2">
        <f>'[1]Input Hz calc'!D8*'[1]Input Hz calc'!$L$5*1000</f>
        <v>225000</v>
      </c>
      <c r="D5" s="2">
        <f>'[1]Input Hz calc'!E8*'[1]Input Hz calc'!$L$5*1000</f>
        <v>300000</v>
      </c>
      <c r="E5" s="2">
        <f>'[1]Input Hz calc'!F8*'[1]Input Hz calc'!$L$5*1000</f>
        <v>400000</v>
      </c>
      <c r="F5" s="2">
        <f>'[1]Input Hz calc'!G8*'[1]Input Hz calc'!$L$5*1000</f>
        <v>475000</v>
      </c>
      <c r="G5" s="2">
        <f>'[1]Input Hz calc'!H8*'[1]Input Hz calc'!$L$5*1000</f>
        <v>550000</v>
      </c>
    </row>
    <row r="6" spans="1:7" x14ac:dyDescent="0.25">
      <c r="A6" s="3" t="s">
        <v>14</v>
      </c>
      <c r="B6" s="2">
        <f>'[1]Input Hz calc'!C9*'[1]Input Hz calc'!$L$5*1000</f>
        <v>100000</v>
      </c>
      <c r="C6" s="2">
        <f>'[1]Input Hz calc'!D9*'[1]Input Hz calc'!$L$5*1000</f>
        <v>175000</v>
      </c>
      <c r="D6" s="2">
        <f>'[1]Input Hz calc'!E9*'[1]Input Hz calc'!$L$5*1000</f>
        <v>250000</v>
      </c>
      <c r="E6" s="2">
        <f>'[1]Input Hz calc'!F9*'[1]Input Hz calc'!$L$5*1000</f>
        <v>350000</v>
      </c>
      <c r="F6" s="2">
        <f>'[1]Input Hz calc'!G9*'[1]Input Hz calc'!$L$5*1000</f>
        <v>425000</v>
      </c>
      <c r="G6" s="2">
        <f>'[1]Input Hz calc'!H9*'[1]Input Hz calc'!$L$5*1000</f>
        <v>500000</v>
      </c>
    </row>
    <row r="7" spans="1:7" x14ac:dyDescent="0.25">
      <c r="A7" s="3" t="s">
        <v>16</v>
      </c>
      <c r="B7" s="2">
        <f>'[1]Input Hz calc'!C10*'[1]Input Hz calc'!$L$5*1000</f>
        <v>75000</v>
      </c>
      <c r="C7" s="2">
        <f>'[1]Input Hz calc'!D10*'[1]Input Hz calc'!$L$5*1000</f>
        <v>150000</v>
      </c>
      <c r="D7" s="2">
        <f>'[1]Input Hz calc'!E10*'[1]Input Hz calc'!$L$5*1000</f>
        <v>225000</v>
      </c>
      <c r="E7" s="2">
        <f>'[1]Input Hz calc'!F10*'[1]Input Hz calc'!$L$5*1000</f>
        <v>300000</v>
      </c>
      <c r="F7" s="2">
        <f>'[1]Input Hz calc'!G10*'[1]Input Hz calc'!$L$5*1000</f>
        <v>375000</v>
      </c>
      <c r="G7" s="2">
        <f>'[1]Input Hz calc'!H10*'[1]Input Hz calc'!$L$5*1000</f>
        <v>450000</v>
      </c>
    </row>
    <row r="8" spans="1:7" x14ac:dyDescent="0.25">
      <c r="A8" s="3" t="s">
        <v>15</v>
      </c>
      <c r="B8" s="2">
        <f>'[1]Input Hz calc'!C11*'[1]Input Hz calc'!$L$5*1000</f>
        <v>75000</v>
      </c>
      <c r="C8" s="2">
        <f>'[1]Input Hz calc'!D11*'[1]Input Hz calc'!$L$5*1000</f>
        <v>150000</v>
      </c>
      <c r="D8" s="2">
        <f>'[1]Input Hz calc'!E11*'[1]Input Hz calc'!$L$5*1000</f>
        <v>225000</v>
      </c>
      <c r="E8" s="2">
        <f>'[1]Input Hz calc'!F11*'[1]Input Hz calc'!$L$5*1000</f>
        <v>300000</v>
      </c>
      <c r="F8" s="2">
        <f>'[1]Input Hz calc'!G11*'[1]Input Hz calc'!$L$5*1000</f>
        <v>375000</v>
      </c>
      <c r="G8" s="2">
        <f>'[1]Input Hz calc'!H11*'[1]Input Hz calc'!$L$5*1000</f>
        <v>450000</v>
      </c>
    </row>
    <row r="14" spans="1:7" x14ac:dyDescent="0.25">
      <c r="A14" s="5" t="s">
        <v>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HZ_dam_test</vt:lpstr>
      <vt:lpstr>All_curves</vt:lpstr>
      <vt:lpstr>Huizinga_max_dam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2022-12-15T17:06:50Z</dcterms:modified>
</cp:coreProperties>
</file>