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D4D6813-C1C3-4664-AD81-1B5CCDCEA392}" xr6:coauthVersionLast="41" xr6:coauthVersionMax="41" xr10:uidLastSave="{00000000-0000-0000-0000-000000000000}"/>
  <bookViews>
    <workbookView xWindow="3375" yWindow="3375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8" l="1"/>
  <c r="D13" i="8"/>
  <c r="D12" i="8"/>
  <c r="D11" i="8"/>
  <c r="D10" i="8"/>
  <c r="D9" i="8"/>
  <c r="D8" i="8"/>
  <c r="D7" i="8"/>
  <c r="D6" i="8"/>
  <c r="D5" i="8"/>
  <c r="D4" i="8"/>
  <c r="D3" i="8"/>
  <c r="R21" i="9" l="1"/>
  <c r="R20" i="9"/>
  <c r="R19" i="9"/>
  <c r="R18" i="9"/>
  <c r="R17" i="9"/>
  <c r="R16" i="9"/>
  <c r="R15" i="9"/>
  <c r="R14" i="9"/>
  <c r="R13" i="9"/>
  <c r="R12" i="9"/>
  <c r="R11" i="9"/>
  <c r="R10" i="9"/>
  <c r="Q21" i="9" a="1"/>
  <c r="Q21" i="9" s="1"/>
  <c r="Q20" i="9"/>
  <c r="Q20" i="9" a="1"/>
  <c r="Q19" i="9" a="1"/>
  <c r="Q19" i="9" s="1"/>
  <c r="Q18" i="9" a="1"/>
  <c r="Q18" i="9" s="1"/>
  <c r="Q17" i="9" a="1"/>
  <c r="Q17" i="9" s="1"/>
  <c r="Q16" i="9" a="1"/>
  <c r="Q16" i="9" s="1"/>
  <c r="Q15" i="9" a="1"/>
  <c r="Q15" i="9" s="1"/>
  <c r="Q14" i="9" a="1"/>
  <c r="Q14" i="9" s="1"/>
  <c r="Q13" i="9" a="1"/>
  <c r="Q13" i="9" s="1"/>
  <c r="Q12" i="9" a="1"/>
  <c r="Q12" i="9" s="1"/>
  <c r="Q11" i="9" a="1"/>
  <c r="Q11" i="9" s="1"/>
  <c r="Q10" i="9" a="1"/>
  <c r="Q10" i="9" s="1"/>
  <c r="J21" i="9"/>
  <c r="J20" i="9"/>
  <c r="J19" i="9"/>
  <c r="J18" i="9"/>
  <c r="J17" i="9"/>
  <c r="J16" i="9"/>
  <c r="J15" i="9"/>
  <c r="J14" i="9"/>
  <c r="J13" i="9"/>
  <c r="J12" i="9"/>
  <c r="J11" i="9"/>
  <c r="J10" i="9"/>
  <c r="J21" i="10"/>
  <c r="J20" i="10"/>
  <c r="Q20" i="10" s="1" a="1"/>
  <c r="Q20" i="10" s="1"/>
  <c r="R20" i="10" s="1"/>
  <c r="J19" i="10"/>
  <c r="J18" i="10"/>
  <c r="J17" i="10"/>
  <c r="J16" i="10"/>
  <c r="J15" i="10"/>
  <c r="J14" i="10"/>
  <c r="Q14" i="10" s="1" a="1"/>
  <c r="Q14" i="10" s="1"/>
  <c r="R14" i="10" s="1"/>
  <c r="J13" i="10"/>
  <c r="J12" i="10"/>
  <c r="Q12" i="10" s="1" a="1"/>
  <c r="Q12" i="10" s="1"/>
  <c r="R12" i="10" s="1"/>
  <c r="J11" i="10"/>
  <c r="J10" i="10"/>
  <c r="J21" i="14"/>
  <c r="J20" i="14"/>
  <c r="J19" i="14"/>
  <c r="J17" i="14"/>
  <c r="J16" i="14"/>
  <c r="J15" i="14"/>
  <c r="J14" i="14"/>
  <c r="J13" i="14"/>
  <c r="J12" i="14"/>
  <c r="J11" i="14"/>
  <c r="J10" i="14"/>
  <c r="J18" i="14"/>
  <c r="Q21" i="10" a="1"/>
  <c r="Q21" i="10" s="1"/>
  <c r="R21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5" i="10" a="1"/>
  <c r="Q15" i="10" s="1"/>
  <c r="R15" i="10" s="1"/>
  <c r="Q13" i="10" a="1"/>
  <c r="Q13" i="10" s="1"/>
  <c r="R13" i="10" s="1"/>
  <c r="Q11" i="10" a="1"/>
  <c r="Q11" i="10" s="1"/>
  <c r="R11" i="10" s="1"/>
  <c r="Q10" i="10" a="1"/>
  <c r="Q10" i="10" s="1"/>
  <c r="R10" i="10" s="1"/>
  <c r="V21" i="3" l="1"/>
  <c r="V20" i="3"/>
  <c r="V19" i="3"/>
  <c r="V18" i="3"/>
  <c r="V17" i="3"/>
  <c r="V16" i="3"/>
  <c r="V15" i="3"/>
  <c r="V14" i="3"/>
  <c r="V13" i="3"/>
  <c r="V12" i="3"/>
  <c r="V11" i="3"/>
  <c r="V10" i="3"/>
  <c r="U21" i="3" a="1"/>
  <c r="U21" i="3" s="1"/>
  <c r="U20" i="3" a="1"/>
  <c r="U20" i="3" s="1"/>
  <c r="U19" i="3" a="1"/>
  <c r="U19" i="3" s="1"/>
  <c r="U18" i="3" a="1"/>
  <c r="U18" i="3" s="1"/>
  <c r="U17" i="3" a="1"/>
  <c r="U17" i="3" s="1"/>
  <c r="U16" i="3" a="1"/>
  <c r="U16" i="3" s="1"/>
  <c r="U15" i="3" a="1"/>
  <c r="U15" i="3" s="1"/>
  <c r="U14" i="3" a="1"/>
  <c r="U14" i="3" s="1"/>
  <c r="U13" i="3" a="1"/>
  <c r="U13" i="3" s="1"/>
  <c r="U12" i="3" a="1"/>
  <c r="U12" i="3" s="1"/>
  <c r="U11" i="3" a="1"/>
  <c r="U11" i="3" s="1"/>
  <c r="U10" i="3" a="1"/>
  <c r="U10" i="3" s="1"/>
  <c r="V21" i="2"/>
  <c r="V20" i="2"/>
  <c r="V19" i="2"/>
  <c r="V18" i="2"/>
  <c r="V17" i="2"/>
  <c r="V16" i="2"/>
  <c r="V15" i="2"/>
  <c r="V14" i="2"/>
  <c r="V13" i="2"/>
  <c r="V12" i="2"/>
  <c r="V10" i="2"/>
  <c r="U10" i="2" a="1"/>
  <c r="U10" i="2" s="1"/>
  <c r="U21" i="2" a="1"/>
  <c r="U21" i="2" s="1"/>
  <c r="U20" i="2" a="1"/>
  <c r="U20" i="2" s="1"/>
  <c r="U19" i="2" a="1"/>
  <c r="U19" i="2" s="1"/>
  <c r="U18" i="2" a="1"/>
  <c r="U18" i="2" s="1"/>
  <c r="U17" i="2" a="1"/>
  <c r="U17" i="2" s="1"/>
  <c r="U16" i="2" a="1"/>
  <c r="U16" i="2" s="1"/>
  <c r="U15" i="2" a="1"/>
  <c r="U15" i="2" s="1"/>
  <c r="U14" i="2" a="1"/>
  <c r="U14" i="2" s="1"/>
  <c r="U13" i="2" a="1"/>
  <c r="U13" i="2" s="1"/>
  <c r="U12" i="2" a="1"/>
  <c r="U12" i="2" s="1"/>
  <c r="V11" i="2"/>
  <c r="U11" i="2" a="1"/>
  <c r="U11" i="2" s="1"/>
  <c r="H21" i="2"/>
  <c r="M21" i="2" s="1"/>
  <c r="H20" i="2"/>
  <c r="H19" i="2"/>
  <c r="H18" i="2"/>
  <c r="H12" i="2"/>
  <c r="H11" i="2"/>
  <c r="H13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21" i="3"/>
  <c r="L21" i="3"/>
  <c r="M20" i="3"/>
  <c r="L20" i="3"/>
  <c r="M19" i="3"/>
  <c r="L19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L18" i="3"/>
  <c r="M18" i="3"/>
  <c r="H17" i="3"/>
  <c r="H18" i="3"/>
  <c r="H19" i="3"/>
  <c r="H20" i="3"/>
  <c r="H21" i="3"/>
  <c r="H16" i="3"/>
  <c r="E7" i="13"/>
  <c r="B4" i="13"/>
  <c r="T21" i="14" l="1"/>
  <c r="T20" i="14"/>
  <c r="T19" i="14"/>
  <c r="T18" i="14"/>
  <c r="T17" i="14"/>
  <c r="M17" i="14"/>
  <c r="T16" i="14"/>
  <c r="O16" i="14"/>
  <c r="P16" i="14" s="1"/>
  <c r="M16" i="14"/>
  <c r="T15" i="14"/>
  <c r="O15" i="14"/>
  <c r="P15" i="14" s="1"/>
  <c r="T14" i="14"/>
  <c r="O14" i="14"/>
  <c r="T13" i="14"/>
  <c r="T12" i="14"/>
  <c r="M12" i="14"/>
  <c r="T11" i="14"/>
  <c r="O11" i="14"/>
  <c r="T10" i="14"/>
  <c r="O10" i="14"/>
  <c r="P10" i="14" s="1"/>
  <c r="M10" i="14"/>
  <c r="N10" i="14" s="1"/>
  <c r="M12" i="9"/>
  <c r="N12" i="9"/>
  <c r="O12" i="9"/>
  <c r="P12" i="9" s="1"/>
  <c r="T12" i="9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O12" i="10"/>
  <c r="O18" i="10"/>
  <c r="M20" i="10"/>
  <c r="M12" i="10"/>
  <c r="T12" i="10"/>
  <c r="T13" i="10"/>
  <c r="T14" i="10"/>
  <c r="T15" i="10"/>
  <c r="M16" i="10"/>
  <c r="O16" i="10"/>
  <c r="T16" i="10"/>
  <c r="T17" i="10"/>
  <c r="T18" i="10"/>
  <c r="M19" i="10"/>
  <c r="N19" i="10" s="1"/>
  <c r="O19" i="10"/>
  <c r="P19" i="10" s="1"/>
  <c r="T19" i="10"/>
  <c r="T20" i="10"/>
  <c r="M21" i="10"/>
  <c r="N21" i="10" s="1"/>
  <c r="O21" i="10"/>
  <c r="P21" i="10" s="1"/>
  <c r="T21" i="10"/>
  <c r="M20" i="14" l="1"/>
  <c r="N20" i="14" s="1"/>
  <c r="M14" i="14"/>
  <c r="N14" i="14" s="1"/>
  <c r="O20" i="14"/>
  <c r="P20" i="14" s="1"/>
  <c r="M18" i="14"/>
  <c r="N18" i="14" s="1"/>
  <c r="O12" i="14"/>
  <c r="P12" i="14" s="1"/>
  <c r="O18" i="14"/>
  <c r="P18" i="14" s="1"/>
  <c r="O20" i="10"/>
  <c r="P20" i="10" s="1"/>
  <c r="M18" i="10"/>
  <c r="N18" i="10" s="1"/>
  <c r="O14" i="10"/>
  <c r="P14" i="10" s="1"/>
  <c r="M14" i="10"/>
  <c r="N14" i="10" s="1"/>
  <c r="N20" i="10"/>
  <c r="P18" i="10"/>
  <c r="N16" i="10"/>
  <c r="P16" i="10"/>
  <c r="P12" i="10"/>
  <c r="N12" i="10"/>
  <c r="M21" i="14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P11" i="14"/>
  <c r="N17" i="14"/>
  <c r="N12" i="14"/>
  <c r="P14" i="14"/>
  <c r="M15" i="14"/>
  <c r="N15" i="14" s="1"/>
  <c r="O17" i="14"/>
  <c r="P17" i="14" s="1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N11" i="14"/>
  <c r="C6" i="14" l="1"/>
  <c r="C5" i="14"/>
  <c r="O10" i="9" l="1"/>
  <c r="O10" i="10"/>
  <c r="O10" i="6"/>
  <c r="T11" i="9"/>
  <c r="O11" i="9"/>
  <c r="T10" i="9"/>
  <c r="M10" i="9"/>
  <c r="T11" i="10"/>
  <c r="T10" i="10"/>
  <c r="O11" i="10" l="1"/>
  <c r="P11" i="10" s="1"/>
  <c r="P10" i="9"/>
  <c r="M11" i="9"/>
  <c r="P11" i="9"/>
  <c r="N10" i="9"/>
  <c r="M11" i="10"/>
  <c r="N11" i="10" s="1"/>
  <c r="M10" i="10"/>
  <c r="N10" i="10" s="1"/>
  <c r="P10" i="10"/>
  <c r="T10" i="5"/>
  <c r="J10" i="5"/>
  <c r="O10" i="5" s="1"/>
  <c r="C4" i="9" l="1"/>
  <c r="C12" i="7" s="1"/>
  <c r="G12" i="7" s="1"/>
  <c r="N11" i="9"/>
  <c r="C5" i="9" s="1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X19" i="2"/>
  <c r="X18" i="2"/>
  <c r="X15" i="2"/>
  <c r="X14" i="2"/>
  <c r="X13" i="2"/>
  <c r="X12" i="2"/>
  <c r="X11" i="2"/>
  <c r="E18" i="13"/>
  <c r="E15" i="13"/>
  <c r="N11" i="3" l="1"/>
  <c r="S11" i="3"/>
  <c r="R11" i="3"/>
  <c r="G13" i="7"/>
  <c r="T15" i="3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20" i="3"/>
  <c r="Q21" i="3"/>
  <c r="R21" i="3" s="1"/>
  <c r="X10" i="3"/>
  <c r="T18" i="3"/>
  <c r="T12" i="3"/>
  <c r="T13" i="3"/>
  <c r="Q10" i="3"/>
  <c r="T14" i="3"/>
  <c r="S17" i="3"/>
  <c r="X17" i="3"/>
  <c r="T11" i="3"/>
  <c r="N15" i="3"/>
  <c r="S16" i="3"/>
  <c r="Q19" i="3"/>
  <c r="R19" i="3" s="1"/>
  <c r="S10" i="3"/>
  <c r="S11" i="2"/>
  <c r="S19" i="10" l="1"/>
  <c r="K19" i="10" s="1"/>
  <c r="Q12" i="14" a="1"/>
  <c r="Q12" i="14" s="1"/>
  <c r="R12" i="14" s="1"/>
  <c r="S12" i="14" s="1"/>
  <c r="K12" i="14" s="1"/>
  <c r="Q10" i="14" a="1"/>
  <c r="Q10" i="14" s="1"/>
  <c r="R10" i="14" s="1"/>
  <c r="S10" i="14" s="1"/>
  <c r="K10" i="14" s="1"/>
  <c r="S12" i="9"/>
  <c r="K12" i="9" s="1"/>
  <c r="S18" i="9"/>
  <c r="K18" i="9" s="1"/>
  <c r="Q17" i="14" a="1"/>
  <c r="Q17" i="14" s="1"/>
  <c r="R17" i="14" s="1"/>
  <c r="S17" i="14" s="1"/>
  <c r="K17" i="14" s="1"/>
  <c r="S15" i="9"/>
  <c r="K15" i="9" s="1"/>
  <c r="S21" i="10"/>
  <c r="K21" i="10" s="1"/>
  <c r="Q21" i="14" a="1"/>
  <c r="Q21" i="14" s="1"/>
  <c r="R21" i="14" s="1"/>
  <c r="S21" i="14" s="1"/>
  <c r="K21" i="14" s="1"/>
  <c r="S14" i="9"/>
  <c r="K14" i="9" s="1"/>
  <c r="S17" i="9"/>
  <c r="K17" i="9" s="1"/>
  <c r="S21" i="9"/>
  <c r="K21" i="9" s="1"/>
  <c r="Q18" i="14" a="1"/>
  <c r="Q18" i="14" s="1"/>
  <c r="R18" i="14" s="1"/>
  <c r="S18" i="14" s="1"/>
  <c r="K18" i="14" s="1"/>
  <c r="S12" i="10"/>
  <c r="K12" i="10" s="1"/>
  <c r="S19" i="9"/>
  <c r="K19" i="9" s="1"/>
  <c r="S20" i="9"/>
  <c r="K20" i="9" s="1"/>
  <c r="S20" i="10"/>
  <c r="K20" i="10" s="1"/>
  <c r="S13" i="10"/>
  <c r="K13" i="10" s="1"/>
  <c r="S13" i="9"/>
  <c r="K13" i="9" s="1"/>
  <c r="S16" i="9"/>
  <c r="K16" i="9" s="1"/>
  <c r="S16" i="10"/>
  <c r="K16" i="10" s="1"/>
  <c r="Q11" i="14" a="1"/>
  <c r="Q11" i="14" s="1"/>
  <c r="R11" i="14" s="1"/>
  <c r="S11" i="14" s="1"/>
  <c r="K11" i="14" s="1"/>
  <c r="S17" i="10"/>
  <c r="K17" i="10" s="1"/>
  <c r="Q16" i="14" a="1"/>
  <c r="Q16" i="14" s="1"/>
  <c r="R16" i="14" s="1"/>
  <c r="S16" i="14" s="1"/>
  <c r="K16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Q14" i="14" a="1"/>
  <c r="Q14" i="14" s="1"/>
  <c r="R14" i="14" s="1"/>
  <c r="S14" i="14" s="1"/>
  <c r="K14" i="14" s="1"/>
  <c r="Q19" i="14" a="1"/>
  <c r="Q19" i="14" s="1"/>
  <c r="R19" i="14" s="1"/>
  <c r="S19" i="14" s="1"/>
  <c r="K19" i="14" s="1"/>
  <c r="S18" i="10"/>
  <c r="K18" i="10" s="1"/>
  <c r="S15" i="10"/>
  <c r="K15" i="10" s="1"/>
  <c r="Q13" i="14" a="1"/>
  <c r="Q13" i="14" s="1"/>
  <c r="R13" i="14" s="1"/>
  <c r="S13" i="14" s="1"/>
  <c r="K13" i="14" s="1"/>
  <c r="S14" i="10"/>
  <c r="K14" i="10" s="1"/>
  <c r="S10" i="10"/>
  <c r="K10" i="10" s="1"/>
  <c r="S10" i="9"/>
  <c r="K10" i="9" s="1"/>
  <c r="S11" i="9"/>
  <c r="K11" i="9" s="1"/>
  <c r="S11" i="10"/>
  <c r="K11" i="10" s="1"/>
  <c r="N11" i="2"/>
  <c r="H13" i="7"/>
  <c r="S19" i="3"/>
  <c r="T19" i="3" s="1"/>
  <c r="S21" i="3"/>
  <c r="T21" i="3" s="1"/>
  <c r="W10" i="3"/>
  <c r="W11" i="3"/>
  <c r="Q10" i="6" a="1"/>
  <c r="Q10" i="6" s="1"/>
  <c r="R10" i="6" s="1"/>
  <c r="S10" i="6" s="1"/>
  <c r="W15" i="3"/>
  <c r="O15" i="3" s="1"/>
  <c r="W19" i="3"/>
  <c r="C6" i="6"/>
  <c r="C5" i="6"/>
  <c r="D10" i="7" s="1"/>
  <c r="H10" i="7" s="1"/>
  <c r="Q10" i="5" a="1"/>
  <c r="Q10" i="5" s="1"/>
  <c r="R10" i="5" s="1"/>
  <c r="S10" i="5" s="1"/>
  <c r="N19" i="3"/>
  <c r="W21" i="3"/>
  <c r="W20" i="3"/>
  <c r="N21" i="3"/>
  <c r="Q13" i="3"/>
  <c r="R13" i="3" s="1"/>
  <c r="W13" i="3"/>
  <c r="N13" i="3"/>
  <c r="Q14" i="3"/>
  <c r="R14" i="3" s="1"/>
  <c r="W14" i="3"/>
  <c r="W18" i="3"/>
  <c r="Q18" i="3"/>
  <c r="R18" i="3" s="1"/>
  <c r="Q12" i="3"/>
  <c r="R12" i="3" s="1"/>
  <c r="W12" i="3"/>
  <c r="N14" i="3"/>
  <c r="N10" i="3"/>
  <c r="T10" i="3"/>
  <c r="R10" i="3"/>
  <c r="N16" i="3"/>
  <c r="T16" i="3"/>
  <c r="N18" i="3"/>
  <c r="W17" i="3"/>
  <c r="Q17" i="3"/>
  <c r="R17" i="3" s="1"/>
  <c r="Q16" i="3"/>
  <c r="R16" i="3" s="1"/>
  <c r="W16" i="3"/>
  <c r="N17" i="3"/>
  <c r="T17" i="3"/>
  <c r="N12" i="3"/>
  <c r="Q11" i="2"/>
  <c r="R11" i="2" s="1"/>
  <c r="T11" i="2"/>
  <c r="S18" i="2"/>
  <c r="S19" i="2"/>
  <c r="S12" i="2"/>
  <c r="S14" i="2"/>
  <c r="S15" i="2"/>
  <c r="S13" i="2"/>
  <c r="X20" i="2"/>
  <c r="X21" i="2"/>
  <c r="X10" i="2"/>
  <c r="X16" i="2"/>
  <c r="X17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2" i="8" a="1"/>
  <c r="K12" i="8" s="1"/>
  <c r="K13" i="8" a="1"/>
  <c r="K13" i="8" s="1"/>
  <c r="K10" i="8" a="1"/>
  <c r="K10" i="8" s="1"/>
  <c r="K14" i="8" a="1"/>
  <c r="K14" i="8" s="1"/>
  <c r="I10" i="8" a="1"/>
  <c r="I10" i="8" s="1"/>
  <c r="I11" i="8" a="1"/>
  <c r="I11" i="8" s="1"/>
  <c r="I13" i="8" a="1"/>
  <c r="I13" i="8" s="1"/>
  <c r="I14" i="8" a="1"/>
  <c r="I14" i="8" s="1"/>
  <c r="I12" i="8" a="1"/>
  <c r="I12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4" i="8" a="1"/>
  <c r="J14" i="8" s="1"/>
  <c r="J10" i="8" a="1"/>
  <c r="J10" i="8" s="1"/>
  <c r="J11" i="8" a="1"/>
  <c r="J11" i="8" s="1"/>
  <c r="J12" i="8" a="1"/>
  <c r="J12" i="8" s="1"/>
  <c r="J13" i="8" a="1"/>
  <c r="J13" i="8" s="1"/>
  <c r="J8" i="8" a="1"/>
  <c r="J8" i="8" s="1"/>
  <c r="J9" i="8" a="1"/>
  <c r="J9" i="8" s="1"/>
  <c r="S20" i="3"/>
  <c r="T20" i="3" s="1"/>
  <c r="W11" i="2"/>
  <c r="O11" i="2" s="1"/>
  <c r="O11" i="3"/>
  <c r="C5" i="5"/>
  <c r="D9" i="7" s="1"/>
  <c r="H9" i="7" s="1"/>
  <c r="C6" i="5"/>
  <c r="C4" i="5"/>
  <c r="C9" i="7" s="1"/>
  <c r="G9" i="7" s="1"/>
  <c r="N20" i="3"/>
  <c r="Q20" i="3"/>
  <c r="R20" i="3" s="1"/>
  <c r="Q12" i="2"/>
  <c r="R12" i="2" s="1"/>
  <c r="Q18" i="2"/>
  <c r="R18" i="2" s="1"/>
  <c r="Q13" i="2"/>
  <c r="R13" i="2" s="1"/>
  <c r="Q19" i="2"/>
  <c r="R19" i="2" s="1"/>
  <c r="Q15" i="2"/>
  <c r="R15" i="2" s="1"/>
  <c r="Q14" i="2"/>
  <c r="R14" i="2" s="1"/>
  <c r="T14" i="2"/>
  <c r="T19" i="2"/>
  <c r="T12" i="2"/>
  <c r="T18" i="2"/>
  <c r="T13" i="2"/>
  <c r="T15" i="2"/>
  <c r="N14" i="2"/>
  <c r="N19" i="2"/>
  <c r="N15" i="2"/>
  <c r="N12" i="2"/>
  <c r="N13" i="2"/>
  <c r="N18" i="2"/>
  <c r="S20" i="2"/>
  <c r="S21" i="2"/>
  <c r="S17" i="2"/>
  <c r="S16" i="2"/>
  <c r="S10" i="2"/>
  <c r="C6" i="3" l="1"/>
  <c r="C4" i="3"/>
  <c r="C8" i="7" s="1"/>
  <c r="G8" i="7" s="1"/>
  <c r="W15" i="2"/>
  <c r="O15" i="2" s="1"/>
  <c r="C5" i="3"/>
  <c r="D8" i="7" s="1"/>
  <c r="H8" i="7" s="1"/>
  <c r="W12" i="2"/>
  <c r="O12" i="2" s="1"/>
  <c r="O12" i="3"/>
  <c r="W19" i="2"/>
  <c r="O19" i="2" s="1"/>
  <c r="O19" i="3"/>
  <c r="W14" i="2"/>
  <c r="O14" i="2" s="1"/>
  <c r="O14" i="3"/>
  <c r="W13" i="2"/>
  <c r="O13" i="2" s="1"/>
  <c r="O13" i="3"/>
  <c r="W18" i="2"/>
  <c r="O18" i="2" s="1"/>
  <c r="O18" i="3"/>
  <c r="Q17" i="2"/>
  <c r="R17" i="2" s="1"/>
  <c r="Q16" i="2"/>
  <c r="R16" i="2" s="1"/>
  <c r="Q21" i="2"/>
  <c r="R21" i="2" s="1"/>
  <c r="Q20" i="2"/>
  <c r="R20" i="2" s="1"/>
  <c r="Q10" i="2"/>
  <c r="T17" i="2"/>
  <c r="T21" i="2"/>
  <c r="T20" i="2"/>
  <c r="T16" i="2"/>
  <c r="T10" i="2"/>
  <c r="N17" i="2"/>
  <c r="N20" i="2"/>
  <c r="N21" i="2"/>
  <c r="N10" i="2"/>
  <c r="N16" i="2"/>
  <c r="W20" i="2" l="1"/>
  <c r="O20" i="2" s="1"/>
  <c r="O20" i="3"/>
  <c r="W16" i="2"/>
  <c r="O16" i="2" s="1"/>
  <c r="O16" i="3"/>
  <c r="W17" i="2"/>
  <c r="O17" i="2" s="1"/>
  <c r="O17" i="3"/>
  <c r="W21" i="2"/>
  <c r="O21" i="2" s="1"/>
  <c r="O21" i="3"/>
  <c r="C4" i="2"/>
  <c r="C7" i="7" s="1"/>
  <c r="R10" i="2"/>
  <c r="G13" i="8" l="1" a="1"/>
  <c r="G13" i="8" s="1"/>
  <c r="G14" i="8" a="1"/>
  <c r="G14" i="8" s="1"/>
  <c r="G7" i="7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7" i="8" l="1" a="1"/>
  <c r="G7" i="8" s="1"/>
  <c r="G6" i="8" a="1"/>
  <c r="G6" i="8" s="1"/>
  <c r="G8" i="8" a="1"/>
  <c r="G8" i="8" s="1"/>
  <c r="G12" i="8" a="1"/>
  <c r="G12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E14" i="8" a="1"/>
  <c r="E14" i="8" s="1"/>
  <c r="E12" i="8" a="1"/>
  <c r="E12" i="8" s="1"/>
  <c r="E13" i="8" a="1"/>
  <c r="E13" i="8" s="1"/>
  <c r="F5" i="8" a="1"/>
  <c r="F5" i="8" s="1"/>
  <c r="F6" i="8" a="1"/>
  <c r="F6" i="8" s="1"/>
  <c r="F13" i="8" a="1"/>
  <c r="F13" i="8" s="1"/>
  <c r="F7" i="8" a="1"/>
  <c r="F7" i="8" s="1"/>
  <c r="F11" i="8" a="1"/>
  <c r="F11" i="8" s="1"/>
  <c r="F12" i="8" a="1"/>
  <c r="F12" i="8" s="1"/>
  <c r="F10" i="8" a="1"/>
  <c r="F10" i="8" s="1"/>
  <c r="F14" i="8" a="1"/>
  <c r="F14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13" i="8" a="1"/>
  <c r="H13" i="8" s="1"/>
  <c r="H14" i="8" a="1"/>
  <c r="H14" i="8" s="1"/>
  <c r="H8" i="8" a="1"/>
  <c r="H8" i="8" s="1"/>
  <c r="H9" i="8" a="1"/>
  <c r="H9" i="8" s="1"/>
  <c r="H3" i="8" a="1"/>
  <c r="H3" i="8" s="1"/>
  <c r="H6" i="8" a="1"/>
  <c r="H6" i="8" s="1"/>
  <c r="H12" i="8" a="1"/>
  <c r="H12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<sst xmlns="http://schemas.openxmlformats.org/spreadsheetml/2006/main" count="535" uniqueCount="110">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</sst>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84</v>
      </c>
      <c r="C2" s="53" t="s">
        <v>87</v>
      </c>
      <c r="D2" s="53" t="s">
        <v>85</v>
      </c>
      <c r="E2" s="53" t="s">
        <v>95</v>
      </c>
      <c r="F2" s="54" t="s">
        <v>86</v>
      </c>
    </row>
    <row r="3" spans="2:6" x14ac:dyDescent="0.25">
      <c r="B3" s="8" t="s">
        <v>50</v>
      </c>
      <c r="C3" s="9" t="s">
        <v>70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67</v>
      </c>
      <c r="C4" s="9" t="s">
        <v>71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88</v>
      </c>
      <c r="C5" s="9" t="s">
        <v>104</v>
      </c>
      <c r="D5" s="9" t="s">
        <v>21</v>
      </c>
      <c r="E5" s="9" t="s">
        <v>20</v>
      </c>
      <c r="F5" s="12" t="s">
        <v>97</v>
      </c>
    </row>
    <row r="6" spans="2:6" x14ac:dyDescent="0.25">
      <c r="B6" s="8" t="s">
        <v>93</v>
      </c>
      <c r="C6" s="9" t="s">
        <v>98</v>
      </c>
      <c r="D6" s="9" t="s">
        <v>20</v>
      </c>
      <c r="E6" s="9" t="s">
        <v>96</v>
      </c>
      <c r="F6" s="12" t="s">
        <v>21</v>
      </c>
    </row>
    <row r="7" spans="2:6" x14ac:dyDescent="0.25">
      <c r="B7" s="8" t="s">
        <v>89</v>
      </c>
      <c r="C7" s="9" t="s">
        <v>75</v>
      </c>
      <c r="D7" s="9" t="s">
        <v>20</v>
      </c>
      <c r="E7" s="9" t="s">
        <v>96</v>
      </c>
      <c r="F7" s="12" t="s">
        <v>21</v>
      </c>
    </row>
    <row r="8" spans="2:6" x14ac:dyDescent="0.25">
      <c r="B8" s="8" t="s">
        <v>90</v>
      </c>
      <c r="C8" s="9" t="s">
        <v>99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91</v>
      </c>
      <c r="C9" s="9" t="s">
        <v>74</v>
      </c>
      <c r="D9" s="9" t="s">
        <v>20</v>
      </c>
      <c r="E9" s="9" t="s">
        <v>96</v>
      </c>
      <c r="F9" s="12" t="s">
        <v>21</v>
      </c>
    </row>
    <row r="10" spans="2:6" x14ac:dyDescent="0.25">
      <c r="B10" s="8" t="s">
        <v>92</v>
      </c>
      <c r="C10" s="9" t="s">
        <v>94</v>
      </c>
      <c r="D10" s="9" t="s">
        <v>21</v>
      </c>
      <c r="E10" s="9" t="s">
        <v>96</v>
      </c>
      <c r="F10" s="12" t="s">
        <v>21</v>
      </c>
    </row>
    <row r="11" spans="2:6" x14ac:dyDescent="0.25">
      <c r="B11" s="8" t="s">
        <v>69</v>
      </c>
      <c r="C11" s="9" t="s">
        <v>73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100</v>
      </c>
      <c r="C12" s="14" t="s">
        <v>101</v>
      </c>
      <c r="D12" s="14" t="s">
        <v>21</v>
      </c>
      <c r="E12" s="14" t="s">
        <v>21</v>
      </c>
      <c r="F12" s="17" t="s">
        <v>97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108</v>
      </c>
      <c r="D2" s="2" t="s">
        <v>40</v>
      </c>
    </row>
    <row r="3" spans="1:6" ht="15.75" thickBot="1" x14ac:dyDescent="0.3">
      <c r="A3" t="s">
        <v>31</v>
      </c>
      <c r="B3" s="1"/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4" t="s">
        <v>33</v>
      </c>
      <c r="E4" s="5">
        <f>1/30*B3</f>
        <v>0</v>
      </c>
      <c r="F4" s="25">
        <v>0</v>
      </c>
    </row>
    <row r="5" spans="1:6" x14ac:dyDescent="0.25">
      <c r="A5" t="s">
        <v>109</v>
      </c>
      <c r="B5" s="9">
        <v>24</v>
      </c>
      <c r="D5" s="65" t="s">
        <v>34</v>
      </c>
      <c r="E5" s="10">
        <f>B3</f>
        <v>0</v>
      </c>
      <c r="F5" s="26">
        <f>E4</f>
        <v>0</v>
      </c>
    </row>
    <row r="6" spans="1:6" x14ac:dyDescent="0.25">
      <c r="D6" s="66" t="s">
        <v>35</v>
      </c>
      <c r="E6" s="10">
        <f>B4</f>
        <v>0.1</v>
      </c>
      <c r="F6" s="26">
        <f>E5</f>
        <v>0</v>
      </c>
    </row>
    <row r="7" spans="1:6" x14ac:dyDescent="0.25">
      <c r="D7" s="67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8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103</v>
      </c>
    </row>
    <row r="12" spans="1:6" ht="15.75" thickBot="1" x14ac:dyDescent="0.3">
      <c r="D12" s="52" t="s">
        <v>102</v>
      </c>
      <c r="E12" s="54" t="s">
        <v>39</v>
      </c>
    </row>
    <row r="13" spans="1:6" x14ac:dyDescent="0.25">
      <c r="D13" s="55" t="s">
        <v>54</v>
      </c>
      <c r="E13" s="26">
        <f>1/30*B3</f>
        <v>0</v>
      </c>
    </row>
    <row r="14" spans="1:6" x14ac:dyDescent="0.25">
      <c r="D14" s="56" t="s">
        <v>55</v>
      </c>
      <c r="E14" s="26">
        <f>1/10*B3</f>
        <v>0</v>
      </c>
    </row>
    <row r="15" spans="1:6" x14ac:dyDescent="0.25">
      <c r="D15" s="57" t="s">
        <v>56</v>
      </c>
      <c r="E15" s="26">
        <f>1/3*B3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3*B4</f>
        <v>0.30000000000000004</v>
      </c>
    </row>
    <row r="19" spans="2:5" x14ac:dyDescent="0.25">
      <c r="D19" s="61" t="s">
        <v>60</v>
      </c>
      <c r="E19" s="26">
        <f>10*B4</f>
        <v>1</v>
      </c>
    </row>
    <row r="20" spans="2:5" x14ac:dyDescent="0.25">
      <c r="D20" s="62" t="s">
        <v>61</v>
      </c>
      <c r="E20" s="12">
        <v>1</v>
      </c>
    </row>
    <row r="21" spans="2:5" x14ac:dyDescent="0.25">
      <c r="D21" s="57" t="s">
        <v>37</v>
      </c>
      <c r="E21" s="12"/>
    </row>
    <row r="22" spans="2:5" ht="15.75" thickBot="1" x14ac:dyDescent="0.3">
      <c r="D22" s="63" t="s">
        <v>62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topLeftCell="A7" workbookViewId="0">
      <selection activeCell="C10" sqref="C10:D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47</v>
      </c>
      <c r="C4" s="26" t="str">
        <f>IFERROR(MIN(1-PRODUCT(Q10:Q29),MAX(S10:S29)),"GR")</f>
        <v>GR</v>
      </c>
    </row>
    <row r="5" spans="2:25" x14ac:dyDescent="0.25">
      <c r="B5" s="40" t="s">
        <v>41</v>
      </c>
      <c r="C5" s="26">
        <f>MIN(1-PRODUCT(R10:R29),MAX(T10:T29))</f>
        <v>3.0440911317815011E-3</v>
      </c>
    </row>
    <row r="6" spans="2:25" ht="15.75" thickBot="1" x14ac:dyDescent="0.3">
      <c r="B6" s="41" t="s">
        <v>48</v>
      </c>
      <c r="C6" s="17" t="str">
        <f>IF(1-PRODUCT(R10:R29)&gt;MAX(T10:T29),"Ja","Nee")</f>
        <v>Nee</v>
      </c>
    </row>
    <row r="8" spans="2:25" ht="15.75" thickBot="1" x14ac:dyDescent="0.3">
      <c r="Q8" t="s">
        <v>66</v>
      </c>
    </row>
    <row r="9" spans="2:25" ht="60.75" thickBot="1" x14ac:dyDescent="0.3">
      <c r="B9" s="18" t="s">
        <v>0</v>
      </c>
      <c r="C9" s="19" t="s">
        <v>1</v>
      </c>
      <c r="D9" s="19" t="s">
        <v>81</v>
      </c>
      <c r="E9" s="21" t="s">
        <v>3</v>
      </c>
      <c r="F9" s="18" t="s">
        <v>23</v>
      </c>
      <c r="G9" s="19" t="s">
        <v>4</v>
      </c>
      <c r="H9" s="20" t="s">
        <v>5</v>
      </c>
      <c r="I9" s="18" t="s">
        <v>22</v>
      </c>
      <c r="J9" s="19" t="s">
        <v>6</v>
      </c>
      <c r="K9" s="20" t="s">
        <v>7</v>
      </c>
      <c r="L9" s="19" t="s">
        <v>27</v>
      </c>
      <c r="M9" s="19" t="s">
        <v>28</v>
      </c>
      <c r="N9" s="19" t="s">
        <v>29</v>
      </c>
      <c r="O9" s="20" t="s">
        <v>30</v>
      </c>
      <c r="P9" s="2"/>
      <c r="Q9" s="36" t="s">
        <v>42</v>
      </c>
      <c r="R9" s="37" t="s">
        <v>43</v>
      </c>
      <c r="S9" s="37" t="s">
        <v>45</v>
      </c>
      <c r="T9" s="37" t="s">
        <v>46</v>
      </c>
      <c r="U9" s="38" t="s">
        <v>63</v>
      </c>
      <c r="V9" s="38" t="s">
        <v>64</v>
      </c>
      <c r="W9" s="4"/>
      <c r="X9" s="39" t="s">
        <v>65</v>
      </c>
      <c r="Y9" s="35"/>
    </row>
    <row r="10" spans="2:25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25</v>
      </c>
      <c r="G10" s="5"/>
      <c r="H10" s="25"/>
      <c r="I10" s="3" t="s">
        <v>21</v>
      </c>
      <c r="J10" s="5"/>
      <c r="K10" s="25"/>
      <c r="L10" s="29" t="str">
        <f t="shared" ref="L10:L21" si="0">IF($E10="Nee",0,IF(I10="Ja",IF(ISNUMBER(J10),J10,"-"),IF(ISNUMBER(G10),G10,"-")))</f>
        <v>-</v>
      </c>
      <c r="M10" s="5" t="str">
        <f t="shared" ref="M10:M21" si="1">IF($E10="Nee",0,IF(I10="Ja",IF(ISNUMBER(K10),K10,"-"),IF(ISNUMBER(H10),H10,"-")))</f>
        <v>-</v>
      </c>
      <c r="N10" s="6" t="str">
        <f t="shared" ref="N10:N21" si="2">IF(ISNUMBER(L10),IF(M10=0,1,M10/L10),"-")</f>
        <v>-</v>
      </c>
      <c r="O10" s="30" t="str">
        <f t="shared" ref="O10:O21" si="3">IF(ISNUMBER($M10),W10,IF($X10,"D","ND"))</f>
        <v>ND</v>
      </c>
      <c r="Q10" s="31">
        <f t="shared" ref="Q10:Q21" si="4">IF(AND(F10="Geen faalkans",I10="Nee"),1,1-M10)</f>
        <v>1</v>
      </c>
      <c r="R10" s="10">
        <f>IF(M10="-",1,Q10)</f>
        <v>1</v>
      </c>
      <c r="S10" s="10">
        <f t="shared" ref="S10:S21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0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26</v>
      </c>
      <c r="G11" s="10">
        <v>0</v>
      </c>
      <c r="H11" s="26">
        <f t="shared" ref="H11:H12" si="6">G11*3.66</f>
        <v>0</v>
      </c>
      <c r="I11" s="8" t="s">
        <v>21</v>
      </c>
      <c r="J11" s="10"/>
      <c r="K11" s="26"/>
      <c r="L11" s="31">
        <f t="shared" si="0"/>
        <v>0</v>
      </c>
      <c r="M11" s="10">
        <f t="shared" si="1"/>
        <v>0</v>
      </c>
      <c r="N11" s="11">
        <f t="shared" si="2"/>
        <v>1</v>
      </c>
      <c r="O11" s="32" t="str">
        <f t="shared" si="3"/>
        <v>+III</v>
      </c>
      <c r="Q11" s="31">
        <f t="shared" si="4"/>
        <v>1</v>
      </c>
      <c r="R11" s="10">
        <f t="shared" ref="R11:R21" si="7">IF(M11="-",1,Q11)</f>
        <v>1</v>
      </c>
      <c r="S11" s="10">
        <f t="shared" si="5"/>
        <v>0</v>
      </c>
      <c r="T11" s="10">
        <f t="shared" ref="T11:T21" si="8"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21" si="9">IF($E11="Ja",IF($I11="Ja",NOT(ISNUMBER($J11)),FALSE),FALSE)</f>
        <v>0</v>
      </c>
    </row>
    <row r="12" spans="2:25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26</v>
      </c>
      <c r="G12" s="10">
        <v>1</v>
      </c>
      <c r="H12" s="26">
        <f t="shared" si="6"/>
        <v>3.66</v>
      </c>
      <c r="I12" s="8" t="s">
        <v>20</v>
      </c>
      <c r="J12" s="10">
        <v>0</v>
      </c>
      <c r="K12" s="26">
        <v>0</v>
      </c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si="7"/>
        <v>1</v>
      </c>
      <c r="S12" s="10">
        <f t="shared" si="5"/>
        <v>0</v>
      </c>
      <c r="T12" s="10">
        <f t="shared" si="8"/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9"/>
        <v>0</v>
      </c>
    </row>
    <row r="13" spans="2:25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26</v>
      </c>
      <c r="G13" s="10">
        <v>0.11</v>
      </c>
      <c r="H13" s="26">
        <f>G13*3.66</f>
        <v>0.40260000000000001</v>
      </c>
      <c r="I13" s="8" t="s">
        <v>20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 t="shared" si="3"/>
        <v>D</v>
      </c>
      <c r="Q13" s="31" t="e">
        <f t="shared" si="4"/>
        <v>#VALUE!</v>
      </c>
      <c r="R13" s="10">
        <f t="shared" si="7"/>
        <v>1</v>
      </c>
      <c r="S13" s="10" t="e">
        <f t="shared" si="5"/>
        <v>#VALUE!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1</v>
      </c>
    </row>
    <row r="14" spans="2:25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26</v>
      </c>
      <c r="G14" s="10">
        <v>1</v>
      </c>
      <c r="H14" s="26">
        <v>1</v>
      </c>
      <c r="I14" s="8" t="s">
        <v>20</v>
      </c>
      <c r="J14" s="10">
        <v>5.0000000000000004E-6</v>
      </c>
      <c r="K14" s="26">
        <v>1.8300000000000001E-5</v>
      </c>
      <c r="L14" s="31">
        <f t="shared" si="0"/>
        <v>5.0000000000000004E-6</v>
      </c>
      <c r="M14" s="10">
        <f t="shared" si="1"/>
        <v>1.8300000000000001E-5</v>
      </c>
      <c r="N14" s="11">
        <f t="shared" si="2"/>
        <v>3.6599999999999997</v>
      </c>
      <c r="O14" s="32" t="str">
        <f t="shared" si="3"/>
        <v>0</v>
      </c>
      <c r="Q14" s="31">
        <f t="shared" si="4"/>
        <v>0.99998169999999997</v>
      </c>
      <c r="R14" s="10">
        <f t="shared" si="7"/>
        <v>0.99998169999999997</v>
      </c>
      <c r="S14" s="10">
        <f t="shared" si="5"/>
        <v>1.4450000000000002E-4</v>
      </c>
      <c r="T14" s="10">
        <f t="shared" si="8"/>
        <v>1.4450000000000002E-4</v>
      </c>
      <c r="U14" s="9">
        <f t="array" ref="U14">MIN(IF('Normen en duidingsklassen'!$E$13:$E$20&gt;=$M14,'Normen en duidingsklassen'!$E$13:$E$20))</f>
        <v>0.1</v>
      </c>
      <c r="V14" s="9">
        <f>IFERROR(MATCH($U14,'Normen en duidingsklassen'!$E$13:$E$20,),1)</f>
        <v>5</v>
      </c>
      <c r="W14" s="9" t="str">
        <f>INDEX('Normen en duidingsklassen'!$D$13:$D$20,STPH!V14)</f>
        <v>0</v>
      </c>
      <c r="X14" s="12" t="b">
        <f t="shared" si="9"/>
        <v>0</v>
      </c>
    </row>
    <row r="15" spans="2:25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10"/>
      <c r="H15" s="26"/>
      <c r="I15" s="8" t="s">
        <v>21</v>
      </c>
      <c r="J15" s="10"/>
      <c r="K15" s="26"/>
      <c r="L15" s="31">
        <f t="shared" si="0"/>
        <v>0</v>
      </c>
      <c r="M15" s="10">
        <f t="shared" si="1"/>
        <v>0</v>
      </c>
      <c r="N15" s="11">
        <f t="shared" si="2"/>
        <v>1</v>
      </c>
      <c r="O15" s="32" t="str">
        <f t="shared" si="3"/>
        <v>+III</v>
      </c>
      <c r="Q15" s="31">
        <f t="shared" si="4"/>
        <v>1</v>
      </c>
      <c r="R15" s="10">
        <f t="shared" si="7"/>
        <v>1</v>
      </c>
      <c r="S15" s="10">
        <f t="shared" si="5"/>
        <v>0</v>
      </c>
      <c r="T15" s="10">
        <f t="shared" si="8"/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9"/>
        <v>0</v>
      </c>
    </row>
    <row r="16" spans="2:25" x14ac:dyDescent="0.25">
      <c r="B16" s="8" t="s">
        <v>14</v>
      </c>
      <c r="C16" s="9">
        <v>12</v>
      </c>
      <c r="D16" s="9">
        <v>14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15</v>
      </c>
      <c r="C17" s="9">
        <v>14</v>
      </c>
      <c r="D17" s="9">
        <v>16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26</v>
      </c>
      <c r="G18" s="10">
        <v>7.27E-4</v>
      </c>
      <c r="H18" s="26">
        <f t="shared" ref="H18:H21" si="10">G18*3.66</f>
        <v>2.6608199999999999E-3</v>
      </c>
      <c r="I18" s="8" t="s">
        <v>21</v>
      </c>
      <c r="J18" s="10"/>
      <c r="K18" s="26"/>
      <c r="L18" s="31">
        <f t="shared" si="0"/>
        <v>7.27E-4</v>
      </c>
      <c r="M18" s="10">
        <f t="shared" si="1"/>
        <v>2.6608199999999999E-3</v>
      </c>
      <c r="N18" s="11">
        <f t="shared" si="2"/>
        <v>3.66</v>
      </c>
      <c r="O18" s="32" t="str">
        <f t="shared" si="3"/>
        <v>0</v>
      </c>
      <c r="Q18" s="31">
        <f t="shared" si="4"/>
        <v>0.99733917999999999</v>
      </c>
      <c r="R18" s="10">
        <f t="shared" si="7"/>
        <v>0.99733917999999999</v>
      </c>
      <c r="S18" s="10">
        <f t="shared" si="5"/>
        <v>2.1010299999999999E-2</v>
      </c>
      <c r="T18" s="10">
        <f t="shared" si="8"/>
        <v>2.1010299999999999E-2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duidingsklassen'!$E$13:$E$20,),1)</f>
        <v>5</v>
      </c>
      <c r="W18" s="9" t="str">
        <f>INDEX('Normen en duidingsklassen'!$D$13:$D$20,STPH!V18)</f>
        <v>0</v>
      </c>
      <c r="X18" s="12" t="b">
        <f t="shared" si="9"/>
        <v>0</v>
      </c>
    </row>
    <row r="19" spans="2:24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26</v>
      </c>
      <c r="G19" s="10">
        <v>7.2800000000000002E-4</v>
      </c>
      <c r="H19" s="26">
        <f t="shared" si="10"/>
        <v>2.6644800000000003E-3</v>
      </c>
      <c r="I19" s="8" t="s">
        <v>20</v>
      </c>
      <c r="J19" s="10">
        <v>0</v>
      </c>
      <c r="K19" s="26">
        <v>0</v>
      </c>
      <c r="L19" s="31">
        <f t="shared" si="0"/>
        <v>0</v>
      </c>
      <c r="M19" s="10">
        <f t="shared" si="1"/>
        <v>0</v>
      </c>
      <c r="N19" s="11">
        <f t="shared" si="2"/>
        <v>1</v>
      </c>
      <c r="O19" s="32" t="str">
        <f t="shared" si="3"/>
        <v>+III</v>
      </c>
      <c r="Q19" s="31">
        <f t="shared" si="4"/>
        <v>1</v>
      </c>
      <c r="R19" s="10">
        <f t="shared" si="7"/>
        <v>1</v>
      </c>
      <c r="S19" s="10">
        <f t="shared" si="5"/>
        <v>0</v>
      </c>
      <c r="T19" s="10">
        <f t="shared" si="8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9"/>
        <v>0</v>
      </c>
    </row>
    <row r="20" spans="2:24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26</v>
      </c>
      <c r="G20" s="10">
        <v>1E-10</v>
      </c>
      <c r="H20" s="26">
        <f t="shared" si="10"/>
        <v>3.6600000000000003E-10</v>
      </c>
      <c r="I20" s="8" t="s">
        <v>21</v>
      </c>
      <c r="J20" s="10"/>
      <c r="K20" s="26"/>
      <c r="L20" s="31">
        <f t="shared" si="0"/>
        <v>1E-10</v>
      </c>
      <c r="M20" s="10">
        <f t="shared" si="1"/>
        <v>3.6600000000000003E-10</v>
      </c>
      <c r="N20" s="11">
        <f t="shared" si="2"/>
        <v>3.66</v>
      </c>
      <c r="O20" s="32" t="str">
        <f t="shared" si="3"/>
        <v>0</v>
      </c>
      <c r="Q20" s="31">
        <f t="shared" si="4"/>
        <v>0.99999999963399999</v>
      </c>
      <c r="R20" s="10">
        <f t="shared" si="7"/>
        <v>0.99999999963399999</v>
      </c>
      <c r="S20" s="10">
        <f t="shared" si="5"/>
        <v>2.8900000000000002E-9</v>
      </c>
      <c r="T20" s="10">
        <f t="shared" si="8"/>
        <v>2.8900000000000002E-9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duidingsklassen'!$E$13:$E$20,),1)</f>
        <v>5</v>
      </c>
      <c r="W20" s="9" t="str">
        <f>INDEX('Normen en duidingsklassen'!$D$13:$D$20,STPH!V20)</f>
        <v>0</v>
      </c>
      <c r="X20" s="12" t="b">
        <f t="shared" si="9"/>
        <v>0</v>
      </c>
    </row>
    <row r="21" spans="2:24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26</v>
      </c>
      <c r="G21" s="10">
        <v>1E-4</v>
      </c>
      <c r="H21" s="26">
        <f t="shared" si="10"/>
        <v>3.6600000000000001E-4</v>
      </c>
      <c r="I21" s="8" t="s">
        <v>21</v>
      </c>
      <c r="J21" s="10"/>
      <c r="K21" s="26"/>
      <c r="L21" s="31">
        <f t="shared" si="0"/>
        <v>1E-4</v>
      </c>
      <c r="M21" s="10">
        <f t="shared" si="1"/>
        <v>3.6600000000000001E-4</v>
      </c>
      <c r="N21" s="11">
        <f t="shared" si="2"/>
        <v>3.6599999999999997</v>
      </c>
      <c r="O21" s="32" t="str">
        <f t="shared" si="3"/>
        <v>0</v>
      </c>
      <c r="Q21" s="31">
        <f t="shared" si="4"/>
        <v>0.99963400000000002</v>
      </c>
      <c r="R21" s="10">
        <f t="shared" si="7"/>
        <v>0.99963400000000002</v>
      </c>
      <c r="S21" s="10">
        <f t="shared" si="5"/>
        <v>2.8900000000000002E-3</v>
      </c>
      <c r="T21" s="10">
        <f t="shared" si="8"/>
        <v>2.8900000000000002E-3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0</v>
      </c>
      <c r="X21" s="12" t="b">
        <f t="shared" si="9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R23" sqref="R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67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47</v>
      </c>
      <c r="C4" s="26" t="str">
        <f>IFERROR(MIN(1-PRODUCT(Q10:Q29),MAX(S10:S29)),"GR")</f>
        <v>GR</v>
      </c>
    </row>
    <row r="5" spans="2:25" x14ac:dyDescent="0.25">
      <c r="B5" s="40" t="s">
        <v>41</v>
      </c>
      <c r="C5" s="26">
        <f>MIN(1-PRODUCT(R10:R29),MAX(T10:T29))</f>
        <v>1.1238044587088547E-3</v>
      </c>
    </row>
    <row r="6" spans="2:25" ht="15.75" thickBot="1" x14ac:dyDescent="0.3">
      <c r="B6" s="41" t="s">
        <v>48</v>
      </c>
      <c r="C6" s="17" t="str">
        <f>IF(1-PRODUCT(R10:R29)&gt;MAX(T10:T29),"Ja","Nee")</f>
        <v>Nee</v>
      </c>
    </row>
    <row r="8" spans="2:25" ht="15.75" thickBot="1" x14ac:dyDescent="0.3">
      <c r="Q8" t="s">
        <v>66</v>
      </c>
    </row>
    <row r="9" spans="2:25" ht="60.75" thickBot="1" x14ac:dyDescent="0.3">
      <c r="B9" s="18" t="s">
        <v>0</v>
      </c>
      <c r="C9" s="19" t="s">
        <v>1</v>
      </c>
      <c r="D9" s="19" t="s">
        <v>81</v>
      </c>
      <c r="E9" s="21" t="s">
        <v>3</v>
      </c>
      <c r="F9" s="18" t="s">
        <v>23</v>
      </c>
      <c r="G9" s="19" t="s">
        <v>4</v>
      </c>
      <c r="H9" s="20" t="s">
        <v>5</v>
      </c>
      <c r="I9" s="18" t="s">
        <v>22</v>
      </c>
      <c r="J9" s="19" t="s">
        <v>6</v>
      </c>
      <c r="K9" s="20" t="s">
        <v>7</v>
      </c>
      <c r="L9" s="19" t="s">
        <v>27</v>
      </c>
      <c r="M9" s="19" t="s">
        <v>28</v>
      </c>
      <c r="N9" s="19" t="s">
        <v>29</v>
      </c>
      <c r="O9" s="20" t="s">
        <v>30</v>
      </c>
      <c r="P9" s="2"/>
      <c r="Q9" s="36" t="s">
        <v>42</v>
      </c>
      <c r="R9" s="37" t="s">
        <v>43</v>
      </c>
      <c r="S9" s="37" t="s">
        <v>45</v>
      </c>
      <c r="T9" s="37" t="s">
        <v>46</v>
      </c>
      <c r="U9" s="38" t="s">
        <v>63</v>
      </c>
      <c r="V9" s="38" t="s">
        <v>64</v>
      </c>
      <c r="W9" s="4"/>
      <c r="X9" s="39" t="s">
        <v>65</v>
      </c>
      <c r="Y9" s="35"/>
    </row>
    <row r="10" spans="2:25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24</v>
      </c>
      <c r="G10" s="5">
        <v>0</v>
      </c>
      <c r="H10" s="25">
        <v>0</v>
      </c>
      <c r="I10" s="3" t="s">
        <v>21</v>
      </c>
      <c r="J10" s="5"/>
      <c r="K10" s="25"/>
      <c r="L10" s="29">
        <f t="shared" ref="L10:L17" si="0">IF($E10="Nee",0,IF(I10="Ja",IF(ISNUMBER(J10),J10,"-"),IF(ISNUMBER(G10),G10,"-")))</f>
        <v>0</v>
      </c>
      <c r="M10" s="5">
        <f t="shared" ref="M10:M17" si="1">IF($E10="Nee",0,IF(I10="Ja",IF(ISNUMBER(K10),K10,"-"),IF(ISNUMBER(H10),H10,"-")))</f>
        <v>0</v>
      </c>
      <c r="N10" s="6">
        <f t="shared" ref="N10:N21" si="2">IF(ISNUMBER(L10),IF(M10=0,1,M10/L10),"-")</f>
        <v>1</v>
      </c>
      <c r="O10" s="30" t="str">
        <f t="shared" ref="O10:O21" si="3">IF(ISNUMBER($M10),W10,IF($X10,"D","ND"))</f>
        <v>+III</v>
      </c>
      <c r="Q10" s="31">
        <f t="shared" ref="Q10:Q21" si="4">IF(AND(F10="Geen faalkans",I10="Nee"),1,1-M10)</f>
        <v>1</v>
      </c>
      <c r="R10" s="10">
        <f>IF(M10="-",1,Q10)</f>
        <v>1</v>
      </c>
      <c r="S10" s="10">
        <f t="shared" ref="S10:S21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0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24</v>
      </c>
      <c r="G11" s="10">
        <v>2.3699999999999999E-4</v>
      </c>
      <c r="H11" s="26">
        <v>5.4984000000000001E-4</v>
      </c>
      <c r="I11" s="8" t="s">
        <v>21</v>
      </c>
      <c r="J11" s="10"/>
      <c r="K11" s="26"/>
      <c r="L11" s="31">
        <f t="shared" si="0"/>
        <v>2.3699999999999999E-4</v>
      </c>
      <c r="M11" s="10">
        <f t="shared" si="1"/>
        <v>5.4984000000000001E-4</v>
      </c>
      <c r="N11" s="11">
        <f t="shared" si="2"/>
        <v>2.3200000000000003</v>
      </c>
      <c r="O11" s="32" t="str">
        <f t="shared" si="3"/>
        <v>0</v>
      </c>
      <c r="Q11" s="31">
        <f t="shared" si="4"/>
        <v>0.99945015999999998</v>
      </c>
      <c r="R11" s="10">
        <f t="shared" ref="R11:R21" si="6">IF(M11="-",1,Q11)</f>
        <v>0.99945015999999998</v>
      </c>
      <c r="S11" s="10">
        <f t="shared" si="5"/>
        <v>3.5076E-3</v>
      </c>
      <c r="T11" s="10">
        <f t="shared" ref="T11:T21" si="7">IF(L11="-",0,S11)</f>
        <v>3.5076E-3</v>
      </c>
      <c r="U11" s="9">
        <f t="array" ref="U11">MIN(IF('Normen en duidingsklassen'!$E$13:$E$20&gt;=$M11,'Normen en duidingsklassen'!$E$13:$E$20))</f>
        <v>0.1</v>
      </c>
      <c r="V11" s="9">
        <f>IFERROR(MATCH($U11,'Normen en duidingsklassen'!$E$13:$E$20,0),1)</f>
        <v>5</v>
      </c>
      <c r="W11" s="9" t="str">
        <f>INDEX('Normen en duidingsklassen'!$D$13:$D$20,V11)</f>
        <v>0</v>
      </c>
      <c r="X11" s="12" t="b">
        <f t="shared" ref="X11:X21" si="8">IF($E11="Ja",IF($I11="Ja",NOT(ISNUMBER($J11)),FALSE),FALSE)</f>
        <v>0</v>
      </c>
    </row>
    <row r="12" spans="2:25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10">
        <v>1E-50</v>
      </c>
      <c r="H12" s="26">
        <v>2.3200000000000003E-50</v>
      </c>
      <c r="I12" s="8" t="s">
        <v>21</v>
      </c>
      <c r="J12" s="10"/>
      <c r="K12" s="26"/>
      <c r="L12" s="31">
        <f t="shared" si="0"/>
        <v>1E-50</v>
      </c>
      <c r="M12" s="10">
        <f t="shared" si="1"/>
        <v>2.3200000000000003E-50</v>
      </c>
      <c r="N12" s="11">
        <f t="shared" si="2"/>
        <v>2.3200000000000003</v>
      </c>
      <c r="O12" s="32" t="str">
        <f t="shared" si="3"/>
        <v>0</v>
      </c>
      <c r="Q12" s="31">
        <f t="shared" si="4"/>
        <v>1</v>
      </c>
      <c r="R12" s="10">
        <f t="shared" si="6"/>
        <v>1</v>
      </c>
      <c r="S12" s="10">
        <f t="shared" si="5"/>
        <v>1.48E-49</v>
      </c>
      <c r="T12" s="10">
        <f t="shared" si="7"/>
        <v>1.48E-49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0</v>
      </c>
      <c r="X12" s="12" t="b">
        <f t="shared" si="8"/>
        <v>0</v>
      </c>
    </row>
    <row r="13" spans="2:25" x14ac:dyDescent="0.25">
      <c r="B13" s="8" t="s">
        <v>11</v>
      </c>
      <c r="C13" s="9">
        <v>6</v>
      </c>
      <c r="D13" s="9">
        <v>8</v>
      </c>
      <c r="E13" s="23" t="s">
        <v>21</v>
      </c>
      <c r="F13" s="8" t="s">
        <v>25</v>
      </c>
      <c r="G13" s="10"/>
      <c r="H13" s="26"/>
      <c r="I13" s="8" t="s">
        <v>21</v>
      </c>
      <c r="J13" s="10"/>
      <c r="K13" s="26"/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10">
        <v>2.3751999999999999E-4</v>
      </c>
      <c r="H14" s="26">
        <v>5.5104640000000005E-4</v>
      </c>
      <c r="I14" s="8" t="s">
        <v>21</v>
      </c>
      <c r="J14" s="10"/>
      <c r="K14" s="26"/>
      <c r="L14" s="31">
        <f t="shared" si="0"/>
        <v>2.3751999999999999E-4</v>
      </c>
      <c r="M14" s="10">
        <f t="shared" si="1"/>
        <v>5.5104640000000005E-4</v>
      </c>
      <c r="N14" s="11">
        <f t="shared" si="2"/>
        <v>2.3200000000000003</v>
      </c>
      <c r="O14" s="32" t="str">
        <f t="shared" si="3"/>
        <v>0</v>
      </c>
      <c r="Q14" s="31">
        <f t="shared" si="4"/>
        <v>0.99944895359999997</v>
      </c>
      <c r="R14" s="10">
        <f t="shared" si="6"/>
        <v>0.99944895359999997</v>
      </c>
      <c r="S14" s="10">
        <f t="shared" si="5"/>
        <v>3.5152960000000002E-3</v>
      </c>
      <c r="T14" s="10">
        <f t="shared" si="7"/>
        <v>3.5152960000000002E-3</v>
      </c>
      <c r="U14" s="9">
        <f t="array" ref="U14">MIN(IF('Normen en duidingsklassen'!$E$13:$E$20&gt;=$M14,'Normen en duidingsklassen'!$E$13:$E$20))</f>
        <v>0.1</v>
      </c>
      <c r="V14" s="9">
        <f>IFERROR(MATCH($U14,'Normen en duidingsklassen'!$E$13:$E$20,0),1)</f>
        <v>5</v>
      </c>
      <c r="W14" s="9" t="str">
        <f>INDEX('Normen en duidingsklassen'!$D$13:$D$20,V14)</f>
        <v>0</v>
      </c>
      <c r="X14" s="12" t="b">
        <f t="shared" si="8"/>
        <v>0</v>
      </c>
    </row>
    <row r="15" spans="2:25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10"/>
      <c r="H15" s="26"/>
      <c r="I15" s="8" t="s">
        <v>21</v>
      </c>
      <c r="J15" s="10"/>
      <c r="K15" s="26"/>
      <c r="L15" s="31">
        <f t="shared" si="0"/>
        <v>0</v>
      </c>
      <c r="M15" s="10">
        <f t="shared" si="1"/>
        <v>0</v>
      </c>
      <c r="N15" s="11">
        <f t="shared" si="2"/>
        <v>1</v>
      </c>
      <c r="O15" s="32" t="str">
        <f t="shared" si="3"/>
        <v>+III</v>
      </c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duidingsklassen'!$E$13:$E$20&gt;=$M15,'Normen en duidingsklassen'!$E$13:$E$20))</f>
        <v>0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24</v>
      </c>
      <c r="G16" s="10">
        <v>0.1</v>
      </c>
      <c r="H16" s="26">
        <f>G16*2.32</f>
        <v>0.23199999999999998</v>
      </c>
      <c r="I16" s="8" t="s">
        <v>20</v>
      </c>
      <c r="J16" s="10">
        <v>1.0000000000000001E-5</v>
      </c>
      <c r="K16" s="26">
        <v>2.3200000000000005E-5</v>
      </c>
      <c r="L16" s="31">
        <f t="shared" si="0"/>
        <v>1.0000000000000001E-5</v>
      </c>
      <c r="M16" s="10">
        <f t="shared" si="1"/>
        <v>2.3200000000000005E-5</v>
      </c>
      <c r="N16" s="11">
        <f t="shared" si="2"/>
        <v>2.3200000000000003</v>
      </c>
      <c r="O16" s="32" t="str">
        <f t="shared" si="3"/>
        <v>0</v>
      </c>
      <c r="Q16" s="31">
        <f t="shared" si="4"/>
        <v>0.9999768</v>
      </c>
      <c r="R16" s="10">
        <f t="shared" si="6"/>
        <v>0.9999768</v>
      </c>
      <c r="S16" s="10">
        <f t="shared" si="5"/>
        <v>1.4800000000000002E-4</v>
      </c>
      <c r="T16" s="10">
        <f t="shared" si="7"/>
        <v>1.4800000000000002E-4</v>
      </c>
      <c r="U16" s="9">
        <f t="array" ref="U16">MIN(IF('Normen en duidingsklassen'!$E$13:$E$20&gt;=$M16,'Normen en duidingsklassen'!$E$13:$E$20))</f>
        <v>0.1</v>
      </c>
      <c r="V16" s="9">
        <f>IFERROR(MATCH($U16,'Normen en duidingsklassen'!$E$13:$E$20,0),1)</f>
        <v>5</v>
      </c>
      <c r="W16" s="9" t="str">
        <f>INDEX('Normen en duidingsklassen'!$D$13:$D$20,V16)</f>
        <v>0</v>
      </c>
      <c r="X16" s="12" t="b">
        <f t="shared" si="8"/>
        <v>0</v>
      </c>
    </row>
    <row r="17" spans="2:24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10">
        <v>2.3800000000000001E-4</v>
      </c>
      <c r="H17" s="26">
        <f t="shared" ref="H17:H21" si="9">G17*2.32</f>
        <v>5.5216E-4</v>
      </c>
      <c r="I17" s="8" t="s">
        <v>20</v>
      </c>
      <c r="J17" s="10">
        <v>1E-10</v>
      </c>
      <c r="K17" s="26">
        <v>2.3200000000000003E-10</v>
      </c>
      <c r="L17" s="31">
        <f t="shared" si="0"/>
        <v>1E-10</v>
      </c>
      <c r="M17" s="10">
        <f t="shared" si="1"/>
        <v>2.3200000000000003E-10</v>
      </c>
      <c r="N17" s="11">
        <f t="shared" si="2"/>
        <v>2.3200000000000003</v>
      </c>
      <c r="O17" s="32" t="str">
        <f t="shared" si="3"/>
        <v>0</v>
      </c>
      <c r="Q17" s="31">
        <f t="shared" si="4"/>
        <v>0.99999999976800003</v>
      </c>
      <c r="R17" s="10">
        <f t="shared" si="6"/>
        <v>0.99999999976800003</v>
      </c>
      <c r="S17" s="10">
        <f t="shared" si="5"/>
        <v>1.4800000000000001E-9</v>
      </c>
      <c r="T17" s="10">
        <f t="shared" si="7"/>
        <v>1.4800000000000001E-9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0</v>
      </c>
      <c r="X17" s="12" t="b">
        <f t="shared" si="8"/>
        <v>0</v>
      </c>
    </row>
    <row r="18" spans="2:24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10">
        <v>1</v>
      </c>
      <c r="H18" s="26">
        <f t="shared" si="9"/>
        <v>2.3199999999999998</v>
      </c>
      <c r="I18" s="8" t="s">
        <v>20</v>
      </c>
      <c r="J18" s="10"/>
      <c r="K18" s="26"/>
      <c r="L18" s="31" t="str">
        <f>IF($E18="Nee",0,IF(I18="Ja",IF(ISNUMBER(J18),J18,"-"),IF(ISNUMBER(G18),G18,"-")))</f>
        <v>-</v>
      </c>
      <c r="M18" s="10" t="str">
        <f>IF($E18="Nee",0,IF(I18="Ja",IF(ISNUMBER(K18),K18,"-"),IF(ISNUMBER(H18),H18,"-")))</f>
        <v>-</v>
      </c>
      <c r="N18" s="11" t="str">
        <f t="shared" si="2"/>
        <v>-</v>
      </c>
      <c r="O18" s="32" t="str">
        <f t="shared" si="3"/>
        <v>D</v>
      </c>
      <c r="Q18" s="31" t="e">
        <f t="shared" si="4"/>
        <v>#VALUE!</v>
      </c>
      <c r="R18" s="10">
        <f t="shared" si="6"/>
        <v>1</v>
      </c>
      <c r="S18" s="10" t="e">
        <f t="shared" si="5"/>
        <v>#VALUE!</v>
      </c>
      <c r="T18" s="10">
        <f t="shared" si="7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1</v>
      </c>
    </row>
    <row r="19" spans="2:24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10">
        <v>0.5</v>
      </c>
      <c r="H19" s="26">
        <f t="shared" si="9"/>
        <v>1.1599999999999999</v>
      </c>
      <c r="I19" s="8" t="s">
        <v>20</v>
      </c>
      <c r="J19" s="10">
        <v>0</v>
      </c>
      <c r="K19" s="26">
        <v>0</v>
      </c>
      <c r="L19" s="31">
        <f t="shared" ref="L19:L21" si="10">IF($E19="Nee",0,IF(I19="Ja",IF(ISNUMBER(J19),J19,"-"),IF(ISNUMBER(G19),G19,"-")))</f>
        <v>0</v>
      </c>
      <c r="M19" s="10">
        <f t="shared" ref="M19:M21" si="11">IF($E19="Nee",0,IF(I19="Ja",IF(ISNUMBER(K19),K19,"-"),IF(ISNUMBER(H19),H19,"-")))</f>
        <v>0</v>
      </c>
      <c r="N19" s="11">
        <f t="shared" si="2"/>
        <v>1</v>
      </c>
      <c r="O19" s="32" t="str">
        <f t="shared" si="3"/>
        <v>+III</v>
      </c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10">
        <v>0.1</v>
      </c>
      <c r="H20" s="26">
        <f t="shared" si="9"/>
        <v>0.23199999999999998</v>
      </c>
      <c r="I20" s="8" t="s">
        <v>20</v>
      </c>
      <c r="J20" s="10">
        <v>1E-8</v>
      </c>
      <c r="K20" s="26">
        <v>2.3200000000000003E-8</v>
      </c>
      <c r="L20" s="31">
        <f t="shared" si="10"/>
        <v>1E-8</v>
      </c>
      <c r="M20" s="10">
        <f t="shared" si="11"/>
        <v>2.3200000000000003E-8</v>
      </c>
      <c r="N20" s="11">
        <f t="shared" si="2"/>
        <v>2.3200000000000003</v>
      </c>
      <c r="O20" s="32" t="str">
        <f t="shared" si="3"/>
        <v>0</v>
      </c>
      <c r="Q20" s="31">
        <f t="shared" si="4"/>
        <v>0.99999997679999997</v>
      </c>
      <c r="R20" s="10">
        <f t="shared" si="6"/>
        <v>0.99999997679999997</v>
      </c>
      <c r="S20" s="10">
        <f t="shared" si="5"/>
        <v>1.48E-7</v>
      </c>
      <c r="T20" s="10">
        <f t="shared" si="7"/>
        <v>1.48E-7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duidingsklassen'!$E$13:$E$20,0),1)</f>
        <v>5</v>
      </c>
      <c r="W20" s="9" t="str">
        <f>INDEX('Normen en duidingsklassen'!$D$13:$D$20,V20)</f>
        <v>0</v>
      </c>
      <c r="X20" s="12" t="b">
        <f t="shared" si="8"/>
        <v>0</v>
      </c>
    </row>
    <row r="21" spans="2:24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24</v>
      </c>
      <c r="G21" s="10">
        <v>9.9000000000000005E-2</v>
      </c>
      <c r="H21" s="26">
        <f t="shared" si="9"/>
        <v>0.22968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0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0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R10" sqref="R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>
        <f>IFERROR(MIN(1-PRODUCT(M10:M70),MAX(O10:O70)),"GR")</f>
        <v>0</v>
      </c>
    </row>
    <row r="5" spans="2:21" x14ac:dyDescent="0.25">
      <c r="B5" s="40" t="s">
        <v>41</v>
      </c>
      <c r="C5" s="26">
        <f>MIN(1-PRODUCT(N10:N70),MAX(P10:P70))</f>
        <v>0</v>
      </c>
    </row>
    <row r="6" spans="2:21" ht="15.75" thickBot="1" x14ac:dyDescent="0.3">
      <c r="B6" s="41" t="s">
        <v>48</v>
      </c>
      <c r="C6" s="17" t="str">
        <f>IF(1-PRODUCT(N10:N70)&gt;MAX(P10:P70),"Ja","Nee")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106</v>
      </c>
      <c r="C10" s="4">
        <v>0</v>
      </c>
      <c r="D10" s="4">
        <v>24</v>
      </c>
      <c r="E10" s="22" t="s">
        <v>21</v>
      </c>
      <c r="F10" s="3" t="s">
        <v>25</v>
      </c>
      <c r="G10" s="25"/>
      <c r="H10" s="3" t="s">
        <v>21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0</v>
      </c>
      <c r="M10" s="31">
        <f t="shared" ref="M10" si="1">IF(AND(F10="Geen faalkans",H10="Nee"),1,1-J10)</f>
        <v>1</v>
      </c>
      <c r="N10" s="10">
        <f t="shared" ref="N10" si="2">IF(J10="-",1,M10)</f>
        <v>1</v>
      </c>
      <c r="O10" s="10">
        <f t="shared" ref="O10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0.1</v>
      </c>
      <c r="R10" s="9">
        <f>IFERROR(MATCH($Q10,'Normen en duidingsklassen'!$E$13:$E$20),1)</f>
        <v>5</v>
      </c>
      <c r="S10" s="9" t="str">
        <f>INDEX('Normen en duidingsklassen'!$D$13:$D$20,R10)</f>
        <v>0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/>
      <c r="N11" s="10"/>
      <c r="O11" s="10"/>
      <c r="P11" s="10"/>
      <c r="Q11" s="9"/>
      <c r="R11" s="9"/>
      <c r="S11" s="9"/>
      <c r="T11" s="12"/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0" sqref="E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>
        <f>IFERROR(MIN(1-PRODUCT(M10:M10),MAX(O10:O10)),"GR")</f>
        <v>0</v>
      </c>
    </row>
    <row r="5" spans="2:21" x14ac:dyDescent="0.25">
      <c r="B5" s="40" t="s">
        <v>41</v>
      </c>
      <c r="C5" s="26">
        <f>MIN(1-PRODUCT(N10:N10),MAX(P10:P10))</f>
        <v>0</v>
      </c>
    </row>
    <row r="6" spans="2:21" ht="15.75" thickBot="1" x14ac:dyDescent="0.3">
      <c r="B6" s="41" t="s">
        <v>48</v>
      </c>
      <c r="C6" s="17" t="str">
        <f>IF(1-PRODUCT(N10:N10)&gt;MAX(P10:P10),"Ja","Nee")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45</v>
      </c>
      <c r="P9" s="37" t="s">
        <v>46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21</v>
      </c>
      <c r="F10" s="42" t="s">
        <v>25</v>
      </c>
      <c r="G10" s="45"/>
      <c r="H10" s="42" t="s">
        <v>21</v>
      </c>
      <c r="I10" s="45"/>
      <c r="J10" s="46">
        <v>0</v>
      </c>
      <c r="K10" s="47" t="str">
        <f>IF(ISNUMBER($J10),S10,IF($T10,"D","ND"))</f>
        <v>0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0.1</v>
      </c>
      <c r="R10" s="14">
        <f>IFERROR(MATCH($Q10,'Normen en duidingsklassen'!$E$13:$E$20),1)</f>
        <v>5</v>
      </c>
      <c r="S10" s="14" t="str">
        <f>INDEX('Normen en duidingsklassen'!$D$13:$D$20,R10)</f>
        <v>0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J10" sqref="J10:J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47</v>
      </c>
      <c r="C4" s="26">
        <f>IFERROR(MIN(1-PRODUCT(M10:M27),MAX(O10:O27)),"GR")</f>
        <v>1.9961410016728909E-3</v>
      </c>
    </row>
    <row r="5" spans="2:21" x14ac:dyDescent="0.25">
      <c r="B5" s="40" t="s">
        <v>41</v>
      </c>
      <c r="C5" s="26">
        <f>MIN(1-PRODUCT(N10:N27),MAX(P10:P27))</f>
        <v>1.9961410016728909E-3</v>
      </c>
    </row>
    <row r="6" spans="2:21" ht="15.75" thickBot="1" x14ac:dyDescent="0.3">
      <c r="B6" s="41" t="s">
        <v>48</v>
      </c>
      <c r="C6" s="17" t="str">
        <f>IF(1-PRODUCT(N10:N27)&gt;MAX(P10:P27),"Ja","Nee")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20</v>
      </c>
      <c r="F10" s="8" t="s">
        <v>25</v>
      </c>
      <c r="G10" s="25"/>
      <c r="H10" s="3" t="s">
        <v>21</v>
      </c>
      <c r="I10" s="25"/>
      <c r="J10" s="5" t="str">
        <f t="shared" ref="J10:J21" si="0">IF($E10="Nee",0,IF(H10="Ja",IF(ISNUMBER(I10),I10,"-"),IF(ISNUMBER(G10),G10,"-")))</f>
        <v>-</v>
      </c>
      <c r="K10" s="30" t="str">
        <f t="shared" ref="K10:K11" si="1">IF(ISNUMBER($J10),S10,IF($T10,"D","ND"))</f>
        <v>ND</v>
      </c>
      <c r="M10" s="31">
        <f t="shared" ref="M10:M11" si="2">IF(AND(F10="Geen faalkans",H10="Nee"),1,1-J10)</f>
        <v>1</v>
      </c>
      <c r="N10" s="10">
        <f t="shared" ref="N10:N11" si="3">IF(J10="-",1,M10)</f>
        <v>1</v>
      </c>
      <c r="O10" s="10">
        <f t="shared" ref="O10:O1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24</v>
      </c>
      <c r="G11" s="26">
        <v>0.6</v>
      </c>
      <c r="H11" s="8" t="s">
        <v>20</v>
      </c>
      <c r="I11" s="26">
        <v>0</v>
      </c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1" si="6">IF($E11="Ja",IF($H11="Ja",NOT(ISNUMBER($I11)),FALSE),FALSE)</f>
        <v>0</v>
      </c>
    </row>
    <row r="12" spans="2:2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26">
        <v>8.0000000000000004E-4</v>
      </c>
      <c r="H12" s="8" t="s">
        <v>20</v>
      </c>
      <c r="I12" s="26">
        <v>5.9999999999999997E-7</v>
      </c>
      <c r="J12" s="10">
        <f t="shared" si="0"/>
        <v>5.9999999999999997E-7</v>
      </c>
      <c r="K12" s="32" t="str">
        <f t="shared" ref="K12:K21" si="7">IF(ISNUMBER($J12),S12,IF($T12,"D","ND"))</f>
        <v>0</v>
      </c>
      <c r="M12" s="31">
        <f t="shared" ref="M12:M21" si="8">IF(AND(F12="Geen faalkans",H12="Nee"),1,1-J12)</f>
        <v>0.99999939999999998</v>
      </c>
      <c r="N12" s="10">
        <f t="shared" ref="N12:N21" si="9">IF(J12="-",1,M12)</f>
        <v>0.99999939999999998</v>
      </c>
      <c r="O12" s="10">
        <f t="shared" ref="O12:O21" si="10">IF(AND(F12="Geen faalkans",H12="Nee"),0,J12*$C$3)</f>
        <v>1.7999999999999999E-6</v>
      </c>
      <c r="P12" s="10">
        <f t="shared" si="5"/>
        <v>1.7999999999999999E-6</v>
      </c>
      <c r="Q12" s="9">
        <f t="array" ref="Q12">MIN(IF('Normen en duidingsklassen'!$E$13:$E$20&gt;=$J12,'Normen en duidingsklassen'!$E$13:$E$20))</f>
        <v>0.1</v>
      </c>
      <c r="R12" s="9">
        <f>IFERROR(MATCH($Q12,'Normen en duidingsklassen'!$E$13:$E$20,0),1)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24</v>
      </c>
      <c r="G13" s="26">
        <v>5.0000000000000004E-6</v>
      </c>
      <c r="H13" s="8" t="s">
        <v>21</v>
      </c>
      <c r="I13" s="26"/>
      <c r="J13" s="10">
        <f t="shared" si="0"/>
        <v>5.0000000000000004E-6</v>
      </c>
      <c r="K13" s="32" t="str">
        <f t="shared" si="7"/>
        <v>0</v>
      </c>
      <c r="M13" s="31">
        <f t="shared" si="8"/>
        <v>0.99999499999999997</v>
      </c>
      <c r="N13" s="10">
        <f t="shared" si="9"/>
        <v>0.99999499999999997</v>
      </c>
      <c r="O13" s="10">
        <f t="shared" si="10"/>
        <v>1.5000000000000002E-5</v>
      </c>
      <c r="P13" s="10">
        <f t="shared" ref="P13:P21" si="11">IF(J13="-",0,O13)</f>
        <v>1.5000000000000002E-5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26">
        <v>9.9000000000000005E-2</v>
      </c>
      <c r="H14" s="8" t="s">
        <v>20</v>
      </c>
      <c r="I14" s="26">
        <v>8.0000000000000005E-9</v>
      </c>
      <c r="J14" s="10">
        <f t="shared" si="0"/>
        <v>8.0000000000000005E-9</v>
      </c>
      <c r="K14" s="32" t="str">
        <f t="shared" si="7"/>
        <v>0</v>
      </c>
      <c r="M14" s="31">
        <f t="shared" si="8"/>
        <v>0.999999992</v>
      </c>
      <c r="N14" s="10">
        <f t="shared" si="9"/>
        <v>0.999999992</v>
      </c>
      <c r="O14" s="10">
        <f t="shared" si="10"/>
        <v>2.4000000000000003E-8</v>
      </c>
      <c r="P14" s="10">
        <f t="shared" si="11"/>
        <v>2.4000000000000003E-8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13</v>
      </c>
      <c r="C15" s="9">
        <v>10</v>
      </c>
      <c r="D15" s="9">
        <v>12</v>
      </c>
      <c r="E15" s="23" t="s">
        <v>20</v>
      </c>
      <c r="F15" s="8" t="s">
        <v>24</v>
      </c>
      <c r="G15" s="26">
        <v>0.11</v>
      </c>
      <c r="H15" s="8" t="s">
        <v>20</v>
      </c>
      <c r="I15" s="26">
        <v>0</v>
      </c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24</v>
      </c>
      <c r="G16" s="26">
        <v>0.1</v>
      </c>
      <c r="H16" s="8" t="s">
        <v>20</v>
      </c>
      <c r="I16" s="26">
        <v>2.546E-5</v>
      </c>
      <c r="J16" s="10">
        <f t="shared" si="0"/>
        <v>2.546E-5</v>
      </c>
      <c r="K16" s="32" t="str">
        <f t="shared" si="7"/>
        <v>0</v>
      </c>
      <c r="M16" s="31">
        <f t="shared" si="8"/>
        <v>0.99997453999999997</v>
      </c>
      <c r="N16" s="10">
        <f t="shared" si="9"/>
        <v>0.99997453999999997</v>
      </c>
      <c r="O16" s="10">
        <f t="shared" si="10"/>
        <v>7.6379999999999997E-5</v>
      </c>
      <c r="P16" s="10">
        <f t="shared" si="11"/>
        <v>7.6379999999999997E-5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26">
        <v>6.6600000000000003E-4</v>
      </c>
      <c r="H17" s="8" t="s">
        <v>21</v>
      </c>
      <c r="I17" s="26"/>
      <c r="J17" s="10">
        <f t="shared" si="0"/>
        <v>6.6600000000000003E-4</v>
      </c>
      <c r="K17" s="32" t="str">
        <f t="shared" si="7"/>
        <v>0</v>
      </c>
      <c r="M17" s="31">
        <f t="shared" si="8"/>
        <v>0.99933399999999994</v>
      </c>
      <c r="N17" s="10">
        <f t="shared" si="9"/>
        <v>0.99933399999999994</v>
      </c>
      <c r="O17" s="10">
        <f t="shared" si="10"/>
        <v>1.9980000000000002E-3</v>
      </c>
      <c r="P17" s="10">
        <f t="shared" si="11"/>
        <v>1.9980000000000002E-3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26">
        <v>6.6699999999999995E-4</v>
      </c>
      <c r="H18" s="8" t="s">
        <v>20</v>
      </c>
      <c r="I18" s="26">
        <v>1.2999999999999999E-3</v>
      </c>
      <c r="J18" s="10">
        <f t="shared" si="0"/>
        <v>1.2999999999999999E-3</v>
      </c>
      <c r="K18" s="32" t="str">
        <f t="shared" si="7"/>
        <v>0</v>
      </c>
      <c r="M18" s="31">
        <f t="shared" si="8"/>
        <v>0.99870000000000003</v>
      </c>
      <c r="N18" s="10">
        <f t="shared" si="9"/>
        <v>0.99870000000000003</v>
      </c>
      <c r="O18" s="10">
        <f t="shared" si="10"/>
        <v>3.8999999999999998E-3</v>
      </c>
      <c r="P18" s="10">
        <f t="shared" si="11"/>
        <v>3.8999999999999998E-3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26">
        <v>0</v>
      </c>
      <c r="H19" s="8" t="s">
        <v>21</v>
      </c>
      <c r="I19" s="26"/>
      <c r="J19" s="10">
        <f t="shared" si="0"/>
        <v>0</v>
      </c>
      <c r="K19" s="32" t="str">
        <f t="shared" si="7"/>
        <v>+III</v>
      </c>
      <c r="M19" s="31">
        <f t="shared" si="8"/>
        <v>1</v>
      </c>
      <c r="N19" s="10">
        <f t="shared" si="9"/>
        <v>1</v>
      </c>
      <c r="O19" s="10">
        <f t="shared" si="10"/>
        <v>0</v>
      </c>
      <c r="P19" s="10">
        <f t="shared" si="11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26">
        <v>1</v>
      </c>
      <c r="H20" s="8" t="s">
        <v>20</v>
      </c>
      <c r="I20" s="26">
        <v>0</v>
      </c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19</v>
      </c>
      <c r="C21" s="9">
        <v>22</v>
      </c>
      <c r="D21" s="9">
        <v>24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J10" sqref="J10:J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47</v>
      </c>
      <c r="C4" s="26" t="str">
        <f>IFERROR(MIN(1-PRODUCT(M10:M27),MAX(O10:O27)),"GR")</f>
        <v>GR</v>
      </c>
    </row>
    <row r="5" spans="2:21" x14ac:dyDescent="0.25">
      <c r="B5" s="40" t="s">
        <v>41</v>
      </c>
      <c r="C5" s="26">
        <f>MIN(1-PRODUCT(N10:N27),MAX(P10:P27))</f>
        <v>3.2699999999999999E-3</v>
      </c>
    </row>
    <row r="6" spans="2:21" ht="15.75" thickBot="1" x14ac:dyDescent="0.3">
      <c r="B6" s="41" t="s">
        <v>48</v>
      </c>
      <c r="C6" s="17" t="str">
        <f>IF(1-PRODUCT(N10:N27)&gt;MAX(P10:P27),"Ja","Nee")</f>
        <v>Ja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21</v>
      </c>
      <c r="F10" s="3" t="s">
        <v>25</v>
      </c>
      <c r="G10" s="25"/>
      <c r="H10" s="3" t="s">
        <v>21</v>
      </c>
      <c r="I10" s="25"/>
      <c r="J10" s="5">
        <f t="shared" ref="J10:J17" si="0">IF($E10="Nee",0,IF(H10="Ja",IF(ISNUMBER(I10),I10,"-"),IF(ISNUMBER(G10),G10,"-")))</f>
        <v>0</v>
      </c>
      <c r="K10" s="30" t="str">
        <f t="shared" ref="K10:K21" si="1">IF(ISNUMBER($J10),S10,IF($T10,"D","ND"))</f>
        <v>0</v>
      </c>
      <c r="M10" s="31">
        <f t="shared" ref="M10:M21" si="2">IF(AND(F10="Geen faalkans",H10="Nee"),1,1-J10)</f>
        <v>1</v>
      </c>
      <c r="N10" s="10">
        <f t="shared" ref="N10:N21" si="3">IF(J10="-",1,M10)</f>
        <v>1</v>
      </c>
      <c r="O10" s="10">
        <f t="shared" ref="O10:O21" si="4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0.1</v>
      </c>
      <c r="R10" s="9">
        <f>IFERROR(MATCH($Q10,'Normen en duidingsklassen'!$E$13:$E$20),1)</f>
        <v>5</v>
      </c>
      <c r="S10" s="9" t="str">
        <f>INDEX('Normen en duidingsklassen'!$D$13:$D$20,R10)</f>
        <v>0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25</v>
      </c>
      <c r="G11" s="26"/>
      <c r="H11" s="8" t="s">
        <v>21</v>
      </c>
      <c r="I11" s="26"/>
      <c r="J11" s="10" t="str">
        <f t="shared" si="0"/>
        <v>-</v>
      </c>
      <c r="K11" s="32" t="str">
        <f t="shared" si="1"/>
        <v>ND</v>
      </c>
      <c r="M11" s="31">
        <f t="shared" si="2"/>
        <v>1</v>
      </c>
      <c r="N11" s="10">
        <f t="shared" si="3"/>
        <v>1</v>
      </c>
      <c r="O11" s="10">
        <f t="shared" si="4"/>
        <v>0</v>
      </c>
      <c r="P11" s="10">
        <f t="shared" ref="P11:P21" si="5">IF(J11="-",0,O11)</f>
        <v>0</v>
      </c>
      <c r="Q11" s="9">
        <f t="array" ref="Q11">MIN(IF('Normen en duidingsklassen'!$E$13:$E$20&gt;$J11,'Normen en duidingsklassen'!$E$13:$E$20))</f>
        <v>0</v>
      </c>
      <c r="R11" s="9">
        <f>IFERROR(MATCH($Q11,'Normen en duidingsklassen'!$E$13:$E$20),1)</f>
        <v>4</v>
      </c>
      <c r="S11" s="9" t="str">
        <f>INDEX('Normen en duidingsklassen'!$D$13:$D$20,R11)</f>
        <v>+0</v>
      </c>
      <c r="T11" s="12" t="b">
        <f t="shared" ref="T11:T21" si="6">IF($E11="Ja",IF($H11="Ja",NOT(ISNUMBER($I11)),FALSE),FALSE)</f>
        <v>0</v>
      </c>
    </row>
    <row r="12" spans="2:2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24</v>
      </c>
      <c r="G12" s="26">
        <v>2.2900000000000001E-4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0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0.1</v>
      </c>
      <c r="R12" s="9">
        <f>IFERROR(MATCH($Q12,'Normen en duidingsklassen'!$E$13:$E$20),1)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x14ac:dyDescent="0.25">
      <c r="B13" s="8" t="s">
        <v>11</v>
      </c>
      <c r="C13" s="9">
        <v>6</v>
      </c>
      <c r="D13" s="9">
        <v>8</v>
      </c>
      <c r="E13" s="23" t="s">
        <v>20</v>
      </c>
      <c r="F13" s="8" t="s">
        <v>24</v>
      </c>
      <c r="G13" s="26">
        <v>2.2800000000000001E-4</v>
      </c>
      <c r="H13" s="8" t="s">
        <v>21</v>
      </c>
      <c r="I13" s="26"/>
      <c r="J13" s="10">
        <f t="shared" si="0"/>
        <v>2.2800000000000001E-4</v>
      </c>
      <c r="K13" s="32" t="str">
        <f t="shared" si="1"/>
        <v>0</v>
      </c>
      <c r="M13" s="31">
        <f t="shared" si="2"/>
        <v>0.99977199999999999</v>
      </c>
      <c r="N13" s="10">
        <f t="shared" si="3"/>
        <v>0.99977199999999999</v>
      </c>
      <c r="O13" s="10">
        <f t="shared" si="4"/>
        <v>2.2800000000000001E-4</v>
      </c>
      <c r="P13" s="10">
        <f t="shared" si="5"/>
        <v>2.2800000000000001E-4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12</v>
      </c>
      <c r="C14" s="9">
        <v>8</v>
      </c>
      <c r="D14" s="9">
        <v>10</v>
      </c>
      <c r="E14" s="23" t="s">
        <v>20</v>
      </c>
      <c r="F14" s="8" t="s">
        <v>24</v>
      </c>
      <c r="G14" s="26">
        <v>0.1</v>
      </c>
      <c r="H14" s="8" t="s">
        <v>20</v>
      </c>
      <c r="I14" s="26">
        <v>3.2699999999999999E-3</v>
      </c>
      <c r="J14" s="10">
        <f t="shared" si="0"/>
        <v>3.2699999999999999E-3</v>
      </c>
      <c r="K14" s="32" t="str">
        <f t="shared" si="1"/>
        <v>0</v>
      </c>
      <c r="M14" s="31">
        <f t="shared" si="2"/>
        <v>0.99673</v>
      </c>
      <c r="N14" s="10">
        <f t="shared" si="3"/>
        <v>0.99673</v>
      </c>
      <c r="O14" s="10">
        <f t="shared" si="4"/>
        <v>3.2699999999999999E-3</v>
      </c>
      <c r="P14" s="10">
        <f t="shared" si="5"/>
        <v>3.2699999999999999E-3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13</v>
      </c>
      <c r="C15" s="9">
        <v>10</v>
      </c>
      <c r="D15" s="9">
        <v>12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1"/>
        <v>0</v>
      </c>
      <c r="M15" s="31">
        <f t="shared" si="2"/>
        <v>1</v>
      </c>
      <c r="N15" s="10">
        <f t="shared" si="3"/>
        <v>1</v>
      </c>
      <c r="O15" s="10">
        <f t="shared" si="4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x14ac:dyDescent="0.25">
      <c r="B16" s="8" t="s">
        <v>14</v>
      </c>
      <c r="C16" s="9">
        <v>12</v>
      </c>
      <c r="D16" s="9">
        <v>14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0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24</v>
      </c>
      <c r="G17" s="26">
        <v>0</v>
      </c>
      <c r="H17" s="8" t="s">
        <v>21</v>
      </c>
      <c r="I17" s="26"/>
      <c r="J17" s="10">
        <f t="shared" si="0"/>
        <v>0</v>
      </c>
      <c r="K17" s="32" t="str">
        <f t="shared" si="1"/>
        <v>0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24</v>
      </c>
      <c r="G18" s="26">
        <v>1</v>
      </c>
      <c r="H18" s="8" t="s">
        <v>20</v>
      </c>
      <c r="I18" s="26"/>
      <c r="J18" s="10" t="str">
        <f>IF($E18="Nee",0,IF(H18="Ja",IF(ISNUMBER(I18),I18,"-"),IF(ISNUMBER(G18),G18,"-")))</f>
        <v>-</v>
      </c>
      <c r="K18" s="32" t="str">
        <f t="shared" si="1"/>
        <v>D</v>
      </c>
      <c r="M18" s="31" t="e">
        <f t="shared" si="2"/>
        <v>#VALUE!</v>
      </c>
      <c r="N18" s="10">
        <f t="shared" si="3"/>
        <v>1</v>
      </c>
      <c r="O18" s="10" t="e">
        <f t="shared" si="4"/>
        <v>#VALUE!</v>
      </c>
      <c r="P18" s="10">
        <f t="shared" si="5"/>
        <v>0</v>
      </c>
      <c r="Q18" s="9">
        <f t="array" ref="Q18">MIN(IF('Normen en duidingsklassen'!$E$13:$E$20&gt;$J18,'Normen en duidingsklassen'!$E$13:$E$20))</f>
        <v>0</v>
      </c>
      <c r="R18" s="9">
        <f>IFERROR(MATCH($Q18,'Normen en duidingsklassen'!$E$13:$E$20),1)</f>
        <v>4</v>
      </c>
      <c r="S18" s="9" t="str">
        <f>INDEX('Normen en duidingsklassen'!$D$13:$D$20,R18)</f>
        <v>+0</v>
      </c>
      <c r="T18" s="12" t="b">
        <f t="shared" si="6"/>
        <v>1</v>
      </c>
    </row>
    <row r="19" spans="2:20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24</v>
      </c>
      <c r="G19" s="26">
        <v>1.9999999999999999E-6</v>
      </c>
      <c r="H19" s="8" t="s">
        <v>21</v>
      </c>
      <c r="I19" s="26"/>
      <c r="J19" s="10">
        <f t="shared" ref="J19:J21" si="7">IF($E19="Nee",0,IF(H19="Ja",IF(ISNUMBER(I19),I19,"-"),IF(ISNUMBER(G19),G19,"-")))</f>
        <v>1.9999999999999999E-6</v>
      </c>
      <c r="K19" s="32" t="str">
        <f t="shared" si="1"/>
        <v>0</v>
      </c>
      <c r="M19" s="31">
        <f t="shared" si="2"/>
        <v>0.99999800000000005</v>
      </c>
      <c r="N19" s="10">
        <f t="shared" si="3"/>
        <v>0.99999800000000005</v>
      </c>
      <c r="O19" s="10">
        <f t="shared" si="4"/>
        <v>1.9999999999999999E-6</v>
      </c>
      <c r="P19" s="10">
        <f t="shared" si="5"/>
        <v>1.9999999999999999E-6</v>
      </c>
      <c r="Q19" s="9">
        <f t="array" ref="Q19">MIN(IF('Normen en duidingsklassen'!$E$13:$E$20&gt;$J19,'Normen en duidingsklassen'!$E$13:$E$20))</f>
        <v>0.1</v>
      </c>
      <c r="R19" s="9">
        <f>IFERROR(MATCH($Q19,'Normen en duidingsklassen'!$E$13:$E$20),1)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24</v>
      </c>
      <c r="G20" s="26">
        <v>5.9999999999999995E-4</v>
      </c>
      <c r="H20" s="8" t="s">
        <v>20</v>
      </c>
      <c r="I20" s="26">
        <v>5.0000000000000001E-4</v>
      </c>
      <c r="J20" s="10">
        <f t="shared" si="7"/>
        <v>5.0000000000000001E-4</v>
      </c>
      <c r="K20" s="32" t="str">
        <f t="shared" si="1"/>
        <v>0</v>
      </c>
      <c r="M20" s="31">
        <f t="shared" si="2"/>
        <v>0.99950000000000006</v>
      </c>
      <c r="N20" s="10">
        <f t="shared" si="3"/>
        <v>0.99950000000000006</v>
      </c>
      <c r="O20" s="10">
        <f t="shared" si="4"/>
        <v>5.0000000000000001E-4</v>
      </c>
      <c r="P20" s="10">
        <f t="shared" si="5"/>
        <v>5.0000000000000001E-4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24</v>
      </c>
      <c r="G21" s="26">
        <v>2.0000000000000001E-9</v>
      </c>
      <c r="H21" s="8" t="s">
        <v>21</v>
      </c>
      <c r="I21" s="26"/>
      <c r="J21" s="10">
        <f t="shared" si="7"/>
        <v>2.0000000000000001E-9</v>
      </c>
      <c r="K21" s="32" t="str">
        <f t="shared" si="1"/>
        <v>0</v>
      </c>
      <c r="M21" s="31">
        <f t="shared" si="2"/>
        <v>0.99999999799999995</v>
      </c>
      <c r="N21" s="10">
        <f t="shared" si="3"/>
        <v>0.99999999799999995</v>
      </c>
      <c r="O21" s="10">
        <f t="shared" si="4"/>
        <v>2.0000000000000001E-9</v>
      </c>
      <c r="P21" s="10">
        <f t="shared" si="5"/>
        <v>2.0000000000000001E-9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R10" sqref="R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47</v>
      </c>
      <c r="C4" s="26" t="str">
        <f>IFERROR(MIN(1-PRODUCT(M10:M26),MAX(O10:O26)),"GR")</f>
        <v>GR</v>
      </c>
    </row>
    <row r="5" spans="2:21" x14ac:dyDescent="0.25">
      <c r="B5" s="40" t="s">
        <v>41</v>
      </c>
      <c r="C5" s="26">
        <f>MIN(1-PRODUCT(N10:N26),MAX(P10:P26))</f>
        <v>2.8437656524269217E-2</v>
      </c>
    </row>
    <row r="6" spans="2:21" ht="15.75" thickBot="1" x14ac:dyDescent="0.3">
      <c r="B6" s="41" t="s">
        <v>48</v>
      </c>
      <c r="C6" s="17" t="str">
        <f>IF(1-PRODUCT(N10:N26)&gt;MAX(P10:P26),"Ja","Nee")</f>
        <v>Nee</v>
      </c>
    </row>
    <row r="8" spans="2:21" ht="15.75" thickBot="1" x14ac:dyDescent="0.3">
      <c r="M8" t="s">
        <v>66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23</v>
      </c>
      <c r="G9" s="20" t="s">
        <v>5</v>
      </c>
      <c r="H9" s="18" t="s">
        <v>22</v>
      </c>
      <c r="I9" s="20" t="s">
        <v>7</v>
      </c>
      <c r="J9" s="19" t="s">
        <v>28</v>
      </c>
      <c r="K9" s="20" t="s">
        <v>30</v>
      </c>
      <c r="L9" s="2"/>
      <c r="M9" s="36" t="s">
        <v>42</v>
      </c>
      <c r="N9" s="37" t="s">
        <v>43</v>
      </c>
      <c r="O9" s="37" t="s">
        <v>82</v>
      </c>
      <c r="P9" s="37" t="s">
        <v>83</v>
      </c>
      <c r="Q9" s="38" t="s">
        <v>63</v>
      </c>
      <c r="R9" s="38" t="s">
        <v>64</v>
      </c>
      <c r="S9" s="4"/>
      <c r="T9" s="39" t="s">
        <v>65</v>
      </c>
      <c r="U9" s="35"/>
    </row>
    <row r="10" spans="2:21" x14ac:dyDescent="0.25">
      <c r="B10" s="3" t="s">
        <v>8</v>
      </c>
      <c r="C10" s="4">
        <v>0</v>
      </c>
      <c r="D10" s="4">
        <v>2</v>
      </c>
      <c r="E10" s="22" t="s">
        <v>20</v>
      </c>
      <c r="F10" s="3" t="s">
        <v>26</v>
      </c>
      <c r="G10" s="25"/>
      <c r="H10" s="3" t="s">
        <v>21</v>
      </c>
      <c r="I10" s="25"/>
      <c r="J10" s="5" t="str">
        <f t="shared" ref="J10:J21" si="0">IF($E10="Nee",0,IF(H10="Ja",IF(ISNUMBER(I10),I10,"-"),IF(ISNUMBER(G10),G10,"-")))</f>
        <v>-</v>
      </c>
      <c r="K10" s="30" t="str">
        <f t="shared" ref="K10:K11" si="1">IF(ISNUMBER($J10),S10,IF($T10,"D","ND"))</f>
        <v>ND</v>
      </c>
      <c r="M10" s="31" t="e">
        <f t="shared" ref="M10:M11" si="2">IF(AND(F10="Geen faalkans",H10="Nee"),1,1-J10)</f>
        <v>#VALUE!</v>
      </c>
      <c r="N10" s="10">
        <f t="shared" ref="N10:N11" si="3">IF(J10="-",1,M10)</f>
        <v>1</v>
      </c>
      <c r="O10" s="10" t="e">
        <f>IF(AND(F10="Geen faalkans",H10="Nee"),0,J10*$C$3)</f>
        <v>#VALUE!</v>
      </c>
      <c r="P10" s="10">
        <f>IF(J10="-",0,O10)</f>
        <v>0</v>
      </c>
      <c r="Q10" s="9">
        <f t="array" ref="Q10">MIN(IF('Normen en duidingsklassen'!$E$13:$E$20&gt;=$J10,'Normen en duidingsklassen'!$E$13:$E$20))</f>
        <v>0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2</v>
      </c>
      <c r="D11" s="9">
        <v>4</v>
      </c>
      <c r="E11" s="23" t="s">
        <v>20</v>
      </c>
      <c r="F11" s="8" t="s">
        <v>26</v>
      </c>
      <c r="G11" s="26">
        <v>0</v>
      </c>
      <c r="H11" s="8" t="s">
        <v>21</v>
      </c>
      <c r="I11" s="26"/>
      <c r="J11" s="10">
        <f t="shared" si="0"/>
        <v>0</v>
      </c>
      <c r="K11" s="32" t="str">
        <f t="shared" si="1"/>
        <v>+III</v>
      </c>
      <c r="M11" s="31">
        <f t="shared" si="2"/>
        <v>1</v>
      </c>
      <c r="N11" s="10">
        <f t="shared" si="3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21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4</v>
      </c>
      <c r="D12" s="9">
        <v>6</v>
      </c>
      <c r="E12" s="23" t="s">
        <v>20</v>
      </c>
      <c r="F12" s="8" t="s">
        <v>26</v>
      </c>
      <c r="G12" s="26">
        <v>2.4E-2</v>
      </c>
      <c r="H12" s="8" t="s">
        <v>21</v>
      </c>
      <c r="I12" s="26"/>
      <c r="J12" s="10">
        <f t="shared" si="0"/>
        <v>2.4E-2</v>
      </c>
      <c r="K12" s="32" t="str">
        <f t="shared" ref="K12:K21" si="7">IF(ISNUMBER($J12),S12,IF($T12,"D","ND"))</f>
        <v>0</v>
      </c>
      <c r="M12" s="31">
        <f t="shared" ref="M12:M21" si="8">IF(AND(F12="Geen faalkans",H12="Nee"),1,1-J12)</f>
        <v>0.97599999999999998</v>
      </c>
      <c r="N12" s="10">
        <f t="shared" ref="N12:N21" si="9">IF(J12="-",1,M12)</f>
        <v>0.97599999999999998</v>
      </c>
      <c r="O12" s="10">
        <f t="shared" si="4"/>
        <v>4.8000000000000001E-2</v>
      </c>
      <c r="P12" s="10">
        <f t="shared" si="5"/>
        <v>4.8000000000000001E-2</v>
      </c>
      <c r="Q12" s="9">
        <f t="array" ref="Q12">MIN(IF('Normen en duidingsklassen'!$E$13:$E$20&gt;=$J12,'Normen en duidingsklassen'!$E$13:$E$20))</f>
        <v>0.1</v>
      </c>
      <c r="R12" s="9">
        <f>IFERROR(MATCH($Q12,'Normen en duidingsklassen'!$E$13:$E$20,0),1)</f>
        <v>5</v>
      </c>
      <c r="S12" s="9" t="str">
        <f>INDEX('Normen en duidingsklassen'!$D$13:$D$20,R12)</f>
        <v>0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6</v>
      </c>
      <c r="D13" s="9">
        <v>8</v>
      </c>
      <c r="E13" s="23" t="s">
        <v>21</v>
      </c>
      <c r="F13" s="8" t="s">
        <v>25</v>
      </c>
      <c r="G13" s="26"/>
      <c r="H13" s="8" t="s">
        <v>21</v>
      </c>
      <c r="I13" s="26"/>
      <c r="J13" s="10">
        <f t="shared" si="0"/>
        <v>0</v>
      </c>
      <c r="K13" s="32" t="str">
        <f t="shared" si="7"/>
        <v>+III</v>
      </c>
      <c r="M13" s="31">
        <f t="shared" si="8"/>
        <v>1</v>
      </c>
      <c r="N13" s="10">
        <f t="shared" si="9"/>
        <v>1</v>
      </c>
      <c r="O13" s="10">
        <f t="shared" ref="O13:O21" si="10">IF(AND(F13="Geen faalkans",H13="Nee"),0,J13*$C$3)</f>
        <v>0</v>
      </c>
      <c r="P13" s="10">
        <f t="shared" ref="P13:P21" si="11">IF(J13="-",0,O13)</f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8</v>
      </c>
      <c r="D14" s="9">
        <v>10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si="10"/>
        <v>0</v>
      </c>
      <c r="P14" s="10">
        <f t="shared" si="11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13</v>
      </c>
      <c r="C15" s="9">
        <v>10</v>
      </c>
      <c r="D15" s="9">
        <v>12</v>
      </c>
      <c r="E15" s="23" t="s">
        <v>20</v>
      </c>
      <c r="F15" s="8" t="s">
        <v>26</v>
      </c>
      <c r="G15" s="70">
        <v>0.1</v>
      </c>
      <c r="H15" s="8" t="s">
        <v>20</v>
      </c>
      <c r="I15" s="26">
        <v>5.9999999999999995E-25</v>
      </c>
      <c r="J15" s="10">
        <f t="shared" si="0"/>
        <v>5.9999999999999995E-25</v>
      </c>
      <c r="K15" s="32" t="str">
        <f t="shared" si="7"/>
        <v>0</v>
      </c>
      <c r="M15" s="31">
        <f t="shared" si="8"/>
        <v>1</v>
      </c>
      <c r="N15" s="10">
        <f t="shared" si="9"/>
        <v>1</v>
      </c>
      <c r="O15" s="10">
        <f t="shared" si="10"/>
        <v>1.1999999999999999E-24</v>
      </c>
      <c r="P15" s="10">
        <f t="shared" si="11"/>
        <v>1.1999999999999999E-24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12</v>
      </c>
      <c r="D16" s="9">
        <v>14</v>
      </c>
      <c r="E16" s="23" t="s">
        <v>20</v>
      </c>
      <c r="F16" s="8" t="s">
        <v>26</v>
      </c>
      <c r="G16" s="26">
        <v>9.9000000000000005E-2</v>
      </c>
      <c r="H16" s="8" t="s">
        <v>20</v>
      </c>
      <c r="I16" s="26">
        <v>6.9999999999999999E-6</v>
      </c>
      <c r="J16" s="10">
        <f t="shared" si="0"/>
        <v>6.9999999999999999E-6</v>
      </c>
      <c r="K16" s="32" t="str">
        <f t="shared" si="7"/>
        <v>0</v>
      </c>
      <c r="M16" s="31">
        <f t="shared" si="8"/>
        <v>0.99999300000000002</v>
      </c>
      <c r="N16" s="10">
        <f t="shared" si="9"/>
        <v>0.99999300000000002</v>
      </c>
      <c r="O16" s="10">
        <f t="shared" si="10"/>
        <v>1.4E-5</v>
      </c>
      <c r="P16" s="10">
        <f t="shared" si="11"/>
        <v>1.4E-5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14</v>
      </c>
      <c r="D17" s="9">
        <v>16</v>
      </c>
      <c r="E17" s="23" t="s">
        <v>20</v>
      </c>
      <c r="F17" s="8" t="s">
        <v>26</v>
      </c>
      <c r="G17" s="26">
        <v>0.11</v>
      </c>
      <c r="H17" s="8" t="s">
        <v>20</v>
      </c>
      <c r="I17" s="26">
        <v>1.9999999999999999E-6</v>
      </c>
      <c r="J17" s="10">
        <f t="shared" si="0"/>
        <v>1.9999999999999999E-6</v>
      </c>
      <c r="K17" s="32" t="str">
        <f t="shared" si="7"/>
        <v>0</v>
      </c>
      <c r="M17" s="31">
        <f t="shared" si="8"/>
        <v>0.99999800000000005</v>
      </c>
      <c r="N17" s="10">
        <f t="shared" si="9"/>
        <v>0.99999800000000005</v>
      </c>
      <c r="O17" s="10">
        <f t="shared" si="10"/>
        <v>3.9999999999999998E-6</v>
      </c>
      <c r="P17" s="10">
        <f t="shared" si="11"/>
        <v>3.9999999999999998E-6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16</v>
      </c>
      <c r="D18" s="9">
        <v>18</v>
      </c>
      <c r="E18" s="23" t="s">
        <v>20</v>
      </c>
      <c r="F18" s="8" t="s">
        <v>26</v>
      </c>
      <c r="G18" s="26">
        <v>0.1</v>
      </c>
      <c r="H18" s="8" t="s">
        <v>20</v>
      </c>
      <c r="I18" s="26">
        <v>5.0000000000000001E-4</v>
      </c>
      <c r="J18" s="10">
        <f t="shared" si="0"/>
        <v>5.0000000000000001E-4</v>
      </c>
      <c r="K18" s="32" t="str">
        <f t="shared" si="7"/>
        <v>0</v>
      </c>
      <c r="M18" s="31">
        <f t="shared" si="8"/>
        <v>0.99950000000000006</v>
      </c>
      <c r="N18" s="10">
        <f t="shared" si="9"/>
        <v>0.99950000000000006</v>
      </c>
      <c r="O18" s="10">
        <f t="shared" si="10"/>
        <v>1E-3</v>
      </c>
      <c r="P18" s="10">
        <f t="shared" si="11"/>
        <v>1E-3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ht="15.75" customHeight="1" x14ac:dyDescent="0.25">
      <c r="B19" s="8" t="s">
        <v>17</v>
      </c>
      <c r="C19" s="9">
        <v>18</v>
      </c>
      <c r="D19" s="9">
        <v>20</v>
      </c>
      <c r="E19" s="23" t="s">
        <v>20</v>
      </c>
      <c r="F19" s="8" t="s">
        <v>26</v>
      </c>
      <c r="G19" s="26">
        <v>2.9999999999999998E-15</v>
      </c>
      <c r="H19" s="8" t="s">
        <v>21</v>
      </c>
      <c r="I19" s="26"/>
      <c r="J19" s="10">
        <f t="shared" si="0"/>
        <v>2.9999999999999998E-15</v>
      </c>
      <c r="K19" s="32" t="str">
        <f t="shared" si="7"/>
        <v>0</v>
      </c>
      <c r="M19" s="31">
        <f t="shared" si="8"/>
        <v>0.999999999999997</v>
      </c>
      <c r="N19" s="10">
        <f t="shared" si="9"/>
        <v>0.999999999999997</v>
      </c>
      <c r="O19" s="10">
        <f t="shared" si="10"/>
        <v>5.9999999999999997E-15</v>
      </c>
      <c r="P19" s="10">
        <f t="shared" si="11"/>
        <v>5.9999999999999997E-15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20</v>
      </c>
      <c r="D20" s="9">
        <v>22</v>
      </c>
      <c r="E20" s="23" t="s">
        <v>20</v>
      </c>
      <c r="F20" s="8" t="s">
        <v>26</v>
      </c>
      <c r="G20" s="26">
        <v>4.0000000000000003E-5</v>
      </c>
      <c r="H20" s="8" t="s">
        <v>21</v>
      </c>
      <c r="I20" s="26"/>
      <c r="J20" s="10">
        <f t="shared" si="0"/>
        <v>4.0000000000000003E-5</v>
      </c>
      <c r="K20" s="32" t="str">
        <f t="shared" si="7"/>
        <v>0</v>
      </c>
      <c r="M20" s="31">
        <f t="shared" si="8"/>
        <v>0.99995999999999996</v>
      </c>
      <c r="N20" s="10">
        <f t="shared" si="9"/>
        <v>0.99995999999999996</v>
      </c>
      <c r="O20" s="10">
        <f t="shared" si="10"/>
        <v>8.0000000000000007E-5</v>
      </c>
      <c r="P20" s="10">
        <f t="shared" si="11"/>
        <v>8.0000000000000007E-5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ht="15.75" customHeight="1" x14ac:dyDescent="0.25">
      <c r="B21" s="8" t="s">
        <v>19</v>
      </c>
      <c r="C21" s="9">
        <v>22</v>
      </c>
      <c r="D21" s="9">
        <v>24</v>
      </c>
      <c r="E21" s="23" t="s">
        <v>20</v>
      </c>
      <c r="F21" s="8" t="s">
        <v>26</v>
      </c>
      <c r="G21" s="26">
        <v>4.0000000000000001E-3</v>
      </c>
      <c r="H21" s="8" t="s">
        <v>21</v>
      </c>
      <c r="I21" s="26"/>
      <c r="J21" s="10">
        <f t="shared" si="0"/>
        <v>4.0000000000000001E-3</v>
      </c>
      <c r="K21" s="32" t="str">
        <f t="shared" si="7"/>
        <v>0</v>
      </c>
      <c r="M21" s="31">
        <f t="shared" si="8"/>
        <v>0.996</v>
      </c>
      <c r="N21" s="10">
        <f t="shared" si="9"/>
        <v>0.996</v>
      </c>
      <c r="O21" s="10">
        <f t="shared" si="10"/>
        <v>8.0000000000000002E-3</v>
      </c>
      <c r="P21" s="10">
        <f t="shared" si="11"/>
        <v>8.0000000000000002E-3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77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76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66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78</v>
      </c>
      <c r="G6" s="35" t="s">
        <v>79</v>
      </c>
      <c r="H6" s="35" t="s">
        <v>80</v>
      </c>
    </row>
    <row r="7" spans="2:8" x14ac:dyDescent="0.25">
      <c r="B7" s="40" t="s">
        <v>70</v>
      </c>
      <c r="C7" s="29" t="str">
        <f>STPH!C4</f>
        <v>GR</v>
      </c>
      <c r="D7" s="25">
        <f>STPH!C5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71</v>
      </c>
      <c r="C8" s="31" t="str">
        <f>STBI!C4</f>
        <v>GR</v>
      </c>
      <c r="D8" s="26">
        <f>STBI!C5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72</v>
      </c>
      <c r="C9" s="31">
        <f>GEKB!C4</f>
        <v>0</v>
      </c>
      <c r="D9" s="26">
        <f>GEKB!C5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73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74</v>
      </c>
      <c r="C11" s="31">
        <f>STKWp!C4</f>
        <v>1.9961410016728909E-3</v>
      </c>
      <c r="D11" s="26">
        <f>STKWp!C5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75</v>
      </c>
      <c r="C12" s="31" t="str">
        <f>HTKW!C4</f>
        <v>GR</v>
      </c>
      <c r="D12" s="26">
        <f>HTKW!C5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E18" sqref="E1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107</v>
      </c>
      <c r="E2" s="52" t="s">
        <v>70</v>
      </c>
      <c r="F2" s="53" t="s">
        <v>71</v>
      </c>
      <c r="G2" s="53" t="s">
        <v>72</v>
      </c>
      <c r="H2" s="53" t="s">
        <v>73</v>
      </c>
      <c r="I2" s="53" t="s">
        <v>74</v>
      </c>
      <c r="J2" s="53" t="s">
        <v>94</v>
      </c>
      <c r="K2" s="54" t="s">
        <v>75</v>
      </c>
    </row>
    <row r="3" spans="2:11" x14ac:dyDescent="0.25">
      <c r="B3" s="3">
        <v>0</v>
      </c>
      <c r="C3" s="9">
        <v>2</v>
      </c>
      <c r="D3" s="22" t="str">
        <f t="shared" ref="D3:D14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ND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0</v>
      </c>
      <c r="H3" s="4" t="str">
        <f t="array" ref="H3">INDEX(DA!$K$10:$K$29,IFERROR(MATCH(MIN(IF(DA!$D$10:$D$29&gt;AVERAGE(B3,C3),DA!$D$10:$D$29)),DA!$D$10:$D$29),1))</f>
        <v>0</v>
      </c>
      <c r="I3" s="4" t="str">
        <f t="array" ref="I3">INDEX(STKWp!$K$10:$K$29,IFERROR(MATCH(MIN(IF(STKWp!$D$10:$D$29&gt;AVERAGE(B3,C3),STKWp!$D$10:$D$29)),STKWp!$D$10:$D$29),1))</f>
        <v>ND</v>
      </c>
      <c r="J3" s="4" t="str">
        <f t="array" ref="J3">INDEX(BSKW!$K$10:$K$29,IFERROR(MATCH(MIN(IF(BSKW!$D$10:$D$29&gt;AVERAGE(B3,C3),BSKW!$D$10:$D$29)),BSKW!$D$10:$D$29),1))</f>
        <v>0</v>
      </c>
      <c r="K3" s="7" t="str">
        <f t="array" ref="K3">INDEX(HTKW!$K$10:$K$29,IFERROR(MATCH(MIN(IF(HTKW!$D$10:$D$29&gt;AVERAGE(B3,C3),HTKW!$D$10:$D$29)),HTKW!$D$10:$D$29),1))</f>
        <v>ND</v>
      </c>
    </row>
    <row r="4" spans="2:11" x14ac:dyDescent="0.25">
      <c r="B4" s="8">
        <v>2</v>
      </c>
      <c r="C4" s="9">
        <v>4</v>
      </c>
      <c r="D4" s="23" t="str">
        <f t="shared" si="0"/>
        <v>+0</v>
      </c>
      <c r="E4" s="9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0</v>
      </c>
      <c r="G4" s="9" t="str">
        <f t="array" ref="G4">INDEX(GEKB!$K$10:$K$29,IFERROR(MATCH(MIN(IF(GEKB!$D$10:$D$29&gt;AVERAGE(B4,C4),GEKB!$D$10:$D$29)),GEKB!$D$10:$D$29),1))</f>
        <v>0</v>
      </c>
      <c r="H4" s="9" t="str">
        <f t="array" ref="H4">INDEX(DA!$K$10:$K$29,IFERROR(MATCH(MIN(IF(DA!$D$10:$D$29&gt;AVERAGE(B4,C4),DA!$D$10:$D$29)),DA!$D$10:$D$29),1))</f>
        <v>0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ND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4</v>
      </c>
      <c r="C5" s="9">
        <v>6</v>
      </c>
      <c r="D5" s="23" t="str">
        <f t="shared" si="0"/>
        <v>+0</v>
      </c>
      <c r="E5" s="9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0</v>
      </c>
      <c r="G5" s="9" t="str">
        <f t="array" ref="G5">INDEX(GEKB!$K$10:$K$29,IFERROR(MATCH(MIN(IF(GEKB!$D$10:$D$29&gt;AVERAGE(B5,C5),GEKB!$D$10:$D$29)),GEKB!$D$10:$D$29),1))</f>
        <v>0</v>
      </c>
      <c r="H5" s="9" t="str">
        <f t="array" ref="H5">INDEX(DA!$K$10:$K$29,IFERROR(MATCH(MIN(IF(DA!$D$10:$D$29&gt;AVERAGE(B5,C5),DA!$D$10:$D$29)),DA!$D$10:$D$29),1))</f>
        <v>0</v>
      </c>
      <c r="I5" s="9" t="str">
        <f t="array" ref="I5">INDEX(STKWp!$K$10:$K$29,IFERROR(MATCH(MIN(IF(STKWp!$D$10:$D$29&gt;AVERAGE(B5,C5),STKWp!$D$10:$D$29)),STKWp!$D$10:$D$29),1))</f>
        <v>0</v>
      </c>
      <c r="J5" s="9" t="str">
        <f t="array" ref="J5">INDEX(BSKW!$K$10:$K$29,IFERROR(MATCH(MIN(IF(BSKW!$D$10:$D$29&gt;AVERAGE(B5,C5),BSKW!$D$10:$D$29)),BSKW!$D$10:$D$29),1))</f>
        <v>0</v>
      </c>
      <c r="K5" s="12" t="str">
        <f t="array" ref="K5">INDEX(HTKW!$K$10:$K$29,IFERROR(MATCH(MIN(IF(HTKW!$D$10:$D$29&gt;AVERAGE(B5,C5),HTKW!$D$10:$D$29)),HTKW!$D$10:$D$29),1))</f>
        <v>0</v>
      </c>
    </row>
    <row r="6" spans="2:11" x14ac:dyDescent="0.25">
      <c r="B6" s="8">
        <v>6</v>
      </c>
      <c r="C6" s="9">
        <v>8</v>
      </c>
      <c r="D6" s="23" t="str">
        <f t="shared" si="0"/>
        <v>D</v>
      </c>
      <c r="E6" s="9" t="str">
        <f t="array" ref="E6">INDEX(STPH!$O$10:$O$29,IFERROR(MATCH(MIN(IF(STPH!$D$10:$D$29&gt;AVERAGE(B6,C6),STPH!$D$10:$D$29)),STPH!$D$10:$D$29),1))</f>
        <v>D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0</v>
      </c>
      <c r="H6" s="9" t="str">
        <f t="array" ref="H6">INDEX(DA!$K$10:$K$29,IFERROR(MATCH(MIN(IF(DA!$D$10:$D$29&gt;AVERAGE(B6,C6),DA!$D$10:$D$29)),DA!$D$10:$D$29),1))</f>
        <v>0</v>
      </c>
      <c r="I6" s="9" t="str">
        <f t="array" ref="I6">INDEX(STKWp!$K$10:$K$29,IFERROR(MATCH(MIN(IF(STKWp!$D$10:$D$29&gt;AVERAGE(B6,C6),STKWp!$D$10:$D$29)),STKWp!$D$10:$D$29),1))</f>
        <v>0</v>
      </c>
      <c r="J6" s="9" t="str">
        <f t="array" ref="J6">INDEX(BSKW!$K$10:$K$29,IFERROR(MATCH(MIN(IF(BSKW!$D$10:$D$29&gt;AVERAGE(B6,C6),BSKW!$D$10:$D$29)),BSKW!$D$10:$D$29),1))</f>
        <v>0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8</v>
      </c>
      <c r="C7" s="9">
        <v>10</v>
      </c>
      <c r="D7" s="23" t="str">
        <f t="shared" si="0"/>
        <v>+0</v>
      </c>
      <c r="E7" s="9" t="str">
        <f t="array" ref="E7">INDEX(STPH!$O$10:$O$29,IFERROR(MATCH(MIN(IF(STPH!$D$10:$D$29&gt;AVERAGE(B7,C7),STPH!$D$10:$D$29)),STPH!$D$10:$D$29),1))</f>
        <v>0</v>
      </c>
      <c r="F7" s="9" t="str">
        <f t="array" ref="F7">INDEX(STBI!$O$10:$O$29,IFERROR(MATCH(MIN(IF(STBI!$D$10:$D$29&gt;AVERAGE(B7,C7),STBI!$D$10:$D$29)),STBI!$D$10:$D$29),1))</f>
        <v>0</v>
      </c>
      <c r="G7" s="9" t="str">
        <f t="array" ref="G7">INDEX(GEKB!$K$10:$K$29,IFERROR(MATCH(MIN(IF(GEKB!$D$10:$D$29&gt;AVERAGE(B7,C7),GEKB!$D$10:$D$29)),GEKB!$D$10:$D$29),1))</f>
        <v>0</v>
      </c>
      <c r="H7" s="9" t="str">
        <f t="array" ref="H7">INDEX(DA!$K$10:$K$29,IFERROR(MATCH(MIN(IF(DA!$D$10:$D$29&gt;AVERAGE(B7,C7),DA!$D$10:$D$29)),DA!$D$10:$D$29),1))</f>
        <v>0</v>
      </c>
      <c r="I7" s="9" t="str">
        <f t="array" ref="I7">INDEX(STKWp!$K$10:$K$29,IFERROR(MATCH(MIN(IF(STKWp!$D$10:$D$29&gt;AVERAGE(B7,C7),STKWp!$D$10:$D$29)),STKWp!$D$10:$D$29),1))</f>
        <v>0</v>
      </c>
      <c r="J7" s="9" t="str">
        <f t="array" ref="J7">INDEX(BSKW!$K$10:$K$29,IFERROR(MATCH(MIN(IF(BSKW!$D$10:$D$29&gt;AVERAGE(B7,C7),BSKW!$D$10:$D$29)),BSKW!$D$10:$D$29),1))</f>
        <v>0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10</v>
      </c>
      <c r="C8" s="9">
        <v>12</v>
      </c>
      <c r="D8" s="23" t="str">
        <f t="shared" si="0"/>
        <v>+0</v>
      </c>
      <c r="E8" s="9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0</v>
      </c>
      <c r="H8" s="9" t="str">
        <f t="array" ref="H8">INDEX(DA!$K$10:$K$29,IFERROR(MATCH(MIN(IF(DA!$D$10:$D$29&gt;AVERAGE(B8,C8),DA!$D$10:$D$29)),DA!$D$10:$D$29),1))</f>
        <v>0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0</v>
      </c>
      <c r="K8" s="12" t="str">
        <f t="array" ref="K8">INDEX(HTKW!$K$10:$K$29,IFERROR(MATCH(MIN(IF(HTKW!$D$10:$D$29&gt;AVERAGE(B8,C8),HTKW!$D$10:$D$29)),HTKW!$D$10:$D$29),1))</f>
        <v>0</v>
      </c>
    </row>
    <row r="9" spans="2:11" x14ac:dyDescent="0.25">
      <c r="B9" s="8">
        <v>12</v>
      </c>
      <c r="C9" s="9">
        <v>14</v>
      </c>
      <c r="D9" s="23" t="str">
        <f t="shared" si="0"/>
        <v>+0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0</v>
      </c>
      <c r="G9" s="9" t="str">
        <f t="array" ref="G9">INDEX(GEKB!$K$10:$K$29,IFERROR(MATCH(MIN(IF(GEKB!$D$10:$D$29&gt;AVERAGE(B9,C9),GEKB!$D$10:$D$29)),GEKB!$D$10:$D$29),1))</f>
        <v>0</v>
      </c>
      <c r="H9" s="9" t="str">
        <f t="array" ref="H9">INDEX(DA!$K$10:$K$29,IFERROR(MATCH(MIN(IF(DA!$D$10:$D$29&gt;AVERAGE(B9,C9),DA!$D$10:$D$29)),DA!$D$10:$D$29),1))</f>
        <v>0</v>
      </c>
      <c r="I9" s="9" t="str">
        <f t="array" ref="I9">INDEX(STKWp!$K$10:$K$29,IFERROR(MATCH(MIN(IF(STKWp!$D$10:$D$29&gt;AVERAGE(B9,C9),STKWp!$D$10:$D$29)),STKWp!$D$10:$D$29),1))</f>
        <v>0</v>
      </c>
      <c r="J9" s="9" t="str">
        <f t="array" ref="J9">INDEX(BSKW!$K$10:$K$29,IFERROR(MATCH(MIN(IF(BSKW!$D$10:$D$29&gt;AVERAGE(B9,C9),BSKW!$D$10:$D$29)),BSKW!$D$10:$D$29),1))</f>
        <v>0</v>
      </c>
      <c r="K9" s="12" t="str">
        <f t="array" ref="K9">INDEX(HTKW!$K$10:$K$29,IFERROR(MATCH(MIN(IF(HTKW!$D$10:$D$29&gt;AVERAGE(B9,C9),HTKW!$D$10:$D$29)),HTKW!$D$10:$D$29),1))</f>
        <v>0</v>
      </c>
    </row>
    <row r="10" spans="2:11" x14ac:dyDescent="0.25">
      <c r="B10" s="8">
        <v>14</v>
      </c>
      <c r="C10" s="9">
        <v>16</v>
      </c>
      <c r="D10" s="23" t="str">
        <f t="shared" si="0"/>
        <v>+0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0</v>
      </c>
      <c r="G10" s="9" t="str">
        <f t="array" ref="G10">INDEX(GEKB!$K$10:$K$29,IFERROR(MATCH(MIN(IF(GEKB!$D$10:$D$29&gt;AVERAGE(B10,C10),GEKB!$D$10:$D$29)),GEKB!$D$10:$D$29),1))</f>
        <v>0</v>
      </c>
      <c r="H10" s="9" t="str">
        <f t="array" ref="H10">INDEX(DA!$K$10:$K$29,IFERROR(MATCH(MIN(IF(DA!$D$10:$D$29&gt;AVERAGE(B10,C10),DA!$D$10:$D$29)),DA!$D$10:$D$29),1))</f>
        <v>0</v>
      </c>
      <c r="I10" s="9" t="str">
        <f t="array" ref="I10">INDEX(STKWp!$K$10:$K$29,IFERROR(MATCH(MIN(IF(STKWp!$D$10:$D$29&gt;AVERAGE(B10,C10),STKWp!$D$10:$D$29)),STKWp!$D$10:$D$29),1))</f>
        <v>0</v>
      </c>
      <c r="J10" s="9" t="str">
        <f t="array" ref="J10">INDEX(BSKW!$K$10:$K$29,IFERROR(MATCH(MIN(IF(BSKW!$D$10:$D$29&gt;AVERAGE(B10,C10),BSKW!$D$10:$D$29)),BSKW!$D$10:$D$29),1))</f>
        <v>0</v>
      </c>
      <c r="K10" s="12" t="str">
        <f t="array" ref="K10">INDEX(HTKW!$K$10:$K$29,IFERROR(MATCH(MIN(IF(HTKW!$D$10:$D$29&gt;AVERAGE(B10,C10),HTKW!$D$10:$D$29)),HTKW!$D$10:$D$29),1))</f>
        <v>0</v>
      </c>
    </row>
    <row r="11" spans="2:11" x14ac:dyDescent="0.25">
      <c r="B11" s="8">
        <v>16</v>
      </c>
      <c r="C11" s="9">
        <v>18</v>
      </c>
      <c r="D11" s="23" t="str">
        <f t="shared" si="0"/>
        <v>D</v>
      </c>
      <c r="E11" s="9" t="str">
        <f t="array" ref="E11">INDEX(STPH!$O$10:$O$29,IFERROR(MATCH(MIN(IF(STPH!$D$10:$D$29&gt;AVERAGE(B11,C11),STPH!$D$10:$D$29)),STPH!$D$10:$D$29),1))</f>
        <v>0</v>
      </c>
      <c r="F11" s="9" t="str">
        <f t="array" ref="F11">INDEX(STBI!$O$10:$O$29,IFERROR(MATCH(MIN(IF(STBI!$D$10:$D$29&gt;AVERAGE(B11,C11),STBI!$D$10:$D$29)),STBI!$D$10:$D$29),1))</f>
        <v>D</v>
      </c>
      <c r="G11" s="9" t="str">
        <f t="array" ref="G11">INDEX(GEKB!$K$10:$K$29,IFERROR(MATCH(MIN(IF(GEKB!$D$10:$D$29&gt;AVERAGE(B11,C11),GEKB!$D$10:$D$29)),GEKB!$D$10:$D$29),1))</f>
        <v>0</v>
      </c>
      <c r="H11" s="9" t="str">
        <f t="array" ref="H11">INDEX(DA!$K$10:$K$29,IFERROR(MATCH(MIN(IF(DA!$D$10:$D$29&gt;AVERAGE(B11,C11),DA!$D$10:$D$29)),DA!$D$10:$D$29),1))</f>
        <v>0</v>
      </c>
      <c r="I11" s="9" t="str">
        <f t="array" ref="I11">INDEX(STKWp!$K$10:$K$29,IFERROR(MATCH(MIN(IF(STKWp!$D$10:$D$29&gt;AVERAGE(B11,C11),STKWp!$D$10:$D$29)),STKWp!$D$10:$D$29),1))</f>
        <v>0</v>
      </c>
      <c r="J11" s="9" t="str">
        <f t="array" ref="J11">INDEX(BSKW!$K$10:$K$29,IFERROR(MATCH(MIN(IF(BSKW!$D$10:$D$29&gt;AVERAGE(B11,C11),BSKW!$D$10:$D$29)),BSKW!$D$10:$D$29),1))</f>
        <v>D</v>
      </c>
      <c r="K11" s="12" t="str">
        <f t="array" ref="K11">INDEX(HTKW!$K$10:$K$29,IFERROR(MATCH(MIN(IF(HTKW!$D$10:$D$29&gt;AVERAGE(B11,C11),HTKW!$D$10:$D$29)),HTKW!$D$10:$D$29),1))</f>
        <v>0</v>
      </c>
    </row>
    <row r="12" spans="2:11" x14ac:dyDescent="0.25">
      <c r="B12" s="8">
        <v>18</v>
      </c>
      <c r="C12" s="9">
        <v>20</v>
      </c>
      <c r="D12" s="23" t="str">
        <f t="shared" si="0"/>
        <v>+0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0</v>
      </c>
      <c r="H12" s="9" t="str">
        <f t="array" ref="H12">INDEX(DA!$K$10:$K$29,IFERROR(MATCH(MIN(IF(DA!$D$10:$D$29&gt;AVERAGE(B12,C12),DA!$D$10:$D$29)),DA!$D$10:$D$29),1))</f>
        <v>0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0</v>
      </c>
      <c r="K12" s="12" t="str">
        <f t="array" ref="K12">INDEX(HTKW!$K$10:$K$29,IFERROR(MATCH(MIN(IF(HTKW!$D$10:$D$29&gt;AVERAGE(B12,C12),HTKW!$D$10:$D$29)),HTKW!$D$10:$D$29),1))</f>
        <v>0</v>
      </c>
    </row>
    <row r="13" spans="2:11" x14ac:dyDescent="0.25">
      <c r="B13" s="8">
        <v>20</v>
      </c>
      <c r="C13" s="9">
        <v>22</v>
      </c>
      <c r="D13" s="23" t="str">
        <f t="shared" si="0"/>
        <v>+0</v>
      </c>
      <c r="E13" s="9" t="str">
        <f t="array" ref="E13">INDEX(STPH!$O$10:$O$29,IFERROR(MATCH(MIN(IF(STPH!$D$10:$D$29&gt;AVERAGE(B13,C13),STPH!$D$10:$D$29)),STPH!$D$10:$D$29),1))</f>
        <v>0</v>
      </c>
      <c r="F13" s="9" t="str">
        <f t="array" ref="F13">INDEX(STBI!$O$10:$O$29,IFERROR(MATCH(MIN(IF(STBI!$D$10:$D$29&gt;AVERAGE(B13,C13),STBI!$D$10:$D$29)),STBI!$D$10:$D$29),1))</f>
        <v>0</v>
      </c>
      <c r="G13" s="9" t="str">
        <f t="array" ref="G13">INDEX(GEKB!$K$10:$K$29,IFERROR(MATCH(MIN(IF(GEKB!$D$10:$D$29&gt;AVERAGE(B13,C13),GEKB!$D$10:$D$29)),GEKB!$D$10:$D$29),1))</f>
        <v>0</v>
      </c>
      <c r="H13" s="9" t="str">
        <f t="array" ref="H13">INDEX(DA!$K$10:$K$29,IFERROR(MATCH(MIN(IF(DA!$D$10:$D$29&gt;AVERAGE(B13,C13),DA!$D$10:$D$29)),DA!$D$10:$D$29),1))</f>
        <v>0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0</v>
      </c>
      <c r="K13" s="12" t="str">
        <f t="array" ref="K13">INDEX(HTKW!$K$10:$K$29,IFERROR(MATCH(MIN(IF(HTKW!$D$10:$D$29&gt;AVERAGE(B13,C13),HTKW!$D$10:$D$29)),HTKW!$D$10:$D$29),1))</f>
        <v>0</v>
      </c>
    </row>
    <row r="14" spans="2:11" x14ac:dyDescent="0.25">
      <c r="B14" s="8">
        <v>22</v>
      </c>
      <c r="C14" s="9">
        <v>24</v>
      </c>
      <c r="D14" s="23" t="str">
        <f t="shared" si="0"/>
        <v>+0</v>
      </c>
      <c r="E14" s="9" t="str">
        <f t="array" ref="E14">INDEX(STPH!$O$10:$O$29,IFERROR(MATCH(MIN(IF(STPH!$D$10:$D$29&gt;AVERAGE(B14,C14),STPH!$D$10:$D$29)),STPH!$D$10:$D$29),1))</f>
        <v>0</v>
      </c>
      <c r="F14" s="9" t="str">
        <f t="array" ref="F14">INDEX(STBI!$O$10:$O$29,IFERROR(MATCH(MIN(IF(STBI!$D$10:$D$29&gt;AVERAGE(B14,C14),STBI!$D$10:$D$29)),STBI!$D$10:$D$29),1))</f>
        <v>0</v>
      </c>
      <c r="G14" s="9" t="str">
        <f t="array" ref="G14">INDEX(GEKB!$K$10:$K$29,IFERROR(MATCH(MIN(IF(GEKB!$D$10:$D$29&gt;AVERAGE(B14,C14),GEKB!$D$10:$D$29)),GEKB!$D$10:$D$29),1))</f>
        <v>0</v>
      </c>
      <c r="H14" s="9" t="str">
        <f t="array" ref="H14">INDEX(DA!$K$10:$K$29,IFERROR(MATCH(MIN(IF(DA!$D$10:$D$29&gt;AVERAGE(B14,C14),DA!$D$10:$D$29)),DA!$D$10:$D$29),1))</f>
        <v>0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0</v>
      </c>
      <c r="K14" s="12" t="str">
        <f t="array" ref="K14">INDEX(HTKW!$K$10:$K$29,IFERROR(MATCH(MIN(IF(HTKW!$D$10:$D$29&gt;AVERAGE(B14,C14),HTKW!$D$10:$D$29)),HTKW!$D$10:$D$29),1))</f>
        <v>0</v>
      </c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2022-03-02T10:12:38Z</dcterms:modified>
</cp:coreProperties>
</file>