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64E7E447-B16F-4B84-AD5F-BE100ED257D9}" xr6:coauthVersionLast="41" xr6:coauthVersionMax="41" xr10:uidLastSave="{00000000-0000-0000-0000-000000000000}"/>
  <bookViews>
    <workbookView xWindow="2340" yWindow="2340" windowWidth="28800" windowHeight="15435" tabRatio="653" firstSheet="1" activeTab="1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8" i="8" l="1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K68" i="8" l="1" a="1"/>
  <c r="K68" i="8" s="1"/>
  <c r="J68" i="8" a="1"/>
  <c r="J68" i="8" s="1"/>
  <c r="I68" i="8" a="1"/>
  <c r="I68" i="8" s="1"/>
  <c r="H68" i="8" a="1"/>
  <c r="H68" i="8" s="1"/>
  <c r="G68" i="8" a="1"/>
  <c r="G68" i="8" s="1"/>
  <c r="F68" i="8" a="1"/>
  <c r="F68" i="8" s="1"/>
  <c r="E68" i="8" a="1"/>
  <c r="E68" i="8" s="1"/>
  <c r="K67" i="8"/>
  <c r="K67" i="8" a="1"/>
  <c r="J67" i="8" a="1"/>
  <c r="J67" i="8" s="1"/>
  <c r="I67" i="8" a="1"/>
  <c r="I67" i="8" s="1"/>
  <c r="H67" i="8" a="1"/>
  <c r="H67" i="8" s="1"/>
  <c r="G67" i="8" a="1"/>
  <c r="G67" i="8" s="1"/>
  <c r="F67" i="8" a="1"/>
  <c r="F67" i="8" s="1"/>
  <c r="E67" i="8" a="1"/>
  <c r="E67" i="8" s="1"/>
  <c r="K66" i="8" a="1"/>
  <c r="K66" i="8" s="1"/>
  <c r="J66" i="8" a="1"/>
  <c r="J66" i="8" s="1"/>
  <c r="I66" i="8" a="1"/>
  <c r="I66" i="8" s="1"/>
  <c r="H66" i="8" a="1"/>
  <c r="H66" i="8" s="1"/>
  <c r="G66" i="8" a="1"/>
  <c r="G66" i="8" s="1"/>
  <c r="F66" i="8" a="1"/>
  <c r="F66" i="8" s="1"/>
  <c r="E66" i="8" a="1"/>
  <c r="E66" i="8" s="1"/>
  <c r="K65" i="8" a="1"/>
  <c r="K65" i="8" s="1"/>
  <c r="J65" i="8" a="1"/>
  <c r="J65" i="8" s="1"/>
  <c r="I65" i="8" a="1"/>
  <c r="I65" i="8" s="1"/>
  <c r="H65" i="8" a="1"/>
  <c r="H65" i="8" s="1"/>
  <c r="G65" i="8" a="1"/>
  <c r="G65" i="8" s="1"/>
  <c r="F65" i="8"/>
  <c r="F65" i="8" a="1"/>
  <c r="E65" i="8" a="1"/>
  <c r="E65" i="8" s="1"/>
  <c r="K64" i="8"/>
  <c r="K64" i="8" a="1"/>
  <c r="J64" i="8" a="1"/>
  <c r="J64" i="8" s="1"/>
  <c r="I64" i="8"/>
  <c r="I64" i="8" a="1"/>
  <c r="H64" i="8" a="1"/>
  <c r="H64" i="8" s="1"/>
  <c r="G64" i="8" a="1"/>
  <c r="G64" i="8" s="1"/>
  <c r="F64" i="8" a="1"/>
  <c r="F64" i="8" s="1"/>
  <c r="E64" i="8" a="1"/>
  <c r="E64" i="8" s="1"/>
  <c r="K63" i="8" a="1"/>
  <c r="K63" i="8" s="1"/>
  <c r="J63" i="8" a="1"/>
  <c r="J63" i="8" s="1"/>
  <c r="I63" i="8" a="1"/>
  <c r="I63" i="8" s="1"/>
  <c r="H63" i="8" a="1"/>
  <c r="H63" i="8" s="1"/>
  <c r="G63" i="8" a="1"/>
  <c r="G63" i="8" s="1"/>
  <c r="F63" i="8" a="1"/>
  <c r="F63" i="8" s="1"/>
  <c r="E63" i="8" a="1"/>
  <c r="E63" i="8" s="1"/>
  <c r="K62" i="8" a="1"/>
  <c r="K62" i="8" s="1"/>
  <c r="J62" i="8" a="1"/>
  <c r="J62" i="8" s="1"/>
  <c r="I62" i="8" a="1"/>
  <c r="I62" i="8" s="1"/>
  <c r="H62" i="8"/>
  <c r="H62" i="8" a="1"/>
  <c r="G62" i="8" a="1"/>
  <c r="G62" i="8" s="1"/>
  <c r="F62" i="8" a="1"/>
  <c r="F62" i="8" s="1"/>
  <c r="E62" i="8" a="1"/>
  <c r="E62" i="8" s="1"/>
  <c r="K61" i="8" a="1"/>
  <c r="K61" i="8" s="1"/>
  <c r="J61" i="8" a="1"/>
  <c r="J61" i="8" s="1"/>
  <c r="I61" i="8" a="1"/>
  <c r="I61" i="8" s="1"/>
  <c r="H61" i="8" a="1"/>
  <c r="H61" i="8" s="1"/>
  <c r="G61" i="8" a="1"/>
  <c r="G61" i="8" s="1"/>
  <c r="F61" i="8" a="1"/>
  <c r="F61" i="8" s="1"/>
  <c r="E61" i="8" a="1"/>
  <c r="E61" i="8" s="1"/>
  <c r="K60" i="8"/>
  <c r="K60" i="8" a="1"/>
  <c r="J60" i="8" a="1"/>
  <c r="J60" i="8" s="1"/>
  <c r="I60" i="8" a="1"/>
  <c r="I60" i="8" s="1"/>
  <c r="H60" i="8" a="1"/>
  <c r="H60" i="8" s="1"/>
  <c r="G60" i="8" a="1"/>
  <c r="G60" i="8" s="1"/>
  <c r="F60" i="8" a="1"/>
  <c r="F60" i="8" s="1"/>
  <c r="E60" i="8"/>
  <c r="E60" i="8" a="1"/>
  <c r="K59" i="8"/>
  <c r="K59" i="8" a="1"/>
  <c r="J59" i="8" a="1"/>
  <c r="J59" i="8" s="1"/>
  <c r="I59" i="8" a="1"/>
  <c r="I59" i="8" s="1"/>
  <c r="H59" i="8" a="1"/>
  <c r="H59" i="8" s="1"/>
  <c r="G59" i="8" a="1"/>
  <c r="G59" i="8" s="1"/>
  <c r="F59" i="8" a="1"/>
  <c r="F59" i="8" s="1"/>
  <c r="E59" i="8" a="1"/>
  <c r="E59" i="8" s="1"/>
  <c r="K58" i="8" a="1"/>
  <c r="K58" i="8" s="1"/>
  <c r="J58" i="8" a="1"/>
  <c r="J58" i="8" s="1"/>
  <c r="I58" i="8" a="1"/>
  <c r="I58" i="8" s="1"/>
  <c r="H58" i="8" a="1"/>
  <c r="H58" i="8" s="1"/>
  <c r="G58" i="8" a="1"/>
  <c r="G58" i="8" s="1"/>
  <c r="F58" i="8" a="1"/>
  <c r="F58" i="8" s="1"/>
  <c r="E58" i="8" a="1"/>
  <c r="E58" i="8" s="1"/>
  <c r="K57" i="8" a="1"/>
  <c r="K57" i="8" s="1"/>
  <c r="J57" i="8" a="1"/>
  <c r="J57" i="8" s="1"/>
  <c r="I57" i="8" a="1"/>
  <c r="I57" i="8" s="1"/>
  <c r="H57" i="8" a="1"/>
  <c r="H57" i="8" s="1"/>
  <c r="G57" i="8" a="1"/>
  <c r="G57" i="8" s="1"/>
  <c r="F57" i="8"/>
  <c r="F57" i="8" a="1"/>
  <c r="E57" i="8" a="1"/>
  <c r="E57" i="8" s="1"/>
  <c r="K56" i="8" a="1"/>
  <c r="K56" i="8" s="1"/>
  <c r="J56" i="8" a="1"/>
  <c r="J56" i="8" s="1"/>
  <c r="I56" i="8" a="1"/>
  <c r="I56" i="8" s="1"/>
  <c r="H56" i="8" a="1"/>
  <c r="H56" i="8" s="1"/>
  <c r="G56" i="8" a="1"/>
  <c r="G56" i="8" s="1"/>
  <c r="F56" i="8" a="1"/>
  <c r="F56" i="8" s="1"/>
  <c r="E56" i="8" a="1"/>
  <c r="E56" i="8" s="1"/>
  <c r="K55" i="8" a="1"/>
  <c r="K55" i="8" s="1"/>
  <c r="J55" i="8" a="1"/>
  <c r="J55" i="8" s="1"/>
  <c r="I55" i="8"/>
  <c r="I55" i="8" a="1"/>
  <c r="H55" i="8" a="1"/>
  <c r="H55" i="8" s="1"/>
  <c r="G55" i="8" a="1"/>
  <c r="G55" i="8" s="1"/>
  <c r="F55" i="8" a="1"/>
  <c r="F55" i="8" s="1"/>
  <c r="E55" i="8"/>
  <c r="E55" i="8" a="1"/>
  <c r="K54" i="8" a="1"/>
  <c r="K54" i="8" s="1"/>
  <c r="J54" i="8" a="1"/>
  <c r="J54" i="8" s="1"/>
  <c r="I54" i="8" a="1"/>
  <c r="I54" i="8" s="1"/>
  <c r="H54" i="8"/>
  <c r="H54" i="8" a="1"/>
  <c r="G54" i="8" a="1"/>
  <c r="G54" i="8" s="1"/>
  <c r="F54" i="8" a="1"/>
  <c r="F54" i="8" s="1"/>
  <c r="E54" i="8" a="1"/>
  <c r="E54" i="8" s="1"/>
  <c r="K53" i="8" a="1"/>
  <c r="K53" i="8" s="1"/>
  <c r="J53" i="8" a="1"/>
  <c r="J53" i="8" s="1"/>
  <c r="I53" i="8" a="1"/>
  <c r="I53" i="8" s="1"/>
  <c r="H53" i="8" a="1"/>
  <c r="H53" i="8" s="1"/>
  <c r="G53" i="8" a="1"/>
  <c r="G53" i="8" s="1"/>
  <c r="F53" i="8" a="1"/>
  <c r="F53" i="8" s="1"/>
  <c r="E53" i="8" a="1"/>
  <c r="E53" i="8" s="1"/>
  <c r="K52" i="8" a="1"/>
  <c r="K52" i="8" s="1"/>
  <c r="J52" i="8" a="1"/>
  <c r="J52" i="8" s="1"/>
  <c r="I52" i="8" a="1"/>
  <c r="I52" i="8" s="1"/>
  <c r="H52" i="8" a="1"/>
  <c r="H52" i="8" s="1"/>
  <c r="G52" i="8" a="1"/>
  <c r="G52" i="8" s="1"/>
  <c r="F52" i="8" a="1"/>
  <c r="F52" i="8" s="1"/>
  <c r="E52" i="8" a="1"/>
  <c r="E52" i="8" s="1"/>
  <c r="K51" i="8"/>
  <c r="K51" i="8" a="1"/>
  <c r="J51" i="8" a="1"/>
  <c r="J51" i="8" s="1"/>
  <c r="I51" i="8" a="1"/>
  <c r="I51" i="8" s="1"/>
  <c r="H51" i="8" a="1"/>
  <c r="H51" i="8" s="1"/>
  <c r="G51" i="8"/>
  <c r="G51" i="8" a="1"/>
  <c r="F51" i="8" a="1"/>
  <c r="F51" i="8" s="1"/>
  <c r="E51" i="8" a="1"/>
  <c r="E51" i="8" s="1"/>
  <c r="K50" i="8" a="1"/>
  <c r="K50" i="8" s="1"/>
  <c r="J50" i="8"/>
  <c r="J50" i="8" a="1"/>
  <c r="I50" i="8" a="1"/>
  <c r="I50" i="8" s="1"/>
  <c r="H50" i="8"/>
  <c r="H50" i="8" a="1"/>
  <c r="G50" i="8" a="1"/>
  <c r="G50" i="8" s="1"/>
  <c r="F50" i="8" a="1"/>
  <c r="F50" i="8" s="1"/>
  <c r="E50" i="8" a="1"/>
  <c r="E50" i="8" s="1"/>
  <c r="K49" i="8" a="1"/>
  <c r="K49" i="8" s="1"/>
  <c r="J49" i="8" a="1"/>
  <c r="J49" i="8" s="1"/>
  <c r="I49" i="8" a="1"/>
  <c r="I49" i="8" s="1"/>
  <c r="H49" i="8" a="1"/>
  <c r="H49" i="8" s="1"/>
  <c r="G49" i="8" a="1"/>
  <c r="G49" i="8" s="1"/>
  <c r="F49" i="8"/>
  <c r="F49" i="8" a="1"/>
  <c r="E49" i="8" a="1"/>
  <c r="E49" i="8" s="1"/>
  <c r="K48" i="8" a="1"/>
  <c r="K48" i="8" s="1"/>
  <c r="J48" i="8" a="1"/>
  <c r="J48" i="8" s="1"/>
  <c r="I48" i="8" a="1"/>
  <c r="I48" i="8" s="1"/>
  <c r="H48" i="8" a="1"/>
  <c r="H48" i="8" s="1"/>
  <c r="G48" i="8" a="1"/>
  <c r="G48" i="8" s="1"/>
  <c r="F48" i="8" a="1"/>
  <c r="F48" i="8" s="1"/>
  <c r="E48" i="8" a="1"/>
  <c r="E48" i="8" s="1"/>
  <c r="K47" i="8" a="1"/>
  <c r="K47" i="8" s="1"/>
  <c r="J47" i="8" a="1"/>
  <c r="J47" i="8" s="1"/>
  <c r="I47" i="8" a="1"/>
  <c r="I47" i="8" s="1"/>
  <c r="H47" i="8" a="1"/>
  <c r="H47" i="8" s="1"/>
  <c r="G47" i="8" a="1"/>
  <c r="G47" i="8" s="1"/>
  <c r="F47" i="8" a="1"/>
  <c r="F47" i="8" s="1"/>
  <c r="E47" i="8"/>
  <c r="E47" i="8" a="1"/>
  <c r="K46" i="8" a="1"/>
  <c r="K46" i="8" s="1"/>
  <c r="J46" i="8" a="1"/>
  <c r="J46" i="8" s="1"/>
  <c r="I46" i="8" a="1"/>
  <c r="I46" i="8" s="1"/>
  <c r="H46" i="8"/>
  <c r="H46" i="8" a="1"/>
  <c r="G46" i="8" a="1"/>
  <c r="G46" i="8" s="1"/>
  <c r="F46" i="8"/>
  <c r="F46" i="8" a="1"/>
  <c r="E46" i="8" a="1"/>
  <c r="E46" i="8" s="1"/>
  <c r="K45" i="8" a="1"/>
  <c r="K45" i="8" s="1"/>
  <c r="J45" i="8" a="1"/>
  <c r="J45" i="8" s="1"/>
  <c r="I45" i="8" a="1"/>
  <c r="I45" i="8" s="1"/>
  <c r="H45" i="8" a="1"/>
  <c r="H45" i="8" s="1"/>
  <c r="G45" i="8" a="1"/>
  <c r="G45" i="8" s="1"/>
  <c r="F45" i="8" a="1"/>
  <c r="F45" i="8" s="1"/>
  <c r="E45" i="8" a="1"/>
  <c r="E45" i="8" s="1"/>
  <c r="K44" i="8"/>
  <c r="K44" i="8" a="1"/>
  <c r="J44" i="8" a="1"/>
  <c r="J44" i="8" s="1"/>
  <c r="I44" i="8" a="1"/>
  <c r="I44" i="8" s="1"/>
  <c r="H44" i="8" a="1"/>
  <c r="H44" i="8" s="1"/>
  <c r="G44" i="8" a="1"/>
  <c r="G44" i="8" s="1"/>
  <c r="F44" i="8" a="1"/>
  <c r="F44" i="8" s="1"/>
  <c r="E44" i="8" a="1"/>
  <c r="E44" i="8" s="1"/>
  <c r="K43" i="8" a="1"/>
  <c r="K43" i="8" s="1"/>
  <c r="J43" i="8" a="1"/>
  <c r="J43" i="8" s="1"/>
  <c r="I43" i="8" a="1"/>
  <c r="I43" i="8" s="1"/>
  <c r="H43" i="8" a="1"/>
  <c r="H43" i="8" s="1"/>
  <c r="G43" i="8"/>
  <c r="G43" i="8" a="1"/>
  <c r="F43" i="8" a="1"/>
  <c r="F43" i="8" s="1"/>
  <c r="E43" i="8" a="1"/>
  <c r="E43" i="8" s="1"/>
  <c r="K42" i="8" a="1"/>
  <c r="K42" i="8" s="1"/>
  <c r="J42" i="8"/>
  <c r="J42" i="8" a="1"/>
  <c r="I42" i="8" a="1"/>
  <c r="I42" i="8" s="1"/>
  <c r="H42" i="8" a="1"/>
  <c r="H42" i="8" s="1"/>
  <c r="G42" i="8" a="1"/>
  <c r="G42" i="8" s="1"/>
  <c r="F42" i="8" a="1"/>
  <c r="F42" i="8" s="1"/>
  <c r="E42" i="8" a="1"/>
  <c r="E42" i="8" s="1"/>
  <c r="K41" i="8" a="1"/>
  <c r="K41" i="8" s="1"/>
  <c r="J41" i="8"/>
  <c r="J41" i="8" a="1"/>
  <c r="I41" i="8" a="1"/>
  <c r="I41" i="8" s="1"/>
  <c r="H41" i="8" a="1"/>
  <c r="H41" i="8" s="1"/>
  <c r="G41" i="8" a="1"/>
  <c r="G41" i="8" s="1"/>
  <c r="F41" i="8"/>
  <c r="F41" i="8" a="1"/>
  <c r="E41" i="8" a="1"/>
  <c r="E41" i="8" s="1"/>
  <c r="K40" i="8" a="1"/>
  <c r="K40" i="8" s="1"/>
  <c r="J40" i="8" a="1"/>
  <c r="J40" i="8" s="1"/>
  <c r="I40" i="8"/>
  <c r="I40" i="8" a="1"/>
  <c r="H40" i="8" a="1"/>
  <c r="H40" i="8" s="1"/>
  <c r="G40" i="8" a="1"/>
  <c r="G40" i="8" s="1"/>
  <c r="F40" i="8" a="1"/>
  <c r="F40" i="8" s="1"/>
  <c r="E40" i="8" a="1"/>
  <c r="E40" i="8" s="1"/>
  <c r="K39" i="8" a="1"/>
  <c r="K39" i="8" s="1"/>
  <c r="J39" i="8" a="1"/>
  <c r="J39" i="8" s="1"/>
  <c r="I39" i="8"/>
  <c r="I39" i="8" a="1"/>
  <c r="H39" i="8" a="1"/>
  <c r="H39" i="8" s="1"/>
  <c r="G39" i="8" a="1"/>
  <c r="G39" i="8" s="1"/>
  <c r="F39" i="8" a="1"/>
  <c r="F39" i="8" s="1"/>
  <c r="E39" i="8" a="1"/>
  <c r="E39" i="8" s="1"/>
  <c r="K38" i="8" a="1"/>
  <c r="K38" i="8" s="1"/>
  <c r="J38" i="8"/>
  <c r="J38" i="8" a="1"/>
  <c r="I38" i="8" a="1"/>
  <c r="I38" i="8" s="1"/>
  <c r="H38" i="8" a="1"/>
  <c r="H38" i="8" s="1"/>
  <c r="G38" i="8" a="1"/>
  <c r="G38" i="8" s="1"/>
  <c r="F38" i="8"/>
  <c r="F38" i="8" a="1"/>
  <c r="E38" i="8" a="1"/>
  <c r="E38" i="8" s="1"/>
  <c r="K37" i="8" a="1"/>
  <c r="K37" i="8" s="1"/>
  <c r="J37" i="8" a="1"/>
  <c r="J37" i="8" s="1"/>
  <c r="I37" i="8" a="1"/>
  <c r="I37" i="8" s="1"/>
  <c r="H37" i="8"/>
  <c r="H37" i="8" a="1"/>
  <c r="G37" i="8" a="1"/>
  <c r="G37" i="8" s="1"/>
  <c r="F37" i="8" a="1"/>
  <c r="F37" i="8" s="1"/>
  <c r="E37" i="8" a="1"/>
  <c r="E37" i="8" s="1"/>
  <c r="K36" i="8" a="1"/>
  <c r="K36" i="8" s="1"/>
  <c r="J36" i="8" a="1"/>
  <c r="J36" i="8" s="1"/>
  <c r="I36" i="8"/>
  <c r="I36" i="8" a="1"/>
  <c r="H36" i="8" a="1"/>
  <c r="H36" i="8" s="1"/>
  <c r="G36" i="8" a="1"/>
  <c r="G36" i="8" s="1"/>
  <c r="F36" i="8" a="1"/>
  <c r="F36" i="8" s="1"/>
  <c r="E36" i="8" a="1"/>
  <c r="E36" i="8" s="1"/>
  <c r="K35" i="8"/>
  <c r="K35" i="8" a="1"/>
  <c r="J35" i="8" a="1"/>
  <c r="J35" i="8" s="1"/>
  <c r="I35" i="8" a="1"/>
  <c r="I35" i="8" s="1"/>
  <c r="H35" i="8" a="1"/>
  <c r="H35" i="8" s="1"/>
  <c r="G35" i="8" a="1"/>
  <c r="G35" i="8" s="1"/>
  <c r="F35" i="8" a="1"/>
  <c r="F35" i="8" s="1"/>
  <c r="E35" i="8" a="1"/>
  <c r="E35" i="8" s="1"/>
  <c r="K34" i="8" a="1"/>
  <c r="K34" i="8" s="1"/>
  <c r="J34" i="8"/>
  <c r="J34" i="8" a="1"/>
  <c r="I34" i="8" a="1"/>
  <c r="I34" i="8" s="1"/>
  <c r="H34" i="8" a="1"/>
  <c r="H34" i="8" s="1"/>
  <c r="G34" i="8" a="1"/>
  <c r="G34" i="8" s="1"/>
  <c r="F34" i="8"/>
  <c r="F34" i="8" a="1"/>
  <c r="E34" i="8" a="1"/>
  <c r="E34" i="8" s="1"/>
  <c r="K33" i="8" a="1"/>
  <c r="K33" i="8" s="1"/>
  <c r="J33" i="8"/>
  <c r="J33" i="8" a="1"/>
  <c r="I33" i="8" a="1"/>
  <c r="I33" i="8" s="1"/>
  <c r="H33" i="8" a="1"/>
  <c r="H33" i="8" s="1"/>
  <c r="G33" i="8" a="1"/>
  <c r="G33" i="8" s="1"/>
  <c r="F33" i="8" a="1"/>
  <c r="F33" i="8" s="1"/>
  <c r="E33" i="8" a="1"/>
  <c r="E33" i="8" s="1"/>
  <c r="K32" i="8"/>
  <c r="K32" i="8" a="1"/>
  <c r="J32" i="8" a="1"/>
  <c r="J32" i="8" s="1"/>
  <c r="I32" i="8" a="1"/>
  <c r="I32" i="8" s="1"/>
  <c r="H32" i="8" a="1"/>
  <c r="H32" i="8" s="1"/>
  <c r="G32" i="8" a="1"/>
  <c r="G32" i="8" s="1"/>
  <c r="F32" i="8" a="1"/>
  <c r="F32" i="8" s="1"/>
  <c r="E32" i="8" a="1"/>
  <c r="E32" i="8" s="1"/>
  <c r="K31" i="8" a="1"/>
  <c r="K31" i="8" s="1"/>
  <c r="J31" i="8" a="1"/>
  <c r="J31" i="8" s="1"/>
  <c r="I31" i="8"/>
  <c r="I31" i="8" a="1"/>
  <c r="H31" i="8" a="1"/>
  <c r="H31" i="8" s="1"/>
  <c r="G31" i="8" a="1"/>
  <c r="G31" i="8" s="1"/>
  <c r="F31" i="8" a="1"/>
  <c r="F31" i="8" s="1"/>
  <c r="E31" i="8" a="1"/>
  <c r="E31" i="8" s="1"/>
  <c r="K30" i="8" a="1"/>
  <c r="K30" i="8" s="1"/>
  <c r="J30" i="8" a="1"/>
  <c r="J30" i="8" s="1"/>
  <c r="I30" i="8" a="1"/>
  <c r="I30" i="8" s="1"/>
  <c r="H30" i="8" a="1"/>
  <c r="H30" i="8" s="1"/>
  <c r="G30" i="8" a="1"/>
  <c r="G30" i="8" s="1"/>
  <c r="F30" i="8" a="1"/>
  <c r="F30" i="8" s="1"/>
  <c r="E30" i="8" a="1"/>
  <c r="E30" i="8" s="1"/>
  <c r="K29" i="8" a="1"/>
  <c r="K29" i="8" s="1"/>
  <c r="J29" i="8" a="1"/>
  <c r="J29" i="8" s="1"/>
  <c r="I29" i="8" a="1"/>
  <c r="I29" i="8" s="1"/>
  <c r="H29" i="8" a="1"/>
  <c r="H29" i="8" s="1"/>
  <c r="G29" i="8" a="1"/>
  <c r="G29" i="8" s="1"/>
  <c r="F29" i="8" a="1"/>
  <c r="F29" i="8" s="1"/>
  <c r="E29" i="8" a="1"/>
  <c r="E29" i="8" s="1"/>
  <c r="K28" i="8"/>
  <c r="K28" i="8" a="1"/>
  <c r="J28" i="8" a="1"/>
  <c r="J28" i="8" s="1"/>
  <c r="I28" i="8"/>
  <c r="I28" i="8" a="1"/>
  <c r="H28" i="8" a="1"/>
  <c r="H28" i="8" s="1"/>
  <c r="G28" i="8" a="1"/>
  <c r="G28" i="8" s="1"/>
  <c r="F28" i="8" a="1"/>
  <c r="F28" i="8" s="1"/>
  <c r="E28" i="8" a="1"/>
  <c r="E28" i="8" s="1"/>
  <c r="K27" i="8"/>
  <c r="K27" i="8" a="1"/>
  <c r="J27" i="8" a="1"/>
  <c r="J27" i="8" s="1"/>
  <c r="I27" i="8" a="1"/>
  <c r="I27" i="8" s="1"/>
  <c r="H27" i="8" a="1"/>
  <c r="H27" i="8" s="1"/>
  <c r="G27" i="8"/>
  <c r="G27" i="8" a="1"/>
  <c r="F27" i="8" a="1"/>
  <c r="F27" i="8" s="1"/>
  <c r="E27" i="8" a="1"/>
  <c r="E27" i="8" s="1"/>
  <c r="K26" i="8" a="1"/>
  <c r="K26" i="8" s="1"/>
  <c r="J26" i="8"/>
  <c r="J26" i="8" a="1"/>
  <c r="I26" i="8"/>
  <c r="I26" i="8" a="1"/>
  <c r="H26" i="8" a="1"/>
  <c r="H26" i="8" s="1"/>
  <c r="G26" i="8" a="1"/>
  <c r="G26" i="8" s="1"/>
  <c r="F26" i="8" a="1"/>
  <c r="F26" i="8" s="1"/>
  <c r="E26" i="8" a="1"/>
  <c r="E26" i="8" s="1"/>
  <c r="K25" i="8" a="1"/>
  <c r="K25" i="8" s="1"/>
  <c r="J25" i="8"/>
  <c r="J25" i="8" a="1"/>
  <c r="I25" i="8" a="1"/>
  <c r="I25" i="8" s="1"/>
  <c r="H25" i="8" a="1"/>
  <c r="H25" i="8" s="1"/>
  <c r="G25" i="8" a="1"/>
  <c r="G25" i="8" s="1"/>
  <c r="F25" i="8"/>
  <c r="F25" i="8" a="1"/>
  <c r="E25" i="8" a="1"/>
  <c r="E25" i="8" s="1"/>
  <c r="K24" i="8" a="1"/>
  <c r="K24" i="8" s="1"/>
  <c r="J24" i="8" a="1"/>
  <c r="J24" i="8" s="1"/>
  <c r="I24" i="8"/>
  <c r="I24" i="8" a="1"/>
  <c r="H24" i="8"/>
  <c r="H24" i="8" a="1"/>
  <c r="G24" i="8" a="1"/>
  <c r="G24" i="8" s="1"/>
  <c r="F24" i="8" a="1"/>
  <c r="F24" i="8" s="1"/>
  <c r="E24" i="8" a="1"/>
  <c r="E24" i="8" s="1"/>
  <c r="K23" i="8" a="1"/>
  <c r="K23" i="8" s="1"/>
  <c r="J23" i="8" a="1"/>
  <c r="J23" i="8" s="1"/>
  <c r="I23" i="8"/>
  <c r="I23" i="8" a="1"/>
  <c r="H23" i="8" a="1"/>
  <c r="H23" i="8" s="1"/>
  <c r="G23" i="8" a="1"/>
  <c r="G23" i="8" s="1"/>
  <c r="F23" i="8" a="1"/>
  <c r="F23" i="8" s="1"/>
  <c r="E23" i="8" a="1"/>
  <c r="E23" i="8" s="1"/>
  <c r="K22" i="8" a="1"/>
  <c r="K22" i="8" s="1"/>
  <c r="J22" i="8" a="1"/>
  <c r="J22" i="8" s="1"/>
  <c r="I22" i="8" a="1"/>
  <c r="I22" i="8" s="1"/>
  <c r="H22" i="8" a="1"/>
  <c r="H22" i="8" s="1"/>
  <c r="G22" i="8" a="1"/>
  <c r="G22" i="8" s="1"/>
  <c r="F22" i="8" a="1"/>
  <c r="F22" i="8" s="1"/>
  <c r="E22" i="8" a="1"/>
  <c r="E22" i="8" s="1"/>
  <c r="K21" i="8" a="1"/>
  <c r="K21" i="8" s="1"/>
  <c r="J21" i="8" a="1"/>
  <c r="J21" i="8" s="1"/>
  <c r="I21" i="8" a="1"/>
  <c r="I21" i="8" s="1"/>
  <c r="H21" i="8" a="1"/>
  <c r="H21" i="8" s="1"/>
  <c r="G21" i="8" a="1"/>
  <c r="G21" i="8" s="1"/>
  <c r="F21" i="8" a="1"/>
  <c r="F21" i="8" s="1"/>
  <c r="E21" i="8" a="1"/>
  <c r="E21" i="8" s="1"/>
  <c r="K20" i="8"/>
  <c r="K20" i="8" a="1"/>
  <c r="J20" i="8"/>
  <c r="J20" i="8" a="1"/>
  <c r="I20" i="8" a="1"/>
  <c r="I20" i="8" s="1"/>
  <c r="H20" i="8" a="1"/>
  <c r="H20" i="8" s="1"/>
  <c r="G20" i="8"/>
  <c r="G20" i="8" a="1"/>
  <c r="F20" i="8" a="1"/>
  <c r="F20" i="8" s="1"/>
  <c r="E20" i="8" a="1"/>
  <c r="E20" i="8" s="1"/>
  <c r="K19" i="8"/>
  <c r="K19" i="8" a="1"/>
  <c r="J19" i="8" a="1"/>
  <c r="J19" i="8" s="1"/>
  <c r="I19" i="8" a="1"/>
  <c r="I19" i="8" s="1"/>
  <c r="H19" i="8" a="1"/>
  <c r="H19" i="8" s="1"/>
  <c r="G19" i="8" a="1"/>
  <c r="G19" i="8" s="1"/>
  <c r="F19" i="8" a="1"/>
  <c r="F19" i="8" s="1"/>
  <c r="E19" i="8" a="1"/>
  <c r="E19" i="8" s="1"/>
  <c r="K18" i="8" a="1"/>
  <c r="K18" i="8" s="1"/>
  <c r="J18" i="8" a="1"/>
  <c r="J18" i="8" s="1"/>
  <c r="I18" i="8"/>
  <c r="I18" i="8" a="1"/>
  <c r="H18" i="8" a="1"/>
  <c r="H18" i="8" s="1"/>
  <c r="G18" i="8" a="1"/>
  <c r="G18" i="8" s="1"/>
  <c r="F18" i="8"/>
  <c r="F18" i="8" a="1"/>
  <c r="E18" i="8" a="1"/>
  <c r="E18" i="8" s="1"/>
  <c r="K17" i="8" a="1"/>
  <c r="K17" i="8" s="1"/>
  <c r="J17" i="8"/>
  <c r="J17" i="8" a="1"/>
  <c r="I17" i="8" a="1"/>
  <c r="I17" i="8" s="1"/>
  <c r="H17" i="8" a="1"/>
  <c r="H17" i="8" s="1"/>
  <c r="G17" i="8" a="1"/>
  <c r="G17" i="8" s="1"/>
  <c r="F17" i="8" a="1"/>
  <c r="F17" i="8" s="1"/>
  <c r="E17" i="8" a="1"/>
  <c r="E17" i="8" s="1"/>
  <c r="K16" i="8" a="1"/>
  <c r="K16" i="8" s="1"/>
  <c r="J16" i="8" a="1"/>
  <c r="J16" i="8" s="1"/>
  <c r="I16" i="8"/>
  <c r="I16" i="8" a="1"/>
  <c r="H16" i="8"/>
  <c r="H16" i="8" a="1"/>
  <c r="G16" i="8" a="1"/>
  <c r="G16" i="8" s="1"/>
  <c r="F16" i="8" a="1"/>
  <c r="F16" i="8" s="1"/>
  <c r="E16" i="8"/>
  <c r="E16" i="8" a="1"/>
  <c r="K15" i="8" a="1"/>
  <c r="K15" i="8" s="1"/>
  <c r="J15" i="8" a="1"/>
  <c r="J15" i="8" s="1"/>
  <c r="I15" i="8"/>
  <c r="I15" i="8" a="1"/>
  <c r="H15" i="8" a="1"/>
  <c r="H15" i="8" s="1"/>
  <c r="G15" i="8" a="1"/>
  <c r="G15" i="8" s="1"/>
  <c r="F15" i="8" a="1"/>
  <c r="F15" i="8" s="1"/>
  <c r="E15" i="8" a="1"/>
  <c r="E15" i="8" s="1"/>
  <c r="K14" i="8" a="1"/>
  <c r="K14" i="8" s="1"/>
  <c r="J14" i="8" a="1"/>
  <c r="J14" i="8" s="1"/>
  <c r="I14" i="8" a="1"/>
  <c r="I14" i="8" s="1"/>
  <c r="H14" i="8" a="1"/>
  <c r="H14" i="8" s="1"/>
  <c r="G14" i="8" a="1"/>
  <c r="G14" i="8" s="1"/>
  <c r="F14" i="8" a="1"/>
  <c r="F14" i="8" s="1"/>
  <c r="E14" i="8" a="1"/>
  <c r="E14" i="8" s="1"/>
  <c r="K13" i="8" a="1"/>
  <c r="K13" i="8" s="1"/>
  <c r="J13" i="8" a="1"/>
  <c r="J13" i="8" s="1"/>
  <c r="I13" i="8" a="1"/>
  <c r="I13" i="8" s="1"/>
  <c r="H13" i="8"/>
  <c r="H13" i="8" a="1"/>
  <c r="G13" i="8" a="1"/>
  <c r="G13" i="8" s="1"/>
  <c r="F13" i="8" a="1"/>
  <c r="F13" i="8" s="1"/>
  <c r="E13" i="8" a="1"/>
  <c r="E13" i="8" s="1"/>
  <c r="K12" i="8" a="1"/>
  <c r="K12" i="8" s="1"/>
  <c r="J12" i="8" a="1"/>
  <c r="J12" i="8" s="1"/>
  <c r="I12" i="8" a="1"/>
  <c r="I12" i="8" s="1"/>
  <c r="H12" i="8" a="1"/>
  <c r="H12" i="8" s="1"/>
  <c r="G12" i="8" a="1"/>
  <c r="G12" i="8" s="1"/>
  <c r="F12" i="8" a="1"/>
  <c r="F12" i="8" s="1"/>
  <c r="E12" i="8" a="1"/>
  <c r="E12" i="8" s="1"/>
  <c r="T30" i="9"/>
  <c r="P30" i="9"/>
  <c r="O30" i="9"/>
  <c r="N30" i="9"/>
  <c r="M30" i="9"/>
  <c r="J30" i="9"/>
  <c r="Q30" i="9" s="1" a="1"/>
  <c r="Q30" i="9" s="1"/>
  <c r="R30" i="9" s="1"/>
  <c r="S30" i="9" s="1"/>
  <c r="K30" i="9" s="1"/>
  <c r="T29" i="9"/>
  <c r="J29" i="9"/>
  <c r="Q29" i="9" s="1" a="1"/>
  <c r="Q29" i="9" s="1"/>
  <c r="R29" i="9" s="1"/>
  <c r="S29" i="9" s="1"/>
  <c r="T28" i="9"/>
  <c r="Q28" i="9" a="1"/>
  <c r="Q28" i="9" s="1"/>
  <c r="R28" i="9" s="1"/>
  <c r="S28" i="9" s="1"/>
  <c r="K28" i="9" s="1"/>
  <c r="O28" i="9"/>
  <c r="N28" i="9"/>
  <c r="M28" i="9"/>
  <c r="J28" i="9"/>
  <c r="P28" i="9" s="1"/>
  <c r="T27" i="9"/>
  <c r="J27" i="9"/>
  <c r="T26" i="9"/>
  <c r="Q26" i="9"/>
  <c r="R26" i="9" s="1"/>
  <c r="S26" i="9" s="1"/>
  <c r="K26" i="9" s="1"/>
  <c r="Q26" i="9" a="1"/>
  <c r="O26" i="9"/>
  <c r="P26" i="9" s="1"/>
  <c r="M26" i="9"/>
  <c r="N26" i="9" s="1"/>
  <c r="J26" i="9"/>
  <c r="T25" i="9"/>
  <c r="M25" i="9"/>
  <c r="J25" i="9"/>
  <c r="T24" i="9"/>
  <c r="P24" i="9"/>
  <c r="O24" i="9"/>
  <c r="M24" i="9"/>
  <c r="N24" i="9" s="1"/>
  <c r="J24" i="9"/>
  <c r="Q24" i="9" s="1" a="1"/>
  <c r="Q24" i="9" s="1"/>
  <c r="R24" i="9" s="1"/>
  <c r="S24" i="9" s="1"/>
  <c r="K24" i="9" s="1"/>
  <c r="T23" i="9"/>
  <c r="J23" i="9"/>
  <c r="Q23" i="9" s="1" a="1"/>
  <c r="Q23" i="9" s="1"/>
  <c r="R23" i="9" s="1"/>
  <c r="S23" i="9" s="1"/>
  <c r="T22" i="9"/>
  <c r="O22" i="9"/>
  <c r="N22" i="9"/>
  <c r="M22" i="9"/>
  <c r="J22" i="9"/>
  <c r="T21" i="9"/>
  <c r="Q21" i="9" a="1"/>
  <c r="Q21" i="9" s="1"/>
  <c r="R21" i="9" s="1"/>
  <c r="S21" i="9" s="1"/>
  <c r="J21" i="9"/>
  <c r="T20" i="9"/>
  <c r="Q20" i="9" a="1"/>
  <c r="Q20" i="9" s="1"/>
  <c r="R20" i="9" s="1"/>
  <c r="S20" i="9" s="1"/>
  <c r="K20" i="9" s="1"/>
  <c r="O20" i="9"/>
  <c r="M20" i="9"/>
  <c r="J20" i="9"/>
  <c r="P20" i="9" s="1"/>
  <c r="T19" i="9"/>
  <c r="J19" i="9"/>
  <c r="T18" i="9"/>
  <c r="Q18" i="9"/>
  <c r="R18" i="9" s="1"/>
  <c r="S18" i="9" s="1"/>
  <c r="K18" i="9" s="1"/>
  <c r="Q18" i="9" a="1"/>
  <c r="O18" i="9"/>
  <c r="P18" i="9" s="1"/>
  <c r="N18" i="9"/>
  <c r="M18" i="9"/>
  <c r="J18" i="9"/>
  <c r="T17" i="9"/>
  <c r="M17" i="9"/>
  <c r="J17" i="9"/>
  <c r="T16" i="9"/>
  <c r="O16" i="9"/>
  <c r="M16" i="9"/>
  <c r="N16" i="9" s="1"/>
  <c r="J16" i="9"/>
  <c r="P16" i="9" s="1"/>
  <c r="T15" i="9"/>
  <c r="J15" i="9"/>
  <c r="Q15" i="9" s="1" a="1"/>
  <c r="Q15" i="9" s="1"/>
  <c r="R15" i="9" s="1"/>
  <c r="S15" i="9" s="1"/>
  <c r="T14" i="9"/>
  <c r="O14" i="9"/>
  <c r="N14" i="9"/>
  <c r="M14" i="9"/>
  <c r="J14" i="9"/>
  <c r="T13" i="9"/>
  <c r="Q13" i="9" a="1"/>
  <c r="Q13" i="9" s="1"/>
  <c r="R13" i="9" s="1"/>
  <c r="S13" i="9" s="1"/>
  <c r="J13" i="9"/>
  <c r="M13" i="9" s="1"/>
  <c r="N13" i="9" s="1"/>
  <c r="T12" i="9"/>
  <c r="Q12" i="9" a="1"/>
  <c r="Q12" i="9" s="1"/>
  <c r="R12" i="9" s="1"/>
  <c r="S12" i="9" s="1"/>
  <c r="K12" i="9" s="1"/>
  <c r="O12" i="9"/>
  <c r="M12" i="9"/>
  <c r="J12" i="9"/>
  <c r="P12" i="9" s="1"/>
  <c r="T11" i="9"/>
  <c r="J11" i="9"/>
  <c r="M11" i="9" s="1"/>
  <c r="N11" i="9" s="1"/>
  <c r="T10" i="9"/>
  <c r="Q10" i="9"/>
  <c r="R10" i="9" s="1"/>
  <c r="S10" i="9" s="1"/>
  <c r="K10" i="9" s="1"/>
  <c r="Q10" i="9" a="1"/>
  <c r="O10" i="9"/>
  <c r="P10" i="9" s="1"/>
  <c r="M10" i="9"/>
  <c r="J10" i="9"/>
  <c r="N10" i="9" s="1"/>
  <c r="T30" i="14"/>
  <c r="Q30" i="14" a="1"/>
  <c r="Q30" i="14" s="1"/>
  <c r="R30" i="14" s="1"/>
  <c r="S30" i="14" s="1"/>
  <c r="P30" i="14"/>
  <c r="O30" i="14"/>
  <c r="N30" i="14"/>
  <c r="M30" i="14"/>
  <c r="J30" i="14"/>
  <c r="K30" i="14" s="1"/>
  <c r="T29" i="14"/>
  <c r="J29" i="14"/>
  <c r="T28" i="14"/>
  <c r="O28" i="14"/>
  <c r="N28" i="14"/>
  <c r="M28" i="14"/>
  <c r="J28" i="14"/>
  <c r="Q28" i="14" s="1" a="1"/>
  <c r="Q28" i="14" s="1"/>
  <c r="R28" i="14" s="1"/>
  <c r="S28" i="14" s="1"/>
  <c r="K28" i="14" s="1"/>
  <c r="T27" i="14"/>
  <c r="Q27" i="14" a="1"/>
  <c r="Q27" i="14" s="1"/>
  <c r="R27" i="14" s="1"/>
  <c r="S27" i="14" s="1"/>
  <c r="P27" i="14"/>
  <c r="O27" i="14"/>
  <c r="J27" i="14"/>
  <c r="T26" i="14"/>
  <c r="O26" i="14"/>
  <c r="M26" i="14"/>
  <c r="J26" i="14"/>
  <c r="Q26" i="14" s="1" a="1"/>
  <c r="Q26" i="14" s="1"/>
  <c r="R26" i="14" s="1"/>
  <c r="S26" i="14" s="1"/>
  <c r="K26" i="14" s="1"/>
  <c r="T25" i="14"/>
  <c r="Q25" i="14" a="1"/>
  <c r="Q25" i="14" s="1"/>
  <c r="R25" i="14" s="1"/>
  <c r="S25" i="14" s="1"/>
  <c r="O25" i="14"/>
  <c r="P25" i="14" s="1"/>
  <c r="N25" i="14"/>
  <c r="M25" i="14"/>
  <c r="J25" i="14"/>
  <c r="K25" i="14" s="1"/>
  <c r="T24" i="14"/>
  <c r="Q24" i="14" a="1"/>
  <c r="Q24" i="14" s="1"/>
  <c r="R24" i="14" s="1"/>
  <c r="S24" i="14" s="1"/>
  <c r="O24" i="14"/>
  <c r="M24" i="14"/>
  <c r="J24" i="14"/>
  <c r="N24" i="14" s="1"/>
  <c r="T23" i="14"/>
  <c r="O23" i="14"/>
  <c r="M23" i="14"/>
  <c r="N23" i="14" s="1"/>
  <c r="J23" i="14"/>
  <c r="Q23" i="14" s="1" a="1"/>
  <c r="Q23" i="14" s="1"/>
  <c r="R23" i="14" s="1"/>
  <c r="S23" i="14" s="1"/>
  <c r="K23" i="14" s="1"/>
  <c r="T22" i="14"/>
  <c r="Q22" i="14" a="1"/>
  <c r="Q22" i="14" s="1"/>
  <c r="R22" i="14" s="1"/>
  <c r="S22" i="14" s="1"/>
  <c r="O22" i="14"/>
  <c r="P22" i="14" s="1"/>
  <c r="N22" i="14"/>
  <c r="M22" i="14"/>
  <c r="J22" i="14"/>
  <c r="T21" i="14"/>
  <c r="J21" i="14"/>
  <c r="T20" i="14"/>
  <c r="Q20" i="14" a="1"/>
  <c r="Q20" i="14" s="1"/>
  <c r="R20" i="14" s="1"/>
  <c r="S20" i="14" s="1"/>
  <c r="K20" i="14" s="1"/>
  <c r="O20" i="14"/>
  <c r="P20" i="14" s="1"/>
  <c r="M20" i="14"/>
  <c r="N20" i="14" s="1"/>
  <c r="J20" i="14"/>
  <c r="T19" i="14"/>
  <c r="Q19" i="14" a="1"/>
  <c r="Q19" i="14" s="1"/>
  <c r="R19" i="14" s="1"/>
  <c r="S19" i="14" s="1"/>
  <c r="J19" i="14"/>
  <c r="T18" i="14"/>
  <c r="O18" i="14"/>
  <c r="M18" i="14"/>
  <c r="J18" i="14"/>
  <c r="Q18" i="14" s="1" a="1"/>
  <c r="Q18" i="14" s="1"/>
  <c r="R18" i="14" s="1"/>
  <c r="S18" i="14" s="1"/>
  <c r="T17" i="14"/>
  <c r="Q17" i="14" a="1"/>
  <c r="Q17" i="14" s="1"/>
  <c r="R17" i="14" s="1"/>
  <c r="S17" i="14" s="1"/>
  <c r="O17" i="14"/>
  <c r="P17" i="14" s="1"/>
  <c r="N17" i="14"/>
  <c r="M17" i="14"/>
  <c r="J17" i="14"/>
  <c r="K17" i="14" s="1"/>
  <c r="T16" i="14"/>
  <c r="Q16" i="14" a="1"/>
  <c r="Q16" i="14" s="1"/>
  <c r="R16" i="14" s="1"/>
  <c r="S16" i="14" s="1"/>
  <c r="O16" i="14"/>
  <c r="M16" i="14"/>
  <c r="J16" i="14"/>
  <c r="N16" i="14" s="1"/>
  <c r="T15" i="14"/>
  <c r="O15" i="14"/>
  <c r="P15" i="14" s="1"/>
  <c r="M15" i="14"/>
  <c r="N15" i="14" s="1"/>
  <c r="J15" i="14"/>
  <c r="Q15" i="14" s="1" a="1"/>
  <c r="Q15" i="14" s="1"/>
  <c r="R15" i="14" s="1"/>
  <c r="S15" i="14" s="1"/>
  <c r="K15" i="14" s="1"/>
  <c r="T14" i="14"/>
  <c r="Q14" i="14" a="1"/>
  <c r="Q14" i="14" s="1"/>
  <c r="R14" i="14" s="1"/>
  <c r="S14" i="14" s="1"/>
  <c r="O14" i="14"/>
  <c r="P14" i="14" s="1"/>
  <c r="M14" i="14"/>
  <c r="J14" i="14"/>
  <c r="K14" i="14" s="1"/>
  <c r="T13" i="14"/>
  <c r="J13" i="14"/>
  <c r="T12" i="14"/>
  <c r="Q12" i="14" a="1"/>
  <c r="Q12" i="14" s="1"/>
  <c r="R12" i="14" s="1"/>
  <c r="S12" i="14" s="1"/>
  <c r="K12" i="14" s="1"/>
  <c r="O12" i="14"/>
  <c r="P12" i="14" s="1"/>
  <c r="M12" i="14"/>
  <c r="N12" i="14" s="1"/>
  <c r="J12" i="14"/>
  <c r="T11" i="14"/>
  <c r="Q11" i="14" a="1"/>
  <c r="Q11" i="14" s="1"/>
  <c r="R11" i="14" s="1"/>
  <c r="S11" i="14" s="1"/>
  <c r="J11" i="14"/>
  <c r="T10" i="14"/>
  <c r="O10" i="14"/>
  <c r="M10" i="14"/>
  <c r="J10" i="14"/>
  <c r="Q10" i="14" s="1" a="1"/>
  <c r="Q10" i="14" s="1"/>
  <c r="R10" i="14" s="1"/>
  <c r="S10" i="14" s="1"/>
  <c r="T30" i="10"/>
  <c r="Q30" i="10" a="1"/>
  <c r="Q30" i="10" s="1"/>
  <c r="R30" i="10" s="1"/>
  <c r="S30" i="10" s="1"/>
  <c r="K30" i="10" s="1"/>
  <c r="P30" i="10"/>
  <c r="O30" i="10"/>
  <c r="N30" i="10"/>
  <c r="M30" i="10"/>
  <c r="J30" i="10"/>
  <c r="T29" i="10"/>
  <c r="O29" i="10"/>
  <c r="J29" i="10"/>
  <c r="P29" i="10" s="1"/>
  <c r="T28" i="10"/>
  <c r="O28" i="10"/>
  <c r="N28" i="10"/>
  <c r="M28" i="10"/>
  <c r="J28" i="10"/>
  <c r="Q28" i="10" s="1" a="1"/>
  <c r="Q28" i="10" s="1"/>
  <c r="R28" i="10" s="1"/>
  <c r="S28" i="10" s="1"/>
  <c r="K28" i="10" s="1"/>
  <c r="T27" i="10"/>
  <c r="Q27" i="10" a="1"/>
  <c r="Q27" i="10" s="1"/>
  <c r="R27" i="10" s="1"/>
  <c r="S27" i="10" s="1"/>
  <c r="O27" i="10"/>
  <c r="M27" i="10"/>
  <c r="N27" i="10" s="1"/>
  <c r="J27" i="10"/>
  <c r="T26" i="10"/>
  <c r="Q26" i="10" a="1"/>
  <c r="Q26" i="10" s="1"/>
  <c r="R26" i="10" s="1"/>
  <c r="S26" i="10" s="1"/>
  <c r="K26" i="10" s="1"/>
  <c r="P26" i="10"/>
  <c r="O26" i="10"/>
  <c r="M26" i="10"/>
  <c r="N26" i="10" s="1"/>
  <c r="J26" i="10"/>
  <c r="T25" i="10"/>
  <c r="J25" i="10"/>
  <c r="T24" i="10"/>
  <c r="O24" i="10"/>
  <c r="P24" i="10" s="1"/>
  <c r="N24" i="10"/>
  <c r="M24" i="10"/>
  <c r="J24" i="10"/>
  <c r="T23" i="10"/>
  <c r="Q23" i="10" a="1"/>
  <c r="Q23" i="10" s="1"/>
  <c r="R23" i="10" s="1"/>
  <c r="S23" i="10" s="1"/>
  <c r="M23" i="10"/>
  <c r="J23" i="10"/>
  <c r="T22" i="10"/>
  <c r="Q22" i="10" a="1"/>
  <c r="Q22" i="10" s="1"/>
  <c r="R22" i="10" s="1"/>
  <c r="S22" i="10" s="1"/>
  <c r="K22" i="10" s="1"/>
  <c r="P22" i="10"/>
  <c r="O22" i="10"/>
  <c r="M22" i="10"/>
  <c r="N22" i="10" s="1"/>
  <c r="J22" i="10"/>
  <c r="T21" i="10"/>
  <c r="O21" i="10"/>
  <c r="J21" i="10"/>
  <c r="P21" i="10" s="1"/>
  <c r="T20" i="10"/>
  <c r="O20" i="10"/>
  <c r="N20" i="10"/>
  <c r="M20" i="10"/>
  <c r="J20" i="10"/>
  <c r="Q20" i="10" s="1" a="1"/>
  <c r="Q20" i="10" s="1"/>
  <c r="R20" i="10" s="1"/>
  <c r="S20" i="10" s="1"/>
  <c r="T19" i="10"/>
  <c r="Q19" i="10" a="1"/>
  <c r="Q19" i="10" s="1"/>
  <c r="R19" i="10" s="1"/>
  <c r="S19" i="10" s="1"/>
  <c r="O19" i="10"/>
  <c r="M19" i="10"/>
  <c r="N19" i="10" s="1"/>
  <c r="J19" i="10"/>
  <c r="K19" i="10" s="1"/>
  <c r="T30" i="5"/>
  <c r="O30" i="5"/>
  <c r="P30" i="5" s="1"/>
  <c r="N30" i="5"/>
  <c r="M30" i="5"/>
  <c r="J30" i="5"/>
  <c r="T29" i="5"/>
  <c r="Q29" i="5" a="1"/>
  <c r="Q29" i="5" s="1"/>
  <c r="R29" i="5" s="1"/>
  <c r="S29" i="5" s="1"/>
  <c r="M29" i="5"/>
  <c r="J29" i="5"/>
  <c r="T28" i="5"/>
  <c r="M28" i="5"/>
  <c r="N28" i="5" s="1"/>
  <c r="J28" i="5"/>
  <c r="Q28" i="5" s="1" a="1"/>
  <c r="Q28" i="5" s="1"/>
  <c r="R28" i="5" s="1"/>
  <c r="S28" i="5" s="1"/>
  <c r="K28" i="5" s="1"/>
  <c r="T27" i="5"/>
  <c r="O27" i="5"/>
  <c r="P27" i="5" s="1"/>
  <c r="J27" i="5"/>
  <c r="T26" i="5"/>
  <c r="J26" i="5"/>
  <c r="Q26" i="5" s="1" a="1"/>
  <c r="Q26" i="5" s="1"/>
  <c r="R26" i="5" s="1"/>
  <c r="S26" i="5" s="1"/>
  <c r="T25" i="5"/>
  <c r="Q25" i="5" a="1"/>
  <c r="Q25" i="5" s="1"/>
  <c r="R25" i="5" s="1"/>
  <c r="S25" i="5" s="1"/>
  <c r="O25" i="5"/>
  <c r="M25" i="5"/>
  <c r="N25" i="5" s="1"/>
  <c r="J25" i="5"/>
  <c r="K25" i="5" s="1"/>
  <c r="T24" i="5"/>
  <c r="Q24" i="5" a="1"/>
  <c r="Q24" i="5" s="1"/>
  <c r="R24" i="5" s="1"/>
  <c r="S24" i="5" s="1"/>
  <c r="K24" i="5" s="1"/>
  <c r="J24" i="5"/>
  <c r="O24" i="5" s="1"/>
  <c r="P24" i="5" s="1"/>
  <c r="T23" i="5"/>
  <c r="J23" i="5"/>
  <c r="T22" i="5"/>
  <c r="O22" i="5"/>
  <c r="P22" i="5" s="1"/>
  <c r="N22" i="5"/>
  <c r="M22" i="5"/>
  <c r="J22" i="5"/>
  <c r="Q22" i="5" s="1" a="1"/>
  <c r="Q22" i="5" s="1"/>
  <c r="R22" i="5" s="1"/>
  <c r="S22" i="5" s="1"/>
  <c r="K22" i="5" s="1"/>
  <c r="T21" i="5"/>
  <c r="Q21" i="5" a="1"/>
  <c r="Q21" i="5" s="1"/>
  <c r="R21" i="5" s="1"/>
  <c r="S21" i="5" s="1"/>
  <c r="M21" i="5"/>
  <c r="J21" i="5"/>
  <c r="T20" i="5"/>
  <c r="M20" i="5"/>
  <c r="N20" i="5" s="1"/>
  <c r="J20" i="5"/>
  <c r="Q20" i="5" s="1" a="1"/>
  <c r="Q20" i="5" s="1"/>
  <c r="R20" i="5" s="1"/>
  <c r="S20" i="5" s="1"/>
  <c r="K20" i="5" s="1"/>
  <c r="T19" i="5"/>
  <c r="Q19" i="5" a="1"/>
  <c r="Q19" i="5" s="1"/>
  <c r="R19" i="5" s="1"/>
  <c r="S19" i="5" s="1"/>
  <c r="O19" i="5"/>
  <c r="P19" i="5" s="1"/>
  <c r="J19" i="5"/>
  <c r="T18" i="5"/>
  <c r="J18" i="5"/>
  <c r="Q18" i="5" s="1" a="1"/>
  <c r="Q18" i="5" s="1"/>
  <c r="R18" i="5" s="1"/>
  <c r="S18" i="5" s="1"/>
  <c r="T17" i="5"/>
  <c r="Q17" i="5" a="1"/>
  <c r="Q17" i="5" s="1"/>
  <c r="R17" i="5" s="1"/>
  <c r="S17" i="5" s="1"/>
  <c r="O17" i="5"/>
  <c r="M17" i="5"/>
  <c r="N17" i="5" s="1"/>
  <c r="J17" i="5"/>
  <c r="K17" i="5" s="1"/>
  <c r="T16" i="5"/>
  <c r="Q16" i="5" a="1"/>
  <c r="Q16" i="5" s="1"/>
  <c r="R16" i="5" s="1"/>
  <c r="S16" i="5" s="1"/>
  <c r="K16" i="5" s="1"/>
  <c r="J16" i="5"/>
  <c r="O16" i="5" s="1"/>
  <c r="P16" i="5" s="1"/>
  <c r="T15" i="5"/>
  <c r="J15" i="5"/>
  <c r="Q15" i="5" s="1" a="1"/>
  <c r="Q15" i="5" s="1"/>
  <c r="R15" i="5" s="1"/>
  <c r="S15" i="5" s="1"/>
  <c r="T14" i="5"/>
  <c r="O14" i="5"/>
  <c r="P14" i="5" s="1"/>
  <c r="N14" i="5"/>
  <c r="M14" i="5"/>
  <c r="J14" i="5"/>
  <c r="Q14" i="5" s="1" a="1"/>
  <c r="Q14" i="5" s="1"/>
  <c r="R14" i="5" s="1"/>
  <c r="S14" i="5" s="1"/>
  <c r="K14" i="5" s="1"/>
  <c r="X33" i="2"/>
  <c r="U33" i="2" a="1"/>
  <c r="U33" i="2" s="1"/>
  <c r="V33" i="2" s="1"/>
  <c r="W33" i="2" s="1"/>
  <c r="T33" i="2"/>
  <c r="S33" i="2"/>
  <c r="R33" i="2"/>
  <c r="Q33" i="2"/>
  <c r="X32" i="2"/>
  <c r="U32" i="2" a="1"/>
  <c r="U32" i="2" s="1"/>
  <c r="V32" i="2" s="1"/>
  <c r="W32" i="2" s="1"/>
  <c r="S32" i="2"/>
  <c r="T32" i="2" s="1"/>
  <c r="R32" i="2"/>
  <c r="Q32" i="2"/>
  <c r="X31" i="2"/>
  <c r="U31" i="2"/>
  <c r="V31" i="2" s="1"/>
  <c r="W31" i="2" s="1"/>
  <c r="U31" i="2" a="1"/>
  <c r="T31" i="2"/>
  <c r="S31" i="2"/>
  <c r="Q31" i="2"/>
  <c r="R31" i="2" s="1"/>
  <c r="X30" i="2"/>
  <c r="U30" i="2" a="1"/>
  <c r="U30" i="2" s="1"/>
  <c r="V30" i="2" s="1"/>
  <c r="W30" i="2" s="1"/>
  <c r="T30" i="2"/>
  <c r="S30" i="2"/>
  <c r="Q30" i="2"/>
  <c r="R30" i="2" s="1"/>
  <c r="X29" i="2"/>
  <c r="U29" i="2"/>
  <c r="V29" i="2" s="1"/>
  <c r="W29" i="2" s="1"/>
  <c r="U29" i="2" a="1"/>
  <c r="S29" i="2"/>
  <c r="T29" i="2" s="1"/>
  <c r="Q29" i="2"/>
  <c r="R29" i="2" s="1"/>
  <c r="X28" i="2"/>
  <c r="V28" i="2"/>
  <c r="W28" i="2" s="1"/>
  <c r="U28" i="2"/>
  <c r="U28" i="2" a="1"/>
  <c r="S28" i="2"/>
  <c r="T28" i="2" s="1"/>
  <c r="Q28" i="2"/>
  <c r="R28" i="2" s="1"/>
  <c r="X27" i="2"/>
  <c r="W27" i="2"/>
  <c r="V27" i="2"/>
  <c r="U27" i="2"/>
  <c r="U27" i="2" a="1"/>
  <c r="S27" i="2"/>
  <c r="T27" i="2" s="1"/>
  <c r="R27" i="2"/>
  <c r="Q27" i="2"/>
  <c r="X26" i="2"/>
  <c r="U26" i="2" a="1"/>
  <c r="U26" i="2" s="1"/>
  <c r="V26" i="2" s="1"/>
  <c r="W26" i="2" s="1"/>
  <c r="S26" i="2"/>
  <c r="T26" i="2" s="1"/>
  <c r="Q26" i="2"/>
  <c r="R26" i="2" s="1"/>
  <c r="X25" i="2"/>
  <c r="U25" i="2" a="1"/>
  <c r="U25" i="2" s="1"/>
  <c r="V25" i="2" s="1"/>
  <c r="W25" i="2" s="1"/>
  <c r="T25" i="2"/>
  <c r="S25" i="2"/>
  <c r="R25" i="2"/>
  <c r="Q25" i="2"/>
  <c r="X24" i="2"/>
  <c r="U24" i="2" a="1"/>
  <c r="U24" i="2" s="1"/>
  <c r="V24" i="2" s="1"/>
  <c r="W24" i="2" s="1"/>
  <c r="S24" i="2"/>
  <c r="T24" i="2" s="1"/>
  <c r="R24" i="2"/>
  <c r="Q24" i="2"/>
  <c r="X23" i="2"/>
  <c r="U23" i="2"/>
  <c r="V23" i="2" s="1"/>
  <c r="W23" i="2" s="1"/>
  <c r="U23" i="2" a="1"/>
  <c r="T23" i="2"/>
  <c r="S23" i="2"/>
  <c r="R23" i="2"/>
  <c r="Q23" i="2"/>
  <c r="X22" i="2"/>
  <c r="U22" i="2" a="1"/>
  <c r="U22" i="2" s="1"/>
  <c r="V22" i="2" s="1"/>
  <c r="W22" i="2" s="1"/>
  <c r="T22" i="2"/>
  <c r="S22" i="2"/>
  <c r="Q22" i="2"/>
  <c r="R22" i="2" s="1"/>
  <c r="X21" i="2"/>
  <c r="U21" i="2"/>
  <c r="V21" i="2" s="1"/>
  <c r="W21" i="2" s="1"/>
  <c r="U21" i="2" a="1"/>
  <c r="T21" i="2"/>
  <c r="S21" i="2"/>
  <c r="Q21" i="2"/>
  <c r="R21" i="2" s="1"/>
  <c r="X20" i="2"/>
  <c r="V20" i="2"/>
  <c r="W20" i="2" s="1"/>
  <c r="U20" i="2"/>
  <c r="U20" i="2" a="1"/>
  <c r="S20" i="2"/>
  <c r="T20" i="2" s="1"/>
  <c r="Q20" i="2"/>
  <c r="R20" i="2" s="1"/>
  <c r="X19" i="2"/>
  <c r="W19" i="2"/>
  <c r="V19" i="2"/>
  <c r="U19" i="2"/>
  <c r="U19" i="2" a="1"/>
  <c r="S19" i="2"/>
  <c r="T19" i="2" s="1"/>
  <c r="R19" i="2"/>
  <c r="Q19" i="2"/>
  <c r="X18" i="2"/>
  <c r="U18" i="2" a="1"/>
  <c r="U18" i="2" s="1"/>
  <c r="V18" i="2" s="1"/>
  <c r="W18" i="2" s="1"/>
  <c r="S18" i="2"/>
  <c r="T18" i="2" s="1"/>
  <c r="Q18" i="2"/>
  <c r="R18" i="2" s="1"/>
  <c r="X17" i="2"/>
  <c r="U17" i="2" a="1"/>
  <c r="U17" i="2" s="1"/>
  <c r="V17" i="2" s="1"/>
  <c r="W17" i="2" s="1"/>
  <c r="T17" i="2"/>
  <c r="S17" i="2"/>
  <c r="R17" i="2"/>
  <c r="Q17" i="2"/>
  <c r="X16" i="2"/>
  <c r="U16" i="2" a="1"/>
  <c r="U16" i="2" s="1"/>
  <c r="V16" i="2" s="1"/>
  <c r="W16" i="2" s="1"/>
  <c r="S16" i="2"/>
  <c r="T16" i="2" s="1"/>
  <c r="R16" i="2"/>
  <c r="Q16" i="2"/>
  <c r="X15" i="2"/>
  <c r="U15" i="2"/>
  <c r="V15" i="2" s="1"/>
  <c r="W15" i="2" s="1"/>
  <c r="U15" i="2" a="1"/>
  <c r="T15" i="2"/>
  <c r="S15" i="2"/>
  <c r="R15" i="2"/>
  <c r="Q15" i="2"/>
  <c r="X14" i="2"/>
  <c r="U14" i="2" a="1"/>
  <c r="U14" i="2" s="1"/>
  <c r="V14" i="2" s="1"/>
  <c r="W14" i="2" s="1"/>
  <c r="T14" i="2"/>
  <c r="S14" i="2"/>
  <c r="Q14" i="2"/>
  <c r="R14" i="2" s="1"/>
  <c r="M33" i="2"/>
  <c r="L33" i="2"/>
  <c r="N33" i="2" s="1"/>
  <c r="M32" i="2"/>
  <c r="L32" i="2"/>
  <c r="N32" i="2" s="1"/>
  <c r="M31" i="2"/>
  <c r="L31" i="2"/>
  <c r="N31" i="2" s="1"/>
  <c r="M30" i="2"/>
  <c r="L30" i="2"/>
  <c r="N30" i="2" s="1"/>
  <c r="M29" i="2"/>
  <c r="L29" i="2"/>
  <c r="N29" i="2" s="1"/>
  <c r="M28" i="2"/>
  <c r="L28" i="2"/>
  <c r="N28" i="2" s="1"/>
  <c r="M27" i="2"/>
  <c r="L27" i="2"/>
  <c r="N27" i="2" s="1"/>
  <c r="M26" i="2"/>
  <c r="L26" i="2"/>
  <c r="N26" i="2" s="1"/>
  <c r="M25" i="2"/>
  <c r="L25" i="2"/>
  <c r="N25" i="2" s="1"/>
  <c r="M24" i="2"/>
  <c r="L24" i="2"/>
  <c r="N24" i="2" s="1"/>
  <c r="M23" i="2"/>
  <c r="L23" i="2"/>
  <c r="N23" i="2" s="1"/>
  <c r="M22" i="2"/>
  <c r="L22" i="2"/>
  <c r="N22" i="2" s="1"/>
  <c r="M21" i="2"/>
  <c r="L21" i="2"/>
  <c r="N21" i="2" s="1"/>
  <c r="M20" i="2"/>
  <c r="L20" i="2"/>
  <c r="N20" i="2" s="1"/>
  <c r="M19" i="2"/>
  <c r="L19" i="2"/>
  <c r="N19" i="2" s="1"/>
  <c r="M18" i="2"/>
  <c r="L18" i="2"/>
  <c r="N18" i="2" s="1"/>
  <c r="M17" i="2"/>
  <c r="L17" i="2"/>
  <c r="N17" i="2" s="1"/>
  <c r="M16" i="2"/>
  <c r="L16" i="2"/>
  <c r="N16" i="2" s="1"/>
  <c r="M15" i="2"/>
  <c r="L15" i="2"/>
  <c r="N15" i="2" s="1"/>
  <c r="M14" i="2"/>
  <c r="L14" i="2"/>
  <c r="N14" i="2" s="1"/>
  <c r="B4" i="13"/>
  <c r="B3" i="13"/>
  <c r="M27" i="9" l="1"/>
  <c r="N27" i="9" s="1"/>
  <c r="O27" i="9"/>
  <c r="P27" i="9" s="1"/>
  <c r="Q27" i="9" a="1"/>
  <c r="Q27" i="9" s="1"/>
  <c r="R27" i="9" s="1"/>
  <c r="S27" i="9" s="1"/>
  <c r="K27" i="9" s="1"/>
  <c r="O21" i="9"/>
  <c r="P21" i="9" s="1"/>
  <c r="M19" i="9"/>
  <c r="N19" i="9" s="1"/>
  <c r="Q19" i="9" a="1"/>
  <c r="Q19" i="9" s="1"/>
  <c r="R19" i="9" s="1"/>
  <c r="S19" i="9" s="1"/>
  <c r="K19" i="9" s="1"/>
  <c r="O19" i="9"/>
  <c r="P19" i="9" s="1"/>
  <c r="O13" i="9"/>
  <c r="P13" i="9" s="1"/>
  <c r="O11" i="9"/>
  <c r="P11" i="9" s="1"/>
  <c r="Q11" i="9" a="1"/>
  <c r="Q11" i="9" s="1"/>
  <c r="R11" i="9" s="1"/>
  <c r="S11" i="9" s="1"/>
  <c r="K11" i="9" s="1"/>
  <c r="K15" i="9"/>
  <c r="Q16" i="9" a="1"/>
  <c r="Q16" i="9" s="1"/>
  <c r="R16" i="9" s="1"/>
  <c r="S16" i="9" s="1"/>
  <c r="K16" i="9" s="1"/>
  <c r="N17" i="9"/>
  <c r="K23" i="9"/>
  <c r="N25" i="9"/>
  <c r="M15" i="9"/>
  <c r="N15" i="9" s="1"/>
  <c r="N12" i="9"/>
  <c r="O17" i="9"/>
  <c r="P17" i="9" s="1"/>
  <c r="P22" i="9"/>
  <c r="O25" i="9"/>
  <c r="P25" i="9" s="1"/>
  <c r="K13" i="9"/>
  <c r="Q14" i="9" a="1"/>
  <c r="Q14" i="9" s="1"/>
  <c r="R14" i="9" s="1"/>
  <c r="S14" i="9" s="1"/>
  <c r="K14" i="9" s="1"/>
  <c r="K21" i="9"/>
  <c r="Q22" i="9" a="1"/>
  <c r="Q22" i="9" s="1"/>
  <c r="R22" i="9" s="1"/>
  <c r="S22" i="9" s="1"/>
  <c r="K22" i="9" s="1"/>
  <c r="K29" i="9"/>
  <c r="P14" i="9"/>
  <c r="N20" i="9"/>
  <c r="M23" i="9"/>
  <c r="N23" i="9" s="1"/>
  <c r="O15" i="9"/>
  <c r="P15" i="9" s="1"/>
  <c r="Q17" i="9" a="1"/>
  <c r="Q17" i="9" s="1"/>
  <c r="R17" i="9" s="1"/>
  <c r="S17" i="9" s="1"/>
  <c r="K17" i="9" s="1"/>
  <c r="M21" i="9"/>
  <c r="N21" i="9" s="1"/>
  <c r="O23" i="9"/>
  <c r="P23" i="9" s="1"/>
  <c r="Q25" i="9" a="1"/>
  <c r="Q25" i="9" s="1"/>
  <c r="R25" i="9" s="1"/>
  <c r="S25" i="9" s="1"/>
  <c r="K25" i="9" s="1"/>
  <c r="M29" i="9"/>
  <c r="N29" i="9" s="1"/>
  <c r="O29" i="9"/>
  <c r="P29" i="9" s="1"/>
  <c r="K22" i="14"/>
  <c r="K10" i="14"/>
  <c r="O11" i="14"/>
  <c r="P11" i="14" s="1"/>
  <c r="Q13" i="14" a="1"/>
  <c r="Q13" i="14" s="1"/>
  <c r="R13" i="14" s="1"/>
  <c r="S13" i="14" s="1"/>
  <c r="K13" i="14" s="1"/>
  <c r="N14" i="14"/>
  <c r="P16" i="14"/>
  <c r="O19" i="14"/>
  <c r="P19" i="14" s="1"/>
  <c r="Q21" i="14" a="1"/>
  <c r="Q21" i="14" s="1"/>
  <c r="R21" i="14" s="1"/>
  <c r="S21" i="14" s="1"/>
  <c r="K21" i="14" s="1"/>
  <c r="P24" i="14"/>
  <c r="Q29" i="14" a="1"/>
  <c r="Q29" i="14" s="1"/>
  <c r="R29" i="14" s="1"/>
  <c r="S29" i="14" s="1"/>
  <c r="K29" i="14" s="1"/>
  <c r="N10" i="14"/>
  <c r="M13" i="14"/>
  <c r="K16" i="14"/>
  <c r="N18" i="14"/>
  <c r="M21" i="14"/>
  <c r="N21" i="14" s="1"/>
  <c r="K24" i="14"/>
  <c r="N26" i="14"/>
  <c r="P28" i="14"/>
  <c r="M29" i="14"/>
  <c r="N29" i="14" s="1"/>
  <c r="K11" i="14"/>
  <c r="N13" i="14"/>
  <c r="K19" i="14"/>
  <c r="P23" i="14"/>
  <c r="K27" i="14"/>
  <c r="P10" i="14"/>
  <c r="M11" i="14"/>
  <c r="N11" i="14" s="1"/>
  <c r="O13" i="14"/>
  <c r="P13" i="14" s="1"/>
  <c r="P18" i="14"/>
  <c r="M19" i="14"/>
  <c r="N19" i="14" s="1"/>
  <c r="O21" i="14"/>
  <c r="P21" i="14" s="1"/>
  <c r="P26" i="14"/>
  <c r="M27" i="14"/>
  <c r="N27" i="14" s="1"/>
  <c r="O29" i="14"/>
  <c r="P29" i="14" s="1"/>
  <c r="K18" i="14"/>
  <c r="K27" i="10"/>
  <c r="K20" i="10"/>
  <c r="Q21" i="10" a="1"/>
  <c r="Q21" i="10" s="1"/>
  <c r="R21" i="10" s="1"/>
  <c r="S21" i="10" s="1"/>
  <c r="K21" i="10" s="1"/>
  <c r="M25" i="10"/>
  <c r="N25" i="10" s="1"/>
  <c r="Q29" i="10" a="1"/>
  <c r="Q29" i="10" s="1"/>
  <c r="R29" i="10" s="1"/>
  <c r="S29" i="10" s="1"/>
  <c r="K29" i="10" s="1"/>
  <c r="P19" i="10"/>
  <c r="K23" i="10"/>
  <c r="Q24" i="10" a="1"/>
  <c r="Q24" i="10" s="1"/>
  <c r="R24" i="10" s="1"/>
  <c r="S24" i="10" s="1"/>
  <c r="K24" i="10" s="1"/>
  <c r="P27" i="10"/>
  <c r="O25" i="10"/>
  <c r="P25" i="10" s="1"/>
  <c r="M21" i="10"/>
  <c r="O23" i="10"/>
  <c r="P23" i="10" s="1"/>
  <c r="Q25" i="10" a="1"/>
  <c r="Q25" i="10" s="1"/>
  <c r="R25" i="10" s="1"/>
  <c r="S25" i="10" s="1"/>
  <c r="K25" i="10" s="1"/>
  <c r="P28" i="10"/>
  <c r="M29" i="10"/>
  <c r="N23" i="10"/>
  <c r="P20" i="10"/>
  <c r="N21" i="10"/>
  <c r="N29" i="10"/>
  <c r="M23" i="5"/>
  <c r="N23" i="5" s="1"/>
  <c r="K26" i="5"/>
  <c r="Q27" i="5" a="1"/>
  <c r="Q27" i="5" s="1"/>
  <c r="R27" i="5" s="1"/>
  <c r="S27" i="5" s="1"/>
  <c r="K27" i="5" s="1"/>
  <c r="K15" i="5"/>
  <c r="M15" i="5"/>
  <c r="N15" i="5" s="1"/>
  <c r="K18" i="5"/>
  <c r="P17" i="5"/>
  <c r="M18" i="5"/>
  <c r="O20" i="5"/>
  <c r="P20" i="5" s="1"/>
  <c r="K21" i="5"/>
  <c r="P25" i="5"/>
  <c r="M26" i="5"/>
  <c r="O28" i="5"/>
  <c r="P28" i="5" s="1"/>
  <c r="K29" i="5"/>
  <c r="Q30" i="5" a="1"/>
  <c r="Q30" i="5" s="1"/>
  <c r="R30" i="5" s="1"/>
  <c r="S30" i="5" s="1"/>
  <c r="K30" i="5" s="1"/>
  <c r="N18" i="5"/>
  <c r="O23" i="5"/>
  <c r="P23" i="5" s="1"/>
  <c r="M16" i="5"/>
  <c r="N16" i="5" s="1"/>
  <c r="O18" i="5"/>
  <c r="K19" i="5"/>
  <c r="N21" i="5"/>
  <c r="M24" i="5"/>
  <c r="O26" i="5"/>
  <c r="P26" i="5" s="1"/>
  <c r="N29" i="5"/>
  <c r="O15" i="5"/>
  <c r="P15" i="5" s="1"/>
  <c r="P18" i="5"/>
  <c r="M19" i="5"/>
  <c r="N19" i="5" s="1"/>
  <c r="O21" i="5"/>
  <c r="P21" i="5" s="1"/>
  <c r="Q23" i="5" a="1"/>
  <c r="Q23" i="5" s="1"/>
  <c r="R23" i="5" s="1"/>
  <c r="S23" i="5" s="1"/>
  <c r="K23" i="5" s="1"/>
  <c r="N24" i="5"/>
  <c r="M27" i="5"/>
  <c r="N27" i="5" s="1"/>
  <c r="O29" i="5"/>
  <c r="P29" i="5" s="1"/>
  <c r="N26" i="5"/>
  <c r="O16" i="2"/>
  <c r="O20" i="2"/>
  <c r="O24" i="2"/>
  <c r="O28" i="2"/>
  <c r="O32" i="2"/>
  <c r="O21" i="2"/>
  <c r="O33" i="2"/>
  <c r="O17" i="2"/>
  <c r="O25" i="2"/>
  <c r="O14" i="2"/>
  <c r="O18" i="2"/>
  <c r="O22" i="2"/>
  <c r="O26" i="2"/>
  <c r="O30" i="2"/>
  <c r="O29" i="2"/>
  <c r="O15" i="2"/>
  <c r="O19" i="2"/>
  <c r="O23" i="2"/>
  <c r="O27" i="2"/>
  <c r="O31" i="2"/>
  <c r="J13" i="5" l="1"/>
  <c r="J11" i="5"/>
  <c r="J10" i="5"/>
  <c r="J12" i="5"/>
  <c r="O12" i="5" l="1"/>
  <c r="P12" i="5" s="1"/>
  <c r="T13" i="5"/>
  <c r="O13" i="5"/>
  <c r="P13" i="5" s="1"/>
  <c r="M13" i="5"/>
  <c r="N13" i="5" s="1"/>
  <c r="T12" i="5"/>
  <c r="T11" i="5"/>
  <c r="O11" i="5"/>
  <c r="P11" i="5" s="1"/>
  <c r="M11" i="5"/>
  <c r="N11" i="5" s="1"/>
  <c r="M12" i="5" l="1"/>
  <c r="N12" i="5" s="1"/>
  <c r="J18" i="10" l="1"/>
  <c r="J17" i="10"/>
  <c r="J16" i="10"/>
  <c r="J15" i="10"/>
  <c r="J14" i="10"/>
  <c r="J13" i="10"/>
  <c r="J12" i="10"/>
  <c r="J11" i="10"/>
  <c r="J10" i="10"/>
  <c r="M13" i="2" l="1"/>
  <c r="L13" i="2"/>
  <c r="M12" i="2"/>
  <c r="L12" i="2"/>
  <c r="M11" i="2"/>
  <c r="L11" i="2"/>
  <c r="M10" i="2"/>
  <c r="L10" i="2"/>
  <c r="M12" i="3"/>
  <c r="L12" i="3"/>
  <c r="M11" i="3"/>
  <c r="L11" i="3"/>
  <c r="M10" i="3"/>
  <c r="L10" i="3"/>
  <c r="E7" i="13"/>
  <c r="O12" i="10" l="1"/>
  <c r="O18" i="10"/>
  <c r="M12" i="10"/>
  <c r="T12" i="10"/>
  <c r="T13" i="10"/>
  <c r="T14" i="10"/>
  <c r="T15" i="10"/>
  <c r="M16" i="10"/>
  <c r="O16" i="10"/>
  <c r="T16" i="10"/>
  <c r="T17" i="10"/>
  <c r="T18" i="10"/>
  <c r="M18" i="10" l="1"/>
  <c r="N18" i="10" s="1"/>
  <c r="O14" i="10"/>
  <c r="P14" i="10" s="1"/>
  <c r="M14" i="10"/>
  <c r="N14" i="10" s="1"/>
  <c r="P18" i="10"/>
  <c r="N16" i="10"/>
  <c r="P16" i="10"/>
  <c r="P12" i="10"/>
  <c r="N12" i="10"/>
  <c r="O17" i="10"/>
  <c r="P17" i="10" s="1"/>
  <c r="O15" i="10"/>
  <c r="P15" i="10" s="1"/>
  <c r="M17" i="10"/>
  <c r="N17" i="10" s="1"/>
  <c r="M15" i="10"/>
  <c r="N15" i="10" s="1"/>
  <c r="O13" i="10"/>
  <c r="P13" i="10" s="1"/>
  <c r="M13" i="10"/>
  <c r="N13" i="10" s="1"/>
  <c r="C4" i="14" l="1"/>
  <c r="C6" i="14" l="1"/>
  <c r="C5" i="14"/>
  <c r="O10" i="10" l="1"/>
  <c r="O10" i="6"/>
  <c r="T11" i="10"/>
  <c r="T10" i="10"/>
  <c r="O11" i="10" l="1"/>
  <c r="P11" i="10" s="1"/>
  <c r="M11" i="10"/>
  <c r="N11" i="10" s="1"/>
  <c r="M10" i="10"/>
  <c r="N10" i="10" s="1"/>
  <c r="P10" i="10"/>
  <c r="T10" i="5"/>
  <c r="O10" i="5"/>
  <c r="C4" i="9" l="1"/>
  <c r="C12" i="7" s="1"/>
  <c r="G12" i="7" s="1"/>
  <c r="C5" i="9"/>
  <c r="D12" i="7" s="1"/>
  <c r="H12" i="7" s="1"/>
  <c r="C6" i="10"/>
  <c r="C5" i="10"/>
  <c r="D11" i="7" s="1"/>
  <c r="H11" i="7" s="1"/>
  <c r="C4" i="10"/>
  <c r="C11" i="7" s="1"/>
  <c r="G11" i="7" s="1"/>
  <c r="H14" i="7"/>
  <c r="G14" i="7"/>
  <c r="T10" i="6"/>
  <c r="P10" i="6"/>
  <c r="M10" i="6"/>
  <c r="P10" i="5"/>
  <c r="X12" i="3"/>
  <c r="S12" i="3"/>
  <c r="X11" i="3"/>
  <c r="Q11" i="3"/>
  <c r="X13" i="2"/>
  <c r="X12" i="2"/>
  <c r="X11" i="2"/>
  <c r="E18" i="13"/>
  <c r="E15" i="13"/>
  <c r="N11" i="3" l="1"/>
  <c r="S11" i="3"/>
  <c r="T11" i="3" s="1"/>
  <c r="R11" i="3"/>
  <c r="G13" i="7"/>
  <c r="C6" i="9"/>
  <c r="E4" i="13"/>
  <c r="F5" i="13" s="1"/>
  <c r="E13" i="13"/>
  <c r="E16" i="13"/>
  <c r="E19" i="13"/>
  <c r="E6" i="13"/>
  <c r="F7" i="13" s="1"/>
  <c r="F8" i="13"/>
  <c r="E17" i="13"/>
  <c r="E5" i="13"/>
  <c r="F6" i="13" s="1"/>
  <c r="E14" i="13"/>
  <c r="C4" i="6"/>
  <c r="C10" i="7" s="1"/>
  <c r="G10" i="7" s="1"/>
  <c r="N10" i="6"/>
  <c r="M10" i="5"/>
  <c r="N10" i="5" s="1"/>
  <c r="X10" i="3"/>
  <c r="T12" i="3"/>
  <c r="Q10" i="3"/>
  <c r="S10" i="3"/>
  <c r="S11" i="2"/>
  <c r="Q11" i="5" l="1" a="1"/>
  <c r="Q11" i="5" s="1"/>
  <c r="R11" i="5" s="1"/>
  <c r="S11" i="5" s="1"/>
  <c r="K11" i="5" s="1"/>
  <c r="Q13" i="5" a="1"/>
  <c r="Q13" i="5" s="1"/>
  <c r="R13" i="5" s="1"/>
  <c r="S13" i="5" s="1"/>
  <c r="K13" i="5" s="1"/>
  <c r="Q12" i="5" a="1"/>
  <c r="Q12" i="5" s="1"/>
  <c r="R12" i="5" s="1"/>
  <c r="S12" i="5" s="1"/>
  <c r="K12" i="5" s="1"/>
  <c r="Q15" i="10" a="1"/>
  <c r="Q15" i="10" s="1"/>
  <c r="R15" i="10" s="1"/>
  <c r="S15" i="10" s="1"/>
  <c r="K15" i="10" s="1"/>
  <c r="Q16" i="10" a="1"/>
  <c r="Q16" i="10" s="1"/>
  <c r="R16" i="10" s="1"/>
  <c r="S16" i="10" s="1"/>
  <c r="K16" i="10" s="1"/>
  <c r="Q13" i="10" a="1"/>
  <c r="Q13" i="10" s="1"/>
  <c r="R13" i="10" s="1"/>
  <c r="S13" i="10" s="1"/>
  <c r="K13" i="10" s="1"/>
  <c r="Q11" i="10" a="1"/>
  <c r="Q11" i="10" s="1"/>
  <c r="R11" i="10" s="1"/>
  <c r="S11" i="10" s="1"/>
  <c r="K11" i="10" s="1"/>
  <c r="Q10" i="10" a="1"/>
  <c r="Q10" i="10" s="1"/>
  <c r="R10" i="10" s="1"/>
  <c r="S10" i="10" s="1"/>
  <c r="K10" i="10" s="1"/>
  <c r="Q18" i="10" a="1"/>
  <c r="Q18" i="10" s="1"/>
  <c r="R18" i="10" s="1"/>
  <c r="S18" i="10" s="1"/>
  <c r="K18" i="10" s="1"/>
  <c r="Q17" i="10" a="1"/>
  <c r="Q17" i="10" s="1"/>
  <c r="R17" i="10" s="1"/>
  <c r="S17" i="10" s="1"/>
  <c r="K17" i="10" s="1"/>
  <c r="Q12" i="10" a="1"/>
  <c r="Q12" i="10" s="1"/>
  <c r="R12" i="10" s="1"/>
  <c r="S12" i="10" s="1"/>
  <c r="K12" i="10" s="1"/>
  <c r="U12" i="3" a="1"/>
  <c r="U12" i="3" s="1"/>
  <c r="V12" i="3" s="1"/>
  <c r="W12" i="3" s="1"/>
  <c r="U12" i="2" a="1"/>
  <c r="U12" i="2" s="1"/>
  <c r="V12" i="2" s="1"/>
  <c r="U11" i="3" a="1"/>
  <c r="U11" i="3" s="1"/>
  <c r="V11" i="3" s="1"/>
  <c r="W11" i="3" s="1"/>
  <c r="U11" i="2" a="1"/>
  <c r="U11" i="2" s="1"/>
  <c r="V11" i="2" s="1"/>
  <c r="Q14" i="10" a="1"/>
  <c r="Q14" i="10" s="1"/>
  <c r="R14" i="10" s="1"/>
  <c r="S14" i="10" s="1"/>
  <c r="K14" i="10" s="1"/>
  <c r="U10" i="3" a="1"/>
  <c r="U10" i="3" s="1"/>
  <c r="V10" i="3" s="1"/>
  <c r="W10" i="3" s="1"/>
  <c r="U13" i="2" a="1"/>
  <c r="U13" i="2" s="1"/>
  <c r="V13" i="2" s="1"/>
  <c r="U10" i="2" a="1"/>
  <c r="U10" i="2" s="1"/>
  <c r="V10" i="2" s="1"/>
  <c r="N11" i="2"/>
  <c r="H13" i="7"/>
  <c r="Q10" i="6" a="1"/>
  <c r="Q10" i="6" s="1"/>
  <c r="R10" i="6" s="1"/>
  <c r="S10" i="6" s="1"/>
  <c r="C6" i="6"/>
  <c r="C5" i="6"/>
  <c r="D10" i="7" s="1"/>
  <c r="H10" i="7" s="1"/>
  <c r="Q10" i="5" a="1"/>
  <c r="Q10" i="5" s="1"/>
  <c r="R10" i="5" s="1"/>
  <c r="S10" i="5" s="1"/>
  <c r="Q12" i="3"/>
  <c r="R12" i="3" s="1"/>
  <c r="N10" i="3"/>
  <c r="T10" i="3"/>
  <c r="R10" i="3"/>
  <c r="N12" i="3"/>
  <c r="Q11" i="2"/>
  <c r="R11" i="2" s="1"/>
  <c r="T11" i="2"/>
  <c r="S12" i="2"/>
  <c r="S13" i="2"/>
  <c r="X10" i="2"/>
  <c r="I9" i="8" l="1" a="1"/>
  <c r="I9" i="8" s="1"/>
  <c r="I8" i="8" a="1"/>
  <c r="I8" i="8" s="1"/>
  <c r="K8" i="8" a="1"/>
  <c r="K8" i="8" s="1"/>
  <c r="K9" i="8" a="1"/>
  <c r="K9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3" i="8" a="1"/>
  <c r="I3" i="8" s="1"/>
  <c r="I5" i="8" a="1"/>
  <c r="I5" i="8" s="1"/>
  <c r="I6" i="8" a="1"/>
  <c r="I6" i="8" s="1"/>
  <c r="I7" i="8" a="1"/>
  <c r="I7" i="8" s="1"/>
  <c r="I4" i="8" a="1"/>
  <c r="I4" i="8" s="1"/>
  <c r="K11" i="8" a="1"/>
  <c r="K11" i="8" s="1"/>
  <c r="K10" i="8" a="1"/>
  <c r="K10" i="8" s="1"/>
  <c r="I10" i="8" a="1"/>
  <c r="I10" i="8" s="1"/>
  <c r="I11" i="8" a="1"/>
  <c r="I11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10" i="8" a="1"/>
  <c r="J10" i="8" s="1"/>
  <c r="J11" i="8" a="1"/>
  <c r="J11" i="8" s="1"/>
  <c r="J8" i="8" a="1"/>
  <c r="J8" i="8" s="1"/>
  <c r="J9" i="8" a="1"/>
  <c r="J9" i="8" s="1"/>
  <c r="W11" i="2"/>
  <c r="O11" i="2" s="1"/>
  <c r="O11" i="3"/>
  <c r="C5" i="5"/>
  <c r="D9" i="7" s="1"/>
  <c r="H9" i="7" s="1"/>
  <c r="C6" i="5"/>
  <c r="C4" i="5"/>
  <c r="C9" i="7" s="1"/>
  <c r="G9" i="7" s="1"/>
  <c r="Q12" i="2"/>
  <c r="R12" i="2" s="1"/>
  <c r="Q13" i="2"/>
  <c r="R13" i="2" s="1"/>
  <c r="T12" i="2"/>
  <c r="T13" i="2"/>
  <c r="N12" i="2"/>
  <c r="N13" i="2"/>
  <c r="S10" i="2"/>
  <c r="C6" i="3" l="1"/>
  <c r="C4" i="3"/>
  <c r="C8" i="7" s="1"/>
  <c r="G8" i="7" s="1"/>
  <c r="C5" i="3"/>
  <c r="D8" i="7" s="1"/>
  <c r="H8" i="7" s="1"/>
  <c r="W12" i="2"/>
  <c r="O12" i="2" s="1"/>
  <c r="O12" i="3"/>
  <c r="W13" i="2"/>
  <c r="O13" i="2" s="1"/>
  <c r="Q10" i="2"/>
  <c r="T10" i="2"/>
  <c r="N10" i="2"/>
  <c r="C4" i="2" l="1"/>
  <c r="C7" i="7" s="1"/>
  <c r="R10" i="2"/>
  <c r="G7" i="7" l="1"/>
  <c r="D2" i="7" s="1"/>
  <c r="G2" i="7" s="1" a="1"/>
  <c r="G2" i="7" s="1"/>
  <c r="H2" i="7" s="1"/>
  <c r="E2" i="7" s="1"/>
  <c r="K10" i="6"/>
  <c r="K10" i="5"/>
  <c r="W10" i="2"/>
  <c r="O10" i="2" s="1"/>
  <c r="O10" i="3"/>
  <c r="C5" i="2"/>
  <c r="D7" i="7" s="1"/>
  <c r="H7" i="7" s="1"/>
  <c r="C6" i="2"/>
  <c r="G7" i="8" l="1" a="1"/>
  <c r="G7" i="8" s="1"/>
  <c r="G6" i="8" a="1"/>
  <c r="G6" i="8" s="1"/>
  <c r="G8" i="8" a="1"/>
  <c r="G8" i="8" s="1"/>
  <c r="G11" i="8" a="1"/>
  <c r="G11" i="8" s="1"/>
  <c r="G9" i="8" a="1"/>
  <c r="G9" i="8" s="1"/>
  <c r="G10" i="8" a="1"/>
  <c r="G10" i="8" s="1"/>
  <c r="E3" i="8" a="1"/>
  <c r="E3" i="8" s="1"/>
  <c r="E9" i="8" a="1"/>
  <c r="E9" i="8" s="1"/>
  <c r="E11" i="8" a="1"/>
  <c r="E11" i="8" s="1"/>
  <c r="E8" i="8" a="1"/>
  <c r="E8" i="8" s="1"/>
  <c r="E6" i="8" a="1"/>
  <c r="E6" i="8" s="1"/>
  <c r="E10" i="8" a="1"/>
  <c r="E10" i="8" s="1"/>
  <c r="E7" i="8" a="1"/>
  <c r="E7" i="8" s="1"/>
  <c r="E4" i="8" a="1"/>
  <c r="E4" i="8" s="1"/>
  <c r="E5" i="8" a="1"/>
  <c r="E5" i="8" s="1"/>
  <c r="F5" i="8" a="1"/>
  <c r="F5" i="8" s="1"/>
  <c r="F6" i="8" a="1"/>
  <c r="F6" i="8" s="1"/>
  <c r="F7" i="8" a="1"/>
  <c r="F7" i="8" s="1"/>
  <c r="F11" i="8" a="1"/>
  <c r="F11" i="8" s="1"/>
  <c r="F10" i="8" a="1"/>
  <c r="F10" i="8" s="1"/>
  <c r="F9" i="8" a="1"/>
  <c r="F9" i="8" s="1"/>
  <c r="F8" i="8" a="1"/>
  <c r="F8" i="8" s="1"/>
  <c r="G4" i="8" a="1"/>
  <c r="G4" i="8" s="1"/>
  <c r="G3" i="8" a="1"/>
  <c r="G3" i="8" s="1"/>
  <c r="G5" i="8" a="1"/>
  <c r="G5" i="8" s="1"/>
  <c r="H10" i="8" a="1"/>
  <c r="H10" i="8" s="1"/>
  <c r="H4" i="8" a="1"/>
  <c r="H4" i="8" s="1"/>
  <c r="H11" i="8" a="1"/>
  <c r="H11" i="8" s="1"/>
  <c r="H5" i="8" a="1"/>
  <c r="H5" i="8" s="1"/>
  <c r="H7" i="8" a="1"/>
  <c r="H7" i="8" s="1"/>
  <c r="H8" i="8" a="1"/>
  <c r="H8" i="8" s="1"/>
  <c r="H9" i="8" a="1"/>
  <c r="H9" i="8" s="1"/>
  <c r="H3" i="8" a="1"/>
  <c r="H3" i="8" s="1"/>
  <c r="H6" i="8" a="1"/>
  <c r="H6" i="8" s="1"/>
  <c r="F4" i="8" a="1"/>
  <c r="F4" i="8" s="1"/>
  <c r="F3" i="8" a="1"/>
  <c r="F3" i="8" s="1"/>
  <c r="D3" i="7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<sst xmlns="http://schemas.openxmlformats.org/spreadsheetml/2006/main" count="735" uniqueCount="134">
  <si>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</si>
  <si>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</si>
  <si>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</si>
  <si>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</si>
  <si>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</si>
  <si>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</si>
  <si>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</si>
  <si>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</si>
  <si>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</si>
  <si>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</si>
  <si>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</si>
  <si>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</si>
  <si>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</si>
  <si>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</si>
  <si>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</si>
  <si>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</si>
  <si>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</si>
  <si>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</si>
  <si>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</si>
  <si>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</si>
  <si>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</si>
  <si>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</si>
  <si>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</si>
  <si>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</si>
  <si>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</si>
  <si>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</si>
  <si>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</si>
  <si>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</si>
  <si>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</si>
  <si>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</si>
  <si>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</si>
  <si>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</si>
  <si>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</si>
  <si>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</si>
  <si>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</si>
  <si>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</si>
  <si>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</si>
  <si>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</si>
  <si>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</si>
  <si>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</si>
  <si>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</si>
  <si>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</si>
  <si>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</si>
  <si>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</si>
  <si>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</si>
  <si>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</si>
  <si>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</si>
  <si>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</si>
  <si>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</si>
  <si>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</si>
  <si>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</si>
  <si>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</si>
  <si>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</si>
  <si>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</si>
  <si>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</si>
  <si>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</si>
  <si>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</si>
  <si>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</si>
  <si>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</si>
  <si>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</si>
  <si>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</si>
  <si>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</si>
  <si>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</si>
  <si>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</si>
  <si>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</si>
  <si>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</si>
  <si>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</si>
  <si>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</si>
  <si>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</si>
  <si>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</si>
  <si>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</si>
  <si>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</si>
  <si>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</si>
  <si>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</si>
  <si>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</si>
  <si>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</si>
  <si>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</si>
  <si>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</si>
  <si>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</si>
  <si>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</si>
  <si>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</si>
  <si>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</si>
  <si>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</si>
  <si>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</si>
  <si>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</si>
  <si>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</si>
  <si>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</si>
  <si>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</si>
  <si>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</si>
  <si>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</si>
  <si>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</si>
  <si>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</si>
  <si>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</si>
  <si>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</si>
  <si>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</si>
  <si>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</si>
  <si>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</si>
  <si>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</si>
  <si>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</si>
  <si>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</si>
  <si>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</si>
  <si>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</si>
  <si>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</si>
  <si>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</si>
  <si>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</si>
  <si>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</si>
  <si>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</si>
  <si>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</si>
  <si>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</si>
  <si>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</si>
  <si>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</si>
  <si>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</si>
  <si>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</si>
  <si>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</si>
  <si>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</si>
  <si>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</si>
  <si>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</si>
  <si>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</si>
  <si>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</si>
  <si>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Vak 24</t>
  </si>
  <si>
    <t>Grave - Cuijk</t>
  </si>
  <si>
    <t>Keent - Grave</t>
  </si>
  <si>
    <t>Neerloon</t>
  </si>
  <si>
    <t>KW178</t>
  </si>
  <si>
    <t>KW188</t>
  </si>
  <si>
    <t>KW197</t>
  </si>
  <si>
    <t>KW232</t>
  </si>
  <si>
    <t>KW245</t>
  </si>
  <si>
    <t>KW266</t>
  </si>
  <si>
    <t>KW269</t>
  </si>
  <si>
    <t>KW270</t>
  </si>
  <si>
    <t>KW274</t>
  </si>
  <si>
    <t>KW286</t>
  </si>
  <si>
    <t>Trajectlengte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</si>
</sst>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81</v>
      </c>
      <c r="C2" s="53" t="s">
        <v>84</v>
      </c>
      <c r="D2" s="53" t="s">
        <v>82</v>
      </c>
      <c r="E2" s="53" t="s">
        <v>92</v>
      </c>
      <c r="F2" s="54" t="s">
        <v>83</v>
      </c>
    </row>
    <row r="3" spans="2:6" x14ac:dyDescent="0.25">
      <c r="B3" s="8" t="s">
        <v>47</v>
      </c>
      <c r="C3" s="9" t="s">
        <v>67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64</v>
      </c>
      <c r="C4" s="9" t="s">
        <v>68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85</v>
      </c>
      <c r="C5" s="9" t="s">
        <v>101</v>
      </c>
      <c r="D5" s="9" t="s">
        <v>18</v>
      </c>
      <c r="E5" s="9" t="s">
        <v>17</v>
      </c>
      <c r="F5" s="12" t="s">
        <v>94</v>
      </c>
    </row>
    <row r="6" spans="2:6" x14ac:dyDescent="0.25">
      <c r="B6" s="8" t="s">
        <v>90</v>
      </c>
      <c r="C6" s="9" t="s">
        <v>95</v>
      </c>
      <c r="D6" s="9" t="s">
        <v>17</v>
      </c>
      <c r="E6" s="9" t="s">
        <v>93</v>
      </c>
      <c r="F6" s="12" t="s">
        <v>18</v>
      </c>
    </row>
    <row r="7" spans="2:6" x14ac:dyDescent="0.25">
      <c r="B7" s="8" t="s">
        <v>86</v>
      </c>
      <c r="C7" s="9" t="s">
        <v>72</v>
      </c>
      <c r="D7" s="9" t="s">
        <v>17</v>
      </c>
      <c r="E7" s="9" t="s">
        <v>93</v>
      </c>
      <c r="F7" s="12" t="s">
        <v>18</v>
      </c>
    </row>
    <row r="8" spans="2:6" x14ac:dyDescent="0.25">
      <c r="B8" s="8" t="s">
        <v>87</v>
      </c>
      <c r="C8" s="9" t="s">
        <v>96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88</v>
      </c>
      <c r="C9" s="9" t="s">
        <v>71</v>
      </c>
      <c r="D9" s="9" t="s">
        <v>17</v>
      </c>
      <c r="E9" s="9" t="s">
        <v>93</v>
      </c>
      <c r="F9" s="12" t="s">
        <v>18</v>
      </c>
    </row>
    <row r="10" spans="2:6" x14ac:dyDescent="0.25">
      <c r="B10" s="8" t="s">
        <v>89</v>
      </c>
      <c r="C10" s="9" t="s">
        <v>91</v>
      </c>
      <c r="D10" s="9" t="s">
        <v>18</v>
      </c>
      <c r="E10" s="9" t="s">
        <v>93</v>
      </c>
      <c r="F10" s="12" t="s">
        <v>18</v>
      </c>
    </row>
    <row r="11" spans="2:6" x14ac:dyDescent="0.25">
      <c r="B11" s="8" t="s">
        <v>66</v>
      </c>
      <c r="C11" s="9" t="s">
        <v>70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97</v>
      </c>
      <c r="C12" s="14" t="s">
        <v>98</v>
      </c>
      <c r="D12" s="14" t="s">
        <v>18</v>
      </c>
      <c r="E12" s="14" t="s">
        <v>18</v>
      </c>
      <c r="F12" s="17" t="s">
        <v>94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B6" sqref="B6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104</v>
      </c>
      <c r="D2" s="2" t="s">
        <v>37</v>
      </c>
    </row>
    <row r="3" spans="1:6" ht="15.75" thickBot="1" x14ac:dyDescent="0.3">
      <c r="A3" t="s">
        <v>28</v>
      </c>
      <c r="B3" s="1">
        <f>1/30000</f>
        <v>3.3333333333333335E-5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1/10000</f>
        <v>1E-4</v>
      </c>
      <c r="D4" s="64" t="s">
        <v>30</v>
      </c>
      <c r="E4" s="5">
        <f>1/30*B3</f>
        <v>1.1111111111111112E-6</v>
      </c>
      <c r="F4" s="25">
        <v>0</v>
      </c>
    </row>
    <row r="5" spans="1:6" x14ac:dyDescent="0.25">
      <c r="A5" t="s">
        <v>133</v>
      </c>
      <c r="B5" s="9">
        <v>21.02</v>
      </c>
      <c r="D5" s="65" t="s">
        <v>31</v>
      </c>
      <c r="E5" s="10">
        <f>B3</f>
        <v>3.3333333333333335E-5</v>
      </c>
      <c r="F5" s="26">
        <f>E4</f>
        <v>1.1111111111111112E-6</v>
      </c>
    </row>
    <row r="6" spans="1:6" x14ac:dyDescent="0.25">
      <c r="D6" s="66" t="s">
        <v>32</v>
      </c>
      <c r="E6" s="10">
        <f>B4</f>
        <v>1E-4</v>
      </c>
      <c r="F6" s="26">
        <f>E5</f>
        <v>3.3333333333333335E-5</v>
      </c>
    </row>
    <row r="7" spans="1:6" x14ac:dyDescent="0.25">
      <c r="D7" s="67" t="s">
        <v>33</v>
      </c>
      <c r="E7" s="10">
        <f>MIN(1,30*B4)</f>
        <v>3.0000000000000001E-3</v>
      </c>
      <c r="F7" s="26">
        <f>E6</f>
        <v>1E-4</v>
      </c>
    </row>
    <row r="8" spans="1:6" ht="15.75" thickBot="1" x14ac:dyDescent="0.3">
      <c r="D8" s="68" t="s">
        <v>34</v>
      </c>
      <c r="E8" s="15">
        <v>1</v>
      </c>
      <c r="F8" s="27">
        <f>E7</f>
        <v>3.0000000000000001E-3</v>
      </c>
    </row>
    <row r="11" spans="1:6" ht="15.75" thickBot="1" x14ac:dyDescent="0.3">
      <c r="D11" s="2" t="s">
        <v>100</v>
      </c>
    </row>
    <row r="12" spans="1:6" ht="15.75" thickBot="1" x14ac:dyDescent="0.3">
      <c r="D12" s="52" t="s">
        <v>99</v>
      </c>
      <c r="E12" s="54" t="s">
        <v>36</v>
      </c>
    </row>
    <row r="13" spans="1:6" x14ac:dyDescent="0.25">
      <c r="D13" s="55" t="s">
        <v>51</v>
      </c>
      <c r="E13" s="26">
        <f>1/30*B3</f>
        <v>1.1111111111111112E-6</v>
      </c>
    </row>
    <row r="14" spans="1:6" x14ac:dyDescent="0.25">
      <c r="D14" s="56" t="s">
        <v>52</v>
      </c>
      <c r="E14" s="26">
        <f>1/10*B3</f>
        <v>3.3333333333333337E-6</v>
      </c>
    </row>
    <row r="15" spans="1:6" x14ac:dyDescent="0.25">
      <c r="D15" s="57" t="s">
        <v>53</v>
      </c>
      <c r="E15" s="26">
        <f>1/3*B3</f>
        <v>1.1111111111111112E-5</v>
      </c>
    </row>
    <row r="16" spans="1:6" x14ac:dyDescent="0.25">
      <c r="D16" s="58" t="s">
        <v>54</v>
      </c>
      <c r="E16" s="26">
        <f>B3</f>
        <v>3.3333333333333335E-5</v>
      </c>
    </row>
    <row r="17" spans="2:5" x14ac:dyDescent="0.25">
      <c r="D17" s="59" t="s">
        <v>55</v>
      </c>
      <c r="E17" s="26">
        <f>B4</f>
        <v>1E-4</v>
      </c>
    </row>
    <row r="18" spans="2:5" x14ac:dyDescent="0.25">
      <c r="D18" s="60" t="s">
        <v>56</v>
      </c>
      <c r="E18" s="26">
        <f>3*B4</f>
        <v>3.0000000000000003E-4</v>
      </c>
    </row>
    <row r="19" spans="2:5" x14ac:dyDescent="0.25">
      <c r="D19" s="61" t="s">
        <v>57</v>
      </c>
      <c r="E19" s="26">
        <f>10*B4</f>
        <v>1E-3</v>
      </c>
    </row>
    <row r="20" spans="2:5" x14ac:dyDescent="0.25">
      <c r="D20" s="62" t="s">
        <v>58</v>
      </c>
      <c r="E20" s="12">
        <v>1</v>
      </c>
    </row>
    <row r="21" spans="2:5" x14ac:dyDescent="0.25">
      <c r="D21" s="57" t="s">
        <v>34</v>
      </c>
      <c r="E21" s="12"/>
    </row>
    <row r="22" spans="2:5" ht="15.75" thickBot="1" x14ac:dyDescent="0.3">
      <c r="D22" s="63" t="s">
        <v>59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5"/>
  <sheetViews>
    <sheetView topLeftCell="A7" workbookViewId="0">
      <selection activeCell="C10" sqref="C10:D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44</v>
      </c>
      <c r="C4" s="26">
        <f>IFERROR(MIN(1-PRODUCT(Q10:Q33),MAX(S10:S33)),"GR")</f>
        <v>0.55747578352070537</v>
      </c>
    </row>
    <row r="5" spans="2:25" x14ac:dyDescent="0.25">
      <c r="B5" s="40" t="s">
        <v>38</v>
      </c>
      <c r="C5" s="26">
        <f>MIN(1-PRODUCT(R10:R33),MAX(T10:T33))</f>
        <v>0.55747578352070537</v>
      </c>
    </row>
    <row r="6" spans="2:25" ht="15.75" thickBot="1" x14ac:dyDescent="0.3">
      <c r="B6" s="41" t="s">
        <v>45</v>
      </c>
      <c r="C6" s="17" t="str">
        <f>IF(1-PRODUCT(R10:R33)&gt;MAX(T10:T33),"Ja","Nee")</f>
        <v>Nee</v>
      </c>
    </row>
    <row r="8" spans="2:25" ht="15.75" thickBot="1" x14ac:dyDescent="0.3">
      <c r="Q8" t="s">
        <v>63</v>
      </c>
    </row>
    <row r="9" spans="2:25" ht="60.75" thickBot="1" x14ac:dyDescent="0.3">
      <c r="B9" s="18" t="s">
        <v>0</v>
      </c>
      <c r="C9" s="19" t="s">
        <v>1</v>
      </c>
      <c r="D9" s="19" t="s">
        <v>78</v>
      </c>
      <c r="E9" s="21" t="s">
        <v>3</v>
      </c>
      <c r="F9" s="18" t="s">
        <v>20</v>
      </c>
      <c r="G9" s="19" t="s">
        <v>4</v>
      </c>
      <c r="H9" s="20" t="s">
        <v>5</v>
      </c>
      <c r="I9" s="18" t="s">
        <v>19</v>
      </c>
      <c r="J9" s="19" t="s">
        <v>6</v>
      </c>
      <c r="K9" s="20" t="s">
        <v>7</v>
      </c>
      <c r="L9" s="19" t="s">
        <v>24</v>
      </c>
      <c r="M9" s="19" t="s">
        <v>25</v>
      </c>
      <c r="N9" s="19" t="s">
        <v>26</v>
      </c>
      <c r="O9" s="20" t="s">
        <v>27</v>
      </c>
      <c r="P9" s="2"/>
      <c r="Q9" s="36" t="s">
        <v>39</v>
      </c>
      <c r="R9" s="37" t="s">
        <v>40</v>
      </c>
      <c r="S9" s="37" t="s">
        <v>42</v>
      </c>
      <c r="T9" s="37" t="s">
        <v>43</v>
      </c>
      <c r="U9" s="38" t="s">
        <v>60</v>
      </c>
      <c r="V9" s="38" t="s">
        <v>61</v>
      </c>
      <c r="W9" s="4"/>
      <c r="X9" s="39" t="s">
        <v>62</v>
      </c>
      <c r="Y9" s="35"/>
    </row>
    <row r="10" spans="2:25" x14ac:dyDescent="0.25">
      <c r="B10" s="3" t="s">
        <v>8</v>
      </c>
      <c r="C10" s="4">
        <v>0</v>
      </c>
      <c r="D10" s="4">
        <v>0.78700000000000003</v>
      </c>
      <c r="E10" s="22" t="s">
        <v>17</v>
      </c>
      <c r="F10" s="3" t="s">
        <v>21</v>
      </c>
      <c r="G10" s="5">
        <v>9.6800000000000005E-6</v>
      </c>
      <c r="H10" s="25">
        <v>3.2534480000000004E-5</v>
      </c>
      <c r="I10" s="3" t="s">
        <v>18</v>
      </c>
      <c r="J10" s="5"/>
      <c r="K10" s="25"/>
      <c r="L10" s="29">
        <f t="shared" ref="L10:L33" si="0">IF($E10="Nee",0,IF(I10="Ja",IF(ISNUMBER(J10),J10,"-"),IF(ISNUMBER(G10),G10,"-")))</f>
        <v>9.6800000000000005E-6</v>
      </c>
      <c r="M10" s="5">
        <f t="shared" ref="M10:M33" si="1">IF($E10="Nee",0,IF(I10="Ja",IF(ISNUMBER(K10),K10,"-"),IF(ISNUMBER(H10),H10,"-")))</f>
        <v>3.2534480000000004E-5</v>
      </c>
      <c r="N10" s="6">
        <f t="shared" ref="N10:N33" si="2">IF(ISNUMBER(L10),IF(M10=0,1,M10/L10),"-")</f>
        <v>3.3610000000000002</v>
      </c>
      <c r="O10" s="30" t="str">
        <f t="shared" ref="O10:O33" si="3">IF(ISNUMBER($M10),W10,IF($X10,"D","ND"))</f>
        <v>+0</v>
      </c>
      <c r="Q10" s="31">
        <f t="shared" ref="Q10:Q13" si="4">IF(AND(F10="Geen faalkans",I10="Nee"),1,1-M10)</f>
        <v>0.99996746552000004</v>
      </c>
      <c r="R10" s="10">
        <f>IF(M10="-",1,Q10)</f>
        <v>0.99996746552000004</v>
      </c>
      <c r="S10" s="10">
        <f t="shared" ref="S10:S13" si="5">IF(AND(F10="Geen faalkans",I10="Nee"),0,L10*$C$3)</f>
        <v>2.7975199999999997E-4</v>
      </c>
      <c r="T10" s="10">
        <f>IF(L10="-",0,S10)</f>
        <v>2.7975199999999997E-4</v>
      </c>
      <c r="U10" s="9">
        <f t="array" ref="U10">MIN(IF('Normen en duidingsklassen'!$E$13:$E$20&gt;=$M10,'Normen en duidingsklassen'!$E$13:$E$20))</f>
        <v>3.3333333333333335E-5</v>
      </c>
      <c r="V10" s="9">
        <f>IFERROR(MATCH($U10,'Normen en duidingsklassen'!$E$13:$E$20,),1)</f>
        <v>4</v>
      </c>
      <c r="W10" s="9" t="str">
        <f>INDEX('Normen en duidingsklassen'!$D$13:$D$20,STPH!V10)</f>
        <v>+0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0.78700000000000003</v>
      </c>
      <c r="D11" s="9">
        <v>1.9330000000000001</v>
      </c>
      <c r="E11" s="23" t="s">
        <v>17</v>
      </c>
      <c r="F11" s="8" t="s">
        <v>21</v>
      </c>
      <c r="G11" s="10">
        <v>1.1100000000000001E-3</v>
      </c>
      <c r="H11" s="26">
        <v>4.9261800000000005E-3</v>
      </c>
      <c r="I11" s="8" t="s">
        <v>18</v>
      </c>
      <c r="J11" s="10"/>
      <c r="K11" s="26"/>
      <c r="L11" s="31">
        <f t="shared" si="0"/>
        <v>1.1100000000000001E-3</v>
      </c>
      <c r="M11" s="10">
        <f t="shared" si="1"/>
        <v>4.9261800000000005E-3</v>
      </c>
      <c r="N11" s="11">
        <f t="shared" si="2"/>
        <v>4.4379999999999997</v>
      </c>
      <c r="O11" s="32" t="str">
        <f t="shared" si="3"/>
        <v>-III</v>
      </c>
      <c r="Q11" s="31">
        <f t="shared" si="4"/>
        <v>0.99507382</v>
      </c>
      <c r="R11" s="10">
        <f t="shared" ref="R11:R13" si="6">IF(M11="-",1,Q11)</f>
        <v>0.99507382</v>
      </c>
      <c r="S11" s="10">
        <f t="shared" si="5"/>
        <v>3.2079000000000003E-2</v>
      </c>
      <c r="T11" s="10">
        <f t="shared" ref="T11:T13" si="7">IF(L11="-",0,S11)</f>
        <v>3.2079000000000003E-2</v>
      </c>
      <c r="U11" s="9">
        <f t="array" ref="U11">MIN(IF('Normen en duidingsklassen'!$E$13:$E$20&gt;=$M11,'Normen en duidingsklassen'!$E$13:$E$20))</f>
        <v>1</v>
      </c>
      <c r="V11" s="9">
        <f>IFERROR(MATCH($U11,'Normen en duidingsklassen'!$E$13:$E$20,),1)</f>
        <v>8</v>
      </c>
      <c r="W11" s="9" t="str">
        <f>INDEX('Normen en duidingsklassen'!$D$13:$D$20,STPH!V11)</f>
        <v>-III</v>
      </c>
      <c r="X11" s="12" t="b">
        <f t="shared" ref="X11:X33" si="8">IF($E11="Ja",IF($I11="Ja",NOT(ISNUMBER($J11)),FALSE),FALSE)</f>
        <v>0</v>
      </c>
    </row>
    <row r="12" spans="2:25" x14ac:dyDescent="0.25">
      <c r="B12" s="8" t="s">
        <v>10</v>
      </c>
      <c r="C12" s="9">
        <v>1.9330000000000001</v>
      </c>
      <c r="D12" s="9">
        <v>3.0840000000000001</v>
      </c>
      <c r="E12" s="23" t="s">
        <v>17</v>
      </c>
      <c r="F12" s="8" t="s">
        <v>21</v>
      </c>
      <c r="G12" s="10">
        <v>2.4299999999999999E-3</v>
      </c>
      <c r="H12" s="26">
        <v>1.082079E-2</v>
      </c>
      <c r="I12" s="8" t="s">
        <v>18</v>
      </c>
      <c r="J12" s="10"/>
      <c r="K12" s="26"/>
      <c r="L12" s="31">
        <f t="shared" si="0"/>
        <v>2.4299999999999999E-3</v>
      </c>
      <c r="M12" s="10">
        <f t="shared" si="1"/>
        <v>1.082079E-2</v>
      </c>
      <c r="N12" s="11">
        <f t="shared" si="2"/>
        <v>4.4530000000000003</v>
      </c>
      <c r="O12" s="32" t="str">
        <f t="shared" si="3"/>
        <v>-III</v>
      </c>
      <c r="Q12" s="31">
        <f t="shared" si="4"/>
        <v>0.98917920999999998</v>
      </c>
      <c r="R12" s="10">
        <f t="shared" si="6"/>
        <v>0.98917920999999998</v>
      </c>
      <c r="S12" s="10">
        <f t="shared" si="5"/>
        <v>7.0226999999999998E-2</v>
      </c>
      <c r="T12" s="10">
        <f t="shared" si="7"/>
        <v>7.0226999999999998E-2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duidingsklassen'!$E$13:$E$20,),1)</f>
        <v>8</v>
      </c>
      <c r="W12" s="9" t="str">
        <f>INDEX('Normen en duidingsklassen'!$D$13:$D$20,STPH!V12)</f>
        <v>-III</v>
      </c>
      <c r="X12" s="12" t="b">
        <f t="shared" si="8"/>
        <v>0</v>
      </c>
    </row>
    <row r="13" spans="2:25" x14ac:dyDescent="0.25">
      <c r="B13" s="8" t="s">
        <v>11</v>
      </c>
      <c r="C13" s="9">
        <v>3.0840000000000001</v>
      </c>
      <c r="D13" s="9">
        <v>3.585</v>
      </c>
      <c r="E13" s="23" t="s">
        <v>17</v>
      </c>
      <c r="F13" s="8" t="s">
        <v>21</v>
      </c>
      <c r="G13" s="10">
        <v>6.1000000000000004E-3</v>
      </c>
      <c r="H13" s="26">
        <v>1.5268299999999999E-2</v>
      </c>
      <c r="I13" s="8" t="s">
        <v>18</v>
      </c>
      <c r="J13" s="10"/>
      <c r="K13" s="26"/>
      <c r="L13" s="31">
        <f t="shared" si="0"/>
        <v>6.1000000000000004E-3</v>
      </c>
      <c r="M13" s="10">
        <f t="shared" si="1"/>
        <v>1.5268299999999999E-2</v>
      </c>
      <c r="N13" s="11">
        <f t="shared" si="2"/>
        <v>2.5029999999999997</v>
      </c>
      <c r="O13" s="32" t="str">
        <f t="shared" si="3"/>
        <v>-III</v>
      </c>
      <c r="Q13" s="31">
        <f t="shared" si="4"/>
        <v>0.98473169999999999</v>
      </c>
      <c r="R13" s="10">
        <f t="shared" si="6"/>
        <v>0.98473169999999999</v>
      </c>
      <c r="S13" s="10">
        <f t="shared" si="5"/>
        <v>0.17629</v>
      </c>
      <c r="T13" s="10">
        <f t="shared" si="7"/>
        <v>0.17629</v>
      </c>
      <c r="U13" s="9">
        <f t="array" ref="U13">MIN(IF('Normen en duidingsklassen'!$E$13:$E$20&gt;=$M13,'Normen en duidingsklassen'!$E$13:$E$20))</f>
        <v>1</v>
      </c>
      <c r="V13" s="9">
        <f>IFERROR(MATCH($U13,'Normen en duidingsklassen'!$E$13:$E$20,),1)</f>
        <v>8</v>
      </c>
      <c r="W13" s="9" t="str">
        <f>INDEX('Normen en duidingsklassen'!$D$13:$D$20,STPH!V13)</f>
        <v>-III</v>
      </c>
      <c r="X13" s="12" t="b">
        <f t="shared" si="8"/>
        <v>0</v>
      </c>
    </row>
    <row r="14" spans="2:25" x14ac:dyDescent="0.25">
      <c r="B14" s="8" t="s">
        <v>12</v>
      </c>
      <c r="C14" s="9">
        <v>3.585</v>
      </c>
      <c r="D14" s="9">
        <v>4.3879999999999999</v>
      </c>
      <c r="E14" s="23" t="s">
        <v>17</v>
      </c>
      <c r="F14" s="8" t="s">
        <v>21</v>
      </c>
      <c r="G14" s="10">
        <v>2.3200000000000001E-5</v>
      </c>
      <c r="H14" s="26">
        <v>7.9088800000000001E-5</v>
      </c>
      <c r="I14" s="8" t="s">
        <v>18</v>
      </c>
      <c r="J14" s="10"/>
      <c r="K14" s="26"/>
      <c r="L14" s="31">
        <f t="shared" si="0"/>
        <v>2.3200000000000001E-5</v>
      </c>
      <c r="M14" s="10">
        <f t="shared" si="1"/>
        <v>7.9088800000000001E-5</v>
      </c>
      <c r="N14" s="11">
        <f t="shared" si="2"/>
        <v>3.4089999999999998</v>
      </c>
      <c r="O14" s="32" t="str">
        <f t="shared" si="3"/>
        <v>0</v>
      </c>
      <c r="Q14" s="31">
        <f t="shared" ref="Q14:Q33" si="9">IF(AND(F14="Geen faalkans",I14="Nee"),1,1-M14)</f>
        <v>0.99992091120000004</v>
      </c>
      <c r="R14" s="10">
        <f t="shared" ref="R14:R33" si="10">IF(M14="-",1,Q14)</f>
        <v>0.99992091120000004</v>
      </c>
      <c r="S14" s="10">
        <f t="shared" ref="S14:S33" si="11">IF(AND(F14="Geen faalkans",I14="Nee"),0,L14*$C$3)</f>
        <v>6.7047999999999999E-4</v>
      </c>
      <c r="T14" s="10">
        <f t="shared" ref="T14:T33" si="12">IF(L14="-",0,S14)</f>
        <v>6.7047999999999999E-4</v>
      </c>
      <c r="U14" s="9">
        <f t="array" ref="U14">MIN(IF('Normen en duidingsklassen'!$E$13:$E$20&gt;=$M14,'Normen en duidingsklassen'!$E$13:$E$20))</f>
        <v>1E-4</v>
      </c>
      <c r="V14" s="9">
        <f>IFERROR(MATCH($U14,'Normen en duidingsklassen'!$E$13:$E$20,),1)</f>
        <v>5</v>
      </c>
      <c r="W14" s="9" t="str">
        <f>INDEX('Normen en duidingsklassen'!$D$13:$D$20,STPH!V14)</f>
        <v>0</v>
      </c>
      <c r="X14" s="12" t="b">
        <f t="shared" si="8"/>
        <v>0</v>
      </c>
    </row>
    <row r="15" spans="2:25" x14ac:dyDescent="0.25">
      <c r="B15" s="8" t="s">
        <v>13</v>
      </c>
      <c r="C15" s="9">
        <v>4.3879999999999999</v>
      </c>
      <c r="D15" s="9">
        <v>7.1239999999999997</v>
      </c>
      <c r="E15" s="23" t="s">
        <v>17</v>
      </c>
      <c r="F15" s="8" t="s">
        <v>21</v>
      </c>
      <c r="G15" s="10">
        <v>2.8900000000000001E-5</v>
      </c>
      <c r="H15" s="26">
        <v>2.6611119999999999E-4</v>
      </c>
      <c r="I15" s="8" t="s">
        <v>18</v>
      </c>
      <c r="J15" s="10"/>
      <c r="K15" s="26"/>
      <c r="L15" s="31">
        <f t="shared" si="0"/>
        <v>2.8900000000000001E-5</v>
      </c>
      <c r="M15" s="10">
        <f t="shared" si="1"/>
        <v>2.6611119999999999E-4</v>
      </c>
      <c r="N15" s="11">
        <f t="shared" si="2"/>
        <v>9.2079999999999984</v>
      </c>
      <c r="O15" s="32" t="str">
        <f t="shared" si="3"/>
        <v>-I</v>
      </c>
      <c r="Q15" s="31">
        <f t="shared" si="9"/>
        <v>0.99973388880000003</v>
      </c>
      <c r="R15" s="10">
        <f t="shared" si="10"/>
        <v>0.99973388880000003</v>
      </c>
      <c r="S15" s="10">
        <f t="shared" si="11"/>
        <v>8.3520999999999997E-4</v>
      </c>
      <c r="T15" s="10">
        <f t="shared" si="12"/>
        <v>8.3520999999999997E-4</v>
      </c>
      <c r="U15" s="9">
        <f t="array" ref="U15">MIN(IF('Normen en duidingsklassen'!$E$13:$E$20&gt;=$M15,'Normen en duidingsklassen'!$E$13:$E$20))</f>
        <v>3.0000000000000003E-4</v>
      </c>
      <c r="V15" s="9">
        <f>IFERROR(MATCH($U15,'Normen en duidingsklassen'!$E$13:$E$20,),1)</f>
        <v>6</v>
      </c>
      <c r="W15" s="9" t="str">
        <f>INDEX('Normen en duidingsklassen'!$D$13:$D$20,STPH!V15)</f>
        <v>-I</v>
      </c>
      <c r="X15" s="12" t="b">
        <f t="shared" si="8"/>
        <v>0</v>
      </c>
    </row>
    <row r="16" spans="2:25" x14ac:dyDescent="0.25">
      <c r="B16" s="8" t="s">
        <v>14</v>
      </c>
      <c r="C16" s="9">
        <v>7.1239999999999997</v>
      </c>
      <c r="D16" s="9">
        <v>7.7080000000000002</v>
      </c>
      <c r="E16" s="23" t="s">
        <v>17</v>
      </c>
      <c r="F16" s="8" t="s">
        <v>21</v>
      </c>
      <c r="G16" s="10">
        <v>1.1299999999999999E-3</v>
      </c>
      <c r="H16" s="26">
        <v>3.1097600000000018E-3</v>
      </c>
      <c r="I16" s="8" t="s">
        <v>18</v>
      </c>
      <c r="J16" s="10"/>
      <c r="K16" s="26"/>
      <c r="L16" s="31">
        <f t="shared" si="0"/>
        <v>1.1299999999999999E-3</v>
      </c>
      <c r="M16" s="10">
        <f t="shared" si="1"/>
        <v>3.1097600000000018E-3</v>
      </c>
      <c r="N16" s="11">
        <f t="shared" si="2"/>
        <v>2.7520000000000016</v>
      </c>
      <c r="O16" s="32" t="str">
        <f t="shared" si="3"/>
        <v>-III</v>
      </c>
      <c r="Q16" s="31">
        <f t="shared" si="9"/>
        <v>0.99689024000000004</v>
      </c>
      <c r="R16" s="10">
        <f t="shared" si="10"/>
        <v>0.99689024000000004</v>
      </c>
      <c r="S16" s="10">
        <f t="shared" si="11"/>
        <v>3.2656999999999999E-2</v>
      </c>
      <c r="T16" s="10">
        <f t="shared" si="12"/>
        <v>3.2656999999999999E-2</v>
      </c>
      <c r="U16" s="9">
        <f t="array" ref="U16">MIN(IF('Normen en duidingsklassen'!$E$13:$E$20&gt;=$M16,'Normen en duidingsklassen'!$E$13:$E$20))</f>
        <v>1</v>
      </c>
      <c r="V16" s="9">
        <f>IFERROR(MATCH($U16,'Normen en duidingsklassen'!$E$13:$E$20,),1)</f>
        <v>8</v>
      </c>
      <c r="W16" s="9" t="str">
        <f>INDEX('Normen en duidingsklassen'!$D$13:$D$20,STPH!V16)</f>
        <v>-III</v>
      </c>
      <c r="X16" s="12" t="b">
        <f t="shared" si="8"/>
        <v>0</v>
      </c>
    </row>
    <row r="17" spans="2:24" x14ac:dyDescent="0.25">
      <c r="B17" s="8" t="s">
        <v>15</v>
      </c>
      <c r="C17" s="9">
        <v>7.7080000000000002</v>
      </c>
      <c r="D17" s="9">
        <v>8.1180000000000003</v>
      </c>
      <c r="E17" s="23" t="s">
        <v>17</v>
      </c>
      <c r="F17" s="8" t="s">
        <v>21</v>
      </c>
      <c r="G17" s="10">
        <v>3.5700000000000003E-2</v>
      </c>
      <c r="H17" s="26">
        <v>7.9611000000000015E-2</v>
      </c>
      <c r="I17" s="8" t="s">
        <v>18</v>
      </c>
      <c r="J17" s="10"/>
      <c r="K17" s="26"/>
      <c r="L17" s="31">
        <f t="shared" si="0"/>
        <v>3.5700000000000003E-2</v>
      </c>
      <c r="M17" s="10">
        <f t="shared" si="1"/>
        <v>7.9611000000000015E-2</v>
      </c>
      <c r="N17" s="11">
        <f t="shared" si="2"/>
        <v>2.2300000000000004</v>
      </c>
      <c r="O17" s="32" t="str">
        <f t="shared" si="3"/>
        <v>-III</v>
      </c>
      <c r="Q17" s="31">
        <f t="shared" si="9"/>
        <v>0.92038900000000001</v>
      </c>
      <c r="R17" s="10">
        <f t="shared" si="10"/>
        <v>0.92038900000000001</v>
      </c>
      <c r="S17" s="10">
        <f t="shared" si="11"/>
        <v>1.03173</v>
      </c>
      <c r="T17" s="10">
        <f t="shared" si="12"/>
        <v>1.03173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duidingsklassen'!$E$13:$E$20,),1)</f>
        <v>8</v>
      </c>
      <c r="W17" s="9" t="str">
        <f>INDEX('Normen en duidingsklassen'!$D$13:$D$20,STPH!V17)</f>
        <v>-III</v>
      </c>
      <c r="X17" s="12" t="b">
        <f t="shared" si="8"/>
        <v>0</v>
      </c>
    </row>
    <row r="18" spans="2:24" x14ac:dyDescent="0.25">
      <c r="B18" s="8" t="s">
        <v>16</v>
      </c>
      <c r="C18" s="9">
        <v>8.1180000000000003</v>
      </c>
      <c r="D18" s="9">
        <v>8.9220000000000006</v>
      </c>
      <c r="E18" s="23" t="s">
        <v>17</v>
      </c>
      <c r="F18" s="8" t="s">
        <v>21</v>
      </c>
      <c r="G18" s="10">
        <v>2.4700000000000001E-5</v>
      </c>
      <c r="H18" s="26">
        <v>8.4276400000000019E-5</v>
      </c>
      <c r="I18" s="8" t="s">
        <v>18</v>
      </c>
      <c r="J18" s="10"/>
      <c r="K18" s="26"/>
      <c r="L18" s="31">
        <f t="shared" si="0"/>
        <v>2.4700000000000001E-5</v>
      </c>
      <c r="M18" s="10">
        <f t="shared" si="1"/>
        <v>8.4276400000000019E-5</v>
      </c>
      <c r="N18" s="11">
        <f t="shared" si="2"/>
        <v>3.4120000000000008</v>
      </c>
      <c r="O18" s="32" t="str">
        <f t="shared" si="3"/>
        <v>0</v>
      </c>
      <c r="Q18" s="31">
        <f t="shared" si="9"/>
        <v>0.99991572360000003</v>
      </c>
      <c r="R18" s="10">
        <f t="shared" si="10"/>
        <v>0.99991572360000003</v>
      </c>
      <c r="S18" s="10">
        <f t="shared" si="11"/>
        <v>7.1382999999999993E-4</v>
      </c>
      <c r="T18" s="10">
        <f t="shared" si="12"/>
        <v>7.1382999999999993E-4</v>
      </c>
      <c r="U18" s="9">
        <f t="array" ref="U18">MIN(IF('Normen en duidingsklassen'!$E$13:$E$20&gt;=$M18,'Normen en duidingsklassen'!$E$13:$E$20))</f>
        <v>1E-4</v>
      </c>
      <c r="V18" s="9">
        <f>IFERROR(MATCH($U18,'Normen en duidingsklassen'!$E$13:$E$20,),1)</f>
        <v>5</v>
      </c>
      <c r="W18" s="9" t="str">
        <f>INDEX('Normen en duidingsklassen'!$D$13:$D$20,STPH!V18)</f>
        <v>0</v>
      </c>
      <c r="X18" s="12" t="b">
        <f t="shared" si="8"/>
        <v>0</v>
      </c>
    </row>
    <row r="19" spans="2:24" x14ac:dyDescent="0.25">
      <c r="B19" s="8" t="s">
        <v>105</v>
      </c>
      <c r="C19" s="9">
        <v>8.9220000000000006</v>
      </c>
      <c r="D19" s="9">
        <v>9.3160000000000007</v>
      </c>
      <c r="E19" s="23" t="s">
        <v>17</v>
      </c>
      <c r="F19" s="8" t="s">
        <v>21</v>
      </c>
      <c r="G19" s="10">
        <v>1.7099999999999999E-3</v>
      </c>
      <c r="H19" s="26">
        <v>3.7312200000000004E-3</v>
      </c>
      <c r="I19" s="8" t="s">
        <v>18</v>
      </c>
      <c r="J19" s="10"/>
      <c r="K19" s="26"/>
      <c r="L19" s="31">
        <f t="shared" si="0"/>
        <v>1.7099999999999999E-3</v>
      </c>
      <c r="M19" s="10">
        <f t="shared" si="1"/>
        <v>3.7312200000000004E-3</v>
      </c>
      <c r="N19" s="11">
        <f t="shared" si="2"/>
        <v>2.1820000000000004</v>
      </c>
      <c r="O19" s="32" t="str">
        <f t="shared" si="3"/>
        <v>-III</v>
      </c>
      <c r="Q19" s="31">
        <f t="shared" si="9"/>
        <v>0.99626877999999996</v>
      </c>
      <c r="R19" s="10">
        <f t="shared" si="10"/>
        <v>0.99626877999999996</v>
      </c>
      <c r="S19" s="10">
        <f t="shared" si="11"/>
        <v>4.9418999999999998E-2</v>
      </c>
      <c r="T19" s="10">
        <f t="shared" si="12"/>
        <v>4.9418999999999998E-2</v>
      </c>
      <c r="U19" s="9">
        <f t="array" ref="U19">MIN(IF('Normen en duidingsklassen'!$E$13:$E$20&gt;=$M19,'Normen en duidingsklassen'!$E$13:$E$20))</f>
        <v>1</v>
      </c>
      <c r="V19" s="9">
        <f>IFERROR(MATCH($U19,'Normen en duidingsklassen'!$E$13:$E$20,),1)</f>
        <v>8</v>
      </c>
      <c r="W19" s="9" t="str">
        <f>INDEX('Normen en duidingsklassen'!$D$13:$D$20,STPH!V19)</f>
        <v>-III</v>
      </c>
      <c r="X19" s="12" t="b">
        <f t="shared" si="8"/>
        <v>0</v>
      </c>
    </row>
    <row r="20" spans="2:24" x14ac:dyDescent="0.25">
      <c r="B20" s="8" t="s">
        <v>106</v>
      </c>
      <c r="C20" s="9">
        <v>9.3160000000000007</v>
      </c>
      <c r="D20" s="9">
        <v>10.252000000000001</v>
      </c>
      <c r="E20" s="23" t="s">
        <v>17</v>
      </c>
      <c r="F20" s="8" t="s">
        <v>21</v>
      </c>
      <c r="G20" s="10">
        <v>0</v>
      </c>
      <c r="H20" s="26">
        <v>0</v>
      </c>
      <c r="I20" s="8" t="s">
        <v>18</v>
      </c>
      <c r="J20" s="10"/>
      <c r="K20" s="26"/>
      <c r="L20" s="31">
        <f t="shared" si="0"/>
        <v>0</v>
      </c>
      <c r="M20" s="10">
        <f t="shared" si="1"/>
        <v>0</v>
      </c>
      <c r="N20" s="11">
        <f t="shared" si="2"/>
        <v>1</v>
      </c>
      <c r="O20" s="32" t="str">
        <f t="shared" si="3"/>
        <v>+III</v>
      </c>
      <c r="Q20" s="31">
        <f t="shared" si="9"/>
        <v>1</v>
      </c>
      <c r="R20" s="10">
        <f t="shared" si="10"/>
        <v>1</v>
      </c>
      <c r="S20" s="10">
        <f t="shared" si="11"/>
        <v>0</v>
      </c>
      <c r="T20" s="10">
        <f t="shared" si="12"/>
        <v>0</v>
      </c>
      <c r="U20" s="9">
        <f t="array" ref="U20">MIN(IF('Normen en duidingsklassen'!$E$13:$E$20&gt;=$M20,'Normen en duidingsklassen'!$E$13:$E$20))</f>
        <v>1.1111111111111112E-6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 t="s">
        <v>107</v>
      </c>
      <c r="C21" s="9">
        <v>10.252000000000001</v>
      </c>
      <c r="D21" s="9">
        <v>11.069000000000001</v>
      </c>
      <c r="E21" s="23" t="s">
        <v>17</v>
      </c>
      <c r="F21" s="8" t="s">
        <v>21</v>
      </c>
      <c r="G21" s="10">
        <v>1.0000000000000001E-9</v>
      </c>
      <c r="H21" s="26">
        <v>3.4510000000000006E-9</v>
      </c>
      <c r="I21" s="8" t="s">
        <v>18</v>
      </c>
      <c r="J21" s="10"/>
      <c r="K21" s="26"/>
      <c r="L21" s="31">
        <f t="shared" si="0"/>
        <v>1.0000000000000001E-9</v>
      </c>
      <c r="M21" s="10">
        <f t="shared" si="1"/>
        <v>3.4510000000000006E-9</v>
      </c>
      <c r="N21" s="11">
        <f t="shared" si="2"/>
        <v>3.4510000000000005</v>
      </c>
      <c r="O21" s="32" t="str">
        <f t="shared" si="3"/>
        <v>+III</v>
      </c>
      <c r="Q21" s="31">
        <f t="shared" si="9"/>
        <v>0.99999999654899996</v>
      </c>
      <c r="R21" s="10">
        <f t="shared" si="10"/>
        <v>0.99999999654899996</v>
      </c>
      <c r="S21" s="10">
        <f t="shared" si="11"/>
        <v>2.8900000000000001E-8</v>
      </c>
      <c r="T21" s="10">
        <f t="shared" si="12"/>
        <v>2.8900000000000001E-8</v>
      </c>
      <c r="U21" s="9">
        <f t="array" ref="U21">MIN(IF('Normen en duidingsklassen'!$E$13:$E$20&gt;=$M21,'Normen en duidingsklassen'!$E$13:$E$20))</f>
        <v>1.1111111111111112E-6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108</v>
      </c>
      <c r="C22" s="9">
        <v>11.069000000000001</v>
      </c>
      <c r="D22" s="9">
        <v>12.009</v>
      </c>
      <c r="E22" s="23" t="s">
        <v>17</v>
      </c>
      <c r="F22" s="8" t="s">
        <v>21</v>
      </c>
      <c r="G22" s="10">
        <v>5.7099999999999998E-3</v>
      </c>
      <c r="H22" s="26">
        <v>2.181219999999999E-2</v>
      </c>
      <c r="I22" s="8" t="s">
        <v>18</v>
      </c>
      <c r="J22" s="10"/>
      <c r="K22" s="26"/>
      <c r="L22" s="31">
        <f t="shared" si="0"/>
        <v>5.7099999999999998E-3</v>
      </c>
      <c r="M22" s="10">
        <f t="shared" si="1"/>
        <v>2.181219999999999E-2</v>
      </c>
      <c r="N22" s="11">
        <f t="shared" si="2"/>
        <v>3.8199999999999985</v>
      </c>
      <c r="O22" s="32" t="str">
        <f t="shared" si="3"/>
        <v>-III</v>
      </c>
      <c r="Q22" s="31">
        <f t="shared" si="9"/>
        <v>0.97818780000000005</v>
      </c>
      <c r="R22" s="10">
        <f t="shared" si="10"/>
        <v>0.97818780000000005</v>
      </c>
      <c r="S22" s="10">
        <f t="shared" si="11"/>
        <v>0.165019</v>
      </c>
      <c r="T22" s="10">
        <f t="shared" si="12"/>
        <v>0.165019</v>
      </c>
      <c r="U22" s="9">
        <f t="array" ref="U22">MIN(IF('Normen en duidingsklassen'!$E$13:$E$20&gt;=$M22,'Normen en duidingsklassen'!$E$13:$E$20))</f>
        <v>1</v>
      </c>
      <c r="V22" s="9">
        <f>IFERROR(MATCH($U22,'Normen en duidingsklassen'!$E$13:$E$20,),1)</f>
        <v>8</v>
      </c>
      <c r="W22" s="9" t="str">
        <f>INDEX('Normen en duidingsklassen'!$D$13:$D$20,STPH!V22)</f>
        <v>-III</v>
      </c>
      <c r="X22" s="12" t="b">
        <f t="shared" si="8"/>
        <v>0</v>
      </c>
    </row>
    <row r="23" spans="2:24" x14ac:dyDescent="0.25">
      <c r="B23" s="8" t="s">
        <v>109</v>
      </c>
      <c r="C23" s="9">
        <v>12.009</v>
      </c>
      <c r="D23" s="9">
        <v>13.311999999999999</v>
      </c>
      <c r="E23" s="23" t="s">
        <v>17</v>
      </c>
      <c r="F23" s="8" t="s">
        <v>21</v>
      </c>
      <c r="G23" s="10">
        <v>3.1300000000000001E-2</v>
      </c>
      <c r="H23" s="26">
        <v>0.15365169999999992</v>
      </c>
      <c r="I23" s="8" t="s">
        <v>18</v>
      </c>
      <c r="J23" s="10"/>
      <c r="K23" s="26"/>
      <c r="L23" s="31">
        <f t="shared" si="0"/>
        <v>3.1300000000000001E-2</v>
      </c>
      <c r="M23" s="10">
        <f t="shared" si="1"/>
        <v>0.15365169999999992</v>
      </c>
      <c r="N23" s="11">
        <f t="shared" si="2"/>
        <v>4.9089999999999971</v>
      </c>
      <c r="O23" s="32" t="str">
        <f t="shared" si="3"/>
        <v>-III</v>
      </c>
      <c r="Q23" s="31">
        <f t="shared" si="9"/>
        <v>0.84634830000000005</v>
      </c>
      <c r="R23" s="10">
        <f t="shared" si="10"/>
        <v>0.84634830000000005</v>
      </c>
      <c r="S23" s="10">
        <f t="shared" si="11"/>
        <v>0.90456999999999999</v>
      </c>
      <c r="T23" s="10">
        <f t="shared" si="12"/>
        <v>0.90456999999999999</v>
      </c>
      <c r="U23" s="9">
        <f t="array" ref="U23">MIN(IF('Normen en duidingsklassen'!$E$13:$E$20&gt;=$M23,'Normen en duidingsklassen'!$E$13:$E$20))</f>
        <v>1</v>
      </c>
      <c r="V23" s="9">
        <f>IFERROR(MATCH($U23,'Normen en duidingsklassen'!$E$13:$E$20,),1)</f>
        <v>8</v>
      </c>
      <c r="W23" s="9" t="str">
        <f>INDEX('Normen en duidingsklassen'!$D$13:$D$20,STPH!V23)</f>
        <v>-III</v>
      </c>
      <c r="X23" s="12" t="b">
        <f t="shared" si="8"/>
        <v>0</v>
      </c>
    </row>
    <row r="24" spans="2:24" x14ac:dyDescent="0.25">
      <c r="B24" s="8" t="s">
        <v>110</v>
      </c>
      <c r="C24" s="9">
        <v>13.311999999999999</v>
      </c>
      <c r="D24" s="9">
        <v>13.815</v>
      </c>
      <c r="E24" s="23" t="s">
        <v>17</v>
      </c>
      <c r="F24" s="8" t="s">
        <v>21</v>
      </c>
      <c r="G24" s="10">
        <v>6.4900000000000001E-3</v>
      </c>
      <c r="H24" s="26">
        <v>1.6283410000000002E-2</v>
      </c>
      <c r="I24" s="8" t="s">
        <v>18</v>
      </c>
      <c r="J24" s="10"/>
      <c r="K24" s="26"/>
      <c r="L24" s="31">
        <f t="shared" si="0"/>
        <v>6.4900000000000001E-3</v>
      </c>
      <c r="M24" s="10">
        <f t="shared" si="1"/>
        <v>1.6283410000000002E-2</v>
      </c>
      <c r="N24" s="11">
        <f t="shared" si="2"/>
        <v>2.5090000000000003</v>
      </c>
      <c r="O24" s="32" t="str">
        <f t="shared" si="3"/>
        <v>-III</v>
      </c>
      <c r="Q24" s="31">
        <f t="shared" si="9"/>
        <v>0.98371659</v>
      </c>
      <c r="R24" s="10">
        <f t="shared" si="10"/>
        <v>0.98371659</v>
      </c>
      <c r="S24" s="10">
        <f t="shared" si="11"/>
        <v>0.18756100000000001</v>
      </c>
      <c r="T24" s="10">
        <f t="shared" si="12"/>
        <v>0.18756100000000001</v>
      </c>
      <c r="U24" s="9">
        <f t="array" ref="U24">MIN(IF('Normen en duidingsklassen'!$E$13:$E$20&gt;=$M24,'Normen en duidingsklassen'!$E$13:$E$20))</f>
        <v>1</v>
      </c>
      <c r="V24" s="9">
        <f>IFERROR(MATCH($U24,'Normen en duidingsklassen'!$E$13:$E$20,),1)</f>
        <v>8</v>
      </c>
      <c r="W24" s="9" t="str">
        <f>INDEX('Normen en duidingsklassen'!$D$13:$D$20,STPH!V24)</f>
        <v>-III</v>
      </c>
      <c r="X24" s="12" t="b">
        <f t="shared" si="8"/>
        <v>0</v>
      </c>
    </row>
    <row r="25" spans="2:24" x14ac:dyDescent="0.25">
      <c r="B25" s="8" t="s">
        <v>111</v>
      </c>
      <c r="C25" s="9">
        <v>13.815</v>
      </c>
      <c r="D25" s="9">
        <v>14.815</v>
      </c>
      <c r="E25" s="23" t="s">
        <v>17</v>
      </c>
      <c r="F25" s="8" t="s">
        <v>21</v>
      </c>
      <c r="G25" s="10">
        <v>4.86E-4</v>
      </c>
      <c r="H25" s="26">
        <v>1.944E-3</v>
      </c>
      <c r="I25" s="8" t="s">
        <v>18</v>
      </c>
      <c r="J25" s="10"/>
      <c r="K25" s="26"/>
      <c r="L25" s="31">
        <f t="shared" si="0"/>
        <v>4.86E-4</v>
      </c>
      <c r="M25" s="10">
        <f t="shared" si="1"/>
        <v>1.944E-3</v>
      </c>
      <c r="N25" s="11">
        <f t="shared" si="2"/>
        <v>4</v>
      </c>
      <c r="O25" s="32" t="str">
        <f t="shared" si="3"/>
        <v>-III</v>
      </c>
      <c r="Q25" s="31">
        <f t="shared" si="9"/>
        <v>0.99805600000000005</v>
      </c>
      <c r="R25" s="10">
        <f t="shared" si="10"/>
        <v>0.99805600000000005</v>
      </c>
      <c r="S25" s="10">
        <f t="shared" si="11"/>
        <v>1.40454E-2</v>
      </c>
      <c r="T25" s="10">
        <f t="shared" si="12"/>
        <v>1.40454E-2</v>
      </c>
      <c r="U25" s="9">
        <f t="array" ref="U25">MIN(IF('Normen en duidingsklassen'!$E$13:$E$20&gt;=$M25,'Normen en duidingsklassen'!$E$13:$E$20))</f>
        <v>1</v>
      </c>
      <c r="V25" s="9">
        <f>IFERROR(MATCH($U25,'Normen en duidingsklassen'!$E$13:$E$20,),1)</f>
        <v>8</v>
      </c>
      <c r="W25" s="9" t="str">
        <f>INDEX('Normen en duidingsklassen'!$D$13:$D$20,STPH!V25)</f>
        <v>-III</v>
      </c>
      <c r="X25" s="12" t="b">
        <f t="shared" si="8"/>
        <v>0</v>
      </c>
    </row>
    <row r="26" spans="2:24" x14ac:dyDescent="0.25">
      <c r="B26" s="8" t="s">
        <v>112</v>
      </c>
      <c r="C26" s="9">
        <v>14.815</v>
      </c>
      <c r="D26" s="9">
        <v>15.917999999999999</v>
      </c>
      <c r="E26" s="23" t="s">
        <v>17</v>
      </c>
      <c r="F26" s="8" t="s">
        <v>21</v>
      </c>
      <c r="G26" s="10">
        <v>3.9500000000000001E-4</v>
      </c>
      <c r="H26" s="26">
        <v>1.7020549999999998E-3</v>
      </c>
      <c r="I26" s="8" t="s">
        <v>18</v>
      </c>
      <c r="J26" s="10"/>
      <c r="K26" s="26"/>
      <c r="L26" s="31">
        <f t="shared" si="0"/>
        <v>3.9500000000000001E-4</v>
      </c>
      <c r="M26" s="10">
        <f t="shared" si="1"/>
        <v>1.7020549999999998E-3</v>
      </c>
      <c r="N26" s="11">
        <f t="shared" si="2"/>
        <v>4.3089999999999993</v>
      </c>
      <c r="O26" s="32" t="str">
        <f t="shared" si="3"/>
        <v>-III</v>
      </c>
      <c r="Q26" s="31">
        <f t="shared" si="9"/>
        <v>0.99829794500000002</v>
      </c>
      <c r="R26" s="10">
        <f t="shared" si="10"/>
        <v>0.99829794500000002</v>
      </c>
      <c r="S26" s="10">
        <f t="shared" si="11"/>
        <v>1.14155E-2</v>
      </c>
      <c r="T26" s="10">
        <f t="shared" si="12"/>
        <v>1.14155E-2</v>
      </c>
      <c r="U26" s="9">
        <f t="array" ref="U26">MIN(IF('Normen en duidingsklassen'!$E$13:$E$20&gt;=$M26,'Normen en duidingsklassen'!$E$13:$E$20))</f>
        <v>1</v>
      </c>
      <c r="V26" s="9">
        <f>IFERROR(MATCH($U26,'Normen en duidingsklassen'!$E$13:$E$20,),1)</f>
        <v>8</v>
      </c>
      <c r="W26" s="9" t="str">
        <f>INDEX('Normen en duidingsklassen'!$D$13:$D$20,STPH!V26)</f>
        <v>-III</v>
      </c>
      <c r="X26" s="12" t="b">
        <f t="shared" si="8"/>
        <v>0</v>
      </c>
    </row>
    <row r="27" spans="2:24" x14ac:dyDescent="0.25">
      <c r="B27" s="8" t="s">
        <v>113</v>
      </c>
      <c r="C27" s="9">
        <v>15.917999999999999</v>
      </c>
      <c r="D27" s="9">
        <v>16.620999999999999</v>
      </c>
      <c r="E27" s="23" t="s">
        <v>17</v>
      </c>
      <c r="F27" s="8" t="s">
        <v>21</v>
      </c>
      <c r="G27" s="10">
        <v>2.7799999999999998E-4</v>
      </c>
      <c r="H27" s="26">
        <v>8.6430199999999941E-4</v>
      </c>
      <c r="I27" s="8" t="s">
        <v>18</v>
      </c>
      <c r="J27" s="10"/>
      <c r="K27" s="26"/>
      <c r="L27" s="31">
        <f t="shared" si="0"/>
        <v>2.7799999999999998E-4</v>
      </c>
      <c r="M27" s="10">
        <f t="shared" si="1"/>
        <v>8.6430199999999941E-4</v>
      </c>
      <c r="N27" s="11">
        <f t="shared" si="2"/>
        <v>3.1089999999999982</v>
      </c>
      <c r="O27" s="32" t="str">
        <f t="shared" si="3"/>
        <v>-II</v>
      </c>
      <c r="Q27" s="31">
        <f t="shared" si="9"/>
        <v>0.99913569800000002</v>
      </c>
      <c r="R27" s="10">
        <f t="shared" si="10"/>
        <v>0.99913569800000002</v>
      </c>
      <c r="S27" s="10">
        <f t="shared" si="11"/>
        <v>8.0341999999999983E-3</v>
      </c>
      <c r="T27" s="10">
        <f t="shared" si="12"/>
        <v>8.0341999999999983E-3</v>
      </c>
      <c r="U27" s="9">
        <f t="array" ref="U27">MIN(IF('Normen en duidingsklassen'!$E$13:$E$20&gt;=$M27,'Normen en duidingsklassen'!$E$13:$E$20))</f>
        <v>1E-3</v>
      </c>
      <c r="V27" s="9">
        <f>IFERROR(MATCH($U27,'Normen en duidingsklassen'!$E$13:$E$20,),1)</f>
        <v>7</v>
      </c>
      <c r="W27" s="9" t="str">
        <f>INDEX('Normen en duidingsklassen'!$D$13:$D$20,STPH!V27)</f>
        <v>-II</v>
      </c>
      <c r="X27" s="12" t="b">
        <f t="shared" si="8"/>
        <v>0</v>
      </c>
    </row>
    <row r="28" spans="2:24" x14ac:dyDescent="0.25">
      <c r="B28" s="8" t="s">
        <v>114</v>
      </c>
      <c r="C28" s="9">
        <v>16.620999999999999</v>
      </c>
      <c r="D28" s="9">
        <v>17.53</v>
      </c>
      <c r="E28" s="23" t="s">
        <v>17</v>
      </c>
      <c r="F28" s="8" t="s">
        <v>21</v>
      </c>
      <c r="G28" s="10">
        <v>1.2099999999999999E-3</v>
      </c>
      <c r="H28" s="26">
        <v>4.509670000000009E-3</v>
      </c>
      <c r="I28" s="8" t="s">
        <v>18</v>
      </c>
      <c r="J28" s="10"/>
      <c r="K28" s="26"/>
      <c r="L28" s="31">
        <f t="shared" si="0"/>
        <v>1.2099999999999999E-3</v>
      </c>
      <c r="M28" s="10">
        <f t="shared" si="1"/>
        <v>4.509670000000009E-3</v>
      </c>
      <c r="N28" s="11">
        <f t="shared" si="2"/>
        <v>3.7270000000000079</v>
      </c>
      <c r="O28" s="32" t="str">
        <f t="shared" si="3"/>
        <v>-III</v>
      </c>
      <c r="Q28" s="31">
        <f t="shared" si="9"/>
        <v>0.99549032999999998</v>
      </c>
      <c r="R28" s="10">
        <f t="shared" si="10"/>
        <v>0.99549032999999998</v>
      </c>
      <c r="S28" s="10">
        <f t="shared" si="11"/>
        <v>3.4968999999999993E-2</v>
      </c>
      <c r="T28" s="10">
        <f t="shared" si="12"/>
        <v>3.4968999999999993E-2</v>
      </c>
      <c r="U28" s="9">
        <f t="array" ref="U28">MIN(IF('Normen en duidingsklassen'!$E$13:$E$20&gt;=$M28,'Normen en duidingsklassen'!$E$13:$E$20))</f>
        <v>1</v>
      </c>
      <c r="V28" s="9">
        <f>IFERROR(MATCH($U28,'Normen en duidingsklassen'!$E$13:$E$20,),1)</f>
        <v>8</v>
      </c>
      <c r="W28" s="9" t="str">
        <f>INDEX('Normen en duidingsklassen'!$D$13:$D$20,STPH!V28)</f>
        <v>-III</v>
      </c>
      <c r="X28" s="12" t="b">
        <f t="shared" si="8"/>
        <v>0</v>
      </c>
    </row>
    <row r="29" spans="2:24" x14ac:dyDescent="0.25">
      <c r="B29" s="8" t="s">
        <v>115</v>
      </c>
      <c r="C29" s="9">
        <v>17.53</v>
      </c>
      <c r="D29" s="9">
        <v>18.428999999999998</v>
      </c>
      <c r="E29" s="23" t="s">
        <v>17</v>
      </c>
      <c r="F29" s="8" t="s">
        <v>21</v>
      </c>
      <c r="G29" s="10">
        <v>7.6899999999999996E-2</v>
      </c>
      <c r="H29" s="26">
        <v>0.28429929999999937</v>
      </c>
      <c r="I29" s="8" t="s">
        <v>18</v>
      </c>
      <c r="J29" s="10"/>
      <c r="K29" s="26"/>
      <c r="L29" s="31">
        <f t="shared" si="0"/>
        <v>7.6899999999999996E-2</v>
      </c>
      <c r="M29" s="10">
        <f t="shared" si="1"/>
        <v>0.28429929999999937</v>
      </c>
      <c r="N29" s="11">
        <f t="shared" si="2"/>
        <v>3.6969999999999921</v>
      </c>
      <c r="O29" s="32" t="str">
        <f t="shared" si="3"/>
        <v>-III</v>
      </c>
      <c r="Q29" s="31">
        <f t="shared" si="9"/>
        <v>0.71570070000000063</v>
      </c>
      <c r="R29" s="10">
        <f t="shared" si="10"/>
        <v>0.71570070000000063</v>
      </c>
      <c r="S29" s="10">
        <f t="shared" si="11"/>
        <v>2.22241</v>
      </c>
      <c r="T29" s="10">
        <f t="shared" si="12"/>
        <v>2.22241</v>
      </c>
      <c r="U29" s="9">
        <f t="array" ref="U29">MIN(IF('Normen en duidingsklassen'!$E$13:$E$20&gt;=$M29,'Normen en duidingsklassen'!$E$13:$E$20))</f>
        <v>1</v>
      </c>
      <c r="V29" s="9">
        <f>IFERROR(MATCH($U29,'Normen en duidingsklassen'!$E$13:$E$20,),1)</f>
        <v>8</v>
      </c>
      <c r="W29" s="9" t="str">
        <f>INDEX('Normen en duidingsklassen'!$D$13:$D$20,STPH!V29)</f>
        <v>-III</v>
      </c>
      <c r="X29" s="12" t="b">
        <f t="shared" si="8"/>
        <v>0</v>
      </c>
    </row>
    <row r="30" spans="2:24" x14ac:dyDescent="0.25">
      <c r="B30" s="8" t="s">
        <v>116</v>
      </c>
      <c r="C30" s="9">
        <v>18.428999999999998</v>
      </c>
      <c r="D30" s="9">
        <v>18.841000000000001</v>
      </c>
      <c r="E30" s="23" t="s">
        <v>17</v>
      </c>
      <c r="F30" s="8" t="s">
        <v>21</v>
      </c>
      <c r="G30" s="10">
        <v>1.3299999999999999E-2</v>
      </c>
      <c r="H30" s="26">
        <v>2.9738800000000103E-2</v>
      </c>
      <c r="I30" s="8" t="s">
        <v>18</v>
      </c>
      <c r="J30" s="10"/>
      <c r="K30" s="26"/>
      <c r="L30" s="31">
        <f t="shared" si="0"/>
        <v>1.3299999999999999E-2</v>
      </c>
      <c r="M30" s="10">
        <f t="shared" si="1"/>
        <v>2.9738800000000103E-2</v>
      </c>
      <c r="N30" s="11">
        <f t="shared" si="2"/>
        <v>2.2360000000000078</v>
      </c>
      <c r="O30" s="32" t="str">
        <f t="shared" si="3"/>
        <v>-III</v>
      </c>
      <c r="Q30" s="31">
        <f t="shared" si="9"/>
        <v>0.97026119999999993</v>
      </c>
      <c r="R30" s="10">
        <f t="shared" si="10"/>
        <v>0.97026119999999993</v>
      </c>
      <c r="S30" s="10">
        <f t="shared" si="11"/>
        <v>0.38436999999999993</v>
      </c>
      <c r="T30" s="10">
        <f t="shared" si="12"/>
        <v>0.38436999999999993</v>
      </c>
      <c r="U30" s="9">
        <f t="array" ref="U30">MIN(IF('Normen en duidingsklassen'!$E$13:$E$20&gt;=$M30,'Normen en duidingsklassen'!$E$13:$E$20))</f>
        <v>1</v>
      </c>
      <c r="V30" s="9">
        <f>IFERROR(MATCH($U30,'Normen en duidingsklassen'!$E$13:$E$20,),1)</f>
        <v>8</v>
      </c>
      <c r="W30" s="9" t="str">
        <f>INDEX('Normen en duidingsklassen'!$D$13:$D$20,STPH!V30)</f>
        <v>-III</v>
      </c>
      <c r="X30" s="12" t="b">
        <f t="shared" si="8"/>
        <v>0</v>
      </c>
    </row>
    <row r="31" spans="2:24" x14ac:dyDescent="0.25">
      <c r="B31" s="8" t="s">
        <v>117</v>
      </c>
      <c r="C31" s="9">
        <v>18.841000000000001</v>
      </c>
      <c r="D31" s="9">
        <v>19.25</v>
      </c>
      <c r="E31" s="23" t="s">
        <v>17</v>
      </c>
      <c r="F31" s="8" t="s">
        <v>21</v>
      </c>
      <c r="G31" s="10">
        <v>4.7400000000000003E-3</v>
      </c>
      <c r="H31" s="26">
        <v>1.0555979999999986E-2</v>
      </c>
      <c r="I31" s="8" t="s">
        <v>18</v>
      </c>
      <c r="J31" s="10"/>
      <c r="K31" s="26"/>
      <c r="L31" s="31">
        <f t="shared" si="0"/>
        <v>4.7400000000000003E-3</v>
      </c>
      <c r="M31" s="10">
        <f t="shared" si="1"/>
        <v>1.0555979999999986E-2</v>
      </c>
      <c r="N31" s="11">
        <f t="shared" si="2"/>
        <v>2.2269999999999968</v>
      </c>
      <c r="O31" s="32" t="str">
        <f t="shared" si="3"/>
        <v>-III</v>
      </c>
      <c r="Q31" s="31">
        <f t="shared" si="9"/>
        <v>0.98944401999999998</v>
      </c>
      <c r="R31" s="10">
        <f t="shared" si="10"/>
        <v>0.98944401999999998</v>
      </c>
      <c r="S31" s="10">
        <f t="shared" si="11"/>
        <v>0.136986</v>
      </c>
      <c r="T31" s="10">
        <f t="shared" si="12"/>
        <v>0.136986</v>
      </c>
      <c r="U31" s="9">
        <f t="array" ref="U31">MIN(IF('Normen en duidingsklassen'!$E$13:$E$20&gt;=$M31,'Normen en duidingsklassen'!$E$13:$E$20))</f>
        <v>1</v>
      </c>
      <c r="V31" s="9">
        <f>IFERROR(MATCH($U31,'Normen en duidingsklassen'!$E$13:$E$20,),1)</f>
        <v>8</v>
      </c>
      <c r="W31" s="9" t="str">
        <f>INDEX('Normen en duidingsklassen'!$D$13:$D$20,STPH!V31)</f>
        <v>-III</v>
      </c>
      <c r="X31" s="12" t="b">
        <f t="shared" si="8"/>
        <v>0</v>
      </c>
    </row>
    <row r="32" spans="2:24" x14ac:dyDescent="0.25">
      <c r="B32" s="8" t="s">
        <v>118</v>
      </c>
      <c r="C32" s="9">
        <v>19.25</v>
      </c>
      <c r="D32" s="9">
        <v>20.268999999999998</v>
      </c>
      <c r="E32" s="23" t="s">
        <v>17</v>
      </c>
      <c r="F32" s="8" t="s">
        <v>21</v>
      </c>
      <c r="G32" s="10">
        <v>4.7200000000000002E-3</v>
      </c>
      <c r="H32" s="26">
        <v>1.9149039999999978E-2</v>
      </c>
      <c r="I32" s="8" t="s">
        <v>18</v>
      </c>
      <c r="J32" s="10"/>
      <c r="K32" s="26"/>
      <c r="L32" s="31">
        <f t="shared" si="0"/>
        <v>4.7200000000000002E-3</v>
      </c>
      <c r="M32" s="10">
        <f t="shared" si="1"/>
        <v>1.9149039999999978E-2</v>
      </c>
      <c r="N32" s="11">
        <f t="shared" si="2"/>
        <v>4.0569999999999951</v>
      </c>
      <c r="O32" s="32" t="str">
        <f t="shared" si="3"/>
        <v>-III</v>
      </c>
      <c r="Q32" s="31">
        <f t="shared" si="9"/>
        <v>0.98085096000000005</v>
      </c>
      <c r="R32" s="10">
        <f t="shared" si="10"/>
        <v>0.98085096000000005</v>
      </c>
      <c r="S32" s="10">
        <f t="shared" si="11"/>
        <v>0.136408</v>
      </c>
      <c r="T32" s="10">
        <f t="shared" si="12"/>
        <v>0.136408</v>
      </c>
      <c r="U32" s="9">
        <f t="array" ref="U32">MIN(IF('Normen en duidingsklassen'!$E$13:$E$20&gt;=$M32,'Normen en duidingsklassen'!$E$13:$E$20))</f>
        <v>1</v>
      </c>
      <c r="V32" s="9">
        <f>IFERROR(MATCH($U32,'Normen en duidingsklassen'!$E$13:$E$20,),1)</f>
        <v>8</v>
      </c>
      <c r="W32" s="9" t="str">
        <f>INDEX('Normen en duidingsklassen'!$D$13:$D$20,STPH!V32)</f>
        <v>-III</v>
      </c>
      <c r="X32" s="12" t="b">
        <f t="shared" si="8"/>
        <v>0</v>
      </c>
    </row>
    <row r="33" spans="2:24" ht="15.75" thickBot="1" x14ac:dyDescent="0.3">
      <c r="B33" s="13" t="s">
        <v>119</v>
      </c>
      <c r="C33" s="14">
        <v>20.268999999999998</v>
      </c>
      <c r="D33" s="14">
        <v>21.02</v>
      </c>
      <c r="E33" s="24" t="s">
        <v>17</v>
      </c>
      <c r="F33" s="13" t="s">
        <v>21</v>
      </c>
      <c r="G33" s="15">
        <v>2.5000000000000001E-2</v>
      </c>
      <c r="H33" s="27">
        <v>8.1325000000000092E-2</v>
      </c>
      <c r="I33" s="13" t="s">
        <v>18</v>
      </c>
      <c r="J33" s="15"/>
      <c r="K33" s="27"/>
      <c r="L33" s="33">
        <f t="shared" si="0"/>
        <v>2.5000000000000001E-2</v>
      </c>
      <c r="M33" s="15">
        <f t="shared" si="1"/>
        <v>8.1325000000000092E-2</v>
      </c>
      <c r="N33" s="16">
        <f t="shared" si="2"/>
        <v>3.2530000000000037</v>
      </c>
      <c r="O33" s="34" t="str">
        <f t="shared" si="3"/>
        <v>-III</v>
      </c>
      <c r="Q33" s="33">
        <f t="shared" si="9"/>
        <v>0.91867499999999991</v>
      </c>
      <c r="R33" s="15">
        <f t="shared" si="10"/>
        <v>0.91867499999999991</v>
      </c>
      <c r="S33" s="15">
        <f t="shared" si="11"/>
        <v>0.72250000000000003</v>
      </c>
      <c r="T33" s="15">
        <f t="shared" si="12"/>
        <v>0.72250000000000003</v>
      </c>
      <c r="U33" s="14">
        <f t="array" ref="U33">MIN(IF('Normen en duidingsklassen'!$E$13:$E$20&gt;=$M33,'Normen en duidingsklassen'!$E$13:$E$20))</f>
        <v>1</v>
      </c>
      <c r="V33" s="14">
        <f>IFERROR(MATCH($U33,'Normen en duidingsklassen'!$E$13:$E$20,),1)</f>
        <v>8</v>
      </c>
      <c r="W33" s="14" t="str">
        <f>INDEX('Normen en duidingsklassen'!$D$13:$D$20,STPH!V33)</f>
        <v>-III</v>
      </c>
      <c r="X33" s="17" t="b">
        <f t="shared" si="8"/>
        <v>0</v>
      </c>
    </row>
    <row r="34" spans="2:24" x14ac:dyDescent="0.25">
      <c r="Q34" s="1"/>
    </row>
    <row r="35" spans="2:24" x14ac:dyDescent="0.25">
      <c r="Q35" s="1"/>
    </row>
  </sheetData>
  <conditionalFormatting sqref="G10:H33">
    <cfRule type="expression" dxfId="81" priority="11">
      <formula>IF($E10="Nee",TRUE,FALSE)</formula>
    </cfRule>
  </conditionalFormatting>
  <conditionalFormatting sqref="J10:K33">
    <cfRule type="expression" dxfId="80" priority="10">
      <formula>IF($I10="Nee",TRUE,FALSE)</formula>
    </cfRule>
  </conditionalFormatting>
  <conditionalFormatting sqref="O10:O33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E34:E49 F10:F33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1"/>
  <sheetViews>
    <sheetView workbookViewId="0">
      <selection activeCell="C10" sqref="C10:D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64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44</v>
      </c>
      <c r="C4" s="26">
        <f>IFERROR(MIN(1-PRODUCT(Q10:Q29),MAX(S10:S29)),"GR")</f>
        <v>0.18481445193695345</v>
      </c>
    </row>
    <row r="5" spans="2:25" x14ac:dyDescent="0.25">
      <c r="B5" s="40" t="s">
        <v>38</v>
      </c>
      <c r="C5" s="26">
        <f>MIN(1-PRODUCT(R10:R29),MAX(T10:T29))</f>
        <v>0.18481445193695345</v>
      </c>
    </row>
    <row r="6" spans="2:25" ht="15.75" thickBot="1" x14ac:dyDescent="0.3">
      <c r="B6" s="41" t="s">
        <v>45</v>
      </c>
      <c r="C6" s="17" t="str">
        <f>IF(1-PRODUCT(R10:R29)&gt;MAX(T10:T29),"Ja","Nee")</f>
        <v>Nee</v>
      </c>
    </row>
    <row r="8" spans="2:25" ht="15.75" thickBot="1" x14ac:dyDescent="0.3">
      <c r="Q8" t="s">
        <v>63</v>
      </c>
    </row>
    <row r="9" spans="2:25" ht="60.75" thickBot="1" x14ac:dyDescent="0.3">
      <c r="B9" s="18" t="s">
        <v>0</v>
      </c>
      <c r="C9" s="19" t="s">
        <v>1</v>
      </c>
      <c r="D9" s="19" t="s">
        <v>78</v>
      </c>
      <c r="E9" s="21" t="s">
        <v>3</v>
      </c>
      <c r="F9" s="18" t="s">
        <v>20</v>
      </c>
      <c r="G9" s="19" t="s">
        <v>4</v>
      </c>
      <c r="H9" s="20" t="s">
        <v>5</v>
      </c>
      <c r="I9" s="18" t="s">
        <v>19</v>
      </c>
      <c r="J9" s="19" t="s">
        <v>6</v>
      </c>
      <c r="K9" s="20" t="s">
        <v>7</v>
      </c>
      <c r="L9" s="19" t="s">
        <v>24</v>
      </c>
      <c r="M9" s="19" t="s">
        <v>25</v>
      </c>
      <c r="N9" s="19" t="s">
        <v>26</v>
      </c>
      <c r="O9" s="20" t="s">
        <v>27</v>
      </c>
      <c r="P9" s="2"/>
      <c r="Q9" s="36" t="s">
        <v>39</v>
      </c>
      <c r="R9" s="37" t="s">
        <v>40</v>
      </c>
      <c r="S9" s="37" t="s">
        <v>42</v>
      </c>
      <c r="T9" s="37" t="s">
        <v>43</v>
      </c>
      <c r="U9" s="38" t="s">
        <v>60</v>
      </c>
      <c r="V9" s="38" t="s">
        <v>61</v>
      </c>
      <c r="W9" s="4"/>
      <c r="X9" s="39" t="s">
        <v>62</v>
      </c>
      <c r="Y9" s="35"/>
    </row>
    <row r="10" spans="2:25" x14ac:dyDescent="0.25">
      <c r="B10" s="3" t="s">
        <v>120</v>
      </c>
      <c r="C10" s="4">
        <v>0</v>
      </c>
      <c r="D10" s="4">
        <v>11.8</v>
      </c>
      <c r="E10" s="22" t="s">
        <v>17</v>
      </c>
      <c r="F10" s="3" t="s">
        <v>21</v>
      </c>
      <c r="G10" s="5">
        <v>1.1200000000000001E-3</v>
      </c>
      <c r="H10" s="25">
        <v>9.8425600000000019E-3</v>
      </c>
      <c r="I10" s="3" t="s">
        <v>18</v>
      </c>
      <c r="J10" s="5"/>
      <c r="K10" s="25"/>
      <c r="L10" s="29">
        <f t="shared" ref="L10:L12" si="0">IF($E10="Nee",0,IF(I10="Ja",IF(ISNUMBER(J10),J10,"-"),IF(ISNUMBER(G10),G10,"-")))</f>
        <v>1.1200000000000001E-3</v>
      </c>
      <c r="M10" s="5">
        <f t="shared" ref="M10:M12" si="1">IF($E10="Nee",0,IF(I10="Ja",IF(ISNUMBER(K10),K10,"-"),IF(ISNUMBER(H10),H10,"-")))</f>
        <v>9.8425600000000019E-3</v>
      </c>
      <c r="N10" s="6">
        <f t="shared" ref="N10:N12" si="2">IF(ISNUMBER(L10),IF(M10=0,1,M10/L10),"-")</f>
        <v>8.7880000000000003</v>
      </c>
      <c r="O10" s="30" t="str">
        <f t="shared" ref="O10:O12" si="3">IF(ISNUMBER($M10),W10,IF($X10,"D","ND"))</f>
        <v>-III</v>
      </c>
      <c r="Q10" s="31">
        <f t="shared" ref="Q10:Q12" si="4">IF(AND(F10="Geen faalkans",I10="Nee"),1,1-M10)</f>
        <v>0.99015743999999994</v>
      </c>
      <c r="R10" s="10">
        <f>IF(M10="-",1,Q10)</f>
        <v>0.99015743999999994</v>
      </c>
      <c r="S10" s="10">
        <f t="shared" ref="S10:S12" si="5">IF(AND(F10="Geen faalkans",I10="Nee"),0,L10*$C$3)</f>
        <v>1.6576000000000004E-2</v>
      </c>
      <c r="T10" s="10">
        <f>IF(L10="-",0,S10)</f>
        <v>1.6576000000000004E-2</v>
      </c>
      <c r="U10" s="9">
        <f t="array" ref="U10">MIN(IF('Normen en duidingsklassen'!$E$13:$E$20&gt;=$M10,'Normen en duidingsklassen'!$E$13:$E$20))</f>
        <v>1</v>
      </c>
      <c r="V10" s="9">
        <f>IFERROR(MATCH($U10,'Normen en duidingsklassen'!$E$13:$E$20,0),1)</f>
        <v>8</v>
      </c>
      <c r="W10" s="9" t="str">
        <f>INDEX('Normen en duidingsklassen'!$D$13:$D$20,V10)</f>
        <v>-III</v>
      </c>
      <c r="X10" s="12" t="b">
        <f>IF($E10="Ja",IF($I10="Ja",NOT(ISNUMBER($J10)),FALSE),FALSE)</f>
        <v>0</v>
      </c>
    </row>
    <row r="11" spans="2:25" x14ac:dyDescent="0.25">
      <c r="B11" s="8" t="s">
        <v>121</v>
      </c>
      <c r="C11" s="9">
        <v>11.8</v>
      </c>
      <c r="D11" s="9">
        <v>18.2</v>
      </c>
      <c r="E11" s="23" t="s">
        <v>17</v>
      </c>
      <c r="F11" s="8" t="s">
        <v>21</v>
      </c>
      <c r="G11" s="10">
        <v>2.4000000000000001E-4</v>
      </c>
      <c r="H11" s="26">
        <v>1.2537599999999998E-3</v>
      </c>
      <c r="I11" s="8" t="s">
        <v>18</v>
      </c>
      <c r="J11" s="10"/>
      <c r="K11" s="26"/>
      <c r="L11" s="31">
        <f t="shared" si="0"/>
        <v>2.4000000000000001E-4</v>
      </c>
      <c r="M11" s="10">
        <f t="shared" si="1"/>
        <v>1.2537599999999998E-3</v>
      </c>
      <c r="N11" s="11">
        <f t="shared" si="2"/>
        <v>5.2239999999999993</v>
      </c>
      <c r="O11" s="32" t="str">
        <f t="shared" si="3"/>
        <v>-III</v>
      </c>
      <c r="Q11" s="31">
        <f t="shared" si="4"/>
        <v>0.99874624000000001</v>
      </c>
      <c r="R11" s="10">
        <f t="shared" ref="R11:R12" si="6">IF(M11="-",1,Q11)</f>
        <v>0.99874624000000001</v>
      </c>
      <c r="S11" s="10">
        <f t="shared" si="5"/>
        <v>3.5520000000000005E-3</v>
      </c>
      <c r="T11" s="10">
        <f t="shared" ref="T11:T12" si="7">IF(L11="-",0,S11)</f>
        <v>3.5520000000000005E-3</v>
      </c>
      <c r="U11" s="9">
        <f t="array" ref="U11">MIN(IF('Normen en duidingsklassen'!$E$13:$E$20&gt;=$M11,'Normen en duidingsklassen'!$E$13:$E$20))</f>
        <v>1</v>
      </c>
      <c r="V11" s="9">
        <f>IFERROR(MATCH($U11,'Normen en duidingsklassen'!$E$13:$E$20,0),1)</f>
        <v>8</v>
      </c>
      <c r="W11" s="9" t="str">
        <f>INDEX('Normen en duidingsklassen'!$D$13:$D$20,V11)</f>
        <v>-III</v>
      </c>
      <c r="X11" s="12" t="b">
        <f t="shared" ref="X11:X12" si="8">IF($E11="Ja",IF($I11="Ja",NOT(ISNUMBER($J11)),FALSE),FALSE)</f>
        <v>0</v>
      </c>
    </row>
    <row r="12" spans="2:25" x14ac:dyDescent="0.25">
      <c r="B12" s="8" t="s">
        <v>122</v>
      </c>
      <c r="C12" s="9">
        <v>18.2</v>
      </c>
      <c r="D12" s="9">
        <v>21.02</v>
      </c>
      <c r="E12" s="23" t="s">
        <v>17</v>
      </c>
      <c r="F12" s="8" t="s">
        <v>21</v>
      </c>
      <c r="G12" s="10">
        <v>6.1399999999999996E-2</v>
      </c>
      <c r="H12" s="26">
        <v>0.17567768</v>
      </c>
      <c r="I12" s="8" t="s">
        <v>18</v>
      </c>
      <c r="J12" s="10"/>
      <c r="K12" s="26"/>
      <c r="L12" s="31">
        <f t="shared" si="0"/>
        <v>6.1399999999999996E-2</v>
      </c>
      <c r="M12" s="10">
        <f t="shared" si="1"/>
        <v>0.17567768</v>
      </c>
      <c r="N12" s="11">
        <f t="shared" si="2"/>
        <v>2.8612000000000002</v>
      </c>
      <c r="O12" s="32" t="str">
        <f t="shared" si="3"/>
        <v>-III</v>
      </c>
      <c r="Q12" s="31">
        <f t="shared" si="4"/>
        <v>0.82432232000000005</v>
      </c>
      <c r="R12" s="10">
        <f t="shared" si="6"/>
        <v>0.82432232000000005</v>
      </c>
      <c r="S12" s="10">
        <f t="shared" si="5"/>
        <v>0.90871999999999997</v>
      </c>
      <c r="T12" s="10">
        <f t="shared" si="7"/>
        <v>0.90871999999999997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duidingsklassen'!$E$13:$E$20,0),1)</f>
        <v>8</v>
      </c>
      <c r="W12" s="9" t="str">
        <f>INDEX('Normen en duidingsklassen'!$D$13:$D$20,V12)</f>
        <v>-III</v>
      </c>
      <c r="X12" s="12" t="b">
        <f t="shared" si="8"/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/>
      <c r="R13" s="10"/>
      <c r="S13" s="10"/>
      <c r="T13" s="10"/>
      <c r="U13" s="9"/>
      <c r="V13" s="9"/>
      <c r="W13" s="9"/>
      <c r="X13" s="12"/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/>
      <c r="R29" s="15"/>
      <c r="S29" s="15"/>
      <c r="T29" s="15"/>
      <c r="U29" s="14"/>
      <c r="V29" s="14"/>
      <c r="W29" s="14"/>
      <c r="X29" s="17"/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70" priority="11">
      <formula>IF($E10="Nee",TRUE,FALSE)</formula>
    </cfRule>
  </conditionalFormatting>
  <conditionalFormatting sqref="J10:K29">
    <cfRule type="expression" dxfId="69" priority="10">
      <formula>IF($I10="Nee",TRUE,FALSE)</formula>
    </cfRule>
  </conditionalFormatting>
  <conditionalFormatting sqref="O10:O29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2"/>
  <sheetViews>
    <sheetView workbookViewId="0">
      <selection activeCell="C10" sqref="C10:D3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44</v>
      </c>
      <c r="C4" s="26">
        <f>IFERROR(MIN(1-PRODUCT(M10:M70),MAX(O10:O70)),"GR")</f>
        <v>2.4919999999999999E-4</v>
      </c>
    </row>
    <row r="5" spans="2:21" x14ac:dyDescent="0.25">
      <c r="B5" s="40" t="s">
        <v>38</v>
      </c>
      <c r="C5" s="26">
        <f>MIN(1-PRODUCT(N10:N70),MAX(P10:P70))</f>
        <v>2.4919999999999999E-4</v>
      </c>
    </row>
    <row r="6" spans="2:21" ht="15.75" thickBot="1" x14ac:dyDescent="0.3">
      <c r="B6" s="41" t="s">
        <v>45</v>
      </c>
      <c r="C6" s="17" t="str">
        <f>IF(1-PRODUCT(N10:N70)&gt;MAX(P10:P70),"Ja","Nee")</f>
        <v>Ja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0.66920000000000002</v>
      </c>
      <c r="E10" s="22" t="s">
        <v>17</v>
      </c>
      <c r="F10" s="3" t="s">
        <v>23</v>
      </c>
      <c r="G10" s="25">
        <v>1.7499999999999998E-5</v>
      </c>
      <c r="H10" s="3" t="s">
        <v>18</v>
      </c>
      <c r="I10" s="25"/>
      <c r="J10" s="5">
        <f t="shared" ref="J10:J11" si="0">IF($E10="Nee",0,IF(H10="Ja",IF(ISNUMBER(I10),I10,"-"),IF(ISNUMBER(G10),G10,"-")))</f>
        <v>1.7499999999999998E-5</v>
      </c>
      <c r="K10" s="30" t="str">
        <f t="shared" ref="K10:K13" si="1">IF(ISNUMBER($J10),S10,IF($T10,"D","ND"))</f>
        <v>+0</v>
      </c>
      <c r="M10" s="31">
        <f t="shared" ref="M10" si="2">IF(AND(F10="Geen faalkans",H10="Nee"),1,1-J10)</f>
        <v>0.9999825</v>
      </c>
      <c r="N10" s="10">
        <f t="shared" ref="N10" si="3">IF(J10="-",1,M10)</f>
        <v>0.9999825</v>
      </c>
      <c r="O10" s="10">
        <f t="shared" ref="O10" si="4">IF(AND(F10="Geen faalkans",H10="Nee"),0,J10*$C$3)</f>
        <v>3.4999999999999997E-5</v>
      </c>
      <c r="P10" s="10">
        <f>IF(J10="-",0,O10)</f>
        <v>3.4999999999999997E-5</v>
      </c>
      <c r="Q10" s="9">
        <f t="array" ref="Q10">MIN(IF('Normen en duidingsklassen'!$E$13:$E$20&gt;$J10,'Normen en duidingsklassen'!$E$13:$E$20))</f>
        <v>3.3333333333333335E-5</v>
      </c>
      <c r="R10" s="9">
        <f>IFERROR(MATCH($Q10,'Normen en duidingsklassen'!$E$13:$E$20),1)</f>
        <v>4</v>
      </c>
      <c r="S10" s="9" t="str">
        <f>INDEX('Normen en duidingsklassen'!$D$13:$D$20,R10)</f>
        <v>+0</v>
      </c>
      <c r="T10" s="12" t="b">
        <f>IF($E10="Ja",IF($H10="Ja",NOT(ISNUMBER($I10)),FALSE),FALSE)</f>
        <v>0</v>
      </c>
    </row>
    <row r="11" spans="2:21" x14ac:dyDescent="0.25">
      <c r="B11" s="8" t="s">
        <v>9</v>
      </c>
      <c r="C11" s="9">
        <v>0.66920000000000002</v>
      </c>
      <c r="D11" s="9">
        <v>1.3822000000000001</v>
      </c>
      <c r="E11" s="23" t="s">
        <v>17</v>
      </c>
      <c r="F11" s="8" t="s">
        <v>23</v>
      </c>
      <c r="G11" s="26">
        <v>3.6310000000000003E-5</v>
      </c>
      <c r="H11" s="8" t="s">
        <v>18</v>
      </c>
      <c r="I11" s="26"/>
      <c r="J11" s="10">
        <f t="shared" si="0"/>
        <v>3.6310000000000003E-5</v>
      </c>
      <c r="K11" s="32" t="str">
        <f t="shared" si="1"/>
        <v>0</v>
      </c>
      <c r="M11" s="31">
        <f t="shared" ref="M11:M13" si="5">IF(AND(F11="Geen faalkans",H11="Nee"),1,1-J11)</f>
        <v>0.99996368999999996</v>
      </c>
      <c r="N11" s="10">
        <f t="shared" ref="N11:N13" si="6">IF(J11="-",1,M11)</f>
        <v>0.99996368999999996</v>
      </c>
      <c r="O11" s="10">
        <f t="shared" ref="O11:O13" si="7">IF(AND(F11="Geen faalkans",H11="Nee"),0,J11*$C$3)</f>
        <v>7.2620000000000006E-5</v>
      </c>
      <c r="P11" s="10">
        <f t="shared" ref="P11:P13" si="8">IF(J11="-",0,O11)</f>
        <v>7.2620000000000006E-5</v>
      </c>
      <c r="Q11" s="9">
        <f t="array" ref="Q11">MIN(IF('Normen en duidingsklassen'!$E$13:$E$20&gt;$J11,'Normen en duidingsklassen'!$E$13:$E$20))</f>
        <v>1E-4</v>
      </c>
      <c r="R11" s="9">
        <f>IFERROR(MATCH($Q11,'Normen en duidingsklassen'!$E$13:$E$20),1)</f>
        <v>5</v>
      </c>
      <c r="S11" s="9" t="str">
        <f>INDEX('Normen en duidingsklassen'!$D$13:$D$20,R11)</f>
        <v>0</v>
      </c>
      <c r="T11" s="12" t="b">
        <f t="shared" ref="T11:T30" si="9">IF($E11="Ja",IF($H11="Ja",NOT(ISNUMBER($I11)),FALSE),FALSE)</f>
        <v>0</v>
      </c>
    </row>
    <row r="12" spans="2:21" x14ac:dyDescent="0.25">
      <c r="B12" s="8" t="s">
        <v>10</v>
      </c>
      <c r="C12" s="9">
        <v>1.3822000000000001</v>
      </c>
      <c r="D12" s="9">
        <v>2.9854000000000003</v>
      </c>
      <c r="E12" s="23" t="s">
        <v>17</v>
      </c>
      <c r="F12" s="8" t="s">
        <v>23</v>
      </c>
      <c r="G12" s="26">
        <v>3.1309999999999997E-5</v>
      </c>
      <c r="H12" s="8" t="s">
        <v>18</v>
      </c>
      <c r="I12" s="26"/>
      <c r="J12" s="10">
        <f>IF($E12="Nee",0,IF(H12="Ja",IF(ISNUMBER(I12),I12,"-"),IF(ISNUMBER(G12),G12,"-")))</f>
        <v>3.1309999999999997E-5</v>
      </c>
      <c r="K12" s="32" t="str">
        <f t="shared" si="1"/>
        <v>+0</v>
      </c>
      <c r="M12" s="31">
        <f t="shared" si="5"/>
        <v>0.99996868999999999</v>
      </c>
      <c r="N12" s="10">
        <f t="shared" si="6"/>
        <v>0.99996868999999999</v>
      </c>
      <c r="O12" s="10">
        <f t="shared" si="7"/>
        <v>6.2619999999999993E-5</v>
      </c>
      <c r="P12" s="10">
        <f t="shared" si="8"/>
        <v>6.2619999999999993E-5</v>
      </c>
      <c r="Q12" s="9">
        <f t="array" ref="Q12">MIN(IF('Normen en duidingsklassen'!$E$13:$E$20&gt;$J12,'Normen en duidingsklassen'!$E$13:$E$20))</f>
        <v>3.3333333333333335E-5</v>
      </c>
      <c r="R12" s="9">
        <f>IFERROR(MATCH($Q12,'Normen en duidingsklassen'!$E$13:$E$20),1)</f>
        <v>4</v>
      </c>
      <c r="S12" s="9" t="str">
        <f>INDEX('Normen en duidingsklassen'!$D$13:$D$20,R12)</f>
        <v>+0</v>
      </c>
      <c r="T12" s="12" t="b">
        <f t="shared" si="9"/>
        <v>0</v>
      </c>
    </row>
    <row r="13" spans="2:21" x14ac:dyDescent="0.25">
      <c r="B13" s="8" t="s">
        <v>11</v>
      </c>
      <c r="C13" s="9">
        <v>2.9854000000000003</v>
      </c>
      <c r="D13" s="9">
        <v>6.1183999999999994</v>
      </c>
      <c r="E13" s="23" t="s">
        <v>17</v>
      </c>
      <c r="F13" s="8" t="s">
        <v>23</v>
      </c>
      <c r="G13" s="26">
        <v>3.0069999999999998E-5</v>
      </c>
      <c r="H13" s="8" t="s">
        <v>18</v>
      </c>
      <c r="I13" s="26"/>
      <c r="J13" s="10">
        <f t="shared" ref="J13" si="10">IF($E13="Nee",0,IF(H13="Ja",IF(ISNUMBER(I13),I13,"-"),IF(ISNUMBER(G13),G13,"-")))</f>
        <v>3.0069999999999998E-5</v>
      </c>
      <c r="K13" s="32" t="str">
        <f t="shared" si="1"/>
        <v>+0</v>
      </c>
      <c r="M13" s="31">
        <f t="shared" si="5"/>
        <v>0.99996993000000001</v>
      </c>
      <c r="N13" s="10">
        <f t="shared" si="6"/>
        <v>0.99996993000000001</v>
      </c>
      <c r="O13" s="10">
        <f t="shared" si="7"/>
        <v>6.0139999999999997E-5</v>
      </c>
      <c r="P13" s="10">
        <f t="shared" si="8"/>
        <v>6.0139999999999997E-5</v>
      </c>
      <c r="Q13" s="9">
        <f t="array" ref="Q13">MIN(IF('Normen en duidingsklassen'!$E$13:$E$20&gt;$J13,'Normen en duidingsklassen'!$E$13:$E$20))</f>
        <v>3.3333333333333335E-5</v>
      </c>
      <c r="R13" s="9">
        <f>IFERROR(MATCH($Q13,'Normen en duidingsklassen'!$E$13:$E$20),1)</f>
        <v>4</v>
      </c>
      <c r="S13" s="9" t="str">
        <f>INDEX('Normen en duidingsklassen'!$D$13:$D$20,R13)</f>
        <v>+0</v>
      </c>
      <c r="T13" s="12" t="b">
        <f t="shared" si="9"/>
        <v>0</v>
      </c>
    </row>
    <row r="14" spans="2:21" x14ac:dyDescent="0.25">
      <c r="B14" s="8" t="s">
        <v>12</v>
      </c>
      <c r="C14" s="9">
        <v>6.1183999999999994</v>
      </c>
      <c r="D14" s="9">
        <v>7.8988999999999994</v>
      </c>
      <c r="E14" s="23" t="s">
        <v>17</v>
      </c>
      <c r="F14" s="8" t="s">
        <v>23</v>
      </c>
      <c r="G14" s="26">
        <v>5.999E-5</v>
      </c>
      <c r="H14" s="8" t="s">
        <v>18</v>
      </c>
      <c r="I14" s="26"/>
      <c r="J14" s="10">
        <f t="shared" ref="J14:J30" si="11">IF($E14="Nee",0,IF(H14="Ja",IF(ISNUMBER(I14),I14,"-"),IF(ISNUMBER(G14),G14,"-")))</f>
        <v>5.999E-5</v>
      </c>
      <c r="K14" s="32" t="str">
        <f t="shared" ref="K14:K30" si="12">IF(ISNUMBER($J14),S14,IF($T14,"D","ND"))</f>
        <v>0</v>
      </c>
      <c r="M14" s="31">
        <f t="shared" ref="M14:M30" si="13">IF(AND(F14="Geen faalkans",H14="Nee"),1,1-J14)</f>
        <v>0.99994000999999999</v>
      </c>
      <c r="N14" s="10">
        <f t="shared" ref="N14:N30" si="14">IF(J14="-",1,M14)</f>
        <v>0.99994000999999999</v>
      </c>
      <c r="O14" s="10">
        <f t="shared" ref="O14:O30" si="15">IF(AND(F14="Geen faalkans",H14="Nee"),0,J14*$C$3)</f>
        <v>1.1998E-4</v>
      </c>
      <c r="P14" s="10">
        <f t="shared" ref="P14:P30" si="16">IF(J14="-",0,O14)</f>
        <v>1.1998E-4</v>
      </c>
      <c r="Q14" s="9">
        <f t="array" ref="Q14">MIN(IF('Normen en duidingsklassen'!$E$13:$E$20&gt;$J14,'Normen en duidingsklassen'!$E$13:$E$20))</f>
        <v>1E-4</v>
      </c>
      <c r="R14" s="9">
        <f>IFERROR(MATCH($Q14,'Normen en duidingsklassen'!$E$13:$E$20),1)</f>
        <v>5</v>
      </c>
      <c r="S14" s="9" t="str">
        <f>INDEX('Normen en duidingsklassen'!$D$13:$D$20,R14)</f>
        <v>0</v>
      </c>
      <c r="T14" s="12" t="b">
        <f t="shared" si="9"/>
        <v>0</v>
      </c>
    </row>
    <row r="15" spans="2:21" x14ac:dyDescent="0.25">
      <c r="B15" s="8" t="s">
        <v>13</v>
      </c>
      <c r="C15" s="9">
        <v>7.8988999999999994</v>
      </c>
      <c r="D15" s="9">
        <v>9.3124000000000002</v>
      </c>
      <c r="E15" s="23" t="s">
        <v>17</v>
      </c>
      <c r="F15" s="8" t="s">
        <v>23</v>
      </c>
      <c r="G15" s="26">
        <v>5.5349999999999997E-5</v>
      </c>
      <c r="H15" s="8" t="s">
        <v>18</v>
      </c>
      <c r="I15" s="26"/>
      <c r="J15" s="10">
        <f t="shared" si="11"/>
        <v>5.5349999999999997E-5</v>
      </c>
      <c r="K15" s="32" t="str">
        <f t="shared" si="12"/>
        <v>0</v>
      </c>
      <c r="M15" s="31">
        <f t="shared" si="13"/>
        <v>0.99994464999999999</v>
      </c>
      <c r="N15" s="10">
        <f t="shared" si="14"/>
        <v>0.99994464999999999</v>
      </c>
      <c r="O15" s="10">
        <f t="shared" si="15"/>
        <v>1.1069999999999999E-4</v>
      </c>
      <c r="P15" s="10">
        <f t="shared" si="16"/>
        <v>1.1069999999999999E-4</v>
      </c>
      <c r="Q15" s="9">
        <f t="array" ref="Q15">MIN(IF('Normen en duidingsklassen'!$E$13:$E$20&gt;$J15,'Normen en duidingsklassen'!$E$13:$E$20))</f>
        <v>1E-4</v>
      </c>
      <c r="R15" s="9">
        <f>IFERROR(MATCH($Q15,'Normen en duidingsklassen'!$E$13:$E$20),1)</f>
        <v>5</v>
      </c>
      <c r="S15" s="9" t="str">
        <f>INDEX('Normen en duidingsklassen'!$D$13:$D$20,R15)</f>
        <v>0</v>
      </c>
      <c r="T15" s="12" t="b">
        <f t="shared" si="9"/>
        <v>0</v>
      </c>
    </row>
    <row r="16" spans="2:21" x14ac:dyDescent="0.25">
      <c r="B16" s="8" t="s">
        <v>14</v>
      </c>
      <c r="C16" s="9">
        <v>9.3124000000000002</v>
      </c>
      <c r="D16" s="9">
        <v>10.2233</v>
      </c>
      <c r="E16" s="23" t="s">
        <v>17</v>
      </c>
      <c r="F16" s="8" t="s">
        <v>23</v>
      </c>
      <c r="G16" s="26">
        <v>0</v>
      </c>
      <c r="H16" s="8" t="s">
        <v>18</v>
      </c>
      <c r="I16" s="26"/>
      <c r="J16" s="10">
        <f t="shared" si="11"/>
        <v>0</v>
      </c>
      <c r="K16" s="32" t="str">
        <f t="shared" si="12"/>
        <v>+III</v>
      </c>
      <c r="M16" s="31">
        <f t="shared" si="13"/>
        <v>1</v>
      </c>
      <c r="N16" s="10">
        <f t="shared" si="14"/>
        <v>1</v>
      </c>
      <c r="O16" s="10">
        <f t="shared" si="15"/>
        <v>0</v>
      </c>
      <c r="P16" s="10">
        <f t="shared" si="16"/>
        <v>0</v>
      </c>
      <c r="Q16" s="9">
        <f t="array" ref="Q16">MIN(IF('Normen en duidingsklassen'!$E$13:$E$20&gt;$J16,'Normen en duidingsklassen'!$E$13:$E$20))</f>
        <v>1.1111111111111112E-6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15</v>
      </c>
      <c r="C17" s="9">
        <v>10.2233</v>
      </c>
      <c r="D17" s="9">
        <v>11.383799999999999</v>
      </c>
      <c r="E17" s="23" t="s">
        <v>17</v>
      </c>
      <c r="F17" s="8" t="s">
        <v>23</v>
      </c>
      <c r="G17" s="26">
        <v>6.6080000000000004E-5</v>
      </c>
      <c r="H17" s="8" t="s">
        <v>18</v>
      </c>
      <c r="I17" s="26"/>
      <c r="J17" s="10">
        <f t="shared" si="11"/>
        <v>6.6080000000000004E-5</v>
      </c>
      <c r="K17" s="32" t="str">
        <f t="shared" si="12"/>
        <v>0</v>
      </c>
      <c r="M17" s="31">
        <f t="shared" si="13"/>
        <v>0.99993392000000003</v>
      </c>
      <c r="N17" s="10">
        <f t="shared" si="14"/>
        <v>0.99993392000000003</v>
      </c>
      <c r="O17" s="10">
        <f t="shared" si="15"/>
        <v>1.3216000000000001E-4</v>
      </c>
      <c r="P17" s="10">
        <f t="shared" si="16"/>
        <v>1.3216000000000001E-4</v>
      </c>
      <c r="Q17" s="9">
        <f t="array" ref="Q17">MIN(IF('Normen en duidingsklassen'!$E$13:$E$20&gt;$J17,'Normen en duidingsklassen'!$E$13:$E$20))</f>
        <v>1E-4</v>
      </c>
      <c r="R17" s="9">
        <f>IFERROR(MATCH($Q17,'Normen en duidingsklassen'!$E$13:$E$20),1)</f>
        <v>5</v>
      </c>
      <c r="S17" s="9" t="str">
        <f>INDEX('Normen en duidingsklassen'!$D$13:$D$20,R17)</f>
        <v>0</v>
      </c>
      <c r="T17" s="12" t="b">
        <f t="shared" si="9"/>
        <v>0</v>
      </c>
    </row>
    <row r="18" spans="2:20" x14ac:dyDescent="0.25">
      <c r="B18" s="8" t="s">
        <v>16</v>
      </c>
      <c r="C18" s="9">
        <v>11.383799999999999</v>
      </c>
      <c r="D18" s="9">
        <v>12.3819</v>
      </c>
      <c r="E18" s="23" t="s">
        <v>17</v>
      </c>
      <c r="F18" s="8" t="s">
        <v>23</v>
      </c>
      <c r="G18" s="26">
        <v>1.403E-5</v>
      </c>
      <c r="H18" s="8" t="s">
        <v>18</v>
      </c>
      <c r="I18" s="26"/>
      <c r="J18" s="10">
        <f t="shared" si="11"/>
        <v>1.403E-5</v>
      </c>
      <c r="K18" s="32" t="str">
        <f t="shared" si="12"/>
        <v>+0</v>
      </c>
      <c r="M18" s="31">
        <f t="shared" si="13"/>
        <v>0.99998597</v>
      </c>
      <c r="N18" s="10">
        <f t="shared" si="14"/>
        <v>0.99998597</v>
      </c>
      <c r="O18" s="10">
        <f t="shared" si="15"/>
        <v>2.8059999999999999E-5</v>
      </c>
      <c r="P18" s="10">
        <f t="shared" si="16"/>
        <v>2.8059999999999999E-5</v>
      </c>
      <c r="Q18" s="9">
        <f t="array" ref="Q18">MIN(IF('Normen en duidingsklassen'!$E$13:$E$20&gt;$J18,'Normen en duidingsklassen'!$E$13:$E$20))</f>
        <v>3.3333333333333335E-5</v>
      </c>
      <c r="R18" s="9">
        <f>IFERROR(MATCH($Q18,'Normen en duidingsklassen'!$E$13:$E$20),1)</f>
        <v>4</v>
      </c>
      <c r="S18" s="9" t="str">
        <f>INDEX('Normen en duidingsklassen'!$D$13:$D$20,R18)</f>
        <v>+0</v>
      </c>
      <c r="T18" s="12" t="b">
        <f t="shared" si="9"/>
        <v>0</v>
      </c>
    </row>
    <row r="19" spans="2:20" x14ac:dyDescent="0.25">
      <c r="B19" s="8" t="s">
        <v>105</v>
      </c>
      <c r="C19" s="9">
        <v>12.3819</v>
      </c>
      <c r="D19" s="9">
        <v>13.7217</v>
      </c>
      <c r="E19" s="23" t="s">
        <v>17</v>
      </c>
      <c r="F19" s="8" t="s">
        <v>23</v>
      </c>
      <c r="G19" s="26">
        <v>2.535E-5</v>
      </c>
      <c r="H19" s="8" t="s">
        <v>18</v>
      </c>
      <c r="I19" s="26"/>
      <c r="J19" s="10">
        <f t="shared" si="11"/>
        <v>2.535E-5</v>
      </c>
      <c r="K19" s="32" t="str">
        <f t="shared" si="12"/>
        <v>+0</v>
      </c>
      <c r="M19" s="31">
        <f t="shared" si="13"/>
        <v>0.99997464999999996</v>
      </c>
      <c r="N19" s="10">
        <f t="shared" si="14"/>
        <v>0.99997464999999996</v>
      </c>
      <c r="O19" s="10">
        <f t="shared" si="15"/>
        <v>5.0699999999999999E-5</v>
      </c>
      <c r="P19" s="10">
        <f t="shared" si="16"/>
        <v>5.0699999999999999E-5</v>
      </c>
      <c r="Q19" s="9">
        <f t="array" ref="Q19">MIN(IF('Normen en duidingsklassen'!$E$13:$E$20&gt;$J19,'Normen en duidingsklassen'!$E$13:$E$20))</f>
        <v>3.3333333333333335E-5</v>
      </c>
      <c r="R19" s="9">
        <f>IFERROR(MATCH($Q19,'Normen en duidingsklassen'!$E$13:$E$20),1)</f>
        <v>4</v>
      </c>
      <c r="S19" s="9" t="str">
        <f>INDEX('Normen en duidingsklassen'!$D$13:$D$20,R19)</f>
        <v>+0</v>
      </c>
      <c r="T19" s="12" t="b">
        <f t="shared" si="9"/>
        <v>0</v>
      </c>
    </row>
    <row r="20" spans="2:20" x14ac:dyDescent="0.25">
      <c r="B20" s="8" t="s">
        <v>106</v>
      </c>
      <c r="C20" s="9">
        <v>13.7217</v>
      </c>
      <c r="D20" s="9">
        <v>14.618799999999998</v>
      </c>
      <c r="E20" s="23" t="s">
        <v>17</v>
      </c>
      <c r="F20" s="8" t="s">
        <v>23</v>
      </c>
      <c r="G20" s="26">
        <v>3.93E-5</v>
      </c>
      <c r="H20" s="8" t="s">
        <v>18</v>
      </c>
      <c r="I20" s="26"/>
      <c r="J20" s="10">
        <f t="shared" si="11"/>
        <v>3.93E-5</v>
      </c>
      <c r="K20" s="32" t="str">
        <f t="shared" si="12"/>
        <v>0</v>
      </c>
      <c r="M20" s="31">
        <f t="shared" si="13"/>
        <v>0.99996070000000004</v>
      </c>
      <c r="N20" s="10">
        <f t="shared" si="14"/>
        <v>0.99996070000000004</v>
      </c>
      <c r="O20" s="10">
        <f t="shared" si="15"/>
        <v>7.86E-5</v>
      </c>
      <c r="P20" s="10">
        <f t="shared" si="16"/>
        <v>7.86E-5</v>
      </c>
      <c r="Q20" s="9">
        <f t="array" ref="Q20">MIN(IF('Normen en duidingsklassen'!$E$13:$E$20&gt;$J20,'Normen en duidingsklassen'!$E$13:$E$20))</f>
        <v>1E-4</v>
      </c>
      <c r="R20" s="9">
        <f>IFERROR(MATCH($Q20,'Normen en duidingsklassen'!$E$13:$E$20),1)</f>
        <v>5</v>
      </c>
      <c r="S20" s="9" t="str">
        <f>INDEX('Normen en duidingsklassen'!$D$13:$D$20,R20)</f>
        <v>0</v>
      </c>
      <c r="T20" s="12" t="b">
        <f t="shared" si="9"/>
        <v>0</v>
      </c>
    </row>
    <row r="21" spans="2:20" x14ac:dyDescent="0.25">
      <c r="B21" s="8" t="s">
        <v>107</v>
      </c>
      <c r="C21" s="9">
        <v>14.618799999999998</v>
      </c>
      <c r="D21" s="9">
        <v>15.411700000000002</v>
      </c>
      <c r="E21" s="23" t="s">
        <v>17</v>
      </c>
      <c r="F21" s="8" t="s">
        <v>23</v>
      </c>
      <c r="G21" s="26">
        <v>3.7320000000000002E-5</v>
      </c>
      <c r="H21" s="8" t="s">
        <v>18</v>
      </c>
      <c r="I21" s="26"/>
      <c r="J21" s="10">
        <f t="shared" si="11"/>
        <v>3.7320000000000002E-5</v>
      </c>
      <c r="K21" s="32" t="str">
        <f t="shared" si="12"/>
        <v>0</v>
      </c>
      <c r="M21" s="31">
        <f t="shared" si="13"/>
        <v>0.99996267999999999</v>
      </c>
      <c r="N21" s="10">
        <f t="shared" si="14"/>
        <v>0.99996267999999999</v>
      </c>
      <c r="O21" s="10">
        <f t="shared" si="15"/>
        <v>7.4640000000000004E-5</v>
      </c>
      <c r="P21" s="10">
        <f t="shared" si="16"/>
        <v>7.4640000000000004E-5</v>
      </c>
      <c r="Q21" s="9">
        <f t="array" ref="Q21">MIN(IF('Normen en duidingsklassen'!$E$13:$E$20&gt;$J21,'Normen en duidingsklassen'!$E$13:$E$20))</f>
        <v>1E-4</v>
      </c>
      <c r="R21" s="9">
        <f>IFERROR(MATCH($Q21,'Normen en duidingsklassen'!$E$13:$E$20),1)</f>
        <v>5</v>
      </c>
      <c r="S21" s="9" t="str">
        <f>INDEX('Normen en duidingsklassen'!$D$13:$D$20,R21)</f>
        <v>0</v>
      </c>
      <c r="T21" s="12" t="b">
        <f t="shared" si="9"/>
        <v>0</v>
      </c>
    </row>
    <row r="22" spans="2:20" x14ac:dyDescent="0.25">
      <c r="B22" s="8" t="s">
        <v>108</v>
      </c>
      <c r="C22" s="9">
        <v>15.411700000000002</v>
      </c>
      <c r="D22" s="9">
        <v>16.654199999999999</v>
      </c>
      <c r="E22" s="23" t="s">
        <v>17</v>
      </c>
      <c r="F22" s="8" t="s">
        <v>23</v>
      </c>
      <c r="G22" s="26">
        <v>1.2459999999999999E-4</v>
      </c>
      <c r="H22" s="8" t="s">
        <v>18</v>
      </c>
      <c r="I22" s="26"/>
      <c r="J22" s="10">
        <f t="shared" si="11"/>
        <v>1.2459999999999999E-4</v>
      </c>
      <c r="K22" s="32" t="str">
        <f t="shared" si="12"/>
        <v>-I</v>
      </c>
      <c r="M22" s="31">
        <f t="shared" si="13"/>
        <v>0.99987539999999997</v>
      </c>
      <c r="N22" s="10">
        <f t="shared" si="14"/>
        <v>0.99987539999999997</v>
      </c>
      <c r="O22" s="10">
        <f t="shared" si="15"/>
        <v>2.4919999999999999E-4</v>
      </c>
      <c r="P22" s="10">
        <f t="shared" si="16"/>
        <v>2.4919999999999999E-4</v>
      </c>
      <c r="Q22" s="9">
        <f t="array" ref="Q22">MIN(IF('Normen en duidingsklassen'!$E$13:$E$20&gt;$J22,'Normen en duidingsklassen'!$E$13:$E$20))</f>
        <v>3.0000000000000003E-4</v>
      </c>
      <c r="R22" s="9">
        <f>IFERROR(MATCH($Q22,'Normen en duidingsklassen'!$E$13:$E$20),1)</f>
        <v>6</v>
      </c>
      <c r="S22" s="9" t="str">
        <f>INDEX('Normen en duidingsklassen'!$D$13:$D$20,R22)</f>
        <v>-I</v>
      </c>
      <c r="T22" s="12" t="b">
        <f t="shared" si="9"/>
        <v>0</v>
      </c>
    </row>
    <row r="23" spans="2:20" x14ac:dyDescent="0.25">
      <c r="B23" s="8" t="s">
        <v>109</v>
      </c>
      <c r="C23" s="9">
        <v>16.654199999999999</v>
      </c>
      <c r="D23" s="9">
        <v>16.792099999999998</v>
      </c>
      <c r="E23" s="23" t="s">
        <v>17</v>
      </c>
      <c r="F23" s="8" t="s">
        <v>23</v>
      </c>
      <c r="G23" s="26">
        <v>5.7670000000000002E-5</v>
      </c>
      <c r="H23" s="8" t="s">
        <v>18</v>
      </c>
      <c r="I23" s="26"/>
      <c r="J23" s="10">
        <f t="shared" si="11"/>
        <v>5.7670000000000002E-5</v>
      </c>
      <c r="K23" s="32" t="str">
        <f t="shared" si="12"/>
        <v>0</v>
      </c>
      <c r="M23" s="31">
        <f t="shared" si="13"/>
        <v>0.99994232999999999</v>
      </c>
      <c r="N23" s="10">
        <f t="shared" si="14"/>
        <v>0.99994232999999999</v>
      </c>
      <c r="O23" s="10">
        <f t="shared" si="15"/>
        <v>1.1534E-4</v>
      </c>
      <c r="P23" s="10">
        <f t="shared" si="16"/>
        <v>1.1534E-4</v>
      </c>
      <c r="Q23" s="9">
        <f t="array" ref="Q23">MIN(IF('Normen en duidingsklassen'!$E$13:$E$20&gt;$J23,'Normen en duidingsklassen'!$E$13:$E$20))</f>
        <v>1E-4</v>
      </c>
      <c r="R23" s="9">
        <f>IFERROR(MATCH($Q23,'Normen en duidingsklassen'!$E$13:$E$20),1)</f>
        <v>5</v>
      </c>
      <c r="S23" s="9" t="str">
        <f>INDEX('Normen en duidingsklassen'!$D$13:$D$20,R23)</f>
        <v>0</v>
      </c>
      <c r="T23" s="12" t="b">
        <f t="shared" si="9"/>
        <v>0</v>
      </c>
    </row>
    <row r="24" spans="2:20" x14ac:dyDescent="0.25">
      <c r="B24" s="8" t="s">
        <v>110</v>
      </c>
      <c r="C24" s="9">
        <v>16.792099999999998</v>
      </c>
      <c r="D24" s="9">
        <v>17.875299999999999</v>
      </c>
      <c r="E24" s="23" t="s">
        <v>17</v>
      </c>
      <c r="F24" s="8" t="s">
        <v>23</v>
      </c>
      <c r="G24" s="26">
        <v>4.1610000000000003E-5</v>
      </c>
      <c r="H24" s="8" t="s">
        <v>18</v>
      </c>
      <c r="I24" s="26"/>
      <c r="J24" s="10">
        <f t="shared" si="11"/>
        <v>4.1610000000000003E-5</v>
      </c>
      <c r="K24" s="32" t="str">
        <f t="shared" si="12"/>
        <v>0</v>
      </c>
      <c r="M24" s="31">
        <f t="shared" si="13"/>
        <v>0.99995838999999997</v>
      </c>
      <c r="N24" s="10">
        <f t="shared" si="14"/>
        <v>0.99995838999999997</v>
      </c>
      <c r="O24" s="10">
        <f t="shared" si="15"/>
        <v>8.3220000000000006E-5</v>
      </c>
      <c r="P24" s="10">
        <f t="shared" si="16"/>
        <v>8.3220000000000006E-5</v>
      </c>
      <c r="Q24" s="9">
        <f t="array" ref="Q24">MIN(IF('Normen en duidingsklassen'!$E$13:$E$20&gt;$J24,'Normen en duidingsklassen'!$E$13:$E$20))</f>
        <v>1E-4</v>
      </c>
      <c r="R24" s="9">
        <f>IFERROR(MATCH($Q24,'Normen en duidingsklassen'!$E$13:$E$20),1)</f>
        <v>5</v>
      </c>
      <c r="S24" s="9" t="str">
        <f>INDEX('Normen en duidingsklassen'!$D$13:$D$20,R24)</f>
        <v>0</v>
      </c>
      <c r="T24" s="12" t="b">
        <f t="shared" si="9"/>
        <v>0</v>
      </c>
    </row>
    <row r="25" spans="2:20" x14ac:dyDescent="0.25">
      <c r="B25" s="8" t="s">
        <v>111</v>
      </c>
      <c r="C25" s="9">
        <v>17.875299999999999</v>
      </c>
      <c r="D25" s="9">
        <v>18.815099999999997</v>
      </c>
      <c r="E25" s="23" t="s">
        <v>17</v>
      </c>
      <c r="F25" s="8" t="s">
        <v>23</v>
      </c>
      <c r="G25" s="26">
        <v>4.3050000000000003E-5</v>
      </c>
      <c r="H25" s="8" t="s">
        <v>18</v>
      </c>
      <c r="I25" s="26"/>
      <c r="J25" s="10">
        <f t="shared" si="11"/>
        <v>4.3050000000000003E-5</v>
      </c>
      <c r="K25" s="32" t="str">
        <f t="shared" si="12"/>
        <v>0</v>
      </c>
      <c r="M25" s="31">
        <f t="shared" si="13"/>
        <v>0.99995694999999996</v>
      </c>
      <c r="N25" s="10">
        <f t="shared" si="14"/>
        <v>0.99995694999999996</v>
      </c>
      <c r="O25" s="10">
        <f t="shared" si="15"/>
        <v>8.6100000000000006E-5</v>
      </c>
      <c r="P25" s="10">
        <f t="shared" si="16"/>
        <v>8.6100000000000006E-5</v>
      </c>
      <c r="Q25" s="9">
        <f t="array" ref="Q25">MIN(IF('Normen en duidingsklassen'!$E$13:$E$20&gt;$J25,'Normen en duidingsklassen'!$E$13:$E$20))</f>
        <v>1E-4</v>
      </c>
      <c r="R25" s="9">
        <f>IFERROR(MATCH($Q25,'Normen en duidingsklassen'!$E$13:$E$20),1)</f>
        <v>5</v>
      </c>
      <c r="S25" s="9" t="str">
        <f>INDEX('Normen en duidingsklassen'!$D$13:$D$20,R25)</f>
        <v>0</v>
      </c>
      <c r="T25" s="12" t="b">
        <f t="shared" si="9"/>
        <v>0</v>
      </c>
    </row>
    <row r="26" spans="2:20" x14ac:dyDescent="0.25">
      <c r="B26" s="8" t="s">
        <v>112</v>
      </c>
      <c r="C26" s="9">
        <v>18.815099999999997</v>
      </c>
      <c r="D26" s="9">
        <v>19.217200000000002</v>
      </c>
      <c r="E26" s="23" t="s">
        <v>17</v>
      </c>
      <c r="F26" s="8" t="s">
        <v>23</v>
      </c>
      <c r="G26" s="26">
        <v>3.8670000000000001E-5</v>
      </c>
      <c r="H26" s="8" t="s">
        <v>18</v>
      </c>
      <c r="I26" s="26"/>
      <c r="J26" s="10">
        <f t="shared" si="11"/>
        <v>3.8670000000000001E-5</v>
      </c>
      <c r="K26" s="32" t="str">
        <f t="shared" si="12"/>
        <v>0</v>
      </c>
      <c r="M26" s="31">
        <f t="shared" si="13"/>
        <v>0.99996132999999998</v>
      </c>
      <c r="N26" s="10">
        <f t="shared" si="14"/>
        <v>0.99996132999999998</v>
      </c>
      <c r="O26" s="10">
        <f t="shared" si="15"/>
        <v>7.7340000000000002E-5</v>
      </c>
      <c r="P26" s="10">
        <f t="shared" si="16"/>
        <v>7.7340000000000002E-5</v>
      </c>
      <c r="Q26" s="9">
        <f t="array" ref="Q26">MIN(IF('Normen en duidingsklassen'!$E$13:$E$20&gt;$J26,'Normen en duidingsklassen'!$E$13:$E$20))</f>
        <v>1E-4</v>
      </c>
      <c r="R26" s="9">
        <f>IFERROR(MATCH($Q26,'Normen en duidingsklassen'!$E$13:$E$20),1)</f>
        <v>5</v>
      </c>
      <c r="S26" s="9" t="str">
        <f>INDEX('Normen en duidingsklassen'!$D$13:$D$20,R26)</f>
        <v>0</v>
      </c>
      <c r="T26" s="12" t="b">
        <f t="shared" si="9"/>
        <v>0</v>
      </c>
    </row>
    <row r="27" spans="2:20" x14ac:dyDescent="0.25">
      <c r="B27" s="8" t="s">
        <v>113</v>
      </c>
      <c r="C27" s="9">
        <v>19.217200000000002</v>
      </c>
      <c r="D27" s="9">
        <v>19.761599999999998</v>
      </c>
      <c r="E27" s="23" t="s">
        <v>17</v>
      </c>
      <c r="F27" s="8" t="s">
        <v>23</v>
      </c>
      <c r="G27" s="26">
        <v>6.2639999999999997E-5</v>
      </c>
      <c r="H27" s="8" t="s">
        <v>18</v>
      </c>
      <c r="I27" s="26"/>
      <c r="J27" s="10">
        <f t="shared" si="11"/>
        <v>6.2639999999999997E-5</v>
      </c>
      <c r="K27" s="32" t="str">
        <f t="shared" si="12"/>
        <v>0</v>
      </c>
      <c r="M27" s="31">
        <f t="shared" si="13"/>
        <v>0.99993736</v>
      </c>
      <c r="N27" s="10">
        <f t="shared" si="14"/>
        <v>0.99993736</v>
      </c>
      <c r="O27" s="10">
        <f t="shared" si="15"/>
        <v>1.2527999999999999E-4</v>
      </c>
      <c r="P27" s="10">
        <f t="shared" si="16"/>
        <v>1.2527999999999999E-4</v>
      </c>
      <c r="Q27" s="9">
        <f t="array" ref="Q27">MIN(IF('Normen en duidingsklassen'!$E$13:$E$20&gt;$J27,'Normen en duidingsklassen'!$E$13:$E$20))</f>
        <v>1E-4</v>
      </c>
      <c r="R27" s="9">
        <f>IFERROR(MATCH($Q27,'Normen en duidingsklassen'!$E$13:$E$20),1)</f>
        <v>5</v>
      </c>
      <c r="S27" s="9" t="str">
        <f>INDEX('Normen en duidingsklassen'!$D$13:$D$20,R27)</f>
        <v>0</v>
      </c>
      <c r="T27" s="12" t="b">
        <f t="shared" si="9"/>
        <v>0</v>
      </c>
    </row>
    <row r="28" spans="2:20" x14ac:dyDescent="0.25">
      <c r="B28" s="8" t="s">
        <v>114</v>
      </c>
      <c r="C28" s="9">
        <v>19.761599999999998</v>
      </c>
      <c r="D28" s="9">
        <v>20.358799999999999</v>
      </c>
      <c r="E28" s="23" t="s">
        <v>17</v>
      </c>
      <c r="F28" s="8" t="s">
        <v>23</v>
      </c>
      <c r="G28" s="26">
        <v>3.9959999999999997E-5</v>
      </c>
      <c r="H28" s="8" t="s">
        <v>18</v>
      </c>
      <c r="I28" s="26"/>
      <c r="J28" s="10">
        <f t="shared" si="11"/>
        <v>3.9959999999999997E-5</v>
      </c>
      <c r="K28" s="32" t="str">
        <f t="shared" si="12"/>
        <v>0</v>
      </c>
      <c r="M28" s="31">
        <f t="shared" si="13"/>
        <v>0.99996004000000005</v>
      </c>
      <c r="N28" s="10">
        <f t="shared" si="14"/>
        <v>0.99996004000000005</v>
      </c>
      <c r="O28" s="10">
        <f t="shared" si="15"/>
        <v>7.9919999999999994E-5</v>
      </c>
      <c r="P28" s="10">
        <f t="shared" si="16"/>
        <v>7.9919999999999994E-5</v>
      </c>
      <c r="Q28" s="9">
        <f t="array" ref="Q28">MIN(IF('Normen en duidingsklassen'!$E$13:$E$20&gt;$J28,'Normen en duidingsklassen'!$E$13:$E$20))</f>
        <v>1E-4</v>
      </c>
      <c r="R28" s="9">
        <f>IFERROR(MATCH($Q28,'Normen en duidingsklassen'!$E$13:$E$20),1)</f>
        <v>5</v>
      </c>
      <c r="S28" s="9" t="str">
        <f>INDEX('Normen en duidingsklassen'!$D$13:$D$20,R28)</f>
        <v>0</v>
      </c>
      <c r="T28" s="12" t="b">
        <f t="shared" si="9"/>
        <v>0</v>
      </c>
    </row>
    <row r="29" spans="2:20" x14ac:dyDescent="0.25">
      <c r="B29" s="8" t="s">
        <v>115</v>
      </c>
      <c r="C29" s="9">
        <v>20.358799999999999</v>
      </c>
      <c r="D29" s="9">
        <v>20.5168</v>
      </c>
      <c r="E29" s="23" t="s">
        <v>17</v>
      </c>
      <c r="F29" s="8" t="s">
        <v>23</v>
      </c>
      <c r="G29" s="26">
        <v>3.0369999999999999E-5</v>
      </c>
      <c r="H29" s="8" t="s">
        <v>18</v>
      </c>
      <c r="I29" s="26"/>
      <c r="J29" s="10">
        <f t="shared" si="11"/>
        <v>3.0369999999999999E-5</v>
      </c>
      <c r="K29" s="32" t="str">
        <f t="shared" si="12"/>
        <v>+0</v>
      </c>
      <c r="M29" s="31">
        <f t="shared" si="13"/>
        <v>0.99996963000000005</v>
      </c>
      <c r="N29" s="10">
        <f t="shared" si="14"/>
        <v>0.99996963000000005</v>
      </c>
      <c r="O29" s="10">
        <f t="shared" si="15"/>
        <v>6.0739999999999998E-5</v>
      </c>
      <c r="P29" s="10">
        <f t="shared" si="16"/>
        <v>6.0739999999999998E-5</v>
      </c>
      <c r="Q29" s="9">
        <f t="array" ref="Q29">MIN(IF('Normen en duidingsklassen'!$E$13:$E$20&gt;$J29,'Normen en duidingsklassen'!$E$13:$E$20))</f>
        <v>3.3333333333333335E-5</v>
      </c>
      <c r="R29" s="9">
        <f>IFERROR(MATCH($Q29,'Normen en duidingsklassen'!$E$13:$E$20),1)</f>
        <v>4</v>
      </c>
      <c r="S29" s="9" t="str">
        <f>INDEX('Normen en duidingsklassen'!$D$13:$D$20,R29)</f>
        <v>+0</v>
      </c>
      <c r="T29" s="12" t="b">
        <f t="shared" si="9"/>
        <v>0</v>
      </c>
    </row>
    <row r="30" spans="2:20" x14ac:dyDescent="0.25">
      <c r="B30" s="8" t="s">
        <v>116</v>
      </c>
      <c r="C30" s="9">
        <v>20.5168</v>
      </c>
      <c r="D30" s="9">
        <v>21.02</v>
      </c>
      <c r="E30" s="23" t="s">
        <v>17</v>
      </c>
      <c r="F30" s="8" t="s">
        <v>23</v>
      </c>
      <c r="G30" s="26">
        <v>4.6610000000000003E-5</v>
      </c>
      <c r="H30" s="8" t="s">
        <v>18</v>
      </c>
      <c r="I30" s="26"/>
      <c r="J30" s="10">
        <f t="shared" si="11"/>
        <v>4.6610000000000003E-5</v>
      </c>
      <c r="K30" s="32" t="str">
        <f t="shared" si="12"/>
        <v>0</v>
      </c>
      <c r="M30" s="31">
        <f t="shared" si="13"/>
        <v>0.99995339000000005</v>
      </c>
      <c r="N30" s="10">
        <f t="shared" si="14"/>
        <v>0.99995339000000005</v>
      </c>
      <c r="O30" s="10">
        <f t="shared" si="15"/>
        <v>9.3220000000000005E-5</v>
      </c>
      <c r="P30" s="10">
        <f t="shared" si="16"/>
        <v>9.3220000000000005E-5</v>
      </c>
      <c r="Q30" s="9">
        <f t="array" ref="Q30">MIN(IF('Normen en duidingsklassen'!$E$13:$E$20&gt;$J30,'Normen en duidingsklassen'!$E$13:$E$20))</f>
        <v>1E-4</v>
      </c>
      <c r="R30" s="9">
        <f>IFERROR(MATCH($Q30,'Normen en duidingsklassen'!$E$13:$E$20),1)</f>
        <v>5</v>
      </c>
      <c r="S30" s="9" t="str">
        <f>INDEX('Normen en duidingsklassen'!$D$13:$D$20,R30)</f>
        <v>0</v>
      </c>
      <c r="T30" s="12" t="b">
        <f t="shared" si="9"/>
        <v>0</v>
      </c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thickBot="1" x14ac:dyDescent="0.3">
      <c r="B70" s="13"/>
      <c r="C70" s="14"/>
      <c r="D70" s="14"/>
      <c r="E70" s="24"/>
      <c r="F70" s="13"/>
      <c r="G70" s="27"/>
      <c r="H70" s="13"/>
      <c r="I70" s="27"/>
      <c r="J70" s="15"/>
      <c r="K70" s="34"/>
      <c r="M70" s="33"/>
      <c r="N70" s="15"/>
      <c r="O70" s="15"/>
      <c r="P70" s="15"/>
      <c r="Q70" s="14"/>
      <c r="R70" s="14"/>
      <c r="S70" s="14"/>
      <c r="T70" s="17"/>
    </row>
    <row r="71" spans="2:20" x14ac:dyDescent="0.25">
      <c r="M71" s="1"/>
    </row>
    <row r="72" spans="2:20" x14ac:dyDescent="0.25">
      <c r="M72" s="1"/>
    </row>
  </sheetData>
  <conditionalFormatting sqref="G10:G70">
    <cfRule type="expression" dxfId="59" priority="11">
      <formula>IF($E10="Nee",TRUE,FALSE)</formula>
    </cfRule>
  </conditionalFormatting>
  <conditionalFormatting sqref="I10:I70">
    <cfRule type="expression" dxfId="58" priority="10">
      <formula>IF($H10="Nee",TRUE,FALSE)</formula>
    </cfRule>
  </conditionalFormatting>
  <conditionalFormatting sqref="K10:K70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E71:E86 F10:F70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2"/>
  <sheetViews>
    <sheetView workbookViewId="0">
      <selection activeCell="E14" sqref="E1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66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44</v>
      </c>
      <c r="C4" s="26">
        <f>IFERROR(MIN(1-PRODUCT(M10:M10),MAX(O10:O10)),"GR")</f>
        <v>0</v>
      </c>
    </row>
    <row r="5" spans="2:21" x14ac:dyDescent="0.25">
      <c r="B5" s="40" t="s">
        <v>38</v>
      </c>
      <c r="C5" s="26">
        <f>MIN(1-PRODUCT(N10:N10),MAX(P10:P10))</f>
        <v>0</v>
      </c>
    </row>
    <row r="6" spans="2:21" ht="15.75" thickBot="1" x14ac:dyDescent="0.3">
      <c r="B6" s="41" t="s">
        <v>45</v>
      </c>
      <c r="C6" s="17" t="str">
        <f>IF(1-PRODUCT(N10:N10)&gt;MAX(P10:P10),"Ja","Nee")</f>
        <v>Nee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42</v>
      </c>
      <c r="P9" s="37" t="s">
        <v>43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ht="15.75" thickBot="1" x14ac:dyDescent="0.3">
      <c r="B10" s="42" t="s">
        <v>8</v>
      </c>
      <c r="C10" s="43">
        <v>0</v>
      </c>
      <c r="D10" s="43">
        <v>21.02</v>
      </c>
      <c r="E10" s="44" t="s">
        <v>18</v>
      </c>
      <c r="F10" s="42" t="s">
        <v>22</v>
      </c>
      <c r="G10" s="45"/>
      <c r="H10" s="42" t="s">
        <v>18</v>
      </c>
      <c r="I10" s="45"/>
      <c r="J10" s="46">
        <v>0</v>
      </c>
      <c r="K10" s="47" t="str">
        <f>IF(ISNUMBER($J10),S10,IF($T10,"D","ND"))</f>
        <v>+III</v>
      </c>
      <c r="M10" s="33">
        <f>IF(AND(F10="Geen faalkans",H10="Nee"),1,1-J10)</f>
        <v>1</v>
      </c>
      <c r="N10" s="15">
        <f>IF(J10="-",1,M10)</f>
        <v>1</v>
      </c>
      <c r="O10" s="15">
        <f>IF(AND(F10="Geen faalkans",H10="Nee"),0,J10*$C$3)</f>
        <v>0</v>
      </c>
      <c r="P10" s="15">
        <f>IF(J10="-",0,O10)</f>
        <v>0</v>
      </c>
      <c r="Q10" s="14">
        <f t="array" ref="Q10">MIN(IF('Normen en duidingsklassen'!$E$13:$E$20&gt;$J10,'Normen en duidingsklassen'!$E$13:$E$20))</f>
        <v>1.1111111111111112E-6</v>
      </c>
      <c r="R10" s="14">
        <f>IFERROR(MATCH($Q10,'Normen en duidingsklassen'!$E$13:$E$20),1)</f>
        <v>1</v>
      </c>
      <c r="S10" s="14" t="str">
        <f>INDEX('Normen en duidingsklassen'!$D$13:$D$20,R10)</f>
        <v>+III</v>
      </c>
      <c r="T10" s="17" t="b">
        <f>IF($E10="Ja",IF($H10="Ja",NOT(ISNUMBER(#REF!)),FALSE),FALSE)</f>
        <v>0</v>
      </c>
    </row>
    <row r="11" spans="2:21" x14ac:dyDescent="0.25">
      <c r="M11" s="1"/>
    </row>
    <row r="12" spans="2:21" x14ac:dyDescent="0.25">
      <c r="M12" s="1"/>
    </row>
  </sheetData>
  <conditionalFormatting sqref="G10">
    <cfRule type="expression" dxfId="48" priority="11">
      <formula>IF($E10="Nee",TRUE,FALSE)</formula>
    </cfRule>
  </conditionalFormatting>
  <conditionalFormatting sqref="I10">
    <cfRule type="expression" dxfId="47" priority="10">
      <formula>IF($H10="Nee",TRUE,FALSE)</formula>
    </cfRule>
  </conditionalFormatting>
  <conditionalFormatting sqref="K10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E11:E26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2"/>
  <sheetViews>
    <sheetView workbookViewId="0">
      <selection activeCell="H10" sqref="H10:T3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102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44</v>
      </c>
      <c r="C4" s="26">
        <f>IFERROR(MIN(1-PRODUCT(M10:M30),MAX(O10:O30)),"GR")</f>
        <v>3.0000000000000001E-6</v>
      </c>
    </row>
    <row r="5" spans="2:21" x14ac:dyDescent="0.25">
      <c r="B5" s="40" t="s">
        <v>38</v>
      </c>
      <c r="C5" s="26">
        <f>MIN(1-PRODUCT(N10:N30),MAX(P10:P30))</f>
        <v>3.0000000000000001E-6</v>
      </c>
    </row>
    <row r="6" spans="2:21" ht="15.75" thickBot="1" x14ac:dyDescent="0.3">
      <c r="B6" s="41" t="s">
        <v>45</v>
      </c>
      <c r="C6" s="17" t="str">
        <f>IF(1-PRODUCT(N10:N30)&gt;MAX(P10:P30),"Ja","Nee")</f>
        <v>Ja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0.4</v>
      </c>
      <c r="E10" s="22" t="s">
        <v>18</v>
      </c>
      <c r="F10" s="8" t="s">
        <v>22</v>
      </c>
      <c r="G10" s="25"/>
      <c r="H10" s="3" t="s">
        <v>18</v>
      </c>
      <c r="I10" s="25"/>
      <c r="J10" s="5">
        <f t="shared" ref="J10:J18" si="0">IF($E10="Nee",0,IF(H10="Ja",IF(ISNUMBER(I10),I10,"-"),IF(ISNUMBER(G10),G10,"-")))</f>
        <v>0</v>
      </c>
      <c r="K10" s="30" t="str">
        <f t="shared" ref="K10:K11" si="1">IF(ISNUMBER($J10),S10,IF($T10,"D","ND"))</f>
        <v>+III</v>
      </c>
      <c r="M10" s="31">
        <f t="shared" ref="M10:M11" si="2">IF(AND(F10="Geen faalkans",H10="Nee"),1,1-J10)</f>
        <v>1</v>
      </c>
      <c r="N10" s="10">
        <f t="shared" ref="N10:N11" si="3">IF(J10="-",1,M10)</f>
        <v>1</v>
      </c>
      <c r="O10" s="10">
        <f t="shared" ref="O10:O11" si="4">IF(AND(F10="Geen faalkans",H10="Nee"),0,J10*$C$3)</f>
        <v>0</v>
      </c>
      <c r="P10" s="10">
        <f>IF(J10="-",0,O10)</f>
        <v>0</v>
      </c>
      <c r="Q10" s="9">
        <f t="array" ref="Q10">MIN(IF('Normen en duidingsklassen'!$E$13:$E$20&gt;=$J10,'Normen en duidingsklassen'!$E$13:$E$20))</f>
        <v>1.1111111111111112E-6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123</v>
      </c>
      <c r="C11" s="9">
        <v>0.4</v>
      </c>
      <c r="D11" s="9">
        <v>0.41</v>
      </c>
      <c r="E11" s="23" t="s">
        <v>17</v>
      </c>
      <c r="F11" s="8" t="s">
        <v>21</v>
      </c>
      <c r="G11" s="26">
        <v>7.4000000000000001E-9</v>
      </c>
      <c r="H11" s="8" t="s">
        <v>18</v>
      </c>
      <c r="I11" s="26"/>
      <c r="J11" s="10">
        <f t="shared" si="0"/>
        <v>7.4000000000000001E-9</v>
      </c>
      <c r="K11" s="32" t="str">
        <f t="shared" si="1"/>
        <v>+III</v>
      </c>
      <c r="M11" s="31">
        <f t="shared" si="2"/>
        <v>0.99999999260000005</v>
      </c>
      <c r="N11" s="10">
        <f t="shared" si="3"/>
        <v>0.99999999260000005</v>
      </c>
      <c r="O11" s="10">
        <f t="shared" si="4"/>
        <v>2.22E-8</v>
      </c>
      <c r="P11" s="10">
        <f t="shared" ref="P11:P12" si="5">IF(J11="-",0,O11)</f>
        <v>2.22E-8</v>
      </c>
      <c r="Q11" s="9">
        <f t="array" ref="Q11">MIN(IF('Normen en duidingsklassen'!$E$13:$E$20&gt;=$J11,'Normen en duidingsklassen'!$E$13:$E$20))</f>
        <v>1.1111111111111112E-6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0" si="6">IF($E11="Ja",IF($H11="Ja",NOT(ISNUMBER($I11)),FALSE),FALSE)</f>
        <v>0</v>
      </c>
    </row>
    <row r="12" spans="2:21" x14ac:dyDescent="0.25">
      <c r="B12" s="8" t="s">
        <v>10</v>
      </c>
      <c r="C12" s="9">
        <v>0.41</v>
      </c>
      <c r="D12" s="9">
        <v>1.4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ref="K12:K18" si="7">IF(ISNUMBER($J12),S12,IF($T12,"D","ND"))</f>
        <v>+III</v>
      </c>
      <c r="M12" s="31">
        <f t="shared" ref="M12:M18" si="8">IF(AND(F12="Geen faalkans",H12="Nee"),1,1-J12)</f>
        <v>1</v>
      </c>
      <c r="N12" s="10">
        <f t="shared" ref="N12:N18" si="9">IF(J12="-",1,M12)</f>
        <v>1</v>
      </c>
      <c r="O12" s="10">
        <f t="shared" ref="O12:O18" si="10">IF(AND(F12="Geen faalkans",H12="Nee"),0,J12*$C$3)</f>
        <v>0</v>
      </c>
      <c r="P12" s="10">
        <f t="shared" si="5"/>
        <v>0</v>
      </c>
      <c r="Q12" s="9">
        <f t="array" ref="Q12">MIN(IF('Normen en duidingsklassen'!$E$13:$E$20&gt;=$J12,'Normen en duidingsklassen'!$E$13:$E$20))</f>
        <v>1.1111111111111112E-6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124</v>
      </c>
      <c r="C13" s="9">
        <v>1.4</v>
      </c>
      <c r="D13" s="9">
        <v>1.41</v>
      </c>
      <c r="E13" s="23" t="s">
        <v>17</v>
      </c>
      <c r="F13" s="8" t="s">
        <v>21</v>
      </c>
      <c r="G13" s="26">
        <v>9.9999999999999995E-7</v>
      </c>
      <c r="H13" s="8" t="s">
        <v>18</v>
      </c>
      <c r="I13" s="26"/>
      <c r="J13" s="10">
        <f t="shared" si="0"/>
        <v>9.9999999999999995E-7</v>
      </c>
      <c r="K13" s="32" t="str">
        <f t="shared" si="7"/>
        <v>+III</v>
      </c>
      <c r="M13" s="31">
        <f t="shared" si="8"/>
        <v>0.99999899999999997</v>
      </c>
      <c r="N13" s="10">
        <f t="shared" si="9"/>
        <v>0.99999899999999997</v>
      </c>
      <c r="O13" s="10">
        <f t="shared" si="10"/>
        <v>3.0000000000000001E-6</v>
      </c>
      <c r="P13" s="10">
        <f t="shared" ref="P13:P18" si="11">IF(J13="-",0,O13)</f>
        <v>3.0000000000000001E-6</v>
      </c>
      <c r="Q13" s="9">
        <f t="array" ref="Q13">MIN(IF('Normen en duidingsklassen'!$E$13:$E$20&gt;=$J13,'Normen en duidingsklassen'!$E$13:$E$20))</f>
        <v>1.1111111111111112E-6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</v>
      </c>
      <c r="C14" s="9">
        <v>1.41</v>
      </c>
      <c r="D14" s="9">
        <v>2.2999999999999998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7"/>
        <v>+III</v>
      </c>
      <c r="M14" s="31">
        <f t="shared" si="8"/>
        <v>1</v>
      </c>
      <c r="N14" s="10">
        <f t="shared" si="9"/>
        <v>1</v>
      </c>
      <c r="O14" s="10">
        <f t="shared" si="10"/>
        <v>0</v>
      </c>
      <c r="P14" s="10">
        <f t="shared" si="11"/>
        <v>0</v>
      </c>
      <c r="Q14" s="9">
        <f t="array" ref="Q14">MIN(IF('Normen en duidingsklassen'!$E$13:$E$20&gt;=$J14,'Normen en duidingsklassen'!$E$13:$E$20))</f>
        <v>1.1111111111111112E-6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125</v>
      </c>
      <c r="C15" s="9">
        <v>2.2999999999999998</v>
      </c>
      <c r="D15" s="9">
        <v>2.31</v>
      </c>
      <c r="E15" s="23" t="s">
        <v>17</v>
      </c>
      <c r="F15" s="8" t="s">
        <v>21</v>
      </c>
      <c r="G15" s="26">
        <v>2.22E-7</v>
      </c>
      <c r="H15" s="8" t="s">
        <v>18</v>
      </c>
      <c r="I15" s="26"/>
      <c r="J15" s="10">
        <f t="shared" si="0"/>
        <v>2.22E-7</v>
      </c>
      <c r="K15" s="32" t="str">
        <f t="shared" si="7"/>
        <v>+III</v>
      </c>
      <c r="M15" s="31">
        <f t="shared" si="8"/>
        <v>0.99999977799999995</v>
      </c>
      <c r="N15" s="10">
        <f t="shared" si="9"/>
        <v>0.99999977799999995</v>
      </c>
      <c r="O15" s="10">
        <f t="shared" si="10"/>
        <v>6.6600000000000006E-7</v>
      </c>
      <c r="P15" s="10">
        <f t="shared" si="11"/>
        <v>6.6600000000000006E-7</v>
      </c>
      <c r="Q15" s="9">
        <f t="array" ref="Q15">MIN(IF('Normen en duidingsklassen'!$E$13:$E$20&gt;=$J15,'Normen en duidingsklassen'!$E$13:$E$20))</f>
        <v>1.1111111111111112E-6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14</v>
      </c>
      <c r="C16" s="9">
        <v>2.31</v>
      </c>
      <c r="D16" s="9">
        <v>5.8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7"/>
        <v>+III</v>
      </c>
      <c r="M16" s="31">
        <f t="shared" si="8"/>
        <v>1</v>
      </c>
      <c r="N16" s="10">
        <f t="shared" si="9"/>
        <v>1</v>
      </c>
      <c r="O16" s="10">
        <f t="shared" si="10"/>
        <v>0</v>
      </c>
      <c r="P16" s="10">
        <f t="shared" si="11"/>
        <v>0</v>
      </c>
      <c r="Q16" s="9">
        <f t="array" ref="Q16">MIN(IF('Normen en duidingsklassen'!$E$13:$E$20&gt;=$J16,'Normen en duidingsklassen'!$E$13:$E$20))</f>
        <v>1.1111111111111112E-6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126</v>
      </c>
      <c r="C17" s="9">
        <v>5.8</v>
      </c>
      <c r="D17" s="9">
        <v>5.81</v>
      </c>
      <c r="E17" s="23" t="s">
        <v>17</v>
      </c>
      <c r="F17" s="8" t="s">
        <v>21</v>
      </c>
      <c r="G17" s="26">
        <v>1.4999999999999999E-7</v>
      </c>
      <c r="H17" s="8" t="s">
        <v>18</v>
      </c>
      <c r="I17" s="26"/>
      <c r="J17" s="10">
        <f t="shared" si="0"/>
        <v>1.4999999999999999E-7</v>
      </c>
      <c r="K17" s="32" t="str">
        <f t="shared" si="7"/>
        <v>+III</v>
      </c>
      <c r="M17" s="31">
        <f t="shared" si="8"/>
        <v>0.99999985000000002</v>
      </c>
      <c r="N17" s="10">
        <f t="shared" si="9"/>
        <v>0.99999985000000002</v>
      </c>
      <c r="O17" s="10">
        <f t="shared" si="10"/>
        <v>4.4999999999999998E-7</v>
      </c>
      <c r="P17" s="10">
        <f t="shared" si="11"/>
        <v>4.4999999999999998E-7</v>
      </c>
      <c r="Q17" s="9">
        <f t="array" ref="Q17">MIN(IF('Normen en duidingsklassen'!$E$13:$E$20&gt;=$J17,'Normen en duidingsklassen'!$E$13:$E$20))</f>
        <v>1.1111111111111112E-6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16</v>
      </c>
      <c r="C18" s="9">
        <v>5.81</v>
      </c>
      <c r="D18" s="9">
        <v>7.1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7"/>
        <v>+III</v>
      </c>
      <c r="M18" s="31">
        <f t="shared" si="8"/>
        <v>1</v>
      </c>
      <c r="N18" s="10">
        <f t="shared" si="9"/>
        <v>1</v>
      </c>
      <c r="O18" s="10">
        <f t="shared" si="10"/>
        <v>0</v>
      </c>
      <c r="P18" s="10">
        <f t="shared" si="11"/>
        <v>0</v>
      </c>
      <c r="Q18" s="9">
        <f t="array" ref="Q18">MIN(IF('Normen en duidingsklassen'!$E$13:$E$20&gt;=$J18,'Normen en duidingsklassen'!$E$13:$E$20))</f>
        <v>1.1111111111111112E-6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127</v>
      </c>
      <c r="C19" s="9">
        <v>7.1</v>
      </c>
      <c r="D19" s="9">
        <v>7.11</v>
      </c>
      <c r="E19" s="23" t="s">
        <v>17</v>
      </c>
      <c r="F19" s="8" t="s">
        <v>21</v>
      </c>
      <c r="G19" s="26">
        <v>1.4999999999999999E-7</v>
      </c>
      <c r="H19" s="8" t="s">
        <v>18</v>
      </c>
      <c r="I19" s="26"/>
      <c r="J19" s="10">
        <f t="shared" ref="J19:J30" si="12">IF($E19="Nee",0,IF(H19="Ja",IF(ISNUMBER(I19),I19,"-"),IF(ISNUMBER(G19),G19,"-")))</f>
        <v>1.4999999999999999E-7</v>
      </c>
      <c r="K19" s="32" t="str">
        <f t="shared" ref="K19:K30" si="13">IF(ISNUMBER($J19),S19,IF($T19,"D","ND"))</f>
        <v>+III</v>
      </c>
      <c r="M19" s="31">
        <f t="shared" ref="M19:M30" si="14">IF(AND(F19="Geen faalkans",H19="Nee"),1,1-J19)</f>
        <v>0.99999985000000002</v>
      </c>
      <c r="N19" s="10">
        <f t="shared" ref="N19:N30" si="15">IF(J19="-",1,M19)</f>
        <v>0.99999985000000002</v>
      </c>
      <c r="O19" s="10">
        <f t="shared" ref="O19:O30" si="16">IF(AND(F19="Geen faalkans",H19="Nee"),0,J19*$C$3)</f>
        <v>4.4999999999999998E-7</v>
      </c>
      <c r="P19" s="10">
        <f t="shared" ref="P19:P30" si="17">IF(J19="-",0,O19)</f>
        <v>4.4999999999999998E-7</v>
      </c>
      <c r="Q19" s="9">
        <f t="array" ref="Q19">MIN(IF('Normen en duidingsklassen'!$E$13:$E$20&gt;=$J19,'Normen en duidingsklassen'!$E$13:$E$20))</f>
        <v>1.1111111111111112E-6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106</v>
      </c>
      <c r="C20" s="9">
        <v>7.11</v>
      </c>
      <c r="D20" s="9">
        <v>9.1999999999999993</v>
      </c>
      <c r="E20" s="23" t="s">
        <v>18</v>
      </c>
      <c r="F20" s="8" t="s">
        <v>22</v>
      </c>
      <c r="G20" s="26"/>
      <c r="H20" s="8" t="s">
        <v>18</v>
      </c>
      <c r="I20" s="26"/>
      <c r="J20" s="10">
        <f t="shared" si="12"/>
        <v>0</v>
      </c>
      <c r="K20" s="32" t="str">
        <f t="shared" si="13"/>
        <v>+III</v>
      </c>
      <c r="M20" s="31">
        <f t="shared" si="14"/>
        <v>1</v>
      </c>
      <c r="N20" s="10">
        <f t="shared" si="15"/>
        <v>1</v>
      </c>
      <c r="O20" s="10">
        <f t="shared" si="16"/>
        <v>0</v>
      </c>
      <c r="P20" s="10">
        <f t="shared" si="17"/>
        <v>0</v>
      </c>
      <c r="Q20" s="9">
        <f t="array" ref="Q20">MIN(IF('Normen en duidingsklassen'!$E$13:$E$20&gt;=$J20,'Normen en duidingsklassen'!$E$13:$E$20))</f>
        <v>1.1111111111111112E-6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128</v>
      </c>
      <c r="C21" s="9">
        <v>9.1999999999999993</v>
      </c>
      <c r="D21" s="9">
        <v>9.2100000000000009</v>
      </c>
      <c r="E21" s="23" t="s">
        <v>17</v>
      </c>
      <c r="F21" s="8" t="s">
        <v>21</v>
      </c>
      <c r="G21" s="26">
        <v>7.4000000000000001E-9</v>
      </c>
      <c r="H21" s="8" t="s">
        <v>18</v>
      </c>
      <c r="I21" s="26"/>
      <c r="J21" s="10">
        <f t="shared" si="12"/>
        <v>7.4000000000000001E-9</v>
      </c>
      <c r="K21" s="32" t="str">
        <f t="shared" si="13"/>
        <v>+III</v>
      </c>
      <c r="M21" s="31">
        <f t="shared" si="14"/>
        <v>0.99999999260000005</v>
      </c>
      <c r="N21" s="10">
        <f t="shared" si="15"/>
        <v>0.99999999260000005</v>
      </c>
      <c r="O21" s="10">
        <f t="shared" si="16"/>
        <v>2.22E-8</v>
      </c>
      <c r="P21" s="10">
        <f t="shared" si="17"/>
        <v>2.22E-8</v>
      </c>
      <c r="Q21" s="9">
        <f t="array" ref="Q21">MIN(IF('Normen en duidingsklassen'!$E$13:$E$20&gt;=$J21,'Normen en duidingsklassen'!$E$13:$E$20))</f>
        <v>1.1111111111111112E-6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108</v>
      </c>
      <c r="C22" s="9">
        <v>9.2100000000000009</v>
      </c>
      <c r="D22" s="9">
        <v>9.5</v>
      </c>
      <c r="E22" s="23" t="s">
        <v>18</v>
      </c>
      <c r="F22" s="8" t="s">
        <v>22</v>
      </c>
      <c r="G22" s="26"/>
      <c r="H22" s="8" t="s">
        <v>18</v>
      </c>
      <c r="I22" s="26"/>
      <c r="J22" s="10">
        <f t="shared" si="12"/>
        <v>0</v>
      </c>
      <c r="K22" s="32" t="str">
        <f t="shared" si="13"/>
        <v>+III</v>
      </c>
      <c r="M22" s="31">
        <f t="shared" si="14"/>
        <v>1</v>
      </c>
      <c r="N22" s="10">
        <f t="shared" si="15"/>
        <v>1</v>
      </c>
      <c r="O22" s="10">
        <f t="shared" si="16"/>
        <v>0</v>
      </c>
      <c r="P22" s="10">
        <f t="shared" si="17"/>
        <v>0</v>
      </c>
      <c r="Q22" s="9">
        <f t="array" ref="Q22">MIN(IF('Normen en duidingsklassen'!$E$13:$E$20&gt;=$J22,'Normen en duidingsklassen'!$E$13:$E$20))</f>
        <v>1.1111111111111112E-6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129</v>
      </c>
      <c r="C23" s="9">
        <v>9.5</v>
      </c>
      <c r="D23" s="9">
        <v>9.51</v>
      </c>
      <c r="E23" s="23" t="s">
        <v>17</v>
      </c>
      <c r="F23" s="8" t="s">
        <v>21</v>
      </c>
      <c r="G23" s="26">
        <v>6.9999999999999997E-7</v>
      </c>
      <c r="H23" s="8" t="s">
        <v>18</v>
      </c>
      <c r="I23" s="26"/>
      <c r="J23" s="10">
        <f t="shared" si="12"/>
        <v>6.9999999999999997E-7</v>
      </c>
      <c r="K23" s="32" t="str">
        <f t="shared" si="13"/>
        <v>+III</v>
      </c>
      <c r="M23" s="31">
        <f t="shared" si="14"/>
        <v>0.99999930000000004</v>
      </c>
      <c r="N23" s="10">
        <f t="shared" si="15"/>
        <v>0.99999930000000004</v>
      </c>
      <c r="O23" s="10">
        <f t="shared" si="16"/>
        <v>2.0999999999999998E-6</v>
      </c>
      <c r="P23" s="10">
        <f t="shared" si="17"/>
        <v>2.0999999999999998E-6</v>
      </c>
      <c r="Q23" s="9">
        <f t="array" ref="Q23">MIN(IF('Normen en duidingsklassen'!$E$13:$E$20&gt;=$J23,'Normen en duidingsklassen'!$E$13:$E$20))</f>
        <v>1.1111111111111112E-6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110</v>
      </c>
      <c r="C24" s="9">
        <v>9.51</v>
      </c>
      <c r="D24" s="9">
        <v>9.6</v>
      </c>
      <c r="E24" s="23" t="s">
        <v>18</v>
      </c>
      <c r="F24" s="8" t="s">
        <v>22</v>
      </c>
      <c r="G24" s="26"/>
      <c r="H24" s="8" t="s">
        <v>18</v>
      </c>
      <c r="I24" s="26"/>
      <c r="J24" s="10">
        <f t="shared" si="12"/>
        <v>0</v>
      </c>
      <c r="K24" s="32" t="str">
        <f t="shared" si="13"/>
        <v>+III</v>
      </c>
      <c r="M24" s="31">
        <f t="shared" si="14"/>
        <v>1</v>
      </c>
      <c r="N24" s="10">
        <f t="shared" si="15"/>
        <v>1</v>
      </c>
      <c r="O24" s="10">
        <f t="shared" si="16"/>
        <v>0</v>
      </c>
      <c r="P24" s="10">
        <f t="shared" si="17"/>
        <v>0</v>
      </c>
      <c r="Q24" s="9">
        <f t="array" ref="Q24">MIN(IF('Normen en duidingsklassen'!$E$13:$E$20&gt;=$J24,'Normen en duidingsklassen'!$E$13:$E$20))</f>
        <v>1.1111111111111112E-6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130</v>
      </c>
      <c r="C25" s="9">
        <v>9.6</v>
      </c>
      <c r="D25" s="9">
        <v>9.61</v>
      </c>
      <c r="E25" s="23" t="s">
        <v>17</v>
      </c>
      <c r="F25" s="8" t="s">
        <v>21</v>
      </c>
      <c r="G25" s="26">
        <v>6.9999999999999997E-7</v>
      </c>
      <c r="H25" s="8" t="s">
        <v>18</v>
      </c>
      <c r="I25" s="26"/>
      <c r="J25" s="10">
        <f t="shared" si="12"/>
        <v>6.9999999999999997E-7</v>
      </c>
      <c r="K25" s="32" t="str">
        <f t="shared" si="13"/>
        <v>+III</v>
      </c>
      <c r="M25" s="31">
        <f t="shared" si="14"/>
        <v>0.99999930000000004</v>
      </c>
      <c r="N25" s="10">
        <f t="shared" si="15"/>
        <v>0.99999930000000004</v>
      </c>
      <c r="O25" s="10">
        <f t="shared" si="16"/>
        <v>2.0999999999999998E-6</v>
      </c>
      <c r="P25" s="10">
        <f t="shared" si="17"/>
        <v>2.0999999999999998E-6</v>
      </c>
      <c r="Q25" s="9">
        <f t="array" ref="Q25">MIN(IF('Normen en duidingsklassen'!$E$13:$E$20&gt;=$J25,'Normen en duidingsklassen'!$E$13:$E$20))</f>
        <v>1.1111111111111112E-6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112</v>
      </c>
      <c r="C26" s="9">
        <v>9.61</v>
      </c>
      <c r="D26" s="9">
        <v>10</v>
      </c>
      <c r="E26" s="23" t="s">
        <v>18</v>
      </c>
      <c r="F26" s="8" t="s">
        <v>22</v>
      </c>
      <c r="G26" s="26"/>
      <c r="H26" s="8" t="s">
        <v>18</v>
      </c>
      <c r="I26" s="26"/>
      <c r="J26" s="10">
        <f t="shared" si="12"/>
        <v>0</v>
      </c>
      <c r="K26" s="32" t="str">
        <f t="shared" si="13"/>
        <v>+III</v>
      </c>
      <c r="M26" s="31">
        <f t="shared" si="14"/>
        <v>1</v>
      </c>
      <c r="N26" s="10">
        <f t="shared" si="15"/>
        <v>1</v>
      </c>
      <c r="O26" s="10">
        <f t="shared" si="16"/>
        <v>0</v>
      </c>
      <c r="P26" s="10">
        <f t="shared" si="17"/>
        <v>0</v>
      </c>
      <c r="Q26" s="9">
        <f t="array" ref="Q26">MIN(IF('Normen en duidingsklassen'!$E$13:$E$20&gt;=$J26,'Normen en duidingsklassen'!$E$13:$E$20))</f>
        <v>1.1111111111111112E-6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131</v>
      </c>
      <c r="C27" s="9">
        <v>10</v>
      </c>
      <c r="D27" s="9">
        <v>10.1</v>
      </c>
      <c r="E27" s="23" t="s">
        <v>17</v>
      </c>
      <c r="F27" s="8" t="s">
        <v>21</v>
      </c>
      <c r="G27" s="26">
        <v>7.4000000000000001E-9</v>
      </c>
      <c r="H27" s="8" t="s">
        <v>18</v>
      </c>
      <c r="I27" s="26"/>
      <c r="J27" s="10">
        <f t="shared" si="12"/>
        <v>7.4000000000000001E-9</v>
      </c>
      <c r="K27" s="32" t="str">
        <f t="shared" si="13"/>
        <v>+III</v>
      </c>
      <c r="M27" s="31">
        <f t="shared" si="14"/>
        <v>0.99999999260000005</v>
      </c>
      <c r="N27" s="10">
        <f t="shared" si="15"/>
        <v>0.99999999260000005</v>
      </c>
      <c r="O27" s="10">
        <f t="shared" si="16"/>
        <v>2.22E-8</v>
      </c>
      <c r="P27" s="10">
        <f t="shared" si="17"/>
        <v>2.22E-8</v>
      </c>
      <c r="Q27" s="9">
        <f t="array" ref="Q27">MIN(IF('Normen en duidingsklassen'!$E$13:$E$20&gt;=$J27,'Normen en duidingsklassen'!$E$13:$E$20))</f>
        <v>1.1111111111111112E-6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114</v>
      </c>
      <c r="C28" s="9">
        <v>10.1</v>
      </c>
      <c r="D28" s="9">
        <v>11.2</v>
      </c>
      <c r="E28" s="23" t="s">
        <v>18</v>
      </c>
      <c r="F28" s="8" t="s">
        <v>22</v>
      </c>
      <c r="G28" s="26"/>
      <c r="H28" s="8" t="s">
        <v>18</v>
      </c>
      <c r="I28" s="26"/>
      <c r="J28" s="10">
        <f t="shared" si="12"/>
        <v>0</v>
      </c>
      <c r="K28" s="32" t="str">
        <f t="shared" si="13"/>
        <v>+III</v>
      </c>
      <c r="M28" s="31">
        <f t="shared" si="14"/>
        <v>1</v>
      </c>
      <c r="N28" s="10">
        <f t="shared" si="15"/>
        <v>1</v>
      </c>
      <c r="O28" s="10">
        <f t="shared" si="16"/>
        <v>0</v>
      </c>
      <c r="P28" s="10">
        <f t="shared" si="17"/>
        <v>0</v>
      </c>
      <c r="Q28" s="9">
        <f t="array" ref="Q28">MIN(IF('Normen en duidingsklassen'!$E$13:$E$20&gt;=$J28,'Normen en duidingsklassen'!$E$13:$E$20))</f>
        <v>1.1111111111111112E-6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132</v>
      </c>
      <c r="C29" s="9">
        <v>11.2</v>
      </c>
      <c r="D29" s="9">
        <v>11.21</v>
      </c>
      <c r="E29" s="23" t="s">
        <v>17</v>
      </c>
      <c r="F29" s="8" t="s">
        <v>21</v>
      </c>
      <c r="G29" s="26">
        <v>7.0000000000000005E-8</v>
      </c>
      <c r="H29" s="8" t="s">
        <v>18</v>
      </c>
      <c r="I29" s="26"/>
      <c r="J29" s="10">
        <f t="shared" si="12"/>
        <v>7.0000000000000005E-8</v>
      </c>
      <c r="K29" s="32" t="str">
        <f t="shared" si="13"/>
        <v>+III</v>
      </c>
      <c r="M29" s="31">
        <f t="shared" si="14"/>
        <v>0.99999992999999998</v>
      </c>
      <c r="N29" s="10">
        <f t="shared" si="15"/>
        <v>0.99999992999999998</v>
      </c>
      <c r="O29" s="10">
        <f t="shared" si="16"/>
        <v>2.1E-7</v>
      </c>
      <c r="P29" s="10">
        <f t="shared" si="17"/>
        <v>2.1E-7</v>
      </c>
      <c r="Q29" s="9">
        <f t="array" ref="Q29">MIN(IF('Normen en duidingsklassen'!$E$13:$E$20&gt;=$J29,'Normen en duidingsklassen'!$E$13:$E$20))</f>
        <v>1.1111111111111112E-6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ht="15.75" thickBot="1" x14ac:dyDescent="0.3">
      <c r="B30" s="13" t="s">
        <v>116</v>
      </c>
      <c r="C30" s="14">
        <v>11.21</v>
      </c>
      <c r="D30" s="14">
        <v>21.02</v>
      </c>
      <c r="E30" s="24" t="s">
        <v>18</v>
      </c>
      <c r="F30" s="13" t="s">
        <v>22</v>
      </c>
      <c r="G30" s="27"/>
      <c r="H30" s="13" t="s">
        <v>18</v>
      </c>
      <c r="I30" s="27"/>
      <c r="J30" s="15">
        <f t="shared" si="12"/>
        <v>0</v>
      </c>
      <c r="K30" s="34" t="str">
        <f t="shared" si="13"/>
        <v>+III</v>
      </c>
      <c r="M30" s="31">
        <f t="shared" si="14"/>
        <v>1</v>
      </c>
      <c r="N30" s="10">
        <f t="shared" si="15"/>
        <v>1</v>
      </c>
      <c r="O30" s="10">
        <f t="shared" si="16"/>
        <v>0</v>
      </c>
      <c r="P30" s="10">
        <f t="shared" si="17"/>
        <v>0</v>
      </c>
      <c r="Q30" s="9">
        <f t="array" ref="Q30">MIN(IF('Normen en duidingsklassen'!$E$13:$E$20&gt;=$J30,'Normen en duidingsklassen'!$E$13:$E$20))</f>
        <v>1.1111111111111112E-6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M31" s="1"/>
    </row>
    <row r="32" spans="2:20" x14ac:dyDescent="0.25">
      <c r="M32" s="1"/>
    </row>
  </sheetData>
  <conditionalFormatting sqref="G10:G30">
    <cfRule type="expression" dxfId="37" priority="5">
      <formula>IF($E10="Nee",TRUE,FALSE)</formula>
    </cfRule>
  </conditionalFormatting>
  <conditionalFormatting sqref="I10:I30">
    <cfRule type="expression" dxfId="36" priority="4">
      <formula>IF($H10="Nee",TRUE,FALSE)</formula>
    </cfRule>
  </conditionalFormatting>
  <conditionalFormatting sqref="K10:K30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E31:E46 F10:F30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2"/>
  <sheetViews>
    <sheetView workbookViewId="0">
      <selection activeCell="B10" sqref="B10:T3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102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44</v>
      </c>
      <c r="C4" s="26">
        <f>IFERROR(MIN(1-PRODUCT(M10:M30),MAX(O10:O30)),"GR")</f>
        <v>6.3300000000000007E-5</v>
      </c>
    </row>
    <row r="5" spans="2:21" x14ac:dyDescent="0.25">
      <c r="B5" s="40" t="s">
        <v>38</v>
      </c>
      <c r="C5" s="26">
        <f>MIN(1-PRODUCT(N10:N30),MAX(P10:P30))</f>
        <v>6.3300000000000007E-5</v>
      </c>
    </row>
    <row r="6" spans="2:21" ht="15.75" thickBot="1" x14ac:dyDescent="0.3">
      <c r="B6" s="41" t="s">
        <v>45</v>
      </c>
      <c r="C6" s="17" t="str">
        <f>IF(1-PRODUCT(N10:N30)&gt;MAX(P10:P30),"Ja","Nee")</f>
        <v>Ja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0.4</v>
      </c>
      <c r="E10" s="22" t="s">
        <v>18</v>
      </c>
      <c r="F10" s="3" t="s">
        <v>22</v>
      </c>
      <c r="G10" s="25"/>
      <c r="H10" s="3" t="s">
        <v>18</v>
      </c>
      <c r="I10" s="25"/>
      <c r="J10" s="5">
        <f t="shared" ref="J10:J30" si="0">IF($E10="Nee",0,IF(H10="Ja",IF(ISNUMBER(I10),I10,"-"),IF(ISNUMBER(G10),G10,"-")))</f>
        <v>0</v>
      </c>
      <c r="K10" s="30" t="str">
        <f t="shared" ref="K10:K30" si="1">IF(ISNUMBER($J10),S10,IF($T10,"D","ND"))</f>
        <v>+III</v>
      </c>
      <c r="M10" s="31">
        <f t="shared" ref="M10:M30" si="2">IF(AND(F10="Geen faalkans",H10="Nee"),1,1-J10)</f>
        <v>1</v>
      </c>
      <c r="N10" s="10">
        <f t="shared" ref="N10:N30" si="3">IF(J10="-",1,M10)</f>
        <v>1</v>
      </c>
      <c r="O10" s="10">
        <f t="shared" ref="O10:O30" si="4">IF(AND(F10="Geen faalkans",H10="Nee"),0,J10*$C$3)</f>
        <v>0</v>
      </c>
      <c r="P10" s="10">
        <f>IF(J10="-",0,O10)</f>
        <v>0</v>
      </c>
      <c r="Q10" s="9">
        <f t="array" ref="Q10">MIN(IF('Normen en duidingsklassen'!$E$13:$E$20&gt;=$J10,'Normen en duidingsklassen'!$E$13:$E$20))</f>
        <v>1.1111111111111112E-6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123</v>
      </c>
      <c r="C11" s="9">
        <v>0.4</v>
      </c>
      <c r="D11" s="9">
        <v>0.41</v>
      </c>
      <c r="E11" s="23" t="s">
        <v>17</v>
      </c>
      <c r="F11" s="8" t="s">
        <v>21</v>
      </c>
      <c r="G11" s="26">
        <v>9.9999999999999995E-8</v>
      </c>
      <c r="H11" s="8" t="s">
        <v>18</v>
      </c>
      <c r="I11" s="26"/>
      <c r="J11" s="10">
        <f t="shared" si="0"/>
        <v>9.9999999999999995E-8</v>
      </c>
      <c r="K11" s="32" t="str">
        <f t="shared" si="1"/>
        <v>+III</v>
      </c>
      <c r="M11" s="31">
        <f t="shared" si="2"/>
        <v>0.99999990000000005</v>
      </c>
      <c r="N11" s="10">
        <f t="shared" si="3"/>
        <v>0.99999990000000005</v>
      </c>
      <c r="O11" s="10">
        <f t="shared" si="4"/>
        <v>9.9999999999999995E-8</v>
      </c>
      <c r="P11" s="10">
        <f t="shared" ref="P11:P30" si="5">IF(J11="-",0,O11)</f>
        <v>9.9999999999999995E-8</v>
      </c>
      <c r="Q11" s="9">
        <f t="array" ref="Q11">MIN(IF('Normen en duidingsklassen'!$E$13:$E$20&gt;=$J11,'Normen en duidingsklassen'!$E$13:$E$20))</f>
        <v>1.1111111111111112E-6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0" si="6">IF($E11="Ja",IF($H11="Ja",NOT(ISNUMBER($I11)),FALSE),FALSE)</f>
        <v>0</v>
      </c>
    </row>
    <row r="12" spans="2:21" x14ac:dyDescent="0.25">
      <c r="B12" s="8" t="s">
        <v>10</v>
      </c>
      <c r="C12" s="9">
        <v>0.41</v>
      </c>
      <c r="D12" s="9">
        <v>1.4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si="5"/>
        <v>0</v>
      </c>
      <c r="Q12" s="9">
        <f t="array" ref="Q12">MIN(IF('Normen en duidingsklassen'!$E$13:$E$20&gt;=$J12,'Normen en duidingsklassen'!$E$13:$E$20))</f>
        <v>1.1111111111111112E-6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124</v>
      </c>
      <c r="C13" s="9">
        <v>1.4</v>
      </c>
      <c r="D13" s="9">
        <v>1.41</v>
      </c>
      <c r="E13" s="23" t="s">
        <v>17</v>
      </c>
      <c r="F13" s="8" t="s">
        <v>21</v>
      </c>
      <c r="G13" s="26">
        <v>6.3300000000000007E-5</v>
      </c>
      <c r="H13" s="8" t="s">
        <v>18</v>
      </c>
      <c r="I13" s="26"/>
      <c r="J13" s="10">
        <f t="shared" si="0"/>
        <v>6.3300000000000007E-5</v>
      </c>
      <c r="K13" s="32" t="str">
        <f t="shared" si="1"/>
        <v>0</v>
      </c>
      <c r="M13" s="31">
        <f t="shared" si="2"/>
        <v>0.99993670000000001</v>
      </c>
      <c r="N13" s="10">
        <f t="shared" si="3"/>
        <v>0.99993670000000001</v>
      </c>
      <c r="O13" s="10">
        <f t="shared" si="4"/>
        <v>6.3300000000000007E-5</v>
      </c>
      <c r="P13" s="10">
        <f t="shared" si="5"/>
        <v>6.3300000000000007E-5</v>
      </c>
      <c r="Q13" s="9">
        <f t="array" ref="Q13">MIN(IF('Normen en duidingsklassen'!$E$13:$E$20&gt;=$J13,'Normen en duidingsklassen'!$E$13:$E$20))</f>
        <v>1E-4</v>
      </c>
      <c r="R13" s="9">
        <f>IFERROR(MATCH($Q13,'Normen en duidingsklassen'!$E$13:$E$20,0),1)</f>
        <v>5</v>
      </c>
      <c r="S13" s="9" t="str">
        <f>INDEX('Normen en duidingsklassen'!$D$13:$D$20,R13)</f>
        <v>0</v>
      </c>
      <c r="T13" s="12" t="b">
        <f t="shared" si="6"/>
        <v>0</v>
      </c>
    </row>
    <row r="14" spans="2:21" x14ac:dyDescent="0.25">
      <c r="B14" s="8" t="s">
        <v>12</v>
      </c>
      <c r="C14" s="9">
        <v>1.41</v>
      </c>
      <c r="D14" s="9">
        <v>2.2999999999999998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0</v>
      </c>
      <c r="P14" s="10">
        <f t="shared" si="5"/>
        <v>0</v>
      </c>
      <c r="Q14" s="9">
        <f t="array" ref="Q14">MIN(IF('Normen en duidingsklassen'!$E$13:$E$20&gt;=$J14,'Normen en duidingsklassen'!$E$13:$E$20))</f>
        <v>1.1111111111111112E-6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125</v>
      </c>
      <c r="C15" s="9">
        <v>2.2999999999999998</v>
      </c>
      <c r="D15" s="9">
        <v>2.31</v>
      </c>
      <c r="E15" s="23" t="s">
        <v>17</v>
      </c>
      <c r="F15" s="8" t="s">
        <v>21</v>
      </c>
      <c r="G15" s="26">
        <v>8.8800000000000008E-9</v>
      </c>
      <c r="H15" s="8" t="s">
        <v>18</v>
      </c>
      <c r="I15" s="26"/>
      <c r="J15" s="10">
        <f t="shared" si="0"/>
        <v>8.8800000000000008E-9</v>
      </c>
      <c r="K15" s="32" t="str">
        <f t="shared" si="1"/>
        <v>+III</v>
      </c>
      <c r="M15" s="31">
        <f t="shared" si="2"/>
        <v>0.99999999112000004</v>
      </c>
      <c r="N15" s="10">
        <f t="shared" si="3"/>
        <v>0.99999999112000004</v>
      </c>
      <c r="O15" s="10">
        <f t="shared" si="4"/>
        <v>8.8800000000000008E-9</v>
      </c>
      <c r="P15" s="10">
        <f t="shared" si="5"/>
        <v>8.8800000000000008E-9</v>
      </c>
      <c r="Q15" s="9">
        <f t="array" ref="Q15">MIN(IF('Normen en duidingsklassen'!$E$13:$E$20&gt;=$J15,'Normen en duidingsklassen'!$E$13:$E$20))</f>
        <v>1.1111111111111112E-6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14</v>
      </c>
      <c r="C16" s="9">
        <v>2.31</v>
      </c>
      <c r="D16" s="9">
        <v>5.8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duidingsklassen'!$E$13:$E$20&gt;=$J16,'Normen en duidingsklassen'!$E$13:$E$20))</f>
        <v>1.1111111111111112E-6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126</v>
      </c>
      <c r="C17" s="9">
        <v>5.8</v>
      </c>
      <c r="D17" s="9">
        <v>5.81</v>
      </c>
      <c r="E17" s="23" t="s">
        <v>17</v>
      </c>
      <c r="F17" s="8" t="s">
        <v>21</v>
      </c>
      <c r="G17" s="26">
        <v>7.8999999999999995E-7</v>
      </c>
      <c r="H17" s="8" t="s">
        <v>18</v>
      </c>
      <c r="I17" s="26"/>
      <c r="J17" s="10">
        <f t="shared" si="0"/>
        <v>7.8999999999999995E-7</v>
      </c>
      <c r="K17" s="32" t="str">
        <f t="shared" si="1"/>
        <v>+III</v>
      </c>
      <c r="M17" s="31">
        <f t="shared" si="2"/>
        <v>0.99999921000000003</v>
      </c>
      <c r="N17" s="10">
        <f t="shared" si="3"/>
        <v>0.99999921000000003</v>
      </c>
      <c r="O17" s="10">
        <f t="shared" si="4"/>
        <v>7.8999999999999995E-7</v>
      </c>
      <c r="P17" s="10">
        <f t="shared" si="5"/>
        <v>7.8999999999999995E-7</v>
      </c>
      <c r="Q17" s="9">
        <f t="array" ref="Q17">MIN(IF('Normen en duidingsklassen'!$E$13:$E$20&gt;=$J17,'Normen en duidingsklassen'!$E$13:$E$20))</f>
        <v>1.1111111111111112E-6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16</v>
      </c>
      <c r="C18" s="9">
        <v>5.81</v>
      </c>
      <c r="D18" s="9">
        <v>7.1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1.1111111111111112E-6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127</v>
      </c>
      <c r="C19" s="9">
        <v>7.1</v>
      </c>
      <c r="D19" s="9">
        <v>7.11</v>
      </c>
      <c r="E19" s="23" t="s">
        <v>17</v>
      </c>
      <c r="F19" s="8" t="s">
        <v>21</v>
      </c>
      <c r="G19" s="26">
        <v>7.8999999999999995E-7</v>
      </c>
      <c r="H19" s="8" t="s">
        <v>18</v>
      </c>
      <c r="I19" s="26"/>
      <c r="J19" s="10">
        <f t="shared" si="0"/>
        <v>7.8999999999999995E-7</v>
      </c>
      <c r="K19" s="32" t="str">
        <f t="shared" si="1"/>
        <v>+III</v>
      </c>
      <c r="M19" s="31">
        <f t="shared" si="2"/>
        <v>0.99999921000000003</v>
      </c>
      <c r="N19" s="10">
        <f t="shared" si="3"/>
        <v>0.99999921000000003</v>
      </c>
      <c r="O19" s="10">
        <f t="shared" si="4"/>
        <v>7.8999999999999995E-7</v>
      </c>
      <c r="P19" s="10">
        <f t="shared" si="5"/>
        <v>7.8999999999999995E-7</v>
      </c>
      <c r="Q19" s="9">
        <f t="array" ref="Q19">MIN(IF('Normen en duidingsklassen'!$E$13:$E$20&gt;=$J19,'Normen en duidingsklassen'!$E$13:$E$20))</f>
        <v>1.1111111111111112E-6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106</v>
      </c>
      <c r="C20" s="9">
        <v>7.11</v>
      </c>
      <c r="D20" s="9">
        <v>9.1999999999999993</v>
      </c>
      <c r="E20" s="23" t="s">
        <v>18</v>
      </c>
      <c r="F20" s="8" t="s">
        <v>22</v>
      </c>
      <c r="G20" s="26"/>
      <c r="H20" s="8" t="s">
        <v>18</v>
      </c>
      <c r="I20" s="26"/>
      <c r="J20" s="10">
        <f t="shared" si="0"/>
        <v>0</v>
      </c>
      <c r="K20" s="32" t="str">
        <f t="shared" si="1"/>
        <v>+III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1.1111111111111112E-6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128</v>
      </c>
      <c r="C21" s="9">
        <v>9.1999999999999993</v>
      </c>
      <c r="D21" s="9">
        <v>9.2100000000000009</v>
      </c>
      <c r="E21" s="23" t="s">
        <v>17</v>
      </c>
      <c r="F21" s="8" t="s">
        <v>21</v>
      </c>
      <c r="G21" s="26">
        <v>5.0000000000000002E-5</v>
      </c>
      <c r="H21" s="8" t="s">
        <v>18</v>
      </c>
      <c r="I21" s="26"/>
      <c r="J21" s="10">
        <f t="shared" si="0"/>
        <v>5.0000000000000002E-5</v>
      </c>
      <c r="K21" s="32" t="str">
        <f t="shared" si="1"/>
        <v>0</v>
      </c>
      <c r="M21" s="31">
        <f t="shared" si="2"/>
        <v>0.99995000000000001</v>
      </c>
      <c r="N21" s="10">
        <f t="shared" si="3"/>
        <v>0.99995000000000001</v>
      </c>
      <c r="O21" s="10">
        <f t="shared" si="4"/>
        <v>5.0000000000000002E-5</v>
      </c>
      <c r="P21" s="10">
        <f t="shared" si="5"/>
        <v>5.0000000000000002E-5</v>
      </c>
      <c r="Q21" s="9">
        <f t="array" ref="Q21">MIN(IF('Normen en duidingsklassen'!$E$13:$E$20&gt;=$J21,'Normen en duidingsklassen'!$E$13:$E$20))</f>
        <v>1E-4</v>
      </c>
      <c r="R21" s="9">
        <f>IFERROR(MATCH($Q21,'Normen en duidingsklassen'!$E$13:$E$20,0),1)</f>
        <v>5</v>
      </c>
      <c r="S21" s="9" t="str">
        <f>INDEX('Normen en duidingsklassen'!$D$13:$D$20,R21)</f>
        <v>0</v>
      </c>
      <c r="T21" s="12" t="b">
        <f t="shared" si="6"/>
        <v>0</v>
      </c>
    </row>
    <row r="22" spans="2:20" x14ac:dyDescent="0.25">
      <c r="B22" s="8" t="s">
        <v>108</v>
      </c>
      <c r="C22" s="9">
        <v>9.2100000000000009</v>
      </c>
      <c r="D22" s="9">
        <v>9.5</v>
      </c>
      <c r="E22" s="23" t="s">
        <v>18</v>
      </c>
      <c r="F22" s="8" t="s">
        <v>22</v>
      </c>
      <c r="G22" s="26"/>
      <c r="H22" s="8" t="s">
        <v>18</v>
      </c>
      <c r="I22" s="26"/>
      <c r="J22" s="10">
        <f t="shared" si="0"/>
        <v>0</v>
      </c>
      <c r="K22" s="32" t="str">
        <f t="shared" si="1"/>
        <v>+III</v>
      </c>
      <c r="M22" s="31">
        <f t="shared" si="2"/>
        <v>1</v>
      </c>
      <c r="N22" s="10">
        <f t="shared" si="3"/>
        <v>1</v>
      </c>
      <c r="O22" s="10">
        <f t="shared" si="4"/>
        <v>0</v>
      </c>
      <c r="P22" s="10">
        <f t="shared" si="5"/>
        <v>0</v>
      </c>
      <c r="Q22" s="9">
        <f t="array" ref="Q22">MIN(IF('Normen en duidingsklassen'!$E$13:$E$20&gt;=$J22,'Normen en duidingsklassen'!$E$13:$E$20))</f>
        <v>1.1111111111111112E-6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129</v>
      </c>
      <c r="C23" s="9">
        <v>9.5</v>
      </c>
      <c r="D23" s="9">
        <v>9.51</v>
      </c>
      <c r="E23" s="23" t="s">
        <v>17</v>
      </c>
      <c r="F23" s="8" t="s">
        <v>21</v>
      </c>
      <c r="G23" s="26">
        <v>1E-8</v>
      </c>
      <c r="H23" s="8" t="s">
        <v>18</v>
      </c>
      <c r="I23" s="26"/>
      <c r="J23" s="10">
        <f t="shared" si="0"/>
        <v>1E-8</v>
      </c>
      <c r="K23" s="32" t="str">
        <f t="shared" si="1"/>
        <v>+III</v>
      </c>
      <c r="M23" s="31">
        <f t="shared" si="2"/>
        <v>0.99999998999999995</v>
      </c>
      <c r="N23" s="10">
        <f t="shared" si="3"/>
        <v>0.99999998999999995</v>
      </c>
      <c r="O23" s="10">
        <f t="shared" si="4"/>
        <v>1E-8</v>
      </c>
      <c r="P23" s="10">
        <f t="shared" si="5"/>
        <v>1E-8</v>
      </c>
      <c r="Q23" s="9">
        <f t="array" ref="Q23">MIN(IF('Normen en duidingsklassen'!$E$13:$E$20&gt;=$J23,'Normen en duidingsklassen'!$E$13:$E$20))</f>
        <v>1.1111111111111112E-6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110</v>
      </c>
      <c r="C24" s="9">
        <v>9.51</v>
      </c>
      <c r="D24" s="9">
        <v>9.6</v>
      </c>
      <c r="E24" s="23" t="s">
        <v>18</v>
      </c>
      <c r="F24" s="8" t="s">
        <v>22</v>
      </c>
      <c r="G24" s="26"/>
      <c r="H24" s="8" t="s">
        <v>18</v>
      </c>
      <c r="I24" s="26"/>
      <c r="J24" s="10">
        <f t="shared" si="0"/>
        <v>0</v>
      </c>
      <c r="K24" s="32" t="str">
        <f t="shared" si="1"/>
        <v>+III</v>
      </c>
      <c r="M24" s="31">
        <f t="shared" si="2"/>
        <v>1</v>
      </c>
      <c r="N24" s="10">
        <f t="shared" si="3"/>
        <v>1</v>
      </c>
      <c r="O24" s="10">
        <f t="shared" si="4"/>
        <v>0</v>
      </c>
      <c r="P24" s="10">
        <f t="shared" si="5"/>
        <v>0</v>
      </c>
      <c r="Q24" s="9">
        <f t="array" ref="Q24">MIN(IF('Normen en duidingsklassen'!$E$13:$E$20&gt;=$J24,'Normen en duidingsklassen'!$E$13:$E$20))</f>
        <v>1.1111111111111112E-6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130</v>
      </c>
      <c r="C25" s="9">
        <v>9.6</v>
      </c>
      <c r="D25" s="9">
        <v>9.61</v>
      </c>
      <c r="E25" s="23" t="s">
        <v>17</v>
      </c>
      <c r="F25" s="8" t="s">
        <v>21</v>
      </c>
      <c r="G25" s="26">
        <v>1.9999999999999999E-7</v>
      </c>
      <c r="H25" s="8" t="s">
        <v>18</v>
      </c>
      <c r="I25" s="26"/>
      <c r="J25" s="10">
        <f t="shared" si="0"/>
        <v>1.9999999999999999E-7</v>
      </c>
      <c r="K25" s="32" t="str">
        <f t="shared" si="1"/>
        <v>+III</v>
      </c>
      <c r="M25" s="31">
        <f t="shared" si="2"/>
        <v>0.99999979999999999</v>
      </c>
      <c r="N25" s="10">
        <f t="shared" si="3"/>
        <v>0.99999979999999999</v>
      </c>
      <c r="O25" s="10">
        <f t="shared" si="4"/>
        <v>1.9999999999999999E-7</v>
      </c>
      <c r="P25" s="10">
        <f t="shared" si="5"/>
        <v>1.9999999999999999E-7</v>
      </c>
      <c r="Q25" s="9">
        <f t="array" ref="Q25">MIN(IF('Normen en duidingsklassen'!$E$13:$E$20&gt;=$J25,'Normen en duidingsklassen'!$E$13:$E$20))</f>
        <v>1.1111111111111112E-6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112</v>
      </c>
      <c r="C26" s="9">
        <v>9.61</v>
      </c>
      <c r="D26" s="9">
        <v>10</v>
      </c>
      <c r="E26" s="23" t="s">
        <v>18</v>
      </c>
      <c r="F26" s="8" t="s">
        <v>22</v>
      </c>
      <c r="G26" s="26"/>
      <c r="H26" s="8" t="s">
        <v>18</v>
      </c>
      <c r="I26" s="26"/>
      <c r="J26" s="10">
        <f t="shared" si="0"/>
        <v>0</v>
      </c>
      <c r="K26" s="32" t="str">
        <f t="shared" si="1"/>
        <v>+III</v>
      </c>
      <c r="M26" s="31">
        <f t="shared" si="2"/>
        <v>1</v>
      </c>
      <c r="N26" s="10">
        <f t="shared" si="3"/>
        <v>1</v>
      </c>
      <c r="O26" s="10">
        <f t="shared" si="4"/>
        <v>0</v>
      </c>
      <c r="P26" s="10">
        <f t="shared" si="5"/>
        <v>0</v>
      </c>
      <c r="Q26" s="9">
        <f t="array" ref="Q26">MIN(IF('Normen en duidingsklassen'!$E$13:$E$20&gt;=$J26,'Normen en duidingsklassen'!$E$13:$E$20))</f>
        <v>1.1111111111111112E-6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131</v>
      </c>
      <c r="C27" s="9">
        <v>10</v>
      </c>
      <c r="D27" s="9">
        <v>10.1</v>
      </c>
      <c r="E27" s="23" t="s">
        <v>17</v>
      </c>
      <c r="F27" s="8" t="s">
        <v>21</v>
      </c>
      <c r="G27" s="26">
        <v>8.8800000000000008E-9</v>
      </c>
      <c r="H27" s="8" t="s">
        <v>18</v>
      </c>
      <c r="I27" s="26"/>
      <c r="J27" s="10">
        <f t="shared" si="0"/>
        <v>8.8800000000000008E-9</v>
      </c>
      <c r="K27" s="32" t="str">
        <f t="shared" si="1"/>
        <v>+III</v>
      </c>
      <c r="M27" s="31">
        <f t="shared" si="2"/>
        <v>0.99999999112000004</v>
      </c>
      <c r="N27" s="10">
        <f t="shared" si="3"/>
        <v>0.99999999112000004</v>
      </c>
      <c r="O27" s="10">
        <f t="shared" si="4"/>
        <v>8.8800000000000008E-9</v>
      </c>
      <c r="P27" s="10">
        <f t="shared" si="5"/>
        <v>8.8800000000000008E-9</v>
      </c>
      <c r="Q27" s="9">
        <f t="array" ref="Q27">MIN(IF('Normen en duidingsklassen'!$E$13:$E$20&gt;=$J27,'Normen en duidingsklassen'!$E$13:$E$20))</f>
        <v>1.1111111111111112E-6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114</v>
      </c>
      <c r="C28" s="9">
        <v>10.1</v>
      </c>
      <c r="D28" s="9">
        <v>11.2</v>
      </c>
      <c r="E28" s="23" t="s">
        <v>18</v>
      </c>
      <c r="F28" s="8" t="s">
        <v>22</v>
      </c>
      <c r="G28" s="26"/>
      <c r="H28" s="8" t="s">
        <v>18</v>
      </c>
      <c r="I28" s="26"/>
      <c r="J28" s="10">
        <f t="shared" si="0"/>
        <v>0</v>
      </c>
      <c r="K28" s="32" t="str">
        <f t="shared" si="1"/>
        <v>+III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1.1111111111111112E-6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132</v>
      </c>
      <c r="C29" s="9">
        <v>11.2</v>
      </c>
      <c r="D29" s="9">
        <v>11.21</v>
      </c>
      <c r="E29" s="23" t="s">
        <v>17</v>
      </c>
      <c r="F29" s="8" t="s">
        <v>21</v>
      </c>
      <c r="G29" s="26">
        <v>1.1000000000000001E-6</v>
      </c>
      <c r="H29" s="8" t="s">
        <v>18</v>
      </c>
      <c r="I29" s="26"/>
      <c r="J29" s="10">
        <f t="shared" si="0"/>
        <v>1.1000000000000001E-6</v>
      </c>
      <c r="K29" s="32" t="str">
        <f t="shared" si="1"/>
        <v>+III</v>
      </c>
      <c r="M29" s="31">
        <f t="shared" si="2"/>
        <v>0.99999890000000002</v>
      </c>
      <c r="N29" s="10">
        <f t="shared" si="3"/>
        <v>0.99999890000000002</v>
      </c>
      <c r="O29" s="10">
        <f t="shared" si="4"/>
        <v>1.1000000000000001E-6</v>
      </c>
      <c r="P29" s="10">
        <f t="shared" si="5"/>
        <v>1.1000000000000001E-6</v>
      </c>
      <c r="Q29" s="9">
        <f t="array" ref="Q29">MIN(IF('Normen en duidingsklassen'!$E$13:$E$20&gt;=$J29,'Normen en duidingsklassen'!$E$13:$E$20))</f>
        <v>1.1111111111111112E-6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ht="15.75" thickBot="1" x14ac:dyDescent="0.3">
      <c r="B30" s="13" t="s">
        <v>116</v>
      </c>
      <c r="C30" s="14">
        <v>11.21</v>
      </c>
      <c r="D30" s="14">
        <v>21.02</v>
      </c>
      <c r="E30" s="24" t="s">
        <v>18</v>
      </c>
      <c r="F30" s="13" t="s">
        <v>22</v>
      </c>
      <c r="G30" s="27"/>
      <c r="H30" s="13" t="s">
        <v>18</v>
      </c>
      <c r="I30" s="27"/>
      <c r="J30" s="15">
        <f t="shared" si="0"/>
        <v>0</v>
      </c>
      <c r="K30" s="34" t="str">
        <f t="shared" si="1"/>
        <v>+III</v>
      </c>
      <c r="M30" s="31">
        <f t="shared" si="2"/>
        <v>1</v>
      </c>
      <c r="N30" s="10">
        <f t="shared" si="3"/>
        <v>1</v>
      </c>
      <c r="O30" s="10">
        <f t="shared" si="4"/>
        <v>0</v>
      </c>
      <c r="P30" s="10">
        <f t="shared" si="5"/>
        <v>0</v>
      </c>
      <c r="Q30" s="9">
        <f t="array" ref="Q30">MIN(IF('Normen en duidingsklassen'!$E$13:$E$20&gt;=$J30,'Normen en duidingsklassen'!$E$13:$E$20))</f>
        <v>1.1111111111111112E-6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M31" s="1"/>
    </row>
    <row r="32" spans="2:20" x14ac:dyDescent="0.25">
      <c r="M32" s="1"/>
    </row>
  </sheetData>
  <conditionalFormatting sqref="G10:G30">
    <cfRule type="expression" dxfId="26" priority="5">
      <formula>IF($E10="Nee",TRUE,FALSE)</formula>
    </cfRule>
  </conditionalFormatting>
  <conditionalFormatting sqref="I10:I30">
    <cfRule type="expression" dxfId="25" priority="4">
      <formula>IF($H10="Nee",TRUE,FALSE)</formula>
    </cfRule>
  </conditionalFormatting>
  <conditionalFormatting sqref="K10:K30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E31:E46 F10:F30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32"/>
  <sheetViews>
    <sheetView workbookViewId="0">
      <selection activeCell="C10" sqref="C10:D3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86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44</v>
      </c>
      <c r="C4" s="26">
        <f>IFERROR(MIN(1-PRODUCT(M10:M30),MAX(O10:O30)),"GR")</f>
        <v>3.1644973232239915E-3</v>
      </c>
    </row>
    <row r="5" spans="2:21" x14ac:dyDescent="0.25">
      <c r="B5" s="40" t="s">
        <v>38</v>
      </c>
      <c r="C5" s="26">
        <f>MIN(1-PRODUCT(N10:N30),MAX(P10:P30))</f>
        <v>3.1644973232239915E-3</v>
      </c>
    </row>
    <row r="6" spans="2:21" ht="15.75" thickBot="1" x14ac:dyDescent="0.3">
      <c r="B6" s="41" t="s">
        <v>45</v>
      </c>
      <c r="C6" s="17" t="str">
        <f>IF(1-PRODUCT(N10:N30)&gt;MAX(P10:P30),"Ja","Nee")</f>
        <v>Nee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0.4</v>
      </c>
      <c r="E10" s="22" t="s">
        <v>18</v>
      </c>
      <c r="F10" s="3" t="s">
        <v>22</v>
      </c>
      <c r="G10" s="25"/>
      <c r="H10" s="3" t="s">
        <v>18</v>
      </c>
      <c r="I10" s="25"/>
      <c r="J10" s="5">
        <f t="shared" ref="J10:J30" si="0">IF($E10="Nee",0,IF(H10="Ja",IF(ISNUMBER(I10),I10,"-"),IF(ISNUMBER(G10),G10,"-")))</f>
        <v>0</v>
      </c>
      <c r="K10" s="30" t="str">
        <f t="shared" ref="K10:K30" si="1">IF(ISNUMBER($J10),S10,IF($T10,"D","ND"))</f>
        <v>+III</v>
      </c>
      <c r="M10" s="31">
        <f t="shared" ref="M10:M30" si="2">IF(AND(F10="Geen faalkans",H10="Nee"),1,1-J10)</f>
        <v>1</v>
      </c>
      <c r="N10" s="10">
        <f t="shared" ref="N10:N30" si="3">IF(J10="-",1,M10)</f>
        <v>1</v>
      </c>
      <c r="O10" s="10">
        <f t="shared" ref="O10:O30" si="4">IF(AND(F10="Geen faalkans",H10="Nee"),0,J10*$C$3)</f>
        <v>0</v>
      </c>
      <c r="P10" s="10">
        <f>IF(J10="-",0,O10)</f>
        <v>0</v>
      </c>
      <c r="Q10" s="9">
        <f t="array" ref="Q10">MIN(IF('Normen en duidingsklassen'!$E$13:$E$20&gt;=$J10,'Normen en duidingsklassen'!$E$13:$E$20))</f>
        <v>1.1111111111111112E-6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ht="15.75" customHeight="1" x14ac:dyDescent="0.25">
      <c r="B11" s="8" t="s">
        <v>123</v>
      </c>
      <c r="C11" s="9">
        <v>0.4</v>
      </c>
      <c r="D11" s="9">
        <v>0.41</v>
      </c>
      <c r="E11" s="23" t="s">
        <v>17</v>
      </c>
      <c r="F11" s="8" t="s">
        <v>21</v>
      </c>
      <c r="G11" s="26">
        <v>0</v>
      </c>
      <c r="H11" s="8" t="s">
        <v>18</v>
      </c>
      <c r="I11" s="26"/>
      <c r="J11" s="10">
        <f t="shared" si="0"/>
        <v>0</v>
      </c>
      <c r="K11" s="32" t="str">
        <f t="shared" si="1"/>
        <v>+III</v>
      </c>
      <c r="M11" s="31">
        <f t="shared" si="2"/>
        <v>1</v>
      </c>
      <c r="N11" s="10">
        <f t="shared" si="3"/>
        <v>1</v>
      </c>
      <c r="O11" s="10">
        <f t="shared" si="4"/>
        <v>0</v>
      </c>
      <c r="P11" s="10">
        <f t="shared" ref="P11:P30" si="5">IF(J11="-",0,O11)</f>
        <v>0</v>
      </c>
      <c r="Q11" s="9">
        <f t="array" ref="Q11">MIN(IF('Normen en duidingsklassen'!$E$13:$E$20&gt;=$J11,'Normen en duidingsklassen'!$E$13:$E$20))</f>
        <v>1.1111111111111112E-6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0" si="6">IF($E11="Ja",IF($H11="Ja",NOT(ISNUMBER($I11)),FALSE),FALSE)</f>
        <v>0</v>
      </c>
    </row>
    <row r="12" spans="2:21" ht="15.75" customHeight="1" x14ac:dyDescent="0.25">
      <c r="B12" s="8" t="s">
        <v>10</v>
      </c>
      <c r="C12" s="9">
        <v>0.41</v>
      </c>
      <c r="D12" s="9">
        <v>1.4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si="5"/>
        <v>0</v>
      </c>
      <c r="Q12" s="9">
        <f t="array" ref="Q12">MIN(IF('Normen en duidingsklassen'!$E$13:$E$20&gt;=$J12,'Normen en duidingsklassen'!$E$13:$E$20))</f>
        <v>1.1111111111111112E-6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ht="15.75" customHeight="1" x14ac:dyDescent="0.25">
      <c r="B13" s="8" t="s">
        <v>124</v>
      </c>
      <c r="C13" s="9">
        <v>1.4</v>
      </c>
      <c r="D13" s="9">
        <v>1.41</v>
      </c>
      <c r="E13" s="23" t="s">
        <v>17</v>
      </c>
      <c r="F13" s="8" t="s">
        <v>21</v>
      </c>
      <c r="G13" s="26">
        <v>3.0000000000000001E-5</v>
      </c>
      <c r="H13" s="8" t="s">
        <v>18</v>
      </c>
      <c r="I13" s="26"/>
      <c r="J13" s="10">
        <f t="shared" si="0"/>
        <v>3.0000000000000001E-5</v>
      </c>
      <c r="K13" s="32" t="str">
        <f t="shared" si="1"/>
        <v>+0</v>
      </c>
      <c r="M13" s="31">
        <f t="shared" si="2"/>
        <v>0.99997000000000003</v>
      </c>
      <c r="N13" s="10">
        <f t="shared" si="3"/>
        <v>0.99997000000000003</v>
      </c>
      <c r="O13" s="10">
        <f t="shared" si="4"/>
        <v>6.0000000000000002E-5</v>
      </c>
      <c r="P13" s="10">
        <f t="shared" si="5"/>
        <v>6.0000000000000002E-5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4</v>
      </c>
      <c r="S13" s="9" t="str">
        <f>INDEX('Normen en duidingsklassen'!$D$13:$D$20,R13)</f>
        <v>+0</v>
      </c>
      <c r="T13" s="12" t="b">
        <f t="shared" si="6"/>
        <v>0</v>
      </c>
    </row>
    <row r="14" spans="2:21" ht="15.75" customHeight="1" x14ac:dyDescent="0.25">
      <c r="B14" s="8" t="s">
        <v>12</v>
      </c>
      <c r="C14" s="9">
        <v>1.41</v>
      </c>
      <c r="D14" s="9">
        <v>2.2999999999999998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0</v>
      </c>
      <c r="P14" s="10">
        <f t="shared" si="5"/>
        <v>0</v>
      </c>
      <c r="Q14" s="9">
        <f t="array" ref="Q14">MIN(IF('Normen en duidingsklassen'!$E$13:$E$20&gt;=$J14,'Normen en duidingsklassen'!$E$13:$E$20))</f>
        <v>1.1111111111111112E-6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125</v>
      </c>
      <c r="C15" s="9">
        <v>2.2999999999999998</v>
      </c>
      <c r="D15" s="9">
        <v>2.31</v>
      </c>
      <c r="E15" s="23" t="s">
        <v>17</v>
      </c>
      <c r="F15" s="8" t="s">
        <v>21</v>
      </c>
      <c r="G15" s="70">
        <v>0</v>
      </c>
      <c r="H15" s="8" t="s">
        <v>18</v>
      </c>
      <c r="I15" s="26"/>
      <c r="J15" s="10">
        <f t="shared" si="0"/>
        <v>0</v>
      </c>
      <c r="K15" s="32" t="str">
        <f t="shared" si="1"/>
        <v>+III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1.1111111111111112E-6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14</v>
      </c>
      <c r="C16" s="9">
        <v>2.31</v>
      </c>
      <c r="D16" s="9">
        <v>5.8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duidingsklassen'!$E$13:$E$20&gt;=$J16,'Normen en duidingsklassen'!$E$13:$E$20))</f>
        <v>1.1111111111111112E-6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126</v>
      </c>
      <c r="C17" s="9">
        <v>5.8</v>
      </c>
      <c r="D17" s="9">
        <v>5.81</v>
      </c>
      <c r="E17" s="23" t="s">
        <v>17</v>
      </c>
      <c r="F17" s="8" t="s">
        <v>21</v>
      </c>
      <c r="G17" s="26">
        <v>0</v>
      </c>
      <c r="H17" s="8" t="s">
        <v>18</v>
      </c>
      <c r="I17" s="26"/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1.1111111111111112E-6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16</v>
      </c>
      <c r="C18" s="9">
        <v>5.81</v>
      </c>
      <c r="D18" s="9">
        <v>7.1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1.1111111111111112E-6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127</v>
      </c>
      <c r="C19" s="9">
        <v>7.1</v>
      </c>
      <c r="D19" s="9">
        <v>7.11</v>
      </c>
      <c r="E19" s="23" t="s">
        <v>17</v>
      </c>
      <c r="F19" s="8" t="s">
        <v>21</v>
      </c>
      <c r="G19" s="26">
        <v>0</v>
      </c>
      <c r="H19" s="8" t="s">
        <v>18</v>
      </c>
      <c r="I19" s="26"/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1.1111111111111112E-6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106</v>
      </c>
      <c r="C20" s="9">
        <v>7.11</v>
      </c>
      <c r="D20" s="9">
        <v>9.1999999999999993</v>
      </c>
      <c r="E20" s="23" t="s">
        <v>18</v>
      </c>
      <c r="F20" s="8" t="s">
        <v>22</v>
      </c>
      <c r="G20" s="26"/>
      <c r="H20" s="8" t="s">
        <v>18</v>
      </c>
      <c r="I20" s="26"/>
      <c r="J20" s="10">
        <f t="shared" si="0"/>
        <v>0</v>
      </c>
      <c r="K20" s="32" t="str">
        <f t="shared" si="1"/>
        <v>+III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1.1111111111111112E-6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128</v>
      </c>
      <c r="C21" s="9">
        <v>9.1999999999999993</v>
      </c>
      <c r="D21" s="9">
        <v>9.2100000000000009</v>
      </c>
      <c r="E21" s="23" t="s">
        <v>17</v>
      </c>
      <c r="F21" s="8" t="s">
        <v>21</v>
      </c>
      <c r="G21" s="26">
        <v>5.0000000000000004E-6</v>
      </c>
      <c r="H21" s="8" t="s">
        <v>18</v>
      </c>
      <c r="I21" s="26"/>
      <c r="J21" s="10">
        <f t="shared" si="0"/>
        <v>5.0000000000000004E-6</v>
      </c>
      <c r="K21" s="32" t="str">
        <f t="shared" si="1"/>
        <v>+I</v>
      </c>
      <c r="M21" s="31">
        <f t="shared" si="2"/>
        <v>0.99999499999999997</v>
      </c>
      <c r="N21" s="10">
        <f t="shared" si="3"/>
        <v>0.99999499999999997</v>
      </c>
      <c r="O21" s="10">
        <f t="shared" si="4"/>
        <v>1.0000000000000001E-5</v>
      </c>
      <c r="P21" s="10">
        <f t="shared" si="5"/>
        <v>1.0000000000000001E-5</v>
      </c>
      <c r="Q21" s="9">
        <f t="array" ref="Q21">MIN(IF('Normen en duidingsklassen'!$E$13:$E$20&gt;=$J21,'Normen en duidingsklassen'!$E$13:$E$20))</f>
        <v>1.1111111111111112E-5</v>
      </c>
      <c r="R21" s="9">
        <f>IFERROR(MATCH($Q21,'Normen en duidingsklassen'!$E$13:$E$20,0),1)</f>
        <v>3</v>
      </c>
      <c r="S21" s="9" t="str">
        <f>INDEX('Normen en duidingsklassen'!$D$13:$D$20,R21)</f>
        <v>+I</v>
      </c>
      <c r="T21" s="12" t="b">
        <f t="shared" si="6"/>
        <v>0</v>
      </c>
    </row>
    <row r="22" spans="2:20" ht="15.75" customHeight="1" x14ac:dyDescent="0.25">
      <c r="B22" s="8" t="s">
        <v>108</v>
      </c>
      <c r="C22" s="9">
        <v>9.2100000000000009</v>
      </c>
      <c r="D22" s="9">
        <v>9.5</v>
      </c>
      <c r="E22" s="23" t="s">
        <v>18</v>
      </c>
      <c r="F22" s="8" t="s">
        <v>22</v>
      </c>
      <c r="G22" s="26"/>
      <c r="H22" s="8" t="s">
        <v>18</v>
      </c>
      <c r="I22" s="26"/>
      <c r="J22" s="10">
        <f t="shared" si="0"/>
        <v>0</v>
      </c>
      <c r="K22" s="32" t="str">
        <f t="shared" si="1"/>
        <v>+III</v>
      </c>
      <c r="M22" s="31">
        <f t="shared" si="2"/>
        <v>1</v>
      </c>
      <c r="N22" s="10">
        <f t="shared" si="3"/>
        <v>1</v>
      </c>
      <c r="O22" s="10">
        <f t="shared" si="4"/>
        <v>0</v>
      </c>
      <c r="P22" s="10">
        <f t="shared" si="5"/>
        <v>0</v>
      </c>
      <c r="Q22" s="9">
        <f t="array" ref="Q22">MIN(IF('Normen en duidingsklassen'!$E$13:$E$20&gt;=$J22,'Normen en duidingsklassen'!$E$13:$E$20))</f>
        <v>1.1111111111111112E-6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ht="15.75" customHeight="1" x14ac:dyDescent="0.25">
      <c r="B23" s="8" t="s">
        <v>129</v>
      </c>
      <c r="C23" s="9">
        <v>9.5</v>
      </c>
      <c r="D23" s="9">
        <v>9.51</v>
      </c>
      <c r="E23" s="23" t="s">
        <v>17</v>
      </c>
      <c r="F23" s="8" t="s">
        <v>21</v>
      </c>
      <c r="G23" s="26">
        <v>3.0000000000000001E-3</v>
      </c>
      <c r="H23" s="8" t="s">
        <v>18</v>
      </c>
      <c r="I23" s="26"/>
      <c r="J23" s="10">
        <f t="shared" si="0"/>
        <v>3.0000000000000001E-3</v>
      </c>
      <c r="K23" s="32" t="str">
        <f t="shared" si="1"/>
        <v>-III</v>
      </c>
      <c r="M23" s="31">
        <f t="shared" si="2"/>
        <v>0.997</v>
      </c>
      <c r="N23" s="10">
        <f t="shared" si="3"/>
        <v>0.997</v>
      </c>
      <c r="O23" s="10">
        <f t="shared" si="4"/>
        <v>6.0000000000000001E-3</v>
      </c>
      <c r="P23" s="10">
        <f t="shared" si="5"/>
        <v>6.0000000000000001E-3</v>
      </c>
      <c r="Q23" s="9">
        <f t="array" ref="Q23">MIN(IF('Normen en duidingsklassen'!$E$13:$E$20&gt;=$J23,'Normen en duidingsklassen'!$E$13:$E$20))</f>
        <v>1</v>
      </c>
      <c r="R23" s="9">
        <f>IFERROR(MATCH($Q23,'Normen en duidingsklassen'!$E$13:$E$20,0),1)</f>
        <v>8</v>
      </c>
      <c r="S23" s="9" t="str">
        <f>INDEX('Normen en duidingsklassen'!$D$13:$D$20,R23)</f>
        <v>-III</v>
      </c>
      <c r="T23" s="12" t="b">
        <f t="shared" si="6"/>
        <v>0</v>
      </c>
    </row>
    <row r="24" spans="2:20" ht="15.75" customHeight="1" x14ac:dyDescent="0.25">
      <c r="B24" s="8" t="s">
        <v>110</v>
      </c>
      <c r="C24" s="9">
        <v>9.51</v>
      </c>
      <c r="D24" s="9">
        <v>9.6</v>
      </c>
      <c r="E24" s="23" t="s">
        <v>18</v>
      </c>
      <c r="F24" s="8" t="s">
        <v>22</v>
      </c>
      <c r="G24" s="26"/>
      <c r="H24" s="8" t="s">
        <v>18</v>
      </c>
      <c r="I24" s="26"/>
      <c r="J24" s="10">
        <f t="shared" si="0"/>
        <v>0</v>
      </c>
      <c r="K24" s="32" t="str">
        <f t="shared" si="1"/>
        <v>+III</v>
      </c>
      <c r="M24" s="31">
        <f t="shared" si="2"/>
        <v>1</v>
      </c>
      <c r="N24" s="10">
        <f t="shared" si="3"/>
        <v>1</v>
      </c>
      <c r="O24" s="10">
        <f t="shared" si="4"/>
        <v>0</v>
      </c>
      <c r="P24" s="10">
        <f t="shared" si="5"/>
        <v>0</v>
      </c>
      <c r="Q24" s="9">
        <f t="array" ref="Q24">MIN(IF('Normen en duidingsklassen'!$E$13:$E$20&gt;=$J24,'Normen en duidingsklassen'!$E$13:$E$20))</f>
        <v>1.1111111111111112E-6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ht="15.75" customHeight="1" x14ac:dyDescent="0.25">
      <c r="B25" s="8" t="s">
        <v>130</v>
      </c>
      <c r="C25" s="9">
        <v>9.6</v>
      </c>
      <c r="D25" s="9">
        <v>9.61</v>
      </c>
      <c r="E25" s="23" t="s">
        <v>17</v>
      </c>
      <c r="F25" s="8" t="s">
        <v>21</v>
      </c>
      <c r="G25" s="26">
        <v>1E-4</v>
      </c>
      <c r="H25" s="8" t="s">
        <v>18</v>
      </c>
      <c r="I25" s="26"/>
      <c r="J25" s="10">
        <f t="shared" si="0"/>
        <v>1E-4</v>
      </c>
      <c r="K25" s="32" t="str">
        <f t="shared" si="1"/>
        <v>0</v>
      </c>
      <c r="M25" s="31">
        <f t="shared" si="2"/>
        <v>0.99990000000000001</v>
      </c>
      <c r="N25" s="10">
        <f t="shared" si="3"/>
        <v>0.99990000000000001</v>
      </c>
      <c r="O25" s="10">
        <f t="shared" si="4"/>
        <v>2.0000000000000001E-4</v>
      </c>
      <c r="P25" s="10">
        <f t="shared" si="5"/>
        <v>2.0000000000000001E-4</v>
      </c>
      <c r="Q25" s="9">
        <f t="array" ref="Q25">MIN(IF('Normen en duidingsklassen'!$E$13:$E$20&gt;=$J25,'Normen en duidingsklassen'!$E$13:$E$20))</f>
        <v>1E-4</v>
      </c>
      <c r="R25" s="9">
        <f>IFERROR(MATCH($Q25,'Normen en duidingsklassen'!$E$13:$E$20,0),1)</f>
        <v>5</v>
      </c>
      <c r="S25" s="9" t="str">
        <f>INDEX('Normen en duidingsklassen'!$D$13:$D$20,R25)</f>
        <v>0</v>
      </c>
      <c r="T25" s="12" t="b">
        <f t="shared" si="6"/>
        <v>0</v>
      </c>
    </row>
    <row r="26" spans="2:20" ht="15.75" customHeight="1" x14ac:dyDescent="0.25">
      <c r="B26" s="8" t="s">
        <v>112</v>
      </c>
      <c r="C26" s="9">
        <v>9.61</v>
      </c>
      <c r="D26" s="9">
        <v>10</v>
      </c>
      <c r="E26" s="23" t="s">
        <v>18</v>
      </c>
      <c r="F26" s="8" t="s">
        <v>22</v>
      </c>
      <c r="G26" s="26"/>
      <c r="H26" s="8" t="s">
        <v>18</v>
      </c>
      <c r="I26" s="26"/>
      <c r="J26" s="10">
        <f t="shared" si="0"/>
        <v>0</v>
      </c>
      <c r="K26" s="32" t="str">
        <f t="shared" si="1"/>
        <v>+III</v>
      </c>
      <c r="M26" s="31">
        <f t="shared" si="2"/>
        <v>1</v>
      </c>
      <c r="N26" s="10">
        <f t="shared" si="3"/>
        <v>1</v>
      </c>
      <c r="O26" s="10">
        <f t="shared" si="4"/>
        <v>0</v>
      </c>
      <c r="P26" s="10">
        <f t="shared" si="5"/>
        <v>0</v>
      </c>
      <c r="Q26" s="9">
        <f t="array" ref="Q26">MIN(IF('Normen en duidingsklassen'!$E$13:$E$20&gt;=$J26,'Normen en duidingsklassen'!$E$13:$E$20))</f>
        <v>1.1111111111111112E-6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customHeight="1" x14ac:dyDescent="0.25">
      <c r="B27" s="8" t="s">
        <v>131</v>
      </c>
      <c r="C27" s="9">
        <v>10</v>
      </c>
      <c r="D27" s="9">
        <v>10.1</v>
      </c>
      <c r="E27" s="23" t="s">
        <v>17</v>
      </c>
      <c r="F27" s="8" t="s">
        <v>21</v>
      </c>
      <c r="G27" s="26">
        <v>0</v>
      </c>
      <c r="H27" s="8" t="s">
        <v>18</v>
      </c>
      <c r="I27" s="26"/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1.1111111111111112E-6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114</v>
      </c>
      <c r="C28" s="9">
        <v>10.1</v>
      </c>
      <c r="D28" s="9">
        <v>11.2</v>
      </c>
      <c r="E28" s="23" t="s">
        <v>18</v>
      </c>
      <c r="F28" s="8" t="s">
        <v>22</v>
      </c>
      <c r="G28" s="26"/>
      <c r="H28" s="8" t="s">
        <v>18</v>
      </c>
      <c r="I28" s="26"/>
      <c r="J28" s="10">
        <f t="shared" si="0"/>
        <v>0</v>
      </c>
      <c r="K28" s="32" t="str">
        <f t="shared" si="1"/>
        <v>+III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1.1111111111111112E-6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132</v>
      </c>
      <c r="C29" s="9">
        <v>11.2</v>
      </c>
      <c r="D29" s="9">
        <v>11.21</v>
      </c>
      <c r="E29" s="23" t="s">
        <v>17</v>
      </c>
      <c r="F29" s="8" t="s">
        <v>21</v>
      </c>
      <c r="G29" s="26">
        <v>3.0000000000000001E-5</v>
      </c>
      <c r="H29" s="8" t="s">
        <v>18</v>
      </c>
      <c r="I29" s="26"/>
      <c r="J29" s="10">
        <f t="shared" si="0"/>
        <v>3.0000000000000001E-5</v>
      </c>
      <c r="K29" s="32" t="str">
        <f t="shared" si="1"/>
        <v>+0</v>
      </c>
      <c r="M29" s="31">
        <f t="shared" si="2"/>
        <v>0.99997000000000003</v>
      </c>
      <c r="N29" s="10">
        <f t="shared" si="3"/>
        <v>0.99997000000000003</v>
      </c>
      <c r="O29" s="10">
        <f t="shared" si="4"/>
        <v>6.0000000000000002E-5</v>
      </c>
      <c r="P29" s="10">
        <f t="shared" si="5"/>
        <v>6.0000000000000002E-5</v>
      </c>
      <c r="Q29" s="9">
        <f t="array" ref="Q29">MIN(IF('Normen en duidingsklassen'!$E$13:$E$20&gt;=$J29,'Normen en duidingsklassen'!$E$13:$E$20))</f>
        <v>3.3333333333333335E-5</v>
      </c>
      <c r="R29" s="9">
        <f>IFERROR(MATCH($Q29,'Normen en duidingsklassen'!$E$13:$E$20,0),1)</f>
        <v>4</v>
      </c>
      <c r="S29" s="9" t="str">
        <f>INDEX('Normen en duidingsklassen'!$D$13:$D$20,R29)</f>
        <v>+0</v>
      </c>
      <c r="T29" s="12" t="b">
        <f t="shared" si="6"/>
        <v>0</v>
      </c>
    </row>
    <row r="30" spans="2:20" ht="15.75" thickBot="1" x14ac:dyDescent="0.3">
      <c r="B30" s="13" t="s">
        <v>116</v>
      </c>
      <c r="C30" s="14">
        <v>11.21</v>
      </c>
      <c r="D30" s="14">
        <v>21.02</v>
      </c>
      <c r="E30" s="24" t="s">
        <v>18</v>
      </c>
      <c r="F30" s="13" t="s">
        <v>22</v>
      </c>
      <c r="G30" s="27"/>
      <c r="H30" s="13" t="s">
        <v>18</v>
      </c>
      <c r="I30" s="27"/>
      <c r="J30" s="15">
        <f t="shared" si="0"/>
        <v>0</v>
      </c>
      <c r="K30" s="34" t="str">
        <f t="shared" si="1"/>
        <v>+III</v>
      </c>
      <c r="M30" s="33">
        <f t="shared" si="2"/>
        <v>1</v>
      </c>
      <c r="N30" s="15">
        <f t="shared" si="3"/>
        <v>1</v>
      </c>
      <c r="O30" s="15">
        <f t="shared" si="4"/>
        <v>0</v>
      </c>
      <c r="P30" s="15">
        <f t="shared" si="5"/>
        <v>0</v>
      </c>
      <c r="Q30" s="14">
        <f t="array" ref="Q30">MIN(IF('Normen en duidingsklassen'!$E$13:$E$20&gt;=$J30,'Normen en duidingsklassen'!$E$13:$E$20))</f>
        <v>1.1111111111111112E-6</v>
      </c>
      <c r="R30" s="14">
        <f>IFERROR(MATCH($Q30,'Normen en duidingsklassen'!$E$13:$E$20,0),1)</f>
        <v>1</v>
      </c>
      <c r="S30" s="14" t="str">
        <f>INDEX('Normen en duidingsklassen'!$D$13:$D$20,R30)</f>
        <v>+III</v>
      </c>
      <c r="T30" s="17" t="b">
        <f t="shared" si="6"/>
        <v>0</v>
      </c>
    </row>
    <row r="31" spans="2:20" x14ac:dyDescent="0.25">
      <c r="M31" s="1"/>
    </row>
    <row r="32" spans="2:20" x14ac:dyDescent="0.25">
      <c r="M32" s="1"/>
    </row>
  </sheetData>
  <conditionalFormatting sqref="G10:G14 G16:G30">
    <cfRule type="expression" dxfId="15" priority="5">
      <formula>IF($E10="Nee",TRUE,FALSE)</formula>
    </cfRule>
  </conditionalFormatting>
  <conditionalFormatting sqref="I10:I30">
    <cfRule type="expression" dxfId="14" priority="4">
      <formula>IF($H10="Nee",TRUE,FALSE)</formula>
    </cfRule>
  </conditionalFormatting>
  <conditionalFormatting sqref="K10:K30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E31:E46 F10:F30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74</v>
      </c>
      <c r="D2" s="1">
        <f>IFERROR(1-PRODUCT(G7:G12),"GR")</f>
        <v>0.64049290304587903</v>
      </c>
      <c r="E2" t="str">
        <f>IF(D2="GR","-",INDEX('Normen en duidingsklassen'!$D$4:$D$8,H2))</f>
        <v>A+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73</v>
      </c>
      <c r="D3" s="1">
        <f>1-PRODUCT(H7:H12)</f>
        <v>0.64049290304587903</v>
      </c>
      <c r="E3" t="str">
        <f>INDEX('Normen en duidingsklassen'!$D$4:$D$8,H3)</f>
        <v>A+</v>
      </c>
      <c r="G3">
        <f t="array" ref="G3">MIN(IF('Normen en duidingsklassen'!$F$4:$F$8&gt;D3,'Normen en duidingsklassen'!$F$4:$F$8))</f>
        <v>0</v>
      </c>
      <c r="H3">
        <f>IFERROR(MATCH(G3,'Normen en duidingsklassen'!$F$4:$F$8),1)</f>
        <v>1</v>
      </c>
    </row>
    <row r="5" spans="2:8" ht="15.75" thickBot="1" x14ac:dyDescent="0.3">
      <c r="G5" s="2" t="s">
        <v>63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75</v>
      </c>
      <c r="G6" s="35" t="s">
        <v>76</v>
      </c>
      <c r="H6" s="35" t="s">
        <v>77</v>
      </c>
    </row>
    <row r="7" spans="2:8" x14ac:dyDescent="0.25">
      <c r="B7" s="40" t="s">
        <v>67</v>
      </c>
      <c r="C7" s="29">
        <f>STPH!C4</f>
        <v>0.55747578352070537</v>
      </c>
      <c r="D7" s="25">
        <f>STPH!C5</f>
        <v>0.55747578352070537</v>
      </c>
      <c r="E7" s="49"/>
      <c r="G7" s="1">
        <f>IF(ISNUMBER(E7),1-E7,1-C7)</f>
        <v>0.44252421647929463</v>
      </c>
      <c r="H7" s="1">
        <f>IF(ISNUMBER(E7),1-E7,1-D7)</f>
        <v>0.44252421647929463</v>
      </c>
    </row>
    <row r="8" spans="2:8" x14ac:dyDescent="0.25">
      <c r="B8" s="40" t="s">
        <v>68</v>
      </c>
      <c r="C8" s="31">
        <f>STBI!C4</f>
        <v>0.18481445193695345</v>
      </c>
      <c r="D8" s="26">
        <f>STBI!C5</f>
        <v>0.18481445193695345</v>
      </c>
      <c r="E8" s="49"/>
      <c r="G8" s="1">
        <f t="shared" ref="G8:G14" si="0">IF(ISNUMBER(E8),1-E8,1-C8)</f>
        <v>0.81518554806304655</v>
      </c>
      <c r="H8" s="1">
        <f t="shared" ref="H8:H14" si="1">IF(ISNUMBER(E8),1-E8,1-D8)</f>
        <v>0.81518554806304655</v>
      </c>
    </row>
    <row r="9" spans="2:8" x14ac:dyDescent="0.25">
      <c r="B9" s="40" t="s">
        <v>69</v>
      </c>
      <c r="C9" s="31">
        <f>GEKB!C4</f>
        <v>2.4919999999999999E-4</v>
      </c>
      <c r="D9" s="26">
        <f>GEKB!C5</f>
        <v>2.4919999999999999E-4</v>
      </c>
      <c r="E9" s="49"/>
      <c r="G9" s="1">
        <f t="shared" si="0"/>
        <v>0.99975080000000005</v>
      </c>
      <c r="H9" s="1">
        <f t="shared" si="1"/>
        <v>0.99975080000000005</v>
      </c>
    </row>
    <row r="10" spans="2:8" x14ac:dyDescent="0.25">
      <c r="B10" s="40" t="s">
        <v>70</v>
      </c>
      <c r="C10" s="31">
        <f>DA!C4</f>
        <v>0</v>
      </c>
      <c r="D10" s="26">
        <f>DA!C5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71</v>
      </c>
      <c r="C11" s="31">
        <f>STKWp!C4</f>
        <v>3.0000000000000001E-6</v>
      </c>
      <c r="D11" s="26">
        <f>STKWp!C5</f>
        <v>3.0000000000000001E-6</v>
      </c>
      <c r="E11" s="49"/>
      <c r="G11" s="1">
        <f t="shared" si="0"/>
        <v>0.99999700000000002</v>
      </c>
      <c r="H11" s="1">
        <f t="shared" si="1"/>
        <v>0.99999700000000002</v>
      </c>
    </row>
    <row r="12" spans="2:8" x14ac:dyDescent="0.25">
      <c r="B12" s="40" t="s">
        <v>72</v>
      </c>
      <c r="C12" s="31">
        <f>HTKW!C4</f>
        <v>3.1644973232239915E-3</v>
      </c>
      <c r="D12" s="26">
        <f>HTKW!C5</f>
        <v>3.1644973232239915E-3</v>
      </c>
      <c r="E12" s="49"/>
      <c r="G12" s="1">
        <f t="shared" si="0"/>
        <v>0.99683550267677601</v>
      </c>
      <c r="H12" s="1">
        <f t="shared" si="1"/>
        <v>0.99683550267677601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103"/>
  <sheetViews>
    <sheetView topLeftCell="A49" workbookViewId="0">
      <selection activeCell="D4" sqref="D4:D68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9" t="s">
        <v>103</v>
      </c>
      <c r="E2" s="52" t="s">
        <v>67</v>
      </c>
      <c r="F2" s="53" t="s">
        <v>68</v>
      </c>
      <c r="G2" s="53" t="s">
        <v>69</v>
      </c>
      <c r="H2" s="53" t="s">
        <v>70</v>
      </c>
      <c r="I2" s="53" t="s">
        <v>71</v>
      </c>
      <c r="J2" s="53" t="s">
        <v>91</v>
      </c>
      <c r="K2" s="54" t="s">
        <v>72</v>
      </c>
    </row>
    <row r="3" spans="2:11" x14ac:dyDescent="0.25">
      <c r="B3" s="3">
        <v>0</v>
      </c>
      <c r="C3" s="9">
        <v>0.4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-III</v>
      </c>
      <c r="E3" s="4" t="str">
        <f t="array" ref="E3">INDEX(STPH!$O$10:$O$33,IFERROR(MATCH(MIN(IF(STPH!$D$10:$D$33&gt;AVERAGE(B3,C3),STPH!$D$10:$D$33)),STPH!$D$10:$D$33),1))</f>
        <v>+0</v>
      </c>
      <c r="F3" s="4" t="str">
        <f t="array" ref="F3">INDEX(STBI!$O$10:$O$29,IFERROR(MATCH(MIN(IF(STBI!$D$10:$D$29&gt;AVERAGE(B3,C3),STBI!$D$10:$D$29)),STBI!$D$10:$D$29),1))</f>
        <v>-III</v>
      </c>
      <c r="G3" s="4" t="str">
        <f t="array" ref="G3">INDEX(GEKB!$K$10:$K$29,IFERROR(MATCH(MIN(IF(GEKB!$D$10:$D$29&gt;AVERAGE(B3,C3),GEKB!$D$10:$D$29)),GEKB!$D$10:$D$29),1))</f>
        <v>+0</v>
      </c>
      <c r="H3" s="4" t="str">
        <f t="array" ref="H3">INDEX(DA!$K$10:$K$29,IFERROR(MATCH(MIN(IF(DA!$D$10:$D$29&gt;AVERAGE(B3,C3),DA!$D$10:$D$29)),DA!$D$10:$D$29),1))</f>
        <v>+III</v>
      </c>
      <c r="I3" s="4" t="str">
        <f t="array" ref="I3">INDEX(STKWp!$K$10:$K$32,IFERROR(MATCH(MIN(IF(STKWp!$D$10:$D$32&gt;AVERAGE(B3,C3),STKWp!$D$10:$D$32)),STKWp!$D$10:$D$32),1))</f>
        <v>+III</v>
      </c>
      <c r="J3" s="4" t="str">
        <f t="array" ref="J3">INDEX(BSKW!$K$10:$K$32,IFERROR(MATCH(MIN(IF(BSKW!$D$10:$D$32&gt;AVERAGE(B3,C3),BSKW!$D$10:$D$32)),BSKW!$D$10:$D$32),1))</f>
        <v>+III</v>
      </c>
      <c r="K3" s="7" t="str">
        <f t="array" ref="K3">INDEX(HTKW!$K$10:$K$33,IFERROR(MATCH(MIN(IF(HTKW!$D$10:$D$33&gt;AVERAGE(B3,C3),HTKW!$D$10:$D$33)),HTKW!$D$10:$D$33),1))</f>
        <v>+III</v>
      </c>
    </row>
    <row r="4" spans="2:11" x14ac:dyDescent="0.25">
      <c r="B4" s="8">
        <v>0.4</v>
      </c>
      <c r="C4" s="9">
        <v>0.41</v>
      </c>
      <c r="D4" s="23" t="str">
        <f t="shared" si="0"/>
        <v>-III</v>
      </c>
      <c r="E4" s="9" t="str">
        <f t="array" ref="E4">INDEX(STPH!$O$10:$O$33,IFERROR(MATCH(MIN(IF(STPH!$D$10:$D$33&gt;AVERAGE(B4,C4),STPH!$D$10:$D$33)),STPH!$D$10:$D$33),1))</f>
        <v>+0</v>
      </c>
      <c r="F4" s="9" t="str">
        <f t="array" ref="F4">INDEX(STBI!$O$10:$O$29,IFERROR(MATCH(MIN(IF(STBI!$D$10:$D$29&gt;AVERAGE(B4,C4),STBI!$D$10:$D$29)),STBI!$D$10:$D$29),1))</f>
        <v>-III</v>
      </c>
      <c r="G4" s="9" t="str">
        <f t="array" ref="G4">INDEX(GEKB!$K$10:$K$29,IFERROR(MATCH(MIN(IF(GEKB!$D$10:$D$29&gt;AVERAGE(B4,C4),GEKB!$D$10:$D$29)),GEKB!$D$10:$D$29),1))</f>
        <v>+0</v>
      </c>
      <c r="H4" s="9" t="str">
        <f t="array" ref="H4">INDEX(DA!$K$10:$K$29,IFERROR(MATCH(MIN(IF(DA!$D$10:$D$29&gt;AVERAGE(B4,C4),DA!$D$10:$D$29)),DA!$D$10:$D$29),1))</f>
        <v>+III</v>
      </c>
      <c r="I4" s="9" t="str">
        <f t="array" ref="I4">INDEX(STKWp!$K$10:$K$32,IFERROR(MATCH(MIN(IF(STKWp!$D$10:$D$32&gt;AVERAGE(B4,C4),STKWp!$D$10:$D$32)),STKWp!$D$10:$D$32),1))</f>
        <v>+III</v>
      </c>
      <c r="J4" s="9" t="str">
        <f t="array" ref="J4">INDEX(BSKW!$K$10:$K$32,IFERROR(MATCH(MIN(IF(BSKW!$D$10:$D$32&gt;AVERAGE(B4,C4),BSKW!$D$10:$D$32)),BSKW!$D$10:$D$32),1))</f>
        <v>+III</v>
      </c>
      <c r="K4" s="12" t="str">
        <f t="array" ref="K4">INDEX(HTKW!$K$10:$K$33,IFERROR(MATCH(MIN(IF(HTKW!$D$10:$D$33&gt;AVERAGE(B4,C4),HTKW!$D$10:$D$33)),HTKW!$D$10:$D$33),1))</f>
        <v>+III</v>
      </c>
    </row>
    <row r="5" spans="2:11" x14ac:dyDescent="0.25">
      <c r="B5" s="8">
        <v>0.41</v>
      </c>
      <c r="C5" s="9">
        <v>0.66920000000000002</v>
      </c>
      <c r="D5" s="23" t="str">
        <f t="shared" si="0"/>
        <v>-III</v>
      </c>
      <c r="E5" s="9" t="str">
        <f t="array" ref="E5">INDEX(STPH!$O$10:$O$33,IFERROR(MATCH(MIN(IF(STPH!$D$10:$D$33&gt;AVERAGE(B5,C5),STPH!$D$10:$D$33)),STPH!$D$10:$D$33),1))</f>
        <v>+0</v>
      </c>
      <c r="F5" s="9" t="str">
        <f t="array" ref="F5">INDEX(STBI!$O$10:$O$29,IFERROR(MATCH(MIN(IF(STBI!$D$10:$D$29&gt;AVERAGE(B5,C5),STBI!$D$10:$D$29)),STBI!$D$10:$D$29),1))</f>
        <v>-III</v>
      </c>
      <c r="G5" s="9" t="str">
        <f t="array" ref="G5">INDEX(GEKB!$K$10:$K$29,IFERROR(MATCH(MIN(IF(GEKB!$D$10:$D$29&gt;AVERAGE(B5,C5),GEKB!$D$10:$D$29)),GEKB!$D$10:$D$29),1))</f>
        <v>+0</v>
      </c>
      <c r="H5" s="9" t="str">
        <f t="array" ref="H5">INDEX(DA!$K$10:$K$29,IFERROR(MATCH(MIN(IF(DA!$D$10:$D$29&gt;AVERAGE(B5,C5),DA!$D$10:$D$29)),DA!$D$10:$D$29),1))</f>
        <v>+III</v>
      </c>
      <c r="I5" s="9" t="str">
        <f t="array" ref="I5">INDEX(STKWp!$K$10:$K$32,IFERROR(MATCH(MIN(IF(STKWp!$D$10:$D$32&gt;AVERAGE(B5,C5),STKWp!$D$10:$D$32)),STKWp!$D$10:$D$32),1))</f>
        <v>+III</v>
      </c>
      <c r="J5" s="9" t="str">
        <f t="array" ref="J5">INDEX(BSKW!$K$10:$K$32,IFERROR(MATCH(MIN(IF(BSKW!$D$10:$D$32&gt;AVERAGE(B5,C5),BSKW!$D$10:$D$32)),BSKW!$D$10:$D$32),1))</f>
        <v>+III</v>
      </c>
      <c r="K5" s="12" t="str">
        <f t="array" ref="K5">INDEX(HTKW!$K$10:$K$33,IFERROR(MATCH(MIN(IF(HTKW!$D$10:$D$33&gt;AVERAGE(B5,C5),HTKW!$D$10:$D$33)),HTKW!$D$10:$D$33),1))</f>
        <v>+III</v>
      </c>
    </row>
    <row r="6" spans="2:11" x14ac:dyDescent="0.25">
      <c r="B6" s="8">
        <v>0.66920000000000002</v>
      </c>
      <c r="C6" s="9">
        <v>0.78700000000000003</v>
      </c>
      <c r="D6" s="23" t="str">
        <f t="shared" si="0"/>
        <v>-III</v>
      </c>
      <c r="E6" s="9" t="str">
        <f t="array" ref="E6">INDEX(STPH!$O$10:$O$33,IFERROR(MATCH(MIN(IF(STPH!$D$10:$D$33&gt;AVERAGE(B6,C6),STPH!$D$10:$D$33)),STPH!$D$10:$D$33),1))</f>
        <v>+0</v>
      </c>
      <c r="F6" s="9" t="str">
        <f t="array" ref="F6">INDEX(STBI!$O$10:$O$29,IFERROR(MATCH(MIN(IF(STBI!$D$10:$D$29&gt;AVERAGE(B6,C6),STBI!$D$10:$D$29)),STBI!$D$10:$D$29),1))</f>
        <v>-III</v>
      </c>
      <c r="G6" s="9" t="str">
        <f t="array" ref="G6">INDEX(GEKB!$K$10:$K$29,IFERROR(MATCH(MIN(IF(GEKB!$D$10:$D$29&gt;AVERAGE(B6,C6),GEKB!$D$10:$D$29)),GEKB!$D$10:$D$29),1))</f>
        <v>0</v>
      </c>
      <c r="H6" s="9" t="str">
        <f t="array" ref="H6">INDEX(DA!$K$10:$K$29,IFERROR(MATCH(MIN(IF(DA!$D$10:$D$29&gt;AVERAGE(B6,C6),DA!$D$10:$D$29)),DA!$D$10:$D$29),1))</f>
        <v>+III</v>
      </c>
      <c r="I6" s="9" t="str">
        <f t="array" ref="I6">INDEX(STKWp!$K$10:$K$32,IFERROR(MATCH(MIN(IF(STKWp!$D$10:$D$32&gt;AVERAGE(B6,C6),STKWp!$D$10:$D$32)),STKWp!$D$10:$D$32),1))</f>
        <v>+III</v>
      </c>
      <c r="J6" s="9" t="str">
        <f t="array" ref="J6">INDEX(BSKW!$K$10:$K$32,IFERROR(MATCH(MIN(IF(BSKW!$D$10:$D$32&gt;AVERAGE(B6,C6),BSKW!$D$10:$D$32)),BSKW!$D$10:$D$32),1))</f>
        <v>+III</v>
      </c>
      <c r="K6" s="12" t="str">
        <f t="array" ref="K6">INDEX(HTKW!$K$10:$K$33,IFERROR(MATCH(MIN(IF(HTKW!$D$10:$D$33&gt;AVERAGE(B6,C6),HTKW!$D$10:$D$33)),HTKW!$D$10:$D$33),1))</f>
        <v>+III</v>
      </c>
    </row>
    <row r="7" spans="2:11" x14ac:dyDescent="0.25">
      <c r="B7" s="8">
        <v>0.78700000000000003</v>
      </c>
      <c r="C7" s="9">
        <v>1.3822000000000001</v>
      </c>
      <c r="D7" s="23" t="str">
        <f t="shared" si="0"/>
        <v>-III</v>
      </c>
      <c r="E7" s="9" t="str">
        <f t="array" ref="E7">INDEX(STPH!$O$10:$O$33,IFERROR(MATCH(MIN(IF(STPH!$D$10:$D$33&gt;AVERAGE(B7,C7),STPH!$D$10:$D$33)),STPH!$D$10:$D$33),1))</f>
        <v>-III</v>
      </c>
      <c r="F7" s="9" t="str">
        <f t="array" ref="F7">INDEX(STBI!$O$10:$O$29,IFERROR(MATCH(MIN(IF(STBI!$D$10:$D$29&gt;AVERAGE(B7,C7),STBI!$D$10:$D$29)),STBI!$D$10:$D$29),1))</f>
        <v>-III</v>
      </c>
      <c r="G7" s="9" t="str">
        <f t="array" ref="G7">INDEX(GEKB!$K$10:$K$29,IFERROR(MATCH(MIN(IF(GEKB!$D$10:$D$29&gt;AVERAGE(B7,C7),GEKB!$D$10:$D$29)),GEKB!$D$10:$D$29),1))</f>
        <v>0</v>
      </c>
      <c r="H7" s="9" t="str">
        <f t="array" ref="H7">INDEX(DA!$K$10:$K$29,IFERROR(MATCH(MIN(IF(DA!$D$10:$D$29&gt;AVERAGE(B7,C7),DA!$D$10:$D$29)),DA!$D$10:$D$29),1))</f>
        <v>+III</v>
      </c>
      <c r="I7" s="9" t="str">
        <f t="array" ref="I7">INDEX(STKWp!$K$10:$K$32,IFERROR(MATCH(MIN(IF(STKWp!$D$10:$D$32&gt;AVERAGE(B7,C7),STKWp!$D$10:$D$32)),STKWp!$D$10:$D$32),1))</f>
        <v>+III</v>
      </c>
      <c r="J7" s="9" t="str">
        <f t="array" ref="J7">INDEX(BSKW!$K$10:$K$32,IFERROR(MATCH(MIN(IF(BSKW!$D$10:$D$32&gt;AVERAGE(B7,C7),BSKW!$D$10:$D$32)),BSKW!$D$10:$D$32),1))</f>
        <v>+III</v>
      </c>
      <c r="K7" s="12" t="str">
        <f t="array" ref="K7">INDEX(HTKW!$K$10:$K$33,IFERROR(MATCH(MIN(IF(HTKW!$D$10:$D$33&gt;AVERAGE(B7,C7),HTKW!$D$10:$D$33)),HTKW!$D$10:$D$33),1))</f>
        <v>+III</v>
      </c>
    </row>
    <row r="8" spans="2:11" x14ac:dyDescent="0.25">
      <c r="B8" s="8">
        <v>1.3822000000000001</v>
      </c>
      <c r="C8" s="9">
        <v>1.4</v>
      </c>
      <c r="D8" s="23" t="str">
        <f t="shared" si="0"/>
        <v>-III</v>
      </c>
      <c r="E8" s="9" t="str">
        <f t="array" ref="E8">INDEX(STPH!$O$10:$O$33,IFERROR(MATCH(MIN(IF(STPH!$D$10:$D$33&gt;AVERAGE(B8,C8),STPH!$D$10:$D$33)),STPH!$D$10:$D$33),1))</f>
        <v>-III</v>
      </c>
      <c r="F8" s="9" t="str">
        <f t="array" ref="F8">INDEX(STBI!$O$10:$O$29,IFERROR(MATCH(MIN(IF(STBI!$D$10:$D$29&gt;AVERAGE(B8,C8),STBI!$D$10:$D$29)),STBI!$D$10:$D$29),1))</f>
        <v>-III</v>
      </c>
      <c r="G8" s="9" t="str">
        <f t="array" ref="G8">INDEX(GEKB!$K$10:$K$29,IFERROR(MATCH(MIN(IF(GEKB!$D$10:$D$29&gt;AVERAGE(B8,C8),GEKB!$D$10:$D$29)),GEKB!$D$10:$D$29),1))</f>
        <v>+0</v>
      </c>
      <c r="H8" s="9" t="str">
        <f t="array" ref="H8">INDEX(DA!$K$10:$K$29,IFERROR(MATCH(MIN(IF(DA!$D$10:$D$29&gt;AVERAGE(B8,C8),DA!$D$10:$D$29)),DA!$D$10:$D$29),1))</f>
        <v>+III</v>
      </c>
      <c r="I8" s="9" t="str">
        <f t="array" ref="I8">INDEX(STKWp!$K$10:$K$32,IFERROR(MATCH(MIN(IF(STKWp!$D$10:$D$32&gt;AVERAGE(B8,C8),STKWp!$D$10:$D$32)),STKWp!$D$10:$D$32),1))</f>
        <v>+III</v>
      </c>
      <c r="J8" s="9" t="str">
        <f t="array" ref="J8">INDEX(BSKW!$K$10:$K$32,IFERROR(MATCH(MIN(IF(BSKW!$D$10:$D$32&gt;AVERAGE(B8,C8),BSKW!$D$10:$D$32)),BSKW!$D$10:$D$32),1))</f>
        <v>+III</v>
      </c>
      <c r="K8" s="12" t="str">
        <f t="array" ref="K8">INDEX(HTKW!$K$10:$K$33,IFERROR(MATCH(MIN(IF(HTKW!$D$10:$D$33&gt;AVERAGE(B8,C8),HTKW!$D$10:$D$33)),HTKW!$D$10:$D$33),1))</f>
        <v>+III</v>
      </c>
    </row>
    <row r="9" spans="2:11" x14ac:dyDescent="0.25">
      <c r="B9" s="8">
        <v>1.4</v>
      </c>
      <c r="C9" s="9">
        <v>1.41</v>
      </c>
      <c r="D9" s="23" t="str">
        <f t="shared" si="0"/>
        <v>-III</v>
      </c>
      <c r="E9" s="9" t="str">
        <f t="array" ref="E9">INDEX(STPH!$O$10:$O$33,IFERROR(MATCH(MIN(IF(STPH!$D$10:$D$33&gt;AVERAGE(B9,C9),STPH!$D$10:$D$33)),STPH!$D$10:$D$33),1))</f>
        <v>-III</v>
      </c>
      <c r="F9" s="9" t="str">
        <f t="array" ref="F9">INDEX(STBI!$O$10:$O$29,IFERROR(MATCH(MIN(IF(STBI!$D$10:$D$29&gt;AVERAGE(B9,C9),STBI!$D$10:$D$29)),STBI!$D$10:$D$29),1))</f>
        <v>-III</v>
      </c>
      <c r="G9" s="9" t="str">
        <f t="array" ref="G9">INDEX(GEKB!$K$10:$K$29,IFERROR(MATCH(MIN(IF(GEKB!$D$10:$D$29&gt;AVERAGE(B9,C9),GEKB!$D$10:$D$29)),GEKB!$D$10:$D$29),1))</f>
        <v>+0</v>
      </c>
      <c r="H9" s="9" t="str">
        <f t="array" ref="H9">INDEX(DA!$K$10:$K$29,IFERROR(MATCH(MIN(IF(DA!$D$10:$D$29&gt;AVERAGE(B9,C9),DA!$D$10:$D$29)),DA!$D$10:$D$29),1))</f>
        <v>+III</v>
      </c>
      <c r="I9" s="9" t="str">
        <f t="array" ref="I9">INDEX(STKWp!$K$10:$K$32,IFERROR(MATCH(MIN(IF(STKWp!$D$10:$D$32&gt;AVERAGE(B9,C9),STKWp!$D$10:$D$32)),STKWp!$D$10:$D$32),1))</f>
        <v>+III</v>
      </c>
      <c r="J9" s="9" t="str">
        <f t="array" ref="J9">INDEX(BSKW!$K$10:$K$32,IFERROR(MATCH(MIN(IF(BSKW!$D$10:$D$32&gt;AVERAGE(B9,C9),BSKW!$D$10:$D$32)),BSKW!$D$10:$D$32),1))</f>
        <v>0</v>
      </c>
      <c r="K9" s="12" t="str">
        <f t="array" ref="K9">INDEX(HTKW!$K$10:$K$33,IFERROR(MATCH(MIN(IF(HTKW!$D$10:$D$33&gt;AVERAGE(B9,C9),HTKW!$D$10:$D$33)),HTKW!$D$10:$D$33),1))</f>
        <v>+0</v>
      </c>
    </row>
    <row r="10" spans="2:11" x14ac:dyDescent="0.25">
      <c r="B10" s="8">
        <v>1.41</v>
      </c>
      <c r="C10" s="9">
        <v>1.9330000000000001</v>
      </c>
      <c r="D10" s="23" t="str">
        <f t="shared" si="0"/>
        <v>-III</v>
      </c>
      <c r="E10" s="9" t="str">
        <f t="array" ref="E10">INDEX(STPH!$O$10:$O$33,IFERROR(MATCH(MIN(IF(STPH!$D$10:$D$33&gt;AVERAGE(B10,C10),STPH!$D$10:$D$33)),STPH!$D$10:$D$33),1))</f>
        <v>-III</v>
      </c>
      <c r="F10" s="9" t="str">
        <f t="array" ref="F10">INDEX(STBI!$O$10:$O$29,IFERROR(MATCH(MIN(IF(STBI!$D$10:$D$29&gt;AVERAGE(B10,C10),STBI!$D$10:$D$29)),STBI!$D$10:$D$29),1))</f>
        <v>-III</v>
      </c>
      <c r="G10" s="9" t="str">
        <f t="array" ref="G10">INDEX(GEKB!$K$10:$K$29,IFERROR(MATCH(MIN(IF(GEKB!$D$10:$D$29&gt;AVERAGE(B10,C10),GEKB!$D$10:$D$29)),GEKB!$D$10:$D$29),1))</f>
        <v>+0</v>
      </c>
      <c r="H10" s="9" t="str">
        <f t="array" ref="H10">INDEX(DA!$K$10:$K$29,IFERROR(MATCH(MIN(IF(DA!$D$10:$D$29&gt;AVERAGE(B10,C10),DA!$D$10:$D$29)),DA!$D$10:$D$29),1))</f>
        <v>+III</v>
      </c>
      <c r="I10" s="9" t="str">
        <f t="array" ref="I10">INDEX(STKWp!$K$10:$K$32,IFERROR(MATCH(MIN(IF(STKWp!$D$10:$D$32&gt;AVERAGE(B10,C10),STKWp!$D$10:$D$32)),STKWp!$D$10:$D$32),1))</f>
        <v>+III</v>
      </c>
      <c r="J10" s="9" t="str">
        <f t="array" ref="J10">INDEX(BSKW!$K$10:$K$32,IFERROR(MATCH(MIN(IF(BSKW!$D$10:$D$32&gt;AVERAGE(B10,C10),BSKW!$D$10:$D$32)),BSKW!$D$10:$D$32),1))</f>
        <v>+III</v>
      </c>
      <c r="K10" s="12" t="str">
        <f t="array" ref="K10">INDEX(HTKW!$K$10:$K$33,IFERROR(MATCH(MIN(IF(HTKW!$D$10:$D$33&gt;AVERAGE(B10,C10),HTKW!$D$10:$D$33)),HTKW!$D$10:$D$33),1))</f>
        <v>+III</v>
      </c>
    </row>
    <row r="11" spans="2:11" x14ac:dyDescent="0.25">
      <c r="B11" s="8">
        <v>1.9330000000000001</v>
      </c>
      <c r="C11" s="9">
        <v>2.2999999999999998</v>
      </c>
      <c r="D11" s="23" t="str">
        <f t="shared" si="0"/>
        <v>-III</v>
      </c>
      <c r="E11" s="9" t="str">
        <f t="array" ref="E11">INDEX(STPH!$O$10:$O$33,IFERROR(MATCH(MIN(IF(STPH!$D$10:$D$33&gt;AVERAGE(B11,C11),STPH!$D$10:$D$33)),STPH!$D$10:$D$33),1))</f>
        <v>-III</v>
      </c>
      <c r="F11" s="9" t="str">
        <f t="array" ref="F11">INDEX(STBI!$O$10:$O$29,IFERROR(MATCH(MIN(IF(STBI!$D$10:$D$29&gt;AVERAGE(B11,C11),STBI!$D$10:$D$29)),STBI!$D$10:$D$29),1))</f>
        <v>-III</v>
      </c>
      <c r="G11" s="9" t="str">
        <f t="array" ref="G11">INDEX(GEKB!$K$10:$K$29,IFERROR(MATCH(MIN(IF(GEKB!$D$10:$D$29&gt;AVERAGE(B11,C11),GEKB!$D$10:$D$29)),GEKB!$D$10:$D$29),1))</f>
        <v>+0</v>
      </c>
      <c r="H11" s="9" t="str">
        <f t="array" ref="H11">INDEX(DA!$K$10:$K$29,IFERROR(MATCH(MIN(IF(DA!$D$10:$D$29&gt;AVERAGE(B11,C11),DA!$D$10:$D$29)),DA!$D$10:$D$29),1))</f>
        <v>+III</v>
      </c>
      <c r="I11" s="9" t="str">
        <f t="array" ref="I11">INDEX(STKWp!$K$10:$K$32,IFERROR(MATCH(MIN(IF(STKWp!$D$10:$D$32&gt;AVERAGE(B11,C11),STKWp!$D$10:$D$32)),STKWp!$D$10:$D$32),1))</f>
        <v>+III</v>
      </c>
      <c r="J11" s="9" t="str">
        <f t="array" ref="J11">INDEX(BSKW!$K$10:$K$32,IFERROR(MATCH(MIN(IF(BSKW!$D$10:$D$32&gt;AVERAGE(B11,C11),BSKW!$D$10:$D$32)),BSKW!$D$10:$D$32),1))</f>
        <v>+III</v>
      </c>
      <c r="K11" s="12" t="str">
        <f t="array" ref="K11">INDEX(HTKW!$K$10:$K$33,IFERROR(MATCH(MIN(IF(HTKW!$D$10:$D$33&gt;AVERAGE(B11,C11),HTKW!$D$10:$D$33)),HTKW!$D$10:$D$33),1))</f>
        <v>+III</v>
      </c>
    </row>
    <row r="12" spans="2:11" x14ac:dyDescent="0.25">
      <c r="B12" s="8">
        <v>2.2999999999999998</v>
      </c>
      <c r="C12" s="9">
        <v>2.31</v>
      </c>
      <c r="D12" s="23" t="str">
        <f t="shared" si="0"/>
        <v>-III</v>
      </c>
      <c r="E12" s="9" t="str">
        <f t="array" ref="E12">INDEX(STPH!$O$10:$O$33,IFERROR(MATCH(MIN(IF(STPH!$D$10:$D$33&gt;AVERAGE(B12,C12),STPH!$D$10:$D$33)),STPH!$D$10:$D$33),1))</f>
        <v>-III</v>
      </c>
      <c r="F12" s="9" t="str">
        <f t="array" ref="F12">INDEX(STBI!$O$10:$O$29,IFERROR(MATCH(MIN(IF(STBI!$D$10:$D$29&gt;AVERAGE(B12,C12),STBI!$D$10:$D$29)),STBI!$D$10:$D$29),1))</f>
        <v>-III</v>
      </c>
      <c r="G12" s="9" t="str">
        <f t="array" ref="G12">INDEX(GEKB!$K$10:$K$29,IFERROR(MATCH(MIN(IF(GEKB!$D$10:$D$29&gt;AVERAGE(B12,C12),GEKB!$D$10:$D$29)),GEKB!$D$10:$D$29),1))</f>
        <v>+0</v>
      </c>
      <c r="H12" s="9" t="str">
        <f t="array" ref="H12">INDEX(DA!$K$10:$K$29,IFERROR(MATCH(MIN(IF(DA!$D$10:$D$29&gt;AVERAGE(B12,C12),DA!$D$10:$D$29)),DA!$D$10:$D$29),1))</f>
        <v>+III</v>
      </c>
      <c r="I12" s="9" t="str">
        <f t="array" ref="I12">INDEX(STKWp!$K$10:$K$32,IFERROR(MATCH(MIN(IF(STKWp!$D$10:$D$32&gt;AVERAGE(B12,C12),STKWp!$D$10:$D$32)),STKWp!$D$10:$D$32),1))</f>
        <v>+III</v>
      </c>
      <c r="J12" s="9" t="str">
        <f t="array" ref="J12">INDEX(BSKW!$K$10:$K$32,IFERROR(MATCH(MIN(IF(BSKW!$D$10:$D$32&gt;AVERAGE(B12,C12),BSKW!$D$10:$D$32)),BSKW!$D$10:$D$32),1))</f>
        <v>+III</v>
      </c>
      <c r="K12" s="12" t="str">
        <f t="array" ref="K12">INDEX(HTKW!$K$10:$K$33,IFERROR(MATCH(MIN(IF(HTKW!$D$10:$D$33&gt;AVERAGE(B12,C12),HTKW!$D$10:$D$33)),HTKW!$D$10:$D$33),1))</f>
        <v>+III</v>
      </c>
    </row>
    <row r="13" spans="2:11" x14ac:dyDescent="0.25">
      <c r="B13" s="8">
        <v>2.31</v>
      </c>
      <c r="C13" s="9">
        <v>2.9854000000000003</v>
      </c>
      <c r="D13" s="23" t="str">
        <f t="shared" si="0"/>
        <v>-III</v>
      </c>
      <c r="E13" s="9" t="str">
        <f t="array" ref="E13">INDEX(STPH!$O$10:$O$33,IFERROR(MATCH(MIN(IF(STPH!$D$10:$D$33&gt;AVERAGE(B13,C13),STPH!$D$10:$D$33)),STPH!$D$10:$D$33),1))</f>
        <v>-III</v>
      </c>
      <c r="F13" s="9" t="str">
        <f t="array" ref="F13">INDEX(STBI!$O$10:$O$29,IFERROR(MATCH(MIN(IF(STBI!$D$10:$D$29&gt;AVERAGE(B13,C13),STBI!$D$10:$D$29)),STBI!$D$10:$D$29),1))</f>
        <v>-III</v>
      </c>
      <c r="G13" s="9" t="str">
        <f t="array" ref="G13">INDEX(GEKB!$K$10:$K$29,IFERROR(MATCH(MIN(IF(GEKB!$D$10:$D$29&gt;AVERAGE(B13,C13),GEKB!$D$10:$D$29)),GEKB!$D$10:$D$29),1))</f>
        <v>+0</v>
      </c>
      <c r="H13" s="9" t="str">
        <f t="array" ref="H13">INDEX(DA!$K$10:$K$29,IFERROR(MATCH(MIN(IF(DA!$D$10:$D$29&gt;AVERAGE(B13,C13),DA!$D$10:$D$29)),DA!$D$10:$D$29),1))</f>
        <v>+III</v>
      </c>
      <c r="I13" s="9" t="str">
        <f t="array" ref="I13">INDEX(STKWp!$K$10:$K$32,IFERROR(MATCH(MIN(IF(STKWp!$D$10:$D$32&gt;AVERAGE(B13,C13),STKWp!$D$10:$D$32)),STKWp!$D$10:$D$32),1))</f>
        <v>+III</v>
      </c>
      <c r="J13" s="9" t="str">
        <f t="array" ref="J13">INDEX(BSKW!$K$10:$K$32,IFERROR(MATCH(MIN(IF(BSKW!$D$10:$D$32&gt;AVERAGE(B13,C13),BSKW!$D$10:$D$32)),BSKW!$D$10:$D$32),1))</f>
        <v>+III</v>
      </c>
      <c r="K13" s="12" t="str">
        <f t="array" ref="K13">INDEX(HTKW!$K$10:$K$33,IFERROR(MATCH(MIN(IF(HTKW!$D$10:$D$33&gt;AVERAGE(B13,C13),HTKW!$D$10:$D$33)),HTKW!$D$10:$D$33),1))</f>
        <v>+III</v>
      </c>
    </row>
    <row r="14" spans="2:11" x14ac:dyDescent="0.25">
      <c r="B14" s="8">
        <v>2.9854000000000003</v>
      </c>
      <c r="C14" s="9">
        <v>3.0840000000000001</v>
      </c>
      <c r="D14" s="23" t="str">
        <f t="shared" si="0"/>
        <v>-III</v>
      </c>
      <c r="E14" s="9" t="str">
        <f t="array" ref="E14">INDEX(STPH!$O$10:$O$33,IFERROR(MATCH(MIN(IF(STPH!$D$10:$D$33&gt;AVERAGE(B14,C14),STPH!$D$10:$D$33)),STPH!$D$10:$D$33),1))</f>
        <v>-III</v>
      </c>
      <c r="F14" s="9" t="str">
        <f t="array" ref="F14">INDEX(STBI!$O$10:$O$29,IFERROR(MATCH(MIN(IF(STBI!$D$10:$D$29&gt;AVERAGE(B14,C14),STBI!$D$10:$D$29)),STBI!$D$10:$D$29),1))</f>
        <v>-III</v>
      </c>
      <c r="G14" s="9" t="str">
        <f t="array" ref="G14">INDEX(GEKB!$K$10:$K$29,IFERROR(MATCH(MIN(IF(GEKB!$D$10:$D$29&gt;AVERAGE(B14,C14),GEKB!$D$10:$D$29)),GEKB!$D$10:$D$29),1))</f>
        <v>+0</v>
      </c>
      <c r="H14" s="9" t="str">
        <f t="array" ref="H14">INDEX(DA!$K$10:$K$29,IFERROR(MATCH(MIN(IF(DA!$D$10:$D$29&gt;AVERAGE(B14,C14),DA!$D$10:$D$29)),DA!$D$10:$D$29),1))</f>
        <v>+III</v>
      </c>
      <c r="I14" s="9" t="str">
        <f t="array" ref="I14">INDEX(STKWp!$K$10:$K$32,IFERROR(MATCH(MIN(IF(STKWp!$D$10:$D$32&gt;AVERAGE(B14,C14),STKWp!$D$10:$D$32)),STKWp!$D$10:$D$32),1))</f>
        <v>+III</v>
      </c>
      <c r="J14" s="9" t="str">
        <f t="array" ref="J14">INDEX(BSKW!$K$10:$K$32,IFERROR(MATCH(MIN(IF(BSKW!$D$10:$D$32&gt;AVERAGE(B14,C14),BSKW!$D$10:$D$32)),BSKW!$D$10:$D$32),1))</f>
        <v>+III</v>
      </c>
      <c r="K14" s="12" t="str">
        <f t="array" ref="K14">INDEX(HTKW!$K$10:$K$33,IFERROR(MATCH(MIN(IF(HTKW!$D$10:$D$33&gt;AVERAGE(B14,C14),HTKW!$D$10:$D$33)),HTKW!$D$10:$D$33),1))</f>
        <v>+III</v>
      </c>
    </row>
    <row r="15" spans="2:11" x14ac:dyDescent="0.25">
      <c r="B15" s="8">
        <v>3.0840000000000001</v>
      </c>
      <c r="C15" s="9">
        <v>3.585</v>
      </c>
      <c r="D15" s="23" t="str">
        <f t="shared" si="0"/>
        <v>-III</v>
      </c>
      <c r="E15" s="9" t="str">
        <f t="array" ref="E15">INDEX(STPH!$O$10:$O$33,IFERROR(MATCH(MIN(IF(STPH!$D$10:$D$33&gt;AVERAGE(B15,C15),STPH!$D$10:$D$33)),STPH!$D$10:$D$33),1))</f>
        <v>-III</v>
      </c>
      <c r="F15" s="9" t="str">
        <f t="array" ref="F15">INDEX(STBI!$O$10:$O$29,IFERROR(MATCH(MIN(IF(STBI!$D$10:$D$29&gt;AVERAGE(B15,C15),STBI!$D$10:$D$29)),STBI!$D$10:$D$29),1))</f>
        <v>-III</v>
      </c>
      <c r="G15" s="9" t="str">
        <f t="array" ref="G15">INDEX(GEKB!$K$10:$K$29,IFERROR(MATCH(MIN(IF(GEKB!$D$10:$D$29&gt;AVERAGE(B15,C15),GEKB!$D$10:$D$29)),GEKB!$D$10:$D$29),1))</f>
        <v>+0</v>
      </c>
      <c r="H15" s="9" t="str">
        <f t="array" ref="H15">INDEX(DA!$K$10:$K$29,IFERROR(MATCH(MIN(IF(DA!$D$10:$D$29&gt;AVERAGE(B15,C15),DA!$D$10:$D$29)),DA!$D$10:$D$29),1))</f>
        <v>+III</v>
      </c>
      <c r="I15" s="9" t="str">
        <f t="array" ref="I15">INDEX(STKWp!$K$10:$K$32,IFERROR(MATCH(MIN(IF(STKWp!$D$10:$D$32&gt;AVERAGE(B15,C15),STKWp!$D$10:$D$32)),STKWp!$D$10:$D$32),1))</f>
        <v>+III</v>
      </c>
      <c r="J15" s="9" t="str">
        <f t="array" ref="J15">INDEX(BSKW!$K$10:$K$32,IFERROR(MATCH(MIN(IF(BSKW!$D$10:$D$32&gt;AVERAGE(B15,C15),BSKW!$D$10:$D$32)),BSKW!$D$10:$D$32),1))</f>
        <v>+III</v>
      </c>
      <c r="K15" s="12" t="str">
        <f t="array" ref="K15">INDEX(HTKW!$K$10:$K$33,IFERROR(MATCH(MIN(IF(HTKW!$D$10:$D$33&gt;AVERAGE(B15,C15),HTKW!$D$10:$D$33)),HTKW!$D$10:$D$33),1))</f>
        <v>+III</v>
      </c>
    </row>
    <row r="16" spans="2:11" x14ac:dyDescent="0.25">
      <c r="B16" s="8">
        <v>3.585</v>
      </c>
      <c r="C16" s="9">
        <v>4.3879999999999999</v>
      </c>
      <c r="D16" s="23" t="str">
        <f t="shared" si="0"/>
        <v>-III</v>
      </c>
      <c r="E16" s="9" t="str">
        <f t="array" ref="E16">INDEX(STPH!$O$10:$O$33,IFERROR(MATCH(MIN(IF(STPH!$D$10:$D$33&gt;AVERAGE(B16,C16),STPH!$D$10:$D$33)),STPH!$D$10:$D$33),1))</f>
        <v>0</v>
      </c>
      <c r="F16" s="9" t="str">
        <f t="array" ref="F16">INDEX(STBI!$O$10:$O$29,IFERROR(MATCH(MIN(IF(STBI!$D$10:$D$29&gt;AVERAGE(B16,C16),STBI!$D$10:$D$29)),STBI!$D$10:$D$29),1))</f>
        <v>-III</v>
      </c>
      <c r="G16" s="9" t="str">
        <f t="array" ref="G16">INDEX(GEKB!$K$10:$K$29,IFERROR(MATCH(MIN(IF(GEKB!$D$10:$D$29&gt;AVERAGE(B16,C16),GEKB!$D$10:$D$29)),GEKB!$D$10:$D$29),1))</f>
        <v>+0</v>
      </c>
      <c r="H16" s="9" t="str">
        <f t="array" ref="H16">INDEX(DA!$K$10:$K$29,IFERROR(MATCH(MIN(IF(DA!$D$10:$D$29&gt;AVERAGE(B16,C16),DA!$D$10:$D$29)),DA!$D$10:$D$29),1))</f>
        <v>+III</v>
      </c>
      <c r="I16" s="9" t="str">
        <f t="array" ref="I16">INDEX(STKWp!$K$10:$K$32,IFERROR(MATCH(MIN(IF(STKWp!$D$10:$D$32&gt;AVERAGE(B16,C16),STKWp!$D$10:$D$32)),STKWp!$D$10:$D$32),1))</f>
        <v>+III</v>
      </c>
      <c r="J16" s="9" t="str">
        <f t="array" ref="J16">INDEX(BSKW!$K$10:$K$32,IFERROR(MATCH(MIN(IF(BSKW!$D$10:$D$32&gt;AVERAGE(B16,C16),BSKW!$D$10:$D$32)),BSKW!$D$10:$D$32),1))</f>
        <v>+III</v>
      </c>
      <c r="K16" s="12" t="str">
        <f t="array" ref="K16">INDEX(HTKW!$K$10:$K$33,IFERROR(MATCH(MIN(IF(HTKW!$D$10:$D$33&gt;AVERAGE(B16,C16),HTKW!$D$10:$D$33)),HTKW!$D$10:$D$33),1))</f>
        <v>+III</v>
      </c>
    </row>
    <row r="17" spans="2:11" x14ac:dyDescent="0.25">
      <c r="B17" s="8">
        <v>4.3879999999999999</v>
      </c>
      <c r="C17" s="9">
        <v>5.8</v>
      </c>
      <c r="D17" s="23" t="str">
        <f t="shared" si="0"/>
        <v>-III</v>
      </c>
      <c r="E17" s="9" t="str">
        <f t="array" ref="E17">INDEX(STPH!$O$10:$O$33,IFERROR(MATCH(MIN(IF(STPH!$D$10:$D$33&gt;AVERAGE(B17,C17),STPH!$D$10:$D$33)),STPH!$D$10:$D$33),1))</f>
        <v>-I</v>
      </c>
      <c r="F17" s="9" t="str">
        <f t="array" ref="F17">INDEX(STBI!$O$10:$O$29,IFERROR(MATCH(MIN(IF(STBI!$D$10:$D$29&gt;AVERAGE(B17,C17),STBI!$D$10:$D$29)),STBI!$D$10:$D$29),1))</f>
        <v>-III</v>
      </c>
      <c r="G17" s="9" t="str">
        <f t="array" ref="G17">INDEX(GEKB!$K$10:$K$29,IFERROR(MATCH(MIN(IF(GEKB!$D$10:$D$29&gt;AVERAGE(B17,C17),GEKB!$D$10:$D$29)),GEKB!$D$10:$D$29),1))</f>
        <v>+0</v>
      </c>
      <c r="H17" s="9" t="str">
        <f t="array" ref="H17">INDEX(DA!$K$10:$K$29,IFERROR(MATCH(MIN(IF(DA!$D$10:$D$29&gt;AVERAGE(B17,C17),DA!$D$10:$D$29)),DA!$D$10:$D$29),1))</f>
        <v>+III</v>
      </c>
      <c r="I17" s="9" t="str">
        <f t="array" ref="I17">INDEX(STKWp!$K$10:$K$32,IFERROR(MATCH(MIN(IF(STKWp!$D$10:$D$32&gt;AVERAGE(B17,C17),STKWp!$D$10:$D$32)),STKWp!$D$10:$D$32),1))</f>
        <v>+III</v>
      </c>
      <c r="J17" s="9" t="str">
        <f t="array" ref="J17">INDEX(BSKW!$K$10:$K$32,IFERROR(MATCH(MIN(IF(BSKW!$D$10:$D$32&gt;AVERAGE(B17,C17),BSKW!$D$10:$D$32)),BSKW!$D$10:$D$32),1))</f>
        <v>+III</v>
      </c>
      <c r="K17" s="12" t="str">
        <f t="array" ref="K17">INDEX(HTKW!$K$10:$K$33,IFERROR(MATCH(MIN(IF(HTKW!$D$10:$D$33&gt;AVERAGE(B17,C17),HTKW!$D$10:$D$33)),HTKW!$D$10:$D$33),1))</f>
        <v>+III</v>
      </c>
    </row>
    <row r="18" spans="2:11" x14ac:dyDescent="0.25">
      <c r="B18" s="8">
        <v>5.8</v>
      </c>
      <c r="C18" s="9">
        <v>5.81</v>
      </c>
      <c r="D18" s="23" t="str">
        <f t="shared" si="0"/>
        <v>-III</v>
      </c>
      <c r="E18" s="9" t="str">
        <f t="array" ref="E18">INDEX(STPH!$O$10:$O$33,IFERROR(MATCH(MIN(IF(STPH!$D$10:$D$33&gt;AVERAGE(B18,C18),STPH!$D$10:$D$33)),STPH!$D$10:$D$33),1))</f>
        <v>-I</v>
      </c>
      <c r="F18" s="9" t="str">
        <f t="array" ref="F18">INDEX(STBI!$O$10:$O$29,IFERROR(MATCH(MIN(IF(STBI!$D$10:$D$29&gt;AVERAGE(B18,C18),STBI!$D$10:$D$29)),STBI!$D$10:$D$29),1))</f>
        <v>-III</v>
      </c>
      <c r="G18" s="9" t="str">
        <f t="array" ref="G18">INDEX(GEKB!$K$10:$K$29,IFERROR(MATCH(MIN(IF(GEKB!$D$10:$D$29&gt;AVERAGE(B18,C18),GEKB!$D$10:$D$29)),GEKB!$D$10:$D$29),1))</f>
        <v>+0</v>
      </c>
      <c r="H18" s="9" t="str">
        <f t="array" ref="H18">INDEX(DA!$K$10:$K$29,IFERROR(MATCH(MIN(IF(DA!$D$10:$D$29&gt;AVERAGE(B18,C18),DA!$D$10:$D$29)),DA!$D$10:$D$29),1))</f>
        <v>+III</v>
      </c>
      <c r="I18" s="9" t="str">
        <f t="array" ref="I18">INDEX(STKWp!$K$10:$K$32,IFERROR(MATCH(MIN(IF(STKWp!$D$10:$D$32&gt;AVERAGE(B18,C18),STKWp!$D$10:$D$32)),STKWp!$D$10:$D$32),1))</f>
        <v>+III</v>
      </c>
      <c r="J18" s="9" t="str">
        <f t="array" ref="J18">INDEX(BSKW!$K$10:$K$32,IFERROR(MATCH(MIN(IF(BSKW!$D$10:$D$32&gt;AVERAGE(B18,C18),BSKW!$D$10:$D$32)),BSKW!$D$10:$D$32),1))</f>
        <v>+III</v>
      </c>
      <c r="K18" s="12" t="str">
        <f t="array" ref="K18">INDEX(HTKW!$K$10:$K$33,IFERROR(MATCH(MIN(IF(HTKW!$D$10:$D$33&gt;AVERAGE(B18,C18),HTKW!$D$10:$D$33)),HTKW!$D$10:$D$33),1))</f>
        <v>+III</v>
      </c>
    </row>
    <row r="19" spans="2:11" x14ac:dyDescent="0.25">
      <c r="B19" s="8">
        <v>5.81</v>
      </c>
      <c r="C19" s="9">
        <v>6.1183999999999994</v>
      </c>
      <c r="D19" s="23" t="str">
        <f t="shared" si="0"/>
        <v>-III</v>
      </c>
      <c r="E19" s="9" t="str">
        <f t="array" ref="E19">INDEX(STPH!$O$10:$O$33,IFERROR(MATCH(MIN(IF(STPH!$D$10:$D$33&gt;AVERAGE(B19,C19),STPH!$D$10:$D$33)),STPH!$D$10:$D$33),1))</f>
        <v>-I</v>
      </c>
      <c r="F19" s="9" t="str">
        <f t="array" ref="F19">INDEX(STBI!$O$10:$O$29,IFERROR(MATCH(MIN(IF(STBI!$D$10:$D$29&gt;AVERAGE(B19,C19),STBI!$D$10:$D$29)),STBI!$D$10:$D$29),1))</f>
        <v>-III</v>
      </c>
      <c r="G19" s="9" t="str">
        <f t="array" ref="G19">INDEX(GEKB!$K$10:$K$29,IFERROR(MATCH(MIN(IF(GEKB!$D$10:$D$29&gt;AVERAGE(B19,C19),GEKB!$D$10:$D$29)),GEKB!$D$10:$D$29),1))</f>
        <v>+0</v>
      </c>
      <c r="H19" s="9" t="str">
        <f t="array" ref="H19">INDEX(DA!$K$10:$K$29,IFERROR(MATCH(MIN(IF(DA!$D$10:$D$29&gt;AVERAGE(B19,C19),DA!$D$10:$D$29)),DA!$D$10:$D$29),1))</f>
        <v>+III</v>
      </c>
      <c r="I19" s="9" t="str">
        <f t="array" ref="I19">INDEX(STKWp!$K$10:$K$32,IFERROR(MATCH(MIN(IF(STKWp!$D$10:$D$32&gt;AVERAGE(B19,C19),STKWp!$D$10:$D$32)),STKWp!$D$10:$D$32),1))</f>
        <v>+III</v>
      </c>
      <c r="J19" s="9" t="str">
        <f t="array" ref="J19">INDEX(BSKW!$K$10:$K$32,IFERROR(MATCH(MIN(IF(BSKW!$D$10:$D$32&gt;AVERAGE(B19,C19),BSKW!$D$10:$D$32)),BSKW!$D$10:$D$32),1))</f>
        <v>+III</v>
      </c>
      <c r="K19" s="12" t="str">
        <f t="array" ref="K19">INDEX(HTKW!$K$10:$K$33,IFERROR(MATCH(MIN(IF(HTKW!$D$10:$D$33&gt;AVERAGE(B19,C19),HTKW!$D$10:$D$33)),HTKW!$D$10:$D$33),1))</f>
        <v>+III</v>
      </c>
    </row>
    <row r="20" spans="2:11" x14ac:dyDescent="0.25">
      <c r="B20" s="8">
        <v>6.1183999999999994</v>
      </c>
      <c r="C20" s="9">
        <v>7.1</v>
      </c>
      <c r="D20" s="23" t="str">
        <f t="shared" si="0"/>
        <v>-III</v>
      </c>
      <c r="E20" s="9" t="str">
        <f t="array" ref="E20">INDEX(STPH!$O$10:$O$33,IFERROR(MATCH(MIN(IF(STPH!$D$10:$D$33&gt;AVERAGE(B20,C20),STPH!$D$10:$D$33)),STPH!$D$10:$D$33),1))</f>
        <v>-I</v>
      </c>
      <c r="F20" s="9" t="str">
        <f t="array" ref="F20">INDEX(STBI!$O$10:$O$29,IFERROR(MATCH(MIN(IF(STBI!$D$10:$D$29&gt;AVERAGE(B20,C20),STBI!$D$10:$D$29)),STBI!$D$10:$D$29),1))</f>
        <v>-III</v>
      </c>
      <c r="G20" s="9" t="str">
        <f t="array" ref="G20">INDEX(GEKB!$K$10:$K$29,IFERROR(MATCH(MIN(IF(GEKB!$D$10:$D$29&gt;AVERAGE(B20,C20),GEKB!$D$10:$D$29)),GEKB!$D$10:$D$29),1))</f>
        <v>0</v>
      </c>
      <c r="H20" s="9" t="str">
        <f t="array" ref="H20">INDEX(DA!$K$10:$K$29,IFERROR(MATCH(MIN(IF(DA!$D$10:$D$29&gt;AVERAGE(B20,C20),DA!$D$10:$D$29)),DA!$D$10:$D$29),1))</f>
        <v>+III</v>
      </c>
      <c r="I20" s="9" t="str">
        <f t="array" ref="I20">INDEX(STKWp!$K$10:$K$32,IFERROR(MATCH(MIN(IF(STKWp!$D$10:$D$32&gt;AVERAGE(B20,C20),STKWp!$D$10:$D$32)),STKWp!$D$10:$D$32),1))</f>
        <v>+III</v>
      </c>
      <c r="J20" s="9" t="str">
        <f t="array" ref="J20">INDEX(BSKW!$K$10:$K$32,IFERROR(MATCH(MIN(IF(BSKW!$D$10:$D$32&gt;AVERAGE(B20,C20),BSKW!$D$10:$D$32)),BSKW!$D$10:$D$32),1))</f>
        <v>+III</v>
      </c>
      <c r="K20" s="12" t="str">
        <f t="array" ref="K20">INDEX(HTKW!$K$10:$K$33,IFERROR(MATCH(MIN(IF(HTKW!$D$10:$D$33&gt;AVERAGE(B20,C20),HTKW!$D$10:$D$33)),HTKW!$D$10:$D$33),1))</f>
        <v>+III</v>
      </c>
    </row>
    <row r="21" spans="2:11" x14ac:dyDescent="0.25">
      <c r="B21" s="8">
        <v>7.1</v>
      </c>
      <c r="C21" s="9">
        <v>7.11</v>
      </c>
      <c r="D21" s="23" t="str">
        <f t="shared" si="0"/>
        <v>-III</v>
      </c>
      <c r="E21" s="9" t="str">
        <f t="array" ref="E21">INDEX(STPH!$O$10:$O$33,IFERROR(MATCH(MIN(IF(STPH!$D$10:$D$33&gt;AVERAGE(B21,C21),STPH!$D$10:$D$33)),STPH!$D$10:$D$33),1))</f>
        <v>-I</v>
      </c>
      <c r="F21" s="9" t="str">
        <f t="array" ref="F21">INDEX(STBI!$O$10:$O$29,IFERROR(MATCH(MIN(IF(STBI!$D$10:$D$29&gt;AVERAGE(B21,C21),STBI!$D$10:$D$29)),STBI!$D$10:$D$29),1))</f>
        <v>-III</v>
      </c>
      <c r="G21" s="9" t="str">
        <f t="array" ref="G21">INDEX(GEKB!$K$10:$K$29,IFERROR(MATCH(MIN(IF(GEKB!$D$10:$D$29&gt;AVERAGE(B21,C21),GEKB!$D$10:$D$29)),GEKB!$D$10:$D$29),1))</f>
        <v>0</v>
      </c>
      <c r="H21" s="9" t="str">
        <f t="array" ref="H21">INDEX(DA!$K$10:$K$29,IFERROR(MATCH(MIN(IF(DA!$D$10:$D$29&gt;AVERAGE(B21,C21),DA!$D$10:$D$29)),DA!$D$10:$D$29),1))</f>
        <v>+III</v>
      </c>
      <c r="I21" s="9" t="str">
        <f t="array" ref="I21">INDEX(STKWp!$K$10:$K$32,IFERROR(MATCH(MIN(IF(STKWp!$D$10:$D$32&gt;AVERAGE(B21,C21),STKWp!$D$10:$D$32)),STKWp!$D$10:$D$32),1))</f>
        <v>+III</v>
      </c>
      <c r="J21" s="9" t="str">
        <f t="array" ref="J21">INDEX(BSKW!$K$10:$K$32,IFERROR(MATCH(MIN(IF(BSKW!$D$10:$D$32&gt;AVERAGE(B21,C21),BSKW!$D$10:$D$32)),BSKW!$D$10:$D$32),1))</f>
        <v>+III</v>
      </c>
      <c r="K21" s="12" t="str">
        <f t="array" ref="K21">INDEX(HTKW!$K$10:$K$33,IFERROR(MATCH(MIN(IF(HTKW!$D$10:$D$33&gt;AVERAGE(B21,C21),HTKW!$D$10:$D$33)),HTKW!$D$10:$D$33),1))</f>
        <v>+III</v>
      </c>
    </row>
    <row r="22" spans="2:11" x14ac:dyDescent="0.25">
      <c r="B22" s="8">
        <v>7.11</v>
      </c>
      <c r="C22" s="9">
        <v>7.1239999999999997</v>
      </c>
      <c r="D22" s="23" t="str">
        <f t="shared" si="0"/>
        <v>-III</v>
      </c>
      <c r="E22" s="9" t="str">
        <f t="array" ref="E22">INDEX(STPH!$O$10:$O$33,IFERROR(MATCH(MIN(IF(STPH!$D$10:$D$33&gt;AVERAGE(B22,C22),STPH!$D$10:$D$33)),STPH!$D$10:$D$33),1))</f>
        <v>-I</v>
      </c>
      <c r="F22" s="9" t="str">
        <f t="array" ref="F22">INDEX(STBI!$O$10:$O$29,IFERROR(MATCH(MIN(IF(STBI!$D$10:$D$29&gt;AVERAGE(B22,C22),STBI!$D$10:$D$29)),STBI!$D$10:$D$29),1))</f>
        <v>-III</v>
      </c>
      <c r="G22" s="9" t="str">
        <f t="array" ref="G22">INDEX(GEKB!$K$10:$K$29,IFERROR(MATCH(MIN(IF(GEKB!$D$10:$D$29&gt;AVERAGE(B22,C22),GEKB!$D$10:$D$29)),GEKB!$D$10:$D$29),1))</f>
        <v>0</v>
      </c>
      <c r="H22" s="9" t="str">
        <f t="array" ref="H22">INDEX(DA!$K$10:$K$29,IFERROR(MATCH(MIN(IF(DA!$D$10:$D$29&gt;AVERAGE(B22,C22),DA!$D$10:$D$29)),DA!$D$10:$D$29),1))</f>
        <v>+III</v>
      </c>
      <c r="I22" s="9" t="str">
        <f t="array" ref="I22">INDEX(STKWp!$K$10:$K$32,IFERROR(MATCH(MIN(IF(STKWp!$D$10:$D$32&gt;AVERAGE(B22,C22),STKWp!$D$10:$D$32)),STKWp!$D$10:$D$32),1))</f>
        <v>+III</v>
      </c>
      <c r="J22" s="9" t="str">
        <f t="array" ref="J22">INDEX(BSKW!$K$10:$K$32,IFERROR(MATCH(MIN(IF(BSKW!$D$10:$D$32&gt;AVERAGE(B22,C22),BSKW!$D$10:$D$32)),BSKW!$D$10:$D$32),1))</f>
        <v>+III</v>
      </c>
      <c r="K22" s="12" t="str">
        <f t="array" ref="K22">INDEX(HTKW!$K$10:$K$33,IFERROR(MATCH(MIN(IF(HTKW!$D$10:$D$33&gt;AVERAGE(B22,C22),HTKW!$D$10:$D$33)),HTKW!$D$10:$D$33),1))</f>
        <v>+III</v>
      </c>
    </row>
    <row r="23" spans="2:11" x14ac:dyDescent="0.25">
      <c r="B23" s="8">
        <v>7.1239999999999997</v>
      </c>
      <c r="C23" s="9">
        <v>7.7080000000000002</v>
      </c>
      <c r="D23" s="23" t="str">
        <f t="shared" si="0"/>
        <v>-III</v>
      </c>
      <c r="E23" s="9" t="str">
        <f t="array" ref="E23">INDEX(STPH!$O$10:$O$33,IFERROR(MATCH(MIN(IF(STPH!$D$10:$D$33&gt;AVERAGE(B23,C23),STPH!$D$10:$D$33)),STPH!$D$10:$D$33),1))</f>
        <v>-III</v>
      </c>
      <c r="F23" s="9" t="str">
        <f t="array" ref="F23">INDEX(STBI!$O$10:$O$29,IFERROR(MATCH(MIN(IF(STBI!$D$10:$D$29&gt;AVERAGE(B23,C23),STBI!$D$10:$D$29)),STBI!$D$10:$D$29),1))</f>
        <v>-III</v>
      </c>
      <c r="G23" s="9" t="str">
        <f t="array" ref="G23">INDEX(GEKB!$K$10:$K$29,IFERROR(MATCH(MIN(IF(GEKB!$D$10:$D$29&gt;AVERAGE(B23,C23),GEKB!$D$10:$D$29)),GEKB!$D$10:$D$29),1))</f>
        <v>0</v>
      </c>
      <c r="H23" s="9" t="str">
        <f t="array" ref="H23">INDEX(DA!$K$10:$K$29,IFERROR(MATCH(MIN(IF(DA!$D$10:$D$29&gt;AVERAGE(B23,C23),DA!$D$10:$D$29)),DA!$D$10:$D$29),1))</f>
        <v>+III</v>
      </c>
      <c r="I23" s="9" t="str">
        <f t="array" ref="I23">INDEX(STKWp!$K$10:$K$32,IFERROR(MATCH(MIN(IF(STKWp!$D$10:$D$32&gt;AVERAGE(B23,C23),STKWp!$D$10:$D$32)),STKWp!$D$10:$D$32),1))</f>
        <v>+III</v>
      </c>
      <c r="J23" s="9" t="str">
        <f t="array" ref="J23">INDEX(BSKW!$K$10:$K$32,IFERROR(MATCH(MIN(IF(BSKW!$D$10:$D$32&gt;AVERAGE(B23,C23),BSKW!$D$10:$D$32)),BSKW!$D$10:$D$32),1))</f>
        <v>+III</v>
      </c>
      <c r="K23" s="12" t="str">
        <f t="array" ref="K23">INDEX(HTKW!$K$10:$K$33,IFERROR(MATCH(MIN(IF(HTKW!$D$10:$D$33&gt;AVERAGE(B23,C23),HTKW!$D$10:$D$33)),HTKW!$D$10:$D$33),1))</f>
        <v>+III</v>
      </c>
    </row>
    <row r="24" spans="2:11" x14ac:dyDescent="0.25">
      <c r="B24" s="8">
        <v>7.7080000000000002</v>
      </c>
      <c r="C24" s="9">
        <v>7.8988999999999994</v>
      </c>
      <c r="D24" s="23" t="str">
        <f t="shared" si="0"/>
        <v>-III</v>
      </c>
      <c r="E24" s="9" t="str">
        <f t="array" ref="E24">INDEX(STPH!$O$10:$O$33,IFERROR(MATCH(MIN(IF(STPH!$D$10:$D$33&gt;AVERAGE(B24,C24),STPH!$D$10:$D$33)),STPH!$D$10:$D$33),1))</f>
        <v>-III</v>
      </c>
      <c r="F24" s="9" t="str">
        <f t="array" ref="F24">INDEX(STBI!$O$10:$O$29,IFERROR(MATCH(MIN(IF(STBI!$D$10:$D$29&gt;AVERAGE(B24,C24),STBI!$D$10:$D$29)),STBI!$D$10:$D$29),1))</f>
        <v>-III</v>
      </c>
      <c r="G24" s="9" t="str">
        <f t="array" ref="G24">INDEX(GEKB!$K$10:$K$29,IFERROR(MATCH(MIN(IF(GEKB!$D$10:$D$29&gt;AVERAGE(B24,C24),GEKB!$D$10:$D$29)),GEKB!$D$10:$D$29),1))</f>
        <v>0</v>
      </c>
      <c r="H24" s="9" t="str">
        <f t="array" ref="H24">INDEX(DA!$K$10:$K$29,IFERROR(MATCH(MIN(IF(DA!$D$10:$D$29&gt;AVERAGE(B24,C24),DA!$D$10:$D$29)),DA!$D$10:$D$29),1))</f>
        <v>+III</v>
      </c>
      <c r="I24" s="9" t="str">
        <f t="array" ref="I24">INDEX(STKWp!$K$10:$K$32,IFERROR(MATCH(MIN(IF(STKWp!$D$10:$D$32&gt;AVERAGE(B24,C24),STKWp!$D$10:$D$32)),STKWp!$D$10:$D$32),1))</f>
        <v>+III</v>
      </c>
      <c r="J24" s="9" t="str">
        <f t="array" ref="J24">INDEX(BSKW!$K$10:$K$32,IFERROR(MATCH(MIN(IF(BSKW!$D$10:$D$32&gt;AVERAGE(B24,C24),BSKW!$D$10:$D$32)),BSKW!$D$10:$D$32),1))</f>
        <v>+III</v>
      </c>
      <c r="K24" s="12" t="str">
        <f t="array" ref="K24">INDEX(HTKW!$K$10:$K$33,IFERROR(MATCH(MIN(IF(HTKW!$D$10:$D$33&gt;AVERAGE(B24,C24),HTKW!$D$10:$D$33)),HTKW!$D$10:$D$33),1))</f>
        <v>+III</v>
      </c>
    </row>
    <row r="25" spans="2:11" x14ac:dyDescent="0.25">
      <c r="B25" s="8">
        <v>7.8988999999999994</v>
      </c>
      <c r="C25" s="9">
        <v>8.1180000000000003</v>
      </c>
      <c r="D25" s="23" t="str">
        <f t="shared" si="0"/>
        <v>-III</v>
      </c>
      <c r="E25" s="9" t="str">
        <f t="array" ref="E25">INDEX(STPH!$O$10:$O$33,IFERROR(MATCH(MIN(IF(STPH!$D$10:$D$33&gt;AVERAGE(B25,C25),STPH!$D$10:$D$33)),STPH!$D$10:$D$33),1))</f>
        <v>-III</v>
      </c>
      <c r="F25" s="9" t="str">
        <f t="array" ref="F25">INDEX(STBI!$O$10:$O$29,IFERROR(MATCH(MIN(IF(STBI!$D$10:$D$29&gt;AVERAGE(B25,C25),STBI!$D$10:$D$29)),STBI!$D$10:$D$29),1))</f>
        <v>-III</v>
      </c>
      <c r="G25" s="9" t="str">
        <f t="array" ref="G25">INDEX(GEKB!$K$10:$K$29,IFERROR(MATCH(MIN(IF(GEKB!$D$10:$D$29&gt;AVERAGE(B25,C25),GEKB!$D$10:$D$29)),GEKB!$D$10:$D$29),1))</f>
        <v>0</v>
      </c>
      <c r="H25" s="9" t="str">
        <f t="array" ref="H25">INDEX(DA!$K$10:$K$29,IFERROR(MATCH(MIN(IF(DA!$D$10:$D$29&gt;AVERAGE(B25,C25),DA!$D$10:$D$29)),DA!$D$10:$D$29),1))</f>
        <v>+III</v>
      </c>
      <c r="I25" s="9" t="str">
        <f t="array" ref="I25">INDEX(STKWp!$K$10:$K$32,IFERROR(MATCH(MIN(IF(STKWp!$D$10:$D$32&gt;AVERAGE(B25,C25),STKWp!$D$10:$D$32)),STKWp!$D$10:$D$32),1))</f>
        <v>+III</v>
      </c>
      <c r="J25" s="9" t="str">
        <f t="array" ref="J25">INDEX(BSKW!$K$10:$K$32,IFERROR(MATCH(MIN(IF(BSKW!$D$10:$D$32&gt;AVERAGE(B25,C25),BSKW!$D$10:$D$32)),BSKW!$D$10:$D$32),1))</f>
        <v>+III</v>
      </c>
      <c r="K25" s="12" t="str">
        <f t="array" ref="K25">INDEX(HTKW!$K$10:$K$33,IFERROR(MATCH(MIN(IF(HTKW!$D$10:$D$33&gt;AVERAGE(B25,C25),HTKW!$D$10:$D$33)),HTKW!$D$10:$D$33),1))</f>
        <v>+III</v>
      </c>
    </row>
    <row r="26" spans="2:11" x14ac:dyDescent="0.25">
      <c r="B26" s="8">
        <v>8.1180000000000003</v>
      </c>
      <c r="C26" s="9">
        <v>8.9220000000000006</v>
      </c>
      <c r="D26" s="23" t="str">
        <f t="shared" si="0"/>
        <v>-III</v>
      </c>
      <c r="E26" s="9" t="str">
        <f t="array" ref="E26">INDEX(STPH!$O$10:$O$33,IFERROR(MATCH(MIN(IF(STPH!$D$10:$D$33&gt;AVERAGE(B26,C26),STPH!$D$10:$D$33)),STPH!$D$10:$D$33),1))</f>
        <v>0</v>
      </c>
      <c r="F26" s="9" t="str">
        <f t="array" ref="F26">INDEX(STBI!$O$10:$O$29,IFERROR(MATCH(MIN(IF(STBI!$D$10:$D$29&gt;AVERAGE(B26,C26),STBI!$D$10:$D$29)),STBI!$D$10:$D$29),1))</f>
        <v>-III</v>
      </c>
      <c r="G26" s="9" t="str">
        <f t="array" ref="G26">INDEX(GEKB!$K$10:$K$29,IFERROR(MATCH(MIN(IF(GEKB!$D$10:$D$29&gt;AVERAGE(B26,C26),GEKB!$D$10:$D$29)),GEKB!$D$10:$D$29),1))</f>
        <v>0</v>
      </c>
      <c r="H26" s="9" t="str">
        <f t="array" ref="H26">INDEX(DA!$K$10:$K$29,IFERROR(MATCH(MIN(IF(DA!$D$10:$D$29&gt;AVERAGE(B26,C26),DA!$D$10:$D$29)),DA!$D$10:$D$29),1))</f>
        <v>+III</v>
      </c>
      <c r="I26" s="9" t="str">
        <f t="array" ref="I26">INDEX(STKWp!$K$10:$K$32,IFERROR(MATCH(MIN(IF(STKWp!$D$10:$D$32&gt;AVERAGE(B26,C26),STKWp!$D$10:$D$32)),STKWp!$D$10:$D$32),1))</f>
        <v>+III</v>
      </c>
      <c r="J26" s="9" t="str">
        <f t="array" ref="J26">INDEX(BSKW!$K$10:$K$32,IFERROR(MATCH(MIN(IF(BSKW!$D$10:$D$32&gt;AVERAGE(B26,C26),BSKW!$D$10:$D$32)),BSKW!$D$10:$D$32),1))</f>
        <v>+III</v>
      </c>
      <c r="K26" s="12" t="str">
        <f t="array" ref="K26">INDEX(HTKW!$K$10:$K$33,IFERROR(MATCH(MIN(IF(HTKW!$D$10:$D$33&gt;AVERAGE(B26,C26),HTKW!$D$10:$D$33)),HTKW!$D$10:$D$33),1))</f>
        <v>+III</v>
      </c>
    </row>
    <row r="27" spans="2:11" x14ac:dyDescent="0.25">
      <c r="B27" s="8">
        <v>8.9220000000000006</v>
      </c>
      <c r="C27" s="9">
        <v>9.1999999999999993</v>
      </c>
      <c r="D27" s="23" t="str">
        <f t="shared" si="0"/>
        <v>-III</v>
      </c>
      <c r="E27" s="9" t="str">
        <f t="array" ref="E27">INDEX(STPH!$O$10:$O$33,IFERROR(MATCH(MIN(IF(STPH!$D$10:$D$33&gt;AVERAGE(B27,C27),STPH!$D$10:$D$33)),STPH!$D$10:$D$33),1))</f>
        <v>-III</v>
      </c>
      <c r="F27" s="9" t="str">
        <f t="array" ref="F27">INDEX(STBI!$O$10:$O$29,IFERROR(MATCH(MIN(IF(STBI!$D$10:$D$29&gt;AVERAGE(B27,C27),STBI!$D$10:$D$29)),STBI!$D$10:$D$29),1))</f>
        <v>-III</v>
      </c>
      <c r="G27" s="9" t="str">
        <f t="array" ref="G27">INDEX(GEKB!$K$10:$K$29,IFERROR(MATCH(MIN(IF(GEKB!$D$10:$D$29&gt;AVERAGE(B27,C27),GEKB!$D$10:$D$29)),GEKB!$D$10:$D$29),1))</f>
        <v>0</v>
      </c>
      <c r="H27" s="9" t="str">
        <f t="array" ref="H27">INDEX(DA!$K$10:$K$29,IFERROR(MATCH(MIN(IF(DA!$D$10:$D$29&gt;AVERAGE(B27,C27),DA!$D$10:$D$29)),DA!$D$10:$D$29),1))</f>
        <v>+III</v>
      </c>
      <c r="I27" s="9" t="str">
        <f t="array" ref="I27">INDEX(STKWp!$K$10:$K$32,IFERROR(MATCH(MIN(IF(STKWp!$D$10:$D$32&gt;AVERAGE(B27,C27),STKWp!$D$10:$D$32)),STKWp!$D$10:$D$32),1))</f>
        <v>+III</v>
      </c>
      <c r="J27" s="9" t="str">
        <f t="array" ref="J27">INDEX(BSKW!$K$10:$K$32,IFERROR(MATCH(MIN(IF(BSKW!$D$10:$D$32&gt;AVERAGE(B27,C27),BSKW!$D$10:$D$32)),BSKW!$D$10:$D$32),1))</f>
        <v>+III</v>
      </c>
      <c r="K27" s="12" t="str">
        <f t="array" ref="K27">INDEX(HTKW!$K$10:$K$33,IFERROR(MATCH(MIN(IF(HTKW!$D$10:$D$33&gt;AVERAGE(B27,C27),HTKW!$D$10:$D$33)),HTKW!$D$10:$D$33),1))</f>
        <v>+III</v>
      </c>
    </row>
    <row r="28" spans="2:11" x14ac:dyDescent="0.25">
      <c r="B28" s="8">
        <v>9.1999999999999993</v>
      </c>
      <c r="C28" s="9">
        <v>9.2100000000000009</v>
      </c>
      <c r="D28" s="23" t="str">
        <f t="shared" si="0"/>
        <v>-III</v>
      </c>
      <c r="E28" s="9" t="str">
        <f t="array" ref="E28">INDEX(STPH!$O$10:$O$33,IFERROR(MATCH(MIN(IF(STPH!$D$10:$D$33&gt;AVERAGE(B28,C28),STPH!$D$10:$D$33)),STPH!$D$10:$D$33),1))</f>
        <v>-III</v>
      </c>
      <c r="F28" s="9" t="str">
        <f t="array" ref="F28">INDEX(STBI!$O$10:$O$29,IFERROR(MATCH(MIN(IF(STBI!$D$10:$D$29&gt;AVERAGE(B28,C28),STBI!$D$10:$D$29)),STBI!$D$10:$D$29),1))</f>
        <v>-III</v>
      </c>
      <c r="G28" s="9" t="str">
        <f t="array" ref="G28">INDEX(GEKB!$K$10:$K$29,IFERROR(MATCH(MIN(IF(GEKB!$D$10:$D$29&gt;AVERAGE(B28,C28),GEKB!$D$10:$D$29)),GEKB!$D$10:$D$29),1))</f>
        <v>0</v>
      </c>
      <c r="H28" s="9" t="str">
        <f t="array" ref="H28">INDEX(DA!$K$10:$K$29,IFERROR(MATCH(MIN(IF(DA!$D$10:$D$29&gt;AVERAGE(B28,C28),DA!$D$10:$D$29)),DA!$D$10:$D$29),1))</f>
        <v>+III</v>
      </c>
      <c r="I28" s="9" t="str">
        <f t="array" ref="I28">INDEX(STKWp!$K$10:$K$32,IFERROR(MATCH(MIN(IF(STKWp!$D$10:$D$32&gt;AVERAGE(B28,C28),STKWp!$D$10:$D$32)),STKWp!$D$10:$D$32),1))</f>
        <v>+III</v>
      </c>
      <c r="J28" s="9" t="str">
        <f t="array" ref="J28">INDEX(BSKW!$K$10:$K$32,IFERROR(MATCH(MIN(IF(BSKW!$D$10:$D$32&gt;AVERAGE(B28,C28),BSKW!$D$10:$D$32)),BSKW!$D$10:$D$32),1))</f>
        <v>0</v>
      </c>
      <c r="K28" s="12" t="str">
        <f t="array" ref="K28">INDEX(HTKW!$K$10:$K$33,IFERROR(MATCH(MIN(IF(HTKW!$D$10:$D$33&gt;AVERAGE(B28,C28),HTKW!$D$10:$D$33)),HTKW!$D$10:$D$33),1))</f>
        <v>+I</v>
      </c>
    </row>
    <row r="29" spans="2:11" x14ac:dyDescent="0.25">
      <c r="B29" s="8">
        <v>9.2100000000000009</v>
      </c>
      <c r="C29" s="9">
        <v>9.3124000000000002</v>
      </c>
      <c r="D29" s="23" t="str">
        <f t="shared" si="0"/>
        <v>-III</v>
      </c>
      <c r="E29" s="9" t="str">
        <f t="array" ref="E29">INDEX(STPH!$O$10:$O$33,IFERROR(MATCH(MIN(IF(STPH!$D$10:$D$33&gt;AVERAGE(B29,C29),STPH!$D$10:$D$33)),STPH!$D$10:$D$33),1))</f>
        <v>-III</v>
      </c>
      <c r="F29" s="9" t="str">
        <f t="array" ref="F29">INDEX(STBI!$O$10:$O$29,IFERROR(MATCH(MIN(IF(STBI!$D$10:$D$29&gt;AVERAGE(B29,C29),STBI!$D$10:$D$29)),STBI!$D$10:$D$29),1))</f>
        <v>-III</v>
      </c>
      <c r="G29" s="9" t="str">
        <f t="array" ref="G29">INDEX(GEKB!$K$10:$K$29,IFERROR(MATCH(MIN(IF(GEKB!$D$10:$D$29&gt;AVERAGE(B29,C29),GEKB!$D$10:$D$29)),GEKB!$D$10:$D$29),1))</f>
        <v>0</v>
      </c>
      <c r="H29" s="9" t="str">
        <f t="array" ref="H29">INDEX(DA!$K$10:$K$29,IFERROR(MATCH(MIN(IF(DA!$D$10:$D$29&gt;AVERAGE(B29,C29),DA!$D$10:$D$29)),DA!$D$10:$D$29),1))</f>
        <v>+III</v>
      </c>
      <c r="I29" s="9" t="str">
        <f t="array" ref="I29">INDEX(STKWp!$K$10:$K$32,IFERROR(MATCH(MIN(IF(STKWp!$D$10:$D$32&gt;AVERAGE(B29,C29),STKWp!$D$10:$D$32)),STKWp!$D$10:$D$32),1))</f>
        <v>+III</v>
      </c>
      <c r="J29" s="9" t="str">
        <f t="array" ref="J29">INDEX(BSKW!$K$10:$K$32,IFERROR(MATCH(MIN(IF(BSKW!$D$10:$D$32&gt;AVERAGE(B29,C29),BSKW!$D$10:$D$32)),BSKW!$D$10:$D$32),1))</f>
        <v>+III</v>
      </c>
      <c r="K29" s="12" t="str">
        <f t="array" ref="K29">INDEX(HTKW!$K$10:$K$33,IFERROR(MATCH(MIN(IF(HTKW!$D$10:$D$33&gt;AVERAGE(B29,C29),HTKW!$D$10:$D$33)),HTKW!$D$10:$D$33),1))</f>
        <v>+III</v>
      </c>
    </row>
    <row r="30" spans="2:11" x14ac:dyDescent="0.25">
      <c r="B30" s="8">
        <v>9.3124000000000002</v>
      </c>
      <c r="C30" s="9">
        <v>9.3160000000000007</v>
      </c>
      <c r="D30" s="23" t="str">
        <f t="shared" si="0"/>
        <v>-III</v>
      </c>
      <c r="E30" s="9" t="str">
        <f t="array" ref="E30">INDEX(STPH!$O$10:$O$33,IFERROR(MATCH(MIN(IF(STPH!$D$10:$D$33&gt;AVERAGE(B30,C30),STPH!$D$10:$D$33)),STPH!$D$10:$D$33),1))</f>
        <v>-III</v>
      </c>
      <c r="F30" s="9" t="str">
        <f t="array" ref="F30">INDEX(STBI!$O$10:$O$29,IFERROR(MATCH(MIN(IF(STBI!$D$10:$D$29&gt;AVERAGE(B30,C30),STBI!$D$10:$D$29)),STBI!$D$10:$D$29),1))</f>
        <v>-III</v>
      </c>
      <c r="G30" s="9" t="str">
        <f t="array" ref="G30">INDEX(GEKB!$K$10:$K$29,IFERROR(MATCH(MIN(IF(GEKB!$D$10:$D$29&gt;AVERAGE(B30,C30),GEKB!$D$10:$D$29)),GEKB!$D$10:$D$29),1))</f>
        <v>+III</v>
      </c>
      <c r="H30" s="9" t="str">
        <f t="array" ref="H30">INDEX(DA!$K$10:$K$29,IFERROR(MATCH(MIN(IF(DA!$D$10:$D$29&gt;AVERAGE(B30,C30),DA!$D$10:$D$29)),DA!$D$10:$D$29),1))</f>
        <v>+III</v>
      </c>
      <c r="I30" s="9" t="str">
        <f t="array" ref="I30">INDEX(STKWp!$K$10:$K$32,IFERROR(MATCH(MIN(IF(STKWp!$D$10:$D$32&gt;AVERAGE(B30,C30),STKWp!$D$10:$D$32)),STKWp!$D$10:$D$32),1))</f>
        <v>+III</v>
      </c>
      <c r="J30" s="9" t="str">
        <f t="array" ref="J30">INDEX(BSKW!$K$10:$K$32,IFERROR(MATCH(MIN(IF(BSKW!$D$10:$D$32&gt;AVERAGE(B30,C30),BSKW!$D$10:$D$32)),BSKW!$D$10:$D$32),1))</f>
        <v>+III</v>
      </c>
      <c r="K30" s="12" t="str">
        <f t="array" ref="K30">INDEX(HTKW!$K$10:$K$33,IFERROR(MATCH(MIN(IF(HTKW!$D$10:$D$33&gt;AVERAGE(B30,C30),HTKW!$D$10:$D$33)),HTKW!$D$10:$D$33),1))</f>
        <v>+III</v>
      </c>
    </row>
    <row r="31" spans="2:11" x14ac:dyDescent="0.25">
      <c r="B31" s="8">
        <v>9.3160000000000007</v>
      </c>
      <c r="C31" s="9">
        <v>9.5</v>
      </c>
      <c r="D31" s="23" t="str">
        <f t="shared" si="0"/>
        <v>-III</v>
      </c>
      <c r="E31" s="9" t="str">
        <f t="array" ref="E31">INDEX(STPH!$O$10:$O$33,IFERROR(MATCH(MIN(IF(STPH!$D$10:$D$33&gt;AVERAGE(B31,C31),STPH!$D$10:$D$33)),STPH!$D$10:$D$33),1))</f>
        <v>+III</v>
      </c>
      <c r="F31" s="9" t="str">
        <f t="array" ref="F31">INDEX(STBI!$O$10:$O$29,IFERROR(MATCH(MIN(IF(STBI!$D$10:$D$29&gt;AVERAGE(B31,C31),STBI!$D$10:$D$29)),STBI!$D$10:$D$29),1))</f>
        <v>-III</v>
      </c>
      <c r="G31" s="9" t="str">
        <f t="array" ref="G31">INDEX(GEKB!$K$10:$K$29,IFERROR(MATCH(MIN(IF(GEKB!$D$10:$D$29&gt;AVERAGE(B31,C31),GEKB!$D$10:$D$29)),GEKB!$D$10:$D$29),1))</f>
        <v>+III</v>
      </c>
      <c r="H31" s="9" t="str">
        <f t="array" ref="H31">INDEX(DA!$K$10:$K$29,IFERROR(MATCH(MIN(IF(DA!$D$10:$D$29&gt;AVERAGE(B31,C31),DA!$D$10:$D$29)),DA!$D$10:$D$29),1))</f>
        <v>+III</v>
      </c>
      <c r="I31" s="9" t="str">
        <f t="array" ref="I31">INDEX(STKWp!$K$10:$K$32,IFERROR(MATCH(MIN(IF(STKWp!$D$10:$D$32&gt;AVERAGE(B31,C31),STKWp!$D$10:$D$32)),STKWp!$D$10:$D$32),1))</f>
        <v>+III</v>
      </c>
      <c r="J31" s="9" t="str">
        <f t="array" ref="J31">INDEX(BSKW!$K$10:$K$32,IFERROR(MATCH(MIN(IF(BSKW!$D$10:$D$32&gt;AVERAGE(B31,C31),BSKW!$D$10:$D$32)),BSKW!$D$10:$D$32),1))</f>
        <v>+III</v>
      </c>
      <c r="K31" s="12" t="str">
        <f t="array" ref="K31">INDEX(HTKW!$K$10:$K$33,IFERROR(MATCH(MIN(IF(HTKW!$D$10:$D$33&gt;AVERAGE(B31,C31),HTKW!$D$10:$D$33)),HTKW!$D$10:$D$33),1))</f>
        <v>+III</v>
      </c>
    </row>
    <row r="32" spans="2:11" x14ac:dyDescent="0.25">
      <c r="B32" s="8">
        <v>9.5</v>
      </c>
      <c r="C32" s="9">
        <v>9.51</v>
      </c>
      <c r="D32" s="23" t="str">
        <f t="shared" si="0"/>
        <v>-III</v>
      </c>
      <c r="E32" s="9" t="str">
        <f t="array" ref="E32">INDEX(STPH!$O$10:$O$33,IFERROR(MATCH(MIN(IF(STPH!$D$10:$D$33&gt;AVERAGE(B32,C32),STPH!$D$10:$D$33)),STPH!$D$10:$D$33),1))</f>
        <v>+III</v>
      </c>
      <c r="F32" s="9" t="str">
        <f t="array" ref="F32">INDEX(STBI!$O$10:$O$29,IFERROR(MATCH(MIN(IF(STBI!$D$10:$D$29&gt;AVERAGE(B32,C32),STBI!$D$10:$D$29)),STBI!$D$10:$D$29),1))</f>
        <v>-III</v>
      </c>
      <c r="G32" s="9" t="str">
        <f t="array" ref="G32">INDEX(GEKB!$K$10:$K$29,IFERROR(MATCH(MIN(IF(GEKB!$D$10:$D$29&gt;AVERAGE(B32,C32),GEKB!$D$10:$D$29)),GEKB!$D$10:$D$29),1))</f>
        <v>+III</v>
      </c>
      <c r="H32" s="9" t="str">
        <f t="array" ref="H32">INDEX(DA!$K$10:$K$29,IFERROR(MATCH(MIN(IF(DA!$D$10:$D$29&gt;AVERAGE(B32,C32),DA!$D$10:$D$29)),DA!$D$10:$D$29),1))</f>
        <v>+III</v>
      </c>
      <c r="I32" s="9" t="str">
        <f t="array" ref="I32">INDEX(STKWp!$K$10:$K$32,IFERROR(MATCH(MIN(IF(STKWp!$D$10:$D$32&gt;AVERAGE(B32,C32),STKWp!$D$10:$D$32)),STKWp!$D$10:$D$32),1))</f>
        <v>+III</v>
      </c>
      <c r="J32" s="9" t="str">
        <f t="array" ref="J32">INDEX(BSKW!$K$10:$K$32,IFERROR(MATCH(MIN(IF(BSKW!$D$10:$D$32&gt;AVERAGE(B32,C32),BSKW!$D$10:$D$32)),BSKW!$D$10:$D$32),1))</f>
        <v>+III</v>
      </c>
      <c r="K32" s="12" t="str">
        <f t="array" ref="K32">INDEX(HTKW!$K$10:$K$33,IFERROR(MATCH(MIN(IF(HTKW!$D$10:$D$33&gt;AVERAGE(B32,C32),HTKW!$D$10:$D$33)),HTKW!$D$10:$D$33),1))</f>
        <v>-III</v>
      </c>
    </row>
    <row r="33" spans="2:11" x14ac:dyDescent="0.25">
      <c r="B33" s="8">
        <v>9.51</v>
      </c>
      <c r="C33" s="9">
        <v>9.6</v>
      </c>
      <c r="D33" s="23" t="str">
        <f t="shared" si="0"/>
        <v>-III</v>
      </c>
      <c r="E33" s="9" t="str">
        <f t="array" ref="E33">INDEX(STPH!$O$10:$O$33,IFERROR(MATCH(MIN(IF(STPH!$D$10:$D$33&gt;AVERAGE(B33,C33),STPH!$D$10:$D$33)),STPH!$D$10:$D$33),1))</f>
        <v>+III</v>
      </c>
      <c r="F33" s="9" t="str">
        <f t="array" ref="F33">INDEX(STBI!$O$10:$O$29,IFERROR(MATCH(MIN(IF(STBI!$D$10:$D$29&gt;AVERAGE(B33,C33),STBI!$D$10:$D$29)),STBI!$D$10:$D$29),1))</f>
        <v>-III</v>
      </c>
      <c r="G33" s="9" t="str">
        <f t="array" ref="G33">INDEX(GEKB!$K$10:$K$29,IFERROR(MATCH(MIN(IF(GEKB!$D$10:$D$29&gt;AVERAGE(B33,C33),GEKB!$D$10:$D$29)),GEKB!$D$10:$D$29),1))</f>
        <v>+III</v>
      </c>
      <c r="H33" s="9" t="str">
        <f t="array" ref="H33">INDEX(DA!$K$10:$K$29,IFERROR(MATCH(MIN(IF(DA!$D$10:$D$29&gt;AVERAGE(B33,C33),DA!$D$10:$D$29)),DA!$D$10:$D$29),1))</f>
        <v>+III</v>
      </c>
      <c r="I33" s="9" t="str">
        <f t="array" ref="I33">INDEX(STKWp!$K$10:$K$32,IFERROR(MATCH(MIN(IF(STKWp!$D$10:$D$32&gt;AVERAGE(B33,C33),STKWp!$D$10:$D$32)),STKWp!$D$10:$D$32),1))</f>
        <v>+III</v>
      </c>
      <c r="J33" s="9" t="str">
        <f t="array" ref="J33">INDEX(BSKW!$K$10:$K$32,IFERROR(MATCH(MIN(IF(BSKW!$D$10:$D$32&gt;AVERAGE(B33,C33),BSKW!$D$10:$D$32)),BSKW!$D$10:$D$32),1))</f>
        <v>+III</v>
      </c>
      <c r="K33" s="12" t="str">
        <f t="array" ref="K33">INDEX(HTKW!$K$10:$K$33,IFERROR(MATCH(MIN(IF(HTKW!$D$10:$D$33&gt;AVERAGE(B33,C33),HTKW!$D$10:$D$33)),HTKW!$D$10:$D$33),1))</f>
        <v>+III</v>
      </c>
    </row>
    <row r="34" spans="2:11" x14ac:dyDescent="0.25">
      <c r="B34" s="8">
        <v>9.6</v>
      </c>
      <c r="C34" s="9">
        <v>9.61</v>
      </c>
      <c r="D34" s="23" t="str">
        <f t="shared" si="0"/>
        <v>-III</v>
      </c>
      <c r="E34" s="9" t="str">
        <f t="array" ref="E34">INDEX(STPH!$O$10:$O$33,IFERROR(MATCH(MIN(IF(STPH!$D$10:$D$33&gt;AVERAGE(B34,C34),STPH!$D$10:$D$33)),STPH!$D$10:$D$33),1))</f>
        <v>+III</v>
      </c>
      <c r="F34" s="9" t="str">
        <f t="array" ref="F34">INDEX(STBI!$O$10:$O$29,IFERROR(MATCH(MIN(IF(STBI!$D$10:$D$29&gt;AVERAGE(B34,C34),STBI!$D$10:$D$29)),STBI!$D$10:$D$29),1))</f>
        <v>-III</v>
      </c>
      <c r="G34" s="9" t="str">
        <f t="array" ref="G34">INDEX(GEKB!$K$10:$K$29,IFERROR(MATCH(MIN(IF(GEKB!$D$10:$D$29&gt;AVERAGE(B34,C34),GEKB!$D$10:$D$29)),GEKB!$D$10:$D$29),1))</f>
        <v>+III</v>
      </c>
      <c r="H34" s="9" t="str">
        <f t="array" ref="H34">INDEX(DA!$K$10:$K$29,IFERROR(MATCH(MIN(IF(DA!$D$10:$D$29&gt;AVERAGE(B34,C34),DA!$D$10:$D$29)),DA!$D$10:$D$29),1))</f>
        <v>+III</v>
      </c>
      <c r="I34" s="9" t="str">
        <f t="array" ref="I34">INDEX(STKWp!$K$10:$K$32,IFERROR(MATCH(MIN(IF(STKWp!$D$10:$D$32&gt;AVERAGE(B34,C34),STKWp!$D$10:$D$32)),STKWp!$D$10:$D$32),1))</f>
        <v>+III</v>
      </c>
      <c r="J34" s="9" t="str">
        <f t="array" ref="J34">INDEX(BSKW!$K$10:$K$32,IFERROR(MATCH(MIN(IF(BSKW!$D$10:$D$32&gt;AVERAGE(B34,C34),BSKW!$D$10:$D$32)),BSKW!$D$10:$D$32),1))</f>
        <v>+III</v>
      </c>
      <c r="K34" s="12" t="str">
        <f t="array" ref="K34">INDEX(HTKW!$K$10:$K$33,IFERROR(MATCH(MIN(IF(HTKW!$D$10:$D$33&gt;AVERAGE(B34,C34),HTKW!$D$10:$D$33)),HTKW!$D$10:$D$33),1))</f>
        <v>0</v>
      </c>
    </row>
    <row r="35" spans="2:11" x14ac:dyDescent="0.25">
      <c r="B35" s="8">
        <v>9.61</v>
      </c>
      <c r="C35" s="9">
        <v>10</v>
      </c>
      <c r="D35" s="23" t="str">
        <f t="shared" si="0"/>
        <v>-III</v>
      </c>
      <c r="E35" s="9" t="str">
        <f t="array" ref="E35">INDEX(STPH!$O$10:$O$33,IFERROR(MATCH(MIN(IF(STPH!$D$10:$D$33&gt;AVERAGE(B35,C35),STPH!$D$10:$D$33)),STPH!$D$10:$D$33),1))</f>
        <v>+III</v>
      </c>
      <c r="F35" s="9" t="str">
        <f t="array" ref="F35">INDEX(STBI!$O$10:$O$29,IFERROR(MATCH(MIN(IF(STBI!$D$10:$D$29&gt;AVERAGE(B35,C35),STBI!$D$10:$D$29)),STBI!$D$10:$D$29),1))</f>
        <v>-III</v>
      </c>
      <c r="G35" s="9" t="str">
        <f t="array" ref="G35">INDEX(GEKB!$K$10:$K$29,IFERROR(MATCH(MIN(IF(GEKB!$D$10:$D$29&gt;AVERAGE(B35,C35),GEKB!$D$10:$D$29)),GEKB!$D$10:$D$29),1))</f>
        <v>+III</v>
      </c>
      <c r="H35" s="9" t="str">
        <f t="array" ref="H35">INDEX(DA!$K$10:$K$29,IFERROR(MATCH(MIN(IF(DA!$D$10:$D$29&gt;AVERAGE(B35,C35),DA!$D$10:$D$29)),DA!$D$10:$D$29),1))</f>
        <v>+III</v>
      </c>
      <c r="I35" s="9" t="str">
        <f t="array" ref="I35">INDEX(STKWp!$K$10:$K$32,IFERROR(MATCH(MIN(IF(STKWp!$D$10:$D$32&gt;AVERAGE(B35,C35),STKWp!$D$10:$D$32)),STKWp!$D$10:$D$32),1))</f>
        <v>+III</v>
      </c>
      <c r="J35" s="9" t="str">
        <f t="array" ref="J35">INDEX(BSKW!$K$10:$K$32,IFERROR(MATCH(MIN(IF(BSKW!$D$10:$D$32&gt;AVERAGE(B35,C35),BSKW!$D$10:$D$32)),BSKW!$D$10:$D$32),1))</f>
        <v>+III</v>
      </c>
      <c r="K35" s="12" t="str">
        <f t="array" ref="K35">INDEX(HTKW!$K$10:$K$33,IFERROR(MATCH(MIN(IF(HTKW!$D$10:$D$33&gt;AVERAGE(B35,C35),HTKW!$D$10:$D$33)),HTKW!$D$10:$D$33),1))</f>
        <v>+III</v>
      </c>
    </row>
    <row r="36" spans="2:11" x14ac:dyDescent="0.25">
      <c r="B36" s="8">
        <v>10</v>
      </c>
      <c r="C36" s="9">
        <v>10.1</v>
      </c>
      <c r="D36" s="23" t="str">
        <f t="shared" si="0"/>
        <v>-III</v>
      </c>
      <c r="E36" s="9" t="str">
        <f t="array" ref="E36">INDEX(STPH!$O$10:$O$33,IFERROR(MATCH(MIN(IF(STPH!$D$10:$D$33&gt;AVERAGE(B36,C36),STPH!$D$10:$D$33)),STPH!$D$10:$D$33),1))</f>
        <v>+III</v>
      </c>
      <c r="F36" s="9" t="str">
        <f t="array" ref="F36">INDEX(STBI!$O$10:$O$29,IFERROR(MATCH(MIN(IF(STBI!$D$10:$D$29&gt;AVERAGE(B36,C36),STBI!$D$10:$D$29)),STBI!$D$10:$D$29),1))</f>
        <v>-III</v>
      </c>
      <c r="G36" s="9" t="str">
        <f t="array" ref="G36">INDEX(GEKB!$K$10:$K$29,IFERROR(MATCH(MIN(IF(GEKB!$D$10:$D$29&gt;AVERAGE(B36,C36),GEKB!$D$10:$D$29)),GEKB!$D$10:$D$29),1))</f>
        <v>+III</v>
      </c>
      <c r="H36" s="9" t="str">
        <f t="array" ref="H36">INDEX(DA!$K$10:$K$29,IFERROR(MATCH(MIN(IF(DA!$D$10:$D$29&gt;AVERAGE(B36,C36),DA!$D$10:$D$29)),DA!$D$10:$D$29),1))</f>
        <v>+III</v>
      </c>
      <c r="I36" s="9" t="str">
        <f t="array" ref="I36">INDEX(STKWp!$K$10:$K$32,IFERROR(MATCH(MIN(IF(STKWp!$D$10:$D$32&gt;AVERAGE(B36,C36),STKWp!$D$10:$D$32)),STKWp!$D$10:$D$32),1))</f>
        <v>+III</v>
      </c>
      <c r="J36" s="9" t="str">
        <f t="array" ref="J36">INDEX(BSKW!$K$10:$K$32,IFERROR(MATCH(MIN(IF(BSKW!$D$10:$D$32&gt;AVERAGE(B36,C36),BSKW!$D$10:$D$32)),BSKW!$D$10:$D$32),1))</f>
        <v>+III</v>
      </c>
      <c r="K36" s="12" t="str">
        <f t="array" ref="K36">INDEX(HTKW!$K$10:$K$33,IFERROR(MATCH(MIN(IF(HTKW!$D$10:$D$33&gt;AVERAGE(B36,C36),HTKW!$D$10:$D$33)),HTKW!$D$10:$D$33),1))</f>
        <v>+III</v>
      </c>
    </row>
    <row r="37" spans="2:11" x14ac:dyDescent="0.25">
      <c r="B37" s="8">
        <v>10.1</v>
      </c>
      <c r="C37" s="9">
        <v>10.2233</v>
      </c>
      <c r="D37" s="23" t="str">
        <f t="shared" si="0"/>
        <v>-III</v>
      </c>
      <c r="E37" s="9" t="str">
        <f t="array" ref="E37">INDEX(STPH!$O$10:$O$33,IFERROR(MATCH(MIN(IF(STPH!$D$10:$D$33&gt;AVERAGE(B37,C37),STPH!$D$10:$D$33)),STPH!$D$10:$D$33),1))</f>
        <v>+III</v>
      </c>
      <c r="F37" s="9" t="str">
        <f t="array" ref="F37">INDEX(STBI!$O$10:$O$29,IFERROR(MATCH(MIN(IF(STBI!$D$10:$D$29&gt;AVERAGE(B37,C37),STBI!$D$10:$D$29)),STBI!$D$10:$D$29),1))</f>
        <v>-III</v>
      </c>
      <c r="G37" s="9" t="str">
        <f t="array" ref="G37">INDEX(GEKB!$K$10:$K$29,IFERROR(MATCH(MIN(IF(GEKB!$D$10:$D$29&gt;AVERAGE(B37,C37),GEKB!$D$10:$D$29)),GEKB!$D$10:$D$29),1))</f>
        <v>+III</v>
      </c>
      <c r="H37" s="9" t="str">
        <f t="array" ref="H37">INDEX(DA!$K$10:$K$29,IFERROR(MATCH(MIN(IF(DA!$D$10:$D$29&gt;AVERAGE(B37,C37),DA!$D$10:$D$29)),DA!$D$10:$D$29),1))</f>
        <v>+III</v>
      </c>
      <c r="I37" s="9" t="str">
        <f t="array" ref="I37">INDEX(STKWp!$K$10:$K$32,IFERROR(MATCH(MIN(IF(STKWp!$D$10:$D$32&gt;AVERAGE(B37,C37),STKWp!$D$10:$D$32)),STKWp!$D$10:$D$32),1))</f>
        <v>+III</v>
      </c>
      <c r="J37" s="9" t="str">
        <f t="array" ref="J37">INDEX(BSKW!$K$10:$K$32,IFERROR(MATCH(MIN(IF(BSKW!$D$10:$D$32&gt;AVERAGE(B37,C37),BSKW!$D$10:$D$32)),BSKW!$D$10:$D$32),1))</f>
        <v>+III</v>
      </c>
      <c r="K37" s="12" t="str">
        <f t="array" ref="K37">INDEX(HTKW!$K$10:$K$33,IFERROR(MATCH(MIN(IF(HTKW!$D$10:$D$33&gt;AVERAGE(B37,C37),HTKW!$D$10:$D$33)),HTKW!$D$10:$D$33),1))</f>
        <v>+III</v>
      </c>
    </row>
    <row r="38" spans="2:11" x14ac:dyDescent="0.25">
      <c r="B38" s="8">
        <v>10.2233</v>
      </c>
      <c r="C38" s="9">
        <v>10.252000000000001</v>
      </c>
      <c r="D38" s="23" t="str">
        <f t="shared" si="0"/>
        <v>-III</v>
      </c>
      <c r="E38" s="9" t="str">
        <f t="array" ref="E38">INDEX(STPH!$O$10:$O$33,IFERROR(MATCH(MIN(IF(STPH!$D$10:$D$33&gt;AVERAGE(B38,C38),STPH!$D$10:$D$33)),STPH!$D$10:$D$33),1))</f>
        <v>+III</v>
      </c>
      <c r="F38" s="9" t="str">
        <f t="array" ref="F38">INDEX(STBI!$O$10:$O$29,IFERROR(MATCH(MIN(IF(STBI!$D$10:$D$29&gt;AVERAGE(B38,C38),STBI!$D$10:$D$29)),STBI!$D$10:$D$29),1))</f>
        <v>-III</v>
      </c>
      <c r="G38" s="9" t="str">
        <f t="array" ref="G38">INDEX(GEKB!$K$10:$K$29,IFERROR(MATCH(MIN(IF(GEKB!$D$10:$D$29&gt;AVERAGE(B38,C38),GEKB!$D$10:$D$29)),GEKB!$D$10:$D$29),1))</f>
        <v>0</v>
      </c>
      <c r="H38" s="9" t="str">
        <f t="array" ref="H38">INDEX(DA!$K$10:$K$29,IFERROR(MATCH(MIN(IF(DA!$D$10:$D$29&gt;AVERAGE(B38,C38),DA!$D$10:$D$29)),DA!$D$10:$D$29),1))</f>
        <v>+III</v>
      </c>
      <c r="I38" s="9" t="str">
        <f t="array" ref="I38">INDEX(STKWp!$K$10:$K$32,IFERROR(MATCH(MIN(IF(STKWp!$D$10:$D$32&gt;AVERAGE(B38,C38),STKWp!$D$10:$D$32)),STKWp!$D$10:$D$32),1))</f>
        <v>+III</v>
      </c>
      <c r="J38" s="9" t="str">
        <f t="array" ref="J38">INDEX(BSKW!$K$10:$K$32,IFERROR(MATCH(MIN(IF(BSKW!$D$10:$D$32&gt;AVERAGE(B38,C38),BSKW!$D$10:$D$32)),BSKW!$D$10:$D$32),1))</f>
        <v>+III</v>
      </c>
      <c r="K38" s="12" t="str">
        <f t="array" ref="K38">INDEX(HTKW!$K$10:$K$33,IFERROR(MATCH(MIN(IF(HTKW!$D$10:$D$33&gt;AVERAGE(B38,C38),HTKW!$D$10:$D$33)),HTKW!$D$10:$D$33),1))</f>
        <v>+III</v>
      </c>
    </row>
    <row r="39" spans="2:11" x14ac:dyDescent="0.25">
      <c r="B39" s="8">
        <v>10.252000000000001</v>
      </c>
      <c r="C39" s="9">
        <v>11.069000000000001</v>
      </c>
      <c r="D39" s="23" t="str">
        <f t="shared" si="0"/>
        <v>-III</v>
      </c>
      <c r="E39" s="9" t="str">
        <f t="array" ref="E39">INDEX(STPH!$O$10:$O$33,IFERROR(MATCH(MIN(IF(STPH!$D$10:$D$33&gt;AVERAGE(B39,C39),STPH!$D$10:$D$33)),STPH!$D$10:$D$33),1))</f>
        <v>+III</v>
      </c>
      <c r="F39" s="9" t="str">
        <f t="array" ref="F39">INDEX(STBI!$O$10:$O$29,IFERROR(MATCH(MIN(IF(STBI!$D$10:$D$29&gt;AVERAGE(B39,C39),STBI!$D$10:$D$29)),STBI!$D$10:$D$29),1))</f>
        <v>-III</v>
      </c>
      <c r="G39" s="9" t="str">
        <f t="array" ref="G39">INDEX(GEKB!$K$10:$K$29,IFERROR(MATCH(MIN(IF(GEKB!$D$10:$D$29&gt;AVERAGE(B39,C39),GEKB!$D$10:$D$29)),GEKB!$D$10:$D$29),1))</f>
        <v>0</v>
      </c>
      <c r="H39" s="9" t="str">
        <f t="array" ref="H39">INDEX(DA!$K$10:$K$29,IFERROR(MATCH(MIN(IF(DA!$D$10:$D$29&gt;AVERAGE(B39,C39),DA!$D$10:$D$29)),DA!$D$10:$D$29),1))</f>
        <v>+III</v>
      </c>
      <c r="I39" s="9" t="str">
        <f t="array" ref="I39">INDEX(STKWp!$K$10:$K$32,IFERROR(MATCH(MIN(IF(STKWp!$D$10:$D$32&gt;AVERAGE(B39,C39),STKWp!$D$10:$D$32)),STKWp!$D$10:$D$32),1))</f>
        <v>+III</v>
      </c>
      <c r="J39" s="9" t="str">
        <f t="array" ref="J39">INDEX(BSKW!$K$10:$K$32,IFERROR(MATCH(MIN(IF(BSKW!$D$10:$D$32&gt;AVERAGE(B39,C39),BSKW!$D$10:$D$32)),BSKW!$D$10:$D$32),1))</f>
        <v>+III</v>
      </c>
      <c r="K39" s="12" t="str">
        <f t="array" ref="K39">INDEX(HTKW!$K$10:$K$33,IFERROR(MATCH(MIN(IF(HTKW!$D$10:$D$33&gt;AVERAGE(B39,C39),HTKW!$D$10:$D$33)),HTKW!$D$10:$D$33),1))</f>
        <v>+III</v>
      </c>
    </row>
    <row r="40" spans="2:11" x14ac:dyDescent="0.25">
      <c r="B40" s="8">
        <v>11.069000000000001</v>
      </c>
      <c r="C40" s="9">
        <v>11.2</v>
      </c>
      <c r="D40" s="23" t="str">
        <f t="shared" si="0"/>
        <v>-III</v>
      </c>
      <c r="E40" s="9" t="str">
        <f t="array" ref="E40">INDEX(STPH!$O$10:$O$33,IFERROR(MATCH(MIN(IF(STPH!$D$10:$D$33&gt;AVERAGE(B40,C40),STPH!$D$10:$D$33)),STPH!$D$10:$D$33),1))</f>
        <v>-III</v>
      </c>
      <c r="F40" s="9" t="str">
        <f t="array" ref="F40">INDEX(STBI!$O$10:$O$29,IFERROR(MATCH(MIN(IF(STBI!$D$10:$D$29&gt;AVERAGE(B40,C40),STBI!$D$10:$D$29)),STBI!$D$10:$D$29),1))</f>
        <v>-III</v>
      </c>
      <c r="G40" s="9" t="str">
        <f t="array" ref="G40">INDEX(GEKB!$K$10:$K$29,IFERROR(MATCH(MIN(IF(GEKB!$D$10:$D$29&gt;AVERAGE(B40,C40),GEKB!$D$10:$D$29)),GEKB!$D$10:$D$29),1))</f>
        <v>0</v>
      </c>
      <c r="H40" s="9" t="str">
        <f t="array" ref="H40">INDEX(DA!$K$10:$K$29,IFERROR(MATCH(MIN(IF(DA!$D$10:$D$29&gt;AVERAGE(B40,C40),DA!$D$10:$D$29)),DA!$D$10:$D$29),1))</f>
        <v>+III</v>
      </c>
      <c r="I40" s="9" t="str">
        <f t="array" ref="I40">INDEX(STKWp!$K$10:$K$32,IFERROR(MATCH(MIN(IF(STKWp!$D$10:$D$32&gt;AVERAGE(B40,C40),STKWp!$D$10:$D$32)),STKWp!$D$10:$D$32),1))</f>
        <v>+III</v>
      </c>
      <c r="J40" s="9" t="str">
        <f t="array" ref="J40">INDEX(BSKW!$K$10:$K$32,IFERROR(MATCH(MIN(IF(BSKW!$D$10:$D$32&gt;AVERAGE(B40,C40),BSKW!$D$10:$D$32)),BSKW!$D$10:$D$32),1))</f>
        <v>+III</v>
      </c>
      <c r="K40" s="12" t="str">
        <f t="array" ref="K40">INDEX(HTKW!$K$10:$K$33,IFERROR(MATCH(MIN(IF(HTKW!$D$10:$D$33&gt;AVERAGE(B40,C40),HTKW!$D$10:$D$33)),HTKW!$D$10:$D$33),1))</f>
        <v>+III</v>
      </c>
    </row>
    <row r="41" spans="2:11" x14ac:dyDescent="0.25">
      <c r="B41" s="8">
        <v>11.2</v>
      </c>
      <c r="C41" s="9">
        <v>11.21</v>
      </c>
      <c r="D41" s="23" t="str">
        <f t="shared" si="0"/>
        <v>-III</v>
      </c>
      <c r="E41" s="9" t="str">
        <f t="array" ref="E41">INDEX(STPH!$O$10:$O$33,IFERROR(MATCH(MIN(IF(STPH!$D$10:$D$33&gt;AVERAGE(B41,C41),STPH!$D$10:$D$33)),STPH!$D$10:$D$33),1))</f>
        <v>-III</v>
      </c>
      <c r="F41" s="9" t="str">
        <f t="array" ref="F41">INDEX(STBI!$O$10:$O$29,IFERROR(MATCH(MIN(IF(STBI!$D$10:$D$29&gt;AVERAGE(B41,C41),STBI!$D$10:$D$29)),STBI!$D$10:$D$29),1))</f>
        <v>-III</v>
      </c>
      <c r="G41" s="9" t="str">
        <f t="array" ref="G41">INDEX(GEKB!$K$10:$K$29,IFERROR(MATCH(MIN(IF(GEKB!$D$10:$D$29&gt;AVERAGE(B41,C41),GEKB!$D$10:$D$29)),GEKB!$D$10:$D$29),1))</f>
        <v>0</v>
      </c>
      <c r="H41" s="9" t="str">
        <f t="array" ref="H41">INDEX(DA!$K$10:$K$29,IFERROR(MATCH(MIN(IF(DA!$D$10:$D$29&gt;AVERAGE(B41,C41),DA!$D$10:$D$29)),DA!$D$10:$D$29),1))</f>
        <v>+III</v>
      </c>
      <c r="I41" s="9" t="str">
        <f t="array" ref="I41">INDEX(STKWp!$K$10:$K$32,IFERROR(MATCH(MIN(IF(STKWp!$D$10:$D$32&gt;AVERAGE(B41,C41),STKWp!$D$10:$D$32)),STKWp!$D$10:$D$32),1))</f>
        <v>+III</v>
      </c>
      <c r="J41" s="9" t="str">
        <f t="array" ref="J41">INDEX(BSKW!$K$10:$K$32,IFERROR(MATCH(MIN(IF(BSKW!$D$10:$D$32&gt;AVERAGE(B41,C41),BSKW!$D$10:$D$32)),BSKW!$D$10:$D$32),1))</f>
        <v>+III</v>
      </c>
      <c r="K41" s="12" t="str">
        <f t="array" ref="K41">INDEX(HTKW!$K$10:$K$33,IFERROR(MATCH(MIN(IF(HTKW!$D$10:$D$33&gt;AVERAGE(B41,C41),HTKW!$D$10:$D$33)),HTKW!$D$10:$D$33),1))</f>
        <v>+0</v>
      </c>
    </row>
    <row r="42" spans="2:11" x14ac:dyDescent="0.25">
      <c r="B42" s="8">
        <v>11.21</v>
      </c>
      <c r="C42" s="9">
        <v>11.383799999999999</v>
      </c>
      <c r="D42" s="23" t="str">
        <f t="shared" si="0"/>
        <v>-III</v>
      </c>
      <c r="E42" s="9" t="str">
        <f t="array" ref="E42">INDEX(STPH!$O$10:$O$33,IFERROR(MATCH(MIN(IF(STPH!$D$10:$D$33&gt;AVERAGE(B42,C42),STPH!$D$10:$D$33)),STPH!$D$10:$D$33),1))</f>
        <v>-III</v>
      </c>
      <c r="F42" s="9" t="str">
        <f t="array" ref="F42">INDEX(STBI!$O$10:$O$29,IFERROR(MATCH(MIN(IF(STBI!$D$10:$D$29&gt;AVERAGE(B42,C42),STBI!$D$10:$D$29)),STBI!$D$10:$D$29),1))</f>
        <v>-III</v>
      </c>
      <c r="G42" s="9" t="str">
        <f t="array" ref="G42">INDEX(GEKB!$K$10:$K$29,IFERROR(MATCH(MIN(IF(GEKB!$D$10:$D$29&gt;AVERAGE(B42,C42),GEKB!$D$10:$D$29)),GEKB!$D$10:$D$29),1))</f>
        <v>0</v>
      </c>
      <c r="H42" s="9" t="str">
        <f t="array" ref="H42">INDEX(DA!$K$10:$K$29,IFERROR(MATCH(MIN(IF(DA!$D$10:$D$29&gt;AVERAGE(B42,C42),DA!$D$10:$D$29)),DA!$D$10:$D$29),1))</f>
        <v>+III</v>
      </c>
      <c r="I42" s="9" t="str">
        <f t="array" ref="I42">INDEX(STKWp!$K$10:$K$32,IFERROR(MATCH(MIN(IF(STKWp!$D$10:$D$32&gt;AVERAGE(B42,C42),STKWp!$D$10:$D$32)),STKWp!$D$10:$D$32),1))</f>
        <v>+III</v>
      </c>
      <c r="J42" s="9" t="str">
        <f t="array" ref="J42">INDEX(BSKW!$K$10:$K$32,IFERROR(MATCH(MIN(IF(BSKW!$D$10:$D$32&gt;AVERAGE(B42,C42),BSKW!$D$10:$D$32)),BSKW!$D$10:$D$32),1))</f>
        <v>+III</v>
      </c>
      <c r="K42" s="12" t="str">
        <f t="array" ref="K42">INDEX(HTKW!$K$10:$K$33,IFERROR(MATCH(MIN(IF(HTKW!$D$10:$D$33&gt;AVERAGE(B42,C42),HTKW!$D$10:$D$33)),HTKW!$D$10:$D$33),1))</f>
        <v>+III</v>
      </c>
    </row>
    <row r="43" spans="2:11" x14ac:dyDescent="0.25">
      <c r="B43" s="8">
        <v>11.383799999999999</v>
      </c>
      <c r="C43" s="9">
        <v>11.8</v>
      </c>
      <c r="D43" s="23" t="str">
        <f t="shared" si="0"/>
        <v>-III</v>
      </c>
      <c r="E43" s="9" t="str">
        <f t="array" ref="E43">INDEX(STPH!$O$10:$O$33,IFERROR(MATCH(MIN(IF(STPH!$D$10:$D$33&gt;AVERAGE(B43,C43),STPH!$D$10:$D$33)),STPH!$D$10:$D$33),1))</f>
        <v>-III</v>
      </c>
      <c r="F43" s="9" t="str">
        <f t="array" ref="F43">INDEX(STBI!$O$10:$O$29,IFERROR(MATCH(MIN(IF(STBI!$D$10:$D$29&gt;AVERAGE(B43,C43),STBI!$D$10:$D$29)),STBI!$D$10:$D$29),1))</f>
        <v>-III</v>
      </c>
      <c r="G43" s="9" t="str">
        <f t="array" ref="G43">INDEX(GEKB!$K$10:$K$29,IFERROR(MATCH(MIN(IF(GEKB!$D$10:$D$29&gt;AVERAGE(B43,C43),GEKB!$D$10:$D$29)),GEKB!$D$10:$D$29),1))</f>
        <v>+0</v>
      </c>
      <c r="H43" s="9" t="str">
        <f t="array" ref="H43">INDEX(DA!$K$10:$K$29,IFERROR(MATCH(MIN(IF(DA!$D$10:$D$29&gt;AVERAGE(B43,C43),DA!$D$10:$D$29)),DA!$D$10:$D$29),1))</f>
        <v>+III</v>
      </c>
      <c r="I43" s="9" t="str">
        <f t="array" ref="I43">INDEX(STKWp!$K$10:$K$32,IFERROR(MATCH(MIN(IF(STKWp!$D$10:$D$32&gt;AVERAGE(B43,C43),STKWp!$D$10:$D$32)),STKWp!$D$10:$D$32),1))</f>
        <v>+III</v>
      </c>
      <c r="J43" s="9" t="str">
        <f t="array" ref="J43">INDEX(BSKW!$K$10:$K$32,IFERROR(MATCH(MIN(IF(BSKW!$D$10:$D$32&gt;AVERAGE(B43,C43),BSKW!$D$10:$D$32)),BSKW!$D$10:$D$32),1))</f>
        <v>+III</v>
      </c>
      <c r="K43" s="12" t="str">
        <f t="array" ref="K43">INDEX(HTKW!$K$10:$K$33,IFERROR(MATCH(MIN(IF(HTKW!$D$10:$D$33&gt;AVERAGE(B43,C43),HTKW!$D$10:$D$33)),HTKW!$D$10:$D$33),1))</f>
        <v>+III</v>
      </c>
    </row>
    <row r="44" spans="2:11" x14ac:dyDescent="0.25">
      <c r="B44" s="8">
        <v>11.8</v>
      </c>
      <c r="C44" s="9">
        <v>12.009</v>
      </c>
      <c r="D44" s="23" t="str">
        <f t="shared" si="0"/>
        <v>-III</v>
      </c>
      <c r="E44" s="9" t="str">
        <f t="array" ref="E44">INDEX(STPH!$O$10:$O$33,IFERROR(MATCH(MIN(IF(STPH!$D$10:$D$33&gt;AVERAGE(B44,C44),STPH!$D$10:$D$33)),STPH!$D$10:$D$33),1))</f>
        <v>-III</v>
      </c>
      <c r="F44" s="9" t="str">
        <f t="array" ref="F44">INDEX(STBI!$O$10:$O$29,IFERROR(MATCH(MIN(IF(STBI!$D$10:$D$29&gt;AVERAGE(B44,C44),STBI!$D$10:$D$29)),STBI!$D$10:$D$29),1))</f>
        <v>-III</v>
      </c>
      <c r="G44" s="9" t="str">
        <f t="array" ref="G44">INDEX(GEKB!$K$10:$K$29,IFERROR(MATCH(MIN(IF(GEKB!$D$10:$D$29&gt;AVERAGE(B44,C44),GEKB!$D$10:$D$29)),GEKB!$D$10:$D$29),1))</f>
        <v>+0</v>
      </c>
      <c r="H44" s="9" t="str">
        <f t="array" ref="H44">INDEX(DA!$K$10:$K$29,IFERROR(MATCH(MIN(IF(DA!$D$10:$D$29&gt;AVERAGE(B44,C44),DA!$D$10:$D$29)),DA!$D$10:$D$29),1))</f>
        <v>+III</v>
      </c>
      <c r="I44" s="9" t="str">
        <f t="array" ref="I44">INDEX(STKWp!$K$10:$K$32,IFERROR(MATCH(MIN(IF(STKWp!$D$10:$D$32&gt;AVERAGE(B44,C44),STKWp!$D$10:$D$32)),STKWp!$D$10:$D$32),1))</f>
        <v>+III</v>
      </c>
      <c r="J44" s="9" t="str">
        <f t="array" ref="J44">INDEX(BSKW!$K$10:$K$32,IFERROR(MATCH(MIN(IF(BSKW!$D$10:$D$32&gt;AVERAGE(B44,C44),BSKW!$D$10:$D$32)),BSKW!$D$10:$D$32),1))</f>
        <v>+III</v>
      </c>
      <c r="K44" s="12" t="str">
        <f t="array" ref="K44">INDEX(HTKW!$K$10:$K$33,IFERROR(MATCH(MIN(IF(HTKW!$D$10:$D$33&gt;AVERAGE(B44,C44),HTKW!$D$10:$D$33)),HTKW!$D$10:$D$33),1))</f>
        <v>+III</v>
      </c>
    </row>
    <row r="45" spans="2:11" x14ac:dyDescent="0.25">
      <c r="B45" s="8">
        <v>12.009</v>
      </c>
      <c r="C45" s="9">
        <v>12.3819</v>
      </c>
      <c r="D45" s="23" t="str">
        <f t="shared" si="0"/>
        <v>-III</v>
      </c>
      <c r="E45" s="9" t="str">
        <f t="array" ref="E45">INDEX(STPH!$O$10:$O$33,IFERROR(MATCH(MIN(IF(STPH!$D$10:$D$33&gt;AVERAGE(B45,C45),STPH!$D$10:$D$33)),STPH!$D$10:$D$33),1))</f>
        <v>-III</v>
      </c>
      <c r="F45" s="9" t="str">
        <f t="array" ref="F45">INDEX(STBI!$O$10:$O$29,IFERROR(MATCH(MIN(IF(STBI!$D$10:$D$29&gt;AVERAGE(B45,C45),STBI!$D$10:$D$29)),STBI!$D$10:$D$29),1))</f>
        <v>-III</v>
      </c>
      <c r="G45" s="9" t="str">
        <f t="array" ref="G45">INDEX(GEKB!$K$10:$K$29,IFERROR(MATCH(MIN(IF(GEKB!$D$10:$D$29&gt;AVERAGE(B45,C45),GEKB!$D$10:$D$29)),GEKB!$D$10:$D$29),1))</f>
        <v>+0</v>
      </c>
      <c r="H45" s="9" t="str">
        <f t="array" ref="H45">INDEX(DA!$K$10:$K$29,IFERROR(MATCH(MIN(IF(DA!$D$10:$D$29&gt;AVERAGE(B45,C45),DA!$D$10:$D$29)),DA!$D$10:$D$29),1))</f>
        <v>+III</v>
      </c>
      <c r="I45" s="9" t="str">
        <f t="array" ref="I45">INDEX(STKWp!$K$10:$K$32,IFERROR(MATCH(MIN(IF(STKWp!$D$10:$D$32&gt;AVERAGE(B45,C45),STKWp!$D$10:$D$32)),STKWp!$D$10:$D$32),1))</f>
        <v>+III</v>
      </c>
      <c r="J45" s="9" t="str">
        <f t="array" ref="J45">INDEX(BSKW!$K$10:$K$32,IFERROR(MATCH(MIN(IF(BSKW!$D$10:$D$32&gt;AVERAGE(B45,C45),BSKW!$D$10:$D$32)),BSKW!$D$10:$D$32),1))</f>
        <v>+III</v>
      </c>
      <c r="K45" s="12" t="str">
        <f t="array" ref="K45">INDEX(HTKW!$K$10:$K$33,IFERROR(MATCH(MIN(IF(HTKW!$D$10:$D$33&gt;AVERAGE(B45,C45),HTKW!$D$10:$D$33)),HTKW!$D$10:$D$33),1))</f>
        <v>+III</v>
      </c>
    </row>
    <row r="46" spans="2:11" x14ac:dyDescent="0.25">
      <c r="B46" s="8">
        <v>12.3819</v>
      </c>
      <c r="C46" s="9">
        <v>13.311999999999999</v>
      </c>
      <c r="D46" s="23" t="str">
        <f t="shared" si="0"/>
        <v>-III</v>
      </c>
      <c r="E46" s="9" t="str">
        <f t="array" ref="E46">INDEX(STPH!$O$10:$O$33,IFERROR(MATCH(MIN(IF(STPH!$D$10:$D$33&gt;AVERAGE(B46,C46),STPH!$D$10:$D$33)),STPH!$D$10:$D$33),1))</f>
        <v>-III</v>
      </c>
      <c r="F46" s="9" t="str">
        <f t="array" ref="F46">INDEX(STBI!$O$10:$O$29,IFERROR(MATCH(MIN(IF(STBI!$D$10:$D$29&gt;AVERAGE(B46,C46),STBI!$D$10:$D$29)),STBI!$D$10:$D$29),1))</f>
        <v>-III</v>
      </c>
      <c r="G46" s="9" t="str">
        <f t="array" ref="G46">INDEX(GEKB!$K$10:$K$29,IFERROR(MATCH(MIN(IF(GEKB!$D$10:$D$29&gt;AVERAGE(B46,C46),GEKB!$D$10:$D$29)),GEKB!$D$10:$D$29),1))</f>
        <v>+0</v>
      </c>
      <c r="H46" s="9" t="str">
        <f t="array" ref="H46">INDEX(DA!$K$10:$K$29,IFERROR(MATCH(MIN(IF(DA!$D$10:$D$29&gt;AVERAGE(B46,C46),DA!$D$10:$D$29)),DA!$D$10:$D$29),1))</f>
        <v>+III</v>
      </c>
      <c r="I46" s="9" t="str">
        <f t="array" ref="I46">INDEX(STKWp!$K$10:$K$32,IFERROR(MATCH(MIN(IF(STKWp!$D$10:$D$32&gt;AVERAGE(B46,C46),STKWp!$D$10:$D$32)),STKWp!$D$10:$D$32),1))</f>
        <v>+III</v>
      </c>
      <c r="J46" s="9" t="str">
        <f t="array" ref="J46">INDEX(BSKW!$K$10:$K$32,IFERROR(MATCH(MIN(IF(BSKW!$D$10:$D$32&gt;AVERAGE(B46,C46),BSKW!$D$10:$D$32)),BSKW!$D$10:$D$32),1))</f>
        <v>+III</v>
      </c>
      <c r="K46" s="12" t="str">
        <f t="array" ref="K46">INDEX(HTKW!$K$10:$K$33,IFERROR(MATCH(MIN(IF(HTKW!$D$10:$D$33&gt;AVERAGE(B46,C46),HTKW!$D$10:$D$33)),HTKW!$D$10:$D$33),1))</f>
        <v>+III</v>
      </c>
    </row>
    <row r="47" spans="2:11" x14ac:dyDescent="0.25">
      <c r="B47" s="8">
        <v>13.311999999999999</v>
      </c>
      <c r="C47" s="9">
        <v>13.7217</v>
      </c>
      <c r="D47" s="23" t="str">
        <f t="shared" si="0"/>
        <v>-III</v>
      </c>
      <c r="E47" s="9" t="str">
        <f t="array" ref="E47">INDEX(STPH!$O$10:$O$33,IFERROR(MATCH(MIN(IF(STPH!$D$10:$D$33&gt;AVERAGE(B47,C47),STPH!$D$10:$D$33)),STPH!$D$10:$D$33),1))</f>
        <v>-III</v>
      </c>
      <c r="F47" s="9" t="str">
        <f t="array" ref="F47">INDEX(STBI!$O$10:$O$29,IFERROR(MATCH(MIN(IF(STBI!$D$10:$D$29&gt;AVERAGE(B47,C47),STBI!$D$10:$D$29)),STBI!$D$10:$D$29),1))</f>
        <v>-III</v>
      </c>
      <c r="G47" s="9" t="str">
        <f t="array" ref="G47">INDEX(GEKB!$K$10:$K$29,IFERROR(MATCH(MIN(IF(GEKB!$D$10:$D$29&gt;AVERAGE(B47,C47),GEKB!$D$10:$D$29)),GEKB!$D$10:$D$29),1))</f>
        <v>+0</v>
      </c>
      <c r="H47" s="9" t="str">
        <f t="array" ref="H47">INDEX(DA!$K$10:$K$29,IFERROR(MATCH(MIN(IF(DA!$D$10:$D$29&gt;AVERAGE(B47,C47),DA!$D$10:$D$29)),DA!$D$10:$D$29),1))</f>
        <v>+III</v>
      </c>
      <c r="I47" s="9" t="str">
        <f t="array" ref="I47">INDEX(STKWp!$K$10:$K$32,IFERROR(MATCH(MIN(IF(STKWp!$D$10:$D$32&gt;AVERAGE(B47,C47),STKWp!$D$10:$D$32)),STKWp!$D$10:$D$32),1))</f>
        <v>+III</v>
      </c>
      <c r="J47" s="9" t="str">
        <f t="array" ref="J47">INDEX(BSKW!$K$10:$K$32,IFERROR(MATCH(MIN(IF(BSKW!$D$10:$D$32&gt;AVERAGE(B47,C47),BSKW!$D$10:$D$32)),BSKW!$D$10:$D$32),1))</f>
        <v>+III</v>
      </c>
      <c r="K47" s="12" t="str">
        <f t="array" ref="K47">INDEX(HTKW!$K$10:$K$33,IFERROR(MATCH(MIN(IF(HTKW!$D$10:$D$33&gt;AVERAGE(B47,C47),HTKW!$D$10:$D$33)),HTKW!$D$10:$D$33),1))</f>
        <v>+III</v>
      </c>
    </row>
    <row r="48" spans="2:11" x14ac:dyDescent="0.25">
      <c r="B48" s="8">
        <v>13.7217</v>
      </c>
      <c r="C48" s="9">
        <v>13.815</v>
      </c>
      <c r="D48" s="23" t="str">
        <f t="shared" si="0"/>
        <v>-III</v>
      </c>
      <c r="E48" s="9" t="str">
        <f t="array" ref="E48">INDEX(STPH!$O$10:$O$33,IFERROR(MATCH(MIN(IF(STPH!$D$10:$D$33&gt;AVERAGE(B48,C48),STPH!$D$10:$D$33)),STPH!$D$10:$D$33),1))</f>
        <v>-III</v>
      </c>
      <c r="F48" s="9" t="str">
        <f t="array" ref="F48">INDEX(STBI!$O$10:$O$29,IFERROR(MATCH(MIN(IF(STBI!$D$10:$D$29&gt;AVERAGE(B48,C48),STBI!$D$10:$D$29)),STBI!$D$10:$D$29),1))</f>
        <v>-III</v>
      </c>
      <c r="G48" s="9" t="str">
        <f t="array" ref="G48">INDEX(GEKB!$K$10:$K$29,IFERROR(MATCH(MIN(IF(GEKB!$D$10:$D$29&gt;AVERAGE(B48,C48),GEKB!$D$10:$D$29)),GEKB!$D$10:$D$29),1))</f>
        <v>0</v>
      </c>
      <c r="H48" s="9" t="str">
        <f t="array" ref="H48">INDEX(DA!$K$10:$K$29,IFERROR(MATCH(MIN(IF(DA!$D$10:$D$29&gt;AVERAGE(B48,C48),DA!$D$10:$D$29)),DA!$D$10:$D$29),1))</f>
        <v>+III</v>
      </c>
      <c r="I48" s="9" t="str">
        <f t="array" ref="I48">INDEX(STKWp!$K$10:$K$32,IFERROR(MATCH(MIN(IF(STKWp!$D$10:$D$32&gt;AVERAGE(B48,C48),STKWp!$D$10:$D$32)),STKWp!$D$10:$D$32),1))</f>
        <v>+III</v>
      </c>
      <c r="J48" s="9" t="str">
        <f t="array" ref="J48">INDEX(BSKW!$K$10:$K$32,IFERROR(MATCH(MIN(IF(BSKW!$D$10:$D$32&gt;AVERAGE(B48,C48),BSKW!$D$10:$D$32)),BSKW!$D$10:$D$32),1))</f>
        <v>+III</v>
      </c>
      <c r="K48" s="12" t="str">
        <f t="array" ref="K48">INDEX(HTKW!$K$10:$K$33,IFERROR(MATCH(MIN(IF(HTKW!$D$10:$D$33&gt;AVERAGE(B48,C48),HTKW!$D$10:$D$33)),HTKW!$D$10:$D$33),1))</f>
        <v>+III</v>
      </c>
    </row>
    <row r="49" spans="2:11" x14ac:dyDescent="0.25">
      <c r="B49" s="8">
        <v>13.815</v>
      </c>
      <c r="C49" s="9">
        <v>14.618799999999998</v>
      </c>
      <c r="D49" s="23" t="str">
        <f t="shared" si="0"/>
        <v>-III</v>
      </c>
      <c r="E49" s="9" t="str">
        <f t="array" ref="E49">INDEX(STPH!$O$10:$O$33,IFERROR(MATCH(MIN(IF(STPH!$D$10:$D$33&gt;AVERAGE(B49,C49),STPH!$D$10:$D$33)),STPH!$D$10:$D$33),1))</f>
        <v>-III</v>
      </c>
      <c r="F49" s="9" t="str">
        <f t="array" ref="F49">INDEX(STBI!$O$10:$O$29,IFERROR(MATCH(MIN(IF(STBI!$D$10:$D$29&gt;AVERAGE(B49,C49),STBI!$D$10:$D$29)),STBI!$D$10:$D$29),1))</f>
        <v>-III</v>
      </c>
      <c r="G49" s="9" t="str">
        <f t="array" ref="G49">INDEX(GEKB!$K$10:$K$29,IFERROR(MATCH(MIN(IF(GEKB!$D$10:$D$29&gt;AVERAGE(B49,C49),GEKB!$D$10:$D$29)),GEKB!$D$10:$D$29),1))</f>
        <v>0</v>
      </c>
      <c r="H49" s="9" t="str">
        <f t="array" ref="H49">INDEX(DA!$K$10:$K$29,IFERROR(MATCH(MIN(IF(DA!$D$10:$D$29&gt;AVERAGE(B49,C49),DA!$D$10:$D$29)),DA!$D$10:$D$29),1))</f>
        <v>+III</v>
      </c>
      <c r="I49" s="9" t="str">
        <f t="array" ref="I49">INDEX(STKWp!$K$10:$K$32,IFERROR(MATCH(MIN(IF(STKWp!$D$10:$D$32&gt;AVERAGE(B49,C49),STKWp!$D$10:$D$32)),STKWp!$D$10:$D$32),1))</f>
        <v>+III</v>
      </c>
      <c r="J49" s="9" t="str">
        <f t="array" ref="J49">INDEX(BSKW!$K$10:$K$32,IFERROR(MATCH(MIN(IF(BSKW!$D$10:$D$32&gt;AVERAGE(B49,C49),BSKW!$D$10:$D$32)),BSKW!$D$10:$D$32),1))</f>
        <v>+III</v>
      </c>
      <c r="K49" s="12" t="str">
        <f t="array" ref="K49">INDEX(HTKW!$K$10:$K$33,IFERROR(MATCH(MIN(IF(HTKW!$D$10:$D$33&gt;AVERAGE(B49,C49),HTKW!$D$10:$D$33)),HTKW!$D$10:$D$33),1))</f>
        <v>+III</v>
      </c>
    </row>
    <row r="50" spans="2:11" x14ac:dyDescent="0.25">
      <c r="B50" s="8">
        <v>14.618799999999998</v>
      </c>
      <c r="C50" s="9">
        <v>14.815</v>
      </c>
      <c r="D50" s="23" t="str">
        <f t="shared" si="0"/>
        <v>-III</v>
      </c>
      <c r="E50" s="9" t="str">
        <f t="array" ref="E50">INDEX(STPH!$O$10:$O$33,IFERROR(MATCH(MIN(IF(STPH!$D$10:$D$33&gt;AVERAGE(B50,C50),STPH!$D$10:$D$33)),STPH!$D$10:$D$33),1))</f>
        <v>-III</v>
      </c>
      <c r="F50" s="9" t="str">
        <f t="array" ref="F50">INDEX(STBI!$O$10:$O$29,IFERROR(MATCH(MIN(IF(STBI!$D$10:$D$29&gt;AVERAGE(B50,C50),STBI!$D$10:$D$29)),STBI!$D$10:$D$29),1))</f>
        <v>-III</v>
      </c>
      <c r="G50" s="9" t="str">
        <f t="array" ref="G50">INDEX(GEKB!$K$10:$K$29,IFERROR(MATCH(MIN(IF(GEKB!$D$10:$D$29&gt;AVERAGE(B50,C50),GEKB!$D$10:$D$29)),GEKB!$D$10:$D$29),1))</f>
        <v>0</v>
      </c>
      <c r="H50" s="9" t="str">
        <f t="array" ref="H50">INDEX(DA!$K$10:$K$29,IFERROR(MATCH(MIN(IF(DA!$D$10:$D$29&gt;AVERAGE(B50,C50),DA!$D$10:$D$29)),DA!$D$10:$D$29),1))</f>
        <v>+III</v>
      </c>
      <c r="I50" s="9" t="str">
        <f t="array" ref="I50">INDEX(STKWp!$K$10:$K$32,IFERROR(MATCH(MIN(IF(STKWp!$D$10:$D$32&gt;AVERAGE(B50,C50),STKWp!$D$10:$D$32)),STKWp!$D$10:$D$32),1))</f>
        <v>+III</v>
      </c>
      <c r="J50" s="9" t="str">
        <f t="array" ref="J50">INDEX(BSKW!$K$10:$K$32,IFERROR(MATCH(MIN(IF(BSKW!$D$10:$D$32&gt;AVERAGE(B50,C50),BSKW!$D$10:$D$32)),BSKW!$D$10:$D$32),1))</f>
        <v>+III</v>
      </c>
      <c r="K50" s="12" t="str">
        <f t="array" ref="K50">INDEX(HTKW!$K$10:$K$33,IFERROR(MATCH(MIN(IF(HTKW!$D$10:$D$33&gt;AVERAGE(B50,C50),HTKW!$D$10:$D$33)),HTKW!$D$10:$D$33),1))</f>
        <v>+III</v>
      </c>
    </row>
    <row r="51" spans="2:11" x14ac:dyDescent="0.25">
      <c r="B51" s="8">
        <v>14.815</v>
      </c>
      <c r="C51" s="9">
        <v>15.411700000000002</v>
      </c>
      <c r="D51" s="23" t="str">
        <f t="shared" si="0"/>
        <v>-III</v>
      </c>
      <c r="E51" s="9" t="str">
        <f t="array" ref="E51">INDEX(STPH!$O$10:$O$33,IFERROR(MATCH(MIN(IF(STPH!$D$10:$D$33&gt;AVERAGE(B51,C51),STPH!$D$10:$D$33)),STPH!$D$10:$D$33),1))</f>
        <v>-III</v>
      </c>
      <c r="F51" s="9" t="str">
        <f t="array" ref="F51">INDEX(STBI!$O$10:$O$29,IFERROR(MATCH(MIN(IF(STBI!$D$10:$D$29&gt;AVERAGE(B51,C51),STBI!$D$10:$D$29)),STBI!$D$10:$D$29),1))</f>
        <v>-III</v>
      </c>
      <c r="G51" s="9" t="str">
        <f t="array" ref="G51">INDEX(GEKB!$K$10:$K$29,IFERROR(MATCH(MIN(IF(GEKB!$D$10:$D$29&gt;AVERAGE(B51,C51),GEKB!$D$10:$D$29)),GEKB!$D$10:$D$29),1))</f>
        <v>0</v>
      </c>
      <c r="H51" s="9" t="str">
        <f t="array" ref="H51">INDEX(DA!$K$10:$K$29,IFERROR(MATCH(MIN(IF(DA!$D$10:$D$29&gt;AVERAGE(B51,C51),DA!$D$10:$D$29)),DA!$D$10:$D$29),1))</f>
        <v>+III</v>
      </c>
      <c r="I51" s="9" t="str">
        <f t="array" ref="I51">INDEX(STKWp!$K$10:$K$32,IFERROR(MATCH(MIN(IF(STKWp!$D$10:$D$32&gt;AVERAGE(B51,C51),STKWp!$D$10:$D$32)),STKWp!$D$10:$D$32),1))</f>
        <v>+III</v>
      </c>
      <c r="J51" s="9" t="str">
        <f t="array" ref="J51">INDEX(BSKW!$K$10:$K$32,IFERROR(MATCH(MIN(IF(BSKW!$D$10:$D$32&gt;AVERAGE(B51,C51),BSKW!$D$10:$D$32)),BSKW!$D$10:$D$32),1))</f>
        <v>+III</v>
      </c>
      <c r="K51" s="12" t="str">
        <f t="array" ref="K51">INDEX(HTKW!$K$10:$K$33,IFERROR(MATCH(MIN(IF(HTKW!$D$10:$D$33&gt;AVERAGE(B51,C51),HTKW!$D$10:$D$33)),HTKW!$D$10:$D$33),1))</f>
        <v>+III</v>
      </c>
    </row>
    <row r="52" spans="2:11" x14ac:dyDescent="0.25">
      <c r="B52" s="8">
        <v>15.411700000000002</v>
      </c>
      <c r="C52" s="9">
        <v>15.917999999999999</v>
      </c>
      <c r="D52" s="23" t="str">
        <f t="shared" si="0"/>
        <v>-III</v>
      </c>
      <c r="E52" s="9" t="str">
        <f t="array" ref="E52">INDEX(STPH!$O$10:$O$33,IFERROR(MATCH(MIN(IF(STPH!$D$10:$D$33&gt;AVERAGE(B52,C52),STPH!$D$10:$D$33)),STPH!$D$10:$D$33),1))</f>
        <v>-III</v>
      </c>
      <c r="F52" s="9" t="str">
        <f t="array" ref="F52">INDEX(STBI!$O$10:$O$29,IFERROR(MATCH(MIN(IF(STBI!$D$10:$D$29&gt;AVERAGE(B52,C52),STBI!$D$10:$D$29)),STBI!$D$10:$D$29),1))</f>
        <v>-III</v>
      </c>
      <c r="G52" s="9" t="str">
        <f t="array" ref="G52">INDEX(GEKB!$K$10:$K$29,IFERROR(MATCH(MIN(IF(GEKB!$D$10:$D$29&gt;AVERAGE(B52,C52),GEKB!$D$10:$D$29)),GEKB!$D$10:$D$29),1))</f>
        <v>-I</v>
      </c>
      <c r="H52" s="9" t="str">
        <f t="array" ref="H52">INDEX(DA!$K$10:$K$29,IFERROR(MATCH(MIN(IF(DA!$D$10:$D$29&gt;AVERAGE(B52,C52),DA!$D$10:$D$29)),DA!$D$10:$D$29),1))</f>
        <v>+III</v>
      </c>
      <c r="I52" s="9" t="str">
        <f t="array" ref="I52">INDEX(STKWp!$K$10:$K$32,IFERROR(MATCH(MIN(IF(STKWp!$D$10:$D$32&gt;AVERAGE(B52,C52),STKWp!$D$10:$D$32)),STKWp!$D$10:$D$32),1))</f>
        <v>+III</v>
      </c>
      <c r="J52" s="9" t="str">
        <f t="array" ref="J52">INDEX(BSKW!$K$10:$K$32,IFERROR(MATCH(MIN(IF(BSKW!$D$10:$D$32&gt;AVERAGE(B52,C52),BSKW!$D$10:$D$32)),BSKW!$D$10:$D$32),1))</f>
        <v>+III</v>
      </c>
      <c r="K52" s="12" t="str">
        <f t="array" ref="K52">INDEX(HTKW!$K$10:$K$33,IFERROR(MATCH(MIN(IF(HTKW!$D$10:$D$33&gt;AVERAGE(B52,C52),HTKW!$D$10:$D$33)),HTKW!$D$10:$D$33),1))</f>
        <v>+III</v>
      </c>
    </row>
    <row r="53" spans="2:11" x14ac:dyDescent="0.25">
      <c r="B53" s="8">
        <v>15.917999999999999</v>
      </c>
      <c r="C53" s="9">
        <v>16.620999999999999</v>
      </c>
      <c r="D53" s="23" t="str">
        <f t="shared" si="0"/>
        <v>-III</v>
      </c>
      <c r="E53" s="9" t="str">
        <f t="array" ref="E53">INDEX(STPH!$O$10:$O$33,IFERROR(MATCH(MIN(IF(STPH!$D$10:$D$33&gt;AVERAGE(B53,C53),STPH!$D$10:$D$33)),STPH!$D$10:$D$33),1))</f>
        <v>-II</v>
      </c>
      <c r="F53" s="9" t="str">
        <f t="array" ref="F53">INDEX(STBI!$O$10:$O$29,IFERROR(MATCH(MIN(IF(STBI!$D$10:$D$29&gt;AVERAGE(B53,C53),STBI!$D$10:$D$29)),STBI!$D$10:$D$29),1))</f>
        <v>-III</v>
      </c>
      <c r="G53" s="9" t="str">
        <f t="array" ref="G53">INDEX(GEKB!$K$10:$K$29,IFERROR(MATCH(MIN(IF(GEKB!$D$10:$D$29&gt;AVERAGE(B53,C53),GEKB!$D$10:$D$29)),GEKB!$D$10:$D$29),1))</f>
        <v>-I</v>
      </c>
      <c r="H53" s="9" t="str">
        <f t="array" ref="H53">INDEX(DA!$K$10:$K$29,IFERROR(MATCH(MIN(IF(DA!$D$10:$D$29&gt;AVERAGE(B53,C53),DA!$D$10:$D$29)),DA!$D$10:$D$29),1))</f>
        <v>+III</v>
      </c>
      <c r="I53" s="9" t="str">
        <f t="array" ref="I53">INDEX(STKWp!$K$10:$K$32,IFERROR(MATCH(MIN(IF(STKWp!$D$10:$D$32&gt;AVERAGE(B53,C53),STKWp!$D$10:$D$32)),STKWp!$D$10:$D$32),1))</f>
        <v>+III</v>
      </c>
      <c r="J53" s="9" t="str">
        <f t="array" ref="J53">INDEX(BSKW!$K$10:$K$32,IFERROR(MATCH(MIN(IF(BSKW!$D$10:$D$32&gt;AVERAGE(B53,C53),BSKW!$D$10:$D$32)),BSKW!$D$10:$D$32),1))</f>
        <v>+III</v>
      </c>
      <c r="K53" s="12" t="str">
        <f t="array" ref="K53">INDEX(HTKW!$K$10:$K$33,IFERROR(MATCH(MIN(IF(HTKW!$D$10:$D$33&gt;AVERAGE(B53,C53),HTKW!$D$10:$D$33)),HTKW!$D$10:$D$33),1))</f>
        <v>+III</v>
      </c>
    </row>
    <row r="54" spans="2:11" x14ac:dyDescent="0.25">
      <c r="B54" s="8">
        <v>16.620999999999999</v>
      </c>
      <c r="C54" s="9">
        <v>16.654199999999999</v>
      </c>
      <c r="D54" s="23" t="str">
        <f t="shared" si="0"/>
        <v>-III</v>
      </c>
      <c r="E54" s="9" t="str">
        <f t="array" ref="E54">INDEX(STPH!$O$10:$O$33,IFERROR(MATCH(MIN(IF(STPH!$D$10:$D$33&gt;AVERAGE(B54,C54),STPH!$D$10:$D$33)),STPH!$D$10:$D$33),1))</f>
        <v>-III</v>
      </c>
      <c r="F54" s="9" t="str">
        <f t="array" ref="F54">INDEX(STBI!$O$10:$O$29,IFERROR(MATCH(MIN(IF(STBI!$D$10:$D$29&gt;AVERAGE(B54,C54),STBI!$D$10:$D$29)),STBI!$D$10:$D$29),1))</f>
        <v>-III</v>
      </c>
      <c r="G54" s="9" t="str">
        <f t="array" ref="G54">INDEX(GEKB!$K$10:$K$29,IFERROR(MATCH(MIN(IF(GEKB!$D$10:$D$29&gt;AVERAGE(B54,C54),GEKB!$D$10:$D$29)),GEKB!$D$10:$D$29),1))</f>
        <v>-I</v>
      </c>
      <c r="H54" s="9" t="str">
        <f t="array" ref="H54">INDEX(DA!$K$10:$K$29,IFERROR(MATCH(MIN(IF(DA!$D$10:$D$29&gt;AVERAGE(B54,C54),DA!$D$10:$D$29)),DA!$D$10:$D$29),1))</f>
        <v>+III</v>
      </c>
      <c r="I54" s="9" t="str">
        <f t="array" ref="I54">INDEX(STKWp!$K$10:$K$32,IFERROR(MATCH(MIN(IF(STKWp!$D$10:$D$32&gt;AVERAGE(B54,C54),STKWp!$D$10:$D$32)),STKWp!$D$10:$D$32),1))</f>
        <v>+III</v>
      </c>
      <c r="J54" s="9" t="str">
        <f t="array" ref="J54">INDEX(BSKW!$K$10:$K$32,IFERROR(MATCH(MIN(IF(BSKW!$D$10:$D$32&gt;AVERAGE(B54,C54),BSKW!$D$10:$D$32)),BSKW!$D$10:$D$32),1))</f>
        <v>+III</v>
      </c>
      <c r="K54" s="12" t="str">
        <f t="array" ref="K54">INDEX(HTKW!$K$10:$K$33,IFERROR(MATCH(MIN(IF(HTKW!$D$10:$D$33&gt;AVERAGE(B54,C54),HTKW!$D$10:$D$33)),HTKW!$D$10:$D$33),1))</f>
        <v>+III</v>
      </c>
    </row>
    <row r="55" spans="2:11" x14ac:dyDescent="0.25">
      <c r="B55" s="8">
        <v>16.654199999999999</v>
      </c>
      <c r="C55" s="9">
        <v>16.792099999999998</v>
      </c>
      <c r="D55" s="23" t="str">
        <f t="shared" si="0"/>
        <v>-III</v>
      </c>
      <c r="E55" s="9" t="str">
        <f t="array" ref="E55">INDEX(STPH!$O$10:$O$33,IFERROR(MATCH(MIN(IF(STPH!$D$10:$D$33&gt;AVERAGE(B55,C55),STPH!$D$10:$D$33)),STPH!$D$10:$D$33),1))</f>
        <v>-III</v>
      </c>
      <c r="F55" s="9" t="str">
        <f t="array" ref="F55">INDEX(STBI!$O$10:$O$29,IFERROR(MATCH(MIN(IF(STBI!$D$10:$D$29&gt;AVERAGE(B55,C55),STBI!$D$10:$D$29)),STBI!$D$10:$D$29),1))</f>
        <v>-III</v>
      </c>
      <c r="G55" s="9" t="str">
        <f t="array" ref="G55">INDEX(GEKB!$K$10:$K$29,IFERROR(MATCH(MIN(IF(GEKB!$D$10:$D$29&gt;AVERAGE(B55,C55),GEKB!$D$10:$D$29)),GEKB!$D$10:$D$29),1))</f>
        <v>0</v>
      </c>
      <c r="H55" s="9" t="str">
        <f t="array" ref="H55">INDEX(DA!$K$10:$K$29,IFERROR(MATCH(MIN(IF(DA!$D$10:$D$29&gt;AVERAGE(B55,C55),DA!$D$10:$D$29)),DA!$D$10:$D$29),1))</f>
        <v>+III</v>
      </c>
      <c r="I55" s="9" t="str">
        <f t="array" ref="I55">INDEX(STKWp!$K$10:$K$32,IFERROR(MATCH(MIN(IF(STKWp!$D$10:$D$32&gt;AVERAGE(B55,C55),STKWp!$D$10:$D$32)),STKWp!$D$10:$D$32),1))</f>
        <v>+III</v>
      </c>
      <c r="J55" s="9" t="str">
        <f t="array" ref="J55">INDEX(BSKW!$K$10:$K$32,IFERROR(MATCH(MIN(IF(BSKW!$D$10:$D$32&gt;AVERAGE(B55,C55),BSKW!$D$10:$D$32)),BSKW!$D$10:$D$32),1))</f>
        <v>+III</v>
      </c>
      <c r="K55" s="12" t="str">
        <f t="array" ref="K55">INDEX(HTKW!$K$10:$K$33,IFERROR(MATCH(MIN(IF(HTKW!$D$10:$D$33&gt;AVERAGE(B55,C55),HTKW!$D$10:$D$33)),HTKW!$D$10:$D$33),1))</f>
        <v>+III</v>
      </c>
    </row>
    <row r="56" spans="2:11" x14ac:dyDescent="0.25">
      <c r="B56" s="8">
        <v>16.792099999999998</v>
      </c>
      <c r="C56" s="9">
        <v>17.53</v>
      </c>
      <c r="D56" s="23" t="str">
        <f t="shared" si="0"/>
        <v>-III</v>
      </c>
      <c r="E56" s="9" t="str">
        <f t="array" ref="E56">INDEX(STPH!$O$10:$O$33,IFERROR(MATCH(MIN(IF(STPH!$D$10:$D$33&gt;AVERAGE(B56,C56),STPH!$D$10:$D$33)),STPH!$D$10:$D$33),1))</f>
        <v>-III</v>
      </c>
      <c r="F56" s="9" t="str">
        <f t="array" ref="F56">INDEX(STBI!$O$10:$O$29,IFERROR(MATCH(MIN(IF(STBI!$D$10:$D$29&gt;AVERAGE(B56,C56),STBI!$D$10:$D$29)),STBI!$D$10:$D$29),1))</f>
        <v>-III</v>
      </c>
      <c r="G56" s="9" t="str">
        <f t="array" ref="G56">INDEX(GEKB!$K$10:$K$29,IFERROR(MATCH(MIN(IF(GEKB!$D$10:$D$29&gt;AVERAGE(B56,C56),GEKB!$D$10:$D$29)),GEKB!$D$10:$D$29),1))</f>
        <v>0</v>
      </c>
      <c r="H56" s="9" t="str">
        <f t="array" ref="H56">INDEX(DA!$K$10:$K$29,IFERROR(MATCH(MIN(IF(DA!$D$10:$D$29&gt;AVERAGE(B56,C56),DA!$D$10:$D$29)),DA!$D$10:$D$29),1))</f>
        <v>+III</v>
      </c>
      <c r="I56" s="9" t="str">
        <f t="array" ref="I56">INDEX(STKWp!$K$10:$K$32,IFERROR(MATCH(MIN(IF(STKWp!$D$10:$D$32&gt;AVERAGE(B56,C56),STKWp!$D$10:$D$32)),STKWp!$D$10:$D$32),1))</f>
        <v>+III</v>
      </c>
      <c r="J56" s="9" t="str">
        <f t="array" ref="J56">INDEX(BSKW!$K$10:$K$32,IFERROR(MATCH(MIN(IF(BSKW!$D$10:$D$32&gt;AVERAGE(B56,C56),BSKW!$D$10:$D$32)),BSKW!$D$10:$D$32),1))</f>
        <v>+III</v>
      </c>
      <c r="K56" s="12" t="str">
        <f t="array" ref="K56">INDEX(HTKW!$K$10:$K$33,IFERROR(MATCH(MIN(IF(HTKW!$D$10:$D$33&gt;AVERAGE(B56,C56),HTKW!$D$10:$D$33)),HTKW!$D$10:$D$33),1))</f>
        <v>+III</v>
      </c>
    </row>
    <row r="57" spans="2:11" x14ac:dyDescent="0.25">
      <c r="B57" s="8">
        <v>17.53</v>
      </c>
      <c r="C57" s="9">
        <v>17.875299999999999</v>
      </c>
      <c r="D57" s="23" t="str">
        <f t="shared" si="0"/>
        <v>-III</v>
      </c>
      <c r="E57" s="9" t="str">
        <f t="array" ref="E57">INDEX(STPH!$O$10:$O$33,IFERROR(MATCH(MIN(IF(STPH!$D$10:$D$33&gt;AVERAGE(B57,C57),STPH!$D$10:$D$33)),STPH!$D$10:$D$33),1))</f>
        <v>-III</v>
      </c>
      <c r="F57" s="9" t="str">
        <f t="array" ref="F57">INDEX(STBI!$O$10:$O$29,IFERROR(MATCH(MIN(IF(STBI!$D$10:$D$29&gt;AVERAGE(B57,C57),STBI!$D$10:$D$29)),STBI!$D$10:$D$29),1))</f>
        <v>-III</v>
      </c>
      <c r="G57" s="9" t="str">
        <f t="array" ref="G57">INDEX(GEKB!$K$10:$K$29,IFERROR(MATCH(MIN(IF(GEKB!$D$10:$D$29&gt;AVERAGE(B57,C57),GEKB!$D$10:$D$29)),GEKB!$D$10:$D$29),1))</f>
        <v>0</v>
      </c>
      <c r="H57" s="9" t="str">
        <f t="array" ref="H57">INDEX(DA!$K$10:$K$29,IFERROR(MATCH(MIN(IF(DA!$D$10:$D$29&gt;AVERAGE(B57,C57),DA!$D$10:$D$29)),DA!$D$10:$D$29),1))</f>
        <v>+III</v>
      </c>
      <c r="I57" s="9" t="str">
        <f t="array" ref="I57">INDEX(STKWp!$K$10:$K$32,IFERROR(MATCH(MIN(IF(STKWp!$D$10:$D$32&gt;AVERAGE(B57,C57),STKWp!$D$10:$D$32)),STKWp!$D$10:$D$32),1))</f>
        <v>+III</v>
      </c>
      <c r="J57" s="9" t="str">
        <f t="array" ref="J57">INDEX(BSKW!$K$10:$K$32,IFERROR(MATCH(MIN(IF(BSKW!$D$10:$D$32&gt;AVERAGE(B57,C57),BSKW!$D$10:$D$32)),BSKW!$D$10:$D$32),1))</f>
        <v>+III</v>
      </c>
      <c r="K57" s="12" t="str">
        <f t="array" ref="K57">INDEX(HTKW!$K$10:$K$33,IFERROR(MATCH(MIN(IF(HTKW!$D$10:$D$33&gt;AVERAGE(B57,C57),HTKW!$D$10:$D$33)),HTKW!$D$10:$D$33),1))</f>
        <v>+III</v>
      </c>
    </row>
    <row r="58" spans="2:11" x14ac:dyDescent="0.25">
      <c r="B58" s="8">
        <v>17.875299999999999</v>
      </c>
      <c r="C58" s="9">
        <v>18.2</v>
      </c>
      <c r="D58" s="23" t="str">
        <f t="shared" si="0"/>
        <v>-III</v>
      </c>
      <c r="E58" s="9" t="str">
        <f t="array" ref="E58">INDEX(STPH!$O$10:$O$33,IFERROR(MATCH(MIN(IF(STPH!$D$10:$D$33&gt;AVERAGE(B58,C58),STPH!$D$10:$D$33)),STPH!$D$10:$D$33),1))</f>
        <v>-III</v>
      </c>
      <c r="F58" s="9" t="str">
        <f t="array" ref="F58">INDEX(STBI!$O$10:$O$29,IFERROR(MATCH(MIN(IF(STBI!$D$10:$D$29&gt;AVERAGE(B58,C58),STBI!$D$10:$D$29)),STBI!$D$10:$D$29),1))</f>
        <v>-III</v>
      </c>
      <c r="G58" s="9" t="str">
        <f t="array" ref="G58">INDEX(GEKB!$K$10:$K$29,IFERROR(MATCH(MIN(IF(GEKB!$D$10:$D$29&gt;AVERAGE(B58,C58),GEKB!$D$10:$D$29)),GEKB!$D$10:$D$29),1))</f>
        <v>0</v>
      </c>
      <c r="H58" s="9" t="str">
        <f t="array" ref="H58">INDEX(DA!$K$10:$K$29,IFERROR(MATCH(MIN(IF(DA!$D$10:$D$29&gt;AVERAGE(B58,C58),DA!$D$10:$D$29)),DA!$D$10:$D$29),1))</f>
        <v>+III</v>
      </c>
      <c r="I58" s="9" t="str">
        <f t="array" ref="I58">INDEX(STKWp!$K$10:$K$32,IFERROR(MATCH(MIN(IF(STKWp!$D$10:$D$32&gt;AVERAGE(B58,C58),STKWp!$D$10:$D$32)),STKWp!$D$10:$D$32),1))</f>
        <v>+III</v>
      </c>
      <c r="J58" s="9" t="str">
        <f t="array" ref="J58">INDEX(BSKW!$K$10:$K$32,IFERROR(MATCH(MIN(IF(BSKW!$D$10:$D$32&gt;AVERAGE(B58,C58),BSKW!$D$10:$D$32)),BSKW!$D$10:$D$32),1))</f>
        <v>+III</v>
      </c>
      <c r="K58" s="12" t="str">
        <f t="array" ref="K58">INDEX(HTKW!$K$10:$K$33,IFERROR(MATCH(MIN(IF(HTKW!$D$10:$D$33&gt;AVERAGE(B58,C58),HTKW!$D$10:$D$33)),HTKW!$D$10:$D$33),1))</f>
        <v>+III</v>
      </c>
    </row>
    <row r="59" spans="2:11" x14ac:dyDescent="0.25">
      <c r="B59" s="8">
        <v>18.2</v>
      </c>
      <c r="C59" s="9">
        <v>18.428999999999998</v>
      </c>
      <c r="D59" s="23" t="str">
        <f t="shared" si="0"/>
        <v>-III</v>
      </c>
      <c r="E59" s="9" t="str">
        <f t="array" ref="E59">INDEX(STPH!$O$10:$O$33,IFERROR(MATCH(MIN(IF(STPH!$D$10:$D$33&gt;AVERAGE(B59,C59),STPH!$D$10:$D$33)),STPH!$D$10:$D$33),1))</f>
        <v>-III</v>
      </c>
      <c r="F59" s="9" t="str">
        <f t="array" ref="F59">INDEX(STBI!$O$10:$O$29,IFERROR(MATCH(MIN(IF(STBI!$D$10:$D$29&gt;AVERAGE(B59,C59),STBI!$D$10:$D$29)),STBI!$D$10:$D$29),1))</f>
        <v>-III</v>
      </c>
      <c r="G59" s="9" t="str">
        <f t="array" ref="G59">INDEX(GEKB!$K$10:$K$29,IFERROR(MATCH(MIN(IF(GEKB!$D$10:$D$29&gt;AVERAGE(B59,C59),GEKB!$D$10:$D$29)),GEKB!$D$10:$D$29),1))</f>
        <v>0</v>
      </c>
      <c r="H59" s="9" t="str">
        <f t="array" ref="H59">INDEX(DA!$K$10:$K$29,IFERROR(MATCH(MIN(IF(DA!$D$10:$D$29&gt;AVERAGE(B59,C59),DA!$D$10:$D$29)),DA!$D$10:$D$29),1))</f>
        <v>+III</v>
      </c>
      <c r="I59" s="9" t="str">
        <f t="array" ref="I59">INDEX(STKWp!$K$10:$K$32,IFERROR(MATCH(MIN(IF(STKWp!$D$10:$D$32&gt;AVERAGE(B59,C59),STKWp!$D$10:$D$32)),STKWp!$D$10:$D$32),1))</f>
        <v>+III</v>
      </c>
      <c r="J59" s="9" t="str">
        <f t="array" ref="J59">INDEX(BSKW!$K$10:$K$32,IFERROR(MATCH(MIN(IF(BSKW!$D$10:$D$32&gt;AVERAGE(B59,C59),BSKW!$D$10:$D$32)),BSKW!$D$10:$D$32),1))</f>
        <v>+III</v>
      </c>
      <c r="K59" s="12" t="str">
        <f t="array" ref="K59">INDEX(HTKW!$K$10:$K$33,IFERROR(MATCH(MIN(IF(HTKW!$D$10:$D$33&gt;AVERAGE(B59,C59),HTKW!$D$10:$D$33)),HTKW!$D$10:$D$33),1))</f>
        <v>+III</v>
      </c>
    </row>
    <row r="60" spans="2:11" x14ac:dyDescent="0.25">
      <c r="B60" s="8">
        <v>18.428999999999998</v>
      </c>
      <c r="C60" s="9">
        <v>18.815099999999997</v>
      </c>
      <c r="D60" s="23" t="str">
        <f t="shared" si="0"/>
        <v>-III</v>
      </c>
      <c r="E60" s="9" t="str">
        <f t="array" ref="E60">INDEX(STPH!$O$10:$O$33,IFERROR(MATCH(MIN(IF(STPH!$D$10:$D$33&gt;AVERAGE(B60,C60),STPH!$D$10:$D$33)),STPH!$D$10:$D$33),1))</f>
        <v>-III</v>
      </c>
      <c r="F60" s="9" t="str">
        <f t="array" ref="F60">INDEX(STBI!$O$10:$O$29,IFERROR(MATCH(MIN(IF(STBI!$D$10:$D$29&gt;AVERAGE(B60,C60),STBI!$D$10:$D$29)),STBI!$D$10:$D$29),1))</f>
        <v>-III</v>
      </c>
      <c r="G60" s="9" t="str">
        <f t="array" ref="G60">INDEX(GEKB!$K$10:$K$29,IFERROR(MATCH(MIN(IF(GEKB!$D$10:$D$29&gt;AVERAGE(B60,C60),GEKB!$D$10:$D$29)),GEKB!$D$10:$D$29),1))</f>
        <v>0</v>
      </c>
      <c r="H60" s="9" t="str">
        <f t="array" ref="H60">INDEX(DA!$K$10:$K$29,IFERROR(MATCH(MIN(IF(DA!$D$10:$D$29&gt;AVERAGE(B60,C60),DA!$D$10:$D$29)),DA!$D$10:$D$29),1))</f>
        <v>+III</v>
      </c>
      <c r="I60" s="9" t="str">
        <f t="array" ref="I60">INDEX(STKWp!$K$10:$K$32,IFERROR(MATCH(MIN(IF(STKWp!$D$10:$D$32&gt;AVERAGE(B60,C60),STKWp!$D$10:$D$32)),STKWp!$D$10:$D$32),1))</f>
        <v>+III</v>
      </c>
      <c r="J60" s="9" t="str">
        <f t="array" ref="J60">INDEX(BSKW!$K$10:$K$32,IFERROR(MATCH(MIN(IF(BSKW!$D$10:$D$32&gt;AVERAGE(B60,C60),BSKW!$D$10:$D$32)),BSKW!$D$10:$D$32),1))</f>
        <v>+III</v>
      </c>
      <c r="K60" s="12" t="str">
        <f t="array" ref="K60">INDEX(HTKW!$K$10:$K$33,IFERROR(MATCH(MIN(IF(HTKW!$D$10:$D$33&gt;AVERAGE(B60,C60),HTKW!$D$10:$D$33)),HTKW!$D$10:$D$33),1))</f>
        <v>+III</v>
      </c>
    </row>
    <row r="61" spans="2:11" x14ac:dyDescent="0.25">
      <c r="B61" s="8">
        <v>18.815099999999997</v>
      </c>
      <c r="C61" s="9">
        <v>18.841000000000001</v>
      </c>
      <c r="D61" s="23" t="str">
        <f t="shared" si="0"/>
        <v>-III</v>
      </c>
      <c r="E61" s="9" t="str">
        <f t="array" ref="E61">INDEX(STPH!$O$10:$O$33,IFERROR(MATCH(MIN(IF(STPH!$D$10:$D$33&gt;AVERAGE(B61,C61),STPH!$D$10:$D$33)),STPH!$D$10:$D$33),1))</f>
        <v>-III</v>
      </c>
      <c r="F61" s="9" t="str">
        <f t="array" ref="F61">INDEX(STBI!$O$10:$O$29,IFERROR(MATCH(MIN(IF(STBI!$D$10:$D$29&gt;AVERAGE(B61,C61),STBI!$D$10:$D$29)),STBI!$D$10:$D$29),1))</f>
        <v>-III</v>
      </c>
      <c r="G61" s="9" t="str">
        <f t="array" ref="G61">INDEX(GEKB!$K$10:$K$29,IFERROR(MATCH(MIN(IF(GEKB!$D$10:$D$29&gt;AVERAGE(B61,C61),GEKB!$D$10:$D$29)),GEKB!$D$10:$D$29),1))</f>
        <v>0</v>
      </c>
      <c r="H61" s="9" t="str">
        <f t="array" ref="H61">INDEX(DA!$K$10:$K$29,IFERROR(MATCH(MIN(IF(DA!$D$10:$D$29&gt;AVERAGE(B61,C61),DA!$D$10:$D$29)),DA!$D$10:$D$29),1))</f>
        <v>+III</v>
      </c>
      <c r="I61" s="9" t="str">
        <f t="array" ref="I61">INDEX(STKWp!$K$10:$K$32,IFERROR(MATCH(MIN(IF(STKWp!$D$10:$D$32&gt;AVERAGE(B61,C61),STKWp!$D$10:$D$32)),STKWp!$D$10:$D$32),1))</f>
        <v>+III</v>
      </c>
      <c r="J61" s="9" t="str">
        <f t="array" ref="J61">INDEX(BSKW!$K$10:$K$32,IFERROR(MATCH(MIN(IF(BSKW!$D$10:$D$32&gt;AVERAGE(B61,C61),BSKW!$D$10:$D$32)),BSKW!$D$10:$D$32),1))</f>
        <v>+III</v>
      </c>
      <c r="K61" s="12" t="str">
        <f t="array" ref="K61">INDEX(HTKW!$K$10:$K$33,IFERROR(MATCH(MIN(IF(HTKW!$D$10:$D$33&gt;AVERAGE(B61,C61),HTKW!$D$10:$D$33)),HTKW!$D$10:$D$33),1))</f>
        <v>+III</v>
      </c>
    </row>
    <row r="62" spans="2:11" x14ac:dyDescent="0.25">
      <c r="B62" s="8">
        <v>18.841000000000001</v>
      </c>
      <c r="C62" s="9">
        <v>19.217200000000002</v>
      </c>
      <c r="D62" s="23" t="str">
        <f t="shared" si="0"/>
        <v>-III</v>
      </c>
      <c r="E62" s="9" t="str">
        <f t="array" ref="E62">INDEX(STPH!$O$10:$O$33,IFERROR(MATCH(MIN(IF(STPH!$D$10:$D$33&gt;AVERAGE(B62,C62),STPH!$D$10:$D$33)),STPH!$D$10:$D$33),1))</f>
        <v>-III</v>
      </c>
      <c r="F62" s="9" t="str">
        <f t="array" ref="F62">INDEX(STBI!$O$10:$O$29,IFERROR(MATCH(MIN(IF(STBI!$D$10:$D$29&gt;AVERAGE(B62,C62),STBI!$D$10:$D$29)),STBI!$D$10:$D$29),1))</f>
        <v>-III</v>
      </c>
      <c r="G62" s="9" t="str">
        <f t="array" ref="G62">INDEX(GEKB!$K$10:$K$29,IFERROR(MATCH(MIN(IF(GEKB!$D$10:$D$29&gt;AVERAGE(B62,C62),GEKB!$D$10:$D$29)),GEKB!$D$10:$D$29),1))</f>
        <v>0</v>
      </c>
      <c r="H62" s="9" t="str">
        <f t="array" ref="H62">INDEX(DA!$K$10:$K$29,IFERROR(MATCH(MIN(IF(DA!$D$10:$D$29&gt;AVERAGE(B62,C62),DA!$D$10:$D$29)),DA!$D$10:$D$29),1))</f>
        <v>+III</v>
      </c>
      <c r="I62" s="9" t="str">
        <f t="array" ref="I62">INDEX(STKWp!$K$10:$K$32,IFERROR(MATCH(MIN(IF(STKWp!$D$10:$D$32&gt;AVERAGE(B62,C62),STKWp!$D$10:$D$32)),STKWp!$D$10:$D$32),1))</f>
        <v>+III</v>
      </c>
      <c r="J62" s="9" t="str">
        <f t="array" ref="J62">INDEX(BSKW!$K$10:$K$32,IFERROR(MATCH(MIN(IF(BSKW!$D$10:$D$32&gt;AVERAGE(B62,C62),BSKW!$D$10:$D$32)),BSKW!$D$10:$D$32),1))</f>
        <v>+III</v>
      </c>
      <c r="K62" s="12" t="str">
        <f t="array" ref="K62">INDEX(HTKW!$K$10:$K$33,IFERROR(MATCH(MIN(IF(HTKW!$D$10:$D$33&gt;AVERAGE(B62,C62),HTKW!$D$10:$D$33)),HTKW!$D$10:$D$33),1))</f>
        <v>+III</v>
      </c>
    </row>
    <row r="63" spans="2:11" x14ac:dyDescent="0.25">
      <c r="B63" s="8">
        <v>19.217200000000002</v>
      </c>
      <c r="C63" s="9">
        <v>19.25</v>
      </c>
      <c r="D63" s="23" t="str">
        <f t="shared" si="0"/>
        <v>-III</v>
      </c>
      <c r="E63" s="9" t="str">
        <f t="array" ref="E63">INDEX(STPH!$O$10:$O$33,IFERROR(MATCH(MIN(IF(STPH!$D$10:$D$33&gt;AVERAGE(B63,C63),STPH!$D$10:$D$33)),STPH!$D$10:$D$33),1))</f>
        <v>-III</v>
      </c>
      <c r="F63" s="9" t="str">
        <f t="array" ref="F63">INDEX(STBI!$O$10:$O$29,IFERROR(MATCH(MIN(IF(STBI!$D$10:$D$29&gt;AVERAGE(B63,C63),STBI!$D$10:$D$29)),STBI!$D$10:$D$29),1))</f>
        <v>-III</v>
      </c>
      <c r="G63" s="9" t="str">
        <f t="array" ref="G63">INDEX(GEKB!$K$10:$K$29,IFERROR(MATCH(MIN(IF(GEKB!$D$10:$D$29&gt;AVERAGE(B63,C63),GEKB!$D$10:$D$29)),GEKB!$D$10:$D$29),1))</f>
        <v>0</v>
      </c>
      <c r="H63" s="9" t="str">
        <f t="array" ref="H63">INDEX(DA!$K$10:$K$29,IFERROR(MATCH(MIN(IF(DA!$D$10:$D$29&gt;AVERAGE(B63,C63),DA!$D$10:$D$29)),DA!$D$10:$D$29),1))</f>
        <v>+III</v>
      </c>
      <c r="I63" s="9" t="str">
        <f t="array" ref="I63">INDEX(STKWp!$K$10:$K$32,IFERROR(MATCH(MIN(IF(STKWp!$D$10:$D$32&gt;AVERAGE(B63,C63),STKWp!$D$10:$D$32)),STKWp!$D$10:$D$32),1))</f>
        <v>+III</v>
      </c>
      <c r="J63" s="9" t="str">
        <f t="array" ref="J63">INDEX(BSKW!$K$10:$K$32,IFERROR(MATCH(MIN(IF(BSKW!$D$10:$D$32&gt;AVERAGE(B63,C63),BSKW!$D$10:$D$32)),BSKW!$D$10:$D$32),1))</f>
        <v>+III</v>
      </c>
      <c r="K63" s="12" t="str">
        <f t="array" ref="K63">INDEX(HTKW!$K$10:$K$33,IFERROR(MATCH(MIN(IF(HTKW!$D$10:$D$33&gt;AVERAGE(B63,C63),HTKW!$D$10:$D$33)),HTKW!$D$10:$D$33),1))</f>
        <v>+III</v>
      </c>
    </row>
    <row r="64" spans="2:11" x14ac:dyDescent="0.25">
      <c r="B64" s="8">
        <v>19.25</v>
      </c>
      <c r="C64" s="9">
        <v>19.761599999999998</v>
      </c>
      <c r="D64" s="23" t="str">
        <f t="shared" si="0"/>
        <v>-III</v>
      </c>
      <c r="E64" s="9" t="str">
        <f t="array" ref="E64">INDEX(STPH!$O$10:$O$33,IFERROR(MATCH(MIN(IF(STPH!$D$10:$D$33&gt;AVERAGE(B64,C64),STPH!$D$10:$D$33)),STPH!$D$10:$D$33),1))</f>
        <v>-III</v>
      </c>
      <c r="F64" s="9" t="str">
        <f t="array" ref="F64">INDEX(STBI!$O$10:$O$29,IFERROR(MATCH(MIN(IF(STBI!$D$10:$D$29&gt;AVERAGE(B64,C64),STBI!$D$10:$D$29)),STBI!$D$10:$D$29),1))</f>
        <v>-III</v>
      </c>
      <c r="G64" s="9" t="str">
        <f t="array" ref="G64">INDEX(GEKB!$K$10:$K$29,IFERROR(MATCH(MIN(IF(GEKB!$D$10:$D$29&gt;AVERAGE(B64,C64),GEKB!$D$10:$D$29)),GEKB!$D$10:$D$29),1))</f>
        <v>0</v>
      </c>
      <c r="H64" s="9" t="str">
        <f t="array" ref="H64">INDEX(DA!$K$10:$K$29,IFERROR(MATCH(MIN(IF(DA!$D$10:$D$29&gt;AVERAGE(B64,C64),DA!$D$10:$D$29)),DA!$D$10:$D$29),1))</f>
        <v>+III</v>
      </c>
      <c r="I64" s="9" t="str">
        <f t="array" ref="I64">INDEX(STKWp!$K$10:$K$32,IFERROR(MATCH(MIN(IF(STKWp!$D$10:$D$32&gt;AVERAGE(B64,C64),STKWp!$D$10:$D$32)),STKWp!$D$10:$D$32),1))</f>
        <v>+III</v>
      </c>
      <c r="J64" s="9" t="str">
        <f t="array" ref="J64">INDEX(BSKW!$K$10:$K$32,IFERROR(MATCH(MIN(IF(BSKW!$D$10:$D$32&gt;AVERAGE(B64,C64),BSKW!$D$10:$D$32)),BSKW!$D$10:$D$32),1))</f>
        <v>+III</v>
      </c>
      <c r="K64" s="12" t="str">
        <f t="array" ref="K64">INDEX(HTKW!$K$10:$K$33,IFERROR(MATCH(MIN(IF(HTKW!$D$10:$D$33&gt;AVERAGE(B64,C64),HTKW!$D$10:$D$33)),HTKW!$D$10:$D$33),1))</f>
        <v>+III</v>
      </c>
    </row>
    <row r="65" spans="2:11" x14ac:dyDescent="0.25">
      <c r="B65" s="8">
        <v>19.761599999999998</v>
      </c>
      <c r="C65" s="9">
        <v>20.268999999999998</v>
      </c>
      <c r="D65" s="23" t="str">
        <f t="shared" si="0"/>
        <v>-III</v>
      </c>
      <c r="E65" s="9" t="str">
        <f t="array" ref="E65">INDEX(STPH!$O$10:$O$33,IFERROR(MATCH(MIN(IF(STPH!$D$10:$D$33&gt;AVERAGE(B65,C65),STPH!$D$10:$D$33)),STPH!$D$10:$D$33),1))</f>
        <v>-III</v>
      </c>
      <c r="F65" s="9" t="str">
        <f t="array" ref="F65">INDEX(STBI!$O$10:$O$29,IFERROR(MATCH(MIN(IF(STBI!$D$10:$D$29&gt;AVERAGE(B65,C65),STBI!$D$10:$D$29)),STBI!$D$10:$D$29),1))</f>
        <v>-III</v>
      </c>
      <c r="G65" s="9" t="str">
        <f t="array" ref="G65">INDEX(GEKB!$K$10:$K$29,IFERROR(MATCH(MIN(IF(GEKB!$D$10:$D$29&gt;AVERAGE(B65,C65),GEKB!$D$10:$D$29)),GEKB!$D$10:$D$29),1))</f>
        <v>0</v>
      </c>
      <c r="H65" s="9" t="str">
        <f t="array" ref="H65">INDEX(DA!$K$10:$K$29,IFERROR(MATCH(MIN(IF(DA!$D$10:$D$29&gt;AVERAGE(B65,C65),DA!$D$10:$D$29)),DA!$D$10:$D$29),1))</f>
        <v>+III</v>
      </c>
      <c r="I65" s="9" t="str">
        <f t="array" ref="I65">INDEX(STKWp!$K$10:$K$32,IFERROR(MATCH(MIN(IF(STKWp!$D$10:$D$32&gt;AVERAGE(B65,C65),STKWp!$D$10:$D$32)),STKWp!$D$10:$D$32),1))</f>
        <v>+III</v>
      </c>
      <c r="J65" s="9" t="str">
        <f t="array" ref="J65">INDEX(BSKW!$K$10:$K$32,IFERROR(MATCH(MIN(IF(BSKW!$D$10:$D$32&gt;AVERAGE(B65,C65),BSKW!$D$10:$D$32)),BSKW!$D$10:$D$32),1))</f>
        <v>+III</v>
      </c>
      <c r="K65" s="12" t="str">
        <f t="array" ref="K65">INDEX(HTKW!$K$10:$K$33,IFERROR(MATCH(MIN(IF(HTKW!$D$10:$D$33&gt;AVERAGE(B65,C65),HTKW!$D$10:$D$33)),HTKW!$D$10:$D$33),1))</f>
        <v>+III</v>
      </c>
    </row>
    <row r="66" spans="2:11" x14ac:dyDescent="0.25">
      <c r="B66" s="8">
        <v>20.268999999999998</v>
      </c>
      <c r="C66" s="9">
        <v>20.358799999999999</v>
      </c>
      <c r="D66" s="23" t="str">
        <f t="shared" si="0"/>
        <v>-III</v>
      </c>
      <c r="E66" s="9" t="str">
        <f t="array" ref="E66">INDEX(STPH!$O$10:$O$33,IFERROR(MATCH(MIN(IF(STPH!$D$10:$D$33&gt;AVERAGE(B66,C66),STPH!$D$10:$D$33)),STPH!$D$10:$D$33),1))</f>
        <v>-III</v>
      </c>
      <c r="F66" s="9" t="str">
        <f t="array" ref="F66">INDEX(STBI!$O$10:$O$29,IFERROR(MATCH(MIN(IF(STBI!$D$10:$D$29&gt;AVERAGE(B66,C66),STBI!$D$10:$D$29)),STBI!$D$10:$D$29),1))</f>
        <v>-III</v>
      </c>
      <c r="G66" s="9" t="str">
        <f t="array" ref="G66">INDEX(GEKB!$K$10:$K$29,IFERROR(MATCH(MIN(IF(GEKB!$D$10:$D$29&gt;AVERAGE(B66,C66),GEKB!$D$10:$D$29)),GEKB!$D$10:$D$29),1))</f>
        <v>0</v>
      </c>
      <c r="H66" s="9" t="str">
        <f t="array" ref="H66">INDEX(DA!$K$10:$K$29,IFERROR(MATCH(MIN(IF(DA!$D$10:$D$29&gt;AVERAGE(B66,C66),DA!$D$10:$D$29)),DA!$D$10:$D$29),1))</f>
        <v>+III</v>
      </c>
      <c r="I66" s="9" t="str">
        <f t="array" ref="I66">INDEX(STKWp!$K$10:$K$32,IFERROR(MATCH(MIN(IF(STKWp!$D$10:$D$32&gt;AVERAGE(B66,C66),STKWp!$D$10:$D$32)),STKWp!$D$10:$D$32),1))</f>
        <v>+III</v>
      </c>
      <c r="J66" s="9" t="str">
        <f t="array" ref="J66">INDEX(BSKW!$K$10:$K$32,IFERROR(MATCH(MIN(IF(BSKW!$D$10:$D$32&gt;AVERAGE(B66,C66),BSKW!$D$10:$D$32)),BSKW!$D$10:$D$32),1))</f>
        <v>+III</v>
      </c>
      <c r="K66" s="12" t="str">
        <f t="array" ref="K66">INDEX(HTKW!$K$10:$K$33,IFERROR(MATCH(MIN(IF(HTKW!$D$10:$D$33&gt;AVERAGE(B66,C66),HTKW!$D$10:$D$33)),HTKW!$D$10:$D$33),1))</f>
        <v>+III</v>
      </c>
    </row>
    <row r="67" spans="2:11" x14ac:dyDescent="0.25">
      <c r="B67" s="8">
        <v>20.358799999999999</v>
      </c>
      <c r="C67" s="9">
        <v>20.5168</v>
      </c>
      <c r="D67" s="23" t="str">
        <f t="shared" ref="D67:D68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-III</v>
      </c>
      <c r="E67" s="9" t="str">
        <f t="array" ref="E67">INDEX(STPH!$O$10:$O$33,IFERROR(MATCH(MIN(IF(STPH!$D$10:$D$33&gt;AVERAGE(B67,C67),STPH!$D$10:$D$33)),STPH!$D$10:$D$33),1))</f>
        <v>-III</v>
      </c>
      <c r="F67" s="9" t="str">
        <f t="array" ref="F67">INDEX(STBI!$O$10:$O$29,IFERROR(MATCH(MIN(IF(STBI!$D$10:$D$29&gt;AVERAGE(B67,C67),STBI!$D$10:$D$29)),STBI!$D$10:$D$29),1))</f>
        <v>-III</v>
      </c>
      <c r="G67" s="9" t="str">
        <f t="array" ref="G67">INDEX(GEKB!$K$10:$K$29,IFERROR(MATCH(MIN(IF(GEKB!$D$10:$D$29&gt;AVERAGE(B67,C67),GEKB!$D$10:$D$29)),GEKB!$D$10:$D$29),1))</f>
        <v>+0</v>
      </c>
      <c r="H67" s="9" t="str">
        <f t="array" ref="H67">INDEX(DA!$K$10:$K$29,IFERROR(MATCH(MIN(IF(DA!$D$10:$D$29&gt;AVERAGE(B67,C67),DA!$D$10:$D$29)),DA!$D$10:$D$29),1))</f>
        <v>+III</v>
      </c>
      <c r="I67" s="9" t="str">
        <f t="array" ref="I67">INDEX(STKWp!$K$10:$K$32,IFERROR(MATCH(MIN(IF(STKWp!$D$10:$D$32&gt;AVERAGE(B67,C67),STKWp!$D$10:$D$32)),STKWp!$D$10:$D$32),1))</f>
        <v>+III</v>
      </c>
      <c r="J67" s="9" t="str">
        <f t="array" ref="J67">INDEX(BSKW!$K$10:$K$32,IFERROR(MATCH(MIN(IF(BSKW!$D$10:$D$32&gt;AVERAGE(B67,C67),BSKW!$D$10:$D$32)),BSKW!$D$10:$D$32),1))</f>
        <v>+III</v>
      </c>
      <c r="K67" s="12" t="str">
        <f t="array" ref="K67">INDEX(HTKW!$K$10:$K$33,IFERROR(MATCH(MIN(IF(HTKW!$D$10:$D$33&gt;AVERAGE(B67,C67),HTKW!$D$10:$D$33)),HTKW!$D$10:$D$33),1))</f>
        <v>+III</v>
      </c>
    </row>
    <row r="68" spans="2:11" x14ac:dyDescent="0.25">
      <c r="B68" s="8">
        <v>20.5168</v>
      </c>
      <c r="C68" s="9">
        <v>21.02</v>
      </c>
      <c r="D68" s="23" t="str">
        <f t="shared" si="1"/>
        <v>-III</v>
      </c>
      <c r="E68" s="9" t="str">
        <f t="array" ref="E68">INDEX(STPH!$O$10:$O$33,IFERROR(MATCH(MIN(IF(STPH!$D$10:$D$33&gt;AVERAGE(B68,C68),STPH!$D$10:$D$33)),STPH!$D$10:$D$33),1))</f>
        <v>-III</v>
      </c>
      <c r="F68" s="9" t="str">
        <f t="array" ref="F68">INDEX(STBI!$O$10:$O$29,IFERROR(MATCH(MIN(IF(STBI!$D$10:$D$29&gt;AVERAGE(B68,C68),STBI!$D$10:$D$29)),STBI!$D$10:$D$29),1))</f>
        <v>-III</v>
      </c>
      <c r="G68" s="9" t="str">
        <f t="array" ref="G68">INDEX(GEKB!$K$10:$K$29,IFERROR(MATCH(MIN(IF(GEKB!$D$10:$D$29&gt;AVERAGE(B68,C68),GEKB!$D$10:$D$29)),GEKB!$D$10:$D$29),1))</f>
        <v>+0</v>
      </c>
      <c r="H68" s="9" t="str">
        <f t="array" ref="H68">INDEX(DA!$K$10:$K$29,IFERROR(MATCH(MIN(IF(DA!$D$10:$D$29&gt;AVERAGE(B68,C68),DA!$D$10:$D$29)),DA!$D$10:$D$29),1))</f>
        <v>+III</v>
      </c>
      <c r="I68" s="9" t="str">
        <f t="array" ref="I68">INDEX(STKWp!$K$10:$K$32,IFERROR(MATCH(MIN(IF(STKWp!$D$10:$D$32&gt;AVERAGE(B68,C68),STKWp!$D$10:$D$32)),STKWp!$D$10:$D$32),1))</f>
        <v>+III</v>
      </c>
      <c r="J68" s="9" t="str">
        <f t="array" ref="J68">INDEX(BSKW!$K$10:$K$32,IFERROR(MATCH(MIN(IF(BSKW!$D$10:$D$32&gt;AVERAGE(B68,C68),BSKW!$D$10:$D$32)),BSKW!$D$10:$D$32),1))</f>
        <v>+III</v>
      </c>
      <c r="K68" s="12" t="str">
        <f t="array" ref="K68">INDEX(HTKW!$K$10:$K$33,IFERROR(MATCH(MIN(IF(HTKW!$D$10:$D$33&gt;AVERAGE(B68,C68),HTKW!$D$10:$D$33)),HTKW!$D$10:$D$33),1))</f>
        <v>+III</v>
      </c>
    </row>
    <row r="69" spans="2:11" x14ac:dyDescent="0.25">
      <c r="B69" s="8"/>
      <c r="C69" s="9"/>
      <c r="D69" s="23"/>
      <c r="E69" s="9"/>
      <c r="F69" s="9"/>
      <c r="G69" s="9"/>
      <c r="H69" s="9"/>
      <c r="I69" s="9"/>
      <c r="J69" s="9"/>
      <c r="K69" s="12"/>
    </row>
    <row r="70" spans="2:11" x14ac:dyDescent="0.25">
      <c r="B70" s="8"/>
      <c r="C70" s="9"/>
      <c r="D70" s="23"/>
      <c r="E70" s="9"/>
      <c r="F70" s="9"/>
      <c r="G70" s="9"/>
      <c r="H70" s="9"/>
      <c r="I70" s="9"/>
      <c r="J70" s="9"/>
      <c r="K70" s="12"/>
    </row>
    <row r="71" spans="2:11" x14ac:dyDescent="0.25">
      <c r="B71" s="8"/>
      <c r="C71" s="9"/>
      <c r="D71" s="23"/>
      <c r="E71" s="9"/>
      <c r="F71" s="9"/>
      <c r="G71" s="9"/>
      <c r="H71" s="9"/>
      <c r="I71" s="9"/>
      <c r="J71" s="9"/>
      <c r="K71" s="12"/>
    </row>
    <row r="72" spans="2:11" x14ac:dyDescent="0.25">
      <c r="B72" s="8"/>
      <c r="C72" s="9"/>
      <c r="D72" s="23"/>
      <c r="E72" s="9"/>
      <c r="F72" s="9"/>
      <c r="G72" s="9"/>
      <c r="H72" s="9"/>
      <c r="I72" s="9"/>
      <c r="J72" s="9"/>
      <c r="K72" s="12"/>
    </row>
    <row r="73" spans="2:11" x14ac:dyDescent="0.25">
      <c r="B73" s="8"/>
      <c r="C73" s="9"/>
      <c r="D73" s="23"/>
      <c r="E73" s="9"/>
      <c r="F73" s="9"/>
      <c r="G73" s="9"/>
      <c r="H73" s="9"/>
      <c r="I73" s="9"/>
      <c r="J73" s="9"/>
      <c r="K73" s="12"/>
    </row>
    <row r="74" spans="2:11" ht="15.75" thickBot="1" x14ac:dyDescent="0.3">
      <c r="B74" s="13"/>
      <c r="C74" s="14"/>
      <c r="D74" s="24"/>
      <c r="E74" s="14"/>
      <c r="F74" s="14"/>
      <c r="G74" s="14"/>
      <c r="H74" s="14"/>
      <c r="I74" s="14"/>
      <c r="J74" s="14"/>
      <c r="K74" s="17"/>
    </row>
    <row r="75" spans="2:11" x14ac:dyDescent="0.25">
      <c r="B75" s="9"/>
      <c r="C75" s="9"/>
    </row>
    <row r="76" spans="2:11" x14ac:dyDescent="0.25">
      <c r="C76" s="9"/>
    </row>
    <row r="77" spans="2:11" x14ac:dyDescent="0.25">
      <c r="C77" s="9"/>
    </row>
    <row r="78" spans="2:11" x14ac:dyDescent="0.25">
      <c r="C78" s="9"/>
    </row>
    <row r="79" spans="2:11" x14ac:dyDescent="0.25">
      <c r="C79" s="9"/>
    </row>
    <row r="80" spans="2:11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2022-03-02T10:13:17Z</dcterms:modified>
</cp:coreProperties>
</file>