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9D84A6B1-239E-4657-BED6-C8412A5B60E2}" xr6:coauthVersionLast="41" xr6:coauthVersionMax="41" xr10:uidLastSave="{00000000-0000-0000-0000-000000000000}"/>
  <bookViews>
    <workbookView xWindow="-120" yWindow="-120" windowWidth="29040" windowHeight="15840" firstSheet="1" activeTab="10" xr2:uid="{0831170E-5124-493D-8FBC-5E58312EFD65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6" i="8" l="1"/>
  <c r="D106" i="8"/>
  <c r="E105" i="8"/>
  <c r="D105" i="8"/>
  <c r="E104" i="8"/>
  <c r="D104" i="8"/>
  <c r="E103" i="8"/>
  <c r="D103" i="8"/>
  <c r="E102" i="8"/>
  <c r="D102" i="8"/>
  <c r="E101" i="8"/>
  <c r="D101" i="8"/>
  <c r="E100" i="8"/>
  <c r="D100" i="8"/>
  <c r="E99" i="8"/>
  <c r="D99" i="8"/>
  <c r="E98" i="8"/>
  <c r="D98" i="8"/>
  <c r="E97" i="8"/>
  <c r="D97" i="8"/>
  <c r="E96" i="8"/>
  <c r="D96" i="8"/>
  <c r="E95" i="8"/>
  <c r="D95" i="8"/>
  <c r="E94" i="8"/>
  <c r="D94" i="8"/>
  <c r="E93" i="8"/>
  <c r="D93" i="8"/>
  <c r="E92" i="8"/>
  <c r="D92" i="8"/>
  <c r="E91" i="8"/>
  <c r="D91" i="8"/>
  <c r="E90" i="8"/>
  <c r="D90" i="8"/>
  <c r="E89" i="8"/>
  <c r="D89" i="8"/>
  <c r="E88" i="8"/>
  <c r="D88" i="8"/>
  <c r="E87" i="8"/>
  <c r="D87" i="8"/>
  <c r="E86" i="8"/>
  <c r="D86" i="8"/>
  <c r="E85" i="8"/>
  <c r="D85" i="8"/>
  <c r="E84" i="8"/>
  <c r="D84" i="8"/>
  <c r="E83" i="8"/>
  <c r="D83" i="8"/>
  <c r="E82" i="8"/>
  <c r="D82" i="8"/>
  <c r="E81" i="8"/>
  <c r="D81" i="8"/>
  <c r="E80" i="8"/>
  <c r="D80" i="8"/>
  <c r="E79" i="8"/>
  <c r="D79" i="8"/>
  <c r="E78" i="8"/>
  <c r="D78" i="8"/>
  <c r="E77" i="8"/>
  <c r="D77" i="8"/>
  <c r="E76" i="8"/>
  <c r="D76" i="8"/>
  <c r="E75" i="8"/>
  <c r="D75" i="8"/>
  <c r="E74" i="8"/>
  <c r="D74" i="8"/>
  <c r="E73" i="8"/>
  <c r="D73" i="8"/>
  <c r="E72" i="8"/>
  <c r="D72" i="8"/>
  <c r="E71" i="8"/>
  <c r="D71" i="8"/>
  <c r="E70" i="8"/>
  <c r="D70" i="8"/>
  <c r="E69" i="8"/>
  <c r="D69" i="8"/>
  <c r="E68" i="8"/>
  <c r="D68" i="8"/>
  <c r="E67" i="8"/>
  <c r="D67" i="8"/>
  <c r="E66" i="8"/>
  <c r="D66" i="8"/>
  <c r="E65" i="8"/>
  <c r="D65" i="8"/>
  <c r="E64" i="8"/>
  <c r="D64" i="8"/>
  <c r="E63" i="8"/>
  <c r="D63" i="8"/>
  <c r="E62" i="8"/>
  <c r="D62" i="8"/>
  <c r="E61" i="8"/>
  <c r="D61" i="8"/>
  <c r="E60" i="8"/>
  <c r="D60" i="8"/>
  <c r="E59" i="8"/>
  <c r="D59" i="8"/>
  <c r="E58" i="8"/>
  <c r="D58" i="8"/>
  <c r="E57" i="8"/>
  <c r="D57" i="8"/>
  <c r="E56" i="8"/>
  <c r="D56" i="8"/>
  <c r="E55" i="8"/>
  <c r="D55" i="8"/>
  <c r="E54" i="8"/>
  <c r="D54" i="8"/>
  <c r="E53" i="8"/>
  <c r="D53" i="8"/>
  <c r="E52" i="8"/>
  <c r="D52" i="8"/>
  <c r="E51" i="8"/>
  <c r="D51" i="8"/>
  <c r="E50" i="8"/>
  <c r="D50" i="8"/>
  <c r="E49" i="8"/>
  <c r="D49" i="8"/>
  <c r="E48" i="8"/>
  <c r="D48" i="8"/>
  <c r="E47" i="8"/>
  <c r="D47" i="8"/>
  <c r="E46" i="8"/>
  <c r="D46" i="8"/>
  <c r="E45" i="8"/>
  <c r="D45" i="8"/>
  <c r="E44" i="8"/>
  <c r="D44" i="8"/>
  <c r="E43" i="8"/>
  <c r="D43" i="8"/>
  <c r="E42" i="8"/>
  <c r="D42" i="8"/>
  <c r="E41" i="8"/>
  <c r="D41" i="8"/>
  <c r="E40" i="8"/>
  <c r="D40" i="8"/>
  <c r="E39" i="8"/>
  <c r="D39" i="8"/>
  <c r="E38" i="8"/>
  <c r="D38" i="8"/>
  <c r="E37" i="8"/>
  <c r="D37" i="8"/>
  <c r="E36" i="8"/>
  <c r="D36" i="8"/>
  <c r="E35" i="8"/>
  <c r="D35" i="8"/>
  <c r="E34" i="8"/>
  <c r="D34" i="8"/>
  <c r="E33" i="8"/>
  <c r="D33" i="8"/>
  <c r="E32" i="8"/>
  <c r="D32" i="8"/>
  <c r="E31" i="8"/>
  <c r="D31" i="8"/>
  <c r="E30" i="8"/>
  <c r="D30" i="8"/>
  <c r="E29" i="8"/>
  <c r="D29" i="8"/>
  <c r="E28" i="8"/>
  <c r="D28" i="8"/>
  <c r="E27" i="8"/>
  <c r="D27" i="8"/>
  <c r="E26" i="8"/>
  <c r="D26" i="8"/>
  <c r="E25" i="8"/>
  <c r="D25" i="8"/>
  <c r="E24" i="8"/>
  <c r="D24" i="8"/>
  <c r="E23" i="8"/>
  <c r="D23" i="8"/>
  <c r="E22" i="8"/>
  <c r="D22" i="8"/>
  <c r="E21" i="8"/>
  <c r="D21" i="8"/>
  <c r="E20" i="8"/>
  <c r="D20" i="8"/>
  <c r="E19" i="8"/>
  <c r="D19" i="8"/>
  <c r="E18" i="8"/>
  <c r="D18" i="8"/>
  <c r="E17" i="8"/>
  <c r="D17" i="8"/>
  <c r="E16" i="8"/>
  <c r="D16" i="8"/>
  <c r="E15" i="8"/>
  <c r="D15" i="8"/>
  <c r="E14" i="8"/>
  <c r="D14" i="8"/>
  <c r="E13" i="8"/>
  <c r="D13" i="8"/>
  <c r="E12" i="8"/>
  <c r="D12" i="8"/>
  <c r="E11" i="8"/>
  <c r="D11" i="8"/>
  <c r="E10" i="8"/>
  <c r="D10" i="8"/>
  <c r="E9" i="8"/>
  <c r="D9" i="8"/>
  <c r="E8" i="8"/>
  <c r="D8" i="8"/>
  <c r="E7" i="8"/>
  <c r="D7" i="8"/>
  <c r="E6" i="8"/>
  <c r="D6" i="8"/>
  <c r="E5" i="8"/>
  <c r="D5" i="8"/>
  <c r="E4" i="8"/>
  <c r="D4" i="8"/>
  <c r="E3" i="8"/>
  <c r="D3" i="8"/>
  <c r="K23" i="9" l="1"/>
  <c r="K22" i="9"/>
  <c r="K21" i="9"/>
  <c r="K20" i="9"/>
  <c r="K19" i="9"/>
  <c r="K18" i="9"/>
  <c r="K17" i="9"/>
  <c r="K16" i="9"/>
  <c r="K15" i="9"/>
  <c r="K14" i="9"/>
  <c r="K13" i="9"/>
  <c r="K12" i="9"/>
  <c r="K11" i="9"/>
  <c r="K23" i="14"/>
  <c r="K22" i="14"/>
  <c r="K21" i="14"/>
  <c r="K20" i="14"/>
  <c r="K19" i="14"/>
  <c r="K18" i="14"/>
  <c r="K17" i="14"/>
  <c r="K16" i="14"/>
  <c r="K15" i="14"/>
  <c r="K14" i="14"/>
  <c r="K13" i="14"/>
  <c r="K12" i="14"/>
  <c r="K11" i="14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1" i="6"/>
  <c r="K69" i="5"/>
  <c r="K68" i="5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E17" i="13" l="1"/>
  <c r="E18" i="13" l="1"/>
  <c r="E16" i="13"/>
  <c r="E15" i="13"/>
  <c r="E14" i="13"/>
  <c r="E13" i="13"/>
  <c r="T28" i="14" l="1"/>
  <c r="Q28" i="14" a="1"/>
  <c r="Q28" i="14" s="1"/>
  <c r="R28" i="14" s="1"/>
  <c r="S28" i="14" s="1"/>
  <c r="P28" i="14"/>
  <c r="O28" i="14"/>
  <c r="N28" i="14"/>
  <c r="M28" i="14"/>
  <c r="T27" i="14"/>
  <c r="Q27" i="14" a="1"/>
  <c r="Q27" i="14" s="1"/>
  <c r="R27" i="14" s="1"/>
  <c r="S27" i="14" s="1"/>
  <c r="O27" i="14"/>
  <c r="P27" i="14" s="1"/>
  <c r="M27" i="14"/>
  <c r="N27" i="14" s="1"/>
  <c r="T26" i="14"/>
  <c r="Q26" i="14" a="1"/>
  <c r="Q26" i="14" s="1"/>
  <c r="R26" i="14" s="1"/>
  <c r="S26" i="14" s="1"/>
  <c r="O26" i="14"/>
  <c r="P26" i="14" s="1"/>
  <c r="N26" i="14"/>
  <c r="M26" i="14"/>
  <c r="T25" i="14"/>
  <c r="Q25" i="14" a="1"/>
  <c r="Q25" i="14" s="1"/>
  <c r="R25" i="14" s="1"/>
  <c r="S25" i="14" s="1"/>
  <c r="O25" i="14"/>
  <c r="P25" i="14" s="1"/>
  <c r="N25" i="14"/>
  <c r="M25" i="14"/>
  <c r="T24" i="14"/>
  <c r="Q24" i="14" a="1"/>
  <c r="Q24" i="14" s="1"/>
  <c r="R24" i="14" s="1"/>
  <c r="S24" i="14" s="1"/>
  <c r="O24" i="14"/>
  <c r="P24" i="14" s="1"/>
  <c r="M24" i="14"/>
  <c r="N24" i="14" s="1"/>
  <c r="T23" i="14"/>
  <c r="O23" i="14"/>
  <c r="M23" i="14"/>
  <c r="J23" i="14"/>
  <c r="Q23" i="14" s="1" a="1"/>
  <c r="Q23" i="14" s="1"/>
  <c r="R23" i="14" s="1"/>
  <c r="S23" i="14" s="1"/>
  <c r="T22" i="14"/>
  <c r="Q22" i="14" a="1"/>
  <c r="Q22" i="14" s="1"/>
  <c r="R22" i="14" s="1"/>
  <c r="S22" i="14" s="1"/>
  <c r="K101" i="8" s="1" a="1"/>
  <c r="K101" i="8" s="1"/>
  <c r="J22" i="14"/>
  <c r="T21" i="14"/>
  <c r="O21" i="14"/>
  <c r="M21" i="14"/>
  <c r="J21" i="14"/>
  <c r="P21" i="14" s="1"/>
  <c r="T20" i="14"/>
  <c r="J20" i="14"/>
  <c r="Q20" i="14" s="1" a="1"/>
  <c r="Q20" i="14" s="1"/>
  <c r="R20" i="14" s="1"/>
  <c r="S20" i="14" s="1"/>
  <c r="K94" i="8" s="1" a="1"/>
  <c r="K94" i="8" s="1"/>
  <c r="T19" i="14"/>
  <c r="Q19" i="14" a="1"/>
  <c r="Q19" i="14" s="1"/>
  <c r="R19" i="14" s="1"/>
  <c r="S19" i="14" s="1"/>
  <c r="O19" i="14"/>
  <c r="P19" i="14" s="1"/>
  <c r="N19" i="14"/>
  <c r="M19" i="14"/>
  <c r="J19" i="14"/>
  <c r="T18" i="14"/>
  <c r="Q18" i="14" a="1"/>
  <c r="Q18" i="14" s="1"/>
  <c r="R18" i="14" s="1"/>
  <c r="S18" i="14" s="1"/>
  <c r="K92" i="8" s="1" a="1"/>
  <c r="K92" i="8" s="1"/>
  <c r="J18" i="14"/>
  <c r="M18" i="14" s="1"/>
  <c r="T17" i="14"/>
  <c r="O17" i="14"/>
  <c r="P17" i="14" s="1"/>
  <c r="M17" i="14"/>
  <c r="J17" i="14"/>
  <c r="Q17" i="14" s="1" a="1"/>
  <c r="Q17" i="14" s="1"/>
  <c r="R17" i="14" s="1"/>
  <c r="S17" i="14" s="1"/>
  <c r="T16" i="14"/>
  <c r="J16" i="14"/>
  <c r="O16" i="14" s="1"/>
  <c r="P16" i="14" s="1"/>
  <c r="T15" i="14"/>
  <c r="O15" i="14"/>
  <c r="M15" i="14"/>
  <c r="J15" i="14"/>
  <c r="Q15" i="14" s="1" a="1"/>
  <c r="Q15" i="14" s="1"/>
  <c r="R15" i="14" s="1"/>
  <c r="S15" i="14" s="1"/>
  <c r="T14" i="14"/>
  <c r="J14" i="14"/>
  <c r="T13" i="14"/>
  <c r="Q13" i="14" a="1"/>
  <c r="Q13" i="14" s="1"/>
  <c r="R13" i="14" s="1"/>
  <c r="S13" i="14" s="1"/>
  <c r="O13" i="14"/>
  <c r="M13" i="14"/>
  <c r="J13" i="14"/>
  <c r="P13" i="14" s="1"/>
  <c r="T12" i="14"/>
  <c r="O12" i="14"/>
  <c r="J12" i="14"/>
  <c r="Q12" i="14" s="1" a="1"/>
  <c r="Q12" i="14" s="1"/>
  <c r="R12" i="14" s="1"/>
  <c r="S12" i="14" s="1"/>
  <c r="T11" i="14"/>
  <c r="Q11" i="14" a="1"/>
  <c r="Q11" i="14" s="1"/>
  <c r="R11" i="14" s="1"/>
  <c r="S11" i="14" s="1"/>
  <c r="O11" i="14"/>
  <c r="P11" i="14" s="1"/>
  <c r="N11" i="14"/>
  <c r="M11" i="14"/>
  <c r="J11" i="14"/>
  <c r="M13" i="9"/>
  <c r="N13" i="9"/>
  <c r="O13" i="9"/>
  <c r="P13" i="9" s="1"/>
  <c r="Q13" i="9" a="1"/>
  <c r="Q13" i="9" s="1"/>
  <c r="R13" i="9" s="1"/>
  <c r="S13" i="9" s="1"/>
  <c r="T13" i="9"/>
  <c r="M14" i="9"/>
  <c r="N14" i="9"/>
  <c r="O14" i="9"/>
  <c r="P14" i="9"/>
  <c r="Q14" i="9" a="1"/>
  <c r="Q14" i="9" s="1"/>
  <c r="R14" i="9" s="1"/>
  <c r="S14" i="9" s="1"/>
  <c r="L83" i="8" s="1" a="1"/>
  <c r="L83" i="8" s="1"/>
  <c r="T14" i="9"/>
  <c r="M15" i="9"/>
  <c r="N15" i="9" s="1"/>
  <c r="O15" i="9"/>
  <c r="P15" i="9" s="1"/>
  <c r="Q15" i="9" a="1"/>
  <c r="Q15" i="9" s="1"/>
  <c r="R15" i="9" s="1"/>
  <c r="S15" i="9" s="1"/>
  <c r="T15" i="9"/>
  <c r="M16" i="9"/>
  <c r="N16" i="9"/>
  <c r="O16" i="9"/>
  <c r="P16" i="9"/>
  <c r="Q16" i="9" a="1"/>
  <c r="Q16" i="9" s="1"/>
  <c r="R16" i="9" s="1"/>
  <c r="S16" i="9" s="1"/>
  <c r="T16" i="9"/>
  <c r="M17" i="9"/>
  <c r="N17" i="9"/>
  <c r="O17" i="9"/>
  <c r="P17" i="9" s="1"/>
  <c r="Q17" i="9" a="1"/>
  <c r="Q17" i="9" s="1"/>
  <c r="R17" i="9" s="1"/>
  <c r="S17" i="9" s="1"/>
  <c r="T17" i="9"/>
  <c r="M18" i="9"/>
  <c r="N18" i="9"/>
  <c r="O18" i="9"/>
  <c r="P18" i="9" s="1"/>
  <c r="Q18" i="9" a="1"/>
  <c r="Q18" i="9" s="1"/>
  <c r="R18" i="9" s="1"/>
  <c r="S18" i="9" s="1"/>
  <c r="L92" i="8" s="1" a="1"/>
  <c r="L92" i="8" s="1"/>
  <c r="T18" i="9"/>
  <c r="M19" i="9"/>
  <c r="N19" i="9" s="1"/>
  <c r="O19" i="9"/>
  <c r="P19" i="9"/>
  <c r="Q19" i="9" a="1"/>
  <c r="Q19" i="9" s="1"/>
  <c r="R19" i="9" s="1"/>
  <c r="S19" i="9" s="1"/>
  <c r="L93" i="8" s="1" a="1"/>
  <c r="L93" i="8" s="1"/>
  <c r="T19" i="9"/>
  <c r="M20" i="9"/>
  <c r="N20" i="9" s="1"/>
  <c r="O20" i="9"/>
  <c r="P20" i="9" s="1"/>
  <c r="Q20" i="9" a="1"/>
  <c r="Q20" i="9" s="1"/>
  <c r="R20" i="9" s="1"/>
  <c r="S20" i="9" s="1"/>
  <c r="T20" i="9"/>
  <c r="M21" i="9"/>
  <c r="N21" i="9"/>
  <c r="O21" i="9"/>
  <c r="P21" i="9" s="1"/>
  <c r="Q21" i="9" a="1"/>
  <c r="Q21" i="9" s="1"/>
  <c r="R21" i="9" s="1"/>
  <c r="S21" i="9" s="1"/>
  <c r="T21" i="9"/>
  <c r="M22" i="9"/>
  <c r="N22" i="9" s="1"/>
  <c r="O22" i="9"/>
  <c r="P22" i="9"/>
  <c r="Q22" i="9" a="1"/>
  <c r="Q22" i="9" s="1"/>
  <c r="R22" i="9" s="1"/>
  <c r="S22" i="9" s="1"/>
  <c r="L101" i="8" s="1" a="1"/>
  <c r="L101" i="8" s="1"/>
  <c r="T22" i="9"/>
  <c r="M23" i="9"/>
  <c r="N23" i="9" s="1"/>
  <c r="O23" i="9"/>
  <c r="P23" i="9"/>
  <c r="Q23" i="9" a="1"/>
  <c r="Q23" i="9" s="1"/>
  <c r="R23" i="9" s="1"/>
  <c r="S23" i="9" s="1"/>
  <c r="T23" i="9"/>
  <c r="J13" i="9"/>
  <c r="J14" i="9"/>
  <c r="J15" i="9"/>
  <c r="J16" i="9"/>
  <c r="J17" i="9"/>
  <c r="J18" i="9"/>
  <c r="J19" i="9"/>
  <c r="J20" i="9"/>
  <c r="J21" i="9"/>
  <c r="J22" i="9"/>
  <c r="J23" i="9"/>
  <c r="J13" i="10"/>
  <c r="J14" i="10"/>
  <c r="J15" i="10"/>
  <c r="J16" i="10"/>
  <c r="Q16" i="10" s="1" a="1"/>
  <c r="Q16" i="10" s="1"/>
  <c r="R16" i="10" s="1"/>
  <c r="S16" i="10" s="1"/>
  <c r="J87" i="8" s="1" a="1"/>
  <c r="J87" i="8" s="1"/>
  <c r="J17" i="10"/>
  <c r="J18" i="10"/>
  <c r="J19" i="10"/>
  <c r="J20" i="10"/>
  <c r="J21" i="10"/>
  <c r="J22" i="10"/>
  <c r="J23" i="10"/>
  <c r="M13" i="10"/>
  <c r="N13" i="10" s="1"/>
  <c r="O13" i="10"/>
  <c r="P13" i="10" s="1"/>
  <c r="Q13" i="10" a="1"/>
  <c r="Q13" i="10" s="1"/>
  <c r="R13" i="10" s="1"/>
  <c r="S13" i="10" s="1"/>
  <c r="T13" i="10"/>
  <c r="Q14" i="10" a="1"/>
  <c r="Q14" i="10" s="1"/>
  <c r="R14" i="10" s="1"/>
  <c r="S14" i="10" s="1"/>
  <c r="T14" i="10"/>
  <c r="M15" i="10"/>
  <c r="O15" i="10"/>
  <c r="P15" i="10"/>
  <c r="T15" i="10"/>
  <c r="T16" i="10"/>
  <c r="M17" i="10"/>
  <c r="N17" i="10" s="1"/>
  <c r="O17" i="10"/>
  <c r="P17" i="10" s="1"/>
  <c r="Q17" i="10" a="1"/>
  <c r="Q17" i="10" s="1"/>
  <c r="R17" i="10" s="1"/>
  <c r="S17" i="10" s="1"/>
  <c r="T17" i="10"/>
  <c r="T18" i="10"/>
  <c r="M19" i="10"/>
  <c r="O19" i="10"/>
  <c r="P19" i="10" s="1"/>
  <c r="T19" i="10"/>
  <c r="M20" i="10"/>
  <c r="N20" i="10"/>
  <c r="O20" i="10"/>
  <c r="P20" i="10" s="1"/>
  <c r="Q20" i="10" a="1"/>
  <c r="Q20" i="10" s="1"/>
  <c r="R20" i="10" s="1"/>
  <c r="S20" i="10" s="1"/>
  <c r="J94" i="8" s="1" a="1"/>
  <c r="J94" i="8" s="1"/>
  <c r="T20" i="10"/>
  <c r="M21" i="10"/>
  <c r="N21" i="10" s="1"/>
  <c r="O21" i="10"/>
  <c r="P21" i="10" s="1"/>
  <c r="Q21" i="10" a="1"/>
  <c r="Q21" i="10" s="1"/>
  <c r="R21" i="10" s="1"/>
  <c r="S21" i="10" s="1"/>
  <c r="T21" i="10"/>
  <c r="M22" i="10"/>
  <c r="N22" i="10" s="1"/>
  <c r="O22" i="10"/>
  <c r="P22" i="10"/>
  <c r="Q22" i="10" a="1"/>
  <c r="Q22" i="10" s="1"/>
  <c r="R22" i="10" s="1"/>
  <c r="S22" i="10" s="1"/>
  <c r="T22" i="10"/>
  <c r="M23" i="10"/>
  <c r="N23" i="10" s="1"/>
  <c r="O23" i="10"/>
  <c r="P23" i="10"/>
  <c r="Q23" i="10" a="1"/>
  <c r="Q23" i="10" s="1"/>
  <c r="R23" i="10" s="1"/>
  <c r="S23" i="10" s="1"/>
  <c r="T23" i="10"/>
  <c r="M24" i="10"/>
  <c r="N24" i="10"/>
  <c r="O24" i="10"/>
  <c r="P24" i="10"/>
  <c r="Q24" i="10" a="1"/>
  <c r="Q24" i="10" s="1"/>
  <c r="R24" i="10" s="1"/>
  <c r="S24" i="10" s="1"/>
  <c r="T24" i="10"/>
  <c r="M25" i="10"/>
  <c r="N25" i="10"/>
  <c r="O25" i="10"/>
  <c r="P25" i="10" s="1"/>
  <c r="Q25" i="10" a="1"/>
  <c r="Q25" i="10" s="1"/>
  <c r="R25" i="10" s="1"/>
  <c r="S25" i="10" s="1"/>
  <c r="T25" i="10"/>
  <c r="M26" i="10"/>
  <c r="N26" i="10"/>
  <c r="O26" i="10"/>
  <c r="P26" i="10"/>
  <c r="Q26" i="10" a="1"/>
  <c r="Q26" i="10" s="1"/>
  <c r="R26" i="10" s="1"/>
  <c r="S26" i="10" s="1"/>
  <c r="T26" i="10"/>
  <c r="M27" i="10"/>
  <c r="N27" i="10" s="1"/>
  <c r="O27" i="10"/>
  <c r="P27" i="10"/>
  <c r="Q27" i="10" a="1"/>
  <c r="Q27" i="10" s="1"/>
  <c r="R27" i="10" s="1"/>
  <c r="S27" i="10" s="1"/>
  <c r="T27" i="10"/>
  <c r="M28" i="10"/>
  <c r="N28" i="10"/>
  <c r="O28" i="10"/>
  <c r="P28" i="10" s="1"/>
  <c r="Q28" i="10" a="1"/>
  <c r="Q28" i="10" s="1"/>
  <c r="R28" i="10" s="1"/>
  <c r="S28" i="10" s="1"/>
  <c r="T28" i="10"/>
  <c r="T62" i="5"/>
  <c r="Q62" i="5" a="1"/>
  <c r="Q62" i="5" s="1"/>
  <c r="R62" i="5" s="1"/>
  <c r="S62" i="5" s="1"/>
  <c r="P62" i="5"/>
  <c r="O62" i="5"/>
  <c r="N62" i="5"/>
  <c r="M62" i="5"/>
  <c r="T61" i="5"/>
  <c r="Q61" i="5" a="1"/>
  <c r="Q61" i="5" s="1"/>
  <c r="R61" i="5" s="1"/>
  <c r="S61" i="5" s="1"/>
  <c r="O61" i="5"/>
  <c r="P61" i="5" s="1"/>
  <c r="M61" i="5"/>
  <c r="N61" i="5" s="1"/>
  <c r="T60" i="5"/>
  <c r="Q60" i="5" a="1"/>
  <c r="Q60" i="5" s="1"/>
  <c r="R60" i="5" s="1"/>
  <c r="S60" i="5" s="1"/>
  <c r="P60" i="5"/>
  <c r="O60" i="5"/>
  <c r="N60" i="5"/>
  <c r="M60" i="5"/>
  <c r="T59" i="5"/>
  <c r="Q59" i="5" a="1"/>
  <c r="Q59" i="5" s="1"/>
  <c r="R59" i="5" s="1"/>
  <c r="S59" i="5" s="1"/>
  <c r="O59" i="5"/>
  <c r="P59" i="5" s="1"/>
  <c r="N59" i="5"/>
  <c r="M59" i="5"/>
  <c r="T58" i="5"/>
  <c r="Q58" i="5" a="1"/>
  <c r="Q58" i="5" s="1"/>
  <c r="R58" i="5" s="1"/>
  <c r="S58" i="5" s="1"/>
  <c r="P58" i="5"/>
  <c r="O58" i="5"/>
  <c r="M58" i="5"/>
  <c r="N58" i="5" s="1"/>
  <c r="T57" i="5"/>
  <c r="Q57" i="5" a="1"/>
  <c r="Q57" i="5" s="1"/>
  <c r="R57" i="5" s="1"/>
  <c r="S57" i="5" s="1"/>
  <c r="P57" i="5"/>
  <c r="O57" i="5"/>
  <c r="M57" i="5"/>
  <c r="N57" i="5" s="1"/>
  <c r="T56" i="5"/>
  <c r="Q56" i="5" a="1"/>
  <c r="Q56" i="5" s="1"/>
  <c r="R56" i="5" s="1"/>
  <c r="S56" i="5" s="1"/>
  <c r="O56" i="5"/>
  <c r="P56" i="5" s="1"/>
  <c r="N56" i="5"/>
  <c r="M56" i="5"/>
  <c r="T55" i="5"/>
  <c r="Q55" i="5" a="1"/>
  <c r="Q55" i="5" s="1"/>
  <c r="R55" i="5" s="1"/>
  <c r="S55" i="5" s="1"/>
  <c r="O55" i="5"/>
  <c r="P55" i="5" s="1"/>
  <c r="M55" i="5"/>
  <c r="N55" i="5" s="1"/>
  <c r="T54" i="5"/>
  <c r="Q54" i="5" a="1"/>
  <c r="Q54" i="5" s="1"/>
  <c r="R54" i="5" s="1"/>
  <c r="S54" i="5" s="1"/>
  <c r="P54" i="5"/>
  <c r="O54" i="5"/>
  <c r="N54" i="5"/>
  <c r="M54" i="5"/>
  <c r="T53" i="5"/>
  <c r="Q53" i="5" a="1"/>
  <c r="Q53" i="5" s="1"/>
  <c r="R53" i="5" s="1"/>
  <c r="S53" i="5" s="1"/>
  <c r="O53" i="5"/>
  <c r="P53" i="5" s="1"/>
  <c r="M53" i="5"/>
  <c r="N53" i="5" s="1"/>
  <c r="T52" i="5"/>
  <c r="Q52" i="5" a="1"/>
  <c r="Q52" i="5" s="1"/>
  <c r="R52" i="5" s="1"/>
  <c r="S52" i="5" s="1"/>
  <c r="P52" i="5"/>
  <c r="O52" i="5"/>
  <c r="N52" i="5"/>
  <c r="M52" i="5"/>
  <c r="T51" i="5"/>
  <c r="Q51" i="5" a="1"/>
  <c r="Q51" i="5" s="1"/>
  <c r="R51" i="5" s="1"/>
  <c r="S51" i="5" s="1"/>
  <c r="O51" i="5"/>
  <c r="P51" i="5" s="1"/>
  <c r="M51" i="5"/>
  <c r="N51" i="5" s="1"/>
  <c r="T50" i="5"/>
  <c r="Q50" i="5" a="1"/>
  <c r="Q50" i="5" s="1"/>
  <c r="R50" i="5" s="1"/>
  <c r="S50" i="5" s="1"/>
  <c r="P50" i="5"/>
  <c r="O50" i="5"/>
  <c r="M50" i="5"/>
  <c r="N50" i="5" s="1"/>
  <c r="T49" i="5"/>
  <c r="Q49" i="5" a="1"/>
  <c r="Q49" i="5" s="1"/>
  <c r="R49" i="5" s="1"/>
  <c r="S49" i="5" s="1"/>
  <c r="O49" i="5"/>
  <c r="P49" i="5" s="1"/>
  <c r="M49" i="5"/>
  <c r="N49" i="5" s="1"/>
  <c r="T48" i="5"/>
  <c r="Q48" i="5" a="1"/>
  <c r="Q48" i="5" s="1"/>
  <c r="R48" i="5" s="1"/>
  <c r="S48" i="5" s="1"/>
  <c r="O48" i="5"/>
  <c r="P48" i="5" s="1"/>
  <c r="N48" i="5"/>
  <c r="M48" i="5"/>
  <c r="T47" i="5"/>
  <c r="Q47" i="5" a="1"/>
  <c r="Q47" i="5" s="1"/>
  <c r="R47" i="5" s="1"/>
  <c r="S47" i="5" s="1"/>
  <c r="O47" i="5"/>
  <c r="P47" i="5" s="1"/>
  <c r="M47" i="5"/>
  <c r="N47" i="5" s="1"/>
  <c r="T46" i="5"/>
  <c r="Q46" i="5" a="1"/>
  <c r="Q46" i="5" s="1"/>
  <c r="R46" i="5" s="1"/>
  <c r="S46" i="5" s="1"/>
  <c r="P46" i="5"/>
  <c r="O46" i="5"/>
  <c r="N46" i="5"/>
  <c r="M46" i="5"/>
  <c r="T45" i="5"/>
  <c r="Q45" i="5" a="1"/>
  <c r="Q45" i="5" s="1"/>
  <c r="R45" i="5" s="1"/>
  <c r="S45" i="5" s="1"/>
  <c r="O45" i="5"/>
  <c r="P45" i="5" s="1"/>
  <c r="N45" i="5"/>
  <c r="M45" i="5"/>
  <c r="T44" i="5"/>
  <c r="Q44" i="5" a="1"/>
  <c r="Q44" i="5" s="1"/>
  <c r="R44" i="5" s="1"/>
  <c r="S44" i="5" s="1"/>
  <c r="P44" i="5"/>
  <c r="O44" i="5"/>
  <c r="N44" i="5"/>
  <c r="M44" i="5"/>
  <c r="T43" i="5"/>
  <c r="Q43" i="5" a="1"/>
  <c r="Q43" i="5" s="1"/>
  <c r="R43" i="5" s="1"/>
  <c r="S43" i="5" s="1"/>
  <c r="P43" i="5"/>
  <c r="O43" i="5"/>
  <c r="M43" i="5"/>
  <c r="N43" i="5" s="1"/>
  <c r="T42" i="5"/>
  <c r="Q42" i="5" a="1"/>
  <c r="Q42" i="5" s="1"/>
  <c r="R42" i="5" s="1"/>
  <c r="S42" i="5" s="1"/>
  <c r="P42" i="5"/>
  <c r="O42" i="5"/>
  <c r="M42" i="5"/>
  <c r="N42" i="5" s="1"/>
  <c r="T41" i="5"/>
  <c r="Q41" i="5" a="1"/>
  <c r="Q41" i="5" s="1"/>
  <c r="R41" i="5" s="1"/>
  <c r="S41" i="5" s="1"/>
  <c r="O41" i="5"/>
  <c r="P41" i="5" s="1"/>
  <c r="N41" i="5"/>
  <c r="M41" i="5"/>
  <c r="T40" i="5"/>
  <c r="Q40" i="5" a="1"/>
  <c r="Q40" i="5" s="1"/>
  <c r="R40" i="5" s="1"/>
  <c r="S40" i="5" s="1"/>
  <c r="O40" i="5"/>
  <c r="P40" i="5" s="1"/>
  <c r="N40" i="5"/>
  <c r="M40" i="5"/>
  <c r="T39" i="5"/>
  <c r="Q39" i="5" a="1"/>
  <c r="Q39" i="5" s="1"/>
  <c r="R39" i="5" s="1"/>
  <c r="S39" i="5" s="1"/>
  <c r="P39" i="5"/>
  <c r="O39" i="5"/>
  <c r="M39" i="5"/>
  <c r="N39" i="5" s="1"/>
  <c r="T38" i="5"/>
  <c r="Q38" i="5" a="1"/>
  <c r="Q38" i="5" s="1"/>
  <c r="R38" i="5" s="1"/>
  <c r="S38" i="5" s="1"/>
  <c r="P38" i="5"/>
  <c r="O38" i="5"/>
  <c r="N38" i="5"/>
  <c r="M38" i="5"/>
  <c r="T37" i="5"/>
  <c r="Q37" i="5" a="1"/>
  <c r="Q37" i="5" s="1"/>
  <c r="R37" i="5" s="1"/>
  <c r="S37" i="5" s="1"/>
  <c r="O37" i="5"/>
  <c r="P37" i="5" s="1"/>
  <c r="N37" i="5"/>
  <c r="M37" i="5"/>
  <c r="T36" i="5"/>
  <c r="Q36" i="5" a="1"/>
  <c r="Q36" i="5" s="1"/>
  <c r="R36" i="5" s="1"/>
  <c r="S36" i="5" s="1"/>
  <c r="P36" i="5"/>
  <c r="O36" i="5"/>
  <c r="N36" i="5"/>
  <c r="M36" i="5"/>
  <c r="T35" i="5"/>
  <c r="Q35" i="5" a="1"/>
  <c r="Q35" i="5" s="1"/>
  <c r="R35" i="5" s="1"/>
  <c r="S35" i="5" s="1"/>
  <c r="P35" i="5"/>
  <c r="O35" i="5"/>
  <c r="M35" i="5"/>
  <c r="N35" i="5" s="1"/>
  <c r="T34" i="5"/>
  <c r="Q34" i="5" a="1"/>
  <c r="Q34" i="5" s="1"/>
  <c r="R34" i="5" s="1"/>
  <c r="S34" i="5" s="1"/>
  <c r="P34" i="5"/>
  <c r="O34" i="5"/>
  <c r="M34" i="5"/>
  <c r="N34" i="5" s="1"/>
  <c r="T33" i="5"/>
  <c r="Q33" i="5" a="1"/>
  <c r="Q33" i="5" s="1"/>
  <c r="R33" i="5" s="1"/>
  <c r="S33" i="5" s="1"/>
  <c r="O33" i="5"/>
  <c r="P33" i="5" s="1"/>
  <c r="N33" i="5"/>
  <c r="M33" i="5"/>
  <c r="T32" i="5"/>
  <c r="Q32" i="5" a="1"/>
  <c r="Q32" i="5" s="1"/>
  <c r="R32" i="5" s="1"/>
  <c r="S32" i="5" s="1"/>
  <c r="O32" i="5"/>
  <c r="P32" i="5" s="1"/>
  <c r="N32" i="5"/>
  <c r="M32" i="5"/>
  <c r="T31" i="5"/>
  <c r="Q31" i="5" a="1"/>
  <c r="Q31" i="5" s="1"/>
  <c r="R31" i="5" s="1"/>
  <c r="S31" i="5" s="1"/>
  <c r="P31" i="5"/>
  <c r="O31" i="5"/>
  <c r="M31" i="5"/>
  <c r="N31" i="5" s="1"/>
  <c r="T30" i="5"/>
  <c r="Q30" i="5" a="1"/>
  <c r="Q30" i="5" s="1"/>
  <c r="R30" i="5" s="1"/>
  <c r="S30" i="5" s="1"/>
  <c r="H39" i="8" s="1" a="1"/>
  <c r="H39" i="8" s="1"/>
  <c r="P30" i="5"/>
  <c r="O30" i="5"/>
  <c r="N30" i="5"/>
  <c r="M30" i="5"/>
  <c r="T29" i="5"/>
  <c r="Q29" i="5" a="1"/>
  <c r="Q29" i="5" s="1"/>
  <c r="R29" i="5" s="1"/>
  <c r="S29" i="5" s="1"/>
  <c r="O29" i="5"/>
  <c r="P29" i="5" s="1"/>
  <c r="N29" i="5"/>
  <c r="M29" i="5"/>
  <c r="T28" i="5"/>
  <c r="Q28" i="5" a="1"/>
  <c r="Q28" i="5" s="1"/>
  <c r="R28" i="5" s="1"/>
  <c r="S28" i="5" s="1"/>
  <c r="H35" i="8" s="1" a="1"/>
  <c r="H35" i="8" s="1"/>
  <c r="P28" i="5"/>
  <c r="O28" i="5"/>
  <c r="N28" i="5"/>
  <c r="M28" i="5"/>
  <c r="T27" i="5"/>
  <c r="Q27" i="5" a="1"/>
  <c r="Q27" i="5" s="1"/>
  <c r="R27" i="5" s="1"/>
  <c r="S27" i="5" s="1"/>
  <c r="P27" i="5"/>
  <c r="O27" i="5"/>
  <c r="M27" i="5"/>
  <c r="N27" i="5" s="1"/>
  <c r="T26" i="5"/>
  <c r="Q26" i="5"/>
  <c r="R26" i="5" s="1"/>
  <c r="S26" i="5" s="1"/>
  <c r="H33" i="8" s="1" a="1"/>
  <c r="H33" i="8" s="1"/>
  <c r="Q26" i="5" a="1"/>
  <c r="O26" i="5"/>
  <c r="P26" i="5" s="1"/>
  <c r="M26" i="5"/>
  <c r="N26" i="5" s="1"/>
  <c r="T25" i="5"/>
  <c r="Q25" i="5" a="1"/>
  <c r="Q25" i="5" s="1"/>
  <c r="R25" i="5" s="1"/>
  <c r="S25" i="5" s="1"/>
  <c r="O25" i="5"/>
  <c r="P25" i="5" s="1"/>
  <c r="N25" i="5"/>
  <c r="M25" i="5"/>
  <c r="T24" i="5"/>
  <c r="Q24" i="5" a="1"/>
  <c r="Q24" i="5" s="1"/>
  <c r="R24" i="5" s="1"/>
  <c r="S24" i="5" s="1"/>
  <c r="O24" i="5"/>
  <c r="P24" i="5" s="1"/>
  <c r="N24" i="5"/>
  <c r="M24" i="5"/>
  <c r="T23" i="5"/>
  <c r="Q23" i="5" a="1"/>
  <c r="Q23" i="5" s="1"/>
  <c r="R23" i="5" s="1"/>
  <c r="S23" i="5" s="1"/>
  <c r="P23" i="5"/>
  <c r="O23" i="5"/>
  <c r="M23" i="5"/>
  <c r="N23" i="5" s="1"/>
  <c r="T22" i="5"/>
  <c r="Q22" i="5" a="1"/>
  <c r="Q22" i="5" s="1"/>
  <c r="R22" i="5" s="1"/>
  <c r="S22" i="5" s="1"/>
  <c r="H28" i="8" s="1" a="1"/>
  <c r="H28" i="8" s="1"/>
  <c r="P22" i="5"/>
  <c r="O22" i="5"/>
  <c r="N22" i="5"/>
  <c r="M22" i="5"/>
  <c r="T21" i="5"/>
  <c r="Q21" i="5" a="1"/>
  <c r="Q21" i="5" s="1"/>
  <c r="R21" i="5" s="1"/>
  <c r="S21" i="5" s="1"/>
  <c r="O21" i="5"/>
  <c r="P21" i="5" s="1"/>
  <c r="N21" i="5"/>
  <c r="M21" i="5"/>
  <c r="T20" i="5"/>
  <c r="Q20" i="5" a="1"/>
  <c r="Q20" i="5" s="1"/>
  <c r="R20" i="5" s="1"/>
  <c r="S20" i="5" s="1"/>
  <c r="H25" i="8" s="1" a="1"/>
  <c r="H25" i="8" s="1"/>
  <c r="P20" i="5"/>
  <c r="O20" i="5"/>
  <c r="M20" i="5"/>
  <c r="N20" i="5" s="1"/>
  <c r="T19" i="5"/>
  <c r="Q19" i="5" a="1"/>
  <c r="Q19" i="5" s="1"/>
  <c r="R19" i="5" s="1"/>
  <c r="S19" i="5" s="1"/>
  <c r="P19" i="5"/>
  <c r="O19" i="5"/>
  <c r="M19" i="5"/>
  <c r="N19" i="5" s="1"/>
  <c r="T18" i="5"/>
  <c r="Q18" i="5" a="1"/>
  <c r="Q18" i="5" s="1"/>
  <c r="R18" i="5" s="1"/>
  <c r="S18" i="5" s="1"/>
  <c r="O18" i="5"/>
  <c r="P18" i="5" s="1"/>
  <c r="M18" i="5"/>
  <c r="N18" i="5" s="1"/>
  <c r="T17" i="5"/>
  <c r="Q17" i="5" a="1"/>
  <c r="Q17" i="5" s="1"/>
  <c r="R17" i="5" s="1"/>
  <c r="S17" i="5" s="1"/>
  <c r="O17" i="5"/>
  <c r="P17" i="5" s="1"/>
  <c r="N17" i="5"/>
  <c r="M17" i="5"/>
  <c r="T16" i="5"/>
  <c r="Q16" i="5" a="1"/>
  <c r="Q16" i="5" s="1"/>
  <c r="R16" i="5" s="1"/>
  <c r="S16" i="5" s="1"/>
  <c r="O16" i="5"/>
  <c r="P16" i="5" s="1"/>
  <c r="N16" i="5"/>
  <c r="M16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L96" i="8" l="1" a="1"/>
  <c r="L96" i="8" s="1"/>
  <c r="L95" i="8" a="1"/>
  <c r="L95" i="8" s="1"/>
  <c r="L97" i="8" a="1"/>
  <c r="L97" i="8" s="1"/>
  <c r="L98" i="8" a="1"/>
  <c r="L98" i="8" s="1"/>
  <c r="L99" i="8" a="1"/>
  <c r="L99" i="8" s="1"/>
  <c r="L100" i="8" a="1"/>
  <c r="L100" i="8" s="1"/>
  <c r="L84" i="8" a="1"/>
  <c r="L84" i="8" s="1"/>
  <c r="L85" i="8" a="1"/>
  <c r="L85" i="8" s="1"/>
  <c r="L86" i="8" a="1"/>
  <c r="L86" i="8" s="1"/>
  <c r="L12" i="8" a="1"/>
  <c r="L12" i="8" s="1"/>
  <c r="L20" i="8" a="1"/>
  <c r="L20" i="8" s="1"/>
  <c r="L28" i="8" a="1"/>
  <c r="L28" i="8" s="1"/>
  <c r="L35" i="8" a="1"/>
  <c r="L35" i="8" s="1"/>
  <c r="L42" i="8" a="1"/>
  <c r="L42" i="8" s="1"/>
  <c r="L50" i="8" a="1"/>
  <c r="L50" i="8" s="1"/>
  <c r="L58" i="8" a="1"/>
  <c r="L58" i="8" s="1"/>
  <c r="L65" i="8" a="1"/>
  <c r="L65" i="8" s="1"/>
  <c r="L72" i="8" a="1"/>
  <c r="L72" i="8" s="1"/>
  <c r="L80" i="8" a="1"/>
  <c r="L80" i="8" s="1"/>
  <c r="L41" i="8" a="1"/>
  <c r="L41" i="8" s="1"/>
  <c r="L13" i="8" a="1"/>
  <c r="L13" i="8" s="1"/>
  <c r="L21" i="8" a="1"/>
  <c r="L21" i="8" s="1"/>
  <c r="L29" i="8" a="1"/>
  <c r="L29" i="8" s="1"/>
  <c r="L43" i="8" a="1"/>
  <c r="L43" i="8" s="1"/>
  <c r="L51" i="8" a="1"/>
  <c r="L51" i="8" s="1"/>
  <c r="L59" i="8" a="1"/>
  <c r="L59" i="8" s="1"/>
  <c r="L66" i="8" a="1"/>
  <c r="L66" i="8" s="1"/>
  <c r="L73" i="8" a="1"/>
  <c r="L73" i="8" s="1"/>
  <c r="L81" i="8" a="1"/>
  <c r="L81" i="8" s="1"/>
  <c r="L79" i="8" a="1"/>
  <c r="L79" i="8" s="1"/>
  <c r="L14" i="8" a="1"/>
  <c r="L14" i="8" s="1"/>
  <c r="L22" i="8" a="1"/>
  <c r="L22" i="8" s="1"/>
  <c r="L30" i="8" a="1"/>
  <c r="L30" i="8" s="1"/>
  <c r="L36" i="8" a="1"/>
  <c r="L36" i="8" s="1"/>
  <c r="L44" i="8" a="1"/>
  <c r="L44" i="8" s="1"/>
  <c r="L52" i="8" a="1"/>
  <c r="L52" i="8" s="1"/>
  <c r="L60" i="8" a="1"/>
  <c r="L60" i="8" s="1"/>
  <c r="L67" i="8" a="1"/>
  <c r="L67" i="8" s="1"/>
  <c r="L74" i="8" a="1"/>
  <c r="L74" i="8" s="1"/>
  <c r="L82" i="8" a="1"/>
  <c r="L82" i="8" s="1"/>
  <c r="L71" i="8" a="1"/>
  <c r="L71" i="8" s="1"/>
  <c r="L15" i="8" a="1"/>
  <c r="L15" i="8" s="1"/>
  <c r="L23" i="8" a="1"/>
  <c r="L23" i="8" s="1"/>
  <c r="L31" i="8" a="1"/>
  <c r="L31" i="8" s="1"/>
  <c r="L37" i="8" a="1"/>
  <c r="L37" i="8" s="1"/>
  <c r="L45" i="8" a="1"/>
  <c r="L45" i="8" s="1"/>
  <c r="L53" i="8" a="1"/>
  <c r="L53" i="8" s="1"/>
  <c r="L61" i="8" a="1"/>
  <c r="L61" i="8" s="1"/>
  <c r="L75" i="8" a="1"/>
  <c r="L75" i="8" s="1"/>
  <c r="L64" i="8" a="1"/>
  <c r="L64" i="8" s="1"/>
  <c r="L16" i="8" a="1"/>
  <c r="L16" i="8" s="1"/>
  <c r="L24" i="8" a="1"/>
  <c r="L24" i="8" s="1"/>
  <c r="L38" i="8" a="1"/>
  <c r="L38" i="8" s="1"/>
  <c r="L46" i="8" a="1"/>
  <c r="L46" i="8" s="1"/>
  <c r="L54" i="8" a="1"/>
  <c r="L54" i="8" s="1"/>
  <c r="L62" i="8" a="1"/>
  <c r="L62" i="8" s="1"/>
  <c r="L68" i="8" a="1"/>
  <c r="L68" i="8" s="1"/>
  <c r="L76" i="8" a="1"/>
  <c r="L76" i="8" s="1"/>
  <c r="L49" i="8" a="1"/>
  <c r="L49" i="8" s="1"/>
  <c r="L17" i="8" a="1"/>
  <c r="L17" i="8" s="1"/>
  <c r="L25" i="8" a="1"/>
  <c r="L25" i="8" s="1"/>
  <c r="L32" i="8" a="1"/>
  <c r="L32" i="8" s="1"/>
  <c r="L39" i="8" a="1"/>
  <c r="L39" i="8" s="1"/>
  <c r="L47" i="8" a="1"/>
  <c r="L47" i="8" s="1"/>
  <c r="L55" i="8" a="1"/>
  <c r="L55" i="8" s="1"/>
  <c r="L63" i="8" a="1"/>
  <c r="L63" i="8" s="1"/>
  <c r="L69" i="8" a="1"/>
  <c r="L69" i="8" s="1"/>
  <c r="L77" i="8" a="1"/>
  <c r="L77" i="8" s="1"/>
  <c r="L19" i="8" a="1"/>
  <c r="L19" i="8" s="1"/>
  <c r="L34" i="8" a="1"/>
  <c r="L34" i="8" s="1"/>
  <c r="L10" i="8" a="1"/>
  <c r="L10" i="8" s="1"/>
  <c r="L18" i="8" a="1"/>
  <c r="L18" i="8" s="1"/>
  <c r="L26" i="8" a="1"/>
  <c r="L26" i="8" s="1"/>
  <c r="L33" i="8" a="1"/>
  <c r="L33" i="8" s="1"/>
  <c r="L40" i="8" a="1"/>
  <c r="L40" i="8" s="1"/>
  <c r="L48" i="8" a="1"/>
  <c r="L48" i="8" s="1"/>
  <c r="L56" i="8" a="1"/>
  <c r="L56" i="8" s="1"/>
  <c r="L70" i="8" a="1"/>
  <c r="L70" i="8" s="1"/>
  <c r="L78" i="8" a="1"/>
  <c r="L78" i="8" s="1"/>
  <c r="L11" i="8" a="1"/>
  <c r="L11" i="8" s="1"/>
  <c r="L27" i="8" a="1"/>
  <c r="L27" i="8" s="1"/>
  <c r="L57" i="8" a="1"/>
  <c r="L57" i="8" s="1"/>
  <c r="L103" i="8" a="1"/>
  <c r="L103" i="8" s="1"/>
  <c r="L104" i="8" a="1"/>
  <c r="L104" i="8" s="1"/>
  <c r="L105" i="8" a="1"/>
  <c r="L105" i="8" s="1"/>
  <c r="L106" i="8" a="1"/>
  <c r="L106" i="8" s="1"/>
  <c r="L102" i="8" a="1"/>
  <c r="L102" i="8" s="1"/>
  <c r="L88" i="8" a="1"/>
  <c r="L88" i="8" s="1"/>
  <c r="L89" i="8" a="1"/>
  <c r="L89" i="8" s="1"/>
  <c r="L90" i="8" a="1"/>
  <c r="L90" i="8" s="1"/>
  <c r="L91" i="8" a="1"/>
  <c r="L91" i="8" s="1"/>
  <c r="K15" i="8" a="1"/>
  <c r="K15" i="8" s="1"/>
  <c r="K22" i="8" a="1"/>
  <c r="K22" i="8" s="1"/>
  <c r="K30" i="8" a="1"/>
  <c r="K30" i="8" s="1"/>
  <c r="K38" i="8" a="1"/>
  <c r="K38" i="8" s="1"/>
  <c r="K46" i="8" a="1"/>
  <c r="K46" i="8" s="1"/>
  <c r="K53" i="8" a="1"/>
  <c r="K53" i="8" s="1"/>
  <c r="K61" i="8" a="1"/>
  <c r="K61" i="8" s="1"/>
  <c r="K69" i="8" a="1"/>
  <c r="K69" i="8" s="1"/>
  <c r="K76" i="8" a="1"/>
  <c r="K76" i="8" s="1"/>
  <c r="K82" i="8" a="1"/>
  <c r="K82" i="8" s="1"/>
  <c r="K23" i="8" a="1"/>
  <c r="K23" i="8" s="1"/>
  <c r="K31" i="8" a="1"/>
  <c r="K31" i="8" s="1"/>
  <c r="K39" i="8" a="1"/>
  <c r="K39" i="8" s="1"/>
  <c r="K47" i="8" a="1"/>
  <c r="K47" i="8" s="1"/>
  <c r="K54" i="8" a="1"/>
  <c r="K54" i="8" s="1"/>
  <c r="K62" i="8" a="1"/>
  <c r="K62" i="8" s="1"/>
  <c r="K70" i="8" a="1"/>
  <c r="K70" i="8" s="1"/>
  <c r="K77" i="8" a="1"/>
  <c r="K77" i="8" s="1"/>
  <c r="K73" i="8" a="1"/>
  <c r="K73" i="8" s="1"/>
  <c r="K29" i="8" a="1"/>
  <c r="K29" i="8" s="1"/>
  <c r="K75" i="8" a="1"/>
  <c r="K75" i="8" s="1"/>
  <c r="K16" i="8" a="1"/>
  <c r="K16" i="8" s="1"/>
  <c r="K24" i="8" a="1"/>
  <c r="K24" i="8" s="1"/>
  <c r="K32" i="8" a="1"/>
  <c r="K32" i="8" s="1"/>
  <c r="K40" i="8" a="1"/>
  <c r="K40" i="8" s="1"/>
  <c r="K55" i="8" a="1"/>
  <c r="K55" i="8" s="1"/>
  <c r="K63" i="8" a="1"/>
  <c r="K63" i="8" s="1"/>
  <c r="K71" i="8" a="1"/>
  <c r="K71" i="8" s="1"/>
  <c r="K78" i="8" a="1"/>
  <c r="K78" i="8" s="1"/>
  <c r="K65" i="8" a="1"/>
  <c r="K65" i="8" s="1"/>
  <c r="K80" i="8" a="1"/>
  <c r="K80" i="8" s="1"/>
  <c r="K37" i="8" a="1"/>
  <c r="K37" i="8" s="1"/>
  <c r="K10" i="8" a="1"/>
  <c r="K10" i="8" s="1"/>
  <c r="K17" i="8" a="1"/>
  <c r="K17" i="8" s="1"/>
  <c r="K25" i="8" a="1"/>
  <c r="K25" i="8" s="1"/>
  <c r="K33" i="8" a="1"/>
  <c r="K33" i="8" s="1"/>
  <c r="K41" i="8" a="1"/>
  <c r="K41" i="8" s="1"/>
  <c r="K48" i="8" a="1"/>
  <c r="K48" i="8" s="1"/>
  <c r="K56" i="8" a="1"/>
  <c r="K56" i="8" s="1"/>
  <c r="K64" i="8" a="1"/>
  <c r="K64" i="8" s="1"/>
  <c r="K79" i="8" a="1"/>
  <c r="K79" i="8" s="1"/>
  <c r="K72" i="8" a="1"/>
  <c r="K72" i="8" s="1"/>
  <c r="K52" i="8" a="1"/>
  <c r="K52" i="8" s="1"/>
  <c r="K11" i="8" a="1"/>
  <c r="K11" i="8" s="1"/>
  <c r="K18" i="8" a="1"/>
  <c r="K18" i="8" s="1"/>
  <c r="K26" i="8" a="1"/>
  <c r="K26" i="8" s="1"/>
  <c r="K34" i="8" a="1"/>
  <c r="K34" i="8" s="1"/>
  <c r="K42" i="8" a="1"/>
  <c r="K42" i="8" s="1"/>
  <c r="K49" i="8" a="1"/>
  <c r="K49" i="8" s="1"/>
  <c r="K57" i="8" a="1"/>
  <c r="K57" i="8" s="1"/>
  <c r="K45" i="8" a="1"/>
  <c r="K45" i="8" s="1"/>
  <c r="K12" i="8" a="1"/>
  <c r="K12" i="8" s="1"/>
  <c r="K19" i="8" a="1"/>
  <c r="K19" i="8" s="1"/>
  <c r="K27" i="8" a="1"/>
  <c r="K27" i="8" s="1"/>
  <c r="K35" i="8" a="1"/>
  <c r="K35" i="8" s="1"/>
  <c r="K43" i="8" a="1"/>
  <c r="K43" i="8" s="1"/>
  <c r="K50" i="8" a="1"/>
  <c r="K50" i="8" s="1"/>
  <c r="K58" i="8" a="1"/>
  <c r="K58" i="8" s="1"/>
  <c r="K66" i="8" a="1"/>
  <c r="K66" i="8" s="1"/>
  <c r="K14" i="8" a="1"/>
  <c r="K14" i="8" s="1"/>
  <c r="K60" i="8" a="1"/>
  <c r="K60" i="8" s="1"/>
  <c r="K13" i="8" a="1"/>
  <c r="K13" i="8" s="1"/>
  <c r="K20" i="8" a="1"/>
  <c r="K20" i="8" s="1"/>
  <c r="K28" i="8" a="1"/>
  <c r="K28" i="8" s="1"/>
  <c r="K36" i="8" a="1"/>
  <c r="K36" i="8" s="1"/>
  <c r="K44" i="8" a="1"/>
  <c r="K44" i="8" s="1"/>
  <c r="K51" i="8" a="1"/>
  <c r="K51" i="8" s="1"/>
  <c r="K59" i="8" a="1"/>
  <c r="K59" i="8" s="1"/>
  <c r="K67" i="8" a="1"/>
  <c r="K67" i="8" s="1"/>
  <c r="K74" i="8" a="1"/>
  <c r="K74" i="8" s="1"/>
  <c r="K81" i="8" a="1"/>
  <c r="K81" i="8" s="1"/>
  <c r="K21" i="8" a="1"/>
  <c r="K21" i="8" s="1"/>
  <c r="K68" i="8" a="1"/>
  <c r="K68" i="8" s="1"/>
  <c r="K91" i="8" a="1"/>
  <c r="K91" i="8" s="1"/>
  <c r="K90" i="8" a="1"/>
  <c r="K90" i="8" s="1"/>
  <c r="K88" i="8" a="1"/>
  <c r="K88" i="8" s="1"/>
  <c r="K89" i="8" a="1"/>
  <c r="K89" i="8" s="1"/>
  <c r="K8" i="8" a="1"/>
  <c r="K8" i="8" s="1"/>
  <c r="K9" i="8" a="1"/>
  <c r="K9" i="8" s="1"/>
  <c r="J88" i="8" a="1"/>
  <c r="J88" i="8" s="1"/>
  <c r="J89" i="8" a="1"/>
  <c r="J89" i="8" s="1"/>
  <c r="J90" i="8" a="1"/>
  <c r="J90" i="8" s="1"/>
  <c r="J91" i="8" a="1"/>
  <c r="J91" i="8" s="1"/>
  <c r="J100" i="8" a="1"/>
  <c r="J100" i="8" s="1"/>
  <c r="J95" i="8" a="1"/>
  <c r="J95" i="8" s="1"/>
  <c r="J99" i="8" a="1"/>
  <c r="J99" i="8" s="1"/>
  <c r="J96" i="8" a="1"/>
  <c r="J96" i="8" s="1"/>
  <c r="J97" i="8" a="1"/>
  <c r="J97" i="8" s="1"/>
  <c r="J98" i="8" a="1"/>
  <c r="J98" i="8" s="1"/>
  <c r="J10" i="8" a="1"/>
  <c r="J10" i="8" s="1"/>
  <c r="J18" i="8" a="1"/>
  <c r="J18" i="8" s="1"/>
  <c r="J26" i="8" a="1"/>
  <c r="J26" i="8" s="1"/>
  <c r="J32" i="8" a="1"/>
  <c r="J32" i="8" s="1"/>
  <c r="J40" i="8" a="1"/>
  <c r="J40" i="8" s="1"/>
  <c r="J48" i="8" a="1"/>
  <c r="J48" i="8" s="1"/>
  <c r="J56" i="8" a="1"/>
  <c r="J56" i="8" s="1"/>
  <c r="J63" i="8" a="1"/>
  <c r="J63" i="8" s="1"/>
  <c r="J70" i="8" a="1"/>
  <c r="J70" i="8" s="1"/>
  <c r="J78" i="8" a="1"/>
  <c r="J78" i="8" s="1"/>
  <c r="J39" i="8" a="1"/>
  <c r="J39" i="8" s="1"/>
  <c r="J11" i="8" a="1"/>
  <c r="J11" i="8" s="1"/>
  <c r="J19" i="8" a="1"/>
  <c r="J19" i="8" s="1"/>
  <c r="J27" i="8" a="1"/>
  <c r="J27" i="8" s="1"/>
  <c r="J33" i="8" a="1"/>
  <c r="J33" i="8" s="1"/>
  <c r="J41" i="8" a="1"/>
  <c r="J41" i="8" s="1"/>
  <c r="J49" i="8" a="1"/>
  <c r="J49" i="8" s="1"/>
  <c r="J57" i="8" a="1"/>
  <c r="J57" i="8" s="1"/>
  <c r="J71" i="8" a="1"/>
  <c r="J71" i="8" s="1"/>
  <c r="J79" i="8" a="1"/>
  <c r="J79" i="8" s="1"/>
  <c r="J25" i="8" a="1"/>
  <c r="J25" i="8" s="1"/>
  <c r="J77" i="8" a="1"/>
  <c r="J77" i="8" s="1"/>
  <c r="J12" i="8" a="1"/>
  <c r="J12" i="8" s="1"/>
  <c r="J20" i="8" a="1"/>
  <c r="J20" i="8" s="1"/>
  <c r="J34" i="8" a="1"/>
  <c r="J34" i="8" s="1"/>
  <c r="J42" i="8" a="1"/>
  <c r="J42" i="8" s="1"/>
  <c r="J50" i="8" a="1"/>
  <c r="J50" i="8" s="1"/>
  <c r="J58" i="8" a="1"/>
  <c r="J58" i="8" s="1"/>
  <c r="J64" i="8" a="1"/>
  <c r="J64" i="8" s="1"/>
  <c r="J72" i="8" a="1"/>
  <c r="J72" i="8" s="1"/>
  <c r="J80" i="8" a="1"/>
  <c r="J80" i="8" s="1"/>
  <c r="J47" i="8" a="1"/>
  <c r="J47" i="8" s="1"/>
  <c r="J13" i="8" a="1"/>
  <c r="J13" i="8" s="1"/>
  <c r="J21" i="8" a="1"/>
  <c r="J21" i="8" s="1"/>
  <c r="J28" i="8" a="1"/>
  <c r="J28" i="8" s="1"/>
  <c r="J35" i="8" a="1"/>
  <c r="J35" i="8" s="1"/>
  <c r="J43" i="8" a="1"/>
  <c r="J43" i="8" s="1"/>
  <c r="J51" i="8" a="1"/>
  <c r="J51" i="8" s="1"/>
  <c r="J59" i="8" a="1"/>
  <c r="J59" i="8" s="1"/>
  <c r="J65" i="8" a="1"/>
  <c r="J65" i="8" s="1"/>
  <c r="J73" i="8" a="1"/>
  <c r="J73" i="8" s="1"/>
  <c r="J81" i="8" a="1"/>
  <c r="J81" i="8" s="1"/>
  <c r="J62" i="8" a="1"/>
  <c r="J62" i="8" s="1"/>
  <c r="J14" i="8" a="1"/>
  <c r="J14" i="8" s="1"/>
  <c r="J22" i="8" a="1"/>
  <c r="J22" i="8" s="1"/>
  <c r="J29" i="8" a="1"/>
  <c r="J29" i="8" s="1"/>
  <c r="J36" i="8" a="1"/>
  <c r="J36" i="8" s="1"/>
  <c r="J44" i="8" a="1"/>
  <c r="J44" i="8" s="1"/>
  <c r="J52" i="8" a="1"/>
  <c r="J52" i="8" s="1"/>
  <c r="J66" i="8" a="1"/>
  <c r="J66" i="8" s="1"/>
  <c r="J74" i="8" a="1"/>
  <c r="J74" i="8" s="1"/>
  <c r="J82" i="8" a="1"/>
  <c r="J82" i="8" s="1"/>
  <c r="J15" i="8" a="1"/>
  <c r="J15" i="8" s="1"/>
  <c r="J23" i="8" a="1"/>
  <c r="J23" i="8" s="1"/>
  <c r="J30" i="8" a="1"/>
  <c r="J30" i="8" s="1"/>
  <c r="J37" i="8" a="1"/>
  <c r="J37" i="8" s="1"/>
  <c r="J45" i="8" a="1"/>
  <c r="J45" i="8" s="1"/>
  <c r="J53" i="8" a="1"/>
  <c r="J53" i="8" s="1"/>
  <c r="J60" i="8" a="1"/>
  <c r="J60" i="8" s="1"/>
  <c r="J67" i="8" a="1"/>
  <c r="J67" i="8" s="1"/>
  <c r="J75" i="8" a="1"/>
  <c r="J75" i="8" s="1"/>
  <c r="J55" i="8" a="1"/>
  <c r="J55" i="8" s="1"/>
  <c r="J16" i="8" a="1"/>
  <c r="J16" i="8" s="1"/>
  <c r="J24" i="8" a="1"/>
  <c r="J24" i="8" s="1"/>
  <c r="J31" i="8" a="1"/>
  <c r="J31" i="8" s="1"/>
  <c r="J38" i="8" a="1"/>
  <c r="J38" i="8" s="1"/>
  <c r="J46" i="8" a="1"/>
  <c r="J46" i="8" s="1"/>
  <c r="J54" i="8" a="1"/>
  <c r="J54" i="8" s="1"/>
  <c r="J61" i="8" a="1"/>
  <c r="J61" i="8" s="1"/>
  <c r="J68" i="8" a="1"/>
  <c r="J68" i="8" s="1"/>
  <c r="J76" i="8" a="1"/>
  <c r="J76" i="8" s="1"/>
  <c r="J17" i="8" a="1"/>
  <c r="J17" i="8" s="1"/>
  <c r="J69" i="8" a="1"/>
  <c r="J69" i="8" s="1"/>
  <c r="H30" i="8" a="1"/>
  <c r="H30" i="8" s="1"/>
  <c r="H31" i="8" a="1"/>
  <c r="H31" i="8" s="1"/>
  <c r="H17" i="8" a="1"/>
  <c r="H17" i="8" s="1"/>
  <c r="H16" i="8" a="1"/>
  <c r="H16" i="8" s="1"/>
  <c r="H18" i="8" a="1"/>
  <c r="H18" i="8" s="1"/>
  <c r="H20" i="8" a="1"/>
  <c r="H20" i="8" s="1"/>
  <c r="H21" i="8" a="1"/>
  <c r="H21" i="8" s="1"/>
  <c r="Q21" i="14" a="1"/>
  <c r="Q21" i="14" s="1"/>
  <c r="R21" i="14" s="1"/>
  <c r="S21" i="14" s="1"/>
  <c r="P22" i="14"/>
  <c r="M22" i="14"/>
  <c r="N22" i="14" s="1"/>
  <c r="O22" i="14"/>
  <c r="O20" i="14"/>
  <c r="P20" i="14" s="1"/>
  <c r="M14" i="14"/>
  <c r="N14" i="14" s="1"/>
  <c r="O14" i="14"/>
  <c r="P14" i="14" s="1"/>
  <c r="Q14" i="14" a="1"/>
  <c r="Q14" i="14" s="1"/>
  <c r="R14" i="14" s="1"/>
  <c r="S14" i="14" s="1"/>
  <c r="K83" i="8" s="1" a="1"/>
  <c r="K83" i="8" s="1"/>
  <c r="K93" i="8" a="1"/>
  <c r="K93" i="8" s="1"/>
  <c r="M12" i="14"/>
  <c r="Q16" i="14" a="1"/>
  <c r="Q16" i="14" s="1"/>
  <c r="R16" i="14" s="1"/>
  <c r="S16" i="14" s="1"/>
  <c r="K87" i="8" s="1" a="1"/>
  <c r="K87" i="8" s="1"/>
  <c r="N17" i="14"/>
  <c r="M20" i="14"/>
  <c r="N20" i="14" s="1"/>
  <c r="N15" i="14"/>
  <c r="N23" i="14"/>
  <c r="P12" i="14"/>
  <c r="N18" i="14"/>
  <c r="N13" i="14"/>
  <c r="P15" i="14"/>
  <c r="M16" i="14"/>
  <c r="N16" i="14" s="1"/>
  <c r="O18" i="14"/>
  <c r="P18" i="14" s="1"/>
  <c r="N21" i="14"/>
  <c r="P23" i="14"/>
  <c r="N19" i="10"/>
  <c r="O18" i="10"/>
  <c r="P18" i="10" s="1"/>
  <c r="O16" i="10"/>
  <c r="P16" i="10" s="1"/>
  <c r="J83" i="8" a="1"/>
  <c r="J83" i="8" s="1"/>
  <c r="M18" i="10"/>
  <c r="N18" i="10" s="1"/>
  <c r="M16" i="10"/>
  <c r="N16" i="10" s="1"/>
  <c r="O14" i="10"/>
  <c r="P14" i="10" s="1"/>
  <c r="Q18" i="10" a="1"/>
  <c r="Q18" i="10" s="1"/>
  <c r="R18" i="10" s="1"/>
  <c r="S18" i="10" s="1"/>
  <c r="J92" i="8" s="1" a="1"/>
  <c r="J92" i="8" s="1"/>
  <c r="Q19" i="10" a="1"/>
  <c r="Q19" i="10" s="1"/>
  <c r="R19" i="10" s="1"/>
  <c r="S19" i="10" s="1"/>
  <c r="J93" i="8" s="1" a="1"/>
  <c r="J93" i="8" s="1"/>
  <c r="M14" i="10"/>
  <c r="N14" i="10" s="1"/>
  <c r="L87" i="8" a="1"/>
  <c r="L87" i="8" s="1"/>
  <c r="L94" i="8" a="1"/>
  <c r="L94" i="8" s="1"/>
  <c r="J101" i="8" a="1"/>
  <c r="J101" i="8" s="1"/>
  <c r="Q15" i="10" a="1"/>
  <c r="Q15" i="10" s="1"/>
  <c r="R15" i="10" s="1"/>
  <c r="S15" i="10" s="1"/>
  <c r="N15" i="10"/>
  <c r="H32" i="8" a="1"/>
  <c r="H32" i="8" s="1"/>
  <c r="H29" i="8" a="1"/>
  <c r="H29" i="8" s="1"/>
  <c r="H19" i="8" a="1"/>
  <c r="H19" i="8" s="1"/>
  <c r="H34" i="8" a="1"/>
  <c r="H34" i="8" s="1"/>
  <c r="K84" i="8" l="1" a="1"/>
  <c r="K84" i="8" s="1"/>
  <c r="K85" i="8" a="1"/>
  <c r="K85" i="8" s="1"/>
  <c r="K86" i="8" a="1"/>
  <c r="K86" i="8" s="1"/>
  <c r="K99" i="8" a="1"/>
  <c r="K99" i="8" s="1"/>
  <c r="K100" i="8" a="1"/>
  <c r="K100" i="8" s="1"/>
  <c r="K95" i="8" a="1"/>
  <c r="K95" i="8" s="1"/>
  <c r="K96" i="8" a="1"/>
  <c r="K96" i="8" s="1"/>
  <c r="K98" i="8" a="1"/>
  <c r="K98" i="8" s="1"/>
  <c r="K97" i="8" a="1"/>
  <c r="K97" i="8" s="1"/>
  <c r="K7" i="8" a="1"/>
  <c r="K7" i="8" s="1"/>
  <c r="K3" i="8" a="1"/>
  <c r="K3" i="8" s="1"/>
  <c r="K4" i="8" a="1"/>
  <c r="K4" i="8" s="1"/>
  <c r="K5" i="8" a="1"/>
  <c r="K5" i="8" s="1"/>
  <c r="K6" i="8" a="1"/>
  <c r="K6" i="8" s="1"/>
  <c r="K106" i="8" a="1"/>
  <c r="K106" i="8" s="1"/>
  <c r="K102" i="8" a="1"/>
  <c r="K102" i="8" s="1"/>
  <c r="K103" i="8" a="1"/>
  <c r="K103" i="8" s="1"/>
  <c r="K105" i="8" a="1"/>
  <c r="K105" i="8" s="1"/>
  <c r="K104" i="8" a="1"/>
  <c r="K104" i="8" s="1"/>
  <c r="J102" i="8" a="1"/>
  <c r="J102" i="8" s="1"/>
  <c r="J103" i="8" a="1"/>
  <c r="J103" i="8" s="1"/>
  <c r="J105" i="8" a="1"/>
  <c r="J105" i="8" s="1"/>
  <c r="J104" i="8" a="1"/>
  <c r="J104" i="8" s="1"/>
  <c r="J106" i="8" a="1"/>
  <c r="J106" i="8" s="1"/>
  <c r="J86" i="8" a="1"/>
  <c r="J86" i="8" s="1"/>
  <c r="J85" i="8" a="1"/>
  <c r="J85" i="8" s="1"/>
  <c r="J84" i="8" a="1"/>
  <c r="J84" i="8" s="1"/>
  <c r="H36" i="8" a="1"/>
  <c r="H36" i="8" s="1"/>
  <c r="H37" i="8" a="1"/>
  <c r="H37" i="8" s="1"/>
  <c r="H38" i="8" a="1"/>
  <c r="H38" i="8" s="1"/>
  <c r="H27" i="8" a="1"/>
  <c r="H27" i="8" s="1"/>
  <c r="H26" i="8" a="1"/>
  <c r="H26" i="8" s="1"/>
  <c r="H22" i="8" a="1"/>
  <c r="H22" i="8" s="1"/>
  <c r="H23" i="8" a="1"/>
  <c r="H23" i="8" s="1"/>
  <c r="H24" i="8" a="1"/>
  <c r="H24" i="8" s="1"/>
  <c r="C5" i="14"/>
  <c r="N12" i="14"/>
  <c r="C7" i="14" l="1"/>
  <c r="C6" i="14"/>
  <c r="O11" i="9" l="1"/>
  <c r="O11" i="10"/>
  <c r="O11" i="6"/>
  <c r="T12" i="9"/>
  <c r="J12" i="9"/>
  <c r="O12" i="9" s="1"/>
  <c r="T11" i="9"/>
  <c r="M11" i="9"/>
  <c r="J11" i="9"/>
  <c r="Q11" i="9" s="1" a="1"/>
  <c r="Q11" i="9" s="1"/>
  <c r="R11" i="9" s="1"/>
  <c r="S11" i="9" s="1"/>
  <c r="T12" i="10"/>
  <c r="J12" i="10"/>
  <c r="Q12" i="10" s="1" a="1"/>
  <c r="Q12" i="10" s="1"/>
  <c r="R12" i="10" s="1"/>
  <c r="S12" i="10" s="1"/>
  <c r="T11" i="10"/>
  <c r="J11" i="10"/>
  <c r="Q11" i="10" s="1" a="1"/>
  <c r="Q11" i="10" s="1"/>
  <c r="R11" i="10" s="1"/>
  <c r="S11" i="10" s="1"/>
  <c r="O12" i="10" l="1"/>
  <c r="P11" i="9"/>
  <c r="M12" i="9"/>
  <c r="P12" i="9"/>
  <c r="Q12" i="9" a="1"/>
  <c r="Q12" i="9" s="1"/>
  <c r="R12" i="9" s="1"/>
  <c r="S12" i="9" s="1"/>
  <c r="N11" i="9"/>
  <c r="M12" i="10"/>
  <c r="N12" i="10" s="1"/>
  <c r="M11" i="10"/>
  <c r="N11" i="10" s="1"/>
  <c r="P11" i="10"/>
  <c r="P12" i="10"/>
  <c r="T69" i="5"/>
  <c r="T68" i="5"/>
  <c r="T67" i="5"/>
  <c r="T66" i="5"/>
  <c r="T65" i="5"/>
  <c r="T64" i="5"/>
  <c r="T63" i="5"/>
  <c r="T15" i="5"/>
  <c r="T14" i="5"/>
  <c r="T13" i="5"/>
  <c r="T12" i="5"/>
  <c r="T11" i="5"/>
  <c r="J69" i="5"/>
  <c r="O69" i="5" s="1"/>
  <c r="J68" i="5"/>
  <c r="O68" i="5" s="1"/>
  <c r="J67" i="5"/>
  <c r="O67" i="5" s="1"/>
  <c r="J66" i="5"/>
  <c r="O66" i="5" s="1"/>
  <c r="J65" i="5"/>
  <c r="O65" i="5" s="1"/>
  <c r="J64" i="5"/>
  <c r="O64" i="5" s="1"/>
  <c r="J63" i="5"/>
  <c r="O63" i="5" s="1"/>
  <c r="J15" i="5"/>
  <c r="O15" i="5" s="1"/>
  <c r="J14" i="5"/>
  <c r="O14" i="5" s="1"/>
  <c r="J13" i="5"/>
  <c r="O13" i="5" s="1"/>
  <c r="J12" i="5"/>
  <c r="O12" i="5" s="1"/>
  <c r="J11" i="5"/>
  <c r="O11" i="5" s="1"/>
  <c r="L4" i="8" l="1" a="1"/>
  <c r="L4" i="8" s="1"/>
  <c r="L5" i="8" a="1"/>
  <c r="L5" i="8" s="1"/>
  <c r="L6" i="8" a="1"/>
  <c r="L6" i="8" s="1"/>
  <c r="L7" i="8" a="1"/>
  <c r="L7" i="8" s="1"/>
  <c r="L3" i="8" a="1"/>
  <c r="L3" i="8" s="1"/>
  <c r="L8" i="8" a="1"/>
  <c r="L8" i="8" s="1"/>
  <c r="L9" i="8" a="1"/>
  <c r="L9" i="8" s="1"/>
  <c r="J9" i="8" a="1"/>
  <c r="J9" i="8" s="1"/>
  <c r="J8" i="8" a="1"/>
  <c r="J8" i="8" s="1"/>
  <c r="J4" i="8" a="1"/>
  <c r="J4" i="8" s="1"/>
  <c r="J5" i="8" a="1"/>
  <c r="J5" i="8" s="1"/>
  <c r="J6" i="8" a="1"/>
  <c r="J6" i="8" s="1"/>
  <c r="J7" i="8" a="1"/>
  <c r="J7" i="8" s="1"/>
  <c r="J3" i="8" a="1"/>
  <c r="J3" i="8" s="1"/>
  <c r="C5" i="9"/>
  <c r="C12" i="7" s="1"/>
  <c r="G12" i="7" s="1"/>
  <c r="N12" i="9"/>
  <c r="C6" i="9" s="1"/>
  <c r="D12" i="7" s="1"/>
  <c r="H12" i="7" s="1"/>
  <c r="C7" i="10"/>
  <c r="C6" i="10"/>
  <c r="D11" i="7" s="1"/>
  <c r="C5" i="10"/>
  <c r="C11" i="7" s="1"/>
  <c r="G11" i="7" s="1"/>
  <c r="H11" i="7"/>
  <c r="H14" i="7"/>
  <c r="G14" i="7"/>
  <c r="T11" i="6"/>
  <c r="P11" i="6"/>
  <c r="M11" i="6"/>
  <c r="P13" i="5"/>
  <c r="P14" i="5"/>
  <c r="P15" i="5"/>
  <c r="P63" i="5"/>
  <c r="P64" i="5"/>
  <c r="P68" i="5"/>
  <c r="P69" i="5"/>
  <c r="P12" i="5"/>
  <c r="P65" i="5"/>
  <c r="P66" i="5"/>
  <c r="P67" i="5"/>
  <c r="P11" i="5"/>
  <c r="M12" i="5"/>
  <c r="X26" i="3"/>
  <c r="L26" i="3"/>
  <c r="S26" i="3" s="1"/>
  <c r="M26" i="3"/>
  <c r="X25" i="3"/>
  <c r="X23" i="3"/>
  <c r="L23" i="3"/>
  <c r="S23" i="3" s="1"/>
  <c r="X22" i="3"/>
  <c r="X20" i="3"/>
  <c r="M20" i="3"/>
  <c r="X19" i="3"/>
  <c r="L19" i="3"/>
  <c r="S19" i="3" s="1"/>
  <c r="X17" i="3"/>
  <c r="X16" i="3"/>
  <c r="M16" i="3"/>
  <c r="Q16" i="3" s="1"/>
  <c r="R16" i="3" s="1"/>
  <c r="L16" i="3"/>
  <c r="S16" i="3" s="1"/>
  <c r="X15" i="3"/>
  <c r="L15" i="3"/>
  <c r="S15" i="3" s="1"/>
  <c r="X14" i="3"/>
  <c r="L14" i="3"/>
  <c r="S14" i="3" s="1"/>
  <c r="X13" i="3"/>
  <c r="L13" i="3"/>
  <c r="S13" i="3" s="1"/>
  <c r="X12" i="3"/>
  <c r="M12" i="3"/>
  <c r="Q12" i="3" s="1"/>
  <c r="L12" i="3"/>
  <c r="M11" i="3"/>
  <c r="X30" i="2"/>
  <c r="X29" i="2"/>
  <c r="X26" i="2"/>
  <c r="X23" i="2"/>
  <c r="X20" i="2"/>
  <c r="X19" i="2"/>
  <c r="X16" i="2"/>
  <c r="X15" i="2"/>
  <c r="X14" i="2"/>
  <c r="X13" i="2"/>
  <c r="X12" i="2"/>
  <c r="B4" i="13"/>
  <c r="B3" i="13"/>
  <c r="N12" i="3" l="1"/>
  <c r="S12" i="3"/>
  <c r="R12" i="3"/>
  <c r="T26" i="3"/>
  <c r="G13" i="7"/>
  <c r="T16" i="3"/>
  <c r="C7" i="9"/>
  <c r="E4" i="13"/>
  <c r="F5" i="13" s="1"/>
  <c r="E6" i="13"/>
  <c r="F7" i="13" s="1"/>
  <c r="E7" i="13"/>
  <c r="F8" i="13" s="1"/>
  <c r="E5" i="13"/>
  <c r="F6" i="13" s="1"/>
  <c r="C5" i="6"/>
  <c r="C10" i="7" s="1"/>
  <c r="G10" i="7" s="1"/>
  <c r="N11" i="6"/>
  <c r="N12" i="5"/>
  <c r="M14" i="5"/>
  <c r="N14" i="5" s="1"/>
  <c r="M11" i="5"/>
  <c r="N11" i="5" s="1"/>
  <c r="M65" i="5"/>
  <c r="N65" i="5" s="1"/>
  <c r="M64" i="5"/>
  <c r="N64" i="5" s="1"/>
  <c r="L22" i="3"/>
  <c r="X21" i="3"/>
  <c r="M22" i="3"/>
  <c r="Q22" i="3" s="1"/>
  <c r="R22" i="3" s="1"/>
  <c r="L20" i="3"/>
  <c r="X11" i="3"/>
  <c r="M23" i="3"/>
  <c r="N23" i="3" s="1"/>
  <c r="T19" i="3"/>
  <c r="T13" i="3"/>
  <c r="T14" i="3"/>
  <c r="M24" i="3"/>
  <c r="X24" i="3"/>
  <c r="L24" i="3"/>
  <c r="S24" i="3" s="1"/>
  <c r="T23" i="3"/>
  <c r="Q11" i="3"/>
  <c r="T15" i="3"/>
  <c r="L18" i="3"/>
  <c r="S18" i="3" s="1"/>
  <c r="M18" i="3"/>
  <c r="X18" i="3"/>
  <c r="Q26" i="3"/>
  <c r="R26" i="3" s="1"/>
  <c r="N26" i="3"/>
  <c r="T12" i="3"/>
  <c r="M13" i="3"/>
  <c r="M14" i="3"/>
  <c r="M15" i="3"/>
  <c r="M17" i="3"/>
  <c r="L25" i="3"/>
  <c r="S25" i="3" s="1"/>
  <c r="N16" i="3"/>
  <c r="L17" i="3"/>
  <c r="S17" i="3" s="1"/>
  <c r="Q20" i="3"/>
  <c r="R20" i="3" s="1"/>
  <c r="M25" i="3"/>
  <c r="L11" i="3"/>
  <c r="S11" i="3" s="1"/>
  <c r="M19" i="3"/>
  <c r="X28" i="2"/>
  <c r="M29" i="2"/>
  <c r="M12" i="2"/>
  <c r="L12" i="2"/>
  <c r="S12" i="2" s="1"/>
  <c r="L29" i="2"/>
  <c r="S29" i="2" s="1"/>
  <c r="N12" i="2" l="1"/>
  <c r="H13" i="7"/>
  <c r="S20" i="3"/>
  <c r="T20" i="3" s="1"/>
  <c r="S22" i="3"/>
  <c r="T22" i="3" s="1"/>
  <c r="Q68" i="5" a="1"/>
  <c r="Q68" i="5" s="1"/>
  <c r="R68" i="5" s="1"/>
  <c r="S68" i="5" s="1"/>
  <c r="Q12" i="5" a="1"/>
  <c r="Q12" i="5" s="1"/>
  <c r="R12" i="5" s="1"/>
  <c r="S12" i="5" s="1"/>
  <c r="Q14" i="5" a="1"/>
  <c r="Q14" i="5" s="1"/>
  <c r="R14" i="5" s="1"/>
  <c r="S14" i="5" s="1"/>
  <c r="U11" i="3" a="1"/>
  <c r="U11" i="3" s="1"/>
  <c r="V11" i="3" s="1"/>
  <c r="W11" i="3" s="1"/>
  <c r="Q64" i="5" a="1"/>
  <c r="Q64" i="5" s="1"/>
  <c r="R64" i="5" s="1"/>
  <c r="S64" i="5" s="1"/>
  <c r="U12" i="3" a="1"/>
  <c r="U12" i="3" s="1"/>
  <c r="V12" i="3" s="1"/>
  <c r="W12" i="3" s="1"/>
  <c r="Q65" i="5" a="1"/>
  <c r="Q65" i="5" s="1"/>
  <c r="R65" i="5" s="1"/>
  <c r="S65" i="5" s="1"/>
  <c r="Q11" i="6" a="1"/>
  <c r="Q11" i="6" s="1"/>
  <c r="R11" i="6" s="1"/>
  <c r="S11" i="6" s="1"/>
  <c r="Q69" i="5" a="1"/>
  <c r="Q69" i="5" s="1"/>
  <c r="R69" i="5" s="1"/>
  <c r="S69" i="5" s="1"/>
  <c r="U26" i="3" a="1"/>
  <c r="U26" i="3" s="1"/>
  <c r="V26" i="3" s="1"/>
  <c r="W26" i="3" s="1"/>
  <c r="U16" i="3" a="1"/>
  <c r="U16" i="3" s="1"/>
  <c r="V16" i="3" s="1"/>
  <c r="W16" i="3" s="1"/>
  <c r="U20" i="3" a="1"/>
  <c r="U20" i="3" s="1"/>
  <c r="V20" i="3" s="1"/>
  <c r="W20" i="3" s="1"/>
  <c r="C7" i="6"/>
  <c r="C6" i="6"/>
  <c r="D10" i="7" s="1"/>
  <c r="H10" i="7" s="1"/>
  <c r="M69" i="5"/>
  <c r="N69" i="5" s="1"/>
  <c r="Q11" i="5" a="1"/>
  <c r="Q11" i="5" s="1"/>
  <c r="R11" i="5" s="1"/>
  <c r="S11" i="5" s="1"/>
  <c r="M68" i="5"/>
  <c r="N68" i="5" s="1"/>
  <c r="M67" i="5"/>
  <c r="N67" i="5" s="1"/>
  <c r="Q67" i="5" a="1"/>
  <c r="Q67" i="5" s="1"/>
  <c r="R67" i="5" s="1"/>
  <c r="S67" i="5" s="1"/>
  <c r="Q63" i="5" a="1"/>
  <c r="Q63" i="5" s="1"/>
  <c r="R63" i="5" s="1"/>
  <c r="S63" i="5" s="1"/>
  <c r="M63" i="5"/>
  <c r="N63" i="5" s="1"/>
  <c r="M15" i="5"/>
  <c r="N15" i="5" s="1"/>
  <c r="Q15" i="5" a="1"/>
  <c r="Q15" i="5" s="1"/>
  <c r="R15" i="5" s="1"/>
  <c r="S15" i="5" s="1"/>
  <c r="M13" i="5"/>
  <c r="N13" i="5" s="1"/>
  <c r="Q13" i="5" a="1"/>
  <c r="Q13" i="5" s="1"/>
  <c r="R13" i="5" s="1"/>
  <c r="S13" i="5" s="1"/>
  <c r="M66" i="5"/>
  <c r="N66" i="5" s="1"/>
  <c r="Q66" i="5" a="1"/>
  <c r="Q66" i="5" s="1"/>
  <c r="R66" i="5" s="1"/>
  <c r="S66" i="5" s="1"/>
  <c r="N20" i="3"/>
  <c r="L21" i="3"/>
  <c r="U22" i="3" a="1"/>
  <c r="U22" i="3" s="1"/>
  <c r="V22" i="3" s="1"/>
  <c r="W22" i="3" s="1"/>
  <c r="M21" i="3"/>
  <c r="U21" i="3" s="1" a="1"/>
  <c r="U21" i="3" s="1"/>
  <c r="V21" i="3" s="1"/>
  <c r="W21" i="3" s="1"/>
  <c r="N22" i="3"/>
  <c r="Q23" i="3"/>
  <c r="R23" i="3" s="1"/>
  <c r="U23" i="3" a="1"/>
  <c r="U23" i="3" s="1"/>
  <c r="V23" i="3" s="1"/>
  <c r="W23" i="3" s="1"/>
  <c r="Q14" i="3"/>
  <c r="R14" i="3" s="1"/>
  <c r="U14" i="3" a="1"/>
  <c r="U14" i="3" s="1"/>
  <c r="V14" i="3" s="1"/>
  <c r="W14" i="3" s="1"/>
  <c r="N14" i="3"/>
  <c r="Q15" i="3"/>
  <c r="R15" i="3" s="1"/>
  <c r="U15" i="3" a="1"/>
  <c r="U15" i="3" s="1"/>
  <c r="V15" i="3" s="1"/>
  <c r="W15" i="3" s="1"/>
  <c r="U19" i="3" a="1"/>
  <c r="U19" i="3" s="1"/>
  <c r="V19" i="3" s="1"/>
  <c r="W19" i="3" s="1"/>
  <c r="Q19" i="3"/>
  <c r="R19" i="3" s="1"/>
  <c r="T25" i="3"/>
  <c r="N25" i="3"/>
  <c r="Q13" i="3"/>
  <c r="R13" i="3" s="1"/>
  <c r="U13" i="3" a="1"/>
  <c r="U13" i="3" s="1"/>
  <c r="V13" i="3" s="1"/>
  <c r="W13" i="3" s="1"/>
  <c r="N15" i="3"/>
  <c r="N11" i="3"/>
  <c r="T11" i="3"/>
  <c r="R11" i="3"/>
  <c r="N17" i="3"/>
  <c r="T17" i="3"/>
  <c r="N19" i="3"/>
  <c r="Q25" i="3"/>
  <c r="R25" i="3" s="1"/>
  <c r="U25" i="3" a="1"/>
  <c r="U25" i="3" s="1"/>
  <c r="V25" i="3" s="1"/>
  <c r="W25" i="3" s="1"/>
  <c r="U18" i="3" a="1"/>
  <c r="U18" i="3" s="1"/>
  <c r="V18" i="3" s="1"/>
  <c r="W18" i="3" s="1"/>
  <c r="Q18" i="3"/>
  <c r="R18" i="3" s="1"/>
  <c r="Q24" i="3"/>
  <c r="R24" i="3" s="1"/>
  <c r="U24" i="3" a="1"/>
  <c r="U24" i="3" s="1"/>
  <c r="V24" i="3" s="1"/>
  <c r="W24" i="3" s="1"/>
  <c r="T24" i="3"/>
  <c r="N24" i="3"/>
  <c r="Q17" i="3"/>
  <c r="R17" i="3" s="1"/>
  <c r="U17" i="3" a="1"/>
  <c r="U17" i="3" s="1"/>
  <c r="V17" i="3" s="1"/>
  <c r="W17" i="3" s="1"/>
  <c r="N18" i="3"/>
  <c r="T18" i="3"/>
  <c r="N13" i="3"/>
  <c r="U12" i="2" a="1"/>
  <c r="U12" i="2" s="1"/>
  <c r="V12" i="2" s="1"/>
  <c r="Q12" i="2"/>
  <c r="R12" i="2" s="1"/>
  <c r="Q29" i="2"/>
  <c r="R29" i="2" s="1"/>
  <c r="U29" i="2" a="1"/>
  <c r="U29" i="2" s="1"/>
  <c r="V29" i="2" s="1"/>
  <c r="T12" i="2"/>
  <c r="T29" i="2"/>
  <c r="N29" i="2"/>
  <c r="M30" i="2"/>
  <c r="Q30" i="2" s="1"/>
  <c r="M20" i="2"/>
  <c r="U20" i="2" s="1" a="1"/>
  <c r="U20" i="2" s="1"/>
  <c r="M19" i="2"/>
  <c r="U19" i="2" s="1" a="1"/>
  <c r="U19" i="2" s="1"/>
  <c r="M26" i="2"/>
  <c r="U26" i="2" s="1" a="1"/>
  <c r="U26" i="2" s="1"/>
  <c r="M15" i="2"/>
  <c r="U15" i="2" s="1" a="1"/>
  <c r="U15" i="2" s="1"/>
  <c r="M23" i="2"/>
  <c r="U23" i="2" s="1" a="1"/>
  <c r="U23" i="2" s="1"/>
  <c r="M14" i="2"/>
  <c r="U14" i="2" s="1" a="1"/>
  <c r="U14" i="2" s="1"/>
  <c r="M16" i="2"/>
  <c r="U16" i="2" s="1" a="1"/>
  <c r="U16" i="2" s="1"/>
  <c r="M13" i="2"/>
  <c r="U13" i="2" s="1" a="1"/>
  <c r="U13" i="2" s="1"/>
  <c r="L19" i="2"/>
  <c r="S19" i="2" s="1"/>
  <c r="L26" i="2"/>
  <c r="S26" i="2" s="1"/>
  <c r="L20" i="2"/>
  <c r="S20" i="2" s="1"/>
  <c r="L30" i="2"/>
  <c r="S30" i="2" s="1"/>
  <c r="L13" i="2"/>
  <c r="S13" i="2" s="1"/>
  <c r="L15" i="2"/>
  <c r="S15" i="2" s="1"/>
  <c r="L23" i="2"/>
  <c r="S23" i="2" s="1"/>
  <c r="L16" i="2"/>
  <c r="S16" i="2" s="1"/>
  <c r="L14" i="2"/>
  <c r="S14" i="2" s="1"/>
  <c r="X27" i="2"/>
  <c r="X21" i="2"/>
  <c r="X22" i="2"/>
  <c r="X24" i="2"/>
  <c r="X25" i="2"/>
  <c r="X11" i="2"/>
  <c r="X17" i="2"/>
  <c r="X18" i="2"/>
  <c r="G26" i="8" l="1" a="1"/>
  <c r="G26" i="8" s="1"/>
  <c r="G27" i="8" a="1"/>
  <c r="G27" i="8" s="1"/>
  <c r="G28" i="8" a="1"/>
  <c r="G28" i="8" s="1"/>
  <c r="G29" i="8" a="1"/>
  <c r="G29" i="8" s="1"/>
  <c r="G23" i="8" a="1"/>
  <c r="G23" i="8" s="1"/>
  <c r="G30" i="8" a="1"/>
  <c r="G30" i="8" s="1"/>
  <c r="G24" i="8" a="1"/>
  <c r="G24" i="8" s="1"/>
  <c r="G25" i="8" a="1"/>
  <c r="G25" i="8" s="1"/>
  <c r="S21" i="3"/>
  <c r="T21" i="3" s="1"/>
  <c r="W12" i="2"/>
  <c r="W29" i="2"/>
  <c r="C6" i="5"/>
  <c r="D9" i="7" s="1"/>
  <c r="H9" i="7" s="1"/>
  <c r="C7" i="5"/>
  <c r="C5" i="5"/>
  <c r="C9" i="7" s="1"/>
  <c r="G9" i="7" s="1"/>
  <c r="N21" i="3"/>
  <c r="Q21" i="3"/>
  <c r="R21" i="3" s="1"/>
  <c r="R30" i="2"/>
  <c r="U30" i="2" a="1"/>
  <c r="U30" i="2" s="1"/>
  <c r="V30" i="2" s="1"/>
  <c r="V20" i="2"/>
  <c r="V13" i="2"/>
  <c r="V16" i="2"/>
  <c r="V26" i="2"/>
  <c r="V19" i="2"/>
  <c r="V14" i="2"/>
  <c r="V23" i="2"/>
  <c r="V15" i="2"/>
  <c r="Q13" i="2"/>
  <c r="R13" i="2" s="1"/>
  <c r="Q19" i="2"/>
  <c r="R19" i="2" s="1"/>
  <c r="Q14" i="2"/>
  <c r="R14" i="2" s="1"/>
  <c r="Q23" i="2"/>
  <c r="R23" i="2" s="1"/>
  <c r="Q20" i="2"/>
  <c r="R20" i="2" s="1"/>
  <c r="Q16" i="2"/>
  <c r="R16" i="2" s="1"/>
  <c r="Q15" i="2"/>
  <c r="R15" i="2" s="1"/>
  <c r="Q26" i="2"/>
  <c r="R26" i="2" s="1"/>
  <c r="T23" i="2"/>
  <c r="T15" i="2"/>
  <c r="T30" i="2"/>
  <c r="T20" i="2"/>
  <c r="T26" i="2"/>
  <c r="T13" i="2"/>
  <c r="T19" i="2"/>
  <c r="T14" i="2"/>
  <c r="T16" i="2"/>
  <c r="N15" i="2"/>
  <c r="N23" i="2"/>
  <c r="N20" i="2"/>
  <c r="N26" i="2"/>
  <c r="N16" i="2"/>
  <c r="N30" i="2"/>
  <c r="N13" i="2"/>
  <c r="N14" i="2"/>
  <c r="N19" i="2"/>
  <c r="L28" i="2"/>
  <c r="S28" i="2" s="1"/>
  <c r="M28" i="2"/>
  <c r="U28" i="2" s="1" a="1"/>
  <c r="U28" i="2" s="1"/>
  <c r="L27" i="2"/>
  <c r="S27" i="2" s="1"/>
  <c r="M27" i="2"/>
  <c r="U27" i="2" s="1" a="1"/>
  <c r="U27" i="2" s="1"/>
  <c r="L25" i="2"/>
  <c r="S25" i="2" s="1"/>
  <c r="M25" i="2"/>
  <c r="U25" i="2" s="1" a="1"/>
  <c r="U25" i="2" s="1"/>
  <c r="L24" i="2"/>
  <c r="S24" i="2" s="1"/>
  <c r="M24" i="2"/>
  <c r="U24" i="2" s="1" a="1"/>
  <c r="U24" i="2" s="1"/>
  <c r="L21" i="2"/>
  <c r="S21" i="2" s="1"/>
  <c r="M21" i="2"/>
  <c r="U21" i="2" s="1" a="1"/>
  <c r="U21" i="2" s="1"/>
  <c r="L22" i="2"/>
  <c r="S22" i="2" s="1"/>
  <c r="M22" i="2"/>
  <c r="U22" i="2" s="1" a="1"/>
  <c r="U22" i="2" s="1"/>
  <c r="L18" i="2"/>
  <c r="S18" i="2" s="1"/>
  <c r="M18" i="2"/>
  <c r="U18" i="2" s="1" a="1"/>
  <c r="U18" i="2" s="1"/>
  <c r="L17" i="2"/>
  <c r="S17" i="2" s="1"/>
  <c r="M17" i="2"/>
  <c r="U17" i="2" s="1" a="1"/>
  <c r="U17" i="2" s="1"/>
  <c r="L11" i="2"/>
  <c r="S11" i="2" s="1"/>
  <c r="M11" i="2"/>
  <c r="U11" i="2" s="1" a="1"/>
  <c r="U11" i="2" s="1"/>
  <c r="H6" i="8" l="1" a="1"/>
  <c r="H6" i="8" s="1"/>
  <c r="H7" i="8" a="1"/>
  <c r="H7" i="8" s="1"/>
  <c r="H8" i="8" a="1"/>
  <c r="H8" i="8" s="1"/>
  <c r="G5" i="8" a="1"/>
  <c r="G5" i="8" s="1"/>
  <c r="G6" i="8" a="1"/>
  <c r="G6" i="8" s="1"/>
  <c r="F90" i="8" a="1"/>
  <c r="F90" i="8" s="1"/>
  <c r="F87" i="8" a="1"/>
  <c r="F87" i="8" s="1"/>
  <c r="F94" i="8" a="1"/>
  <c r="F94" i="8" s="1"/>
  <c r="F89" i="8" a="1"/>
  <c r="F89" i="8" s="1"/>
  <c r="F91" i="8" a="1"/>
  <c r="F91" i="8" s="1"/>
  <c r="F85" i="8" a="1"/>
  <c r="F85" i="8" s="1"/>
  <c r="F86" i="8" a="1"/>
  <c r="F86" i="8" s="1"/>
  <c r="F92" i="8" a="1"/>
  <c r="F92" i="8" s="1"/>
  <c r="F93" i="8" a="1"/>
  <c r="F93" i="8" s="1"/>
  <c r="F88" i="8" a="1"/>
  <c r="F88" i="8" s="1"/>
  <c r="F95" i="8" a="1"/>
  <c r="F95" i="8" s="1"/>
  <c r="F7" i="8" a="1"/>
  <c r="F7" i="8" s="1"/>
  <c r="F8" i="8" a="1"/>
  <c r="F8" i="8" s="1"/>
  <c r="F9" i="8" a="1"/>
  <c r="F9" i="8" s="1"/>
  <c r="F11" i="8" a="1"/>
  <c r="F11" i="8" s="1"/>
  <c r="F10" i="8" a="1"/>
  <c r="F10" i="8" s="1"/>
  <c r="F4" i="8" a="1"/>
  <c r="F4" i="8" s="1"/>
  <c r="F5" i="8" a="1"/>
  <c r="F5" i="8" s="1"/>
  <c r="F6" i="8" a="1"/>
  <c r="F6" i="8" s="1"/>
  <c r="C7" i="3"/>
  <c r="C5" i="3"/>
  <c r="C8" i="7" s="1"/>
  <c r="G8" i="7" s="1"/>
  <c r="W30" i="2"/>
  <c r="W16" i="2"/>
  <c r="C6" i="3"/>
  <c r="D8" i="7" s="1"/>
  <c r="H8" i="7" s="1"/>
  <c r="W13" i="2"/>
  <c r="W20" i="2"/>
  <c r="W15" i="2"/>
  <c r="W23" i="2"/>
  <c r="W14" i="2"/>
  <c r="W19" i="2"/>
  <c r="W26" i="2"/>
  <c r="V21" i="2"/>
  <c r="V28" i="2"/>
  <c r="V25" i="2"/>
  <c r="V27" i="2"/>
  <c r="V22" i="2"/>
  <c r="V18" i="2"/>
  <c r="V24" i="2"/>
  <c r="V17" i="2"/>
  <c r="Q24" i="2"/>
  <c r="R24" i="2" s="1"/>
  <c r="Q18" i="2"/>
  <c r="R18" i="2" s="1"/>
  <c r="Q17" i="2"/>
  <c r="R17" i="2" s="1"/>
  <c r="Q22" i="2"/>
  <c r="R22" i="2" s="1"/>
  <c r="Q27" i="2"/>
  <c r="R27" i="2" s="1"/>
  <c r="Q21" i="2"/>
  <c r="R21" i="2" s="1"/>
  <c r="Q28" i="2"/>
  <c r="R28" i="2" s="1"/>
  <c r="Q25" i="2"/>
  <c r="R25" i="2" s="1"/>
  <c r="Q11" i="2"/>
  <c r="T28" i="2"/>
  <c r="T18" i="2"/>
  <c r="T25" i="2"/>
  <c r="T27" i="2"/>
  <c r="T22" i="2"/>
  <c r="T21" i="2"/>
  <c r="T17" i="2"/>
  <c r="T24" i="2"/>
  <c r="T11" i="2"/>
  <c r="N28" i="2"/>
  <c r="N25" i="2"/>
  <c r="N18" i="2"/>
  <c r="N27" i="2"/>
  <c r="N21" i="2"/>
  <c r="N24" i="2"/>
  <c r="N22" i="2"/>
  <c r="N11" i="2"/>
  <c r="N17" i="2"/>
  <c r="H9" i="8" l="1" a="1"/>
  <c r="H9" i="8" s="1"/>
  <c r="H10" i="8" a="1"/>
  <c r="H10" i="8" s="1"/>
  <c r="H11" i="8" a="1"/>
  <c r="H11" i="8" s="1"/>
  <c r="H12" i="8" a="1"/>
  <c r="H12" i="8" s="1"/>
  <c r="G12" i="8" a="1"/>
  <c r="G12" i="8" s="1"/>
  <c r="G11" i="8" a="1"/>
  <c r="G11" i="8" s="1"/>
  <c r="G13" i="8" a="1"/>
  <c r="G13" i="8" s="1"/>
  <c r="G7" i="8" a="1"/>
  <c r="G7" i="8" s="1"/>
  <c r="G14" i="8" a="1"/>
  <c r="G14" i="8" s="1"/>
  <c r="G8" i="8" a="1"/>
  <c r="G8" i="8" s="1"/>
  <c r="G9" i="8" a="1"/>
  <c r="G9" i="8" s="1"/>
  <c r="G10" i="8" a="1"/>
  <c r="G10" i="8" s="1"/>
  <c r="G15" i="8" a="1"/>
  <c r="G15" i="8" s="1"/>
  <c r="G17" i="8" a="1"/>
  <c r="G17" i="8" s="1"/>
  <c r="G16" i="8" a="1"/>
  <c r="G16" i="8" s="1"/>
  <c r="G103" i="8" a="1"/>
  <c r="G103" i="8" s="1"/>
  <c r="G104" i="8" a="1"/>
  <c r="G104" i="8" s="1"/>
  <c r="G98" i="8" a="1"/>
  <c r="G98" i="8" s="1"/>
  <c r="G105" i="8" a="1"/>
  <c r="G105" i="8" s="1"/>
  <c r="G106" i="8" a="1"/>
  <c r="G106" i="8" s="1"/>
  <c r="G99" i="8" a="1"/>
  <c r="G99" i="8" s="1"/>
  <c r="G102" i="8" a="1"/>
  <c r="G102" i="8" s="1"/>
  <c r="G100" i="8" a="1"/>
  <c r="G100" i="8" s="1"/>
  <c r="G101" i="8" a="1"/>
  <c r="G101" i="8" s="1"/>
  <c r="G18" i="8" a="1"/>
  <c r="G18" i="8" s="1"/>
  <c r="G19" i="8" a="1"/>
  <c r="G19" i="8" s="1"/>
  <c r="G20" i="8" a="1"/>
  <c r="G20" i="8" s="1"/>
  <c r="G21" i="8" a="1"/>
  <c r="G21" i="8" s="1"/>
  <c r="G22" i="8" a="1"/>
  <c r="G22" i="8" s="1"/>
  <c r="G70" i="8" a="1"/>
  <c r="G70" i="8" s="1"/>
  <c r="G71" i="8" a="1"/>
  <c r="G71" i="8" s="1"/>
  <c r="G72" i="8" a="1"/>
  <c r="G72" i="8" s="1"/>
  <c r="G74" i="8" a="1"/>
  <c r="G74" i="8" s="1"/>
  <c r="G73" i="8" a="1"/>
  <c r="G73" i="8" s="1"/>
  <c r="G46" i="8" a="1"/>
  <c r="G46" i="8" s="1"/>
  <c r="G47" i="8" a="1"/>
  <c r="G47" i="8" s="1"/>
  <c r="G48" i="8" a="1"/>
  <c r="G48" i="8" s="1"/>
  <c r="G43" i="8" a="1"/>
  <c r="G43" i="8" s="1"/>
  <c r="G45" i="8" a="1"/>
  <c r="G45" i="8" s="1"/>
  <c r="G44" i="8" a="1"/>
  <c r="G44" i="8" s="1"/>
  <c r="G53" i="8" a="1"/>
  <c r="G53" i="8" s="1"/>
  <c r="G52" i="8" a="1"/>
  <c r="G52" i="8" s="1"/>
  <c r="G54" i="8" a="1"/>
  <c r="G54" i="8" s="1"/>
  <c r="G55" i="8" a="1"/>
  <c r="G55" i="8" s="1"/>
  <c r="G56" i="8" a="1"/>
  <c r="G56" i="8" s="1"/>
  <c r="G49" i="8" a="1"/>
  <c r="G49" i="8" s="1"/>
  <c r="G57" i="8" a="1"/>
  <c r="G57" i="8" s="1"/>
  <c r="G50" i="8" a="1"/>
  <c r="G50" i="8" s="1"/>
  <c r="G51" i="8" a="1"/>
  <c r="G51" i="8" s="1"/>
  <c r="F71" i="8" a="1"/>
  <c r="F71" i="8" s="1"/>
  <c r="F72" i="8" a="1"/>
  <c r="F72" i="8" s="1"/>
  <c r="F18" i="8" a="1"/>
  <c r="F18" i="8" s="1"/>
  <c r="F17" i="8" a="1"/>
  <c r="F17" i="8" s="1"/>
  <c r="F19" i="8" a="1"/>
  <c r="F19" i="8" s="1"/>
  <c r="F20" i="8" a="1"/>
  <c r="F20" i="8" s="1"/>
  <c r="F35" i="8" a="1"/>
  <c r="F35" i="8" s="1"/>
  <c r="F32" i="8" a="1"/>
  <c r="F32" i="8" s="1"/>
  <c r="F36" i="8" a="1"/>
  <c r="F36" i="8" s="1"/>
  <c r="F31" i="8" a="1"/>
  <c r="F31" i="8" s="1"/>
  <c r="F33" i="8" a="1"/>
  <c r="F33" i="8" s="1"/>
  <c r="F34" i="8" a="1"/>
  <c r="F34" i="8" s="1"/>
  <c r="F37" i="8" a="1"/>
  <c r="F37" i="8" s="1"/>
  <c r="F38" i="8" a="1"/>
  <c r="F38" i="8" s="1"/>
  <c r="F39" i="8" a="1"/>
  <c r="F39" i="8" s="1"/>
  <c r="F40" i="8" a="1"/>
  <c r="F40" i="8" s="1"/>
  <c r="F21" i="8" a="1"/>
  <c r="F21" i="8" s="1"/>
  <c r="F22" i="8" a="1"/>
  <c r="F22" i="8" s="1"/>
  <c r="F23" i="8" a="1"/>
  <c r="F23" i="8" s="1"/>
  <c r="F14" i="8" a="1"/>
  <c r="F14" i="8" s="1"/>
  <c r="F15" i="8" a="1"/>
  <c r="F15" i="8" s="1"/>
  <c r="F16" i="8" a="1"/>
  <c r="F16" i="8" s="1"/>
  <c r="F13" i="8" a="1"/>
  <c r="F13" i="8" s="1"/>
  <c r="F12" i="8" a="1"/>
  <c r="F12" i="8" s="1"/>
  <c r="F97" i="8" a="1"/>
  <c r="F97" i="8" s="1"/>
  <c r="F105" i="8" a="1"/>
  <c r="F105" i="8" s="1"/>
  <c r="F106" i="8" a="1"/>
  <c r="F106" i="8" s="1"/>
  <c r="F99" i="8" a="1"/>
  <c r="F99" i="8" s="1"/>
  <c r="F98" i="8" a="1"/>
  <c r="F98" i="8" s="1"/>
  <c r="F101" i="8" a="1"/>
  <c r="F101" i="8" s="1"/>
  <c r="F96" i="8" a="1"/>
  <c r="F96" i="8" s="1"/>
  <c r="F100" i="8" a="1"/>
  <c r="F100" i="8" s="1"/>
  <c r="F102" i="8" a="1"/>
  <c r="F102" i="8" s="1"/>
  <c r="F103" i="8" a="1"/>
  <c r="F103" i="8" s="1"/>
  <c r="F104" i="8" a="1"/>
  <c r="F104" i="8" s="1"/>
  <c r="F48" i="8" a="1"/>
  <c r="F48" i="8" s="1"/>
  <c r="F49" i="8" a="1"/>
  <c r="F49" i="8" s="1"/>
  <c r="F56" i="8" a="1"/>
  <c r="F56" i="8" s="1"/>
  <c r="F50" i="8" a="1"/>
  <c r="F50" i="8" s="1"/>
  <c r="F51" i="8" a="1"/>
  <c r="F51" i="8" s="1"/>
  <c r="F52" i="8" a="1"/>
  <c r="F52" i="8" s="1"/>
  <c r="F53" i="8" a="1"/>
  <c r="F53" i="8" s="1"/>
  <c r="F54" i="8" a="1"/>
  <c r="F54" i="8" s="1"/>
  <c r="F55" i="8" a="1"/>
  <c r="F55" i="8" s="1"/>
  <c r="W21" i="2"/>
  <c r="F41" i="8" s="1" a="1"/>
  <c r="F41" i="8" s="1"/>
  <c r="W17" i="2"/>
  <c r="W24" i="2"/>
  <c r="W18" i="2"/>
  <c r="W28" i="2"/>
  <c r="W22" i="2"/>
  <c r="W27" i="2"/>
  <c r="W25" i="2"/>
  <c r="V11" i="2"/>
  <c r="C5" i="2"/>
  <c r="C7" i="7" s="1"/>
  <c r="R11" i="2"/>
  <c r="H13" i="8" l="1" a="1"/>
  <c r="H13" i="8" s="1"/>
  <c r="H14" i="8" a="1"/>
  <c r="H14" i="8" s="1"/>
  <c r="H15" i="8" a="1"/>
  <c r="H15" i="8" s="1"/>
  <c r="G89" i="8" a="1"/>
  <c r="G89" i="8" s="1"/>
  <c r="G96" i="8" a="1"/>
  <c r="G96" i="8" s="1"/>
  <c r="G90" i="8" a="1"/>
  <c r="G90" i="8" s="1"/>
  <c r="G97" i="8" a="1"/>
  <c r="G97" i="8" s="1"/>
  <c r="G91" i="8" a="1"/>
  <c r="G91" i="8" s="1"/>
  <c r="G92" i="8" a="1"/>
  <c r="G92" i="8" s="1"/>
  <c r="G88" i="8" a="1"/>
  <c r="G88" i="8" s="1"/>
  <c r="G93" i="8" a="1"/>
  <c r="G93" i="8" s="1"/>
  <c r="G86" i="8" a="1"/>
  <c r="G86" i="8" s="1"/>
  <c r="G94" i="8" a="1"/>
  <c r="G94" i="8" s="1"/>
  <c r="G87" i="8" a="1"/>
  <c r="G87" i="8" s="1"/>
  <c r="G95" i="8" a="1"/>
  <c r="G95" i="8" s="1"/>
  <c r="G75" i="8" a="1"/>
  <c r="G75" i="8" s="1"/>
  <c r="G81" i="8" a="1"/>
  <c r="G81" i="8" s="1"/>
  <c r="G82" i="8" a="1"/>
  <c r="G82" i="8" s="1"/>
  <c r="G80" i="8" a="1"/>
  <c r="G80" i="8" s="1"/>
  <c r="G76" i="8" a="1"/>
  <c r="G76" i="8" s="1"/>
  <c r="G83" i="8" a="1"/>
  <c r="G83" i="8" s="1"/>
  <c r="G77" i="8" a="1"/>
  <c r="G77" i="8" s="1"/>
  <c r="G84" i="8" a="1"/>
  <c r="G84" i="8" s="1"/>
  <c r="G78" i="8" a="1"/>
  <c r="G78" i="8" s="1"/>
  <c r="G85" i="8" a="1"/>
  <c r="G85" i="8" s="1"/>
  <c r="G79" i="8" a="1"/>
  <c r="G79" i="8" s="1"/>
  <c r="G32" i="8" a="1"/>
  <c r="G32" i="8" s="1"/>
  <c r="G33" i="8" a="1"/>
  <c r="G33" i="8" s="1"/>
  <c r="G34" i="8" a="1"/>
  <c r="G34" i="8" s="1"/>
  <c r="G35" i="8" a="1"/>
  <c r="G35" i="8" s="1"/>
  <c r="G36" i="8" a="1"/>
  <c r="G36" i="8" s="1"/>
  <c r="G31" i="8" a="1"/>
  <c r="G31" i="8" s="1"/>
  <c r="G37" i="8" a="1"/>
  <c r="G37" i="8" s="1"/>
  <c r="G68" i="8" a="1"/>
  <c r="G68" i="8" s="1"/>
  <c r="G63" i="8" a="1"/>
  <c r="G63" i="8" s="1"/>
  <c r="G69" i="8" a="1"/>
  <c r="G69" i="8" s="1"/>
  <c r="G64" i="8" a="1"/>
  <c r="G64" i="8" s="1"/>
  <c r="G65" i="8" a="1"/>
  <c r="G65" i="8" s="1"/>
  <c r="G66" i="8" a="1"/>
  <c r="G66" i="8" s="1"/>
  <c r="G67" i="8" a="1"/>
  <c r="G67" i="8" s="1"/>
  <c r="G61" i="8" a="1"/>
  <c r="G61" i="8" s="1"/>
  <c r="G62" i="8" a="1"/>
  <c r="G62" i="8" s="1"/>
  <c r="G60" i="8" a="1"/>
  <c r="G60" i="8" s="1"/>
  <c r="G58" i="8" a="1"/>
  <c r="G58" i="8" s="1"/>
  <c r="G59" i="8" a="1"/>
  <c r="G59" i="8" s="1"/>
  <c r="G39" i="8" a="1"/>
  <c r="G39" i="8" s="1"/>
  <c r="G40" i="8" a="1"/>
  <c r="G40" i="8" s="1"/>
  <c r="G41" i="8" a="1"/>
  <c r="G41" i="8" s="1"/>
  <c r="G42" i="8" a="1"/>
  <c r="G42" i="8" s="1"/>
  <c r="G38" i="8" a="1"/>
  <c r="G38" i="8" s="1"/>
  <c r="F28" i="8" a="1"/>
  <c r="F28" i="8" s="1"/>
  <c r="F29" i="8" a="1"/>
  <c r="F29" i="8" s="1"/>
  <c r="F30" i="8" a="1"/>
  <c r="F30" i="8" s="1"/>
  <c r="F27" i="8" a="1"/>
  <c r="F27" i="8" s="1"/>
  <c r="F62" i="8" a="1"/>
  <c r="F62" i="8" s="1"/>
  <c r="F70" i="8" a="1"/>
  <c r="F70" i="8" s="1"/>
  <c r="F67" i="8" a="1"/>
  <c r="F67" i="8" s="1"/>
  <c r="F63" i="8" a="1"/>
  <c r="F63" i="8" s="1"/>
  <c r="F69" i="8" a="1"/>
  <c r="F69" i="8" s="1"/>
  <c r="F64" i="8" a="1"/>
  <c r="F64" i="8" s="1"/>
  <c r="F65" i="8" a="1"/>
  <c r="F65" i="8" s="1"/>
  <c r="F66" i="8" a="1"/>
  <c r="F66" i="8" s="1"/>
  <c r="F68" i="8" a="1"/>
  <c r="F68" i="8" s="1"/>
  <c r="F57" i="8" a="1"/>
  <c r="F57" i="8" s="1"/>
  <c r="F58" i="8" a="1"/>
  <c r="F58" i="8" s="1"/>
  <c r="F59" i="8" a="1"/>
  <c r="F59" i="8" s="1"/>
  <c r="F60" i="8" a="1"/>
  <c r="F60" i="8" s="1"/>
  <c r="F61" i="8" a="1"/>
  <c r="F61" i="8" s="1"/>
  <c r="F25" i="8" a="1"/>
  <c r="F25" i="8" s="1"/>
  <c r="F24" i="8" a="1"/>
  <c r="F24" i="8" s="1"/>
  <c r="F26" i="8" a="1"/>
  <c r="F26" i="8" s="1"/>
  <c r="F42" i="8" a="1"/>
  <c r="F42" i="8" s="1"/>
  <c r="F43" i="8" a="1"/>
  <c r="F43" i="8" s="1"/>
  <c r="F46" i="8" a="1"/>
  <c r="F46" i="8" s="1"/>
  <c r="F44" i="8" a="1"/>
  <c r="F44" i="8" s="1"/>
  <c r="F45" i="8" a="1"/>
  <c r="F45" i="8" s="1"/>
  <c r="F47" i="8" a="1"/>
  <c r="F47" i="8" s="1"/>
  <c r="F76" i="8" a="1"/>
  <c r="F76" i="8" s="1"/>
  <c r="F83" i="8" a="1"/>
  <c r="F83" i="8" s="1"/>
  <c r="F77" i="8" a="1"/>
  <c r="F77" i="8" s="1"/>
  <c r="F84" i="8" a="1"/>
  <c r="F84" i="8" s="1"/>
  <c r="F80" i="8" a="1"/>
  <c r="F80" i="8" s="1"/>
  <c r="F78" i="8" a="1"/>
  <c r="F78" i="8" s="1"/>
  <c r="F79" i="8" a="1"/>
  <c r="F79" i="8" s="1"/>
  <c r="F81" i="8" a="1"/>
  <c r="F81" i="8" s="1"/>
  <c r="F82" i="8" a="1"/>
  <c r="F82" i="8" s="1"/>
  <c r="F74" i="8" a="1"/>
  <c r="F74" i="8" s="1"/>
  <c r="F73" i="8" a="1"/>
  <c r="F73" i="8" s="1"/>
  <c r="F75" i="8" a="1"/>
  <c r="F75" i="8" s="1"/>
  <c r="G7" i="7"/>
  <c r="D2" i="7" s="1"/>
  <c r="G2" i="7" s="1" a="1"/>
  <c r="G2" i="7" s="1"/>
  <c r="H2" i="7" s="1"/>
  <c r="E2" i="7" s="1"/>
  <c r="W11" i="2"/>
  <c r="F3" i="8" s="1" a="1"/>
  <c r="F3" i="8" s="1"/>
  <c r="C6" i="2"/>
  <c r="D7" i="7" s="1"/>
  <c r="H7" i="7" s="1"/>
  <c r="C7" i="2"/>
  <c r="I4" i="8" l="1" a="1"/>
  <c r="I4" i="8" s="1"/>
  <c r="I11" i="8" a="1"/>
  <c r="I11" i="8" s="1"/>
  <c r="I18" i="8" a="1"/>
  <c r="I18" i="8" s="1"/>
  <c r="I26" i="8" a="1"/>
  <c r="I26" i="8" s="1"/>
  <c r="I34" i="8" a="1"/>
  <c r="I34" i="8" s="1"/>
  <c r="I41" i="8" a="1"/>
  <c r="I41" i="8" s="1"/>
  <c r="I48" i="8" a="1"/>
  <c r="I48" i="8" s="1"/>
  <c r="I56" i="8" a="1"/>
  <c r="I56" i="8" s="1"/>
  <c r="I64" i="8" a="1"/>
  <c r="I64" i="8" s="1"/>
  <c r="I78" i="8" a="1"/>
  <c r="I78" i="8" s="1"/>
  <c r="I86" i="8" a="1"/>
  <c r="I86" i="8" s="1"/>
  <c r="I94" i="8" a="1"/>
  <c r="I94" i="8" s="1"/>
  <c r="I102" i="8" a="1"/>
  <c r="I102" i="8" s="1"/>
  <c r="I103" i="8" a="1"/>
  <c r="I103" i="8" s="1"/>
  <c r="I55" i="8" a="1"/>
  <c r="I55" i="8" s="1"/>
  <c r="I101" i="8" a="1"/>
  <c r="I101" i="8" s="1"/>
  <c r="I5" i="8" a="1"/>
  <c r="I5" i="8" s="1"/>
  <c r="I19" i="8" a="1"/>
  <c r="I19" i="8" s="1"/>
  <c r="I27" i="8" a="1"/>
  <c r="I27" i="8" s="1"/>
  <c r="I35" i="8" a="1"/>
  <c r="I35" i="8" s="1"/>
  <c r="I42" i="8" a="1"/>
  <c r="I42" i="8" s="1"/>
  <c r="I49" i="8" a="1"/>
  <c r="I49" i="8" s="1"/>
  <c r="I57" i="8" a="1"/>
  <c r="I57" i="8" s="1"/>
  <c r="I65" i="8" a="1"/>
  <c r="I65" i="8" s="1"/>
  <c r="I72" i="8" a="1"/>
  <c r="I72" i="8" s="1"/>
  <c r="I79" i="8" a="1"/>
  <c r="I79" i="8" s="1"/>
  <c r="I87" i="8" a="1"/>
  <c r="I87" i="8" s="1"/>
  <c r="I95" i="8" a="1"/>
  <c r="I95" i="8" s="1"/>
  <c r="I10" i="8" a="1"/>
  <c r="I10" i="8" s="1"/>
  <c r="I71" i="8" a="1"/>
  <c r="I71" i="8" s="1"/>
  <c r="I6" i="8" a="1"/>
  <c r="I6" i="8" s="1"/>
  <c r="I12" i="8" a="1"/>
  <c r="I12" i="8" s="1"/>
  <c r="I20" i="8" a="1"/>
  <c r="I20" i="8" s="1"/>
  <c r="I28" i="8" a="1"/>
  <c r="I28" i="8" s="1"/>
  <c r="I36" i="8" a="1"/>
  <c r="I36" i="8" s="1"/>
  <c r="I43" i="8" a="1"/>
  <c r="I43" i="8" s="1"/>
  <c r="I50" i="8" a="1"/>
  <c r="I50" i="8" s="1"/>
  <c r="I58" i="8" a="1"/>
  <c r="I58" i="8" s="1"/>
  <c r="I66" i="8" a="1"/>
  <c r="I66" i="8" s="1"/>
  <c r="I73" i="8" a="1"/>
  <c r="I73" i="8" s="1"/>
  <c r="I80" i="8" a="1"/>
  <c r="I80" i="8" s="1"/>
  <c r="I88" i="8" a="1"/>
  <c r="I88" i="8" s="1"/>
  <c r="I96" i="8" a="1"/>
  <c r="I96" i="8" s="1"/>
  <c r="I106" i="8" a="1"/>
  <c r="I106" i="8" s="1"/>
  <c r="I40" i="8" a="1"/>
  <c r="I40" i="8" s="1"/>
  <c r="I93" i="8" a="1"/>
  <c r="I93" i="8" s="1"/>
  <c r="I7" i="8" a="1"/>
  <c r="I7" i="8" s="1"/>
  <c r="I13" i="8" a="1"/>
  <c r="I13" i="8" s="1"/>
  <c r="I21" i="8" a="1"/>
  <c r="I21" i="8" s="1"/>
  <c r="I29" i="8" a="1"/>
  <c r="I29" i="8" s="1"/>
  <c r="I37" i="8" a="1"/>
  <c r="I37" i="8" s="1"/>
  <c r="I51" i="8" a="1"/>
  <c r="I51" i="8" s="1"/>
  <c r="I59" i="8" a="1"/>
  <c r="I59" i="8" s="1"/>
  <c r="I67" i="8" a="1"/>
  <c r="I67" i="8" s="1"/>
  <c r="I74" i="8" a="1"/>
  <c r="I74" i="8" s="1"/>
  <c r="I81" i="8" a="1"/>
  <c r="I81" i="8" s="1"/>
  <c r="I89" i="8" a="1"/>
  <c r="I89" i="8" s="1"/>
  <c r="I97" i="8" a="1"/>
  <c r="I97" i="8" s="1"/>
  <c r="I104" i="8" a="1"/>
  <c r="I104" i="8" s="1"/>
  <c r="I47" i="8" a="1"/>
  <c r="I47" i="8" s="1"/>
  <c r="I14" i="8" a="1"/>
  <c r="I14" i="8" s="1"/>
  <c r="I22" i="8" a="1"/>
  <c r="I22" i="8" s="1"/>
  <c r="I30" i="8" a="1"/>
  <c r="I30" i="8" s="1"/>
  <c r="I38" i="8" a="1"/>
  <c r="I38" i="8" s="1"/>
  <c r="I44" i="8" a="1"/>
  <c r="I44" i="8" s="1"/>
  <c r="I52" i="8" a="1"/>
  <c r="I52" i="8" s="1"/>
  <c r="I60" i="8" a="1"/>
  <c r="I60" i="8" s="1"/>
  <c r="I68" i="8" a="1"/>
  <c r="I68" i="8" s="1"/>
  <c r="I75" i="8" a="1"/>
  <c r="I75" i="8" s="1"/>
  <c r="I82" i="8" a="1"/>
  <c r="I82" i="8" s="1"/>
  <c r="I90" i="8" a="1"/>
  <c r="I90" i="8" s="1"/>
  <c r="I98" i="8" a="1"/>
  <c r="I98" i="8" s="1"/>
  <c r="I105" i="8" a="1"/>
  <c r="I105" i="8" s="1"/>
  <c r="I33" i="8" a="1"/>
  <c r="I33" i="8" s="1"/>
  <c r="I77" i="8" a="1"/>
  <c r="I77" i="8" s="1"/>
  <c r="I8" i="8" a="1"/>
  <c r="I8" i="8" s="1"/>
  <c r="I15" i="8" a="1"/>
  <c r="I15" i="8" s="1"/>
  <c r="I23" i="8" a="1"/>
  <c r="I23" i="8" s="1"/>
  <c r="I31" i="8" a="1"/>
  <c r="I31" i="8" s="1"/>
  <c r="I39" i="8" a="1"/>
  <c r="I39" i="8" s="1"/>
  <c r="I45" i="8" a="1"/>
  <c r="I45" i="8" s="1"/>
  <c r="I53" i="8" a="1"/>
  <c r="I53" i="8" s="1"/>
  <c r="I61" i="8" a="1"/>
  <c r="I61" i="8" s="1"/>
  <c r="I69" i="8" a="1"/>
  <c r="I69" i="8" s="1"/>
  <c r="I83" i="8" a="1"/>
  <c r="I83" i="8" s="1"/>
  <c r="I91" i="8" a="1"/>
  <c r="I91" i="8" s="1"/>
  <c r="I99" i="8" a="1"/>
  <c r="I99" i="8" s="1"/>
  <c r="I25" i="8" a="1"/>
  <c r="I25" i="8" s="1"/>
  <c r="I85" i="8" a="1"/>
  <c r="I85" i="8" s="1"/>
  <c r="I9" i="8" a="1"/>
  <c r="I9" i="8" s="1"/>
  <c r="I16" i="8" a="1"/>
  <c r="I16" i="8" s="1"/>
  <c r="I24" i="8" a="1"/>
  <c r="I24" i="8" s="1"/>
  <c r="I32" i="8" a="1"/>
  <c r="I32" i="8" s="1"/>
  <c r="I46" i="8" a="1"/>
  <c r="I46" i="8" s="1"/>
  <c r="I54" i="8" a="1"/>
  <c r="I54" i="8" s="1"/>
  <c r="I62" i="8" a="1"/>
  <c r="I62" i="8" s="1"/>
  <c r="I70" i="8" a="1"/>
  <c r="I70" i="8" s="1"/>
  <c r="I76" i="8" a="1"/>
  <c r="I76" i="8" s="1"/>
  <c r="I84" i="8" a="1"/>
  <c r="I84" i="8" s="1"/>
  <c r="I92" i="8" a="1"/>
  <c r="I92" i="8" s="1"/>
  <c r="I100" i="8" a="1"/>
  <c r="I100" i="8" s="1"/>
  <c r="I3" i="8" a="1"/>
  <c r="I3" i="8" s="1"/>
  <c r="I17" i="8" a="1"/>
  <c r="I17" i="8" s="1"/>
  <c r="I63" i="8" a="1"/>
  <c r="I63" i="8" s="1"/>
  <c r="H5" i="8" a="1"/>
  <c r="H5" i="8" s="1"/>
  <c r="H43" i="8" a="1"/>
  <c r="H43" i="8" s="1"/>
  <c r="H51" i="8" a="1"/>
  <c r="H51" i="8" s="1"/>
  <c r="H57" i="8" a="1"/>
  <c r="H57" i="8" s="1"/>
  <c r="H64" i="8" a="1"/>
  <c r="H64" i="8" s="1"/>
  <c r="H71" i="8" a="1"/>
  <c r="H71" i="8" s="1"/>
  <c r="H79" i="8" a="1"/>
  <c r="H79" i="8" s="1"/>
  <c r="H86" i="8" a="1"/>
  <c r="H86" i="8" s="1"/>
  <c r="H94" i="8" a="1"/>
  <c r="H94" i="8" s="1"/>
  <c r="H100" i="8" a="1"/>
  <c r="H100" i="8" s="1"/>
  <c r="H54" i="8" a="1"/>
  <c r="H54" i="8" s="1"/>
  <c r="H104" i="8" a="1"/>
  <c r="H104" i="8" s="1"/>
  <c r="H48" i="8" a="1"/>
  <c r="H48" i="8" s="1"/>
  <c r="H91" i="8" a="1"/>
  <c r="H91" i="8" s="1"/>
  <c r="H44" i="8" a="1"/>
  <c r="H44" i="8" s="1"/>
  <c r="H58" i="8" a="1"/>
  <c r="H58" i="8" s="1"/>
  <c r="H65" i="8" a="1"/>
  <c r="H65" i="8" s="1"/>
  <c r="H72" i="8" a="1"/>
  <c r="H72" i="8" s="1"/>
  <c r="H80" i="8" a="1"/>
  <c r="H80" i="8" s="1"/>
  <c r="H87" i="8" a="1"/>
  <c r="H87" i="8" s="1"/>
  <c r="H95" i="8" a="1"/>
  <c r="H95" i="8" s="1"/>
  <c r="H101" i="8" a="1"/>
  <c r="H101" i="8" s="1"/>
  <c r="H102" i="8" a="1"/>
  <c r="H102" i="8" s="1"/>
  <c r="H61" i="8" a="1"/>
  <c r="H61" i="8" s="1"/>
  <c r="H40" i="8" a="1"/>
  <c r="H40" i="8" s="1"/>
  <c r="H98" i="8" a="1"/>
  <c r="H98" i="8" s="1"/>
  <c r="H45" i="8" a="1"/>
  <c r="H45" i="8" s="1"/>
  <c r="H52" i="8" a="1"/>
  <c r="H52" i="8" s="1"/>
  <c r="H59" i="8" a="1"/>
  <c r="H59" i="8" s="1"/>
  <c r="H66" i="8" a="1"/>
  <c r="H66" i="8" s="1"/>
  <c r="H73" i="8" a="1"/>
  <c r="H73" i="8" s="1"/>
  <c r="H81" i="8" a="1"/>
  <c r="H81" i="8" s="1"/>
  <c r="H88" i="8" a="1"/>
  <c r="H88" i="8" s="1"/>
  <c r="H75" i="8" a="1"/>
  <c r="H75" i="8" s="1"/>
  <c r="H68" i="8" a="1"/>
  <c r="H68" i="8" s="1"/>
  <c r="H46" i="8" a="1"/>
  <c r="H46" i="8" s="1"/>
  <c r="H53" i="8" a="1"/>
  <c r="H53" i="8" s="1"/>
  <c r="H60" i="8" a="1"/>
  <c r="H60" i="8" s="1"/>
  <c r="H67" i="8" a="1"/>
  <c r="H67" i="8" s="1"/>
  <c r="H74" i="8" a="1"/>
  <c r="H74" i="8" s="1"/>
  <c r="H82" i="8" a="1"/>
  <c r="H82" i="8" s="1"/>
  <c r="H89" i="8" a="1"/>
  <c r="H89" i="8" s="1"/>
  <c r="H96" i="8" a="1"/>
  <c r="H96" i="8" s="1"/>
  <c r="H103" i="8" a="1"/>
  <c r="H103" i="8" s="1"/>
  <c r="H47" i="8" a="1"/>
  <c r="H47" i="8" s="1"/>
  <c r="H97" i="8" a="1"/>
  <c r="H97" i="8" s="1"/>
  <c r="H55" i="8" a="1"/>
  <c r="H55" i="8" s="1"/>
  <c r="H41" i="8" a="1"/>
  <c r="H41" i="8" s="1"/>
  <c r="H49" i="8" a="1"/>
  <c r="H49" i="8" s="1"/>
  <c r="H63" i="8" a="1"/>
  <c r="H63" i="8" s="1"/>
  <c r="H69" i="8" a="1"/>
  <c r="H69" i="8" s="1"/>
  <c r="H77" i="8" a="1"/>
  <c r="H77" i="8" s="1"/>
  <c r="H84" i="8" a="1"/>
  <c r="H84" i="8" s="1"/>
  <c r="H92" i="8" a="1"/>
  <c r="H92" i="8" s="1"/>
  <c r="H99" i="8" a="1"/>
  <c r="H99" i="8" s="1"/>
  <c r="H106" i="8" a="1"/>
  <c r="H106" i="8" s="1"/>
  <c r="H85" i="8" a="1"/>
  <c r="H85" i="8" s="1"/>
  <c r="H3" i="8" a="1"/>
  <c r="H3" i="8" s="1"/>
  <c r="H90" i="8" a="1"/>
  <c r="H90" i="8" s="1"/>
  <c r="H62" i="8" a="1"/>
  <c r="H62" i="8" s="1"/>
  <c r="H105" i="8" a="1"/>
  <c r="H105" i="8" s="1"/>
  <c r="H4" i="8" a="1"/>
  <c r="H4" i="8" s="1"/>
  <c r="H42" i="8" a="1"/>
  <c r="H42" i="8" s="1"/>
  <c r="H50" i="8" a="1"/>
  <c r="H50" i="8" s="1"/>
  <c r="H56" i="8" a="1"/>
  <c r="H56" i="8" s="1"/>
  <c r="H70" i="8" a="1"/>
  <c r="H70" i="8" s="1"/>
  <c r="H78" i="8" a="1"/>
  <c r="H78" i="8" s="1"/>
  <c r="H93" i="8" a="1"/>
  <c r="H93" i="8" s="1"/>
  <c r="H83" i="8" a="1"/>
  <c r="H83" i="8" s="1"/>
  <c r="H76" i="8" a="1"/>
  <c r="H76" i="8" s="1"/>
  <c r="G4" i="8" a="1"/>
  <c r="G4" i="8" s="1"/>
  <c r="G3" i="8" a="1"/>
  <c r="G3" i="8" s="1"/>
  <c r="D3" i="7"/>
  <c r="G3" i="7" s="1" a="1"/>
  <c r="G3" i="7" s="1"/>
  <c r="H3" i="7" s="1"/>
  <c r="E3" i="7" s="1"/>
</calcChain>
</file>

<file path=xl/sharedStrings.xml><?xml version="1.0" encoding="utf-8"?>
<sst xmlns="http://schemas.openxmlformats.org/spreadsheetml/2006/main" count="841" uniqueCount="183">
  <si>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</si>
  <si>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</si>
  <si>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</si>
  <si>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</si>
  <si>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</si>
  <si>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</si>
  <si>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</si>
  <si>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</si>
  <si>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</si>
  <si>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</si>
  <si>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</si>
  <si>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</si>
  <si>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</si>
  <si>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</si>
  <si>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</si>
  <si>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</si>
  <si>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</si>
  <si>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</si>
  <si>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</si>
  <si>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</si>
  <si>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</si>
  <si>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</si>
  <si>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</si>
  <si>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</si>
  <si>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</si>
  <si>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</si>
  <si>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</si>
  <si>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</si>
  <si>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</si>
  <si>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</si>
  <si>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</si>
  <si>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</si>
  <si>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</si>
  <si>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</si>
  <si>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</si>
  <si>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</si>
  <si>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</si>
  <si>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</si>
  <si>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</si>
  <si>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</si>
  <si>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</si>
  <si>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</si>
  <si>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</si>
  <si>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</si>
  <si>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</si>
  <si>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</si>
  <si>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</si>
  <si>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</si>
  <si>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</si>
  <si>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</si>
  <si>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</si>
  <si>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</si>
  <si>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</si>
  <si>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</si>
  <si>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</si>
  <si>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</si>
  <si>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</si>
  <si>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</si>
  <si>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</si>
  <si>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</si>
  <si>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</si>
  <si>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</si>
  <si>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</si>
  <si>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</si>
  <si>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</si>
  <si>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</si>
  <si>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</si>
  <si>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</si>
  <si>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</si>
  <si>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</si>
  <si>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</si>
  <si>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</si>
  <si>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</si>
  <si>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</si>
  <si>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</si>
  <si>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</si>
  <si>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</si>
  <si>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</si>
  <si>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</si>
  <si>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</si>
  <si>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</si>
  <si>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</si>
  <si>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</si>
  <si>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</si>
  <si>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</si>
  <si>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</si>
  <si>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</si>
  <si>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</si>
  <si>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</si>
  <si>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</si>
  <si>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</si>
  <si>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</si>
  <si>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</si>
  <si>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</si>
  <si>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</si>
  <si>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</si>
  <si>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</si>
  <si>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</si>
  <si>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</si>
  <si>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</si>
  <si>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</si>
  <si>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</si>
  <si>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</si>
  <si>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</si>
  <si>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</si>
  <si>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</si>
  <si>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</si>
  <si>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</si>
  <si>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</si>
  <si>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</si>
  <si>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</si>
  <si>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</si>
  <si>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</si>
  <si>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</si>
  <si>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WMD02</t>
  </si>
  <si>
    <t>WMD03</t>
  </si>
  <si>
    <t>WMD04</t>
  </si>
  <si>
    <t>WMD05</t>
  </si>
  <si>
    <t>WMD06</t>
  </si>
  <si>
    <t>WMD07</t>
  </si>
  <si>
    <t>WMD08</t>
  </si>
  <si>
    <t>WMD09</t>
  </si>
  <si>
    <t>WMD10</t>
  </si>
  <si>
    <t>WMD11</t>
  </si>
  <si>
    <t>WMD12</t>
  </si>
  <si>
    <t>WMD13</t>
  </si>
  <si>
    <t>WMD14</t>
  </si>
  <si>
    <t>WMD15</t>
  </si>
  <si>
    <t>WMD16</t>
  </si>
  <si>
    <t>WMD17</t>
  </si>
  <si>
    <t>WMD18</t>
  </si>
  <si>
    <t>WMD19</t>
  </si>
  <si>
    <t>WMD20</t>
  </si>
  <si>
    <t>WMD21</t>
  </si>
  <si>
    <t>WMD22</t>
  </si>
  <si>
    <t>WMD23</t>
  </si>
  <si>
    <t>WMD24</t>
  </si>
  <si>
    <t>WMD25</t>
  </si>
  <si>
    <t>WMD26</t>
  </si>
  <si>
    <t>WMD27</t>
  </si>
  <si>
    <t>WMD28</t>
  </si>
  <si>
    <t>WMD29</t>
  </si>
  <si>
    <t>WMD30</t>
  </si>
  <si>
    <t>WMD31</t>
  </si>
  <si>
    <t>WMD32</t>
  </si>
  <si>
    <t>WMD33</t>
  </si>
  <si>
    <t>WMD34</t>
  </si>
  <si>
    <t>WMD35</t>
  </si>
  <si>
    <t>WMD36</t>
  </si>
  <si>
    <t>WMD37</t>
  </si>
  <si>
    <t>WMD38</t>
  </si>
  <si>
    <t>WMD39</t>
  </si>
  <si>
    <t>WMD40</t>
  </si>
  <si>
    <t>WMD41</t>
  </si>
  <si>
    <t>WMD42</t>
  </si>
  <si>
    <t>WMD43</t>
  </si>
  <si>
    <t>WMD44</t>
  </si>
  <si>
    <t>ZD15</t>
  </si>
  <si>
    <t>ZD14</t>
  </si>
  <si>
    <t>ZD13</t>
  </si>
  <si>
    <t>ZD12</t>
  </si>
  <si>
    <t>ZD11</t>
  </si>
  <si>
    <t>ZD10</t>
  </si>
  <si>
    <t>ZD09</t>
  </si>
  <si>
    <t>ZD08</t>
  </si>
  <si>
    <t>ZD07</t>
  </si>
  <si>
    <t>ZD06</t>
  </si>
  <si>
    <t>ZD05</t>
  </si>
  <si>
    <t>ZD04</t>
  </si>
  <si>
    <t>ZD03</t>
  </si>
  <si>
    <t>ZD02</t>
  </si>
  <si>
    <t>ZD01</t>
  </si>
  <si>
    <t>Gemaal Lely</t>
  </si>
  <si>
    <t>Gemaal Leemans</t>
  </si>
  <si>
    <t>Stontelerschutsluis</t>
  </si>
  <si>
    <t>Stontelerkeersluis</t>
  </si>
  <si>
    <t>Gemaal De Stontele</t>
  </si>
  <si>
    <t>Effluentleiding RWZI Wieringen</t>
  </si>
  <si>
    <t>Gecombineerd</t>
  </si>
  <si>
    <t>14-2</t>
  </si>
  <si>
    <t>Trajectlengte</t>
  </si>
  <si>
    <t>Lengte-effect</t>
  </si>
  <si>
    <t>Gecombineerd (tussentijds)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</si>
</sst>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11" fontId="0" fillId="11" borderId="0" xfId="0" applyNumberFormat="1" applyFill="1" applyAlignment="1">
      <alignment horizontal="right"/>
    </xf>
    <xf numFmtId="0" fontId="1" fillId="0" borderId="13" xfId="0" applyFont="1" applyBorder="1"/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/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91</v>
      </c>
      <c r="C2" s="53" t="s">
        <v>94</v>
      </c>
      <c r="D2" s="53" t="s">
        <v>92</v>
      </c>
      <c r="E2" s="53" t="s">
        <v>102</v>
      </c>
      <c r="F2" s="54" t="s">
        <v>93</v>
      </c>
    </row>
    <row r="3" spans="2:6" x14ac:dyDescent="0.25">
      <c r="B3" s="8" t="s">
        <v>58</v>
      </c>
      <c r="C3" s="9" t="s">
        <v>77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74</v>
      </c>
      <c r="C4" s="9" t="s">
        <v>78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95</v>
      </c>
      <c r="C5" s="9" t="s">
        <v>111</v>
      </c>
      <c r="D5" s="9" t="s">
        <v>29</v>
      </c>
      <c r="E5" s="9" t="s">
        <v>28</v>
      </c>
      <c r="F5" s="12" t="s">
        <v>104</v>
      </c>
    </row>
    <row r="6" spans="2:6" x14ac:dyDescent="0.25">
      <c r="B6" s="8" t="s">
        <v>100</v>
      </c>
      <c r="C6" s="9" t="s">
        <v>105</v>
      </c>
      <c r="D6" s="9" t="s">
        <v>28</v>
      </c>
      <c r="E6" s="9" t="s">
        <v>103</v>
      </c>
      <c r="F6" s="12" t="s">
        <v>29</v>
      </c>
    </row>
    <row r="7" spans="2:6" x14ac:dyDescent="0.25">
      <c r="B7" s="8" t="s">
        <v>96</v>
      </c>
      <c r="C7" s="9" t="s">
        <v>82</v>
      </c>
      <c r="D7" s="9" t="s">
        <v>28</v>
      </c>
      <c r="E7" s="9" t="s">
        <v>103</v>
      </c>
      <c r="F7" s="12" t="s">
        <v>29</v>
      </c>
    </row>
    <row r="8" spans="2:6" x14ac:dyDescent="0.25">
      <c r="B8" s="8" t="s">
        <v>97</v>
      </c>
      <c r="C8" s="9" t="s">
        <v>106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98</v>
      </c>
      <c r="C9" s="9" t="s">
        <v>81</v>
      </c>
      <c r="D9" s="9" t="s">
        <v>28</v>
      </c>
      <c r="E9" s="9" t="s">
        <v>103</v>
      </c>
      <c r="F9" s="12" t="s">
        <v>29</v>
      </c>
    </row>
    <row r="10" spans="2:6" x14ac:dyDescent="0.25">
      <c r="B10" s="8" t="s">
        <v>99</v>
      </c>
      <c r="C10" s="9" t="s">
        <v>101</v>
      </c>
      <c r="D10" s="9" t="s">
        <v>29</v>
      </c>
      <c r="E10" s="9" t="s">
        <v>103</v>
      </c>
      <c r="F10" s="12" t="s">
        <v>29</v>
      </c>
    </row>
    <row r="11" spans="2:6" x14ac:dyDescent="0.25">
      <c r="B11" s="8" t="s">
        <v>76</v>
      </c>
      <c r="C11" s="9" t="s">
        <v>80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107</v>
      </c>
      <c r="C12" s="14" t="s">
        <v>108</v>
      </c>
      <c r="D12" s="14" t="s">
        <v>29</v>
      </c>
      <c r="E12" s="14" t="s">
        <v>29</v>
      </c>
      <c r="F12" s="17" t="s">
        <v>104</v>
      </c>
    </row>
    <row r="14" spans="2:6" ht="15.75" thickBot="1" x14ac:dyDescent="0.3">
      <c r="B14" s="2" t="s">
        <v>59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60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61</v>
      </c>
      <c r="B2" s="28" t="s">
        <v>179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52" t="s">
        <v>46</v>
      </c>
      <c r="E3" s="53" t="s">
        <v>40</v>
      </c>
      <c r="F3" s="54" t="s">
        <v>47</v>
      </c>
    </row>
    <row r="4" spans="1:6" x14ac:dyDescent="0.25">
      <c r="A4" t="s">
        <v>40</v>
      </c>
      <c r="B4" s="1">
        <f>1/1000</f>
        <v>1E-3</v>
      </c>
      <c r="D4" s="63" t="s">
        <v>41</v>
      </c>
      <c r="E4" s="5">
        <f>1/30*B3</f>
        <v>1.111111111111111E-5</v>
      </c>
      <c r="F4" s="25">
        <v>0</v>
      </c>
    </row>
    <row r="5" spans="1:6" x14ac:dyDescent="0.25">
      <c r="A5" t="s">
        <v>180</v>
      </c>
      <c r="B5" s="9">
        <v>20.93</v>
      </c>
      <c r="D5" s="64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5" t="s">
        <v>43</v>
      </c>
      <c r="E6" s="10">
        <f>B4</f>
        <v>1E-3</v>
      </c>
      <c r="F6" s="26">
        <f>E5</f>
        <v>3.3333333333333332E-4</v>
      </c>
    </row>
    <row r="7" spans="1:6" x14ac:dyDescent="0.25">
      <c r="D7" s="66" t="s">
        <v>44</v>
      </c>
      <c r="E7" s="10">
        <f>30*B4</f>
        <v>0.03</v>
      </c>
      <c r="F7" s="26">
        <f>E6</f>
        <v>1E-3</v>
      </c>
    </row>
    <row r="8" spans="1:6" ht="15.75" thickBot="1" x14ac:dyDescent="0.3">
      <c r="D8" s="67" t="s">
        <v>45</v>
      </c>
      <c r="E8" s="15">
        <v>1</v>
      </c>
      <c r="F8" s="27">
        <f>E7</f>
        <v>0.03</v>
      </c>
    </row>
    <row r="11" spans="1:6" ht="15.75" thickBot="1" x14ac:dyDescent="0.3">
      <c r="D11" s="2" t="s">
        <v>110</v>
      </c>
    </row>
    <row r="12" spans="1:6" ht="15.75" thickBot="1" x14ac:dyDescent="0.3">
      <c r="D12" s="52" t="s">
        <v>109</v>
      </c>
      <c r="E12" s="54" t="s">
        <v>47</v>
      </c>
    </row>
    <row r="13" spans="1:6" x14ac:dyDescent="0.25">
      <c r="D13" s="55" t="s">
        <v>62</v>
      </c>
      <c r="E13" s="26">
        <f>1/1000*B3</f>
        <v>3.3333333333333335E-7</v>
      </c>
    </row>
    <row r="14" spans="1:6" x14ac:dyDescent="0.25">
      <c r="D14" s="56" t="s">
        <v>63</v>
      </c>
      <c r="E14" s="26">
        <f>1/100*B3</f>
        <v>3.3333333333333333E-6</v>
      </c>
    </row>
    <row r="15" spans="1:6" x14ac:dyDescent="0.25">
      <c r="D15" s="57" t="s">
        <v>64</v>
      </c>
      <c r="E15" s="26">
        <f>1/10*B3</f>
        <v>3.3333333333333335E-5</v>
      </c>
    </row>
    <row r="16" spans="1:6" x14ac:dyDescent="0.25">
      <c r="D16" s="58" t="s">
        <v>65</v>
      </c>
      <c r="E16" s="26">
        <f>B3</f>
        <v>3.3333333333333332E-4</v>
      </c>
    </row>
    <row r="17" spans="2:5" x14ac:dyDescent="0.25">
      <c r="D17" s="59" t="s">
        <v>66</v>
      </c>
      <c r="E17" s="26">
        <f>B4</f>
        <v>1E-3</v>
      </c>
    </row>
    <row r="18" spans="2:5" x14ac:dyDescent="0.25">
      <c r="D18" s="60" t="s">
        <v>67</v>
      </c>
      <c r="E18" s="26">
        <f>10*B4</f>
        <v>0.01</v>
      </c>
    </row>
    <row r="19" spans="2:5" x14ac:dyDescent="0.25">
      <c r="D19" s="61" t="s">
        <v>68</v>
      </c>
      <c r="E19" s="12">
        <v>1</v>
      </c>
    </row>
    <row r="20" spans="2:5" x14ac:dyDescent="0.25">
      <c r="D20" s="57" t="s">
        <v>45</v>
      </c>
      <c r="E20" s="12"/>
    </row>
    <row r="21" spans="2:5" ht="15.75" thickBot="1" x14ac:dyDescent="0.3">
      <c r="D21" s="62" t="s">
        <v>69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2"/>
  <sheetViews>
    <sheetView workbookViewId="0">
      <selection activeCell="O11" sqref="O11:O3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58</v>
      </c>
    </row>
    <row r="3" spans="2:25" x14ac:dyDescent="0.25">
      <c r="B3" s="36" t="s">
        <v>52</v>
      </c>
      <c r="C3" s="7">
        <v>28.9</v>
      </c>
    </row>
    <row r="4" spans="2:25" x14ac:dyDescent="0.25">
      <c r="B4" s="40" t="s">
        <v>181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6.0666886439917911E-2</v>
      </c>
    </row>
    <row r="6" spans="2:25" x14ac:dyDescent="0.25">
      <c r="B6" s="40" t="s">
        <v>49</v>
      </c>
      <c r="C6" s="26">
        <f>MIN(1-PRODUCT(R11:R30),MAX(T11:T30))</f>
        <v>6.0666886439917911E-2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73</v>
      </c>
    </row>
    <row r="10" spans="2:25" ht="60.75" thickBot="1" x14ac:dyDescent="0.3">
      <c r="B10" s="18" t="s">
        <v>0</v>
      </c>
      <c r="C10" s="19" t="s">
        <v>1</v>
      </c>
      <c r="D10" s="19" t="s">
        <v>88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70</v>
      </c>
      <c r="V10" s="38" t="s">
        <v>71</v>
      </c>
      <c r="W10" s="4"/>
      <c r="X10" s="39" t="s">
        <v>72</v>
      </c>
      <c r="Y10" s="35"/>
    </row>
    <row r="11" spans="2:25" x14ac:dyDescent="0.25">
      <c r="B11" s="3" t="s">
        <v>8</v>
      </c>
      <c r="C11" s="4">
        <v>0</v>
      </c>
      <c r="D11" s="4">
        <v>0.16564654600000001</v>
      </c>
      <c r="E11" s="22" t="s">
        <v>28</v>
      </c>
      <c r="F11" s="3" t="s">
        <v>34</v>
      </c>
      <c r="G11" s="5">
        <v>2.6412322020898397E-4</v>
      </c>
      <c r="H11" s="25">
        <v>3.224580190703381E-4</v>
      </c>
      <c r="I11" s="3" t="s">
        <v>29</v>
      </c>
      <c r="J11" s="5"/>
      <c r="K11" s="25"/>
      <c r="L11" s="29">
        <f t="shared" ref="L11:L28" si="0">IF($E11="Nee",0,IF(ISNUMBER(J11),J11,IF(ISNUMBER(G11),G11,"-")))</f>
        <v>2.6412322020898397E-4</v>
      </c>
      <c r="M11" s="5">
        <f t="shared" ref="M11:M30" si="1">IF($E11="Nee",0,IF(ISNUMBER(K11),K11,IF(ISNUMBER(H11),H11,"-")))</f>
        <v>3.224580190703381E-4</v>
      </c>
      <c r="N11" s="6">
        <f t="shared" ref="N11:N28" si="2">IF(ISNUMBER(L11),IF(M11=0,1,M11/L11),"-")</f>
        <v>1.2208620613333334</v>
      </c>
      <c r="O11" s="30" t="str">
        <f t="shared" ref="O11:O30" si="3">IF(E11="Nee","NR",IF(ISNUMBER($M11),W11,IF($X11,"D","ND")))</f>
        <v>+0</v>
      </c>
      <c r="Q11" s="31">
        <f t="shared" ref="Q11:Q29" si="4">IF(AND(F11="Geen faalkans",I11="Nee"),1,1-M11)</f>
        <v>0.99967754198092962</v>
      </c>
      <c r="R11" s="10">
        <f>IF(M11="-",1,Q11)</f>
        <v>0.99967754198092962</v>
      </c>
      <c r="S11" s="10">
        <f t="shared" ref="S11:S29" si="5">IF(AND(F11="Geen faalkans",I11="Nee"),0,L11*$C$3)</f>
        <v>7.6331610640396367E-3</v>
      </c>
      <c r="T11" s="10">
        <f>IF(L11="-",0,S11)</f>
        <v>7.6331610640396367E-3</v>
      </c>
      <c r="U11" s="9">
        <f t="array" ref="U11">MIN(IF('Normen en duidingsklassen'!$E$13:$E$20&gt;$M11,'Normen en duidingsklassen'!$E$13:$E$20))</f>
        <v>3.3333333333333332E-4</v>
      </c>
      <c r="V11" s="9">
        <f>IFERROR(MATCH($U11,'Normen en duidingsklassen'!$E$13:$E$20),1)</f>
        <v>4</v>
      </c>
      <c r="W11" s="9" t="str">
        <f>INDEX('Normen en duidingsklassen'!$D$13:$D$20,STPH!V11)</f>
        <v>+0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0.16564654600000001</v>
      </c>
      <c r="D12" s="9">
        <v>0.342187662</v>
      </c>
      <c r="E12" s="23" t="s">
        <v>28</v>
      </c>
      <c r="F12" s="8" t="s">
        <v>33</v>
      </c>
      <c r="G12" s="10"/>
      <c r="H12" s="26"/>
      <c r="I12" s="8" t="s">
        <v>28</v>
      </c>
      <c r="J12" s="10">
        <v>2.6809621636045101E-2</v>
      </c>
      <c r="K12" s="26">
        <v>3.3120289000265299E-2</v>
      </c>
      <c r="L12" s="31">
        <f t="shared" si="0"/>
        <v>2.6809621636045101E-2</v>
      </c>
      <c r="M12" s="10">
        <f t="shared" si="1"/>
        <v>3.3120289000265299E-2</v>
      </c>
      <c r="N12" s="11">
        <f t="shared" si="2"/>
        <v>1.2353881546666667</v>
      </c>
      <c r="O12" s="32" t="str">
        <f t="shared" si="3"/>
        <v>-III</v>
      </c>
      <c r="Q12" s="31">
        <f t="shared" si="4"/>
        <v>0.96687971099973469</v>
      </c>
      <c r="R12" s="10">
        <f t="shared" ref="R12:R30" si="6">IF(M12="-",1,Q12)</f>
        <v>0.96687971099973469</v>
      </c>
      <c r="S12" s="10">
        <f t="shared" si="5"/>
        <v>0.77479806528170336</v>
      </c>
      <c r="T12" s="10">
        <f t="shared" ref="T12:T30" si="7">IF(L12="-",0,S12)</f>
        <v>0.77479806528170336</v>
      </c>
      <c r="U12" s="9">
        <f t="array" ref="U12">MIN(IF('Normen en duidingsklassen'!$E$13:$E$20&gt;$M12,'Normen en duidingsklassen'!$E$13:$E$20))</f>
        <v>1</v>
      </c>
      <c r="V12" s="9">
        <f>IFERROR(MATCH($U12,'Normen en duidingsklassen'!$E$13:$E$20),1)</f>
        <v>7</v>
      </c>
      <c r="W12" s="9" t="str">
        <f>INDEX('Normen en duidingsklassen'!$D$13:$D$20,STPH!V12)</f>
        <v>-III</v>
      </c>
      <c r="X12" s="12" t="b">
        <f t="shared" ref="X12:X30" si="8">IF($E12="Ja",IF($I12="Ja",NOT(ISNUMBER($J12)),FALSE),FALSE)</f>
        <v>0</v>
      </c>
    </row>
    <row r="13" spans="2:25" x14ac:dyDescent="0.25">
      <c r="B13" s="8" t="s">
        <v>10</v>
      </c>
      <c r="C13" s="9">
        <v>0.342187662</v>
      </c>
      <c r="D13" s="9">
        <v>0.995927067</v>
      </c>
      <c r="E13" s="23" t="s">
        <v>28</v>
      </c>
      <c r="F13" s="8" t="s">
        <v>34</v>
      </c>
      <c r="G13" s="10">
        <v>5.62288806246054E-10</v>
      </c>
      <c r="H13" s="26">
        <v>1.0524092724239948E-9</v>
      </c>
      <c r="I13" s="8" t="s">
        <v>29</v>
      </c>
      <c r="J13" s="10"/>
      <c r="K13" s="26"/>
      <c r="L13" s="31">
        <f t="shared" si="0"/>
        <v>5.62288806246054E-10</v>
      </c>
      <c r="M13" s="10">
        <f t="shared" si="1"/>
        <v>1.0524092724239948E-9</v>
      </c>
      <c r="N13" s="11">
        <f t="shared" si="2"/>
        <v>1.8716525399999999</v>
      </c>
      <c r="O13" s="32" t="str">
        <f t="shared" si="3"/>
        <v>+III</v>
      </c>
      <c r="Q13" s="31">
        <f t="shared" si="4"/>
        <v>0.99999999894759073</v>
      </c>
      <c r="R13" s="10">
        <f t="shared" si="6"/>
        <v>0.99999999894759073</v>
      </c>
      <c r="S13" s="10">
        <f t="shared" si="5"/>
        <v>1.6250146500510961E-8</v>
      </c>
      <c r="T13" s="10">
        <f t="shared" si="7"/>
        <v>1.6250146500510961E-8</v>
      </c>
      <c r="U13" s="9">
        <f t="array" ref="U13">MIN(IF('Normen en duidingsklassen'!$E$13:$E$20&gt;$M13,'Normen en duidingsklassen'!$E$13:$E$20))</f>
        <v>3.3333333333333335E-7</v>
      </c>
      <c r="V13" s="9">
        <f>IFERROR(MATCH($U13,'Normen en duidingsklassen'!$E$13:$E$20),1)</f>
        <v>1</v>
      </c>
      <c r="W13" s="9" t="str">
        <f>INDEX('Normen en duidingsklassen'!$D$13:$D$20,STPH!V13)</f>
        <v>+III</v>
      </c>
      <c r="X13" s="12" t="b">
        <f t="shared" si="8"/>
        <v>0</v>
      </c>
    </row>
    <row r="14" spans="2:25" x14ac:dyDescent="0.25">
      <c r="B14" s="8" t="s">
        <v>11</v>
      </c>
      <c r="C14" s="9">
        <v>0.995927067</v>
      </c>
      <c r="D14" s="9">
        <v>1.545093896</v>
      </c>
      <c r="E14" s="23" t="s">
        <v>28</v>
      </c>
      <c r="F14" s="8" t="s">
        <v>34</v>
      </c>
      <c r="G14" s="10">
        <v>2.2386621095229898E-6</v>
      </c>
      <c r="H14" s="26">
        <v>3.8778607387085781E-6</v>
      </c>
      <c r="I14" s="8" t="s">
        <v>29</v>
      </c>
      <c r="J14" s="10"/>
      <c r="K14" s="26"/>
      <c r="L14" s="31">
        <f t="shared" si="0"/>
        <v>2.2386621095229898E-6</v>
      </c>
      <c r="M14" s="10">
        <f t="shared" si="1"/>
        <v>3.8778607387085781E-6</v>
      </c>
      <c r="N14" s="11">
        <f t="shared" si="2"/>
        <v>1.7322224386666667</v>
      </c>
      <c r="O14" s="32" t="str">
        <f t="shared" si="3"/>
        <v>+I</v>
      </c>
      <c r="Q14" s="31">
        <f t="shared" si="4"/>
        <v>0.99999612213926126</v>
      </c>
      <c r="R14" s="10">
        <f t="shared" si="6"/>
        <v>0.99999612213926126</v>
      </c>
      <c r="S14" s="10">
        <f t="shared" si="5"/>
        <v>6.46973349652144E-5</v>
      </c>
      <c r="T14" s="10">
        <f t="shared" si="7"/>
        <v>6.46973349652144E-5</v>
      </c>
      <c r="U14" s="9">
        <f t="array" ref="U14">MIN(IF('Normen en duidingsklassen'!$E$13:$E$20&gt;$M14,'Normen en duidingsklassen'!$E$13:$E$20))</f>
        <v>3.3333333333333335E-5</v>
      </c>
      <c r="V14" s="9">
        <f>IFERROR(MATCH($U14,'Normen en duidingsklassen'!$E$13:$E$20),1)</f>
        <v>3</v>
      </c>
      <c r="W14" s="9" t="str">
        <f>INDEX('Normen en duidingsklassen'!$D$13:$D$20,STPH!V14)</f>
        <v>+I</v>
      </c>
      <c r="X14" s="12" t="b">
        <f t="shared" si="8"/>
        <v>0</v>
      </c>
    </row>
    <row r="15" spans="2:25" x14ac:dyDescent="0.25">
      <c r="B15" s="8" t="s">
        <v>12</v>
      </c>
      <c r="C15" s="9">
        <v>1.545093896</v>
      </c>
      <c r="D15" s="9">
        <v>2.5196520410000001</v>
      </c>
      <c r="E15" s="23" t="s">
        <v>28</v>
      </c>
      <c r="F15" s="8" t="s">
        <v>34</v>
      </c>
      <c r="G15" s="10">
        <v>4.4997884737317503E-5</v>
      </c>
      <c r="H15" s="26">
        <v>1.0346862484201612E-4</v>
      </c>
      <c r="I15" s="8" t="s">
        <v>29</v>
      </c>
      <c r="J15" s="10"/>
      <c r="K15" s="26"/>
      <c r="L15" s="31">
        <f t="shared" si="0"/>
        <v>4.4997884737317503E-5</v>
      </c>
      <c r="M15" s="10">
        <f t="shared" si="1"/>
        <v>1.0346862484201612E-4</v>
      </c>
      <c r="N15" s="11">
        <f t="shared" si="2"/>
        <v>2.2994108600000001</v>
      </c>
      <c r="O15" s="32" t="str">
        <f t="shared" si="3"/>
        <v>+0</v>
      </c>
      <c r="Q15" s="31">
        <f t="shared" si="4"/>
        <v>0.99989653137515799</v>
      </c>
      <c r="R15" s="10">
        <f t="shared" si="6"/>
        <v>0.99989653137515799</v>
      </c>
      <c r="S15" s="10">
        <f t="shared" si="5"/>
        <v>1.3004388689084757E-3</v>
      </c>
      <c r="T15" s="10">
        <f t="shared" si="7"/>
        <v>1.3004388689084757E-3</v>
      </c>
      <c r="U15" s="9">
        <f t="array" ref="U15">MIN(IF('Normen en duidingsklassen'!$E$13:$E$20&gt;$M15,'Normen en duidingsklassen'!$E$13:$E$20))</f>
        <v>3.3333333333333332E-4</v>
      </c>
      <c r="V15" s="9">
        <f>IFERROR(MATCH($U15,'Normen en duidingsklassen'!$E$13:$E$20),1)</f>
        <v>4</v>
      </c>
      <c r="W15" s="9" t="str">
        <f>INDEX('Normen en duidingsklassen'!$D$13:$D$20,STPH!V15)</f>
        <v>+0</v>
      </c>
      <c r="X15" s="12" t="b">
        <f t="shared" si="8"/>
        <v>0</v>
      </c>
    </row>
    <row r="16" spans="2:25" x14ac:dyDescent="0.25">
      <c r="B16" s="8" t="s">
        <v>13</v>
      </c>
      <c r="C16" s="9">
        <v>2.5196520410000001</v>
      </c>
      <c r="D16" s="9">
        <v>3.327915993</v>
      </c>
      <c r="E16" s="23" t="s">
        <v>28</v>
      </c>
      <c r="F16" s="8" t="s">
        <v>34</v>
      </c>
      <c r="G16" s="10">
        <v>2.72088166428101E-6</v>
      </c>
      <c r="H16" s="26">
        <v>5.6531357534758179E-6</v>
      </c>
      <c r="I16" s="8" t="s">
        <v>29</v>
      </c>
      <c r="J16" s="10"/>
      <c r="K16" s="26"/>
      <c r="L16" s="31">
        <f t="shared" si="0"/>
        <v>2.72088166428101E-6</v>
      </c>
      <c r="M16" s="10">
        <f t="shared" si="1"/>
        <v>5.6531357534758179E-6</v>
      </c>
      <c r="N16" s="11">
        <f t="shared" si="2"/>
        <v>2.0776852693333332</v>
      </c>
      <c r="O16" s="32" t="str">
        <f t="shared" si="3"/>
        <v>+I</v>
      </c>
      <c r="Q16" s="31">
        <f t="shared" si="4"/>
        <v>0.99999434686424649</v>
      </c>
      <c r="R16" s="10">
        <f t="shared" si="6"/>
        <v>0.99999434686424649</v>
      </c>
      <c r="S16" s="10">
        <f t="shared" si="5"/>
        <v>7.8633480097721185E-5</v>
      </c>
      <c r="T16" s="10">
        <f t="shared" si="7"/>
        <v>7.8633480097721185E-5</v>
      </c>
      <c r="U16" s="9">
        <f t="array" ref="U16">MIN(IF('Normen en duidingsklassen'!$E$13:$E$20&gt;$M16,'Normen en duidingsklassen'!$E$13:$E$20))</f>
        <v>3.3333333333333335E-5</v>
      </c>
      <c r="V16" s="9">
        <f>IFERROR(MATCH($U16,'Normen en duidingsklassen'!$E$13:$E$20),1)</f>
        <v>3</v>
      </c>
      <c r="W16" s="9" t="str">
        <f>INDEX('Normen en duidingsklassen'!$D$13:$D$20,STPH!V16)</f>
        <v>+I</v>
      </c>
      <c r="X16" s="12" t="b">
        <f t="shared" si="8"/>
        <v>0</v>
      </c>
    </row>
    <row r="17" spans="2:24" x14ac:dyDescent="0.25">
      <c r="B17" s="8" t="s">
        <v>14</v>
      </c>
      <c r="C17" s="9">
        <v>3.327915993</v>
      </c>
      <c r="D17" s="9">
        <v>4.3705976250000003</v>
      </c>
      <c r="E17" s="23" t="s">
        <v>28</v>
      </c>
      <c r="F17" s="8" t="s">
        <v>34</v>
      </c>
      <c r="G17" s="10">
        <v>4.5974433001425799E-4</v>
      </c>
      <c r="H17" s="26">
        <v>1.0989002877769421E-3</v>
      </c>
      <c r="I17" s="8" t="s">
        <v>29</v>
      </c>
      <c r="J17" s="10"/>
      <c r="K17" s="26"/>
      <c r="L17" s="31">
        <f t="shared" si="0"/>
        <v>4.5974433001425799E-4</v>
      </c>
      <c r="M17" s="10">
        <f t="shared" si="1"/>
        <v>1.0989002877769421E-3</v>
      </c>
      <c r="N17" s="11">
        <f t="shared" si="2"/>
        <v>2.3902421760000001</v>
      </c>
      <c r="O17" s="32" t="str">
        <f t="shared" si="3"/>
        <v>-II</v>
      </c>
      <c r="Q17" s="31">
        <f t="shared" si="4"/>
        <v>0.99890109971222307</v>
      </c>
      <c r="R17" s="10">
        <f t="shared" si="6"/>
        <v>0.99890109971222307</v>
      </c>
      <c r="S17" s="10">
        <f t="shared" si="5"/>
        <v>1.3286611137412056E-2</v>
      </c>
      <c r="T17" s="10">
        <f t="shared" si="7"/>
        <v>1.3286611137412056E-2</v>
      </c>
      <c r="U17" s="9">
        <f t="array" ref="U17">MIN(IF('Normen en duidingsklassen'!$E$13:$E$20&gt;$M17,'Normen en duidingsklassen'!$E$13:$E$20))</f>
        <v>0.01</v>
      </c>
      <c r="V17" s="9">
        <f>IFERROR(MATCH($U17,'Normen en duidingsklassen'!$E$13:$E$20),1)</f>
        <v>6</v>
      </c>
      <c r="W17" s="9" t="str">
        <f>INDEX('Normen en duidingsklassen'!$D$13:$D$20,STPH!V17)</f>
        <v>-II</v>
      </c>
      <c r="X17" s="12" t="b">
        <f t="shared" si="8"/>
        <v>0</v>
      </c>
    </row>
    <row r="18" spans="2:24" x14ac:dyDescent="0.25">
      <c r="B18" s="8" t="s">
        <v>15</v>
      </c>
      <c r="C18" s="9">
        <v>4.3705976250000003</v>
      </c>
      <c r="D18" s="9">
        <v>5.6951114260000004</v>
      </c>
      <c r="E18" s="23" t="s">
        <v>28</v>
      </c>
      <c r="F18" s="8" t="s">
        <v>34</v>
      </c>
      <c r="G18" s="10">
        <v>1.26333937706196E-3</v>
      </c>
      <c r="H18" s="26">
        <v>3.494419964082372E-3</v>
      </c>
      <c r="I18" s="8" t="s">
        <v>29</v>
      </c>
      <c r="J18" s="10"/>
      <c r="K18" s="26"/>
      <c r="L18" s="31">
        <f t="shared" si="0"/>
        <v>1.26333937706196E-3</v>
      </c>
      <c r="M18" s="10">
        <f t="shared" si="1"/>
        <v>3.494419964082372E-3</v>
      </c>
      <c r="N18" s="11">
        <f t="shared" si="2"/>
        <v>2.7660184013333335</v>
      </c>
      <c r="O18" s="32" t="str">
        <f t="shared" si="3"/>
        <v>-II</v>
      </c>
      <c r="Q18" s="31">
        <f t="shared" si="4"/>
        <v>0.9965055800359176</v>
      </c>
      <c r="R18" s="10">
        <f t="shared" si="6"/>
        <v>0.9965055800359176</v>
      </c>
      <c r="S18" s="10">
        <f t="shared" si="5"/>
        <v>3.6510507997090644E-2</v>
      </c>
      <c r="T18" s="10">
        <f t="shared" si="7"/>
        <v>3.6510507997090644E-2</v>
      </c>
      <c r="U18" s="9">
        <f t="array" ref="U18">MIN(IF('Normen en duidingsklassen'!$E$13:$E$20&gt;$M18,'Normen en duidingsklassen'!$E$13:$E$20))</f>
        <v>0.01</v>
      </c>
      <c r="V18" s="9">
        <f>IFERROR(MATCH($U18,'Normen en duidingsklassen'!$E$13:$E$20),1)</f>
        <v>6</v>
      </c>
      <c r="W18" s="9" t="str">
        <f>INDEX('Normen en duidingsklassen'!$D$13:$D$20,STPH!V18)</f>
        <v>-II</v>
      </c>
      <c r="X18" s="12" t="b">
        <f t="shared" si="8"/>
        <v>0</v>
      </c>
    </row>
    <row r="19" spans="2:24" x14ac:dyDescent="0.25">
      <c r="B19" s="8" t="s">
        <v>16</v>
      </c>
      <c r="C19" s="9">
        <v>5.6951114260000004</v>
      </c>
      <c r="D19" s="9">
        <v>8.2464557510000009</v>
      </c>
      <c r="E19" s="23" t="s">
        <v>28</v>
      </c>
      <c r="F19" s="8" t="s">
        <v>34</v>
      </c>
      <c r="G19" s="10">
        <v>1.0026818021020699E-3</v>
      </c>
      <c r="H19" s="26">
        <v>4.4135971695339225E-3</v>
      </c>
      <c r="I19" s="8" t="s">
        <v>29</v>
      </c>
      <c r="J19" s="10"/>
      <c r="K19" s="26"/>
      <c r="L19" s="31">
        <f t="shared" si="0"/>
        <v>1.0026818021020699E-3</v>
      </c>
      <c r="M19" s="10">
        <f t="shared" si="1"/>
        <v>4.4135971695339225E-3</v>
      </c>
      <c r="N19" s="11">
        <f t="shared" si="2"/>
        <v>4.401792433333334</v>
      </c>
      <c r="O19" s="32" t="str">
        <f t="shared" si="3"/>
        <v>-II</v>
      </c>
      <c r="Q19" s="31">
        <f t="shared" si="4"/>
        <v>0.99558640283046607</v>
      </c>
      <c r="R19" s="10">
        <f t="shared" si="6"/>
        <v>0.99558640283046607</v>
      </c>
      <c r="S19" s="10">
        <f t="shared" si="5"/>
        <v>2.8977504080749821E-2</v>
      </c>
      <c r="T19" s="10">
        <f t="shared" si="7"/>
        <v>2.8977504080749821E-2</v>
      </c>
      <c r="U19" s="9">
        <f t="array" ref="U19">MIN(IF('Normen en duidingsklassen'!$E$13:$E$20&gt;$M19,'Normen en duidingsklassen'!$E$13:$E$20))</f>
        <v>0.01</v>
      </c>
      <c r="V19" s="9">
        <f>IFERROR(MATCH($U19,'Normen en duidingsklassen'!$E$13:$E$20),1)</f>
        <v>6</v>
      </c>
      <c r="W19" s="9" t="str">
        <f>INDEX('Normen en duidingsklassen'!$D$13:$D$20,STPH!V19)</f>
        <v>-II</v>
      </c>
      <c r="X19" s="12" t="b">
        <f t="shared" si="8"/>
        <v>0</v>
      </c>
    </row>
    <row r="20" spans="2:24" x14ac:dyDescent="0.25">
      <c r="B20" s="8" t="s">
        <v>17</v>
      </c>
      <c r="C20" s="9">
        <v>8.2464557510000009</v>
      </c>
      <c r="D20" s="9">
        <v>8.9463643600000005</v>
      </c>
      <c r="E20" s="23" t="s">
        <v>28</v>
      </c>
      <c r="F20" s="8" t="s">
        <v>34</v>
      </c>
      <c r="G20" s="10">
        <v>4.7687183333747701E-4</v>
      </c>
      <c r="H20" s="26">
        <v>9.2189410206082781E-4</v>
      </c>
      <c r="I20" s="8" t="s">
        <v>29</v>
      </c>
      <c r="J20" s="10"/>
      <c r="K20" s="26"/>
      <c r="L20" s="31">
        <f t="shared" si="0"/>
        <v>4.7687183333747701E-4</v>
      </c>
      <c r="M20" s="10">
        <f t="shared" si="1"/>
        <v>9.2189410206082781E-4</v>
      </c>
      <c r="N20" s="11">
        <f t="shared" si="2"/>
        <v>1.9332114786666659</v>
      </c>
      <c r="O20" s="32" t="str">
        <f t="shared" si="3"/>
        <v>-I</v>
      </c>
      <c r="Q20" s="31">
        <f t="shared" si="4"/>
        <v>0.99907810589793922</v>
      </c>
      <c r="R20" s="10">
        <f t="shared" si="6"/>
        <v>0.99907810589793922</v>
      </c>
      <c r="S20" s="10">
        <f t="shared" si="5"/>
        <v>1.3781595983453085E-2</v>
      </c>
      <c r="T20" s="10">
        <f t="shared" si="7"/>
        <v>1.3781595983453085E-2</v>
      </c>
      <c r="U20" s="9">
        <f t="array" ref="U20">MIN(IF('Normen en duidingsklassen'!$E$13:$E$20&gt;$M20,'Normen en duidingsklassen'!$E$13:$E$20))</f>
        <v>1E-3</v>
      </c>
      <c r="V20" s="9">
        <f>IFERROR(MATCH($U20,'Normen en duidingsklassen'!$E$13:$E$20),1)</f>
        <v>5</v>
      </c>
      <c r="W20" s="9" t="str">
        <f>INDEX('Normen en duidingsklassen'!$D$13:$D$20,STPH!V20)</f>
        <v>-I</v>
      </c>
      <c r="X20" s="12" t="b">
        <f t="shared" si="8"/>
        <v>0</v>
      </c>
    </row>
    <row r="21" spans="2:24" x14ac:dyDescent="0.25">
      <c r="B21" s="8" t="s">
        <v>18</v>
      </c>
      <c r="C21" s="9">
        <v>8.9463643600000005</v>
      </c>
      <c r="D21" s="9">
        <v>9.2968308060000009</v>
      </c>
      <c r="E21" s="23" t="s">
        <v>28</v>
      </c>
      <c r="F21" s="8" t="s">
        <v>34</v>
      </c>
      <c r="G21" s="10">
        <v>5.6920886379173901E-7</v>
      </c>
      <c r="H21" s="26">
        <v>8.3519367382479112E-7</v>
      </c>
      <c r="I21" s="8" t="s">
        <v>29</v>
      </c>
      <c r="J21" s="10"/>
      <c r="K21" s="26"/>
      <c r="L21" s="31">
        <f t="shared" si="0"/>
        <v>5.6920886379173901E-7</v>
      </c>
      <c r="M21" s="10">
        <f t="shared" si="1"/>
        <v>8.3519367382479112E-7</v>
      </c>
      <c r="N21" s="11">
        <f t="shared" si="2"/>
        <v>1.4672885946666672</v>
      </c>
      <c r="O21" s="32" t="str">
        <f t="shared" si="3"/>
        <v>+II</v>
      </c>
      <c r="Q21" s="31">
        <f t="shared" si="4"/>
        <v>0.99999916480632622</v>
      </c>
      <c r="R21" s="10">
        <f t="shared" si="6"/>
        <v>0.99999916480632622</v>
      </c>
      <c r="S21" s="10">
        <f t="shared" si="5"/>
        <v>1.6450136163581258E-5</v>
      </c>
      <c r="T21" s="10">
        <f t="shared" si="7"/>
        <v>1.6450136163581258E-5</v>
      </c>
      <c r="U21" s="9">
        <f t="array" ref="U21">MIN(IF('Normen en duidingsklassen'!$E$13:$E$20&gt;$M21,'Normen en duidingsklassen'!$E$13:$E$20))</f>
        <v>3.3333333333333333E-6</v>
      </c>
      <c r="V21" s="9">
        <f>IFERROR(MATCH($U21,'Normen en duidingsklassen'!$E$13:$E$20),1)</f>
        <v>2</v>
      </c>
      <c r="W21" s="9" t="str">
        <f>INDEX('Normen en duidingsklassen'!$D$13:$D$20,STPH!V21)</f>
        <v>+II</v>
      </c>
      <c r="X21" s="12" t="b">
        <f t="shared" si="8"/>
        <v>0</v>
      </c>
    </row>
    <row r="22" spans="2:24" x14ac:dyDescent="0.25">
      <c r="B22" s="8" t="s">
        <v>19</v>
      </c>
      <c r="C22" s="9">
        <v>9.2968308060000009</v>
      </c>
      <c r="D22" s="9">
        <v>9.7975727730000006</v>
      </c>
      <c r="E22" s="23" t="s">
        <v>28</v>
      </c>
      <c r="F22" s="8" t="s">
        <v>34</v>
      </c>
      <c r="G22" s="10">
        <v>3.2784804284156797E-17</v>
      </c>
      <c r="H22" s="26">
        <v>5.4673774130768381E-17</v>
      </c>
      <c r="I22" s="8" t="s">
        <v>29</v>
      </c>
      <c r="J22" s="10"/>
      <c r="K22" s="26"/>
      <c r="L22" s="31">
        <f t="shared" si="0"/>
        <v>3.2784804284156797E-17</v>
      </c>
      <c r="M22" s="10">
        <f t="shared" si="1"/>
        <v>5.4673774130768381E-17</v>
      </c>
      <c r="N22" s="11">
        <f t="shared" si="2"/>
        <v>1.6676559559999995</v>
      </c>
      <c r="O22" s="32" t="str">
        <f t="shared" si="3"/>
        <v>+III</v>
      </c>
      <c r="Q22" s="31">
        <f t="shared" si="4"/>
        <v>1</v>
      </c>
      <c r="R22" s="10">
        <f t="shared" si="6"/>
        <v>1</v>
      </c>
      <c r="S22" s="10">
        <f t="shared" si="5"/>
        <v>9.4748084381213148E-16</v>
      </c>
      <c r="T22" s="10">
        <f t="shared" si="7"/>
        <v>9.4748084381213148E-16</v>
      </c>
      <c r="U22" s="9">
        <f t="array" ref="U22">MIN(IF('Normen en duidingsklassen'!$E$13:$E$20&gt;$M22,'Normen en duidingsklassen'!$E$13:$E$20))</f>
        <v>3.3333333333333335E-7</v>
      </c>
      <c r="V22" s="9">
        <f>IFERROR(MATCH($U22,'Normen en duidingsklassen'!$E$13:$E$20),1)</f>
        <v>1</v>
      </c>
      <c r="W22" s="9" t="str">
        <f>INDEX('Normen en duidingsklassen'!$D$13:$D$20,STPH!V22)</f>
        <v>+III</v>
      </c>
      <c r="X22" s="12" t="b">
        <f t="shared" si="8"/>
        <v>0</v>
      </c>
    </row>
    <row r="23" spans="2:24" x14ac:dyDescent="0.25">
      <c r="B23" s="8" t="s">
        <v>20</v>
      </c>
      <c r="C23" s="9">
        <v>9.7975727730000006</v>
      </c>
      <c r="D23" s="9">
        <v>13.197809816000001</v>
      </c>
      <c r="E23" s="23" t="s">
        <v>28</v>
      </c>
      <c r="F23" s="8" t="s">
        <v>34</v>
      </c>
      <c r="G23" s="10">
        <v>6.1195786869129196E-4</v>
      </c>
      <c r="H23" s="26">
        <v>3.3863602871972401E-3</v>
      </c>
      <c r="I23" s="8" t="s">
        <v>29</v>
      </c>
      <c r="J23" s="10"/>
      <c r="K23" s="26"/>
      <c r="L23" s="31">
        <f t="shared" si="0"/>
        <v>6.1195786869129196E-4</v>
      </c>
      <c r="M23" s="10">
        <f t="shared" si="1"/>
        <v>3.3863602871972401E-3</v>
      </c>
      <c r="N23" s="11">
        <f t="shared" si="2"/>
        <v>5.5336493906666675</v>
      </c>
      <c r="O23" s="32" t="str">
        <f t="shared" si="3"/>
        <v>-II</v>
      </c>
      <c r="Q23" s="31">
        <f t="shared" si="4"/>
        <v>0.99661363971280281</v>
      </c>
      <c r="R23" s="10">
        <f t="shared" si="6"/>
        <v>0.99661363971280281</v>
      </c>
      <c r="S23" s="10">
        <f t="shared" si="5"/>
        <v>1.7685582405178337E-2</v>
      </c>
      <c r="T23" s="10">
        <f t="shared" si="7"/>
        <v>1.7685582405178337E-2</v>
      </c>
      <c r="U23" s="9">
        <f t="array" ref="U23">MIN(IF('Normen en duidingsklassen'!$E$13:$E$20&gt;$M23,'Normen en duidingsklassen'!$E$13:$E$20))</f>
        <v>0.01</v>
      </c>
      <c r="V23" s="9">
        <f>IFERROR(MATCH($U23,'Normen en duidingsklassen'!$E$13:$E$20),1)</f>
        <v>6</v>
      </c>
      <c r="W23" s="9" t="str">
        <f>INDEX('Normen en duidingsklassen'!$D$13:$D$20,STPH!V23)</f>
        <v>-II</v>
      </c>
      <c r="X23" s="12" t="b">
        <f t="shared" si="8"/>
        <v>0</v>
      </c>
    </row>
    <row r="24" spans="2:24" x14ac:dyDescent="0.25">
      <c r="B24" s="8" t="s">
        <v>21</v>
      </c>
      <c r="C24" s="9">
        <v>13.197809816000001</v>
      </c>
      <c r="D24" s="9">
        <v>14.104461709000001</v>
      </c>
      <c r="E24" s="23" t="s">
        <v>28</v>
      </c>
      <c r="F24" s="8" t="s">
        <v>34</v>
      </c>
      <c r="G24" s="10">
        <v>1.4156972664417999E-4</v>
      </c>
      <c r="H24" s="26">
        <v>3.1270900751543092E-4</v>
      </c>
      <c r="I24" s="8" t="s">
        <v>29</v>
      </c>
      <c r="J24" s="10"/>
      <c r="K24" s="26"/>
      <c r="L24" s="31">
        <f t="shared" si="0"/>
        <v>1.4156972664417999E-4</v>
      </c>
      <c r="M24" s="10">
        <f t="shared" si="1"/>
        <v>3.1270900751543092E-4</v>
      </c>
      <c r="N24" s="11">
        <f t="shared" si="2"/>
        <v>2.2088691906666655</v>
      </c>
      <c r="O24" s="32" t="str">
        <f t="shared" si="3"/>
        <v>+0</v>
      </c>
      <c r="Q24" s="31">
        <f t="shared" si="4"/>
        <v>0.99968729099248455</v>
      </c>
      <c r="R24" s="10">
        <f t="shared" si="6"/>
        <v>0.99968729099248455</v>
      </c>
      <c r="S24" s="10">
        <f t="shared" si="5"/>
        <v>4.0913651000168017E-3</v>
      </c>
      <c r="T24" s="10">
        <f t="shared" si="7"/>
        <v>4.0913651000168017E-3</v>
      </c>
      <c r="U24" s="9">
        <f t="array" ref="U24">MIN(IF('Normen en duidingsklassen'!$E$13:$E$20&gt;$M24,'Normen en duidingsklassen'!$E$13:$E$20))</f>
        <v>3.3333333333333332E-4</v>
      </c>
      <c r="V24" s="9">
        <f>IFERROR(MATCH($U24,'Normen en duidingsklassen'!$E$13:$E$20),1)</f>
        <v>4</v>
      </c>
      <c r="W24" s="9" t="str">
        <f>INDEX('Normen en duidingsklassen'!$D$13:$D$20,STPH!V24)</f>
        <v>+0</v>
      </c>
      <c r="X24" s="12" t="b">
        <f t="shared" si="8"/>
        <v>0</v>
      </c>
    </row>
    <row r="25" spans="2:24" x14ac:dyDescent="0.25">
      <c r="B25" s="8" t="s">
        <v>22</v>
      </c>
      <c r="C25" s="9">
        <v>14.104461709000001</v>
      </c>
      <c r="D25" s="9">
        <v>16.656083170000002</v>
      </c>
      <c r="E25" s="23" t="s">
        <v>28</v>
      </c>
      <c r="F25" s="8" t="s">
        <v>34</v>
      </c>
      <c r="G25" s="10">
        <v>2.33148490314728E-4</v>
      </c>
      <c r="H25" s="26">
        <v>1.0263574122971427E-3</v>
      </c>
      <c r="I25" s="8" t="s">
        <v>29</v>
      </c>
      <c r="J25" s="10"/>
      <c r="K25" s="26"/>
      <c r="L25" s="31">
        <f t="shared" si="0"/>
        <v>2.33148490314728E-4</v>
      </c>
      <c r="M25" s="10">
        <f t="shared" si="1"/>
        <v>1.0263574122971427E-3</v>
      </c>
      <c r="N25" s="11">
        <f t="shared" si="2"/>
        <v>4.4021619480000025</v>
      </c>
      <c r="O25" s="32" t="str">
        <f t="shared" si="3"/>
        <v>-II</v>
      </c>
      <c r="Q25" s="31">
        <f t="shared" si="4"/>
        <v>0.99897364258770283</v>
      </c>
      <c r="R25" s="10">
        <f t="shared" si="6"/>
        <v>0.99897364258770283</v>
      </c>
      <c r="S25" s="10">
        <f t="shared" si="5"/>
        <v>6.7379913700956386E-3</v>
      </c>
      <c r="T25" s="10">
        <f t="shared" si="7"/>
        <v>6.7379913700956386E-3</v>
      </c>
      <c r="U25" s="9">
        <f t="array" ref="U25">MIN(IF('Normen en duidingsklassen'!$E$13:$E$20&gt;$M25,'Normen en duidingsklassen'!$E$13:$E$20))</f>
        <v>0.01</v>
      </c>
      <c r="V25" s="9">
        <f>IFERROR(MATCH($U25,'Normen en duidingsklassen'!$E$13:$E$20),1)</f>
        <v>6</v>
      </c>
      <c r="W25" s="9" t="str">
        <f>INDEX('Normen en duidingsklassen'!$D$13:$D$20,STPH!V25)</f>
        <v>-II</v>
      </c>
      <c r="X25" s="12" t="b">
        <f t="shared" si="8"/>
        <v>0</v>
      </c>
    </row>
    <row r="26" spans="2:24" x14ac:dyDescent="0.25">
      <c r="B26" s="8" t="s">
        <v>23</v>
      </c>
      <c r="C26" s="9">
        <v>16.656083170000002</v>
      </c>
      <c r="D26" s="9">
        <v>17.155520158000002</v>
      </c>
      <c r="E26" s="23" t="s">
        <v>28</v>
      </c>
      <c r="F26" s="8" t="s">
        <v>34</v>
      </c>
      <c r="G26" s="10">
        <v>6.3744180696272295E-5</v>
      </c>
      <c r="H26" s="26">
        <v>1.0619244950890422E-4</v>
      </c>
      <c r="I26" s="8" t="s">
        <v>29</v>
      </c>
      <c r="J26" s="10"/>
      <c r="K26" s="26"/>
      <c r="L26" s="31">
        <f t="shared" si="0"/>
        <v>6.3744180696272295E-5</v>
      </c>
      <c r="M26" s="10">
        <f t="shared" si="1"/>
        <v>1.0619244950890422E-4</v>
      </c>
      <c r="N26" s="11">
        <f t="shared" si="2"/>
        <v>1.6659159839999993</v>
      </c>
      <c r="O26" s="32" t="str">
        <f t="shared" si="3"/>
        <v>+0</v>
      </c>
      <c r="Q26" s="31">
        <f t="shared" si="4"/>
        <v>0.99989380755049106</v>
      </c>
      <c r="R26" s="10">
        <f t="shared" si="6"/>
        <v>0.99989380755049106</v>
      </c>
      <c r="S26" s="10">
        <f t="shared" si="5"/>
        <v>1.8422068221222692E-3</v>
      </c>
      <c r="T26" s="10">
        <f t="shared" si="7"/>
        <v>1.8422068221222692E-3</v>
      </c>
      <c r="U26" s="9">
        <f t="array" ref="U26">MIN(IF('Normen en duidingsklassen'!$E$13:$E$20&gt;$M26,'Normen en duidingsklassen'!$E$13:$E$20))</f>
        <v>3.3333333333333332E-4</v>
      </c>
      <c r="V26" s="9">
        <f>IFERROR(MATCH($U26,'Normen en duidingsklassen'!$E$13:$E$20),1)</f>
        <v>4</v>
      </c>
      <c r="W26" s="9" t="str">
        <f>INDEX('Normen en duidingsklassen'!$D$13:$D$20,STPH!V26)</f>
        <v>+0</v>
      </c>
      <c r="X26" s="12" t="b">
        <f t="shared" si="8"/>
        <v>0</v>
      </c>
    </row>
    <row r="27" spans="2:24" x14ac:dyDescent="0.25">
      <c r="B27" s="8" t="s">
        <v>24</v>
      </c>
      <c r="C27" s="9">
        <v>17.155520158000002</v>
      </c>
      <c r="D27" s="9">
        <v>17.802979463</v>
      </c>
      <c r="E27" s="23" t="s">
        <v>28</v>
      </c>
      <c r="F27" s="8" t="s">
        <v>34</v>
      </c>
      <c r="G27" s="10">
        <v>4.7243242271195599E-5</v>
      </c>
      <c r="H27" s="26">
        <v>8.8027344680335383E-5</v>
      </c>
      <c r="I27" s="8" t="s">
        <v>29</v>
      </c>
      <c r="J27" s="10"/>
      <c r="K27" s="26"/>
      <c r="L27" s="31">
        <f t="shared" si="0"/>
        <v>4.7243242271195599E-5</v>
      </c>
      <c r="M27" s="10">
        <f t="shared" si="1"/>
        <v>8.8027344680335383E-5</v>
      </c>
      <c r="N27" s="11">
        <f t="shared" si="2"/>
        <v>1.8632790733333309</v>
      </c>
      <c r="O27" s="32" t="str">
        <f t="shared" si="3"/>
        <v>+0</v>
      </c>
      <c r="Q27" s="31">
        <f t="shared" si="4"/>
        <v>0.99991197265531961</v>
      </c>
      <c r="R27" s="10">
        <f t="shared" si="6"/>
        <v>0.99991197265531961</v>
      </c>
      <c r="S27" s="10">
        <f t="shared" si="5"/>
        <v>1.3653297016375527E-3</v>
      </c>
      <c r="T27" s="10">
        <f t="shared" si="7"/>
        <v>1.3653297016375527E-3</v>
      </c>
      <c r="U27" s="9">
        <f t="array" ref="U27">MIN(IF('Normen en duidingsklassen'!$E$13:$E$20&gt;$M27,'Normen en duidingsklassen'!$E$13:$E$20))</f>
        <v>3.3333333333333332E-4</v>
      </c>
      <c r="V27" s="9">
        <f>IFERROR(MATCH($U27,'Normen en duidingsklassen'!$E$13:$E$20),1)</f>
        <v>4</v>
      </c>
      <c r="W27" s="9" t="str">
        <f>INDEX('Normen en duidingsklassen'!$D$13:$D$20,STPH!V27)</f>
        <v>+0</v>
      </c>
      <c r="X27" s="12" t="b">
        <f t="shared" si="8"/>
        <v>0</v>
      </c>
    </row>
    <row r="28" spans="2:24" x14ac:dyDescent="0.25">
      <c r="B28" s="8" t="s">
        <v>25</v>
      </c>
      <c r="C28" s="9">
        <v>17.802979463</v>
      </c>
      <c r="D28" s="9">
        <v>18.605671771000001</v>
      </c>
      <c r="E28" s="23" t="s">
        <v>28</v>
      </c>
      <c r="F28" s="8" t="s">
        <v>34</v>
      </c>
      <c r="G28" s="10">
        <v>6.5227297530628097E-3</v>
      </c>
      <c r="H28" s="26">
        <v>1.3503723086324497E-2</v>
      </c>
      <c r="I28" s="8" t="s">
        <v>29</v>
      </c>
      <c r="J28" s="10"/>
      <c r="K28" s="26"/>
      <c r="L28" s="31">
        <f t="shared" si="0"/>
        <v>6.5227297530628097E-3</v>
      </c>
      <c r="M28" s="10">
        <f t="shared" si="1"/>
        <v>1.3503723086324497E-2</v>
      </c>
      <c r="N28" s="11">
        <f t="shared" si="2"/>
        <v>2.0702564106666683</v>
      </c>
      <c r="O28" s="32" t="str">
        <f t="shared" si="3"/>
        <v>-III</v>
      </c>
      <c r="Q28" s="31">
        <f t="shared" si="4"/>
        <v>0.98649627691367547</v>
      </c>
      <c r="R28" s="10">
        <f t="shared" si="6"/>
        <v>0.98649627691367547</v>
      </c>
      <c r="S28" s="10">
        <f t="shared" si="5"/>
        <v>0.18850688986351519</v>
      </c>
      <c r="T28" s="10">
        <f t="shared" si="7"/>
        <v>0.18850688986351519</v>
      </c>
      <c r="U28" s="9">
        <f t="array" ref="U28">MIN(IF('Normen en duidingsklassen'!$E$13:$E$20&gt;$M28,'Normen en duidingsklassen'!$E$13:$E$20))</f>
        <v>1</v>
      </c>
      <c r="V28" s="9">
        <f>IFERROR(MATCH($U28,'Normen en duidingsklassen'!$E$13:$E$20),1)</f>
        <v>7</v>
      </c>
      <c r="W28" s="9" t="str">
        <f>INDEX('Normen en duidingsklassen'!$D$13:$D$20,STPH!V28)</f>
        <v>-III</v>
      </c>
      <c r="X28" s="12" t="b">
        <f t="shared" si="8"/>
        <v>0</v>
      </c>
    </row>
    <row r="29" spans="2:24" x14ac:dyDescent="0.25">
      <c r="B29" s="8" t="s">
        <v>26</v>
      </c>
      <c r="C29" s="9">
        <v>18.605671771000001</v>
      </c>
      <c r="D29" s="9">
        <v>19.574514854</v>
      </c>
      <c r="E29" s="23" t="s">
        <v>28</v>
      </c>
      <c r="F29" s="8" t="s">
        <v>34</v>
      </c>
      <c r="G29" s="10">
        <v>5.4880372417329002E-8</v>
      </c>
      <c r="H29" s="26">
        <v>1.2577433136265322E-7</v>
      </c>
      <c r="I29" s="8" t="s">
        <v>29</v>
      </c>
      <c r="J29" s="10"/>
      <c r="K29" s="26"/>
      <c r="L29" s="31">
        <f>IF($E29="Nee",0,IF(ISNUMBER(J29),J29,IF(ISNUMBER(G29),G29,"-")))</f>
        <v>5.4880372417329002E-8</v>
      </c>
      <c r="M29" s="10">
        <f t="shared" si="1"/>
        <v>1.2577433136265322E-7</v>
      </c>
      <c r="N29" s="11">
        <f>IF(ISNUMBER(L29),IF(M29=0,1,M29/L29),"-")</f>
        <v>2.2917907773333326</v>
      </c>
      <c r="O29" s="32" t="str">
        <f t="shared" si="3"/>
        <v>+III</v>
      </c>
      <c r="Q29" s="31">
        <f t="shared" si="4"/>
        <v>0.99999987422566861</v>
      </c>
      <c r="R29" s="10">
        <f t="shared" si="6"/>
        <v>0.99999987422566861</v>
      </c>
      <c r="S29" s="10">
        <f t="shared" si="5"/>
        <v>1.5860427628608081E-6</v>
      </c>
      <c r="T29" s="10">
        <f t="shared" si="7"/>
        <v>1.5860427628608081E-6</v>
      </c>
      <c r="U29" s="9">
        <f t="array" ref="U29">MIN(IF('Normen en duidingsklassen'!$E$13:$E$20&gt;$M29,'Normen en duidingsklassen'!$E$13:$E$20))</f>
        <v>3.3333333333333335E-7</v>
      </c>
      <c r="V29" s="9">
        <f>IFERROR(MATCH($U29,'Normen en duidingsklassen'!$E$13:$E$20),1)</f>
        <v>1</v>
      </c>
      <c r="W29" s="9" t="str">
        <f>INDEX('Normen en duidingsklassen'!$D$13:$D$20,STPH!V29)</f>
        <v>+III</v>
      </c>
      <c r="X29" s="12" t="b">
        <f t="shared" si="8"/>
        <v>0</v>
      </c>
    </row>
    <row r="30" spans="2:24" ht="15.75" thickBot="1" x14ac:dyDescent="0.3">
      <c r="B30" s="13" t="s">
        <v>27</v>
      </c>
      <c r="C30" s="14">
        <v>19.574514854</v>
      </c>
      <c r="D30" s="14">
        <v>20.93</v>
      </c>
      <c r="E30" s="24" t="s">
        <v>28</v>
      </c>
      <c r="F30" s="13" t="s">
        <v>34</v>
      </c>
      <c r="G30" s="15">
        <v>3.9992397582768299E-9</v>
      </c>
      <c r="H30" s="27">
        <v>1.1227119875125991E-8</v>
      </c>
      <c r="I30" s="13" t="s">
        <v>29</v>
      </c>
      <c r="J30" s="15"/>
      <c r="K30" s="27"/>
      <c r="L30" s="33">
        <f t="shared" ref="L30" si="9">IF($E30="Nee",0,IF(ISNUMBER(J30),J30,IF(ISNUMBER(G30),G30,"-")))</f>
        <v>3.9992397582768299E-9</v>
      </c>
      <c r="M30" s="15">
        <f t="shared" si="1"/>
        <v>1.1227119875125991E-8</v>
      </c>
      <c r="N30" s="16">
        <f t="shared" ref="N30" si="10">IF(ISNUMBER(L30),IF(M30=0,1,M30/L30),"-")</f>
        <v>2.807313527999999</v>
      </c>
      <c r="O30" s="34" t="str">
        <f t="shared" si="3"/>
        <v>+III</v>
      </c>
      <c r="Q30" s="33">
        <f>IF(AND(F30="Geen faalkans",I30="Nee"),1,1-M30)</f>
        <v>0.9999999887728801</v>
      </c>
      <c r="R30" s="15">
        <f t="shared" si="6"/>
        <v>0.9999999887728801</v>
      </c>
      <c r="S30" s="15">
        <f>IF(AND(F30="Geen faalkans",I30="Nee"),0,L30*$C$3)</f>
        <v>1.1557802901420038E-7</v>
      </c>
      <c r="T30" s="15">
        <f t="shared" si="7"/>
        <v>1.1557802901420038E-7</v>
      </c>
      <c r="U30" s="14">
        <f t="array" ref="U30">MIN(IF('Normen en duidingsklassen'!$E$13:$E$20&gt;$M30,'Normen en duidingsklassen'!$E$13:$E$20))</f>
        <v>3.3333333333333335E-7</v>
      </c>
      <c r="V30" s="14">
        <f>IFERROR(MATCH($U30,'Normen en duidingsklassen'!$E$13:$E$20),1)</f>
        <v>1</v>
      </c>
      <c r="W30" s="14" t="str">
        <f>INDEX('Normen en duidingsklassen'!$D$13:$D$20,STPH!V30)</f>
        <v>+III</v>
      </c>
      <c r="X30" s="17" t="b">
        <f t="shared" si="8"/>
        <v>0</v>
      </c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81" priority="11">
      <formula>IF($E11="Nee",TRUE,FALSE)</formula>
    </cfRule>
  </conditionalFormatting>
  <conditionalFormatting sqref="J11:K30">
    <cfRule type="expression" dxfId="80" priority="10">
      <formula>IF($I11="Nee",TRUE,FALSE)</formula>
    </cfRule>
  </conditionalFormatting>
  <conditionalFormatting sqref="O11:O30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workbookViewId="0">
      <selection activeCell="O11" sqref="O11:O2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74</v>
      </c>
    </row>
    <row r="3" spans="2:25" x14ac:dyDescent="0.25">
      <c r="B3" s="36" t="s">
        <v>52</v>
      </c>
      <c r="C3" s="7">
        <v>14.8</v>
      </c>
    </row>
    <row r="4" spans="2:25" x14ac:dyDescent="0.25">
      <c r="B4" s="40" t="s">
        <v>181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3.7491645633602744E-6</v>
      </c>
    </row>
    <row r="6" spans="2:25" x14ac:dyDescent="0.25">
      <c r="B6" s="40" t="s">
        <v>49</v>
      </c>
      <c r="C6" s="26">
        <f>MIN(1-PRODUCT(R11:R30),MAX(T11:T30))</f>
        <v>3.7491645633602744E-6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73</v>
      </c>
    </row>
    <row r="10" spans="2:25" ht="60.75" thickBot="1" x14ac:dyDescent="0.3">
      <c r="B10" s="18" t="s">
        <v>0</v>
      </c>
      <c r="C10" s="19" t="s">
        <v>1</v>
      </c>
      <c r="D10" s="19" t="s">
        <v>88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70</v>
      </c>
      <c r="V10" s="38" t="s">
        <v>71</v>
      </c>
      <c r="W10" s="4"/>
      <c r="X10" s="39" t="s">
        <v>72</v>
      </c>
      <c r="Y10" s="35"/>
    </row>
    <row r="11" spans="2:25" x14ac:dyDescent="0.25">
      <c r="B11" s="3" t="s">
        <v>8</v>
      </c>
      <c r="C11" s="4">
        <v>0</v>
      </c>
      <c r="D11" s="4">
        <v>0.190709198</v>
      </c>
      <c r="E11" s="22" t="s">
        <v>28</v>
      </c>
      <c r="F11" s="3" t="s">
        <v>32</v>
      </c>
      <c r="G11" s="5">
        <v>2.62E-8</v>
      </c>
      <c r="H11" s="25">
        <v>2.9497743451815998E-8</v>
      </c>
      <c r="I11" s="3" t="s">
        <v>29</v>
      </c>
      <c r="J11" s="5"/>
      <c r="K11" s="25"/>
      <c r="L11" s="29">
        <f t="shared" ref="L11:M26" si="0">IF($E11="Nee",0,IF(ISNUMBER(J11),J11,IF(ISNUMBER(G11),G11,"-")))</f>
        <v>2.62E-8</v>
      </c>
      <c r="M11" s="5">
        <f t="shared" si="0"/>
        <v>2.9497743451815998E-8</v>
      </c>
      <c r="N11" s="6">
        <f t="shared" ref="N11:N26" si="1">IF(ISNUMBER(L11),IF(M11=0,1,M11/L11),"-")</f>
        <v>1.1258680706799999</v>
      </c>
      <c r="O11" s="30" t="str">
        <f t="shared" ref="O11:O26" si="2">IF(E11="Nee","NR",IF(ISNUMBER($M11),W11,IF($X11,"D","ND")))</f>
        <v>+III</v>
      </c>
      <c r="Q11" s="31">
        <f t="shared" ref="Q11:Q26" si="3">IF(AND(F11="Geen faalkans",I11="Nee"),1,1-M11)</f>
        <v>0.99999997050225653</v>
      </c>
      <c r="R11" s="10">
        <f>IF(M11="-",1,Q11)</f>
        <v>0.99999997050225653</v>
      </c>
      <c r="S11" s="10">
        <f t="shared" ref="S11:S26" si="4">IF(AND(F11="Geen faalkans",I11="Nee"),0,L11*$C$3)</f>
        <v>3.8776000000000003E-7</v>
      </c>
      <c r="T11" s="10">
        <f>IF(L11="-",0,S11)</f>
        <v>3.8776000000000003E-7</v>
      </c>
      <c r="U11" s="9">
        <f t="array" ref="U11">MIN(IF('Normen en duidingsklassen'!$E$13:$E$20&gt;$M11,'Normen en duidingsklassen'!$E$13:$E$20))</f>
        <v>3.3333333333333335E-7</v>
      </c>
      <c r="V11" s="9">
        <f>IFERROR(MATCH($U11,'Normen en duidingsklassen'!$E$13:$E$20),1)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0.190709198</v>
      </c>
      <c r="D12" s="9">
        <v>0.22009848399999998</v>
      </c>
      <c r="E12" s="23" t="s">
        <v>28</v>
      </c>
      <c r="F12" s="8" t="s">
        <v>32</v>
      </c>
      <c r="G12" s="10">
        <v>8.9399999999999993E-9</v>
      </c>
      <c r="H12" s="26">
        <v>9.1134085431143987E-9</v>
      </c>
      <c r="I12" s="8" t="s">
        <v>29</v>
      </c>
      <c r="J12" s="10"/>
      <c r="K12" s="26"/>
      <c r="L12" s="31">
        <f t="shared" si="0"/>
        <v>8.9399999999999993E-9</v>
      </c>
      <c r="M12" s="10">
        <f t="shared" si="0"/>
        <v>9.1134085431143987E-9</v>
      </c>
      <c r="N12" s="11">
        <f t="shared" si="1"/>
        <v>1.01939692876</v>
      </c>
      <c r="O12" s="32" t="str">
        <f t="shared" si="2"/>
        <v>+III</v>
      </c>
      <c r="Q12" s="31">
        <f t="shared" si="3"/>
        <v>0.99999999088659142</v>
      </c>
      <c r="R12" s="10">
        <f t="shared" ref="R12:R26" si="5">IF(M12="-",1,Q12)</f>
        <v>0.99999999088659142</v>
      </c>
      <c r="S12" s="10">
        <f t="shared" si="4"/>
        <v>1.32312E-7</v>
      </c>
      <c r="T12" s="10">
        <f t="shared" ref="T12:T26" si="6">IF(L12="-",0,S12)</f>
        <v>1.32312E-7</v>
      </c>
      <c r="U12" s="9">
        <f t="array" ref="U12">MIN(IF('Normen en duidingsklassen'!$E$13:$E$20&gt;$M12,'Normen en duidingsklassen'!$E$13:$E$20))</f>
        <v>3.3333333333333335E-7</v>
      </c>
      <c r="V12" s="9">
        <f>IFERROR(MATCH($U12,'Normen en duidingsklassen'!$E$13:$E$20),1)</f>
        <v>1</v>
      </c>
      <c r="W12" s="9" t="str">
        <f>INDEX('Normen en duidingsklassen'!$D$13:$D$20,V12)</f>
        <v>+III</v>
      </c>
      <c r="X12" s="12" t="b">
        <f t="shared" ref="X12:X26" si="7">IF($E12="Ja",IF($I12="Ja",NOT(ISNUMBER($J12)),FALSE),FALSE)</f>
        <v>0</v>
      </c>
    </row>
    <row r="13" spans="2:25" x14ac:dyDescent="0.25">
      <c r="B13" s="8" t="s">
        <v>10</v>
      </c>
      <c r="C13" s="9">
        <v>0.22009848399999998</v>
      </c>
      <c r="D13" s="9">
        <v>0.99592706799999997</v>
      </c>
      <c r="E13" s="23" t="s">
        <v>28</v>
      </c>
      <c r="F13" s="8" t="s">
        <v>32</v>
      </c>
      <c r="G13" s="10">
        <v>1.5E-24</v>
      </c>
      <c r="H13" s="26">
        <v>2.2680702981599999E-24</v>
      </c>
      <c r="I13" s="8" t="s">
        <v>29</v>
      </c>
      <c r="J13" s="10"/>
      <c r="K13" s="26"/>
      <c r="L13" s="31">
        <f t="shared" si="0"/>
        <v>1.5E-24</v>
      </c>
      <c r="M13" s="10">
        <f t="shared" si="0"/>
        <v>2.2680702981599999E-24</v>
      </c>
      <c r="N13" s="11">
        <f t="shared" si="1"/>
        <v>1.5120468654399999</v>
      </c>
      <c r="O13" s="32" t="str">
        <f t="shared" si="2"/>
        <v>+III</v>
      </c>
      <c r="Q13" s="31">
        <f t="shared" si="3"/>
        <v>1</v>
      </c>
      <c r="R13" s="10">
        <f t="shared" si="5"/>
        <v>1</v>
      </c>
      <c r="S13" s="10">
        <f t="shared" si="4"/>
        <v>2.22E-23</v>
      </c>
      <c r="T13" s="10">
        <f t="shared" si="6"/>
        <v>2.22E-23</v>
      </c>
      <c r="U13" s="9">
        <f t="array" ref="U13">MIN(IF('Normen en duidingsklassen'!$E$13:$E$20&gt;$M13,'Normen en duidingsklassen'!$E$13:$E$20))</f>
        <v>3.3333333333333335E-7</v>
      </c>
      <c r="V13" s="9">
        <f>IFERROR(MATCH($U13,'Normen en duidingsklassen'!$E$13:$E$20),1)</f>
        <v>1</v>
      </c>
      <c r="W13" s="9" t="str">
        <f>INDEX('Normen en duidingsklassen'!$D$13:$D$20,V13)</f>
        <v>+III</v>
      </c>
      <c r="X13" s="12" t="b">
        <f t="shared" si="7"/>
        <v>0</v>
      </c>
    </row>
    <row r="14" spans="2:25" x14ac:dyDescent="0.25">
      <c r="B14" s="8" t="s">
        <v>11</v>
      </c>
      <c r="C14" s="9">
        <v>0.99592706799999997</v>
      </c>
      <c r="D14" s="9">
        <v>1.812946862</v>
      </c>
      <c r="E14" s="23" t="s">
        <v>28</v>
      </c>
      <c r="F14" s="8" t="s">
        <v>32</v>
      </c>
      <c r="G14" s="10">
        <v>8.9399999999999993E-9</v>
      </c>
      <c r="H14" s="26">
        <v>1.37607435925176E-8</v>
      </c>
      <c r="I14" s="8" t="s">
        <v>29</v>
      </c>
      <c r="J14" s="10"/>
      <c r="K14" s="26"/>
      <c r="L14" s="31">
        <f t="shared" si="0"/>
        <v>8.9399999999999993E-9</v>
      </c>
      <c r="M14" s="10">
        <f t="shared" si="0"/>
        <v>1.37607435925176E-8</v>
      </c>
      <c r="N14" s="11">
        <f t="shared" si="1"/>
        <v>1.53923306404</v>
      </c>
      <c r="O14" s="32" t="str">
        <f t="shared" si="2"/>
        <v>+III</v>
      </c>
      <c r="Q14" s="31">
        <f t="shared" si="3"/>
        <v>0.99999998623925646</v>
      </c>
      <c r="R14" s="10">
        <f t="shared" si="5"/>
        <v>0.99999998623925646</v>
      </c>
      <c r="S14" s="10">
        <f t="shared" si="4"/>
        <v>1.32312E-7</v>
      </c>
      <c r="T14" s="10">
        <f t="shared" si="6"/>
        <v>1.32312E-7</v>
      </c>
      <c r="U14" s="9">
        <f t="array" ref="U14">MIN(IF('Normen en duidingsklassen'!$E$13:$E$20&gt;$M14,'Normen en duidingsklassen'!$E$13:$E$20))</f>
        <v>3.3333333333333335E-7</v>
      </c>
      <c r="V14" s="9">
        <f>IFERROR(MATCH($U14,'Normen en duidingsklassen'!$E$13:$E$20),1)</f>
        <v>1</v>
      </c>
      <c r="W14" s="9" t="str">
        <f>INDEX('Normen en duidingsklassen'!$D$13:$D$20,V14)</f>
        <v>+III</v>
      </c>
      <c r="X14" s="12" t="b">
        <f t="shared" si="7"/>
        <v>0</v>
      </c>
    </row>
    <row r="15" spans="2:25" x14ac:dyDescent="0.25">
      <c r="B15" s="8" t="s">
        <v>12</v>
      </c>
      <c r="C15" s="9">
        <v>1.812946862</v>
      </c>
      <c r="D15" s="9">
        <v>3.313767881</v>
      </c>
      <c r="E15" s="23" t="s">
        <v>28</v>
      </c>
      <c r="F15" s="8" t="s">
        <v>32</v>
      </c>
      <c r="G15" s="10">
        <v>7.4400000000000004E-8</v>
      </c>
      <c r="H15" s="26">
        <v>1.4809631531697602E-7</v>
      </c>
      <c r="I15" s="8" t="s">
        <v>29</v>
      </c>
      <c r="J15" s="10"/>
      <c r="K15" s="26"/>
      <c r="L15" s="31">
        <f t="shared" si="0"/>
        <v>7.4400000000000004E-8</v>
      </c>
      <c r="M15" s="10">
        <f t="shared" si="0"/>
        <v>1.4809631531697602E-7</v>
      </c>
      <c r="N15" s="11">
        <f t="shared" si="1"/>
        <v>1.9905418725400001</v>
      </c>
      <c r="O15" s="32" t="str">
        <f t="shared" si="2"/>
        <v>+III</v>
      </c>
      <c r="Q15" s="31">
        <f t="shared" si="3"/>
        <v>0.99999985190368468</v>
      </c>
      <c r="R15" s="10">
        <f t="shared" si="5"/>
        <v>0.99999985190368468</v>
      </c>
      <c r="S15" s="10">
        <f t="shared" si="4"/>
        <v>1.1011200000000001E-6</v>
      </c>
      <c r="T15" s="10">
        <f t="shared" si="6"/>
        <v>1.1011200000000001E-6</v>
      </c>
      <c r="U15" s="9">
        <f t="array" ref="U15">MIN(IF('Normen en duidingsklassen'!$E$13:$E$20&gt;$M15,'Normen en duidingsklassen'!$E$13:$E$20))</f>
        <v>3.3333333333333335E-7</v>
      </c>
      <c r="V15" s="9">
        <f>IFERROR(MATCH($U15,'Normen en duidingsklassen'!$E$13:$E$20),1)</f>
        <v>1</v>
      </c>
      <c r="W15" s="9" t="str">
        <f>INDEX('Normen en duidingsklassen'!$D$13:$D$20,V15)</f>
        <v>+III</v>
      </c>
      <c r="X15" s="12" t="b">
        <f t="shared" si="7"/>
        <v>0</v>
      </c>
    </row>
    <row r="16" spans="2:25" x14ac:dyDescent="0.25">
      <c r="B16" s="8" t="s">
        <v>13</v>
      </c>
      <c r="C16" s="9">
        <v>3.313767881</v>
      </c>
      <c r="D16" s="9">
        <v>5.6951114260000004</v>
      </c>
      <c r="E16" s="23" t="s">
        <v>28</v>
      </c>
      <c r="F16" s="8" t="s">
        <v>32</v>
      </c>
      <c r="G16" s="10">
        <v>4.371888425074262E-10</v>
      </c>
      <c r="H16" s="26">
        <v>1.12431274902114E-9</v>
      </c>
      <c r="I16" s="8" t="s">
        <v>29</v>
      </c>
      <c r="J16" s="10"/>
      <c r="K16" s="26"/>
      <c r="L16" s="31">
        <f t="shared" si="0"/>
        <v>4.371888425074262E-10</v>
      </c>
      <c r="M16" s="10">
        <f t="shared" si="0"/>
        <v>1.12431274902114E-9</v>
      </c>
      <c r="N16" s="11">
        <f t="shared" si="1"/>
        <v>2.5716867397000005</v>
      </c>
      <c r="O16" s="32" t="str">
        <f t="shared" si="2"/>
        <v>+III</v>
      </c>
      <c r="Q16" s="31">
        <f t="shared" si="3"/>
        <v>0.99999999887568725</v>
      </c>
      <c r="R16" s="10">
        <f t="shared" si="5"/>
        <v>0.99999999887568725</v>
      </c>
      <c r="S16" s="10">
        <f t="shared" si="4"/>
        <v>6.4703948691099082E-9</v>
      </c>
      <c r="T16" s="10">
        <f t="shared" si="6"/>
        <v>6.4703948691099082E-9</v>
      </c>
      <c r="U16" s="9">
        <f t="array" ref="U16">MIN(IF('Normen en duidingsklassen'!$E$13:$E$20&gt;$M16,'Normen en duidingsklassen'!$E$13:$E$20))</f>
        <v>3.3333333333333335E-7</v>
      </c>
      <c r="V16" s="9">
        <f>IFERROR(MATCH($U16,'Normen en duidingsklassen'!$E$13:$E$20),1)</f>
        <v>1</v>
      </c>
      <c r="W16" s="9" t="str">
        <f>INDEX('Normen en duidingsklassen'!$D$13:$D$20,V16)</f>
        <v>+III</v>
      </c>
      <c r="X16" s="12" t="b">
        <f t="shared" si="7"/>
        <v>0</v>
      </c>
    </row>
    <row r="17" spans="2:24" x14ac:dyDescent="0.25">
      <c r="B17" s="8" t="s">
        <v>14</v>
      </c>
      <c r="C17" s="9">
        <v>5.6951114260000004</v>
      </c>
      <c r="D17" s="9">
        <v>8.2505978840000012</v>
      </c>
      <c r="E17" s="23" t="s">
        <v>28</v>
      </c>
      <c r="F17" s="8" t="s">
        <v>32</v>
      </c>
      <c r="G17" s="10">
        <v>5.3900000000000005E-7</v>
      </c>
      <c r="H17" s="26">
        <v>1.4480887525689203E-6</v>
      </c>
      <c r="I17" s="8" t="s">
        <v>29</v>
      </c>
      <c r="J17" s="10"/>
      <c r="K17" s="26"/>
      <c r="L17" s="31">
        <f t="shared" si="0"/>
        <v>5.3900000000000005E-7</v>
      </c>
      <c r="M17" s="10">
        <f t="shared" si="0"/>
        <v>1.4480887525689203E-6</v>
      </c>
      <c r="N17" s="11">
        <f t="shared" si="1"/>
        <v>2.6866210622800004</v>
      </c>
      <c r="O17" s="32" t="str">
        <f t="shared" si="2"/>
        <v>+II</v>
      </c>
      <c r="Q17" s="31">
        <f t="shared" si="3"/>
        <v>0.99999855191124742</v>
      </c>
      <c r="R17" s="10">
        <f t="shared" si="5"/>
        <v>0.99999855191124742</v>
      </c>
      <c r="S17" s="10">
        <f t="shared" si="4"/>
        <v>7.9772000000000005E-6</v>
      </c>
      <c r="T17" s="10">
        <f t="shared" si="6"/>
        <v>7.9772000000000005E-6</v>
      </c>
      <c r="U17" s="9">
        <f t="array" ref="U17">MIN(IF('Normen en duidingsklassen'!$E$13:$E$20&gt;$M17,'Normen en duidingsklassen'!$E$13:$E$20))</f>
        <v>3.3333333333333333E-6</v>
      </c>
      <c r="V17" s="9">
        <f>IFERROR(MATCH($U17,'Normen en duidingsklassen'!$E$13:$E$20),1)</f>
        <v>2</v>
      </c>
      <c r="W17" s="9" t="str">
        <f>INDEX('Normen en duidingsklassen'!$D$13:$D$20,V17)</f>
        <v>+II</v>
      </c>
      <c r="X17" s="12" t="b">
        <f t="shared" si="7"/>
        <v>0</v>
      </c>
    </row>
    <row r="18" spans="2:24" x14ac:dyDescent="0.25">
      <c r="B18" s="8" t="s">
        <v>15</v>
      </c>
      <c r="C18" s="9">
        <v>8.2505978840000012</v>
      </c>
      <c r="D18" s="9">
        <v>9.296830807000001</v>
      </c>
      <c r="E18" s="23" t="s">
        <v>28</v>
      </c>
      <c r="F18" s="8" t="s">
        <v>32</v>
      </c>
      <c r="G18" s="10">
        <v>2.62E-8</v>
      </c>
      <c r="H18" s="26">
        <v>4.4291459704515995E-8</v>
      </c>
      <c r="I18" s="8" t="s">
        <v>29</v>
      </c>
      <c r="J18" s="10"/>
      <c r="K18" s="26"/>
      <c r="L18" s="31">
        <f t="shared" si="0"/>
        <v>2.62E-8</v>
      </c>
      <c r="M18" s="10">
        <f t="shared" si="0"/>
        <v>4.4291459704515995E-8</v>
      </c>
      <c r="N18" s="11">
        <f t="shared" si="1"/>
        <v>1.6905137291799999</v>
      </c>
      <c r="O18" s="32" t="str">
        <f t="shared" si="2"/>
        <v>+III</v>
      </c>
      <c r="Q18" s="31">
        <f t="shared" si="3"/>
        <v>0.99999995570854028</v>
      </c>
      <c r="R18" s="10">
        <f t="shared" si="5"/>
        <v>0.99999995570854028</v>
      </c>
      <c r="S18" s="10">
        <f t="shared" si="4"/>
        <v>3.8776000000000003E-7</v>
      </c>
      <c r="T18" s="10">
        <f t="shared" si="6"/>
        <v>3.8776000000000003E-7</v>
      </c>
      <c r="U18" s="9">
        <f t="array" ref="U18">MIN(IF('Normen en duidingsklassen'!$E$13:$E$20&gt;$M18,'Normen en duidingsklassen'!$E$13:$E$20))</f>
        <v>3.3333333333333335E-7</v>
      </c>
      <c r="V18" s="9">
        <f>IFERROR(MATCH($U18,'Normen en duidingsklassen'!$E$13:$E$20),1)</f>
        <v>1</v>
      </c>
      <c r="W18" s="9" t="str">
        <f>INDEX('Normen en duidingsklassen'!$D$13:$D$20,V18)</f>
        <v>+III</v>
      </c>
      <c r="X18" s="12" t="b">
        <f t="shared" si="7"/>
        <v>0</v>
      </c>
    </row>
    <row r="19" spans="2:24" x14ac:dyDescent="0.25">
      <c r="B19" s="8" t="s">
        <v>16</v>
      </c>
      <c r="C19" s="9">
        <v>9.296830807000001</v>
      </c>
      <c r="D19" s="9">
        <v>9.7975727740000007</v>
      </c>
      <c r="E19" s="23" t="s">
        <v>28</v>
      </c>
      <c r="F19" s="8" t="s">
        <v>32</v>
      </c>
      <c r="G19" s="10">
        <v>2.7569531032842122E-20</v>
      </c>
      <c r="H19" s="26">
        <v>3.6680977023953034E-20</v>
      </c>
      <c r="I19" s="8" t="s">
        <v>29</v>
      </c>
      <c r="J19" s="10"/>
      <c r="K19" s="26"/>
      <c r="L19" s="31">
        <f t="shared" si="0"/>
        <v>2.7569531032842122E-20</v>
      </c>
      <c r="M19" s="10">
        <f t="shared" si="0"/>
        <v>3.6680977023953034E-20</v>
      </c>
      <c r="N19" s="11">
        <f t="shared" si="1"/>
        <v>1.3304896982199999</v>
      </c>
      <c r="O19" s="32" t="str">
        <f t="shared" si="2"/>
        <v>+III</v>
      </c>
      <c r="Q19" s="31">
        <f t="shared" si="3"/>
        <v>1</v>
      </c>
      <c r="R19" s="10">
        <f t="shared" si="5"/>
        <v>1</v>
      </c>
      <c r="S19" s="10">
        <f t="shared" si="4"/>
        <v>4.0802905928606341E-19</v>
      </c>
      <c r="T19" s="10">
        <f t="shared" si="6"/>
        <v>4.0802905928606341E-19</v>
      </c>
      <c r="U19" s="9">
        <f t="array" ref="U19">MIN(IF('Normen en duidingsklassen'!$E$13:$E$20&gt;$M19,'Normen en duidingsklassen'!$E$13:$E$20))</f>
        <v>3.3333333333333335E-7</v>
      </c>
      <c r="V19" s="9">
        <f>IFERROR(MATCH($U19,'Normen en duidingsklassen'!$E$13:$E$20),1)</f>
        <v>1</v>
      </c>
      <c r="W19" s="9" t="str">
        <f>INDEX('Normen en duidingsklassen'!$D$13:$D$20,V19)</f>
        <v>+III</v>
      </c>
      <c r="X19" s="12" t="b">
        <f t="shared" si="7"/>
        <v>0</v>
      </c>
    </row>
    <row r="20" spans="2:24" x14ac:dyDescent="0.25">
      <c r="B20" s="8" t="s">
        <v>17</v>
      </c>
      <c r="C20" s="9">
        <v>9.7975727740000007</v>
      </c>
      <c r="D20" s="9">
        <v>13.197809817000001</v>
      </c>
      <c r="E20" s="23" t="s">
        <v>28</v>
      </c>
      <c r="F20" s="8" t="s">
        <v>32</v>
      </c>
      <c r="G20" s="10">
        <v>2.9400000000000002E-9</v>
      </c>
      <c r="H20" s="26">
        <v>9.5378199582372023E-9</v>
      </c>
      <c r="I20" s="8" t="s">
        <v>29</v>
      </c>
      <c r="J20" s="10"/>
      <c r="K20" s="26"/>
      <c r="L20" s="31">
        <f t="shared" si="0"/>
        <v>2.9400000000000002E-9</v>
      </c>
      <c r="M20" s="10">
        <f t="shared" si="0"/>
        <v>9.5378199582372023E-9</v>
      </c>
      <c r="N20" s="11">
        <f t="shared" si="1"/>
        <v>3.2441564483800005</v>
      </c>
      <c r="O20" s="32" t="str">
        <f t="shared" si="2"/>
        <v>+III</v>
      </c>
      <c r="Q20" s="31">
        <f t="shared" si="3"/>
        <v>0.99999999046218002</v>
      </c>
      <c r="R20" s="10">
        <f t="shared" si="5"/>
        <v>0.99999999046218002</v>
      </c>
      <c r="S20" s="10">
        <f t="shared" si="4"/>
        <v>4.3512000000000006E-8</v>
      </c>
      <c r="T20" s="10">
        <f t="shared" si="6"/>
        <v>4.3512000000000006E-8</v>
      </c>
      <c r="U20" s="9">
        <f t="array" ref="U20">MIN(IF('Normen en duidingsklassen'!$E$13:$E$20&gt;$M20,'Normen en duidingsklassen'!$E$13:$E$20))</f>
        <v>3.3333333333333335E-7</v>
      </c>
      <c r="V20" s="9">
        <f>IFERROR(MATCH($U20,'Normen en duidingsklassen'!$E$13:$E$20),1)</f>
        <v>1</v>
      </c>
      <c r="W20" s="9" t="str">
        <f>INDEX('Normen en duidingsklassen'!$D$13:$D$20,V20)</f>
        <v>+III</v>
      </c>
      <c r="X20" s="12" t="b">
        <f t="shared" si="7"/>
        <v>0</v>
      </c>
    </row>
    <row r="21" spans="2:24" x14ac:dyDescent="0.25">
      <c r="B21" s="8" t="s">
        <v>18</v>
      </c>
      <c r="C21" s="9">
        <v>13.197809817000001</v>
      </c>
      <c r="D21" s="9">
        <v>14.104461710000001</v>
      </c>
      <c r="E21" s="23" t="s">
        <v>28</v>
      </c>
      <c r="F21" s="8" t="s">
        <v>32</v>
      </c>
      <c r="G21" s="10">
        <v>1.9098069215164876E-7</v>
      </c>
      <c r="H21" s="26">
        <v>3.0526167615503875E-7</v>
      </c>
      <c r="I21" s="8" t="s">
        <v>29</v>
      </c>
      <c r="J21" s="10"/>
      <c r="K21" s="26"/>
      <c r="L21" s="31">
        <f t="shared" si="0"/>
        <v>1.9098069215164876E-7</v>
      </c>
      <c r="M21" s="10">
        <f t="shared" si="0"/>
        <v>3.0526167615503875E-7</v>
      </c>
      <c r="N21" s="11">
        <f t="shared" si="1"/>
        <v>1.5983902493799993</v>
      </c>
      <c r="O21" s="32" t="str">
        <f t="shared" si="2"/>
        <v>+III</v>
      </c>
      <c r="Q21" s="31">
        <f t="shared" si="3"/>
        <v>0.99999969473832384</v>
      </c>
      <c r="R21" s="10">
        <f t="shared" si="5"/>
        <v>0.99999969473832384</v>
      </c>
      <c r="S21" s="10">
        <f t="shared" si="4"/>
        <v>2.8265142438444017E-6</v>
      </c>
      <c r="T21" s="10">
        <f t="shared" si="6"/>
        <v>2.8265142438444017E-6</v>
      </c>
      <c r="U21" s="9">
        <f t="array" ref="U21">MIN(IF('Normen en duidingsklassen'!$E$13:$E$20&gt;$M21,'Normen en duidingsklassen'!$E$13:$E$20))</f>
        <v>3.3333333333333335E-7</v>
      </c>
      <c r="V21" s="9">
        <f>IFERROR(MATCH($U21,'Normen en duidingsklassen'!$E$13:$E$20),1)</f>
        <v>1</v>
      </c>
      <c r="W21" s="9" t="str">
        <f>INDEX('Normen en duidingsklassen'!$D$13:$D$20,V21)</f>
        <v>+III</v>
      </c>
      <c r="X21" s="12" t="b">
        <f t="shared" si="7"/>
        <v>0</v>
      </c>
    </row>
    <row r="22" spans="2:24" x14ac:dyDescent="0.25">
      <c r="B22" s="8" t="s">
        <v>19</v>
      </c>
      <c r="C22" s="9">
        <v>14.104461710000001</v>
      </c>
      <c r="D22" s="9">
        <v>16.652344551000002</v>
      </c>
      <c r="E22" s="23" t="s">
        <v>28</v>
      </c>
      <c r="F22" s="8" t="s">
        <v>32</v>
      </c>
      <c r="G22" s="10">
        <v>5.493459553380387E-7</v>
      </c>
      <c r="H22" s="26">
        <v>1.4731275833678765E-6</v>
      </c>
      <c r="I22" s="8" t="s">
        <v>29</v>
      </c>
      <c r="J22" s="10"/>
      <c r="K22" s="26"/>
      <c r="L22" s="31">
        <f t="shared" si="0"/>
        <v>5.493459553380387E-7</v>
      </c>
      <c r="M22" s="10">
        <f t="shared" si="0"/>
        <v>1.4731275833678765E-6</v>
      </c>
      <c r="N22" s="11">
        <f t="shared" si="1"/>
        <v>2.6816026750600011</v>
      </c>
      <c r="O22" s="32" t="str">
        <f t="shared" si="2"/>
        <v>+II</v>
      </c>
      <c r="Q22" s="31">
        <f t="shared" si="3"/>
        <v>0.99999852687241664</v>
      </c>
      <c r="R22" s="10">
        <f t="shared" si="5"/>
        <v>0.99999852687241664</v>
      </c>
      <c r="S22" s="10">
        <f t="shared" si="4"/>
        <v>8.1303201390029725E-6</v>
      </c>
      <c r="T22" s="10">
        <f t="shared" si="6"/>
        <v>8.1303201390029725E-6</v>
      </c>
      <c r="U22" s="9">
        <f t="array" ref="U22">MIN(IF('Normen en duidingsklassen'!$E$13:$E$20&gt;$M22,'Normen en duidingsklassen'!$E$13:$E$20))</f>
        <v>3.3333333333333333E-6</v>
      </c>
      <c r="V22" s="9">
        <f>IFERROR(MATCH($U22,'Normen en duidingsklassen'!$E$13:$E$20),1)</f>
        <v>2</v>
      </c>
      <c r="W22" s="9" t="str">
        <f>INDEX('Normen en duidingsklassen'!$D$13:$D$20,V22)</f>
        <v>+II</v>
      </c>
      <c r="X22" s="12" t="b">
        <f t="shared" si="7"/>
        <v>0</v>
      </c>
    </row>
    <row r="23" spans="2:24" x14ac:dyDescent="0.25">
      <c r="B23" s="8" t="s">
        <v>20</v>
      </c>
      <c r="C23" s="9">
        <v>16.652344551000002</v>
      </c>
      <c r="D23" s="9">
        <v>17.802401842000002</v>
      </c>
      <c r="E23" s="23" t="s">
        <v>28</v>
      </c>
      <c r="F23" s="8" t="s">
        <v>32</v>
      </c>
      <c r="G23" s="10">
        <v>5.09E-11</v>
      </c>
      <c r="H23" s="26">
        <v>8.9535024633853981E-11</v>
      </c>
      <c r="I23" s="8" t="s">
        <v>29</v>
      </c>
      <c r="J23" s="10"/>
      <c r="K23" s="26"/>
      <c r="L23" s="31">
        <f t="shared" si="0"/>
        <v>5.09E-11</v>
      </c>
      <c r="M23" s="10">
        <f t="shared" si="0"/>
        <v>8.9535024633853981E-11</v>
      </c>
      <c r="N23" s="11">
        <f t="shared" si="1"/>
        <v>1.7590378120599997</v>
      </c>
      <c r="O23" s="32" t="str">
        <f t="shared" si="2"/>
        <v>+III</v>
      </c>
      <c r="Q23" s="31">
        <f t="shared" si="3"/>
        <v>0.99999999991046495</v>
      </c>
      <c r="R23" s="10">
        <f t="shared" si="5"/>
        <v>0.99999999991046495</v>
      </c>
      <c r="S23" s="10">
        <f t="shared" si="4"/>
        <v>7.5332000000000004E-10</v>
      </c>
      <c r="T23" s="10">
        <f t="shared" si="6"/>
        <v>7.5332000000000004E-10</v>
      </c>
      <c r="U23" s="9">
        <f t="array" ref="U23">MIN(IF('Normen en duidingsklassen'!$E$13:$E$20&gt;$M23,'Normen en duidingsklassen'!$E$13:$E$20))</f>
        <v>3.3333333333333335E-7</v>
      </c>
      <c r="V23" s="9">
        <f>IFERROR(MATCH($U23,'Normen en duidingsklassen'!$E$13:$E$20),1)</f>
        <v>1</v>
      </c>
      <c r="W23" s="9" t="str">
        <f>INDEX('Normen en duidingsklassen'!$D$13:$D$20,V23)</f>
        <v>+III</v>
      </c>
      <c r="X23" s="12" t="b">
        <f t="shared" si="7"/>
        <v>0</v>
      </c>
    </row>
    <row r="24" spans="2:24" x14ac:dyDescent="0.25">
      <c r="B24" s="8" t="s">
        <v>21</v>
      </c>
      <c r="C24" s="9">
        <v>17.802401842000002</v>
      </c>
      <c r="D24" s="9">
        <v>18.605671772000001</v>
      </c>
      <c r="E24" s="23" t="s">
        <v>28</v>
      </c>
      <c r="F24" s="8" t="s">
        <v>32</v>
      </c>
      <c r="G24" s="10">
        <v>2.0099999999999999E-9</v>
      </c>
      <c r="H24" s="26">
        <v>3.0756178891379985E-9</v>
      </c>
      <c r="I24" s="8" t="s">
        <v>29</v>
      </c>
      <c r="J24" s="10"/>
      <c r="K24" s="26"/>
      <c r="L24" s="31">
        <f t="shared" si="0"/>
        <v>2.0099999999999999E-9</v>
      </c>
      <c r="M24" s="10">
        <f t="shared" si="0"/>
        <v>3.0756178891379985E-9</v>
      </c>
      <c r="N24" s="11">
        <f t="shared" si="1"/>
        <v>1.5301581537999993</v>
      </c>
      <c r="O24" s="32" t="str">
        <f t="shared" si="2"/>
        <v>+III</v>
      </c>
      <c r="Q24" s="31">
        <f t="shared" si="3"/>
        <v>0.99999999692438213</v>
      </c>
      <c r="R24" s="10">
        <f t="shared" si="5"/>
        <v>0.99999999692438213</v>
      </c>
      <c r="S24" s="10">
        <f t="shared" si="4"/>
        <v>2.9747999999999999E-8</v>
      </c>
      <c r="T24" s="10">
        <f t="shared" si="6"/>
        <v>2.9747999999999999E-8</v>
      </c>
      <c r="U24" s="9">
        <f t="array" ref="U24">MIN(IF('Normen en duidingsklassen'!$E$13:$E$20&gt;$M24,'Normen en duidingsklassen'!$E$13:$E$20))</f>
        <v>3.3333333333333335E-7</v>
      </c>
      <c r="V24" s="9">
        <f>IFERROR(MATCH($U24,'Normen en duidingsklassen'!$E$13:$E$20),1)</f>
        <v>1</v>
      </c>
      <c r="W24" s="9" t="str">
        <f>INDEX('Normen en duidingsklassen'!$D$13:$D$20,V24)</f>
        <v>+III</v>
      </c>
      <c r="X24" s="12" t="b">
        <f t="shared" si="7"/>
        <v>0</v>
      </c>
    </row>
    <row r="25" spans="2:24" x14ac:dyDescent="0.25">
      <c r="B25" s="8" t="s">
        <v>22</v>
      </c>
      <c r="C25" s="9">
        <v>18.605671772000001</v>
      </c>
      <c r="D25" s="9">
        <v>19.69841048</v>
      </c>
      <c r="E25" s="23" t="s">
        <v>28</v>
      </c>
      <c r="F25" s="8" t="s">
        <v>32</v>
      </c>
      <c r="G25" s="10">
        <v>5.4880372417329002E-8</v>
      </c>
      <c r="H25" s="26">
        <v>9.4460511202243781E-8</v>
      </c>
      <c r="I25" s="8" t="s">
        <v>29</v>
      </c>
      <c r="J25" s="10"/>
      <c r="K25" s="26"/>
      <c r="L25" s="31">
        <f t="shared" si="0"/>
        <v>5.4880372417329002E-8</v>
      </c>
      <c r="M25" s="10">
        <f t="shared" si="0"/>
        <v>9.4460511202243781E-8</v>
      </c>
      <c r="N25" s="11">
        <f t="shared" si="1"/>
        <v>1.7212075472799993</v>
      </c>
      <c r="O25" s="32" t="str">
        <f t="shared" si="2"/>
        <v>+III</v>
      </c>
      <c r="Q25" s="31">
        <f t="shared" si="3"/>
        <v>0.99999990553948881</v>
      </c>
      <c r="R25" s="10">
        <f t="shared" si="5"/>
        <v>0.99999990553948881</v>
      </c>
      <c r="S25" s="10">
        <f t="shared" si="4"/>
        <v>8.1222951177646932E-7</v>
      </c>
      <c r="T25" s="10">
        <f t="shared" si="6"/>
        <v>8.1222951177646932E-7</v>
      </c>
      <c r="U25" s="9">
        <f t="array" ref="U25">MIN(IF('Normen en duidingsklassen'!$E$13:$E$20&gt;$M25,'Normen en duidingsklassen'!$E$13:$E$20))</f>
        <v>3.3333333333333335E-7</v>
      </c>
      <c r="V25" s="9">
        <f>IFERROR(MATCH($U25,'Normen en duidingsklassen'!$E$13:$E$20),1)</f>
        <v>1</v>
      </c>
      <c r="W25" s="9" t="str">
        <f>INDEX('Normen en duidingsklassen'!$D$13:$D$20,V25)</f>
        <v>+III</v>
      </c>
      <c r="X25" s="12" t="b">
        <f t="shared" si="7"/>
        <v>0</v>
      </c>
    </row>
    <row r="26" spans="2:24" x14ac:dyDescent="0.25">
      <c r="B26" s="8" t="s">
        <v>23</v>
      </c>
      <c r="C26" s="9">
        <v>19.69841048</v>
      </c>
      <c r="D26" s="9">
        <v>20.93</v>
      </c>
      <c r="E26" s="23" t="s">
        <v>28</v>
      </c>
      <c r="F26" s="8" t="s">
        <v>32</v>
      </c>
      <c r="G26" s="10">
        <v>9.3578611688550633E-8</v>
      </c>
      <c r="H26" s="26">
        <v>1.6964390040671784E-7</v>
      </c>
      <c r="I26" s="8" t="s">
        <v>29</v>
      </c>
      <c r="J26" s="10"/>
      <c r="K26" s="26"/>
      <c r="L26" s="31">
        <f t="shared" si="0"/>
        <v>9.3578611688550633E-8</v>
      </c>
      <c r="M26" s="10">
        <f t="shared" si="0"/>
        <v>1.6964390040671784E-7</v>
      </c>
      <c r="N26" s="11">
        <f t="shared" si="1"/>
        <v>1.8128490832000002</v>
      </c>
      <c r="O26" s="32" t="str">
        <f t="shared" si="2"/>
        <v>+III</v>
      </c>
      <c r="Q26" s="31">
        <f t="shared" si="3"/>
        <v>0.99999983035609963</v>
      </c>
      <c r="R26" s="10">
        <f t="shared" si="5"/>
        <v>0.99999983035609963</v>
      </c>
      <c r="S26" s="10">
        <f t="shared" si="4"/>
        <v>1.3849634529905494E-6</v>
      </c>
      <c r="T26" s="10">
        <f t="shared" si="6"/>
        <v>1.3849634529905494E-6</v>
      </c>
      <c r="U26" s="9">
        <f t="array" ref="U26">MIN(IF('Normen en duidingsklassen'!$E$13:$E$20&gt;$M26,'Normen en duidingsklassen'!$E$13:$E$20))</f>
        <v>3.3333333333333335E-7</v>
      </c>
      <c r="V26" s="9">
        <f>IFERROR(MATCH($U26,'Normen en duidingsklassen'!$E$13:$E$20),1)</f>
        <v>1</v>
      </c>
      <c r="W26" s="9" t="str">
        <f>INDEX('Normen en duidingsklassen'!$D$13:$D$20,V26)</f>
        <v>+III</v>
      </c>
      <c r="X26" s="12" t="b">
        <f t="shared" si="7"/>
        <v>0</v>
      </c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70" priority="11">
      <formula>IF($E11="Nee",TRUE,FALSE)</formula>
    </cfRule>
  </conditionalFormatting>
  <conditionalFormatting sqref="J11:K30">
    <cfRule type="expression" dxfId="69" priority="10">
      <formula>IF($I11="Nee",TRUE,FALSE)</formula>
    </cfRule>
  </conditionalFormatting>
  <conditionalFormatting sqref="O11:O30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K11" sqref="K11:K69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75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IFERROR(MIN(1-PRODUCT(M11:M71),MAX(O11:O71)),"GR")</f>
        <v>4.4567400000000003E-6</v>
      </c>
    </row>
    <row r="6" spans="2:21" x14ac:dyDescent="0.25">
      <c r="B6" s="40" t="s">
        <v>49</v>
      </c>
      <c r="C6" s="26">
        <f>MIN(1-PRODUCT(N11:N71),MAX(P11:P71))</f>
        <v>4.4567400000000003E-6</v>
      </c>
    </row>
    <row r="7" spans="2:21" ht="15.75" thickBot="1" x14ac:dyDescent="0.3">
      <c r="B7" s="41" t="s">
        <v>56</v>
      </c>
      <c r="C7" s="17" t="str">
        <f>IF(1-PRODUCT(N11:N71)&gt;MAX(P11:P71),"Ja","Nee")</f>
        <v>Ja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113</v>
      </c>
      <c r="C11" s="4">
        <v>0</v>
      </c>
      <c r="D11" s="4">
        <v>0.21</v>
      </c>
      <c r="E11" s="22" t="s">
        <v>28</v>
      </c>
      <c r="F11" s="3" t="s">
        <v>33</v>
      </c>
      <c r="G11" s="25"/>
      <c r="H11" s="3" t="s">
        <v>28</v>
      </c>
      <c r="I11" s="25">
        <v>4.8871199999999999E-7</v>
      </c>
      <c r="J11" s="5">
        <f>IF($E11="Nee",0,IF(ISNUMBER(I11),I11,IF(ISNUMBER(G11),G11,"-")))</f>
        <v>4.8871199999999999E-7</v>
      </c>
      <c r="K11" s="30" t="str">
        <f t="shared" ref="K11:K42" si="0">IF($E11="Nee","NR",IF(ISNUMBER($J11),S11,IF($T11,"D","ND")))</f>
        <v>+II</v>
      </c>
      <c r="M11" s="31">
        <f t="shared" ref="M11:M69" si="1">IF(AND(F11="Geen faalkans",H11="Nee"),1,1-J11)</f>
        <v>0.99999951128800002</v>
      </c>
      <c r="N11" s="10">
        <f t="shared" ref="N11:N69" si="2">IF(J11="-",1,M11)</f>
        <v>0.99999951128800002</v>
      </c>
      <c r="O11" s="10">
        <f t="shared" ref="O11:O69" si="3">IF(AND(F11="Geen faalkans",H11="Nee"),0,J11*$C$3)</f>
        <v>9.7742399999999998E-7</v>
      </c>
      <c r="P11" s="10">
        <f>IF(J11="-",0,O11)</f>
        <v>9.7742399999999998E-7</v>
      </c>
      <c r="Q11" s="9">
        <f t="array" ref="Q11">MIN(IF('Normen en duidingsklassen'!$E$13:$E$20&gt;$J11,'Normen en duidingsklassen'!$E$13:$E$20))</f>
        <v>3.3333333333333333E-6</v>
      </c>
      <c r="R11" s="9">
        <f>IFERROR(MATCH($Q11,'Normen en duidingsklassen'!$E$13:$E$20),1)</f>
        <v>2</v>
      </c>
      <c r="S11" s="9" t="str">
        <f>INDEX('Normen en duidingsklassen'!$D$13:$D$20,R11)</f>
        <v>+II</v>
      </c>
      <c r="T11" s="12" t="b">
        <f>IF($E11="Ja",IF($H11="Ja",NOT(ISNUMBER($I11)),FALSE),FALSE)</f>
        <v>0</v>
      </c>
    </row>
    <row r="12" spans="2:21" x14ac:dyDescent="0.25">
      <c r="B12" s="8" t="s">
        <v>114</v>
      </c>
      <c r="C12" s="9">
        <v>0.21</v>
      </c>
      <c r="D12" s="9">
        <v>0.24</v>
      </c>
      <c r="E12" s="23" t="s">
        <v>28</v>
      </c>
      <c r="F12" s="8" t="s">
        <v>33</v>
      </c>
      <c r="G12" s="26"/>
      <c r="H12" s="8" t="s">
        <v>28</v>
      </c>
      <c r="I12" s="26">
        <v>2.2283700000000001E-6</v>
      </c>
      <c r="J12" s="10">
        <f t="shared" ref="J12:J69" si="4">IF($E12="Nee",0,IF(ISNUMBER(I12),I12,IF(ISNUMBER(G12),G12,"-")))</f>
        <v>2.2283700000000001E-6</v>
      </c>
      <c r="K12" s="32" t="str">
        <f t="shared" si="0"/>
        <v>+II</v>
      </c>
      <c r="M12" s="31">
        <f t="shared" si="1"/>
        <v>0.99999777163000003</v>
      </c>
      <c r="N12" s="10">
        <f t="shared" si="2"/>
        <v>0.99999777163000003</v>
      </c>
      <c r="O12" s="10">
        <f t="shared" si="3"/>
        <v>4.4567400000000003E-6</v>
      </c>
      <c r="P12" s="10">
        <f t="shared" ref="P12:P69" si="5">IF(J12="-",0,O12)</f>
        <v>4.4567400000000003E-6</v>
      </c>
      <c r="Q12" s="9">
        <f t="array" ref="Q12">MIN(IF('Normen en duidingsklassen'!$E$13:$E$20&gt;$J12,'Normen en duidingsklassen'!$E$13:$E$20))</f>
        <v>3.3333333333333333E-6</v>
      </c>
      <c r="R12" s="9">
        <f>IFERROR(MATCH($Q12,'Normen en duidingsklassen'!$E$13:$E$20),1)</f>
        <v>2</v>
      </c>
      <c r="S12" s="9" t="str">
        <f>INDEX('Normen en duidingsklassen'!$D$13:$D$20,R12)</f>
        <v>+II</v>
      </c>
      <c r="T12" s="12" t="b">
        <f t="shared" ref="T12:T69" si="6">IF($E12="Ja",IF($H12="Ja",NOT(ISNUMBER($I12)),FALSE),FALSE)</f>
        <v>0</v>
      </c>
    </row>
    <row r="13" spans="2:21" x14ac:dyDescent="0.25">
      <c r="B13" s="8" t="s">
        <v>115</v>
      </c>
      <c r="C13" s="9">
        <v>0.24</v>
      </c>
      <c r="D13" s="9">
        <v>0.34</v>
      </c>
      <c r="E13" s="23" t="s">
        <v>28</v>
      </c>
      <c r="F13" s="8" t="s">
        <v>33</v>
      </c>
      <c r="G13" s="26"/>
      <c r="H13" s="8" t="s">
        <v>28</v>
      </c>
      <c r="I13" s="26">
        <v>5.3529199999999997E-7</v>
      </c>
      <c r="J13" s="10">
        <f t="shared" si="4"/>
        <v>5.3529199999999997E-7</v>
      </c>
      <c r="K13" s="32" t="str">
        <f t="shared" si="0"/>
        <v>+II</v>
      </c>
      <c r="M13" s="31">
        <f t="shared" si="1"/>
        <v>0.99999946470800005</v>
      </c>
      <c r="N13" s="10">
        <f t="shared" si="2"/>
        <v>0.99999946470800005</v>
      </c>
      <c r="O13" s="10">
        <f t="shared" si="3"/>
        <v>1.0705839999999999E-6</v>
      </c>
      <c r="P13" s="10">
        <f t="shared" si="5"/>
        <v>1.0705839999999999E-6</v>
      </c>
      <c r="Q13" s="9">
        <f t="array" ref="Q13">MIN(IF('Normen en duidingsklassen'!$E$13:$E$20&gt;$J13,'Normen en duidingsklassen'!$E$13:$E$20))</f>
        <v>3.3333333333333333E-6</v>
      </c>
      <c r="R13" s="9">
        <f>IFERROR(MATCH($Q13,'Normen en duidingsklassen'!$E$13:$E$20),1)</f>
        <v>2</v>
      </c>
      <c r="S13" s="9" t="str">
        <f>INDEX('Normen en duidingsklassen'!$D$13:$D$20,R13)</f>
        <v>+II</v>
      </c>
      <c r="T13" s="12" t="b">
        <f t="shared" si="6"/>
        <v>0</v>
      </c>
    </row>
    <row r="14" spans="2:21" x14ac:dyDescent="0.25">
      <c r="B14" s="8" t="s">
        <v>116</v>
      </c>
      <c r="C14" s="9">
        <v>0.34</v>
      </c>
      <c r="D14" s="9">
        <v>0.91</v>
      </c>
      <c r="E14" s="23" t="s">
        <v>28</v>
      </c>
      <c r="F14" s="8" t="s">
        <v>33</v>
      </c>
      <c r="G14" s="26"/>
      <c r="H14" s="8" t="s">
        <v>28</v>
      </c>
      <c r="I14" s="26">
        <v>2.4707600000000001E-7</v>
      </c>
      <c r="J14" s="10">
        <f t="shared" si="4"/>
        <v>2.4707600000000001E-7</v>
      </c>
      <c r="K14" s="32" t="str">
        <f t="shared" si="0"/>
        <v>+III</v>
      </c>
      <c r="M14" s="31">
        <f t="shared" si="1"/>
        <v>0.99999975292400001</v>
      </c>
      <c r="N14" s="10">
        <f t="shared" si="2"/>
        <v>0.99999975292400001</v>
      </c>
      <c r="O14" s="10">
        <f t="shared" si="3"/>
        <v>4.9415200000000002E-7</v>
      </c>
      <c r="P14" s="10">
        <f t="shared" si="5"/>
        <v>4.9415200000000002E-7</v>
      </c>
      <c r="Q14" s="9">
        <f t="array" ref="Q14">MIN(IF('Normen en duidingsklassen'!$E$13:$E$20&gt;$J14,'Normen en duidingsklassen'!$E$13:$E$20))</f>
        <v>3.3333333333333335E-7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117</v>
      </c>
      <c r="C15" s="9">
        <v>0.91</v>
      </c>
      <c r="D15" s="9">
        <v>1.44</v>
      </c>
      <c r="E15" s="23" t="s">
        <v>28</v>
      </c>
      <c r="F15" s="8" t="s">
        <v>33</v>
      </c>
      <c r="G15" s="26"/>
      <c r="H15" s="8" t="s">
        <v>28</v>
      </c>
      <c r="I15" s="26">
        <v>1.6301700000000001E-7</v>
      </c>
      <c r="J15" s="10">
        <f t="shared" si="4"/>
        <v>1.6301700000000001E-7</v>
      </c>
      <c r="K15" s="32" t="str">
        <f t="shared" si="0"/>
        <v>+III</v>
      </c>
      <c r="M15" s="31">
        <f t="shared" si="1"/>
        <v>0.99999983698299999</v>
      </c>
      <c r="N15" s="10">
        <f t="shared" si="2"/>
        <v>0.99999983698299999</v>
      </c>
      <c r="O15" s="10">
        <f t="shared" si="3"/>
        <v>3.2603400000000002E-7</v>
      </c>
      <c r="P15" s="10">
        <f t="shared" si="5"/>
        <v>3.2603400000000002E-7</v>
      </c>
      <c r="Q15" s="9">
        <f t="array" ref="Q15">MIN(IF('Normen en duidingsklassen'!$E$13:$E$20&gt;$J15,'Normen en duidingsklassen'!$E$13:$E$20))</f>
        <v>3.3333333333333335E-7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118</v>
      </c>
      <c r="C16" s="9">
        <v>1.44</v>
      </c>
      <c r="D16" s="9">
        <v>1.96</v>
      </c>
      <c r="E16" s="23" t="s">
        <v>28</v>
      </c>
      <c r="F16" s="8" t="s">
        <v>33</v>
      </c>
      <c r="G16" s="26"/>
      <c r="H16" s="8" t="s">
        <v>28</v>
      </c>
      <c r="I16" s="26">
        <v>4.14189E-7</v>
      </c>
      <c r="J16" s="10">
        <f t="shared" ref="J16:J62" si="7">IF($E16="Nee",0,IF(ISNUMBER(I16),I16,IF(ISNUMBER(G16),G16,"-")))</f>
        <v>4.14189E-7</v>
      </c>
      <c r="K16" s="32" t="str">
        <f t="shared" si="0"/>
        <v>+II</v>
      </c>
      <c r="M16" s="31">
        <f t="shared" ref="M16:M62" si="8">IF(AND(F16="Geen faalkans",H16="Nee"),1,1-J16)</f>
        <v>0.99999958581100001</v>
      </c>
      <c r="N16" s="10">
        <f t="shared" ref="N16:N62" si="9">IF(J16="-",1,M16)</f>
        <v>0.99999958581100001</v>
      </c>
      <c r="O16" s="10">
        <f t="shared" ref="O16:O62" si="10">IF(AND(F16="Geen faalkans",H16="Nee"),0,J16*$C$3)</f>
        <v>8.2837800000000001E-7</v>
      </c>
      <c r="P16" s="10">
        <f t="shared" ref="P16:P62" si="11">IF(J16="-",0,O16)</f>
        <v>8.2837800000000001E-7</v>
      </c>
      <c r="Q16" s="9">
        <f t="array" ref="Q16">MIN(IF('Normen en duidingsklassen'!$E$13:$E$20&gt;$J16,'Normen en duidingsklassen'!$E$13:$E$20))</f>
        <v>3.3333333333333333E-6</v>
      </c>
      <c r="R16" s="9">
        <f>IFERROR(MATCH($Q16,'Normen en duidingsklassen'!$E$13:$E$20),1)</f>
        <v>2</v>
      </c>
      <c r="S16" s="9" t="str">
        <f>INDEX('Normen en duidingsklassen'!$D$13:$D$20,R16)</f>
        <v>+II</v>
      </c>
      <c r="T16" s="12" t="b">
        <f t="shared" si="6"/>
        <v>0</v>
      </c>
    </row>
    <row r="17" spans="2:20" x14ac:dyDescent="0.25">
      <c r="B17" s="8" t="s">
        <v>119</v>
      </c>
      <c r="C17" s="9">
        <v>1.96</v>
      </c>
      <c r="D17" s="9">
        <v>2.4900000000000002</v>
      </c>
      <c r="E17" s="23" t="s">
        <v>28</v>
      </c>
      <c r="F17" s="8" t="s">
        <v>33</v>
      </c>
      <c r="G17" s="26"/>
      <c r="H17" s="8" t="s">
        <v>28</v>
      </c>
      <c r="I17" s="26">
        <v>4.0974000000000001E-7</v>
      </c>
      <c r="J17" s="10">
        <f t="shared" si="7"/>
        <v>4.0974000000000001E-7</v>
      </c>
      <c r="K17" s="32" t="str">
        <f t="shared" si="0"/>
        <v>+II</v>
      </c>
      <c r="M17" s="31">
        <f t="shared" si="8"/>
        <v>0.99999959025999996</v>
      </c>
      <c r="N17" s="10">
        <f t="shared" si="9"/>
        <v>0.99999959025999996</v>
      </c>
      <c r="O17" s="10">
        <f t="shared" si="10"/>
        <v>8.1948000000000003E-7</v>
      </c>
      <c r="P17" s="10">
        <f t="shared" si="11"/>
        <v>8.1948000000000003E-7</v>
      </c>
      <c r="Q17" s="9">
        <f t="array" ref="Q17">MIN(IF('Normen en duidingsklassen'!$E$13:$E$20&gt;$J17,'Normen en duidingsklassen'!$E$13:$E$20))</f>
        <v>3.3333333333333333E-6</v>
      </c>
      <c r="R17" s="9">
        <f>IFERROR(MATCH($Q17,'Normen en duidingsklassen'!$E$13:$E$20),1)</f>
        <v>2</v>
      </c>
      <c r="S17" s="9" t="str">
        <f>INDEX('Normen en duidingsklassen'!$D$13:$D$20,R17)</f>
        <v>+II</v>
      </c>
      <c r="T17" s="12" t="b">
        <f t="shared" si="6"/>
        <v>0</v>
      </c>
    </row>
    <row r="18" spans="2:20" x14ac:dyDescent="0.25">
      <c r="B18" s="8" t="s">
        <v>120</v>
      </c>
      <c r="C18" s="9">
        <v>2.4900000000000002</v>
      </c>
      <c r="D18" s="9">
        <v>3.01</v>
      </c>
      <c r="E18" s="23" t="s">
        <v>28</v>
      </c>
      <c r="F18" s="8" t="s">
        <v>33</v>
      </c>
      <c r="G18" s="26"/>
      <c r="H18" s="8" t="s">
        <v>28</v>
      </c>
      <c r="I18" s="26">
        <v>2.9829200000000001E-7</v>
      </c>
      <c r="J18" s="10">
        <f t="shared" si="7"/>
        <v>2.9829200000000001E-7</v>
      </c>
      <c r="K18" s="32" t="str">
        <f t="shared" si="0"/>
        <v>+III</v>
      </c>
      <c r="M18" s="31">
        <f t="shared" si="8"/>
        <v>0.99999970170800001</v>
      </c>
      <c r="N18" s="10">
        <f t="shared" si="9"/>
        <v>0.99999970170800001</v>
      </c>
      <c r="O18" s="10">
        <f t="shared" si="10"/>
        <v>5.9658400000000002E-7</v>
      </c>
      <c r="P18" s="10">
        <f t="shared" si="11"/>
        <v>5.9658400000000002E-7</v>
      </c>
      <c r="Q18" s="9">
        <f t="array" ref="Q18">MIN(IF('Normen en duidingsklassen'!$E$13:$E$20&gt;$J18,'Normen en duidingsklassen'!$E$13:$E$20))</f>
        <v>3.3333333333333335E-7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 t="s">
        <v>121</v>
      </c>
      <c r="C19" s="9">
        <v>3.01</v>
      </c>
      <c r="D19" s="9">
        <v>3.54</v>
      </c>
      <c r="E19" s="23" t="s">
        <v>28</v>
      </c>
      <c r="F19" s="8" t="s">
        <v>33</v>
      </c>
      <c r="G19" s="26"/>
      <c r="H19" s="8" t="s">
        <v>28</v>
      </c>
      <c r="I19" s="26">
        <v>4.3527099999999998E-7</v>
      </c>
      <c r="J19" s="10">
        <f t="shared" si="7"/>
        <v>4.3527099999999998E-7</v>
      </c>
      <c r="K19" s="32" t="str">
        <f t="shared" si="0"/>
        <v>+II</v>
      </c>
      <c r="M19" s="31">
        <f t="shared" si="8"/>
        <v>0.99999956472899998</v>
      </c>
      <c r="N19" s="10">
        <f t="shared" si="9"/>
        <v>0.99999956472899998</v>
      </c>
      <c r="O19" s="10">
        <f t="shared" si="10"/>
        <v>8.7054199999999996E-7</v>
      </c>
      <c r="P19" s="10">
        <f t="shared" si="11"/>
        <v>8.7054199999999996E-7</v>
      </c>
      <c r="Q19" s="9">
        <f t="array" ref="Q19">MIN(IF('Normen en duidingsklassen'!$E$13:$E$20&gt;$J19,'Normen en duidingsklassen'!$E$13:$E$20))</f>
        <v>3.3333333333333333E-6</v>
      </c>
      <c r="R19" s="9">
        <f>IFERROR(MATCH($Q19,'Normen en duidingsklassen'!$E$13:$E$20),1)</f>
        <v>2</v>
      </c>
      <c r="S19" s="9" t="str">
        <f>INDEX('Normen en duidingsklassen'!$D$13:$D$20,R19)</f>
        <v>+II</v>
      </c>
      <c r="T19" s="12" t="b">
        <f t="shared" si="6"/>
        <v>0</v>
      </c>
    </row>
    <row r="20" spans="2:20" x14ac:dyDescent="0.25">
      <c r="B20" s="8" t="s">
        <v>122</v>
      </c>
      <c r="C20" s="9">
        <v>3.54</v>
      </c>
      <c r="D20" s="9">
        <v>4.0599999999999996</v>
      </c>
      <c r="E20" s="23" t="s">
        <v>28</v>
      </c>
      <c r="F20" s="8" t="s">
        <v>33</v>
      </c>
      <c r="G20" s="26"/>
      <c r="H20" s="8" t="s">
        <v>28</v>
      </c>
      <c r="I20" s="26">
        <v>5.8199800000000005E-7</v>
      </c>
      <c r="J20" s="10">
        <f t="shared" si="7"/>
        <v>5.8199800000000005E-7</v>
      </c>
      <c r="K20" s="32" t="str">
        <f t="shared" si="0"/>
        <v>+II</v>
      </c>
      <c r="M20" s="31">
        <f t="shared" si="8"/>
        <v>0.99999941800199998</v>
      </c>
      <c r="N20" s="10">
        <f t="shared" si="9"/>
        <v>0.99999941800199998</v>
      </c>
      <c r="O20" s="10">
        <f t="shared" si="10"/>
        <v>1.1639960000000001E-6</v>
      </c>
      <c r="P20" s="10">
        <f t="shared" si="11"/>
        <v>1.1639960000000001E-6</v>
      </c>
      <c r="Q20" s="9">
        <f t="array" ref="Q20">MIN(IF('Normen en duidingsklassen'!$E$13:$E$20&gt;$J20,'Normen en duidingsklassen'!$E$13:$E$20))</f>
        <v>3.3333333333333333E-6</v>
      </c>
      <c r="R20" s="9">
        <f>IFERROR(MATCH($Q20,'Normen en duidingsklassen'!$E$13:$E$20),1)</f>
        <v>2</v>
      </c>
      <c r="S20" s="9" t="str">
        <f>INDEX('Normen en duidingsklassen'!$D$13:$D$20,R20)</f>
        <v>+II</v>
      </c>
      <c r="T20" s="12" t="b">
        <f t="shared" si="6"/>
        <v>0</v>
      </c>
    </row>
    <row r="21" spans="2:20" x14ac:dyDescent="0.25">
      <c r="B21" s="8" t="s">
        <v>123</v>
      </c>
      <c r="C21" s="9">
        <v>4.0599999999999996</v>
      </c>
      <c r="D21" s="9">
        <v>4.58</v>
      </c>
      <c r="E21" s="23" t="s">
        <v>28</v>
      </c>
      <c r="F21" s="8" t="s">
        <v>33</v>
      </c>
      <c r="G21" s="26"/>
      <c r="H21" s="8" t="s">
        <v>28</v>
      </c>
      <c r="I21" s="26">
        <v>9.1537499999999995E-8</v>
      </c>
      <c r="J21" s="10">
        <f t="shared" si="7"/>
        <v>9.1537499999999995E-8</v>
      </c>
      <c r="K21" s="32" t="str">
        <f t="shared" si="0"/>
        <v>+III</v>
      </c>
      <c r="M21" s="31">
        <f t="shared" si="8"/>
        <v>0.99999990846249998</v>
      </c>
      <c r="N21" s="10">
        <f t="shared" si="9"/>
        <v>0.99999990846249998</v>
      </c>
      <c r="O21" s="10">
        <f t="shared" si="10"/>
        <v>1.8307499999999999E-7</v>
      </c>
      <c r="P21" s="10">
        <f t="shared" si="11"/>
        <v>1.8307499999999999E-7</v>
      </c>
      <c r="Q21" s="9">
        <f t="array" ref="Q21">MIN(IF('Normen en duidingsklassen'!$E$13:$E$20&gt;$J21,'Normen en duidingsklassen'!$E$13:$E$20))</f>
        <v>3.3333333333333335E-7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124</v>
      </c>
      <c r="C22" s="9">
        <v>4.58</v>
      </c>
      <c r="D22" s="9">
        <v>5.1100000000000003</v>
      </c>
      <c r="E22" s="23" t="s">
        <v>28</v>
      </c>
      <c r="F22" s="8" t="s">
        <v>33</v>
      </c>
      <c r="G22" s="26"/>
      <c r="H22" s="8" t="s">
        <v>28</v>
      </c>
      <c r="I22" s="26">
        <v>6.9467900000000005E-8</v>
      </c>
      <c r="J22" s="10">
        <f t="shared" si="7"/>
        <v>6.9467900000000005E-8</v>
      </c>
      <c r="K22" s="32" t="str">
        <f t="shared" si="0"/>
        <v>+III</v>
      </c>
      <c r="M22" s="31">
        <f t="shared" si="8"/>
        <v>0.99999993053210001</v>
      </c>
      <c r="N22" s="10">
        <f t="shared" si="9"/>
        <v>0.99999993053210001</v>
      </c>
      <c r="O22" s="10">
        <f t="shared" si="10"/>
        <v>1.3893580000000001E-7</v>
      </c>
      <c r="P22" s="10">
        <f t="shared" si="11"/>
        <v>1.3893580000000001E-7</v>
      </c>
      <c r="Q22" s="9">
        <f t="array" ref="Q22">MIN(IF('Normen en duidingsklassen'!$E$13:$E$20&gt;$J22,'Normen en duidingsklassen'!$E$13:$E$20))</f>
        <v>3.3333333333333335E-7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125</v>
      </c>
      <c r="C23" s="9">
        <v>5.1100000000000003</v>
      </c>
      <c r="D23" s="9">
        <v>5.64</v>
      </c>
      <c r="E23" s="23" t="s">
        <v>28</v>
      </c>
      <c r="F23" s="8" t="s">
        <v>33</v>
      </c>
      <c r="G23" s="26"/>
      <c r="H23" s="8" t="s">
        <v>28</v>
      </c>
      <c r="I23" s="26">
        <v>1.1827500000000001E-7</v>
      </c>
      <c r="J23" s="10">
        <f t="shared" si="7"/>
        <v>1.1827500000000001E-7</v>
      </c>
      <c r="K23" s="32" t="str">
        <f t="shared" si="0"/>
        <v>+III</v>
      </c>
      <c r="M23" s="31">
        <f t="shared" si="8"/>
        <v>0.99999988172499998</v>
      </c>
      <c r="N23" s="10">
        <f t="shared" si="9"/>
        <v>0.99999988172499998</v>
      </c>
      <c r="O23" s="10">
        <f t="shared" si="10"/>
        <v>2.3655000000000001E-7</v>
      </c>
      <c r="P23" s="10">
        <f t="shared" si="11"/>
        <v>2.3655000000000001E-7</v>
      </c>
      <c r="Q23" s="9">
        <f t="array" ref="Q23">MIN(IF('Normen en duidingsklassen'!$E$13:$E$20&gt;$J23,'Normen en duidingsklassen'!$E$13:$E$20))</f>
        <v>3.3333333333333335E-7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126</v>
      </c>
      <c r="C24" s="9">
        <v>5.64</v>
      </c>
      <c r="D24" s="9">
        <v>6.24</v>
      </c>
      <c r="E24" s="23" t="s">
        <v>28</v>
      </c>
      <c r="F24" s="8" t="s">
        <v>33</v>
      </c>
      <c r="G24" s="26"/>
      <c r="H24" s="8" t="s">
        <v>28</v>
      </c>
      <c r="I24" s="26">
        <v>8.9703400000000001E-8</v>
      </c>
      <c r="J24" s="10">
        <f t="shared" si="7"/>
        <v>8.9703400000000001E-8</v>
      </c>
      <c r="K24" s="32" t="str">
        <f t="shared" si="0"/>
        <v>+III</v>
      </c>
      <c r="M24" s="31">
        <f t="shared" si="8"/>
        <v>0.99999991029659996</v>
      </c>
      <c r="N24" s="10">
        <f t="shared" si="9"/>
        <v>0.99999991029659996</v>
      </c>
      <c r="O24" s="10">
        <f t="shared" si="10"/>
        <v>1.794068E-7</v>
      </c>
      <c r="P24" s="10">
        <f t="shared" si="11"/>
        <v>1.794068E-7</v>
      </c>
      <c r="Q24" s="9">
        <f t="array" ref="Q24">MIN(IF('Normen en duidingsklassen'!$E$13:$E$20&gt;$J24,'Normen en duidingsklassen'!$E$13:$E$20))</f>
        <v>3.3333333333333335E-7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 t="s">
        <v>127</v>
      </c>
      <c r="C25" s="9">
        <v>6.24</v>
      </c>
      <c r="D25" s="9">
        <v>6.84</v>
      </c>
      <c r="E25" s="23" t="s">
        <v>28</v>
      </c>
      <c r="F25" s="8" t="s">
        <v>33</v>
      </c>
      <c r="G25" s="26"/>
      <c r="H25" s="8" t="s">
        <v>28</v>
      </c>
      <c r="I25" s="26">
        <v>1.04505E-7</v>
      </c>
      <c r="J25" s="10">
        <f t="shared" si="7"/>
        <v>1.04505E-7</v>
      </c>
      <c r="K25" s="32" t="str">
        <f t="shared" si="0"/>
        <v>+III</v>
      </c>
      <c r="M25" s="31">
        <f t="shared" si="8"/>
        <v>0.99999989549500001</v>
      </c>
      <c r="N25" s="10">
        <f t="shared" si="9"/>
        <v>0.99999989549500001</v>
      </c>
      <c r="O25" s="10">
        <f t="shared" si="10"/>
        <v>2.0900999999999999E-7</v>
      </c>
      <c r="P25" s="10">
        <f t="shared" si="11"/>
        <v>2.0900999999999999E-7</v>
      </c>
      <c r="Q25" s="9">
        <f t="array" ref="Q25">MIN(IF('Normen en duidingsklassen'!$E$13:$E$20&gt;$J25,'Normen en duidingsklassen'!$E$13:$E$20))</f>
        <v>3.3333333333333335E-7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128</v>
      </c>
      <c r="C26" s="9">
        <v>6.84</v>
      </c>
      <c r="D26" s="9">
        <v>7.41</v>
      </c>
      <c r="E26" s="23" t="s">
        <v>28</v>
      </c>
      <c r="F26" s="8" t="s">
        <v>33</v>
      </c>
      <c r="G26" s="26"/>
      <c r="H26" s="8" t="s">
        <v>28</v>
      </c>
      <c r="I26" s="26">
        <v>1.12355E-7</v>
      </c>
      <c r="J26" s="10">
        <f t="shared" si="7"/>
        <v>1.12355E-7</v>
      </c>
      <c r="K26" s="32" t="str">
        <f t="shared" si="0"/>
        <v>+III</v>
      </c>
      <c r="M26" s="31">
        <f t="shared" si="8"/>
        <v>0.99999988764500003</v>
      </c>
      <c r="N26" s="10">
        <f t="shared" si="9"/>
        <v>0.99999988764500003</v>
      </c>
      <c r="O26" s="10">
        <f t="shared" si="10"/>
        <v>2.2471000000000001E-7</v>
      </c>
      <c r="P26" s="10">
        <f t="shared" si="11"/>
        <v>2.2471000000000001E-7</v>
      </c>
      <c r="Q26" s="9">
        <f t="array" ref="Q26">MIN(IF('Normen en duidingsklassen'!$E$13:$E$20&gt;$J26,'Normen en duidingsklassen'!$E$13:$E$20))</f>
        <v>3.3333333333333335E-7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 t="s">
        <v>129</v>
      </c>
      <c r="C27" s="9">
        <v>7.41</v>
      </c>
      <c r="D27" s="9">
        <v>7.94</v>
      </c>
      <c r="E27" s="23" t="s">
        <v>28</v>
      </c>
      <c r="F27" s="8" t="s">
        <v>33</v>
      </c>
      <c r="G27" s="26"/>
      <c r="H27" s="8" t="s">
        <v>28</v>
      </c>
      <c r="I27" s="26">
        <v>1.70708E-7</v>
      </c>
      <c r="J27" s="10">
        <f t="shared" si="7"/>
        <v>1.70708E-7</v>
      </c>
      <c r="K27" s="32" t="str">
        <f t="shared" si="0"/>
        <v>+III</v>
      </c>
      <c r="M27" s="31">
        <f t="shared" si="8"/>
        <v>0.99999982929200004</v>
      </c>
      <c r="N27" s="10">
        <f t="shared" si="9"/>
        <v>0.99999982929200004</v>
      </c>
      <c r="O27" s="10">
        <f t="shared" si="10"/>
        <v>3.4141599999999999E-7</v>
      </c>
      <c r="P27" s="10">
        <f t="shared" si="11"/>
        <v>3.4141599999999999E-7</v>
      </c>
      <c r="Q27" s="9">
        <f t="array" ref="Q27">MIN(IF('Normen en duidingsklassen'!$E$13:$E$20&gt;$J27,'Normen en duidingsklassen'!$E$13:$E$20))</f>
        <v>3.3333333333333335E-7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130</v>
      </c>
      <c r="C28" s="9">
        <v>7.94</v>
      </c>
      <c r="D28" s="9">
        <v>8.0399999999999991</v>
      </c>
      <c r="E28" s="23" t="s">
        <v>28</v>
      </c>
      <c r="F28" s="8" t="s">
        <v>33</v>
      </c>
      <c r="G28" s="26"/>
      <c r="H28" s="8" t="s">
        <v>28</v>
      </c>
      <c r="I28" s="26">
        <v>9.9740799999999995E-8</v>
      </c>
      <c r="J28" s="10">
        <f t="shared" si="7"/>
        <v>9.9740799999999995E-8</v>
      </c>
      <c r="K28" s="32" t="str">
        <f t="shared" si="0"/>
        <v>+III</v>
      </c>
      <c r="M28" s="31">
        <f t="shared" si="8"/>
        <v>0.99999990025920005</v>
      </c>
      <c r="N28" s="10">
        <f t="shared" si="9"/>
        <v>0.99999990025920005</v>
      </c>
      <c r="O28" s="10">
        <f t="shared" si="10"/>
        <v>1.9948159999999999E-7</v>
      </c>
      <c r="P28" s="10">
        <f t="shared" si="11"/>
        <v>1.9948159999999999E-7</v>
      </c>
      <c r="Q28" s="9">
        <f t="array" ref="Q28">MIN(IF('Normen en duidingsklassen'!$E$13:$E$20&gt;$J28,'Normen en duidingsklassen'!$E$13:$E$20))</f>
        <v>3.3333333333333335E-7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 t="s">
        <v>131</v>
      </c>
      <c r="C29" s="9">
        <v>8.0399999999999991</v>
      </c>
      <c r="D29" s="9">
        <v>8.5399999999999991</v>
      </c>
      <c r="E29" s="23" t="s">
        <v>28</v>
      </c>
      <c r="F29" s="8" t="s">
        <v>33</v>
      </c>
      <c r="G29" s="26"/>
      <c r="H29" s="8" t="s">
        <v>28</v>
      </c>
      <c r="I29" s="26">
        <v>1.4308899999999999E-7</v>
      </c>
      <c r="J29" s="10">
        <f t="shared" si="7"/>
        <v>1.4308899999999999E-7</v>
      </c>
      <c r="K29" s="32" t="str">
        <f t="shared" si="0"/>
        <v>+III</v>
      </c>
      <c r="M29" s="31">
        <f t="shared" si="8"/>
        <v>0.99999985691100002</v>
      </c>
      <c r="N29" s="10">
        <f t="shared" si="9"/>
        <v>0.99999985691100002</v>
      </c>
      <c r="O29" s="10">
        <f t="shared" si="10"/>
        <v>2.8617799999999998E-7</v>
      </c>
      <c r="P29" s="10">
        <f t="shared" si="11"/>
        <v>2.8617799999999998E-7</v>
      </c>
      <c r="Q29" s="9">
        <f t="array" ref="Q29">MIN(IF('Normen en duidingsklassen'!$E$13:$E$20&gt;$J29,'Normen en duidingsklassen'!$E$13:$E$20))</f>
        <v>3.3333333333333335E-7</v>
      </c>
      <c r="R29" s="9">
        <f>IFERROR(MATCH($Q29,'Normen en duidingsklassen'!$E$13:$E$20),1)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132</v>
      </c>
      <c r="C30" s="9">
        <v>8.5399999999999991</v>
      </c>
      <c r="D30" s="9">
        <v>8.91</v>
      </c>
      <c r="E30" s="23" t="s">
        <v>28</v>
      </c>
      <c r="F30" s="8" t="s">
        <v>33</v>
      </c>
      <c r="G30" s="26"/>
      <c r="H30" s="8" t="s">
        <v>28</v>
      </c>
      <c r="I30" s="26">
        <v>2.0494799999999999E-6</v>
      </c>
      <c r="J30" s="10">
        <f t="shared" si="7"/>
        <v>2.0494799999999999E-6</v>
      </c>
      <c r="K30" s="32" t="str">
        <f t="shared" si="0"/>
        <v>+II</v>
      </c>
      <c r="M30" s="31">
        <f t="shared" si="8"/>
        <v>0.99999795051999996</v>
      </c>
      <c r="N30" s="10">
        <f t="shared" si="9"/>
        <v>0.99999795051999996</v>
      </c>
      <c r="O30" s="10">
        <f t="shared" si="10"/>
        <v>4.0989599999999998E-6</v>
      </c>
      <c r="P30" s="10">
        <f t="shared" si="11"/>
        <v>4.0989599999999998E-6</v>
      </c>
      <c r="Q30" s="9">
        <f t="array" ref="Q30">MIN(IF('Normen en duidingsklassen'!$E$13:$E$20&gt;$J30,'Normen en duidingsklassen'!$E$13:$E$20))</f>
        <v>3.3333333333333333E-6</v>
      </c>
      <c r="R30" s="9">
        <f>IFERROR(MATCH($Q30,'Normen en duidingsklassen'!$E$13:$E$20),1)</f>
        <v>2</v>
      </c>
      <c r="S30" s="9" t="str">
        <f>INDEX('Normen en duidingsklassen'!$D$13:$D$20,R30)</f>
        <v>+II</v>
      </c>
      <c r="T30" s="12" t="b">
        <f t="shared" si="6"/>
        <v>0</v>
      </c>
    </row>
    <row r="31" spans="2:20" x14ac:dyDescent="0.25">
      <c r="B31" s="8" t="s">
        <v>133</v>
      </c>
      <c r="C31" s="9">
        <v>8.91</v>
      </c>
      <c r="D31" s="9">
        <v>9.34</v>
      </c>
      <c r="E31" s="23" t="s">
        <v>28</v>
      </c>
      <c r="F31" s="8" t="s">
        <v>33</v>
      </c>
      <c r="G31" s="26"/>
      <c r="H31" s="8" t="s">
        <v>28</v>
      </c>
      <c r="I31" s="26">
        <v>4.8194700000000002E-7</v>
      </c>
      <c r="J31" s="10">
        <f t="shared" si="7"/>
        <v>4.8194700000000002E-7</v>
      </c>
      <c r="K31" s="32" t="str">
        <f t="shared" si="0"/>
        <v>+II</v>
      </c>
      <c r="M31" s="31">
        <f t="shared" si="8"/>
        <v>0.99999951805300002</v>
      </c>
      <c r="N31" s="10">
        <f t="shared" si="9"/>
        <v>0.99999951805300002</v>
      </c>
      <c r="O31" s="10">
        <f t="shared" si="10"/>
        <v>9.6389400000000004E-7</v>
      </c>
      <c r="P31" s="10">
        <f t="shared" si="11"/>
        <v>9.6389400000000004E-7</v>
      </c>
      <c r="Q31" s="9">
        <f t="array" ref="Q31">MIN(IF('Normen en duidingsklassen'!$E$13:$E$20&gt;$J31,'Normen en duidingsklassen'!$E$13:$E$20))</f>
        <v>3.3333333333333333E-6</v>
      </c>
      <c r="R31" s="9">
        <f>IFERROR(MATCH($Q31,'Normen en duidingsklassen'!$E$13:$E$20),1)</f>
        <v>2</v>
      </c>
      <c r="S31" s="9" t="str">
        <f>INDEX('Normen en duidingsklassen'!$D$13:$D$20,R31)</f>
        <v>+II</v>
      </c>
      <c r="T31" s="12" t="b">
        <f t="shared" si="6"/>
        <v>0</v>
      </c>
    </row>
    <row r="32" spans="2:20" x14ac:dyDescent="0.25">
      <c r="B32" s="8" t="s">
        <v>134</v>
      </c>
      <c r="C32" s="9">
        <v>9.34</v>
      </c>
      <c r="D32" s="9">
        <v>9.4600000000000009</v>
      </c>
      <c r="E32" s="23" t="s">
        <v>28</v>
      </c>
      <c r="F32" s="8" t="s">
        <v>33</v>
      </c>
      <c r="G32" s="26"/>
      <c r="H32" s="8" t="s">
        <v>28</v>
      </c>
      <c r="I32" s="26">
        <v>5.34078E-8</v>
      </c>
      <c r="J32" s="10">
        <f t="shared" si="7"/>
        <v>5.34078E-8</v>
      </c>
      <c r="K32" s="32" t="str">
        <f t="shared" si="0"/>
        <v>+III</v>
      </c>
      <c r="M32" s="31">
        <f t="shared" si="8"/>
        <v>0.99999994659220004</v>
      </c>
      <c r="N32" s="10">
        <f t="shared" si="9"/>
        <v>0.99999994659220004</v>
      </c>
      <c r="O32" s="10">
        <f t="shared" si="10"/>
        <v>1.068156E-7</v>
      </c>
      <c r="P32" s="10">
        <f t="shared" si="11"/>
        <v>1.068156E-7</v>
      </c>
      <c r="Q32" s="9">
        <f t="array" ref="Q32">MIN(IF('Normen en duidingsklassen'!$E$13:$E$20&gt;$J32,'Normen en duidingsklassen'!$E$13:$E$20))</f>
        <v>3.3333333333333335E-7</v>
      </c>
      <c r="R32" s="9">
        <f>IFERROR(MATCH($Q32,'Normen en duidingsklassen'!$E$13:$E$20),1)</f>
        <v>1</v>
      </c>
      <c r="S32" s="9" t="str">
        <f>INDEX('Normen en duidingsklassen'!$D$13:$D$20,R32)</f>
        <v>+III</v>
      </c>
      <c r="T32" s="12" t="b">
        <f t="shared" si="6"/>
        <v>0</v>
      </c>
    </row>
    <row r="33" spans="2:20" x14ac:dyDescent="0.25">
      <c r="B33" s="8" t="s">
        <v>135</v>
      </c>
      <c r="C33" s="9">
        <v>9.4600000000000009</v>
      </c>
      <c r="D33" s="9">
        <v>9.64</v>
      </c>
      <c r="E33" s="23" t="s">
        <v>28</v>
      </c>
      <c r="F33" s="8" t="s">
        <v>33</v>
      </c>
      <c r="G33" s="26"/>
      <c r="H33" s="8" t="s">
        <v>28</v>
      </c>
      <c r="I33" s="26">
        <v>9.4277100000000004E-7</v>
      </c>
      <c r="J33" s="10">
        <f t="shared" si="7"/>
        <v>9.4277100000000004E-7</v>
      </c>
      <c r="K33" s="32" t="str">
        <f t="shared" si="0"/>
        <v>+II</v>
      </c>
      <c r="M33" s="31">
        <f t="shared" si="8"/>
        <v>0.99999905722899995</v>
      </c>
      <c r="N33" s="10">
        <f t="shared" si="9"/>
        <v>0.99999905722899995</v>
      </c>
      <c r="O33" s="10">
        <f t="shared" si="10"/>
        <v>1.8855420000000001E-6</v>
      </c>
      <c r="P33" s="10">
        <f t="shared" si="11"/>
        <v>1.8855420000000001E-6</v>
      </c>
      <c r="Q33" s="9">
        <f t="array" ref="Q33">MIN(IF('Normen en duidingsklassen'!$E$13:$E$20&gt;$J33,'Normen en duidingsklassen'!$E$13:$E$20))</f>
        <v>3.3333333333333333E-6</v>
      </c>
      <c r="R33" s="9">
        <f>IFERROR(MATCH($Q33,'Normen en duidingsklassen'!$E$13:$E$20),1)</f>
        <v>2</v>
      </c>
      <c r="S33" s="9" t="str">
        <f>INDEX('Normen en duidingsklassen'!$D$13:$D$20,R33)</f>
        <v>+II</v>
      </c>
      <c r="T33" s="12" t="b">
        <f t="shared" si="6"/>
        <v>0</v>
      </c>
    </row>
    <row r="34" spans="2:20" x14ac:dyDescent="0.25">
      <c r="B34" s="8" t="s">
        <v>136</v>
      </c>
      <c r="C34" s="9">
        <v>9.64</v>
      </c>
      <c r="D34" s="9">
        <v>9.76</v>
      </c>
      <c r="E34" s="23" t="s">
        <v>28</v>
      </c>
      <c r="F34" s="8" t="s">
        <v>33</v>
      </c>
      <c r="G34" s="26"/>
      <c r="H34" s="8" t="s">
        <v>28</v>
      </c>
      <c r="I34" s="26">
        <v>6.3721699999999995E-7</v>
      </c>
      <c r="J34" s="10">
        <f t="shared" si="7"/>
        <v>6.3721699999999995E-7</v>
      </c>
      <c r="K34" s="32" t="str">
        <f t="shared" si="0"/>
        <v>+II</v>
      </c>
      <c r="M34" s="31">
        <f t="shared" si="8"/>
        <v>0.99999936278299995</v>
      </c>
      <c r="N34" s="10">
        <f t="shared" si="9"/>
        <v>0.99999936278299995</v>
      </c>
      <c r="O34" s="10">
        <f t="shared" si="10"/>
        <v>1.2744339999999999E-6</v>
      </c>
      <c r="P34" s="10">
        <f t="shared" si="11"/>
        <v>1.2744339999999999E-6</v>
      </c>
      <c r="Q34" s="9">
        <f t="array" ref="Q34">MIN(IF('Normen en duidingsklassen'!$E$13:$E$20&gt;$J34,'Normen en duidingsklassen'!$E$13:$E$20))</f>
        <v>3.3333333333333333E-6</v>
      </c>
      <c r="R34" s="9">
        <f>IFERROR(MATCH($Q34,'Normen en duidingsklassen'!$E$13:$E$20),1)</f>
        <v>2</v>
      </c>
      <c r="S34" s="9" t="str">
        <f>INDEX('Normen en duidingsklassen'!$D$13:$D$20,R34)</f>
        <v>+II</v>
      </c>
      <c r="T34" s="12" t="b">
        <f t="shared" si="6"/>
        <v>0</v>
      </c>
    </row>
    <row r="35" spans="2:20" x14ac:dyDescent="0.25">
      <c r="B35" s="8" t="s">
        <v>137</v>
      </c>
      <c r="C35" s="9">
        <v>9.76</v>
      </c>
      <c r="D35" s="9">
        <v>10.01</v>
      </c>
      <c r="E35" s="23" t="s">
        <v>28</v>
      </c>
      <c r="F35" s="8" t="s">
        <v>33</v>
      </c>
      <c r="G35" s="26"/>
      <c r="H35" s="8" t="s">
        <v>28</v>
      </c>
      <c r="I35" s="26">
        <v>1.9927399999999999E-7</v>
      </c>
      <c r="J35" s="10">
        <f t="shared" si="7"/>
        <v>1.9927399999999999E-7</v>
      </c>
      <c r="K35" s="32" t="str">
        <f t="shared" si="0"/>
        <v>+III</v>
      </c>
      <c r="M35" s="31">
        <f t="shared" si="8"/>
        <v>0.99999980072600003</v>
      </c>
      <c r="N35" s="10">
        <f t="shared" si="9"/>
        <v>0.99999980072600003</v>
      </c>
      <c r="O35" s="10">
        <f t="shared" si="10"/>
        <v>3.9854799999999998E-7</v>
      </c>
      <c r="P35" s="10">
        <f t="shared" si="11"/>
        <v>3.9854799999999998E-7</v>
      </c>
      <c r="Q35" s="9">
        <f t="array" ref="Q35">MIN(IF('Normen en duidingsklassen'!$E$13:$E$20&gt;$J35,'Normen en duidingsklassen'!$E$13:$E$20))</f>
        <v>3.3333333333333335E-7</v>
      </c>
      <c r="R35" s="9">
        <f>IFERROR(MATCH($Q35,'Normen en duidingsklassen'!$E$13:$E$20),1)</f>
        <v>1</v>
      </c>
      <c r="S35" s="9" t="str">
        <f>INDEX('Normen en duidingsklassen'!$D$13:$D$20,R35)</f>
        <v>+III</v>
      </c>
      <c r="T35" s="12" t="b">
        <f t="shared" si="6"/>
        <v>0</v>
      </c>
    </row>
    <row r="36" spans="2:20" x14ac:dyDescent="0.25">
      <c r="B36" s="8" t="s">
        <v>138</v>
      </c>
      <c r="C36" s="9">
        <v>10.01</v>
      </c>
      <c r="D36" s="9">
        <v>10.59</v>
      </c>
      <c r="E36" s="23" t="s">
        <v>28</v>
      </c>
      <c r="F36" s="8" t="s">
        <v>33</v>
      </c>
      <c r="G36" s="26"/>
      <c r="H36" s="8" t="s">
        <v>28</v>
      </c>
      <c r="I36" s="26">
        <v>2.4589300000000002E-7</v>
      </c>
      <c r="J36" s="10">
        <f t="shared" si="7"/>
        <v>2.4589300000000002E-7</v>
      </c>
      <c r="K36" s="32" t="str">
        <f t="shared" si="0"/>
        <v>+III</v>
      </c>
      <c r="M36" s="31">
        <f t="shared" si="8"/>
        <v>0.99999975410700004</v>
      </c>
      <c r="N36" s="10">
        <f t="shared" si="9"/>
        <v>0.99999975410700004</v>
      </c>
      <c r="O36" s="10">
        <f t="shared" si="10"/>
        <v>4.9178600000000003E-7</v>
      </c>
      <c r="P36" s="10">
        <f t="shared" si="11"/>
        <v>4.9178600000000003E-7</v>
      </c>
      <c r="Q36" s="9">
        <f t="array" ref="Q36">MIN(IF('Normen en duidingsklassen'!$E$13:$E$20&gt;$J36,'Normen en duidingsklassen'!$E$13:$E$20))</f>
        <v>3.3333333333333335E-7</v>
      </c>
      <c r="R36" s="9">
        <f>IFERROR(MATCH($Q36,'Normen en duidingsklassen'!$E$13:$E$20),1)</f>
        <v>1</v>
      </c>
      <c r="S36" s="9" t="str">
        <f>INDEX('Normen en duidingsklassen'!$D$13:$D$20,R36)</f>
        <v>+III</v>
      </c>
      <c r="T36" s="12" t="b">
        <f t="shared" si="6"/>
        <v>0</v>
      </c>
    </row>
    <row r="37" spans="2:20" x14ac:dyDescent="0.25">
      <c r="B37" s="8" t="s">
        <v>139</v>
      </c>
      <c r="C37" s="9">
        <v>10.59</v>
      </c>
      <c r="D37" s="9">
        <v>11.11</v>
      </c>
      <c r="E37" s="23" t="s">
        <v>28</v>
      </c>
      <c r="F37" s="8" t="s">
        <v>33</v>
      </c>
      <c r="G37" s="26"/>
      <c r="H37" s="8" t="s">
        <v>28</v>
      </c>
      <c r="I37" s="26">
        <v>9.85034E-8</v>
      </c>
      <c r="J37" s="10">
        <f t="shared" si="7"/>
        <v>9.85034E-8</v>
      </c>
      <c r="K37" s="32" t="str">
        <f t="shared" si="0"/>
        <v>+III</v>
      </c>
      <c r="M37" s="31">
        <f t="shared" si="8"/>
        <v>0.99999990149660001</v>
      </c>
      <c r="N37" s="10">
        <f t="shared" si="9"/>
        <v>0.99999990149660001</v>
      </c>
      <c r="O37" s="10">
        <f t="shared" si="10"/>
        <v>1.970068E-7</v>
      </c>
      <c r="P37" s="10">
        <f t="shared" si="11"/>
        <v>1.970068E-7</v>
      </c>
      <c r="Q37" s="9">
        <f t="array" ref="Q37">MIN(IF('Normen en duidingsklassen'!$E$13:$E$20&gt;$J37,'Normen en duidingsklassen'!$E$13:$E$20))</f>
        <v>3.3333333333333335E-7</v>
      </c>
      <c r="R37" s="9">
        <f>IFERROR(MATCH($Q37,'Normen en duidingsklassen'!$E$13:$E$20),1)</f>
        <v>1</v>
      </c>
      <c r="S37" s="9" t="str">
        <f>INDEX('Normen en duidingsklassen'!$D$13:$D$20,R37)</f>
        <v>+III</v>
      </c>
      <c r="T37" s="12" t="b">
        <f t="shared" si="6"/>
        <v>0</v>
      </c>
    </row>
    <row r="38" spans="2:20" x14ac:dyDescent="0.25">
      <c r="B38" s="8" t="s">
        <v>140</v>
      </c>
      <c r="C38" s="9">
        <v>11.11</v>
      </c>
      <c r="D38" s="9">
        <v>11.64</v>
      </c>
      <c r="E38" s="23" t="s">
        <v>28</v>
      </c>
      <c r="F38" s="8" t="s">
        <v>33</v>
      </c>
      <c r="G38" s="26"/>
      <c r="H38" s="8" t="s">
        <v>28</v>
      </c>
      <c r="I38" s="26">
        <v>1.44241E-7</v>
      </c>
      <c r="J38" s="10">
        <f t="shared" si="7"/>
        <v>1.44241E-7</v>
      </c>
      <c r="K38" s="32" t="str">
        <f t="shared" si="0"/>
        <v>+III</v>
      </c>
      <c r="M38" s="31">
        <f t="shared" si="8"/>
        <v>0.99999985575899997</v>
      </c>
      <c r="N38" s="10">
        <f t="shared" si="9"/>
        <v>0.99999985575899997</v>
      </c>
      <c r="O38" s="10">
        <f t="shared" si="10"/>
        <v>2.88482E-7</v>
      </c>
      <c r="P38" s="10">
        <f t="shared" si="11"/>
        <v>2.88482E-7</v>
      </c>
      <c r="Q38" s="9">
        <f t="array" ref="Q38">MIN(IF('Normen en duidingsklassen'!$E$13:$E$20&gt;$J38,'Normen en duidingsklassen'!$E$13:$E$20))</f>
        <v>3.3333333333333335E-7</v>
      </c>
      <c r="R38" s="9">
        <f>IFERROR(MATCH($Q38,'Normen en duidingsklassen'!$E$13:$E$20),1)</f>
        <v>1</v>
      </c>
      <c r="S38" s="9" t="str">
        <f>INDEX('Normen en duidingsklassen'!$D$13:$D$20,R38)</f>
        <v>+III</v>
      </c>
      <c r="T38" s="12" t="b">
        <f t="shared" si="6"/>
        <v>0</v>
      </c>
    </row>
    <row r="39" spans="2:20" x14ac:dyDescent="0.25">
      <c r="B39" s="8" t="s">
        <v>141</v>
      </c>
      <c r="C39" s="9">
        <v>11.64</v>
      </c>
      <c r="D39" s="9">
        <v>12.16</v>
      </c>
      <c r="E39" s="23" t="s">
        <v>28</v>
      </c>
      <c r="F39" s="8" t="s">
        <v>33</v>
      </c>
      <c r="G39" s="26"/>
      <c r="H39" s="8" t="s">
        <v>28</v>
      </c>
      <c r="I39" s="26">
        <v>6.5282899999999998E-8</v>
      </c>
      <c r="J39" s="10">
        <f t="shared" si="7"/>
        <v>6.5282899999999998E-8</v>
      </c>
      <c r="K39" s="32" t="str">
        <f t="shared" si="0"/>
        <v>+III</v>
      </c>
      <c r="M39" s="31">
        <f t="shared" si="8"/>
        <v>0.99999993471710003</v>
      </c>
      <c r="N39" s="10">
        <f t="shared" si="9"/>
        <v>0.99999993471710003</v>
      </c>
      <c r="O39" s="10">
        <f t="shared" si="10"/>
        <v>1.305658E-7</v>
      </c>
      <c r="P39" s="10">
        <f t="shared" si="11"/>
        <v>1.305658E-7</v>
      </c>
      <c r="Q39" s="9">
        <f t="array" ref="Q39">MIN(IF('Normen en duidingsklassen'!$E$13:$E$20&gt;$J39,'Normen en duidingsklassen'!$E$13:$E$20))</f>
        <v>3.3333333333333335E-7</v>
      </c>
      <c r="R39" s="9">
        <f>IFERROR(MATCH($Q39,'Normen en duidingsklassen'!$E$13:$E$20),1)</f>
        <v>1</v>
      </c>
      <c r="S39" s="9" t="str">
        <f>INDEX('Normen en duidingsklassen'!$D$13:$D$20,R39)</f>
        <v>+III</v>
      </c>
      <c r="T39" s="12" t="b">
        <f t="shared" si="6"/>
        <v>0</v>
      </c>
    </row>
    <row r="40" spans="2:20" x14ac:dyDescent="0.25">
      <c r="B40" s="8" t="s">
        <v>142</v>
      </c>
      <c r="C40" s="9">
        <v>12.16</v>
      </c>
      <c r="D40" s="9">
        <v>12.69</v>
      </c>
      <c r="E40" s="23" t="s">
        <v>28</v>
      </c>
      <c r="F40" s="8" t="s">
        <v>33</v>
      </c>
      <c r="G40" s="26"/>
      <c r="H40" s="8" t="s">
        <v>28</v>
      </c>
      <c r="I40" s="26">
        <v>1.1980900000000001E-7</v>
      </c>
      <c r="J40" s="10">
        <f t="shared" si="7"/>
        <v>1.1980900000000001E-7</v>
      </c>
      <c r="K40" s="32" t="str">
        <f t="shared" si="0"/>
        <v>+III</v>
      </c>
      <c r="M40" s="31">
        <f t="shared" si="8"/>
        <v>0.99999988019099995</v>
      </c>
      <c r="N40" s="10">
        <f t="shared" si="9"/>
        <v>0.99999988019099995</v>
      </c>
      <c r="O40" s="10">
        <f t="shared" si="10"/>
        <v>2.3961800000000002E-7</v>
      </c>
      <c r="P40" s="10">
        <f t="shared" si="11"/>
        <v>2.3961800000000002E-7</v>
      </c>
      <c r="Q40" s="9">
        <f t="array" ref="Q40">MIN(IF('Normen en duidingsklassen'!$E$13:$E$20&gt;$J40,'Normen en duidingsklassen'!$E$13:$E$20))</f>
        <v>3.3333333333333335E-7</v>
      </c>
      <c r="R40" s="9">
        <f>IFERROR(MATCH($Q40,'Normen en duidingsklassen'!$E$13:$E$20),1)</f>
        <v>1</v>
      </c>
      <c r="S40" s="9" t="str">
        <f>INDEX('Normen en duidingsklassen'!$D$13:$D$20,R40)</f>
        <v>+III</v>
      </c>
      <c r="T40" s="12" t="b">
        <f t="shared" si="6"/>
        <v>0</v>
      </c>
    </row>
    <row r="41" spans="2:20" x14ac:dyDescent="0.25">
      <c r="B41" s="8" t="s">
        <v>143</v>
      </c>
      <c r="C41" s="9">
        <v>12.69</v>
      </c>
      <c r="D41" s="9">
        <v>13.19</v>
      </c>
      <c r="E41" s="23" t="s">
        <v>28</v>
      </c>
      <c r="F41" s="8" t="s">
        <v>33</v>
      </c>
      <c r="G41" s="26"/>
      <c r="H41" s="8" t="s">
        <v>28</v>
      </c>
      <c r="I41" s="26">
        <v>1.39635E-8</v>
      </c>
      <c r="J41" s="10">
        <f t="shared" si="7"/>
        <v>1.39635E-8</v>
      </c>
      <c r="K41" s="32" t="str">
        <f t="shared" si="0"/>
        <v>+III</v>
      </c>
      <c r="M41" s="31">
        <f t="shared" si="8"/>
        <v>0.99999998603649998</v>
      </c>
      <c r="N41" s="10">
        <f t="shared" si="9"/>
        <v>0.99999998603649998</v>
      </c>
      <c r="O41" s="10">
        <f t="shared" si="10"/>
        <v>2.7926999999999999E-8</v>
      </c>
      <c r="P41" s="10">
        <f t="shared" si="11"/>
        <v>2.7926999999999999E-8</v>
      </c>
      <c r="Q41" s="9">
        <f t="array" ref="Q41">MIN(IF('Normen en duidingsklassen'!$E$13:$E$20&gt;$J41,'Normen en duidingsklassen'!$E$13:$E$20))</f>
        <v>3.3333333333333335E-7</v>
      </c>
      <c r="R41" s="9">
        <f>IFERROR(MATCH($Q41,'Normen en duidingsklassen'!$E$13:$E$20),1)</f>
        <v>1</v>
      </c>
      <c r="S41" s="9" t="str">
        <f>INDEX('Normen en duidingsklassen'!$D$13:$D$20,R41)</f>
        <v>+III</v>
      </c>
      <c r="T41" s="12" t="b">
        <f t="shared" si="6"/>
        <v>0</v>
      </c>
    </row>
    <row r="42" spans="2:20" x14ac:dyDescent="0.25">
      <c r="B42" s="8" t="s">
        <v>144</v>
      </c>
      <c r="C42" s="9">
        <v>13.19</v>
      </c>
      <c r="D42" s="9">
        <v>13.46</v>
      </c>
      <c r="E42" s="23" t="s">
        <v>28</v>
      </c>
      <c r="F42" s="8" t="s">
        <v>33</v>
      </c>
      <c r="G42" s="26"/>
      <c r="H42" s="8" t="s">
        <v>28</v>
      </c>
      <c r="I42" s="26">
        <v>8.9153699999999996E-9</v>
      </c>
      <c r="J42" s="10">
        <f t="shared" si="7"/>
        <v>8.9153699999999996E-9</v>
      </c>
      <c r="K42" s="32" t="str">
        <f t="shared" si="0"/>
        <v>+III</v>
      </c>
      <c r="M42" s="31">
        <f t="shared" si="8"/>
        <v>0.99999999108463</v>
      </c>
      <c r="N42" s="10">
        <f t="shared" si="9"/>
        <v>0.99999999108463</v>
      </c>
      <c r="O42" s="10">
        <f t="shared" si="10"/>
        <v>1.7830739999999999E-8</v>
      </c>
      <c r="P42" s="10">
        <f t="shared" si="11"/>
        <v>1.7830739999999999E-8</v>
      </c>
      <c r="Q42" s="9">
        <f t="array" ref="Q42">MIN(IF('Normen en duidingsklassen'!$E$13:$E$20&gt;$J42,'Normen en duidingsklassen'!$E$13:$E$20))</f>
        <v>3.3333333333333335E-7</v>
      </c>
      <c r="R42" s="9">
        <f>IFERROR(MATCH($Q42,'Normen en duidingsklassen'!$E$13:$E$20),1)</f>
        <v>1</v>
      </c>
      <c r="S42" s="9" t="str">
        <f>INDEX('Normen en duidingsklassen'!$D$13:$D$20,R42)</f>
        <v>+III</v>
      </c>
      <c r="T42" s="12" t="b">
        <f t="shared" si="6"/>
        <v>0</v>
      </c>
    </row>
    <row r="43" spans="2:20" x14ac:dyDescent="0.25">
      <c r="B43" s="8" t="s">
        <v>145</v>
      </c>
      <c r="C43" s="9">
        <v>13.46</v>
      </c>
      <c r="D43" s="9">
        <v>13.84</v>
      </c>
      <c r="E43" s="23" t="s">
        <v>28</v>
      </c>
      <c r="F43" s="8" t="s">
        <v>33</v>
      </c>
      <c r="G43" s="26"/>
      <c r="H43" s="8" t="s">
        <v>28</v>
      </c>
      <c r="I43" s="26">
        <v>8.0028099999999996E-9</v>
      </c>
      <c r="J43" s="10">
        <f t="shared" si="7"/>
        <v>8.0028099999999996E-9</v>
      </c>
      <c r="K43" s="32" t="str">
        <f t="shared" ref="K43:K69" si="12">IF($E43="Nee","NR",IF(ISNUMBER($J43),S43,IF($T43,"D","ND")))</f>
        <v>+III</v>
      </c>
      <c r="M43" s="31">
        <f t="shared" si="8"/>
        <v>0.99999999199719003</v>
      </c>
      <c r="N43" s="10">
        <f t="shared" si="9"/>
        <v>0.99999999199719003</v>
      </c>
      <c r="O43" s="10">
        <f t="shared" si="10"/>
        <v>1.6005619999999999E-8</v>
      </c>
      <c r="P43" s="10">
        <f t="shared" si="11"/>
        <v>1.6005619999999999E-8</v>
      </c>
      <c r="Q43" s="9">
        <f t="array" ref="Q43">MIN(IF('Normen en duidingsklassen'!$E$13:$E$20&gt;$J43,'Normen en duidingsklassen'!$E$13:$E$20))</f>
        <v>3.3333333333333335E-7</v>
      </c>
      <c r="R43" s="9">
        <f>IFERROR(MATCH($Q43,'Normen en duidingsklassen'!$E$13:$E$20),1)</f>
        <v>1</v>
      </c>
      <c r="S43" s="9" t="str">
        <f>INDEX('Normen en duidingsklassen'!$D$13:$D$20,R43)</f>
        <v>+III</v>
      </c>
      <c r="T43" s="12" t="b">
        <f t="shared" si="6"/>
        <v>0</v>
      </c>
    </row>
    <row r="44" spans="2:20" x14ac:dyDescent="0.25">
      <c r="B44" s="8" t="s">
        <v>146</v>
      </c>
      <c r="C44" s="9">
        <v>13.84</v>
      </c>
      <c r="D44" s="9">
        <v>14.06</v>
      </c>
      <c r="E44" s="23" t="s">
        <v>28</v>
      </c>
      <c r="F44" s="8" t="s">
        <v>33</v>
      </c>
      <c r="G44" s="26"/>
      <c r="H44" s="8" t="s">
        <v>28</v>
      </c>
      <c r="I44" s="26">
        <v>5.3886199999999999E-9</v>
      </c>
      <c r="J44" s="10">
        <f t="shared" si="7"/>
        <v>5.3886199999999999E-9</v>
      </c>
      <c r="K44" s="32" t="str">
        <f t="shared" si="12"/>
        <v>+III</v>
      </c>
      <c r="M44" s="31">
        <f t="shared" si="8"/>
        <v>0.99999999461138001</v>
      </c>
      <c r="N44" s="10">
        <f t="shared" si="9"/>
        <v>0.99999999461138001</v>
      </c>
      <c r="O44" s="10">
        <f t="shared" si="10"/>
        <v>1.077724E-8</v>
      </c>
      <c r="P44" s="10">
        <f t="shared" si="11"/>
        <v>1.077724E-8</v>
      </c>
      <c r="Q44" s="9">
        <f t="array" ref="Q44">MIN(IF('Normen en duidingsklassen'!$E$13:$E$20&gt;$J44,'Normen en duidingsklassen'!$E$13:$E$20))</f>
        <v>3.3333333333333335E-7</v>
      </c>
      <c r="R44" s="9">
        <f>IFERROR(MATCH($Q44,'Normen en duidingsklassen'!$E$13:$E$20),1)</f>
        <v>1</v>
      </c>
      <c r="S44" s="9" t="str">
        <f>INDEX('Normen en duidingsklassen'!$D$13:$D$20,R44)</f>
        <v>+III</v>
      </c>
      <c r="T44" s="12" t="b">
        <f t="shared" si="6"/>
        <v>0</v>
      </c>
    </row>
    <row r="45" spans="2:20" x14ac:dyDescent="0.25">
      <c r="B45" s="8" t="s">
        <v>147</v>
      </c>
      <c r="C45" s="9">
        <v>14.06</v>
      </c>
      <c r="D45" s="9">
        <v>14.19</v>
      </c>
      <c r="E45" s="23" t="s">
        <v>28</v>
      </c>
      <c r="F45" s="8" t="s">
        <v>33</v>
      </c>
      <c r="G45" s="26"/>
      <c r="H45" s="8" t="s">
        <v>28</v>
      </c>
      <c r="I45" s="26">
        <v>3.86521E-8</v>
      </c>
      <c r="J45" s="10">
        <f t="shared" si="7"/>
        <v>3.86521E-8</v>
      </c>
      <c r="K45" s="32" t="str">
        <f t="shared" si="12"/>
        <v>+III</v>
      </c>
      <c r="M45" s="31">
        <f t="shared" si="8"/>
        <v>0.99999996134790003</v>
      </c>
      <c r="N45" s="10">
        <f t="shared" si="9"/>
        <v>0.99999996134790003</v>
      </c>
      <c r="O45" s="10">
        <f t="shared" si="10"/>
        <v>7.7304199999999999E-8</v>
      </c>
      <c r="P45" s="10">
        <f t="shared" si="11"/>
        <v>7.7304199999999999E-8</v>
      </c>
      <c r="Q45" s="9">
        <f t="array" ref="Q45">MIN(IF('Normen en duidingsklassen'!$E$13:$E$20&gt;$J45,'Normen en duidingsklassen'!$E$13:$E$20))</f>
        <v>3.3333333333333335E-7</v>
      </c>
      <c r="R45" s="9">
        <f>IFERROR(MATCH($Q45,'Normen en duidingsklassen'!$E$13:$E$20),1)</f>
        <v>1</v>
      </c>
      <c r="S45" s="9" t="str">
        <f>INDEX('Normen en duidingsklassen'!$D$13:$D$20,R45)</f>
        <v>+III</v>
      </c>
      <c r="T45" s="12" t="b">
        <f t="shared" si="6"/>
        <v>0</v>
      </c>
    </row>
    <row r="46" spans="2:20" x14ac:dyDescent="0.25">
      <c r="B46" s="8" t="s">
        <v>148</v>
      </c>
      <c r="C46" s="9">
        <v>14.19</v>
      </c>
      <c r="D46" s="9">
        <v>14.49</v>
      </c>
      <c r="E46" s="23" t="s">
        <v>28</v>
      </c>
      <c r="F46" s="8" t="s">
        <v>33</v>
      </c>
      <c r="G46" s="26"/>
      <c r="H46" s="8" t="s">
        <v>28</v>
      </c>
      <c r="I46" s="26">
        <v>2.0736699999999999E-8</v>
      </c>
      <c r="J46" s="10">
        <f t="shared" si="7"/>
        <v>2.0736699999999999E-8</v>
      </c>
      <c r="K46" s="32" t="str">
        <f t="shared" si="12"/>
        <v>+III</v>
      </c>
      <c r="M46" s="31">
        <f t="shared" si="8"/>
        <v>0.99999997926329998</v>
      </c>
      <c r="N46" s="10">
        <f t="shared" si="9"/>
        <v>0.99999997926329998</v>
      </c>
      <c r="O46" s="10">
        <f t="shared" si="10"/>
        <v>4.1473399999999999E-8</v>
      </c>
      <c r="P46" s="10">
        <f t="shared" si="11"/>
        <v>4.1473399999999999E-8</v>
      </c>
      <c r="Q46" s="9">
        <f t="array" ref="Q46">MIN(IF('Normen en duidingsklassen'!$E$13:$E$20&gt;$J46,'Normen en duidingsklassen'!$E$13:$E$20))</f>
        <v>3.3333333333333335E-7</v>
      </c>
      <c r="R46" s="9">
        <f>IFERROR(MATCH($Q46,'Normen en duidingsklassen'!$E$13:$E$20),1)</f>
        <v>1</v>
      </c>
      <c r="S46" s="9" t="str">
        <f>INDEX('Normen en duidingsklassen'!$D$13:$D$20,R46)</f>
        <v>+III</v>
      </c>
      <c r="T46" s="12" t="b">
        <f t="shared" si="6"/>
        <v>0</v>
      </c>
    </row>
    <row r="47" spans="2:20" x14ac:dyDescent="0.25">
      <c r="B47" s="8" t="s">
        <v>149</v>
      </c>
      <c r="C47" s="9">
        <v>14.49</v>
      </c>
      <c r="D47" s="9">
        <v>15.02</v>
      </c>
      <c r="E47" s="23" t="s">
        <v>28</v>
      </c>
      <c r="F47" s="8" t="s">
        <v>33</v>
      </c>
      <c r="G47" s="26"/>
      <c r="H47" s="8" t="s">
        <v>28</v>
      </c>
      <c r="I47" s="26">
        <v>1.10534E-8</v>
      </c>
      <c r="J47" s="10">
        <f t="shared" si="7"/>
        <v>1.10534E-8</v>
      </c>
      <c r="K47" s="32" t="str">
        <f t="shared" si="12"/>
        <v>+III</v>
      </c>
      <c r="M47" s="31">
        <f t="shared" si="8"/>
        <v>0.99999998894660003</v>
      </c>
      <c r="N47" s="10">
        <f t="shared" si="9"/>
        <v>0.99999998894660003</v>
      </c>
      <c r="O47" s="10">
        <f t="shared" si="10"/>
        <v>2.21068E-8</v>
      </c>
      <c r="P47" s="10">
        <f t="shared" si="11"/>
        <v>2.21068E-8</v>
      </c>
      <c r="Q47" s="9">
        <f t="array" ref="Q47">MIN(IF('Normen en duidingsklassen'!$E$13:$E$20&gt;$J47,'Normen en duidingsklassen'!$E$13:$E$20))</f>
        <v>3.3333333333333335E-7</v>
      </c>
      <c r="R47" s="9">
        <f>IFERROR(MATCH($Q47,'Normen en duidingsklassen'!$E$13:$E$20),1)</f>
        <v>1</v>
      </c>
      <c r="S47" s="9" t="str">
        <f>INDEX('Normen en duidingsklassen'!$D$13:$D$20,R47)</f>
        <v>+III</v>
      </c>
      <c r="T47" s="12" t="b">
        <f t="shared" si="6"/>
        <v>0</v>
      </c>
    </row>
    <row r="48" spans="2:20" x14ac:dyDescent="0.25">
      <c r="B48" s="8" t="s">
        <v>150</v>
      </c>
      <c r="C48" s="9">
        <v>15.02</v>
      </c>
      <c r="D48" s="9">
        <v>15.54</v>
      </c>
      <c r="E48" s="23" t="s">
        <v>28</v>
      </c>
      <c r="F48" s="8" t="s">
        <v>33</v>
      </c>
      <c r="G48" s="26"/>
      <c r="H48" s="8" t="s">
        <v>28</v>
      </c>
      <c r="I48" s="26">
        <v>9.6114199999999994E-8</v>
      </c>
      <c r="J48" s="10">
        <f t="shared" si="7"/>
        <v>9.6114199999999994E-8</v>
      </c>
      <c r="K48" s="32" t="str">
        <f t="shared" si="12"/>
        <v>+III</v>
      </c>
      <c r="M48" s="31">
        <f t="shared" si="8"/>
        <v>0.99999990388579996</v>
      </c>
      <c r="N48" s="10">
        <f t="shared" si="9"/>
        <v>0.99999990388579996</v>
      </c>
      <c r="O48" s="10">
        <f t="shared" si="10"/>
        <v>1.9222839999999999E-7</v>
      </c>
      <c r="P48" s="10">
        <f t="shared" si="11"/>
        <v>1.9222839999999999E-7</v>
      </c>
      <c r="Q48" s="9">
        <f t="array" ref="Q48">MIN(IF('Normen en duidingsklassen'!$E$13:$E$20&gt;$J48,'Normen en duidingsklassen'!$E$13:$E$20))</f>
        <v>3.3333333333333335E-7</v>
      </c>
      <c r="R48" s="9">
        <f>IFERROR(MATCH($Q48,'Normen en duidingsklassen'!$E$13:$E$20),1)</f>
        <v>1</v>
      </c>
      <c r="S48" s="9" t="str">
        <f>INDEX('Normen en duidingsklassen'!$D$13:$D$20,R48)</f>
        <v>+III</v>
      </c>
      <c r="T48" s="12" t="b">
        <f t="shared" si="6"/>
        <v>0</v>
      </c>
    </row>
    <row r="49" spans="2:20" x14ac:dyDescent="0.25">
      <c r="B49" s="8" t="s">
        <v>151</v>
      </c>
      <c r="C49" s="9">
        <v>15.54</v>
      </c>
      <c r="D49" s="9">
        <v>16.059999999999999</v>
      </c>
      <c r="E49" s="23" t="s">
        <v>28</v>
      </c>
      <c r="F49" s="8" t="s">
        <v>33</v>
      </c>
      <c r="G49" s="26"/>
      <c r="H49" s="8" t="s">
        <v>28</v>
      </c>
      <c r="I49" s="26">
        <v>3.7022200000000003E-8</v>
      </c>
      <c r="J49" s="10">
        <f t="shared" si="7"/>
        <v>3.7022200000000003E-8</v>
      </c>
      <c r="K49" s="32" t="str">
        <f t="shared" si="12"/>
        <v>+III</v>
      </c>
      <c r="M49" s="31">
        <f t="shared" si="8"/>
        <v>0.99999996297780003</v>
      </c>
      <c r="N49" s="10">
        <f t="shared" si="9"/>
        <v>0.99999996297780003</v>
      </c>
      <c r="O49" s="10">
        <f t="shared" si="10"/>
        <v>7.4044400000000006E-8</v>
      </c>
      <c r="P49" s="10">
        <f t="shared" si="11"/>
        <v>7.4044400000000006E-8</v>
      </c>
      <c r="Q49" s="9">
        <f t="array" ref="Q49">MIN(IF('Normen en duidingsklassen'!$E$13:$E$20&gt;$J49,'Normen en duidingsklassen'!$E$13:$E$20))</f>
        <v>3.3333333333333335E-7</v>
      </c>
      <c r="R49" s="9">
        <f>IFERROR(MATCH($Q49,'Normen en duidingsklassen'!$E$13:$E$20),1)</f>
        <v>1</v>
      </c>
      <c r="S49" s="9" t="str">
        <f>INDEX('Normen en duidingsklassen'!$D$13:$D$20,R49)</f>
        <v>+III</v>
      </c>
      <c r="T49" s="12" t="b">
        <f t="shared" si="6"/>
        <v>0</v>
      </c>
    </row>
    <row r="50" spans="2:20" x14ac:dyDescent="0.25">
      <c r="B50" s="8" t="s">
        <v>152</v>
      </c>
      <c r="C50" s="9">
        <v>16.059999999999999</v>
      </c>
      <c r="D50" s="9">
        <v>16.59</v>
      </c>
      <c r="E50" s="23" t="s">
        <v>28</v>
      </c>
      <c r="F50" s="8" t="s">
        <v>33</v>
      </c>
      <c r="G50" s="26"/>
      <c r="H50" s="8" t="s">
        <v>28</v>
      </c>
      <c r="I50" s="26">
        <v>2.4325699999999999E-8</v>
      </c>
      <c r="J50" s="10">
        <f t="shared" si="7"/>
        <v>2.4325699999999999E-8</v>
      </c>
      <c r="K50" s="32" t="str">
        <f t="shared" si="12"/>
        <v>+III</v>
      </c>
      <c r="M50" s="31">
        <f t="shared" si="8"/>
        <v>0.99999997567429999</v>
      </c>
      <c r="N50" s="10">
        <f t="shared" si="9"/>
        <v>0.99999997567429999</v>
      </c>
      <c r="O50" s="10">
        <f t="shared" si="10"/>
        <v>4.8651399999999998E-8</v>
      </c>
      <c r="P50" s="10">
        <f t="shared" si="11"/>
        <v>4.8651399999999998E-8</v>
      </c>
      <c r="Q50" s="9">
        <f t="array" ref="Q50">MIN(IF('Normen en duidingsklassen'!$E$13:$E$20&gt;$J50,'Normen en duidingsklassen'!$E$13:$E$20))</f>
        <v>3.3333333333333335E-7</v>
      </c>
      <c r="R50" s="9">
        <f>IFERROR(MATCH($Q50,'Normen en duidingsklassen'!$E$13:$E$20),1)</f>
        <v>1</v>
      </c>
      <c r="S50" s="9" t="str">
        <f>INDEX('Normen en duidingsklassen'!$D$13:$D$20,R50)</f>
        <v>+III</v>
      </c>
      <c r="T50" s="12" t="b">
        <f t="shared" si="6"/>
        <v>0</v>
      </c>
    </row>
    <row r="51" spans="2:20" x14ac:dyDescent="0.25">
      <c r="B51" s="8" t="s">
        <v>153</v>
      </c>
      <c r="C51" s="9">
        <v>16.59</v>
      </c>
      <c r="D51" s="9">
        <v>17.11</v>
      </c>
      <c r="E51" s="23" t="s">
        <v>28</v>
      </c>
      <c r="F51" s="8" t="s">
        <v>33</v>
      </c>
      <c r="G51" s="26"/>
      <c r="H51" s="8" t="s">
        <v>28</v>
      </c>
      <c r="I51" s="26">
        <v>1.49228E-8</v>
      </c>
      <c r="J51" s="10">
        <f t="shared" si="7"/>
        <v>1.49228E-8</v>
      </c>
      <c r="K51" s="32" t="str">
        <f t="shared" si="12"/>
        <v>+III</v>
      </c>
      <c r="M51" s="31">
        <f t="shared" si="8"/>
        <v>0.9999999850772</v>
      </c>
      <c r="N51" s="10">
        <f t="shared" si="9"/>
        <v>0.9999999850772</v>
      </c>
      <c r="O51" s="10">
        <f t="shared" si="10"/>
        <v>2.98456E-8</v>
      </c>
      <c r="P51" s="10">
        <f t="shared" si="11"/>
        <v>2.98456E-8</v>
      </c>
      <c r="Q51" s="9">
        <f t="array" ref="Q51">MIN(IF('Normen en duidingsklassen'!$E$13:$E$20&gt;$J51,'Normen en duidingsklassen'!$E$13:$E$20))</f>
        <v>3.3333333333333335E-7</v>
      </c>
      <c r="R51" s="9">
        <f>IFERROR(MATCH($Q51,'Normen en duidingsklassen'!$E$13:$E$20),1)</f>
        <v>1</v>
      </c>
      <c r="S51" s="9" t="str">
        <f>INDEX('Normen en duidingsklassen'!$D$13:$D$20,R51)</f>
        <v>+III</v>
      </c>
      <c r="T51" s="12" t="b">
        <f t="shared" si="6"/>
        <v>0</v>
      </c>
    </row>
    <row r="52" spans="2:20" x14ac:dyDescent="0.25">
      <c r="B52" s="8" t="s">
        <v>154</v>
      </c>
      <c r="C52" s="9">
        <v>17.11</v>
      </c>
      <c r="D52" s="9">
        <v>17.71</v>
      </c>
      <c r="E52" s="23" t="s">
        <v>28</v>
      </c>
      <c r="F52" s="8" t="s">
        <v>33</v>
      </c>
      <c r="G52" s="26"/>
      <c r="H52" s="8" t="s">
        <v>28</v>
      </c>
      <c r="I52" s="26">
        <v>6.2831800000000005E-8</v>
      </c>
      <c r="J52" s="10">
        <f t="shared" si="7"/>
        <v>6.2831800000000005E-8</v>
      </c>
      <c r="K52" s="32" t="str">
        <f t="shared" si="12"/>
        <v>+III</v>
      </c>
      <c r="M52" s="31">
        <f t="shared" si="8"/>
        <v>0.99999993716820001</v>
      </c>
      <c r="N52" s="10">
        <f t="shared" si="9"/>
        <v>0.99999993716820001</v>
      </c>
      <c r="O52" s="10">
        <f t="shared" si="10"/>
        <v>1.2566360000000001E-7</v>
      </c>
      <c r="P52" s="10">
        <f t="shared" si="11"/>
        <v>1.2566360000000001E-7</v>
      </c>
      <c r="Q52" s="9">
        <f t="array" ref="Q52">MIN(IF('Normen en duidingsklassen'!$E$13:$E$20&gt;$J52,'Normen en duidingsklassen'!$E$13:$E$20))</f>
        <v>3.3333333333333335E-7</v>
      </c>
      <c r="R52" s="9">
        <f>IFERROR(MATCH($Q52,'Normen en duidingsklassen'!$E$13:$E$20),1)</f>
        <v>1</v>
      </c>
      <c r="S52" s="9" t="str">
        <f>INDEX('Normen en duidingsklassen'!$D$13:$D$20,R52)</f>
        <v>+III</v>
      </c>
      <c r="T52" s="12" t="b">
        <f t="shared" si="6"/>
        <v>0</v>
      </c>
    </row>
    <row r="53" spans="2:20" x14ac:dyDescent="0.25">
      <c r="B53" s="8" t="s">
        <v>155</v>
      </c>
      <c r="C53" s="9">
        <v>17.71</v>
      </c>
      <c r="D53" s="9">
        <v>17.809999999999999</v>
      </c>
      <c r="E53" s="23" t="s">
        <v>28</v>
      </c>
      <c r="F53" s="8" t="s">
        <v>33</v>
      </c>
      <c r="G53" s="26"/>
      <c r="H53" s="8" t="s">
        <v>28</v>
      </c>
      <c r="I53" s="26">
        <v>9.1854100000000002E-8</v>
      </c>
      <c r="J53" s="10">
        <f t="shared" si="7"/>
        <v>9.1854100000000002E-8</v>
      </c>
      <c r="K53" s="32" t="str">
        <f t="shared" si="12"/>
        <v>+III</v>
      </c>
      <c r="M53" s="31">
        <f t="shared" si="8"/>
        <v>0.99999990814590001</v>
      </c>
      <c r="N53" s="10">
        <f t="shared" si="9"/>
        <v>0.99999990814590001</v>
      </c>
      <c r="O53" s="10">
        <f t="shared" si="10"/>
        <v>1.837082E-7</v>
      </c>
      <c r="P53" s="10">
        <f t="shared" si="11"/>
        <v>1.837082E-7</v>
      </c>
      <c r="Q53" s="9">
        <f t="array" ref="Q53">MIN(IF('Normen en duidingsklassen'!$E$13:$E$20&gt;$J53,'Normen en duidingsklassen'!$E$13:$E$20))</f>
        <v>3.3333333333333335E-7</v>
      </c>
      <c r="R53" s="9">
        <f>IFERROR(MATCH($Q53,'Normen en duidingsklassen'!$E$13:$E$20),1)</f>
        <v>1</v>
      </c>
      <c r="S53" s="9" t="str">
        <f>INDEX('Normen en duidingsklassen'!$D$13:$D$20,R53)</f>
        <v>+III</v>
      </c>
      <c r="T53" s="12" t="b">
        <f t="shared" si="6"/>
        <v>0</v>
      </c>
    </row>
    <row r="54" spans="2:20" x14ac:dyDescent="0.25">
      <c r="B54" s="8" t="s">
        <v>156</v>
      </c>
      <c r="C54" s="9">
        <v>17.809999999999999</v>
      </c>
      <c r="D54" s="9">
        <v>17.850000000000001</v>
      </c>
      <c r="E54" s="23" t="s">
        <v>28</v>
      </c>
      <c r="F54" s="8" t="s">
        <v>33</v>
      </c>
      <c r="G54" s="26"/>
      <c r="H54" s="8" t="s">
        <v>28</v>
      </c>
      <c r="I54" s="26">
        <v>2.8090299999999998E-8</v>
      </c>
      <c r="J54" s="10">
        <f t="shared" si="7"/>
        <v>2.8090299999999998E-8</v>
      </c>
      <c r="K54" s="32" t="str">
        <f t="shared" si="12"/>
        <v>+III</v>
      </c>
      <c r="M54" s="31">
        <f t="shared" si="8"/>
        <v>0.99999997190970003</v>
      </c>
      <c r="N54" s="10">
        <f t="shared" si="9"/>
        <v>0.99999997190970003</v>
      </c>
      <c r="O54" s="10">
        <f t="shared" si="10"/>
        <v>5.6180599999999997E-8</v>
      </c>
      <c r="P54" s="10">
        <f t="shared" si="11"/>
        <v>5.6180599999999997E-8</v>
      </c>
      <c r="Q54" s="9">
        <f t="array" ref="Q54">MIN(IF('Normen en duidingsklassen'!$E$13:$E$20&gt;$J54,'Normen en duidingsklassen'!$E$13:$E$20))</f>
        <v>3.3333333333333335E-7</v>
      </c>
      <c r="R54" s="9">
        <f>IFERROR(MATCH($Q54,'Normen en duidingsklassen'!$E$13:$E$20),1)</f>
        <v>1</v>
      </c>
      <c r="S54" s="9" t="str">
        <f>INDEX('Normen en duidingsklassen'!$D$13:$D$20,R54)</f>
        <v>+III</v>
      </c>
      <c r="T54" s="12" t="b">
        <f t="shared" si="6"/>
        <v>0</v>
      </c>
    </row>
    <row r="55" spans="2:20" x14ac:dyDescent="0.25">
      <c r="B55" s="8" t="s">
        <v>157</v>
      </c>
      <c r="C55" s="9">
        <v>17.850000000000001</v>
      </c>
      <c r="D55" s="9">
        <v>17.91</v>
      </c>
      <c r="E55" s="23" t="s">
        <v>28</v>
      </c>
      <c r="F55" s="8" t="s">
        <v>33</v>
      </c>
      <c r="G55" s="26"/>
      <c r="H55" s="8" t="s">
        <v>28</v>
      </c>
      <c r="I55" s="26">
        <v>6.3583000000000003E-9</v>
      </c>
      <c r="J55" s="10">
        <f t="shared" si="7"/>
        <v>6.3583000000000003E-9</v>
      </c>
      <c r="K55" s="32" t="str">
        <f t="shared" si="12"/>
        <v>+III</v>
      </c>
      <c r="M55" s="31">
        <f t="shared" si="8"/>
        <v>0.9999999936417</v>
      </c>
      <c r="N55" s="10">
        <f t="shared" si="9"/>
        <v>0.9999999936417</v>
      </c>
      <c r="O55" s="10">
        <f t="shared" si="10"/>
        <v>1.2716600000000001E-8</v>
      </c>
      <c r="P55" s="10">
        <f t="shared" si="11"/>
        <v>1.2716600000000001E-8</v>
      </c>
      <c r="Q55" s="9">
        <f t="array" ref="Q55">MIN(IF('Normen en duidingsklassen'!$E$13:$E$20&gt;$J55,'Normen en duidingsklassen'!$E$13:$E$20))</f>
        <v>3.3333333333333335E-7</v>
      </c>
      <c r="R55" s="9">
        <f>IFERROR(MATCH($Q55,'Normen en duidingsklassen'!$E$13:$E$20),1)</f>
        <v>1</v>
      </c>
      <c r="S55" s="9" t="str">
        <f>INDEX('Normen en duidingsklassen'!$D$13:$D$20,R55)</f>
        <v>+III</v>
      </c>
      <c r="T55" s="12" t="b">
        <f t="shared" si="6"/>
        <v>0</v>
      </c>
    </row>
    <row r="56" spans="2:20" x14ac:dyDescent="0.25">
      <c r="B56" s="8" t="s">
        <v>158</v>
      </c>
      <c r="C56" s="9">
        <v>17.91</v>
      </c>
      <c r="D56" s="9">
        <v>18.29</v>
      </c>
      <c r="E56" s="23" t="s">
        <v>28</v>
      </c>
      <c r="F56" s="8" t="s">
        <v>33</v>
      </c>
      <c r="G56" s="26"/>
      <c r="H56" s="8" t="s">
        <v>28</v>
      </c>
      <c r="I56" s="26">
        <v>8.3426499999999996E-8</v>
      </c>
      <c r="J56" s="10">
        <f t="shared" si="7"/>
        <v>8.3426499999999996E-8</v>
      </c>
      <c r="K56" s="32" t="str">
        <f t="shared" si="12"/>
        <v>+III</v>
      </c>
      <c r="M56" s="31">
        <f t="shared" si="8"/>
        <v>0.99999991657349996</v>
      </c>
      <c r="N56" s="10">
        <f t="shared" si="9"/>
        <v>0.99999991657349996</v>
      </c>
      <c r="O56" s="10">
        <f t="shared" si="10"/>
        <v>1.6685299999999999E-7</v>
      </c>
      <c r="P56" s="10">
        <f t="shared" si="11"/>
        <v>1.6685299999999999E-7</v>
      </c>
      <c r="Q56" s="9">
        <f t="array" ref="Q56">MIN(IF('Normen en duidingsklassen'!$E$13:$E$20&gt;$J56,'Normen en duidingsklassen'!$E$13:$E$20))</f>
        <v>3.3333333333333335E-7</v>
      </c>
      <c r="R56" s="9">
        <f>IFERROR(MATCH($Q56,'Normen en duidingsklassen'!$E$13:$E$20),1)</f>
        <v>1</v>
      </c>
      <c r="S56" s="9" t="str">
        <f>INDEX('Normen en duidingsklassen'!$D$13:$D$20,R56)</f>
        <v>+III</v>
      </c>
      <c r="T56" s="12" t="b">
        <f t="shared" si="6"/>
        <v>0</v>
      </c>
    </row>
    <row r="57" spans="2:20" x14ac:dyDescent="0.25">
      <c r="B57" s="8" t="s">
        <v>159</v>
      </c>
      <c r="C57" s="9">
        <v>18.29</v>
      </c>
      <c r="D57" s="9">
        <v>18.48</v>
      </c>
      <c r="E57" s="23" t="s">
        <v>28</v>
      </c>
      <c r="F57" s="8" t="s">
        <v>33</v>
      </c>
      <c r="G57" s="26"/>
      <c r="H57" s="8" t="s">
        <v>28</v>
      </c>
      <c r="I57" s="26">
        <v>4.9951600000000001E-8</v>
      </c>
      <c r="J57" s="10">
        <f t="shared" si="7"/>
        <v>4.9951600000000001E-8</v>
      </c>
      <c r="K57" s="32" t="str">
        <f t="shared" si="12"/>
        <v>+III</v>
      </c>
      <c r="M57" s="31">
        <f t="shared" si="8"/>
        <v>0.99999995004840003</v>
      </c>
      <c r="N57" s="10">
        <f t="shared" si="9"/>
        <v>0.99999995004840003</v>
      </c>
      <c r="O57" s="10">
        <f t="shared" si="10"/>
        <v>9.9903200000000002E-8</v>
      </c>
      <c r="P57" s="10">
        <f t="shared" si="11"/>
        <v>9.9903200000000002E-8</v>
      </c>
      <c r="Q57" s="9">
        <f t="array" ref="Q57">MIN(IF('Normen en duidingsklassen'!$E$13:$E$20&gt;$J57,'Normen en duidingsklassen'!$E$13:$E$20))</f>
        <v>3.3333333333333335E-7</v>
      </c>
      <c r="R57" s="9">
        <f>IFERROR(MATCH($Q57,'Normen en duidingsklassen'!$E$13:$E$20),1)</f>
        <v>1</v>
      </c>
      <c r="S57" s="9" t="str">
        <f>INDEX('Normen en duidingsklassen'!$D$13:$D$20,R57)</f>
        <v>+III</v>
      </c>
      <c r="T57" s="12" t="b">
        <f t="shared" si="6"/>
        <v>0</v>
      </c>
    </row>
    <row r="58" spans="2:20" x14ac:dyDescent="0.25">
      <c r="B58" s="8" t="s">
        <v>160</v>
      </c>
      <c r="C58" s="9">
        <v>18.48</v>
      </c>
      <c r="D58" s="9">
        <v>18.559999999999999</v>
      </c>
      <c r="E58" s="23" t="s">
        <v>28</v>
      </c>
      <c r="F58" s="8" t="s">
        <v>33</v>
      </c>
      <c r="G58" s="26"/>
      <c r="H58" s="8" t="s">
        <v>28</v>
      </c>
      <c r="I58" s="26">
        <v>1.5906899999999999E-8</v>
      </c>
      <c r="J58" s="10">
        <f t="shared" si="7"/>
        <v>1.5906899999999999E-8</v>
      </c>
      <c r="K58" s="32" t="str">
        <f t="shared" si="12"/>
        <v>+III</v>
      </c>
      <c r="M58" s="31">
        <f t="shared" si="8"/>
        <v>0.99999998409309998</v>
      </c>
      <c r="N58" s="10">
        <f t="shared" si="9"/>
        <v>0.99999998409309998</v>
      </c>
      <c r="O58" s="10">
        <f t="shared" si="10"/>
        <v>3.1813799999999999E-8</v>
      </c>
      <c r="P58" s="10">
        <f t="shared" si="11"/>
        <v>3.1813799999999999E-8</v>
      </c>
      <c r="Q58" s="9">
        <f t="array" ref="Q58">MIN(IF('Normen en duidingsklassen'!$E$13:$E$20&gt;$J58,'Normen en duidingsklassen'!$E$13:$E$20))</f>
        <v>3.3333333333333335E-7</v>
      </c>
      <c r="R58" s="9">
        <f>IFERROR(MATCH($Q58,'Normen en duidingsklassen'!$E$13:$E$20),1)</f>
        <v>1</v>
      </c>
      <c r="S58" s="9" t="str">
        <f>INDEX('Normen en duidingsklassen'!$D$13:$D$20,R58)</f>
        <v>+III</v>
      </c>
      <c r="T58" s="12" t="b">
        <f t="shared" si="6"/>
        <v>0</v>
      </c>
    </row>
    <row r="59" spans="2:20" x14ac:dyDescent="0.25">
      <c r="B59" s="8" t="s">
        <v>161</v>
      </c>
      <c r="C59" s="9">
        <v>18.559999999999999</v>
      </c>
      <c r="D59" s="9">
        <v>18.64</v>
      </c>
      <c r="E59" s="23" t="s">
        <v>29</v>
      </c>
      <c r="F59" s="8" t="s">
        <v>33</v>
      </c>
      <c r="G59" s="26"/>
      <c r="H59" s="8" t="s">
        <v>29</v>
      </c>
      <c r="I59" s="26"/>
      <c r="J59" s="10">
        <f t="shared" si="7"/>
        <v>0</v>
      </c>
      <c r="K59" s="32" t="str">
        <f t="shared" si="12"/>
        <v>NR</v>
      </c>
      <c r="M59" s="31">
        <f t="shared" si="8"/>
        <v>1</v>
      </c>
      <c r="N59" s="10">
        <f t="shared" si="9"/>
        <v>1</v>
      </c>
      <c r="O59" s="10">
        <f t="shared" si="10"/>
        <v>0</v>
      </c>
      <c r="P59" s="10">
        <f t="shared" si="11"/>
        <v>0</v>
      </c>
      <c r="Q59" s="9">
        <f t="array" ref="Q59">MIN(IF('Normen en duidingsklassen'!$E$13:$E$20&gt;$J59,'Normen en duidingsklassen'!$E$13:$E$20))</f>
        <v>3.3333333333333335E-7</v>
      </c>
      <c r="R59" s="9">
        <f>IFERROR(MATCH($Q59,'Normen en duidingsklassen'!$E$13:$E$20),1)</f>
        <v>1</v>
      </c>
      <c r="S59" s="9" t="str">
        <f>INDEX('Normen en duidingsklassen'!$D$13:$D$20,R59)</f>
        <v>+III</v>
      </c>
      <c r="T59" s="12" t="b">
        <f t="shared" si="6"/>
        <v>0</v>
      </c>
    </row>
    <row r="60" spans="2:20" x14ac:dyDescent="0.25">
      <c r="B60" s="8" t="s">
        <v>162</v>
      </c>
      <c r="C60" s="9">
        <v>18.64</v>
      </c>
      <c r="D60" s="9">
        <v>18.66</v>
      </c>
      <c r="E60" s="23" t="s">
        <v>28</v>
      </c>
      <c r="F60" s="8" t="s">
        <v>33</v>
      </c>
      <c r="G60" s="26"/>
      <c r="H60" s="8" t="s">
        <v>28</v>
      </c>
      <c r="I60" s="26">
        <v>9.1383000000000002E-9</v>
      </c>
      <c r="J60" s="10">
        <f t="shared" si="7"/>
        <v>9.1383000000000002E-9</v>
      </c>
      <c r="K60" s="32" t="str">
        <f t="shared" si="12"/>
        <v>+III</v>
      </c>
      <c r="M60" s="31">
        <f t="shared" si="8"/>
        <v>0.99999999086169999</v>
      </c>
      <c r="N60" s="10">
        <f t="shared" si="9"/>
        <v>0.99999999086169999</v>
      </c>
      <c r="O60" s="10">
        <f t="shared" si="10"/>
        <v>1.82766E-8</v>
      </c>
      <c r="P60" s="10">
        <f t="shared" si="11"/>
        <v>1.82766E-8</v>
      </c>
      <c r="Q60" s="9">
        <f t="array" ref="Q60">MIN(IF('Normen en duidingsklassen'!$E$13:$E$20&gt;$J60,'Normen en duidingsklassen'!$E$13:$E$20))</f>
        <v>3.3333333333333335E-7</v>
      </c>
      <c r="R60" s="9">
        <f>IFERROR(MATCH($Q60,'Normen en duidingsklassen'!$E$13:$E$20),1)</f>
        <v>1</v>
      </c>
      <c r="S60" s="9" t="str">
        <f>INDEX('Normen en duidingsklassen'!$D$13:$D$20,R60)</f>
        <v>+III</v>
      </c>
      <c r="T60" s="12" t="b">
        <f t="shared" si="6"/>
        <v>0</v>
      </c>
    </row>
    <row r="61" spans="2:20" x14ac:dyDescent="0.25">
      <c r="B61" s="8" t="s">
        <v>163</v>
      </c>
      <c r="C61" s="9">
        <v>18.66</v>
      </c>
      <c r="D61" s="9">
        <v>18.75</v>
      </c>
      <c r="E61" s="23" t="s">
        <v>28</v>
      </c>
      <c r="F61" s="8" t="s">
        <v>33</v>
      </c>
      <c r="G61" s="26"/>
      <c r="H61" s="8" t="s">
        <v>28</v>
      </c>
      <c r="I61" s="26">
        <v>1.4882800000000001E-8</v>
      </c>
      <c r="J61" s="10">
        <f t="shared" si="7"/>
        <v>1.4882800000000001E-8</v>
      </c>
      <c r="K61" s="32" t="str">
        <f t="shared" si="12"/>
        <v>+III</v>
      </c>
      <c r="M61" s="31">
        <f t="shared" si="8"/>
        <v>0.99999998511720001</v>
      </c>
      <c r="N61" s="10">
        <f t="shared" si="9"/>
        <v>0.99999998511720001</v>
      </c>
      <c r="O61" s="10">
        <f t="shared" si="10"/>
        <v>2.9765600000000002E-8</v>
      </c>
      <c r="P61" s="10">
        <f t="shared" si="11"/>
        <v>2.9765600000000002E-8</v>
      </c>
      <c r="Q61" s="9">
        <f t="array" ref="Q61">MIN(IF('Normen en duidingsklassen'!$E$13:$E$20&gt;$J61,'Normen en duidingsklassen'!$E$13:$E$20))</f>
        <v>3.3333333333333335E-7</v>
      </c>
      <c r="R61" s="9">
        <f>IFERROR(MATCH($Q61,'Normen en duidingsklassen'!$E$13:$E$20),1)</f>
        <v>1</v>
      </c>
      <c r="S61" s="9" t="str">
        <f>INDEX('Normen en duidingsklassen'!$D$13:$D$20,R61)</f>
        <v>+III</v>
      </c>
      <c r="T61" s="12" t="b">
        <f t="shared" si="6"/>
        <v>0</v>
      </c>
    </row>
    <row r="62" spans="2:20" x14ac:dyDescent="0.25">
      <c r="B62" s="8" t="s">
        <v>164</v>
      </c>
      <c r="C62" s="9">
        <v>18.75</v>
      </c>
      <c r="D62" s="9">
        <v>19.670000000000002</v>
      </c>
      <c r="E62" s="23" t="s">
        <v>29</v>
      </c>
      <c r="F62" s="8" t="s">
        <v>33</v>
      </c>
      <c r="G62" s="26"/>
      <c r="H62" s="8" t="s">
        <v>29</v>
      </c>
      <c r="I62" s="26"/>
      <c r="J62" s="10">
        <f t="shared" si="7"/>
        <v>0</v>
      </c>
      <c r="K62" s="32" t="str">
        <f t="shared" si="12"/>
        <v>NR</v>
      </c>
      <c r="M62" s="31">
        <f t="shared" si="8"/>
        <v>1</v>
      </c>
      <c r="N62" s="10">
        <f t="shared" si="9"/>
        <v>1</v>
      </c>
      <c r="O62" s="10">
        <f t="shared" si="10"/>
        <v>0</v>
      </c>
      <c r="P62" s="10">
        <f t="shared" si="11"/>
        <v>0</v>
      </c>
      <c r="Q62" s="9">
        <f t="array" ref="Q62">MIN(IF('Normen en duidingsklassen'!$E$13:$E$20&gt;$J62,'Normen en duidingsklassen'!$E$13:$E$20))</f>
        <v>3.3333333333333335E-7</v>
      </c>
      <c r="R62" s="9">
        <f>IFERROR(MATCH($Q62,'Normen en duidingsklassen'!$E$13:$E$20),1)</f>
        <v>1</v>
      </c>
      <c r="S62" s="9" t="str">
        <f>INDEX('Normen en duidingsklassen'!$D$13:$D$20,R62)</f>
        <v>+III</v>
      </c>
      <c r="T62" s="12" t="b">
        <f t="shared" si="6"/>
        <v>0</v>
      </c>
    </row>
    <row r="63" spans="2:20" x14ac:dyDescent="0.25">
      <c r="B63" s="8" t="s">
        <v>165</v>
      </c>
      <c r="C63" s="9">
        <v>19.670000000000002</v>
      </c>
      <c r="D63" s="9">
        <v>19.809999999999999</v>
      </c>
      <c r="E63" s="23" t="s">
        <v>28</v>
      </c>
      <c r="F63" s="8" t="s">
        <v>33</v>
      </c>
      <c r="G63" s="26"/>
      <c r="H63" s="8" t="s">
        <v>28</v>
      </c>
      <c r="I63" s="26">
        <v>1.20779E-8</v>
      </c>
      <c r="J63" s="10">
        <f t="shared" si="4"/>
        <v>1.20779E-8</v>
      </c>
      <c r="K63" s="32" t="str">
        <f t="shared" si="12"/>
        <v>+III</v>
      </c>
      <c r="M63" s="31">
        <f t="shared" si="1"/>
        <v>0.99999998792209999</v>
      </c>
      <c r="N63" s="10">
        <f t="shared" si="2"/>
        <v>0.99999998792209999</v>
      </c>
      <c r="O63" s="10">
        <f t="shared" si="3"/>
        <v>2.41558E-8</v>
      </c>
      <c r="P63" s="10">
        <f t="shared" si="5"/>
        <v>2.41558E-8</v>
      </c>
      <c r="Q63" s="9">
        <f t="array" ref="Q63">MIN(IF('Normen en duidingsklassen'!$E$13:$E$20&gt;$J63,'Normen en duidingsklassen'!$E$13:$E$20))</f>
        <v>3.3333333333333335E-7</v>
      </c>
      <c r="R63" s="9">
        <f>IFERROR(MATCH($Q63,'Normen en duidingsklassen'!$E$13:$E$20),1)</f>
        <v>1</v>
      </c>
      <c r="S63" s="9" t="str">
        <f>INDEX('Normen en duidingsklassen'!$D$13:$D$20,R63)</f>
        <v>+III</v>
      </c>
      <c r="T63" s="12" t="b">
        <f t="shared" si="6"/>
        <v>0</v>
      </c>
    </row>
    <row r="64" spans="2:20" x14ac:dyDescent="0.25">
      <c r="B64" s="8" t="s">
        <v>166</v>
      </c>
      <c r="C64" s="9">
        <v>19.809999999999999</v>
      </c>
      <c r="D64" s="9">
        <v>19.989999999999998</v>
      </c>
      <c r="E64" s="23" t="s">
        <v>28</v>
      </c>
      <c r="F64" s="8" t="s">
        <v>33</v>
      </c>
      <c r="G64" s="26"/>
      <c r="H64" s="8" t="s">
        <v>28</v>
      </c>
      <c r="I64" s="26">
        <v>2.1064100000000001E-8</v>
      </c>
      <c r="J64" s="10">
        <f t="shared" si="4"/>
        <v>2.1064100000000001E-8</v>
      </c>
      <c r="K64" s="32" t="str">
        <f t="shared" si="12"/>
        <v>+III</v>
      </c>
      <c r="M64" s="31">
        <f t="shared" si="1"/>
        <v>0.99999997893589998</v>
      </c>
      <c r="N64" s="10">
        <f t="shared" si="2"/>
        <v>0.99999997893589998</v>
      </c>
      <c r="O64" s="10">
        <f t="shared" si="3"/>
        <v>4.2128200000000003E-8</v>
      </c>
      <c r="P64" s="10">
        <f t="shared" si="5"/>
        <v>4.2128200000000003E-8</v>
      </c>
      <c r="Q64" s="9">
        <f t="array" ref="Q64">MIN(IF('Normen en duidingsklassen'!$E$13:$E$20&gt;$J64,'Normen en duidingsklassen'!$E$13:$E$20))</f>
        <v>3.3333333333333335E-7</v>
      </c>
      <c r="R64" s="9">
        <f>IFERROR(MATCH($Q64,'Normen en duidingsklassen'!$E$13:$E$20),1)</f>
        <v>1</v>
      </c>
      <c r="S64" s="9" t="str">
        <f>INDEX('Normen en duidingsklassen'!$D$13:$D$20,R64)</f>
        <v>+III</v>
      </c>
      <c r="T64" s="12" t="b">
        <f t="shared" si="6"/>
        <v>0</v>
      </c>
    </row>
    <row r="65" spans="2:20" x14ac:dyDescent="0.25">
      <c r="B65" s="8" t="s">
        <v>167</v>
      </c>
      <c r="C65" s="9">
        <v>19.989999999999998</v>
      </c>
      <c r="D65" s="9">
        <v>20.49</v>
      </c>
      <c r="E65" s="23" t="s">
        <v>28</v>
      </c>
      <c r="F65" s="8" t="s">
        <v>33</v>
      </c>
      <c r="G65" s="26"/>
      <c r="H65" s="8" t="s">
        <v>28</v>
      </c>
      <c r="I65" s="26">
        <v>2.8099799999999999E-8</v>
      </c>
      <c r="J65" s="10">
        <f t="shared" si="4"/>
        <v>2.8099799999999999E-8</v>
      </c>
      <c r="K65" s="32" t="str">
        <f t="shared" si="12"/>
        <v>+III</v>
      </c>
      <c r="M65" s="31">
        <f t="shared" si="1"/>
        <v>0.99999997190019996</v>
      </c>
      <c r="N65" s="10">
        <f t="shared" si="2"/>
        <v>0.99999997190019996</v>
      </c>
      <c r="O65" s="10">
        <f t="shared" si="3"/>
        <v>5.6199599999999999E-8</v>
      </c>
      <c r="P65" s="10">
        <f t="shared" si="5"/>
        <v>5.6199599999999999E-8</v>
      </c>
      <c r="Q65" s="9">
        <f t="array" ref="Q65">MIN(IF('Normen en duidingsklassen'!$E$13:$E$20&gt;$J65,'Normen en duidingsklassen'!$E$13:$E$20))</f>
        <v>3.3333333333333335E-7</v>
      </c>
      <c r="R65" s="9">
        <f>IFERROR(MATCH($Q65,'Normen en duidingsklassen'!$E$13:$E$20),1)</f>
        <v>1</v>
      </c>
      <c r="S65" s="9" t="str">
        <f>INDEX('Normen en duidingsklassen'!$D$13:$D$20,R65)</f>
        <v>+III</v>
      </c>
      <c r="T65" s="12" t="b">
        <f t="shared" si="6"/>
        <v>0</v>
      </c>
    </row>
    <row r="66" spans="2:20" x14ac:dyDescent="0.25">
      <c r="B66" s="8" t="s">
        <v>168</v>
      </c>
      <c r="C66" s="9">
        <v>20.49</v>
      </c>
      <c r="D66" s="9">
        <v>20.64</v>
      </c>
      <c r="E66" s="23" t="s">
        <v>28</v>
      </c>
      <c r="F66" s="8" t="s">
        <v>33</v>
      </c>
      <c r="G66" s="26"/>
      <c r="H66" s="8" t="s">
        <v>28</v>
      </c>
      <c r="I66" s="26">
        <v>2.79756E-8</v>
      </c>
      <c r="J66" s="10">
        <f t="shared" si="4"/>
        <v>2.79756E-8</v>
      </c>
      <c r="K66" s="32" t="str">
        <f t="shared" si="12"/>
        <v>+III</v>
      </c>
      <c r="M66" s="31">
        <f t="shared" si="1"/>
        <v>0.99999997202440005</v>
      </c>
      <c r="N66" s="10">
        <f t="shared" si="2"/>
        <v>0.99999997202440005</v>
      </c>
      <c r="O66" s="10">
        <f t="shared" si="3"/>
        <v>5.59512E-8</v>
      </c>
      <c r="P66" s="10">
        <f t="shared" si="5"/>
        <v>5.59512E-8</v>
      </c>
      <c r="Q66" s="9">
        <f t="array" ref="Q66">MIN(IF('Normen en duidingsklassen'!$E$13:$E$20&gt;$J66,'Normen en duidingsklassen'!$E$13:$E$20))</f>
        <v>3.3333333333333335E-7</v>
      </c>
      <c r="R66" s="9">
        <f>IFERROR(MATCH($Q66,'Normen en duidingsklassen'!$E$13:$E$20),1)</f>
        <v>1</v>
      </c>
      <c r="S66" s="9" t="str">
        <f>INDEX('Normen en duidingsklassen'!$D$13:$D$20,R66)</f>
        <v>+III</v>
      </c>
      <c r="T66" s="12" t="b">
        <f t="shared" si="6"/>
        <v>0</v>
      </c>
    </row>
    <row r="67" spans="2:20" x14ac:dyDescent="0.25">
      <c r="B67" s="8" t="s">
        <v>169</v>
      </c>
      <c r="C67" s="9">
        <v>20.64</v>
      </c>
      <c r="D67" s="9">
        <v>20.69</v>
      </c>
      <c r="E67" s="23" t="s">
        <v>28</v>
      </c>
      <c r="F67" s="8" t="s">
        <v>33</v>
      </c>
      <c r="G67" s="26"/>
      <c r="H67" s="8" t="s">
        <v>28</v>
      </c>
      <c r="I67" s="26">
        <v>1.2314800000000001E-8</v>
      </c>
      <c r="J67" s="10">
        <f t="shared" si="4"/>
        <v>1.2314800000000001E-8</v>
      </c>
      <c r="K67" s="32" t="str">
        <f t="shared" si="12"/>
        <v>+III</v>
      </c>
      <c r="M67" s="31">
        <f t="shared" si="1"/>
        <v>0.99999998768520004</v>
      </c>
      <c r="N67" s="10">
        <f t="shared" si="2"/>
        <v>0.99999998768520004</v>
      </c>
      <c r="O67" s="10">
        <f t="shared" si="3"/>
        <v>2.4629600000000001E-8</v>
      </c>
      <c r="P67" s="10">
        <f t="shared" si="5"/>
        <v>2.4629600000000001E-8</v>
      </c>
      <c r="Q67" s="9">
        <f t="array" ref="Q67">MIN(IF('Normen en duidingsklassen'!$E$13:$E$20&gt;$J67,'Normen en duidingsklassen'!$E$13:$E$20))</f>
        <v>3.3333333333333335E-7</v>
      </c>
      <c r="R67" s="9">
        <f>IFERROR(MATCH($Q67,'Normen en duidingsklassen'!$E$13:$E$20),1)</f>
        <v>1</v>
      </c>
      <c r="S67" s="9" t="str">
        <f>INDEX('Normen en duidingsklassen'!$D$13:$D$20,R67)</f>
        <v>+III</v>
      </c>
      <c r="T67" s="12" t="b">
        <f t="shared" si="6"/>
        <v>0</v>
      </c>
    </row>
    <row r="68" spans="2:20" x14ac:dyDescent="0.25">
      <c r="B68" s="8" t="s">
        <v>170</v>
      </c>
      <c r="C68" s="9">
        <v>20.69</v>
      </c>
      <c r="D68" s="9">
        <v>20.76</v>
      </c>
      <c r="E68" s="23" t="s">
        <v>28</v>
      </c>
      <c r="F68" s="8" t="s">
        <v>33</v>
      </c>
      <c r="G68" s="26"/>
      <c r="H68" s="8" t="s">
        <v>28</v>
      </c>
      <c r="I68" s="26">
        <v>2.32604E-8</v>
      </c>
      <c r="J68" s="10">
        <f t="shared" si="4"/>
        <v>2.32604E-8</v>
      </c>
      <c r="K68" s="32" t="str">
        <f t="shared" si="12"/>
        <v>+III</v>
      </c>
      <c r="M68" s="31">
        <f t="shared" si="1"/>
        <v>0.99999997673959995</v>
      </c>
      <c r="N68" s="10">
        <f t="shared" si="2"/>
        <v>0.99999997673959995</v>
      </c>
      <c r="O68" s="10">
        <f t="shared" si="3"/>
        <v>4.6520799999999999E-8</v>
      </c>
      <c r="P68" s="10">
        <f t="shared" si="5"/>
        <v>4.6520799999999999E-8</v>
      </c>
      <c r="Q68" s="9">
        <f t="array" ref="Q68">MIN(IF('Normen en duidingsklassen'!$E$13:$E$20&gt;$J68,'Normen en duidingsklassen'!$E$13:$E$20))</f>
        <v>3.3333333333333335E-7</v>
      </c>
      <c r="R68" s="9">
        <f>IFERROR(MATCH($Q68,'Normen en duidingsklassen'!$E$13:$E$20),1)</f>
        <v>1</v>
      </c>
      <c r="S68" s="9" t="str">
        <f>INDEX('Normen en duidingsklassen'!$D$13:$D$20,R68)</f>
        <v>+III</v>
      </c>
      <c r="T68" s="12" t="b">
        <f t="shared" si="6"/>
        <v>0</v>
      </c>
    </row>
    <row r="69" spans="2:20" x14ac:dyDescent="0.25">
      <c r="B69" s="8" t="s">
        <v>171</v>
      </c>
      <c r="C69" s="9">
        <v>20.76</v>
      </c>
      <c r="D69" s="9">
        <v>20.93</v>
      </c>
      <c r="E69" s="23" t="s">
        <v>28</v>
      </c>
      <c r="F69" s="8" t="s">
        <v>33</v>
      </c>
      <c r="G69" s="26"/>
      <c r="H69" s="8" t="s">
        <v>28</v>
      </c>
      <c r="I69" s="26">
        <v>1.6673400000000002E-8</v>
      </c>
      <c r="J69" s="10">
        <f t="shared" si="4"/>
        <v>1.6673400000000002E-8</v>
      </c>
      <c r="K69" s="32" t="str">
        <f t="shared" si="12"/>
        <v>+III</v>
      </c>
      <c r="M69" s="31">
        <f t="shared" si="1"/>
        <v>0.99999998332660001</v>
      </c>
      <c r="N69" s="10">
        <f t="shared" si="2"/>
        <v>0.99999998332660001</v>
      </c>
      <c r="O69" s="10">
        <f t="shared" si="3"/>
        <v>3.3346800000000003E-8</v>
      </c>
      <c r="P69" s="10">
        <f t="shared" si="5"/>
        <v>3.3346800000000003E-8</v>
      </c>
      <c r="Q69" s="9">
        <f t="array" ref="Q69">MIN(IF('Normen en duidingsklassen'!$E$13:$E$20&gt;$J69,'Normen en duidingsklassen'!$E$13:$E$20))</f>
        <v>3.3333333333333335E-7</v>
      </c>
      <c r="R69" s="9">
        <f>IFERROR(MATCH($Q69,'Normen en duidingsklassen'!$E$13:$E$20),1)</f>
        <v>1</v>
      </c>
      <c r="S69" s="9" t="str">
        <f>INDEX('Normen en duidingsklassen'!$D$13:$D$20,R69)</f>
        <v>+III</v>
      </c>
      <c r="T69" s="12" t="b">
        <f t="shared" si="6"/>
        <v>0</v>
      </c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59" priority="11">
      <formula>IF($E11="Nee",TRUE,FALSE)</formula>
    </cfRule>
  </conditionalFormatting>
  <conditionalFormatting sqref="I11:I71">
    <cfRule type="expression" dxfId="58" priority="10">
      <formula>IF($H11="Nee",TRUE,FALSE)</formula>
    </cfRule>
  </conditionalFormatting>
  <conditionalFormatting sqref="K11:K71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K11" sqref="K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57</v>
      </c>
      <c r="C2" s="2" t="s">
        <v>76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IFERROR(MIN(1-PRODUCT(M11:M11),MAX(O11:O11)),"GR")</f>
        <v>0</v>
      </c>
    </row>
    <row r="6" spans="2:21" x14ac:dyDescent="0.25">
      <c r="B6" s="40" t="s">
        <v>49</v>
      </c>
      <c r="C6" s="26">
        <f>MIN(1-PRODUCT(N11:N11),MAX(P11:P11))</f>
        <v>0</v>
      </c>
    </row>
    <row r="7" spans="2:21" ht="15.75" thickBot="1" x14ac:dyDescent="0.3">
      <c r="B7" s="41" t="s">
        <v>56</v>
      </c>
      <c r="C7" s="17" t="str">
        <f>IF(1-PRODUCT(N11:N11)&gt;MAX(P11:P11),"Ja","Nee")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53</v>
      </c>
      <c r="P10" s="37" t="s">
        <v>54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ht="15.75" thickBot="1" x14ac:dyDescent="0.3">
      <c r="B11" s="42" t="s">
        <v>8</v>
      </c>
      <c r="C11" s="43">
        <v>0</v>
      </c>
      <c r="D11" s="43">
        <v>20.93</v>
      </c>
      <c r="E11" s="44" t="s">
        <v>29</v>
      </c>
      <c r="F11" s="42" t="s">
        <v>33</v>
      </c>
      <c r="G11" s="45"/>
      <c r="H11" s="42" t="s">
        <v>29</v>
      </c>
      <c r="I11" s="45"/>
      <c r="J11" s="46">
        <v>0</v>
      </c>
      <c r="K11" s="47" t="str">
        <f>IF($E11="Nee","NR",IF(ISNUMBER($J11),S11,IF($T11,"D","ND")))</f>
        <v>NR</v>
      </c>
      <c r="M11" s="33">
        <f>IF(AND(F11="Geen faalkans",H11="Nee"),1,1-J11)</f>
        <v>1</v>
      </c>
      <c r="N11" s="15">
        <f>IF(J11="-",1,M11)</f>
        <v>1</v>
      </c>
      <c r="O11" s="15">
        <f>IF(AND(F11="Geen faalkans",H11="Nee"),0,J11*$C$3)</f>
        <v>0</v>
      </c>
      <c r="P11" s="15">
        <f>IF(J11="-",0,O11)</f>
        <v>0</v>
      </c>
      <c r="Q11" s="14">
        <f t="array" ref="Q11">MIN(IF('Normen en duidingsklassen'!$E$13:$E$20&gt;$J11,'Normen en duidingsklassen'!$E$13:$E$20))</f>
        <v>3.3333333333333335E-7</v>
      </c>
      <c r="R11" s="14">
        <f>IFERROR(MATCH($Q11,'Normen en duidingsklassen'!$E$13:$E$20),1)</f>
        <v>1</v>
      </c>
      <c r="S11" s="14" t="str">
        <f>INDEX('Normen en duidingsklassen'!$D$13:$D$20,R11)</f>
        <v>+III</v>
      </c>
      <c r="T11" s="17" t="b">
        <f>IF($E11="Ja",IF($H11="Ja",NOT(ISNUMBER(#REF!)),FALSE),FALSE)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48" priority="11">
      <formula>IF($E11="Nee",TRUE,FALSE)</formula>
    </cfRule>
  </conditionalFormatting>
  <conditionalFormatting sqref="I11">
    <cfRule type="expression" dxfId="47" priority="10">
      <formula>IF($H11="Nee",TRUE,FALSE)</formula>
    </cfRule>
  </conditionalFormatting>
  <conditionalFormatting sqref="K11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0"/>
  <sheetViews>
    <sheetView workbookViewId="0">
      <selection activeCell="K11" sqref="K11:K2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112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1.1358639479097654E-5</v>
      </c>
    </row>
    <row r="6" spans="2:21" x14ac:dyDescent="0.25">
      <c r="B6" s="40" t="s">
        <v>49</v>
      </c>
      <c r="C6" s="26">
        <f>MIN(1-PRODUCT(N11:N28),MAX(P11:P28))</f>
        <v>1.1358639479097654E-5</v>
      </c>
    </row>
    <row r="7" spans="2:21" ht="15.75" thickBot="1" x14ac:dyDescent="0.3">
      <c r="B7" s="41" t="s">
        <v>56</v>
      </c>
      <c r="C7" s="17" t="str">
        <f>IF(1-PRODUCT(N11:N28)&gt;MAX(P11:P28),"Ja","Nee")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0.23085095799999999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:K23" si="0">IF($E11="Nee","NR",IF(ISNUMBER($J11),S11,IF($T11,"D","ND")))</f>
        <v>NR</v>
      </c>
      <c r="M11" s="31">
        <f t="shared" ref="M11:M12" si="1">IF(AND(F11="Geen faalkans",H11="Nee"),1,1-J11)</f>
        <v>1</v>
      </c>
      <c r="N11" s="10">
        <f t="shared" ref="N11:N12" si="2">IF(J11="-",1,M11)</f>
        <v>1</v>
      </c>
      <c r="O11" s="10">
        <f t="shared" ref="O11:O12" si="3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3.3333333333333335E-7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172</v>
      </c>
      <c r="C12" s="9">
        <v>0.23085095799999999</v>
      </c>
      <c r="D12" s="9">
        <v>0.240850958</v>
      </c>
      <c r="E12" s="23" t="s">
        <v>28</v>
      </c>
      <c r="F12" s="8" t="s">
        <v>32</v>
      </c>
      <c r="G12" s="26">
        <v>4.791086906725913E-22</v>
      </c>
      <c r="H12" s="8" t="s">
        <v>29</v>
      </c>
      <c r="I12" s="26"/>
      <c r="J12" s="10">
        <f t="shared" ref="J12" si="4">IF($E12="Nee",0,IF(ISNUMBER(I12),I12,IF(ISNUMBER(G12),G12,"-")))</f>
        <v>4.791086906725913E-22</v>
      </c>
      <c r="K12" s="32" t="str">
        <f t="shared" si="0"/>
        <v>+III</v>
      </c>
      <c r="M12" s="31">
        <f t="shared" si="1"/>
        <v>1</v>
      </c>
      <c r="N12" s="10">
        <f t="shared" si="2"/>
        <v>1</v>
      </c>
      <c r="O12" s="10">
        <f t="shared" si="3"/>
        <v>1.4373260720177739E-21</v>
      </c>
      <c r="P12" s="10">
        <f t="shared" ref="P12:P13" si="5">IF(J12="-",0,O12)</f>
        <v>1.4373260720177739E-21</v>
      </c>
      <c r="Q12" s="9">
        <f t="array" ref="Q12">MIN(IF('Normen en duidingsklassen'!$E$13:$E$20&gt;$J12,'Normen en duidingsklassen'!$E$13:$E$20))</f>
        <v>3.3333333333333335E-7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28" si="6">IF($E12="Ja",IF($H12="Ja",NOT(ISNUMBER($I12)),FALSE),FALSE)</f>
        <v>0</v>
      </c>
    </row>
    <row r="13" spans="2:21" x14ac:dyDescent="0.25">
      <c r="B13" s="8" t="s">
        <v>10</v>
      </c>
      <c r="C13" s="9">
        <v>0.240850958</v>
      </c>
      <c r="D13" s="9">
        <v>18.57818717</v>
      </c>
      <c r="E13" s="23" t="s">
        <v>29</v>
      </c>
      <c r="F13" s="8" t="s">
        <v>33</v>
      </c>
      <c r="G13" s="26"/>
      <c r="H13" s="8" t="s">
        <v>29</v>
      </c>
      <c r="I13" s="26"/>
      <c r="J13" s="10">
        <f t="shared" ref="J13:J23" si="7">IF($E13="Nee",0,IF(ISNUMBER(I13),I13,IF(ISNUMBER(G13),G13,"-")))</f>
        <v>0</v>
      </c>
      <c r="K13" s="32" t="str">
        <f t="shared" si="0"/>
        <v>NR</v>
      </c>
      <c r="M13" s="31">
        <f t="shared" ref="M13:M28" si="8">IF(AND(F13="Geen faalkans",H13="Nee"),1,1-J13)</f>
        <v>1</v>
      </c>
      <c r="N13" s="10">
        <f t="shared" ref="N13:N28" si="9">IF(J13="-",1,M13)</f>
        <v>1</v>
      </c>
      <c r="O13" s="10">
        <f t="shared" ref="O13:O28" si="10">IF(AND(F13="Geen faalkans",H13="Nee"),0,J13*$C$3)</f>
        <v>0</v>
      </c>
      <c r="P13" s="10">
        <f t="shared" si="5"/>
        <v>0</v>
      </c>
      <c r="Q13" s="9">
        <f t="array" ref="Q13">MIN(IF('Normen en duidingsklassen'!$E$13:$E$20&gt;$J13,'Normen en duidingsklassen'!$E$13:$E$20))</f>
        <v>3.3333333333333335E-7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173</v>
      </c>
      <c r="C14" s="9">
        <v>18.57818717</v>
      </c>
      <c r="D14" s="9">
        <v>18.588187170000001</v>
      </c>
      <c r="E14" s="23" t="s">
        <v>28</v>
      </c>
      <c r="F14" s="8" t="s">
        <v>32</v>
      </c>
      <c r="G14" s="26">
        <v>1.5707005292946642E-7</v>
      </c>
      <c r="H14" s="8" t="s">
        <v>29</v>
      </c>
      <c r="I14" s="26"/>
      <c r="J14" s="10">
        <f t="shared" si="7"/>
        <v>1.5707005292946642E-7</v>
      </c>
      <c r="K14" s="32" t="str">
        <f t="shared" si="0"/>
        <v>+III</v>
      </c>
      <c r="M14" s="31">
        <f t="shared" si="8"/>
        <v>0.99999984292994704</v>
      </c>
      <c r="N14" s="10">
        <f t="shared" si="9"/>
        <v>0.99999984292994704</v>
      </c>
      <c r="O14" s="10">
        <f t="shared" si="10"/>
        <v>4.7121015878839925E-7</v>
      </c>
      <c r="P14" s="10">
        <f t="shared" ref="P14:P28" si="11">IF(J14="-",0,O14)</f>
        <v>4.7121015878839925E-7</v>
      </c>
      <c r="Q14" s="9">
        <f t="array" ref="Q14">MIN(IF('Normen en duidingsklassen'!$E$13:$E$20&gt;$J14,'Normen en duidingsklassen'!$E$13:$E$20))</f>
        <v>3.3333333333333335E-7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12</v>
      </c>
      <c r="C15" s="9">
        <v>18.588187170000001</v>
      </c>
      <c r="D15" s="9">
        <v>18.61409317</v>
      </c>
      <c r="E15" s="23" t="s">
        <v>29</v>
      </c>
      <c r="F15" s="8" t="s">
        <v>33</v>
      </c>
      <c r="G15" s="26"/>
      <c r="H15" s="8" t="s">
        <v>29</v>
      </c>
      <c r="I15" s="26"/>
      <c r="J15" s="10">
        <f t="shared" si="7"/>
        <v>0</v>
      </c>
      <c r="K15" s="32" t="str">
        <f t="shared" si="0"/>
        <v>NR</v>
      </c>
      <c r="M15" s="31">
        <f t="shared" si="8"/>
        <v>1</v>
      </c>
      <c r="N15" s="10">
        <f t="shared" si="9"/>
        <v>1</v>
      </c>
      <c r="O15" s="10">
        <f t="shared" si="10"/>
        <v>0</v>
      </c>
      <c r="P15" s="10">
        <f t="shared" si="11"/>
        <v>0</v>
      </c>
      <c r="Q15" s="9">
        <f t="array" ref="Q15">MIN(IF('Normen en duidingsklassen'!$E$13:$E$20&gt;$J15,'Normen en duidingsklassen'!$E$13:$E$20))</f>
        <v>3.3333333333333335E-7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174</v>
      </c>
      <c r="C16" s="9">
        <v>18.61409317</v>
      </c>
      <c r="D16" s="9">
        <v>18.624093169999998</v>
      </c>
      <c r="E16" s="23" t="s">
        <v>28</v>
      </c>
      <c r="F16" s="8" t="s">
        <v>32</v>
      </c>
      <c r="G16" s="26">
        <v>6.034287803266499E-10</v>
      </c>
      <c r="H16" s="8" t="s">
        <v>29</v>
      </c>
      <c r="I16" s="26"/>
      <c r="J16" s="10">
        <f t="shared" si="7"/>
        <v>6.034287803266499E-10</v>
      </c>
      <c r="K16" s="32" t="str">
        <f t="shared" si="0"/>
        <v>+III</v>
      </c>
      <c r="M16" s="31">
        <f t="shared" si="8"/>
        <v>0.99999999939657125</v>
      </c>
      <c r="N16" s="10">
        <f t="shared" si="9"/>
        <v>0.99999999939657125</v>
      </c>
      <c r="O16" s="10">
        <f t="shared" si="10"/>
        <v>1.8102863409799497E-9</v>
      </c>
      <c r="P16" s="10">
        <f t="shared" si="11"/>
        <v>1.8102863409799497E-9</v>
      </c>
      <c r="Q16" s="9">
        <f t="array" ref="Q16">MIN(IF('Normen en duidingsklassen'!$E$13:$E$20&gt;$J16,'Normen en duidingsklassen'!$E$13:$E$20))</f>
        <v>3.3333333333333335E-7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14</v>
      </c>
      <c r="C17" s="9">
        <v>18.624093169999998</v>
      </c>
      <c r="D17" s="9">
        <v>19.070850830000001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7"/>
        <v>0</v>
      </c>
      <c r="K17" s="32" t="str">
        <f t="shared" si="0"/>
        <v>NR</v>
      </c>
      <c r="M17" s="31">
        <f t="shared" si="8"/>
        <v>1</v>
      </c>
      <c r="N17" s="10">
        <f t="shared" si="9"/>
        <v>1</v>
      </c>
      <c r="O17" s="10">
        <f t="shared" si="10"/>
        <v>0</v>
      </c>
      <c r="P17" s="10">
        <f t="shared" si="11"/>
        <v>0</v>
      </c>
      <c r="Q17" s="9">
        <f t="array" ref="Q17">MIN(IF('Normen en duidingsklassen'!$E$13:$E$20&gt;$J17,'Normen en duidingsklassen'!$E$13:$E$20))</f>
        <v>3.3333333333333335E-7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175</v>
      </c>
      <c r="C18" s="9">
        <v>19.070850830000001</v>
      </c>
      <c r="D18" s="9">
        <v>19.080850829999999</v>
      </c>
      <c r="E18" s="23" t="s">
        <v>28</v>
      </c>
      <c r="F18" s="8" t="s">
        <v>32</v>
      </c>
      <c r="G18" s="26">
        <v>1.1200967763614776E-5</v>
      </c>
      <c r="H18" s="8" t="s">
        <v>29</v>
      </c>
      <c r="I18" s="26"/>
      <c r="J18" s="10">
        <f t="shared" si="7"/>
        <v>1.1200967763614776E-5</v>
      </c>
      <c r="K18" s="32" t="str">
        <f t="shared" si="0"/>
        <v>+I</v>
      </c>
      <c r="M18" s="31">
        <f t="shared" si="8"/>
        <v>0.99998879903223636</v>
      </c>
      <c r="N18" s="10">
        <f t="shared" si="9"/>
        <v>0.99998879903223636</v>
      </c>
      <c r="O18" s="10">
        <f t="shared" si="10"/>
        <v>3.3602903290844325E-5</v>
      </c>
      <c r="P18" s="10">
        <f t="shared" si="11"/>
        <v>3.3602903290844325E-5</v>
      </c>
      <c r="Q18" s="9">
        <f t="array" ref="Q18">MIN(IF('Normen en duidingsklassen'!$E$13:$E$20&gt;$J18,'Normen en duidingsklassen'!$E$13:$E$20))</f>
        <v>3.3333333333333335E-5</v>
      </c>
      <c r="R18" s="9">
        <f>IFERROR(MATCH($Q18,'Normen en duidingsklassen'!$E$13:$E$20),1)</f>
        <v>3</v>
      </c>
      <c r="S18" s="9" t="str">
        <f>INDEX('Normen en duidingsklassen'!$D$13:$D$20,R18)</f>
        <v>+I</v>
      </c>
      <c r="T18" s="12" t="b">
        <f t="shared" si="6"/>
        <v>0</v>
      </c>
    </row>
    <row r="19" spans="2:20" x14ac:dyDescent="0.25">
      <c r="B19" s="8" t="s">
        <v>16</v>
      </c>
      <c r="C19" s="9">
        <v>19.080850829999999</v>
      </c>
      <c r="D19" s="9">
        <v>19.13233735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7"/>
        <v>0</v>
      </c>
      <c r="K19" s="32" t="str">
        <f t="shared" si="0"/>
        <v>NR</v>
      </c>
      <c r="M19" s="31">
        <f t="shared" si="8"/>
        <v>1</v>
      </c>
      <c r="N19" s="10">
        <f t="shared" si="9"/>
        <v>1</v>
      </c>
      <c r="O19" s="10">
        <f t="shared" si="10"/>
        <v>0</v>
      </c>
      <c r="P19" s="10">
        <f t="shared" si="11"/>
        <v>0</v>
      </c>
      <c r="Q19" s="9">
        <f t="array" ref="Q19">MIN(IF('Normen en duidingsklassen'!$E$13:$E$20&gt;$J19,'Normen en duidingsklassen'!$E$13:$E$20))</f>
        <v>3.3333333333333335E-7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176</v>
      </c>
      <c r="C20" s="9">
        <v>19.13233735</v>
      </c>
      <c r="D20" s="9">
        <v>19.142337349999998</v>
      </c>
      <c r="E20" s="23" t="s">
        <v>28</v>
      </c>
      <c r="F20" s="8" t="s">
        <v>32</v>
      </c>
      <c r="G20" s="26">
        <v>3.5162713021755284E-27</v>
      </c>
      <c r="H20" s="8" t="s">
        <v>29</v>
      </c>
      <c r="I20" s="26"/>
      <c r="J20" s="10">
        <f t="shared" si="7"/>
        <v>3.5162713021755284E-27</v>
      </c>
      <c r="K20" s="32" t="str">
        <f t="shared" si="0"/>
        <v>+III</v>
      </c>
      <c r="M20" s="31">
        <f t="shared" si="8"/>
        <v>1</v>
      </c>
      <c r="N20" s="10">
        <f t="shared" si="9"/>
        <v>1</v>
      </c>
      <c r="O20" s="10">
        <f t="shared" si="10"/>
        <v>1.0548813906526586E-26</v>
      </c>
      <c r="P20" s="10">
        <f t="shared" si="11"/>
        <v>1.0548813906526586E-26</v>
      </c>
      <c r="Q20" s="9">
        <f t="array" ref="Q20">MIN(IF('Normen en duidingsklassen'!$E$13:$E$20&gt;$J20,'Normen en duidingsklassen'!$E$13:$E$20))</f>
        <v>3.3333333333333335E-7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18</v>
      </c>
      <c r="C21" s="9">
        <v>19.142337349999998</v>
      </c>
      <c r="D21" s="9">
        <v>20.352428100000001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7"/>
        <v>0</v>
      </c>
      <c r="K21" s="32" t="str">
        <f t="shared" si="0"/>
        <v>NR</v>
      </c>
      <c r="M21" s="31">
        <f t="shared" si="8"/>
        <v>1</v>
      </c>
      <c r="N21" s="10">
        <f t="shared" si="9"/>
        <v>1</v>
      </c>
      <c r="O21" s="10">
        <f t="shared" si="10"/>
        <v>0</v>
      </c>
      <c r="P21" s="10">
        <f t="shared" si="11"/>
        <v>0</v>
      </c>
      <c r="Q21" s="9">
        <f t="array" ref="Q21">MIN(IF('Normen en duidingsklassen'!$E$13:$E$20&gt;$J21,'Normen en duidingsklassen'!$E$13:$E$20))</f>
        <v>3.3333333333333335E-7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177</v>
      </c>
      <c r="C22" s="9">
        <v>20.352428100000001</v>
      </c>
      <c r="D22" s="9">
        <v>20.362428099999999</v>
      </c>
      <c r="E22" s="23" t="s">
        <v>28</v>
      </c>
      <c r="F22" s="8" t="s">
        <v>32</v>
      </c>
      <c r="G22" s="26">
        <v>2.3920865202336532E-81</v>
      </c>
      <c r="H22" s="8" t="s">
        <v>29</v>
      </c>
      <c r="I22" s="26"/>
      <c r="J22" s="10">
        <f t="shared" si="7"/>
        <v>2.3920865202336532E-81</v>
      </c>
      <c r="K22" s="32" t="str">
        <f t="shared" si="0"/>
        <v>+III</v>
      </c>
      <c r="M22" s="31">
        <f t="shared" si="8"/>
        <v>1</v>
      </c>
      <c r="N22" s="10">
        <f t="shared" si="9"/>
        <v>1</v>
      </c>
      <c r="O22" s="10">
        <f t="shared" si="10"/>
        <v>7.1762595607009601E-81</v>
      </c>
      <c r="P22" s="10">
        <f t="shared" si="11"/>
        <v>7.1762595607009601E-81</v>
      </c>
      <c r="Q22" s="9">
        <f t="array" ref="Q22">MIN(IF('Normen en duidingsklassen'!$E$13:$E$20&gt;$J22,'Normen en duidingsklassen'!$E$13:$E$20))</f>
        <v>3.3333333333333335E-7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20</v>
      </c>
      <c r="C23" s="9">
        <v>20.362428099999999</v>
      </c>
      <c r="D23" s="9">
        <v>20.93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7"/>
        <v>0</v>
      </c>
      <c r="K23" s="32" t="str">
        <f t="shared" si="0"/>
        <v>NR</v>
      </c>
      <c r="M23" s="31">
        <f t="shared" si="8"/>
        <v>1</v>
      </c>
      <c r="N23" s="10">
        <f t="shared" si="9"/>
        <v>1</v>
      </c>
      <c r="O23" s="10">
        <f t="shared" si="10"/>
        <v>0</v>
      </c>
      <c r="P23" s="10">
        <f t="shared" si="11"/>
        <v>0</v>
      </c>
      <c r="Q23" s="9">
        <f t="array" ref="Q23">MIN(IF('Normen en duidingsklassen'!$E$13:$E$20&gt;$J23,'Normen en duidingsklassen'!$E$13:$E$20))</f>
        <v>3.3333333333333335E-7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8"/>
        <v>1</v>
      </c>
      <c r="N24" s="10">
        <f t="shared" si="9"/>
        <v>1</v>
      </c>
      <c r="O24" s="10">
        <f t="shared" si="10"/>
        <v>0</v>
      </c>
      <c r="P24" s="10">
        <f t="shared" si="11"/>
        <v>0</v>
      </c>
      <c r="Q24" s="9">
        <f t="array" ref="Q24">MIN(IF('Normen en duidingsklassen'!$E$13:$E$20&gt;$J24,'Normen en duidingsklassen'!$E$13:$E$20))</f>
        <v>3.3333333333333335E-7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8"/>
        <v>1</v>
      </c>
      <c r="N25" s="10">
        <f t="shared" si="9"/>
        <v>1</v>
      </c>
      <c r="O25" s="10">
        <f t="shared" si="10"/>
        <v>0</v>
      </c>
      <c r="P25" s="10">
        <f t="shared" si="11"/>
        <v>0</v>
      </c>
      <c r="Q25" s="9">
        <f t="array" ref="Q25">MIN(IF('Normen en duidingsklassen'!$E$13:$E$20&gt;$J25,'Normen en duidingsklassen'!$E$13:$E$20))</f>
        <v>3.3333333333333335E-7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8"/>
        <v>1</v>
      </c>
      <c r="N26" s="10">
        <f t="shared" si="9"/>
        <v>1</v>
      </c>
      <c r="O26" s="10">
        <f t="shared" si="10"/>
        <v>0</v>
      </c>
      <c r="P26" s="10">
        <f t="shared" si="11"/>
        <v>0</v>
      </c>
      <c r="Q26" s="9">
        <f t="array" ref="Q26">MIN(IF('Normen en duidingsklassen'!$E$13:$E$20&gt;$J26,'Normen en duidingsklassen'!$E$13:$E$20))</f>
        <v>3.3333333333333335E-7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>
        <f t="shared" si="8"/>
        <v>1</v>
      </c>
      <c r="N27" s="10">
        <f t="shared" si="9"/>
        <v>1</v>
      </c>
      <c r="O27" s="10">
        <f t="shared" si="10"/>
        <v>0</v>
      </c>
      <c r="P27" s="10">
        <f t="shared" si="11"/>
        <v>0</v>
      </c>
      <c r="Q27" s="9">
        <f t="array" ref="Q27">MIN(IF('Normen en duidingsklassen'!$E$13:$E$20&gt;$J27,'Normen en duidingsklassen'!$E$13:$E$20))</f>
        <v>3.3333333333333335E-7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>
        <f t="shared" si="8"/>
        <v>1</v>
      </c>
      <c r="N28" s="10">
        <f t="shared" si="9"/>
        <v>1</v>
      </c>
      <c r="O28" s="10">
        <f t="shared" si="10"/>
        <v>0</v>
      </c>
      <c r="P28" s="10">
        <f t="shared" si="11"/>
        <v>0</v>
      </c>
      <c r="Q28" s="9">
        <f t="array" ref="Q28">MIN(IF('Normen en duidingsklassen'!$E$13:$E$20&gt;$J28,'Normen en duidingsklassen'!$E$13:$E$20))</f>
        <v>3.3333333333333335E-7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37" priority="5">
      <formula>IF($E11="Nee",TRUE,FALSE)</formula>
    </cfRule>
  </conditionalFormatting>
  <conditionalFormatting sqref="I11:I28">
    <cfRule type="expression" dxfId="36" priority="4">
      <formula>IF($H11="Nee",TRUE,FALSE)</formula>
    </cfRule>
  </conditionalFormatting>
  <conditionalFormatting sqref="K11:K28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0"/>
  <sheetViews>
    <sheetView workbookViewId="0">
      <selection activeCell="K11" sqref="K11:K2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99</v>
      </c>
    </row>
    <row r="3" spans="2:21" x14ac:dyDescent="0.25">
      <c r="B3" s="36" t="s">
        <v>52</v>
      </c>
      <c r="C3" s="7">
        <v>1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1.2551587022663145E-6</v>
      </c>
    </row>
    <row r="6" spans="2:21" x14ac:dyDescent="0.25">
      <c r="B6" s="40" t="s">
        <v>49</v>
      </c>
      <c r="C6" s="26">
        <f>MIN(1-PRODUCT(N11:N28),MAX(P11:P28))</f>
        <v>1.2551587022663145E-6</v>
      </c>
    </row>
    <row r="7" spans="2:21" ht="15.75" thickBot="1" x14ac:dyDescent="0.3">
      <c r="B7" s="41" t="s">
        <v>56</v>
      </c>
      <c r="C7" s="17" t="str">
        <f>IF(1-PRODUCT(N11:N28)&gt;MAX(P11:P28),"Ja","Nee")</f>
        <v>Ja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0.23085095799999999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:K23" si="0">IF($E11="Nee","NR",IF(ISNUMBER($J11),S11,IF($T11,"D","ND")))</f>
        <v>NR</v>
      </c>
      <c r="M11" s="31">
        <f t="shared" ref="M11:M28" si="1">IF(AND(F11="Geen faalkans",H11="Nee"),1,1-J11)</f>
        <v>1</v>
      </c>
      <c r="N11" s="10">
        <f t="shared" ref="N11:N28" si="2">IF(J11="-",1,M11)</f>
        <v>1</v>
      </c>
      <c r="O11" s="10">
        <f t="shared" ref="O11:O28" si="3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3.3333333333333335E-7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172</v>
      </c>
      <c r="C12" s="9">
        <v>0.23085095799999999</v>
      </c>
      <c r="D12" s="9">
        <v>0.240850958</v>
      </c>
      <c r="E12" s="23" t="s">
        <v>29</v>
      </c>
      <c r="F12" s="8" t="s">
        <v>32</v>
      </c>
      <c r="G12" s="26"/>
      <c r="H12" s="8" t="s">
        <v>29</v>
      </c>
      <c r="I12" s="26"/>
      <c r="J12" s="10">
        <f t="shared" ref="J12:J23" si="4">IF($E12="Nee",0,IF(ISNUMBER(I12),I12,IF(ISNUMBER(G12),G12,"-")))</f>
        <v>0</v>
      </c>
      <c r="K12" s="32" t="str">
        <f t="shared" si="0"/>
        <v>NR</v>
      </c>
      <c r="M12" s="31">
        <f t="shared" si="1"/>
        <v>1</v>
      </c>
      <c r="N12" s="10">
        <f t="shared" si="2"/>
        <v>1</v>
      </c>
      <c r="O12" s="10">
        <f t="shared" si="3"/>
        <v>0</v>
      </c>
      <c r="P12" s="10">
        <f t="shared" ref="P12:P28" si="5">IF(J12="-",0,O12)</f>
        <v>0</v>
      </c>
      <c r="Q12" s="9">
        <f t="array" ref="Q12">MIN(IF('Normen en duidingsklassen'!$E$13:$E$20&gt;$J12,'Normen en duidingsklassen'!$E$13:$E$20))</f>
        <v>3.3333333333333335E-7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28" si="6">IF($E12="Ja",IF($H12="Ja",NOT(ISNUMBER($I12)),FALSE),FALSE)</f>
        <v>0</v>
      </c>
    </row>
    <row r="13" spans="2:21" x14ac:dyDescent="0.25">
      <c r="B13" s="8" t="s">
        <v>10</v>
      </c>
      <c r="C13" s="9">
        <v>0.240850958</v>
      </c>
      <c r="D13" s="9">
        <v>18.57818717</v>
      </c>
      <c r="E13" s="23" t="s">
        <v>29</v>
      </c>
      <c r="F13" s="8" t="s">
        <v>33</v>
      </c>
      <c r="G13" s="26"/>
      <c r="H13" s="8" t="s">
        <v>29</v>
      </c>
      <c r="I13" s="26"/>
      <c r="J13" s="10">
        <f t="shared" si="4"/>
        <v>0</v>
      </c>
      <c r="K13" s="32" t="str">
        <f t="shared" si="0"/>
        <v>NR</v>
      </c>
      <c r="M13" s="31">
        <f t="shared" si="1"/>
        <v>1</v>
      </c>
      <c r="N13" s="10">
        <f t="shared" si="2"/>
        <v>1</v>
      </c>
      <c r="O13" s="10">
        <f t="shared" si="3"/>
        <v>0</v>
      </c>
      <c r="P13" s="10">
        <f t="shared" si="5"/>
        <v>0</v>
      </c>
      <c r="Q13" s="9">
        <f t="array" ref="Q13">MIN(IF('Normen en duidingsklassen'!$E$13:$E$20&gt;$J13,'Normen en duidingsklassen'!$E$13:$E$20))</f>
        <v>3.3333333333333335E-7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173</v>
      </c>
      <c r="C14" s="9">
        <v>18.57818717</v>
      </c>
      <c r="D14" s="9">
        <v>18.588187170000001</v>
      </c>
      <c r="E14" s="23" t="s">
        <v>29</v>
      </c>
      <c r="F14" s="8" t="s">
        <v>32</v>
      </c>
      <c r="G14" s="26"/>
      <c r="H14" s="8" t="s">
        <v>29</v>
      </c>
      <c r="I14" s="26"/>
      <c r="J14" s="10">
        <f t="shared" si="4"/>
        <v>0</v>
      </c>
      <c r="K14" s="32" t="str">
        <f t="shared" si="0"/>
        <v>NR</v>
      </c>
      <c r="M14" s="31">
        <f t="shared" si="1"/>
        <v>1</v>
      </c>
      <c r="N14" s="10">
        <f t="shared" si="2"/>
        <v>1</v>
      </c>
      <c r="O14" s="10">
        <f t="shared" si="3"/>
        <v>0</v>
      </c>
      <c r="P14" s="10">
        <f t="shared" si="5"/>
        <v>0</v>
      </c>
      <c r="Q14" s="9">
        <f t="array" ref="Q14">MIN(IF('Normen en duidingsklassen'!$E$13:$E$20&gt;$J14,'Normen en duidingsklassen'!$E$13:$E$20))</f>
        <v>3.3333333333333335E-7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12</v>
      </c>
      <c r="C15" s="9">
        <v>18.588187170000001</v>
      </c>
      <c r="D15" s="9">
        <v>18.61409317</v>
      </c>
      <c r="E15" s="23" t="s">
        <v>29</v>
      </c>
      <c r="F15" s="8" t="s">
        <v>33</v>
      </c>
      <c r="G15" s="26"/>
      <c r="H15" s="8" t="s">
        <v>29</v>
      </c>
      <c r="I15" s="26"/>
      <c r="J15" s="10">
        <f t="shared" si="4"/>
        <v>0</v>
      </c>
      <c r="K15" s="32" t="str">
        <f t="shared" si="0"/>
        <v>NR</v>
      </c>
      <c r="M15" s="31">
        <f t="shared" si="1"/>
        <v>1</v>
      </c>
      <c r="N15" s="10">
        <f t="shared" si="2"/>
        <v>1</v>
      </c>
      <c r="O15" s="10">
        <f t="shared" si="3"/>
        <v>0</v>
      </c>
      <c r="P15" s="10">
        <f t="shared" si="5"/>
        <v>0</v>
      </c>
      <c r="Q15" s="9">
        <f t="array" ref="Q15">MIN(IF('Normen en duidingsklassen'!$E$13:$E$20&gt;$J15,'Normen en duidingsklassen'!$E$13:$E$20))</f>
        <v>3.3333333333333335E-7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174</v>
      </c>
      <c r="C16" s="9">
        <v>18.61409317</v>
      </c>
      <c r="D16" s="9">
        <v>18.624093169999998</v>
      </c>
      <c r="E16" s="23" t="s">
        <v>28</v>
      </c>
      <c r="F16" s="8" t="s">
        <v>32</v>
      </c>
      <c r="G16" s="26">
        <v>1.2551587022663145E-6</v>
      </c>
      <c r="H16" s="8" t="s">
        <v>29</v>
      </c>
      <c r="I16" s="26"/>
      <c r="J16" s="10">
        <f t="shared" si="4"/>
        <v>1.2551587022663145E-6</v>
      </c>
      <c r="K16" s="32" t="str">
        <f t="shared" si="0"/>
        <v>+II</v>
      </c>
      <c r="M16" s="31">
        <f t="shared" si="1"/>
        <v>0.99999874484129769</v>
      </c>
      <c r="N16" s="10">
        <f t="shared" si="2"/>
        <v>0.99999874484129769</v>
      </c>
      <c r="O16" s="10">
        <f t="shared" si="3"/>
        <v>1.2551587022663145E-6</v>
      </c>
      <c r="P16" s="10">
        <f t="shared" si="5"/>
        <v>1.2551587022663145E-6</v>
      </c>
      <c r="Q16" s="9">
        <f t="array" ref="Q16">MIN(IF('Normen en duidingsklassen'!$E$13:$E$20&gt;$J16,'Normen en duidingsklassen'!$E$13:$E$20))</f>
        <v>3.3333333333333333E-6</v>
      </c>
      <c r="R16" s="9">
        <f>IFERROR(MATCH($Q16,'Normen en duidingsklassen'!$E$13:$E$20),1)</f>
        <v>2</v>
      </c>
      <c r="S16" s="9" t="str">
        <f>INDEX('Normen en duidingsklassen'!$D$13:$D$20,R16)</f>
        <v>+II</v>
      </c>
      <c r="T16" s="12" t="b">
        <f t="shared" si="6"/>
        <v>0</v>
      </c>
    </row>
    <row r="17" spans="2:20" x14ac:dyDescent="0.25">
      <c r="B17" s="8" t="s">
        <v>14</v>
      </c>
      <c r="C17" s="9">
        <v>18.624093169999998</v>
      </c>
      <c r="D17" s="9">
        <v>19.070850830000001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4"/>
        <v>0</v>
      </c>
      <c r="K17" s="32" t="str">
        <f t="shared" si="0"/>
        <v>NR</v>
      </c>
      <c r="M17" s="31">
        <f t="shared" si="1"/>
        <v>1</v>
      </c>
      <c r="N17" s="10">
        <f t="shared" si="2"/>
        <v>1</v>
      </c>
      <c r="O17" s="10">
        <f t="shared" si="3"/>
        <v>0</v>
      </c>
      <c r="P17" s="10">
        <f t="shared" si="5"/>
        <v>0</v>
      </c>
      <c r="Q17" s="9">
        <f t="array" ref="Q17">MIN(IF('Normen en duidingsklassen'!$E$13:$E$20&gt;$J17,'Normen en duidingsklassen'!$E$13:$E$20))</f>
        <v>3.3333333333333335E-7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175</v>
      </c>
      <c r="C18" s="9">
        <v>19.070850830000001</v>
      </c>
      <c r="D18" s="9">
        <v>19.080850829999999</v>
      </c>
      <c r="E18" s="23" t="s">
        <v>28</v>
      </c>
      <c r="F18" s="8" t="s">
        <v>32</v>
      </c>
      <c r="G18" s="26">
        <v>3.7061003152408926E-7</v>
      </c>
      <c r="H18" s="8" t="s">
        <v>29</v>
      </c>
      <c r="I18" s="26"/>
      <c r="J18" s="10">
        <f t="shared" si="4"/>
        <v>3.7061003152408926E-7</v>
      </c>
      <c r="K18" s="32" t="str">
        <f t="shared" si="0"/>
        <v>+II</v>
      </c>
      <c r="M18" s="31">
        <f t="shared" si="1"/>
        <v>0.99999962938996845</v>
      </c>
      <c r="N18" s="10">
        <f t="shared" si="2"/>
        <v>0.99999962938996845</v>
      </c>
      <c r="O18" s="10">
        <f t="shared" si="3"/>
        <v>3.7061003152408926E-7</v>
      </c>
      <c r="P18" s="10">
        <f t="shared" si="5"/>
        <v>3.7061003152408926E-7</v>
      </c>
      <c r="Q18" s="9">
        <f t="array" ref="Q18">MIN(IF('Normen en duidingsklassen'!$E$13:$E$20&gt;$J18,'Normen en duidingsklassen'!$E$13:$E$20))</f>
        <v>3.3333333333333333E-6</v>
      </c>
      <c r="R18" s="9">
        <f>IFERROR(MATCH($Q18,'Normen en duidingsklassen'!$E$13:$E$20),1)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x14ac:dyDescent="0.25">
      <c r="B19" s="8" t="s">
        <v>16</v>
      </c>
      <c r="C19" s="9">
        <v>19.080850829999999</v>
      </c>
      <c r="D19" s="9">
        <v>19.13233735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4"/>
        <v>0</v>
      </c>
      <c r="K19" s="32" t="str">
        <f t="shared" si="0"/>
        <v>NR</v>
      </c>
      <c r="M19" s="31">
        <f t="shared" si="1"/>
        <v>1</v>
      </c>
      <c r="N19" s="10">
        <f t="shared" si="2"/>
        <v>1</v>
      </c>
      <c r="O19" s="10">
        <f t="shared" si="3"/>
        <v>0</v>
      </c>
      <c r="P19" s="10">
        <f t="shared" si="5"/>
        <v>0</v>
      </c>
      <c r="Q19" s="9">
        <f t="array" ref="Q19">MIN(IF('Normen en duidingsklassen'!$E$13:$E$20&gt;$J19,'Normen en duidingsklassen'!$E$13:$E$20))</f>
        <v>3.3333333333333335E-7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176</v>
      </c>
      <c r="C20" s="9">
        <v>19.13233735</v>
      </c>
      <c r="D20" s="9">
        <v>19.142337349999998</v>
      </c>
      <c r="E20" s="23" t="s">
        <v>29</v>
      </c>
      <c r="F20" s="8" t="s">
        <v>32</v>
      </c>
      <c r="G20" s="26"/>
      <c r="H20" s="8" t="s">
        <v>29</v>
      </c>
      <c r="I20" s="26"/>
      <c r="J20" s="10">
        <f t="shared" si="4"/>
        <v>0</v>
      </c>
      <c r="K20" s="32" t="str">
        <f t="shared" si="0"/>
        <v>NR</v>
      </c>
      <c r="M20" s="31">
        <f t="shared" si="1"/>
        <v>1</v>
      </c>
      <c r="N20" s="10">
        <f t="shared" si="2"/>
        <v>1</v>
      </c>
      <c r="O20" s="10">
        <f t="shared" si="3"/>
        <v>0</v>
      </c>
      <c r="P20" s="10">
        <f t="shared" si="5"/>
        <v>0</v>
      </c>
      <c r="Q20" s="9">
        <f t="array" ref="Q20">MIN(IF('Normen en duidingsklassen'!$E$13:$E$20&gt;$J20,'Normen en duidingsklassen'!$E$13:$E$20))</f>
        <v>3.3333333333333335E-7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18</v>
      </c>
      <c r="C21" s="9">
        <v>19.142337349999998</v>
      </c>
      <c r="D21" s="9">
        <v>20.352428100000001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4"/>
        <v>0</v>
      </c>
      <c r="K21" s="32" t="str">
        <f t="shared" si="0"/>
        <v>NR</v>
      </c>
      <c r="M21" s="31">
        <f t="shared" si="1"/>
        <v>1</v>
      </c>
      <c r="N21" s="10">
        <f t="shared" si="2"/>
        <v>1</v>
      </c>
      <c r="O21" s="10">
        <f t="shared" si="3"/>
        <v>0</v>
      </c>
      <c r="P21" s="10">
        <f t="shared" si="5"/>
        <v>0</v>
      </c>
      <c r="Q21" s="9">
        <f t="array" ref="Q21">MIN(IF('Normen en duidingsklassen'!$E$13:$E$20&gt;$J21,'Normen en duidingsklassen'!$E$13:$E$20))</f>
        <v>3.3333333333333335E-7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177</v>
      </c>
      <c r="C22" s="9">
        <v>20.352428100000001</v>
      </c>
      <c r="D22" s="9">
        <v>20.362428099999999</v>
      </c>
      <c r="E22" s="23" t="s">
        <v>29</v>
      </c>
      <c r="F22" s="8" t="s">
        <v>32</v>
      </c>
      <c r="G22" s="26"/>
      <c r="H22" s="8" t="s">
        <v>29</v>
      </c>
      <c r="I22" s="26"/>
      <c r="J22" s="10">
        <f t="shared" si="4"/>
        <v>0</v>
      </c>
      <c r="K22" s="32" t="str">
        <f t="shared" si="0"/>
        <v>NR</v>
      </c>
      <c r="M22" s="31">
        <f t="shared" si="1"/>
        <v>1</v>
      </c>
      <c r="N22" s="10">
        <f t="shared" si="2"/>
        <v>1</v>
      </c>
      <c r="O22" s="10">
        <f t="shared" si="3"/>
        <v>0</v>
      </c>
      <c r="P22" s="10">
        <f t="shared" si="5"/>
        <v>0</v>
      </c>
      <c r="Q22" s="9">
        <f t="array" ref="Q22">MIN(IF('Normen en duidingsklassen'!$E$13:$E$20&gt;$J22,'Normen en duidingsklassen'!$E$13:$E$20))</f>
        <v>3.3333333333333335E-7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20</v>
      </c>
      <c r="C23" s="9">
        <v>20.362428099999999</v>
      </c>
      <c r="D23" s="9">
        <v>20.93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4"/>
        <v>0</v>
      </c>
      <c r="K23" s="32" t="str">
        <f t="shared" si="0"/>
        <v>NR</v>
      </c>
      <c r="M23" s="31">
        <f t="shared" si="1"/>
        <v>1</v>
      </c>
      <c r="N23" s="10">
        <f t="shared" si="2"/>
        <v>1</v>
      </c>
      <c r="O23" s="10">
        <f t="shared" si="3"/>
        <v>0</v>
      </c>
      <c r="P23" s="10">
        <f t="shared" si="5"/>
        <v>0</v>
      </c>
      <c r="Q23" s="9">
        <f t="array" ref="Q23">MIN(IF('Normen en duidingsklassen'!$E$13:$E$20&gt;$J23,'Normen en duidingsklassen'!$E$13:$E$20))</f>
        <v>3.3333333333333335E-7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1"/>
        <v>1</v>
      </c>
      <c r="N24" s="10">
        <f t="shared" si="2"/>
        <v>1</v>
      </c>
      <c r="O24" s="10">
        <f t="shared" si="3"/>
        <v>0</v>
      </c>
      <c r="P24" s="10">
        <f t="shared" si="5"/>
        <v>0</v>
      </c>
      <c r="Q24" s="9">
        <f t="array" ref="Q24">MIN(IF('Normen en duidingsklassen'!$E$13:$E$20&gt;$J24,'Normen en duidingsklassen'!$E$13:$E$20))</f>
        <v>3.3333333333333335E-7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1"/>
        <v>1</v>
      </c>
      <c r="N25" s="10">
        <f t="shared" si="2"/>
        <v>1</v>
      </c>
      <c r="O25" s="10">
        <f t="shared" si="3"/>
        <v>0</v>
      </c>
      <c r="P25" s="10">
        <f t="shared" si="5"/>
        <v>0</v>
      </c>
      <c r="Q25" s="9">
        <f t="array" ref="Q25">MIN(IF('Normen en duidingsklassen'!$E$13:$E$20&gt;$J25,'Normen en duidingsklassen'!$E$13:$E$20))</f>
        <v>3.3333333333333335E-7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1"/>
        <v>1</v>
      </c>
      <c r="N26" s="10">
        <f t="shared" si="2"/>
        <v>1</v>
      </c>
      <c r="O26" s="10">
        <f t="shared" si="3"/>
        <v>0</v>
      </c>
      <c r="P26" s="10">
        <f t="shared" si="5"/>
        <v>0</v>
      </c>
      <c r="Q26" s="9">
        <f t="array" ref="Q26">MIN(IF('Normen en duidingsklassen'!$E$13:$E$20&gt;$J26,'Normen en duidingsklassen'!$E$13:$E$20))</f>
        <v>3.3333333333333335E-7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>
        <f t="shared" si="1"/>
        <v>1</v>
      </c>
      <c r="N27" s="10">
        <f t="shared" si="2"/>
        <v>1</v>
      </c>
      <c r="O27" s="10">
        <f t="shared" si="3"/>
        <v>0</v>
      </c>
      <c r="P27" s="10">
        <f t="shared" si="5"/>
        <v>0</v>
      </c>
      <c r="Q27" s="9">
        <f t="array" ref="Q27">MIN(IF('Normen en duidingsklassen'!$E$13:$E$20&gt;$J27,'Normen en duidingsklassen'!$E$13:$E$20))</f>
        <v>3.3333333333333335E-7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>
        <f t="shared" si="1"/>
        <v>1</v>
      </c>
      <c r="N28" s="10">
        <f t="shared" si="2"/>
        <v>1</v>
      </c>
      <c r="O28" s="10">
        <f t="shared" si="3"/>
        <v>0</v>
      </c>
      <c r="P28" s="10">
        <f t="shared" si="5"/>
        <v>0</v>
      </c>
      <c r="Q28" s="9">
        <f t="array" ref="Q28">MIN(IF('Normen en duidingsklassen'!$E$13:$E$20&gt;$J28,'Normen en duidingsklassen'!$E$13:$E$20))</f>
        <v>3.3333333333333335E-7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26" priority="5">
      <formula>IF($E11="Nee",TRUE,FALSE)</formula>
    </cfRule>
  </conditionalFormatting>
  <conditionalFormatting sqref="I11:I28">
    <cfRule type="expression" dxfId="25" priority="4">
      <formula>IF($H11="Nee",TRUE,FALSE)</formula>
    </cfRule>
  </conditionalFormatting>
  <conditionalFormatting sqref="K11:K28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9"/>
  <sheetViews>
    <sheetView workbookViewId="0">
      <selection activeCell="K11" sqref="K11:K2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96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IFERROR(MIN(1-PRODUCT(M11:M27),MAX(O11:O27)),"GR")</f>
        <v>3.6197976838181489E-9</v>
      </c>
    </row>
    <row r="6" spans="2:21" x14ac:dyDescent="0.25">
      <c r="B6" s="40" t="s">
        <v>49</v>
      </c>
      <c r="C6" s="26">
        <f>MIN(1-PRODUCT(N11:N27),MAX(P11:P27))</f>
        <v>3.6197976838181489E-9</v>
      </c>
    </row>
    <row r="7" spans="2:21" ht="15.75" thickBot="1" x14ac:dyDescent="0.3">
      <c r="B7" s="41" t="s">
        <v>56</v>
      </c>
      <c r="C7" s="17" t="str">
        <f>IF(1-PRODUCT(N11:N27)&gt;MAX(P11:P27),"Ja","Nee")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0.23085095799999999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:K23" si="0">IF($E11="Nee","NR",IF(ISNUMBER($J11),S11,IF($T11,"D","ND")))</f>
        <v>NR</v>
      </c>
      <c r="M11" s="31">
        <f t="shared" ref="M11:M12" si="1">IF(AND(F11="Geen faalkans",H11="Nee"),1,1-J11)</f>
        <v>1</v>
      </c>
      <c r="N11" s="10">
        <f t="shared" ref="N11:N12" si="2">IF(J11="-",1,M11)</f>
        <v>1</v>
      </c>
      <c r="O11" s="10">
        <f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3.3333333333333335E-7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 t="s">
        <v>172</v>
      </c>
      <c r="C12" s="9">
        <v>0.23085095799999999</v>
      </c>
      <c r="D12" s="9">
        <v>0.240850958</v>
      </c>
      <c r="E12" s="23" t="s">
        <v>29</v>
      </c>
      <c r="F12" s="8" t="s">
        <v>32</v>
      </c>
      <c r="G12" s="26"/>
      <c r="H12" s="8" t="s">
        <v>29</v>
      </c>
      <c r="I12" s="26"/>
      <c r="J12" s="10">
        <f t="shared" ref="J12" si="3">IF($E12="Nee",0,IF(ISNUMBER(I12),I12,IF(ISNUMBER(G12),G12,"-")))</f>
        <v>0</v>
      </c>
      <c r="K12" s="32" t="str">
        <f t="shared" si="0"/>
        <v>NR</v>
      </c>
      <c r="M12" s="31">
        <f t="shared" si="1"/>
        <v>1</v>
      </c>
      <c r="N12" s="10">
        <f t="shared" si="2"/>
        <v>1</v>
      </c>
      <c r="O12" s="10">
        <f t="shared" ref="O12:O13" si="4">IF(AND(F12="Geen faalkans",H12="Nee"),0,J12*$C$3)</f>
        <v>0</v>
      </c>
      <c r="P12" s="10">
        <f t="shared" ref="P12:P13" si="5">IF(J12="-",0,O12)</f>
        <v>0</v>
      </c>
      <c r="Q12" s="9">
        <f t="array" ref="Q12">MIN(IF('Normen en duidingsklassen'!$E$13:$E$20&gt;$J12,'Normen en duidingsklassen'!$E$13:$E$20))</f>
        <v>3.3333333333333335E-7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23" si="6">IF($E12="Ja",IF($H12="Ja",NOT(ISNUMBER($I12)),FALSE),FALSE)</f>
        <v>0</v>
      </c>
    </row>
    <row r="13" spans="2:21" ht="15.75" customHeight="1" x14ac:dyDescent="0.25">
      <c r="B13" s="8" t="s">
        <v>10</v>
      </c>
      <c r="C13" s="9">
        <v>0.240850958</v>
      </c>
      <c r="D13" s="9">
        <v>18.57818717</v>
      </c>
      <c r="E13" s="23" t="s">
        <v>29</v>
      </c>
      <c r="F13" s="8" t="s">
        <v>33</v>
      </c>
      <c r="G13" s="26"/>
      <c r="H13" s="8" t="s">
        <v>29</v>
      </c>
      <c r="I13" s="26"/>
      <c r="J13" s="10">
        <f t="shared" ref="J13:J23" si="7">IF($E13="Nee",0,IF(ISNUMBER(I13),I13,IF(ISNUMBER(G13),G13,"-")))</f>
        <v>0</v>
      </c>
      <c r="K13" s="32" t="str">
        <f t="shared" si="0"/>
        <v>NR</v>
      </c>
      <c r="M13" s="31">
        <f t="shared" ref="M13:M23" si="8">IF(AND(F13="Geen faalkans",H13="Nee"),1,1-J13)</f>
        <v>1</v>
      </c>
      <c r="N13" s="10">
        <f t="shared" ref="N13:N23" si="9">IF(J13="-",1,M13)</f>
        <v>1</v>
      </c>
      <c r="O13" s="10">
        <f t="shared" si="4"/>
        <v>0</v>
      </c>
      <c r="P13" s="10">
        <f t="shared" si="5"/>
        <v>0</v>
      </c>
      <c r="Q13" s="9">
        <f t="array" ref="Q13">MIN(IF('Normen en duidingsklassen'!$E$13:$E$20&gt;$J13,'Normen en duidingsklassen'!$E$13:$E$20))</f>
        <v>3.3333333333333335E-7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ht="15.75" customHeight="1" x14ac:dyDescent="0.25">
      <c r="B14" s="8" t="s">
        <v>173</v>
      </c>
      <c r="C14" s="9">
        <v>18.57818717</v>
      </c>
      <c r="D14" s="9">
        <v>18.588187170000001</v>
      </c>
      <c r="E14" s="23" t="s">
        <v>29</v>
      </c>
      <c r="F14" s="8" t="s">
        <v>32</v>
      </c>
      <c r="G14" s="26"/>
      <c r="H14" s="8" t="s">
        <v>29</v>
      </c>
      <c r="I14" s="26"/>
      <c r="J14" s="10">
        <f t="shared" si="7"/>
        <v>0</v>
      </c>
      <c r="K14" s="32" t="str">
        <f t="shared" si="0"/>
        <v>NR</v>
      </c>
      <c r="M14" s="31">
        <f t="shared" si="8"/>
        <v>1</v>
      </c>
      <c r="N14" s="10">
        <f t="shared" si="9"/>
        <v>1</v>
      </c>
      <c r="O14" s="10">
        <f t="shared" ref="O14:O23" si="10">IF(AND(F14="Geen faalkans",H14="Nee"),0,J14*$C$3)</f>
        <v>0</v>
      </c>
      <c r="P14" s="10">
        <f t="shared" ref="P14:P23" si="11">IF(J14="-",0,O14)</f>
        <v>0</v>
      </c>
      <c r="Q14" s="9">
        <f t="array" ref="Q14">MIN(IF('Normen en duidingsklassen'!$E$13:$E$20&gt;$J14,'Normen en duidingsklassen'!$E$13:$E$20))</f>
        <v>3.3333333333333335E-7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ht="15.75" customHeight="1" x14ac:dyDescent="0.25">
      <c r="B15" s="8" t="s">
        <v>12</v>
      </c>
      <c r="C15" s="9">
        <v>18.588187170000001</v>
      </c>
      <c r="D15" s="9">
        <v>18.61409317</v>
      </c>
      <c r="E15" s="23" t="s">
        <v>29</v>
      </c>
      <c r="F15" s="8" t="s">
        <v>33</v>
      </c>
      <c r="G15" s="26"/>
      <c r="H15" s="8" t="s">
        <v>29</v>
      </c>
      <c r="I15" s="26"/>
      <c r="J15" s="10">
        <f t="shared" si="7"/>
        <v>0</v>
      </c>
      <c r="K15" s="32" t="str">
        <f t="shared" si="0"/>
        <v>NR</v>
      </c>
      <c r="M15" s="31">
        <f t="shared" si="8"/>
        <v>1</v>
      </c>
      <c r="N15" s="10">
        <f t="shared" si="9"/>
        <v>1</v>
      </c>
      <c r="O15" s="10">
        <f t="shared" si="10"/>
        <v>0</v>
      </c>
      <c r="P15" s="10">
        <f t="shared" si="11"/>
        <v>0</v>
      </c>
      <c r="Q15" s="9">
        <f t="array" ref="Q15">MIN(IF('Normen en duidingsklassen'!$E$13:$E$20&gt;$J15,'Normen en duidingsklassen'!$E$13:$E$20))</f>
        <v>3.3333333333333335E-7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ht="15.75" customHeight="1" x14ac:dyDescent="0.25">
      <c r="B16" s="8" t="s">
        <v>174</v>
      </c>
      <c r="C16" s="9">
        <v>18.61409317</v>
      </c>
      <c r="D16" s="9">
        <v>18.624093169999998</v>
      </c>
      <c r="E16" s="23" t="s">
        <v>28</v>
      </c>
      <c r="F16" s="8" t="s">
        <v>32</v>
      </c>
      <c r="G16" s="68">
        <v>3.6197976652558446E-9</v>
      </c>
      <c r="H16" s="8" t="s">
        <v>29</v>
      </c>
      <c r="I16" s="26"/>
      <c r="J16" s="10">
        <f t="shared" si="7"/>
        <v>3.6197976652558446E-9</v>
      </c>
      <c r="K16" s="32" t="str">
        <f t="shared" si="0"/>
        <v>+III</v>
      </c>
      <c r="M16" s="31">
        <f t="shared" si="8"/>
        <v>0.99999999638020232</v>
      </c>
      <c r="N16" s="10">
        <f t="shared" si="9"/>
        <v>0.99999999638020232</v>
      </c>
      <c r="O16" s="10">
        <f t="shared" si="10"/>
        <v>7.2395953305116892E-9</v>
      </c>
      <c r="P16" s="10">
        <f t="shared" si="11"/>
        <v>7.2395953305116892E-9</v>
      </c>
      <c r="Q16" s="9">
        <f t="array" ref="Q16">MIN(IF('Normen en duidingsklassen'!$E$13:$E$20&gt;$J16,'Normen en duidingsklassen'!$E$13:$E$20))</f>
        <v>3.3333333333333335E-7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ht="15.75" customHeight="1" x14ac:dyDescent="0.25">
      <c r="B17" s="8" t="s">
        <v>14</v>
      </c>
      <c r="C17" s="9">
        <v>18.624093169999998</v>
      </c>
      <c r="D17" s="9">
        <v>19.070850830000001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7"/>
        <v>0</v>
      </c>
      <c r="K17" s="32" t="str">
        <f t="shared" si="0"/>
        <v>NR</v>
      </c>
      <c r="M17" s="31">
        <f t="shared" si="8"/>
        <v>1</v>
      </c>
      <c r="N17" s="10">
        <f t="shared" si="9"/>
        <v>1</v>
      </c>
      <c r="O17" s="10">
        <f t="shared" si="10"/>
        <v>0</v>
      </c>
      <c r="P17" s="10">
        <f t="shared" si="11"/>
        <v>0</v>
      </c>
      <c r="Q17" s="9">
        <f t="array" ref="Q17">MIN(IF('Normen en duidingsklassen'!$E$13:$E$20&gt;$J17,'Normen en duidingsklassen'!$E$13:$E$20))</f>
        <v>3.3333333333333335E-7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ht="15.75" customHeight="1" x14ac:dyDescent="0.25">
      <c r="B18" s="8" t="s">
        <v>175</v>
      </c>
      <c r="C18" s="9">
        <v>19.070850830000001</v>
      </c>
      <c r="D18" s="9">
        <v>19.080850829999999</v>
      </c>
      <c r="E18" s="23" t="s">
        <v>29</v>
      </c>
      <c r="F18" s="8" t="s">
        <v>32</v>
      </c>
      <c r="G18" s="26"/>
      <c r="H18" s="8" t="s">
        <v>29</v>
      </c>
      <c r="I18" s="26"/>
      <c r="J18" s="10">
        <f t="shared" si="7"/>
        <v>0</v>
      </c>
      <c r="K18" s="32" t="str">
        <f t="shared" si="0"/>
        <v>NR</v>
      </c>
      <c r="M18" s="31">
        <f t="shared" si="8"/>
        <v>1</v>
      </c>
      <c r="N18" s="10">
        <f t="shared" si="9"/>
        <v>1</v>
      </c>
      <c r="O18" s="10">
        <f t="shared" si="10"/>
        <v>0</v>
      </c>
      <c r="P18" s="10">
        <f t="shared" si="11"/>
        <v>0</v>
      </c>
      <c r="Q18" s="9">
        <f t="array" ref="Q18">MIN(IF('Normen en duidingsklassen'!$E$13:$E$20&gt;$J18,'Normen en duidingsklassen'!$E$13:$E$20))</f>
        <v>3.3333333333333335E-7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ht="15.75" customHeight="1" x14ac:dyDescent="0.25">
      <c r="B19" s="8" t="s">
        <v>16</v>
      </c>
      <c r="C19" s="9">
        <v>19.080850829999999</v>
      </c>
      <c r="D19" s="9">
        <v>19.13233735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7"/>
        <v>0</v>
      </c>
      <c r="K19" s="32" t="str">
        <f t="shared" si="0"/>
        <v>NR</v>
      </c>
      <c r="M19" s="31">
        <f t="shared" si="8"/>
        <v>1</v>
      </c>
      <c r="N19" s="10">
        <f t="shared" si="9"/>
        <v>1</v>
      </c>
      <c r="O19" s="10">
        <f t="shared" si="10"/>
        <v>0</v>
      </c>
      <c r="P19" s="10">
        <f t="shared" si="11"/>
        <v>0</v>
      </c>
      <c r="Q19" s="9">
        <f t="array" ref="Q19">MIN(IF('Normen en duidingsklassen'!$E$13:$E$20&gt;$J19,'Normen en duidingsklassen'!$E$13:$E$20))</f>
        <v>3.3333333333333335E-7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ht="15.75" customHeight="1" x14ac:dyDescent="0.25">
      <c r="B20" s="8" t="s">
        <v>176</v>
      </c>
      <c r="C20" s="9">
        <v>19.13233735</v>
      </c>
      <c r="D20" s="9">
        <v>19.142337349999998</v>
      </c>
      <c r="E20" s="23" t="s">
        <v>29</v>
      </c>
      <c r="F20" s="8" t="s">
        <v>32</v>
      </c>
      <c r="G20" s="26"/>
      <c r="H20" s="8" t="s">
        <v>29</v>
      </c>
      <c r="I20" s="26"/>
      <c r="J20" s="10">
        <f t="shared" si="7"/>
        <v>0</v>
      </c>
      <c r="K20" s="32" t="str">
        <f t="shared" si="0"/>
        <v>NR</v>
      </c>
      <c r="M20" s="31">
        <f t="shared" si="8"/>
        <v>1</v>
      </c>
      <c r="N20" s="10">
        <f t="shared" si="9"/>
        <v>1</v>
      </c>
      <c r="O20" s="10">
        <f t="shared" si="10"/>
        <v>0</v>
      </c>
      <c r="P20" s="10">
        <f t="shared" si="11"/>
        <v>0</v>
      </c>
      <c r="Q20" s="9">
        <f t="array" ref="Q20">MIN(IF('Normen en duidingsklassen'!$E$13:$E$20&gt;$J20,'Normen en duidingsklassen'!$E$13:$E$20))</f>
        <v>3.3333333333333335E-7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ht="15.75" customHeight="1" x14ac:dyDescent="0.25">
      <c r="B21" s="8" t="s">
        <v>18</v>
      </c>
      <c r="C21" s="9">
        <v>19.142337349999998</v>
      </c>
      <c r="D21" s="9">
        <v>20.352428100000001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7"/>
        <v>0</v>
      </c>
      <c r="K21" s="32" t="str">
        <f t="shared" si="0"/>
        <v>NR</v>
      </c>
      <c r="M21" s="31">
        <f t="shared" si="8"/>
        <v>1</v>
      </c>
      <c r="N21" s="10">
        <f t="shared" si="9"/>
        <v>1</v>
      </c>
      <c r="O21" s="10">
        <f t="shared" si="10"/>
        <v>0</v>
      </c>
      <c r="P21" s="10">
        <f t="shared" si="11"/>
        <v>0</v>
      </c>
      <c r="Q21" s="9">
        <f t="array" ref="Q21">MIN(IF('Normen en duidingsklassen'!$E$13:$E$20&gt;$J21,'Normen en duidingsklassen'!$E$13:$E$20))</f>
        <v>3.3333333333333335E-7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ht="15.75" customHeight="1" x14ac:dyDescent="0.25">
      <c r="B22" s="8" t="s">
        <v>177</v>
      </c>
      <c r="C22" s="9">
        <v>20.352428100000001</v>
      </c>
      <c r="D22" s="9">
        <v>20.362428099999999</v>
      </c>
      <c r="E22" s="23" t="s">
        <v>29</v>
      </c>
      <c r="F22" s="8" t="s">
        <v>32</v>
      </c>
      <c r="G22" s="26"/>
      <c r="H22" s="8" t="s">
        <v>29</v>
      </c>
      <c r="I22" s="26"/>
      <c r="J22" s="10">
        <f t="shared" si="7"/>
        <v>0</v>
      </c>
      <c r="K22" s="32" t="str">
        <f t="shared" si="0"/>
        <v>NR</v>
      </c>
      <c r="M22" s="31">
        <f t="shared" si="8"/>
        <v>1</v>
      </c>
      <c r="N22" s="10">
        <f t="shared" si="9"/>
        <v>1</v>
      </c>
      <c r="O22" s="10">
        <f t="shared" si="10"/>
        <v>0</v>
      </c>
      <c r="P22" s="10">
        <f t="shared" si="11"/>
        <v>0</v>
      </c>
      <c r="Q22" s="9">
        <f t="array" ref="Q22">MIN(IF('Normen en duidingsklassen'!$E$13:$E$20&gt;$J22,'Normen en duidingsklassen'!$E$13:$E$20))</f>
        <v>3.3333333333333335E-7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ht="15.75" customHeight="1" x14ac:dyDescent="0.25">
      <c r="B23" s="8" t="s">
        <v>20</v>
      </c>
      <c r="C23" s="9">
        <v>20.362428099999999</v>
      </c>
      <c r="D23" s="9">
        <v>20.93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7"/>
        <v>0</v>
      </c>
      <c r="K23" s="32" t="str">
        <f t="shared" si="0"/>
        <v>NR</v>
      </c>
      <c r="M23" s="31">
        <f t="shared" si="8"/>
        <v>1</v>
      </c>
      <c r="N23" s="10">
        <f t="shared" si="9"/>
        <v>1</v>
      </c>
      <c r="O23" s="10">
        <f t="shared" si="10"/>
        <v>0</v>
      </c>
      <c r="P23" s="10">
        <f t="shared" si="11"/>
        <v>0</v>
      </c>
      <c r="Q23" s="9">
        <f t="array" ref="Q23">MIN(IF('Normen en duidingsklassen'!$E$13:$E$20&gt;$J23,'Normen en duidingsklassen'!$E$13:$E$20))</f>
        <v>3.3333333333333335E-7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3"/>
      <c r="N27" s="15"/>
      <c r="O27" s="15"/>
      <c r="P27" s="15"/>
      <c r="Q27" s="14"/>
      <c r="R27" s="14"/>
      <c r="S27" s="14"/>
      <c r="T27" s="17"/>
    </row>
    <row r="28" spans="2:20" x14ac:dyDescent="0.25">
      <c r="M28" s="1"/>
    </row>
    <row r="29" spans="2:20" x14ac:dyDescent="0.25">
      <c r="M29" s="1"/>
    </row>
  </sheetData>
  <conditionalFormatting sqref="G11:G15 G17:G27">
    <cfRule type="expression" dxfId="15" priority="5">
      <formula>IF($E11="Nee",TRUE,FALSE)</formula>
    </cfRule>
  </conditionalFormatting>
  <conditionalFormatting sqref="I11:I27">
    <cfRule type="expression" dxfId="14" priority="4">
      <formula>IF($H11="Nee",TRUE,FALSE)</formula>
    </cfRule>
  </conditionalFormatting>
  <conditionalFormatting sqref="K11:K27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E28:E43 F11:F27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A9" sqref="A9:XFD9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84</v>
      </c>
      <c r="D2" s="1">
        <f>IFERROR(1-PRODUCT(G7:G12),"GR")</f>
        <v>6.0685267360869544E-2</v>
      </c>
      <c r="E2" t="str">
        <f>IF(D2="GR","-",INDEX('Normen en duidingsklassen'!$D$4:$D$8,H2))</f>
        <v>A+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1</v>
      </c>
    </row>
    <row r="3" spans="2:8" x14ac:dyDescent="0.25">
      <c r="B3" s="2" t="s">
        <v>83</v>
      </c>
      <c r="D3" s="1">
        <f>1-PRODUCT(H7:H12)</f>
        <v>6.0685267360869544E-2</v>
      </c>
      <c r="E3" t="str">
        <f>INDEX('Normen en duidingsklassen'!$D$4:$D$8,H3)</f>
        <v>A+</v>
      </c>
      <c r="G3">
        <f t="array" ref="G3">MIN(IF('Normen en duidingsklassen'!$F$4:$F$8&gt;D3,'Normen en duidingsklassen'!$F$4:$F$8))</f>
        <v>0</v>
      </c>
      <c r="H3">
        <f>IFERROR(MATCH(G3,'Normen en duidingsklassen'!$F$4:$F$8),1)</f>
        <v>1</v>
      </c>
    </row>
    <row r="5" spans="2:8" ht="15.75" thickBot="1" x14ac:dyDescent="0.3">
      <c r="G5" s="2" t="s">
        <v>73</v>
      </c>
    </row>
    <row r="6" spans="2:8" ht="15.75" thickBot="1" x14ac:dyDescent="0.3">
      <c r="B6" s="44"/>
      <c r="C6" s="36" t="s">
        <v>55</v>
      </c>
      <c r="D6" s="48" t="s">
        <v>49</v>
      </c>
      <c r="E6" s="50" t="s">
        <v>85</v>
      </c>
      <c r="G6" s="35" t="s">
        <v>86</v>
      </c>
      <c r="H6" s="35" t="s">
        <v>87</v>
      </c>
    </row>
    <row r="7" spans="2:8" x14ac:dyDescent="0.25">
      <c r="B7" s="40" t="s">
        <v>77</v>
      </c>
      <c r="C7" s="29">
        <f>STPH!C5</f>
        <v>6.0666886439917911E-2</v>
      </c>
      <c r="D7" s="25">
        <f>STPH!C6</f>
        <v>6.0666886439917911E-2</v>
      </c>
      <c r="E7" s="49"/>
      <c r="G7" s="1">
        <f>IF(ISNUMBER(E7),1-E7,1-C7)</f>
        <v>0.93933311356008209</v>
      </c>
      <c r="H7" s="1">
        <f>IF(ISNUMBER(E7),1-E7,1-D7)</f>
        <v>0.93933311356008209</v>
      </c>
    </row>
    <row r="8" spans="2:8" x14ac:dyDescent="0.25">
      <c r="B8" s="40" t="s">
        <v>78</v>
      </c>
      <c r="C8" s="31">
        <f>STBI!C5</f>
        <v>3.7491645633602744E-6</v>
      </c>
      <c r="D8" s="26">
        <f>STBI!C6</f>
        <v>3.7491645633602744E-6</v>
      </c>
      <c r="E8" s="49"/>
      <c r="G8" s="1">
        <f t="shared" ref="G8:G14" si="0">IF(ISNUMBER(E8),1-E8,1-C8)</f>
        <v>0.99999625083543664</v>
      </c>
      <c r="H8" s="1">
        <f t="shared" ref="H8:H14" si="1">IF(ISNUMBER(E8),1-E8,1-D8)</f>
        <v>0.99999625083543664</v>
      </c>
    </row>
    <row r="9" spans="2:8" x14ac:dyDescent="0.25">
      <c r="B9" s="40" t="s">
        <v>79</v>
      </c>
      <c r="C9" s="31">
        <f>GEKB!C5</f>
        <v>4.4567400000000003E-6</v>
      </c>
      <c r="D9" s="26">
        <f>GEKB!C6</f>
        <v>4.4567400000000003E-6</v>
      </c>
      <c r="E9" s="49"/>
      <c r="G9" s="1">
        <f t="shared" si="0"/>
        <v>0.99999554325999995</v>
      </c>
      <c r="H9" s="1">
        <f t="shared" si="1"/>
        <v>0.99999554325999995</v>
      </c>
    </row>
    <row r="10" spans="2:8" x14ac:dyDescent="0.25">
      <c r="B10" s="40" t="s">
        <v>80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81</v>
      </c>
      <c r="C11" s="31">
        <f>STKWp!C5</f>
        <v>1.1358639479097654E-5</v>
      </c>
      <c r="D11" s="26">
        <f>STKWp!C6</f>
        <v>1.1358639479097654E-5</v>
      </c>
      <c r="E11" s="49"/>
      <c r="G11" s="1">
        <f t="shared" si="0"/>
        <v>0.9999886413605209</v>
      </c>
      <c r="H11" s="1">
        <f t="shared" si="1"/>
        <v>0.9999886413605209</v>
      </c>
    </row>
    <row r="12" spans="2:8" x14ac:dyDescent="0.25">
      <c r="B12" s="40" t="s">
        <v>82</v>
      </c>
      <c r="C12" s="31">
        <f>HTKW!C5</f>
        <v>3.6197976838181489E-9</v>
      </c>
      <c r="D12" s="26">
        <f>HTKW!C6</f>
        <v>3.6197976838181489E-9</v>
      </c>
      <c r="E12" s="49"/>
      <c r="G12" s="1">
        <f t="shared" si="0"/>
        <v>0.99999999638020232</v>
      </c>
      <c r="H12" s="1">
        <f t="shared" si="1"/>
        <v>0.99999999638020232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35"/>
  <sheetViews>
    <sheetView tabSelected="1" topLeftCell="A89" workbookViewId="0">
      <selection activeCell="E106" sqref="D3:E106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9" t="s">
        <v>178</v>
      </c>
      <c r="E2" s="69" t="s">
        <v>182</v>
      </c>
      <c r="F2" s="53" t="s">
        <v>77</v>
      </c>
      <c r="G2" s="53" t="s">
        <v>78</v>
      </c>
      <c r="H2" s="53" t="s">
        <v>79</v>
      </c>
      <c r="I2" s="53" t="s">
        <v>80</v>
      </c>
      <c r="J2" s="53" t="s">
        <v>81</v>
      </c>
      <c r="K2" s="53" t="s">
        <v>101</v>
      </c>
      <c r="L2" s="54" t="s">
        <v>82</v>
      </c>
    </row>
    <row r="3" spans="2:12" x14ac:dyDescent="0.25">
      <c r="B3" s="3">
        <v>0</v>
      </c>
      <c r="C3" s="9">
        <v>0.16564654600000001</v>
      </c>
      <c r="D3" s="22" t="str">
        <f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+0</v>
      </c>
      <c r="E3" s="22" t="str">
        <f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+0</v>
      </c>
      <c r="F3" s="4" t="str">
        <f t="array" ref="F3">INDEX(STPH!$O$11:$O$30,IFERROR(MATCH(MIN(IF(STPH!$D$11:$D$30&gt;AVERAGE(B3,C3),STPH!$D$11:$D$30)),STPH!$D$11:$D$30),1))</f>
        <v>+0</v>
      </c>
      <c r="G3" s="4" t="str">
        <f t="array" ref="G3">INDEX(STBI!$O$11:$O$30,IFERROR(MATCH(MIN(IF(STBI!$D$11:$D$30&gt;AVERAGE(B3,C3),STBI!$D$11:$D$30)),STBI!$D$11:$D$30),1))</f>
        <v>+III</v>
      </c>
      <c r="H3" s="4" t="str">
        <f t="array" ref="H3">INDEX(GEKB!$K$11:$K$30,IFERROR(MATCH(MIN(IF(GEKB!$D$11:$D$30&gt;AVERAGE(B3,C3),GEKB!$D$11:$D$30)),GEKB!$D$11:$D$30),1))</f>
        <v>+II</v>
      </c>
      <c r="I3" s="4" t="str">
        <f t="array" ref="I3">INDEX(DA!$K$11:$K$30,IFERROR(MATCH(MIN(IF(DA!$D$11:$D$30&gt;AVERAGE(B3,C3),DA!$D$11:$D$30)),DA!$D$11:$D$30),1))</f>
        <v>NR</v>
      </c>
      <c r="J3" s="4" t="str">
        <f t="array" ref="J3">INDEX(STKWp!$K$11:$K$30,IFERROR(MATCH(MIN(IF(STKWp!$D$11:$D$30&gt;AVERAGE(B3,C3),STKWp!$D$11:$D$30)),STKWp!$D$11:$D$30),1))</f>
        <v>NR</v>
      </c>
      <c r="K3" s="4" t="str">
        <f t="array" ref="K3">INDEX(BSKW!$K$11:$K$30,IFERROR(MATCH(MIN(IF(BSKW!$D$11:$D$30&gt;AVERAGE(B3,C3),BSKW!$D$11:$D$30)),BSKW!$D$11:$D$30),1))</f>
        <v>NR</v>
      </c>
      <c r="L3" s="7" t="str">
        <f t="array" ref="L3">INDEX(HTKW!$K$11:$K$30,IFERROR(MATCH(MIN(IF(HTKW!$D$11:$D$30&gt;AVERAGE(B3,C3),HTKW!$D$11:$D$30)),HTKW!$D$11:$D$30),1))</f>
        <v>NR</v>
      </c>
    </row>
    <row r="4" spans="2:12" x14ac:dyDescent="0.25">
      <c r="B4" s="8">
        <v>0.16564654600000001</v>
      </c>
      <c r="C4" s="9">
        <v>0.190709198</v>
      </c>
      <c r="D4" s="23" t="str">
        <f>IF(COUNTIF(F4:L4,"D")&gt;0,"D",IF(COUNTIF(F4:L4,"-III")&gt;0,"-III",IF(COUNTIF(F4:L4,"-II")&gt;0,"-II",IF(COUNTIF(F4:L4,"-I")&gt;0,"-I",IF(COUNTIF(F4:L4,"+0")&gt;0,"+0",IF(COUNTIF(F4:L4,"+I")&gt;0,"+I",IF(COUNTIF(F4:L4,"+II")&gt;0,"+II",IF(COUNTIF(F4:L4,"+III")&gt;0,"+III",IF(COUNTIF(F4:L4,"ND")&gt;0,"ND","NR")))))))))</f>
        <v>-III</v>
      </c>
      <c r="E4" s="23" t="str">
        <f>IF(COUNTIF(F4:L4,"-III")&gt;0,"-III",IF(COUNTIF(F4:L4,"-II")&gt;0,"-II",IF(COUNTIF(F4:L4,"-I")&gt;0,"-I",IF(COUNTIF(F4:L4,"+0")&gt;0,"+0",IF(COUNTIF(F4:L4,"+I")&gt;0,"+I",IF(COUNTIF(F4:L4,"+II")&gt;0,"+II",IF(COUNTIF(F4:L4,"+III")&gt;0,"+III",IF(COUNTIF(F4:L4,"ND")&gt;0,"ND","NR"))))))))</f>
        <v>-III</v>
      </c>
      <c r="F4" s="9" t="str">
        <f t="array" ref="F4">INDEX(STPH!$O$11:$O$30,IFERROR(MATCH(MIN(IF(STPH!$D$11:$D$30&gt;AVERAGE(B4,C4),STPH!$D$11:$D$30)),STPH!$D$11:$D$30),1))</f>
        <v>-III</v>
      </c>
      <c r="G4" s="9" t="str">
        <f t="array" ref="G4">INDEX(STBI!$O$11:$O$30,IFERROR(MATCH(MIN(IF(STBI!$D$11:$D$30&gt;AVERAGE(B4,C4),STBI!$D$11:$D$30)),STBI!$D$11:$D$30),1))</f>
        <v>+III</v>
      </c>
      <c r="H4" s="9" t="str">
        <f t="array" ref="H4">INDEX(GEKB!$K$11:$K$30,IFERROR(MATCH(MIN(IF(GEKB!$D$11:$D$30&gt;AVERAGE(B4,C4),GEKB!$D$11:$D$30)),GEKB!$D$11:$D$30),1))</f>
        <v>+II</v>
      </c>
      <c r="I4" s="9" t="str">
        <f t="array" ref="I4">INDEX(DA!$K$11:$K$30,IFERROR(MATCH(MIN(IF(DA!$D$11:$D$30&gt;AVERAGE(B4,C4),DA!$D$11:$D$30)),DA!$D$11:$D$30),1))</f>
        <v>NR</v>
      </c>
      <c r="J4" s="9" t="str">
        <f t="array" ref="J4">INDEX(STKWp!$K$11:$K$30,IFERROR(MATCH(MIN(IF(STKWp!$D$11:$D$30&gt;AVERAGE(B4,C4),STKWp!$D$11:$D$30)),STKWp!$D$11:$D$30),1))</f>
        <v>NR</v>
      </c>
      <c r="K4" s="9" t="str">
        <f t="array" ref="K4">INDEX(BSKW!$K$11:$K$30,IFERROR(MATCH(MIN(IF(BSKW!$D$11:$D$30&gt;AVERAGE(B4,C4),BSKW!$D$11:$D$30)),BSKW!$D$11:$D$30),1))</f>
        <v>NR</v>
      </c>
      <c r="L4" s="12" t="str">
        <f t="array" ref="L4">INDEX(HTKW!$K$11:$K$30,IFERROR(MATCH(MIN(IF(HTKW!$D$11:$D$30&gt;AVERAGE(B4,C4),HTKW!$D$11:$D$30)),HTKW!$D$11:$D$30),1))</f>
        <v>NR</v>
      </c>
    </row>
    <row r="5" spans="2:12" x14ac:dyDescent="0.25">
      <c r="B5" s="8">
        <v>0.190709198</v>
      </c>
      <c r="C5" s="9">
        <v>0.21</v>
      </c>
      <c r="D5" s="23" t="str">
        <f>IF(COUNTIF(F5:L5,"D")&gt;0,"D",IF(COUNTIF(F5:L5,"-III")&gt;0,"-III",IF(COUNTIF(F5:L5,"-II")&gt;0,"-II",IF(COUNTIF(F5:L5,"-I")&gt;0,"-I",IF(COUNTIF(F5:L5,"+0")&gt;0,"+0",IF(COUNTIF(F5:L5,"+I")&gt;0,"+I",IF(COUNTIF(F5:L5,"+II")&gt;0,"+II",IF(COUNTIF(F5:L5,"+III")&gt;0,"+III",IF(COUNTIF(F5:L5,"ND")&gt;0,"ND","NR")))))))))</f>
        <v>-III</v>
      </c>
      <c r="E5" s="23" t="str">
        <f>IF(COUNTIF(F5:L5,"-III")&gt;0,"-III",IF(COUNTIF(F5:L5,"-II")&gt;0,"-II",IF(COUNTIF(F5:L5,"-I")&gt;0,"-I",IF(COUNTIF(F5:L5,"+0")&gt;0,"+0",IF(COUNTIF(F5:L5,"+I")&gt;0,"+I",IF(COUNTIF(F5:L5,"+II")&gt;0,"+II",IF(COUNTIF(F5:L5,"+III")&gt;0,"+III",IF(COUNTIF(F5:L5,"ND")&gt;0,"ND","NR"))))))))</f>
        <v>-III</v>
      </c>
      <c r="F5" s="9" t="str">
        <f t="array" ref="F5">INDEX(STPH!$O$11:$O$30,IFERROR(MATCH(MIN(IF(STPH!$D$11:$D$30&gt;AVERAGE(B5,C5),STPH!$D$11:$D$30)),STPH!$D$11:$D$30),1))</f>
        <v>-III</v>
      </c>
      <c r="G5" s="9" t="str">
        <f t="array" ref="G5">INDEX(STBI!$O$11:$O$30,IFERROR(MATCH(MIN(IF(STBI!$D$11:$D$30&gt;AVERAGE(B5,C5),STBI!$D$11:$D$30)),STBI!$D$11:$D$30),1))</f>
        <v>+III</v>
      </c>
      <c r="H5" s="9" t="str">
        <f t="array" ref="H5">INDEX(GEKB!$K$11:$K$30,IFERROR(MATCH(MIN(IF(GEKB!$D$11:$D$30&gt;AVERAGE(B5,C5),GEKB!$D$11:$D$30)),GEKB!$D$11:$D$30),1))</f>
        <v>+II</v>
      </c>
      <c r="I5" s="9" t="str">
        <f t="array" ref="I5">INDEX(DA!$K$11:$K$30,IFERROR(MATCH(MIN(IF(DA!$D$11:$D$30&gt;AVERAGE(B5,C5),DA!$D$11:$D$30)),DA!$D$11:$D$30),1))</f>
        <v>NR</v>
      </c>
      <c r="J5" s="9" t="str">
        <f t="array" ref="J5">INDEX(STKWp!$K$11:$K$30,IFERROR(MATCH(MIN(IF(STKWp!$D$11:$D$30&gt;AVERAGE(B5,C5),STKWp!$D$11:$D$30)),STKWp!$D$11:$D$30),1))</f>
        <v>NR</v>
      </c>
      <c r="K5" s="9" t="str">
        <f t="array" ref="K5">INDEX(BSKW!$K$11:$K$30,IFERROR(MATCH(MIN(IF(BSKW!$D$11:$D$30&gt;AVERAGE(B5,C5),BSKW!$D$11:$D$30)),BSKW!$D$11:$D$30),1))</f>
        <v>NR</v>
      </c>
      <c r="L5" s="12" t="str">
        <f t="array" ref="L5">INDEX(HTKW!$K$11:$K$30,IFERROR(MATCH(MIN(IF(HTKW!$D$11:$D$30&gt;AVERAGE(B5,C5),HTKW!$D$11:$D$30)),HTKW!$D$11:$D$30),1))</f>
        <v>NR</v>
      </c>
    </row>
    <row r="6" spans="2:12" x14ac:dyDescent="0.25">
      <c r="B6" s="8">
        <v>0.21</v>
      </c>
      <c r="C6" s="9">
        <v>0.22009848399999998</v>
      </c>
      <c r="D6" s="23" t="str">
        <f>IF(COUNTIF(F6:L6,"D")&gt;0,"D",IF(COUNTIF(F6:L6,"-III")&gt;0,"-III",IF(COUNTIF(F6:L6,"-II")&gt;0,"-II",IF(COUNTIF(F6:L6,"-I")&gt;0,"-I",IF(COUNTIF(F6:L6,"+0")&gt;0,"+0",IF(COUNTIF(F6:L6,"+I")&gt;0,"+I",IF(COUNTIF(F6:L6,"+II")&gt;0,"+II",IF(COUNTIF(F6:L6,"+III")&gt;0,"+III",IF(COUNTIF(F6:L6,"ND")&gt;0,"ND","NR")))))))))</f>
        <v>-III</v>
      </c>
      <c r="E6" s="23" t="str">
        <f>IF(COUNTIF(F6:L6,"-III")&gt;0,"-III",IF(COUNTIF(F6:L6,"-II")&gt;0,"-II",IF(COUNTIF(F6:L6,"-I")&gt;0,"-I",IF(COUNTIF(F6:L6,"+0")&gt;0,"+0",IF(COUNTIF(F6:L6,"+I")&gt;0,"+I",IF(COUNTIF(F6:L6,"+II")&gt;0,"+II",IF(COUNTIF(F6:L6,"+III")&gt;0,"+III",IF(COUNTIF(F6:L6,"ND")&gt;0,"ND","NR"))))))))</f>
        <v>-III</v>
      </c>
      <c r="F6" s="9" t="str">
        <f t="array" ref="F6">INDEX(STPH!$O$11:$O$30,IFERROR(MATCH(MIN(IF(STPH!$D$11:$D$30&gt;AVERAGE(B6,C6),STPH!$D$11:$D$30)),STPH!$D$11:$D$30),1))</f>
        <v>-III</v>
      </c>
      <c r="G6" s="9" t="str">
        <f t="array" ref="G6">INDEX(STBI!$O$11:$O$30,IFERROR(MATCH(MIN(IF(STBI!$D$11:$D$30&gt;AVERAGE(B6,C6),STBI!$D$11:$D$30)),STBI!$D$11:$D$30),1))</f>
        <v>+III</v>
      </c>
      <c r="H6" s="9" t="str">
        <f t="array" ref="H6">INDEX(GEKB!$K$11:$K$30,IFERROR(MATCH(MIN(IF(GEKB!$D$11:$D$30&gt;AVERAGE(B6,C6),GEKB!$D$11:$D$30)),GEKB!$D$11:$D$30),1))</f>
        <v>+II</v>
      </c>
      <c r="I6" s="9" t="str">
        <f t="array" ref="I6">INDEX(DA!$K$11:$K$30,IFERROR(MATCH(MIN(IF(DA!$D$11:$D$30&gt;AVERAGE(B6,C6),DA!$D$11:$D$30)),DA!$D$11:$D$30),1))</f>
        <v>NR</v>
      </c>
      <c r="J6" s="9" t="str">
        <f t="array" ref="J6">INDEX(STKWp!$K$11:$K$30,IFERROR(MATCH(MIN(IF(STKWp!$D$11:$D$30&gt;AVERAGE(B6,C6),STKWp!$D$11:$D$30)),STKWp!$D$11:$D$30),1))</f>
        <v>NR</v>
      </c>
      <c r="K6" s="9" t="str">
        <f t="array" ref="K6">INDEX(BSKW!$K$11:$K$30,IFERROR(MATCH(MIN(IF(BSKW!$D$11:$D$30&gt;AVERAGE(B6,C6),BSKW!$D$11:$D$30)),BSKW!$D$11:$D$30),1))</f>
        <v>NR</v>
      </c>
      <c r="L6" s="12" t="str">
        <f t="array" ref="L6">INDEX(HTKW!$K$11:$K$30,IFERROR(MATCH(MIN(IF(HTKW!$D$11:$D$30&gt;AVERAGE(B6,C6),HTKW!$D$11:$D$30)),HTKW!$D$11:$D$30),1))</f>
        <v>NR</v>
      </c>
    </row>
    <row r="7" spans="2:12" x14ac:dyDescent="0.25">
      <c r="B7" s="8">
        <v>0.22009848399999998</v>
      </c>
      <c r="C7" s="9">
        <v>0.23085095799999999</v>
      </c>
      <c r="D7" s="23" t="str">
        <f>IF(COUNTIF(F7:L7,"D")&gt;0,"D",IF(COUNTIF(F7:L7,"-III")&gt;0,"-III",IF(COUNTIF(F7:L7,"-II")&gt;0,"-II",IF(COUNTIF(F7:L7,"-I")&gt;0,"-I",IF(COUNTIF(F7:L7,"+0")&gt;0,"+0",IF(COUNTIF(F7:L7,"+I")&gt;0,"+I",IF(COUNTIF(F7:L7,"+II")&gt;0,"+II",IF(COUNTIF(F7:L7,"+III")&gt;0,"+III",IF(COUNTIF(F7:L7,"ND")&gt;0,"ND","NR")))))))))</f>
        <v>-III</v>
      </c>
      <c r="E7" s="23" t="str">
        <f>IF(COUNTIF(F7:L7,"-III")&gt;0,"-III",IF(COUNTIF(F7:L7,"-II")&gt;0,"-II",IF(COUNTIF(F7:L7,"-I")&gt;0,"-I",IF(COUNTIF(F7:L7,"+0")&gt;0,"+0",IF(COUNTIF(F7:L7,"+I")&gt;0,"+I",IF(COUNTIF(F7:L7,"+II")&gt;0,"+II",IF(COUNTIF(F7:L7,"+III")&gt;0,"+III",IF(COUNTIF(F7:L7,"ND")&gt;0,"ND","NR"))))))))</f>
        <v>-III</v>
      </c>
      <c r="F7" s="9" t="str">
        <f t="array" ref="F7">INDEX(STPH!$O$11:$O$30,IFERROR(MATCH(MIN(IF(STPH!$D$11:$D$30&gt;AVERAGE(B7,C7),STPH!$D$11:$D$30)),STPH!$D$11:$D$30),1))</f>
        <v>-III</v>
      </c>
      <c r="G7" s="9" t="str">
        <f t="array" ref="G7">INDEX(STBI!$O$11:$O$30,IFERROR(MATCH(MIN(IF(STBI!$D$11:$D$30&gt;AVERAGE(B7,C7),STBI!$D$11:$D$30)),STBI!$D$11:$D$30),1))</f>
        <v>+III</v>
      </c>
      <c r="H7" s="9" t="str">
        <f t="array" ref="H7">INDEX(GEKB!$K$11:$K$30,IFERROR(MATCH(MIN(IF(GEKB!$D$11:$D$30&gt;AVERAGE(B7,C7),GEKB!$D$11:$D$30)),GEKB!$D$11:$D$30),1))</f>
        <v>+II</v>
      </c>
      <c r="I7" s="9" t="str">
        <f t="array" ref="I7">INDEX(DA!$K$11:$K$30,IFERROR(MATCH(MIN(IF(DA!$D$11:$D$30&gt;AVERAGE(B7,C7),DA!$D$11:$D$30)),DA!$D$11:$D$30),1))</f>
        <v>NR</v>
      </c>
      <c r="J7" s="9" t="str">
        <f t="array" ref="J7">INDEX(STKWp!$K$11:$K$30,IFERROR(MATCH(MIN(IF(STKWp!$D$11:$D$30&gt;AVERAGE(B7,C7),STKWp!$D$11:$D$30)),STKWp!$D$11:$D$30),1))</f>
        <v>NR</v>
      </c>
      <c r="K7" s="9" t="str">
        <f t="array" ref="K7">INDEX(BSKW!$K$11:$K$30,IFERROR(MATCH(MIN(IF(BSKW!$D$11:$D$30&gt;AVERAGE(B7,C7),BSKW!$D$11:$D$30)),BSKW!$D$11:$D$30),1))</f>
        <v>NR</v>
      </c>
      <c r="L7" s="12" t="str">
        <f t="array" ref="L7">INDEX(HTKW!$K$11:$K$30,IFERROR(MATCH(MIN(IF(HTKW!$D$11:$D$30&gt;AVERAGE(B7,C7),HTKW!$D$11:$D$30)),HTKW!$D$11:$D$30),1))</f>
        <v>NR</v>
      </c>
    </row>
    <row r="8" spans="2:12" x14ac:dyDescent="0.25">
      <c r="B8" s="8">
        <v>0.23085095799999999</v>
      </c>
      <c r="C8" s="9">
        <v>0.24</v>
      </c>
      <c r="D8" s="23" t="str">
        <f>IF(COUNTIF(F8:L8,"D")&gt;0,"D",IF(COUNTIF(F8:L8,"-III")&gt;0,"-III",IF(COUNTIF(F8:L8,"-II")&gt;0,"-II",IF(COUNTIF(F8:L8,"-I")&gt;0,"-I",IF(COUNTIF(F8:L8,"+0")&gt;0,"+0",IF(COUNTIF(F8:L8,"+I")&gt;0,"+I",IF(COUNTIF(F8:L8,"+II")&gt;0,"+II",IF(COUNTIF(F8:L8,"+III")&gt;0,"+III",IF(COUNTIF(F8:L8,"ND")&gt;0,"ND","NR")))))))))</f>
        <v>-III</v>
      </c>
      <c r="E8" s="23" t="str">
        <f>IF(COUNTIF(F8:L8,"-III")&gt;0,"-III",IF(COUNTIF(F8:L8,"-II")&gt;0,"-II",IF(COUNTIF(F8:L8,"-I")&gt;0,"-I",IF(COUNTIF(F8:L8,"+0")&gt;0,"+0",IF(COUNTIF(F8:L8,"+I")&gt;0,"+I",IF(COUNTIF(F8:L8,"+II")&gt;0,"+II",IF(COUNTIF(F8:L8,"+III")&gt;0,"+III",IF(COUNTIF(F8:L8,"ND")&gt;0,"ND","NR"))))))))</f>
        <v>-III</v>
      </c>
      <c r="F8" s="9" t="str">
        <f t="array" ref="F8">INDEX(STPH!$O$11:$O$30,IFERROR(MATCH(MIN(IF(STPH!$D$11:$D$30&gt;AVERAGE(B8,C8),STPH!$D$11:$D$30)),STPH!$D$11:$D$30),1))</f>
        <v>-III</v>
      </c>
      <c r="G8" s="9" t="str">
        <f t="array" ref="G8">INDEX(STBI!$O$11:$O$30,IFERROR(MATCH(MIN(IF(STBI!$D$11:$D$30&gt;AVERAGE(B8,C8),STBI!$D$11:$D$30)),STBI!$D$11:$D$30),1))</f>
        <v>+III</v>
      </c>
      <c r="H8" s="9" t="str">
        <f t="array" ref="H8">INDEX(GEKB!$K$11:$K$30,IFERROR(MATCH(MIN(IF(GEKB!$D$11:$D$30&gt;AVERAGE(B8,C8),GEKB!$D$11:$D$30)),GEKB!$D$11:$D$30),1))</f>
        <v>+II</v>
      </c>
      <c r="I8" s="9" t="str">
        <f t="array" ref="I8">INDEX(DA!$K$11:$K$30,IFERROR(MATCH(MIN(IF(DA!$D$11:$D$30&gt;AVERAGE(B8,C8),DA!$D$11:$D$30)),DA!$D$11:$D$30),1))</f>
        <v>NR</v>
      </c>
      <c r="J8" s="9" t="str">
        <f t="array" ref="J8">INDEX(STKWp!$K$11:$K$30,IFERROR(MATCH(MIN(IF(STKWp!$D$11:$D$30&gt;AVERAGE(B8,C8),STKWp!$D$11:$D$30)),STKWp!$D$11:$D$30),1))</f>
        <v>+III</v>
      </c>
      <c r="K8" s="9" t="str">
        <f t="array" ref="K8">INDEX(BSKW!$K$11:$K$30,IFERROR(MATCH(MIN(IF(BSKW!$D$11:$D$30&gt;AVERAGE(B8,C8),BSKW!$D$11:$D$30)),BSKW!$D$11:$D$30),1))</f>
        <v>NR</v>
      </c>
      <c r="L8" s="12" t="str">
        <f t="array" ref="L8">INDEX(HTKW!$K$11:$K$30,IFERROR(MATCH(MIN(IF(HTKW!$D$11:$D$30&gt;AVERAGE(B8,C8),HTKW!$D$11:$D$30)),HTKW!$D$11:$D$30),1))</f>
        <v>NR</v>
      </c>
    </row>
    <row r="9" spans="2:12" x14ac:dyDescent="0.25">
      <c r="B9" s="8">
        <v>0.24</v>
      </c>
      <c r="C9" s="9">
        <v>0.240850958</v>
      </c>
      <c r="D9" s="23" t="str">
        <f>IF(COUNTIF(F9:L9,"D")&gt;0,"D",IF(COUNTIF(F9:L9,"-III")&gt;0,"-III",IF(COUNTIF(F9:L9,"-II")&gt;0,"-II",IF(COUNTIF(F9:L9,"-I")&gt;0,"-I",IF(COUNTIF(F9:L9,"+0")&gt;0,"+0",IF(COUNTIF(F9:L9,"+I")&gt;0,"+I",IF(COUNTIF(F9:L9,"+II")&gt;0,"+II",IF(COUNTIF(F9:L9,"+III")&gt;0,"+III",IF(COUNTIF(F9:L9,"ND")&gt;0,"ND","NR")))))))))</f>
        <v>-III</v>
      </c>
      <c r="E9" s="23" t="str">
        <f>IF(COUNTIF(F9:L9,"-III")&gt;0,"-III",IF(COUNTIF(F9:L9,"-II")&gt;0,"-II",IF(COUNTIF(F9:L9,"-I")&gt;0,"-I",IF(COUNTIF(F9:L9,"+0")&gt;0,"+0",IF(COUNTIF(F9:L9,"+I")&gt;0,"+I",IF(COUNTIF(F9:L9,"+II")&gt;0,"+II",IF(COUNTIF(F9:L9,"+III")&gt;0,"+III",IF(COUNTIF(F9:L9,"ND")&gt;0,"ND","NR"))))))))</f>
        <v>-III</v>
      </c>
      <c r="F9" s="9" t="str">
        <f t="array" ref="F9">INDEX(STPH!$O$11:$O$30,IFERROR(MATCH(MIN(IF(STPH!$D$11:$D$30&gt;AVERAGE(B9,C9),STPH!$D$11:$D$30)),STPH!$D$11:$D$30),1))</f>
        <v>-III</v>
      </c>
      <c r="G9" s="9" t="str">
        <f t="array" ref="G9">INDEX(STBI!$O$11:$O$30,IFERROR(MATCH(MIN(IF(STBI!$D$11:$D$30&gt;AVERAGE(B9,C9),STBI!$D$11:$D$30)),STBI!$D$11:$D$30),1))</f>
        <v>+III</v>
      </c>
      <c r="H9" s="9" t="str">
        <f t="array" ref="H9">INDEX(GEKB!$K$11:$K$30,IFERROR(MATCH(MIN(IF(GEKB!$D$11:$D$30&gt;AVERAGE(B9,C9),GEKB!$D$11:$D$30)),GEKB!$D$11:$D$30),1))</f>
        <v>+II</v>
      </c>
      <c r="I9" s="9" t="str">
        <f t="array" ref="I9">INDEX(DA!$K$11:$K$30,IFERROR(MATCH(MIN(IF(DA!$D$11:$D$30&gt;AVERAGE(B9,C9),DA!$D$11:$D$30)),DA!$D$11:$D$30),1))</f>
        <v>NR</v>
      </c>
      <c r="J9" s="9" t="str">
        <f t="array" ref="J9">INDEX(STKWp!$K$11:$K$30,IFERROR(MATCH(MIN(IF(STKWp!$D$11:$D$30&gt;AVERAGE(B9,C9),STKWp!$D$11:$D$30)),STKWp!$D$11:$D$30),1))</f>
        <v>+III</v>
      </c>
      <c r="K9" s="9" t="str">
        <f t="array" ref="K9">INDEX(BSKW!$K$11:$K$30,IFERROR(MATCH(MIN(IF(BSKW!$D$11:$D$30&gt;AVERAGE(B9,C9),BSKW!$D$11:$D$30)),BSKW!$D$11:$D$30),1))</f>
        <v>NR</v>
      </c>
      <c r="L9" s="12" t="str">
        <f t="array" ref="L9">INDEX(HTKW!$K$11:$K$30,IFERROR(MATCH(MIN(IF(HTKW!$D$11:$D$30&gt;AVERAGE(B9,C9),HTKW!$D$11:$D$30)),HTKW!$D$11:$D$30),1))</f>
        <v>NR</v>
      </c>
    </row>
    <row r="10" spans="2:12" x14ac:dyDescent="0.25">
      <c r="B10" s="8">
        <v>0.240850958</v>
      </c>
      <c r="C10" s="9">
        <v>0.34</v>
      </c>
      <c r="D10" s="23" t="str">
        <f>IF(COUNTIF(F10:L10,"D")&gt;0,"D",IF(COUNTIF(F10:L10,"-III")&gt;0,"-III",IF(COUNTIF(F10:L10,"-II")&gt;0,"-II",IF(COUNTIF(F10:L10,"-I")&gt;0,"-I",IF(COUNTIF(F10:L10,"+0")&gt;0,"+0",IF(COUNTIF(F10:L10,"+I")&gt;0,"+I",IF(COUNTIF(F10:L10,"+II")&gt;0,"+II",IF(COUNTIF(F10:L10,"+III")&gt;0,"+III",IF(COUNTIF(F10:L10,"ND")&gt;0,"ND","NR")))))))))</f>
        <v>-III</v>
      </c>
      <c r="E10" s="23" t="str">
        <f>IF(COUNTIF(F10:L10,"-III")&gt;0,"-III",IF(COUNTIF(F10:L10,"-II")&gt;0,"-II",IF(COUNTIF(F10:L10,"-I")&gt;0,"-I",IF(COUNTIF(F10:L10,"+0")&gt;0,"+0",IF(COUNTIF(F10:L10,"+I")&gt;0,"+I",IF(COUNTIF(F10:L10,"+II")&gt;0,"+II",IF(COUNTIF(F10:L10,"+III")&gt;0,"+III",IF(COUNTIF(F10:L10,"ND")&gt;0,"ND","NR"))))))))</f>
        <v>-III</v>
      </c>
      <c r="F10" s="9" t="str">
        <f t="array" ref="F10">INDEX(STPH!$O$11:$O$30,IFERROR(MATCH(MIN(IF(STPH!$D$11:$D$30&gt;AVERAGE(B10,C10),STPH!$D$11:$D$30)),STPH!$D$11:$D$30),1))</f>
        <v>-III</v>
      </c>
      <c r="G10" s="9" t="str">
        <f t="array" ref="G10">INDEX(STBI!$O$11:$O$30,IFERROR(MATCH(MIN(IF(STBI!$D$11:$D$30&gt;AVERAGE(B10,C10),STBI!$D$11:$D$30)),STBI!$D$11:$D$30),1))</f>
        <v>+III</v>
      </c>
      <c r="H10" s="9" t="str">
        <f t="array" ref="H10">INDEX(GEKB!$K$11:$K$30,IFERROR(MATCH(MIN(IF(GEKB!$D$11:$D$30&gt;AVERAGE(B10,C10),GEKB!$D$11:$D$30)),GEKB!$D$11:$D$30),1))</f>
        <v>+II</v>
      </c>
      <c r="I10" s="9" t="str">
        <f t="array" ref="I10">INDEX(DA!$K$11:$K$30,IFERROR(MATCH(MIN(IF(DA!$D$11:$D$30&gt;AVERAGE(B10,C10),DA!$D$11:$D$30)),DA!$D$11:$D$30),1))</f>
        <v>NR</v>
      </c>
      <c r="J10" s="9" t="str">
        <f t="array" ref="J10">INDEX(STKWp!$K$11:$K$30,IFERROR(MATCH(MIN(IF(STKWp!$D$11:$D$30&gt;AVERAGE(B10,C10),STKWp!$D$11:$D$30)),STKWp!$D$11:$D$30),1))</f>
        <v>NR</v>
      </c>
      <c r="K10" s="9" t="str">
        <f t="array" ref="K10">INDEX(BSKW!$K$11:$K$30,IFERROR(MATCH(MIN(IF(BSKW!$D$11:$D$30&gt;AVERAGE(B10,C10),BSKW!$D$11:$D$30)),BSKW!$D$11:$D$30),1))</f>
        <v>NR</v>
      </c>
      <c r="L10" s="12" t="str">
        <f t="array" ref="L10">INDEX(HTKW!$K$11:$K$30,IFERROR(MATCH(MIN(IF(HTKW!$D$11:$D$30&gt;AVERAGE(B10,C10),HTKW!$D$11:$D$30)),HTKW!$D$11:$D$30),1))</f>
        <v>NR</v>
      </c>
    </row>
    <row r="11" spans="2:12" x14ac:dyDescent="0.25">
      <c r="B11" s="8">
        <v>0.34</v>
      </c>
      <c r="C11" s="9">
        <v>0.342187662</v>
      </c>
      <c r="D11" s="23" t="str">
        <f>IF(COUNTIF(F11:L11,"D")&gt;0,"D",IF(COUNTIF(F11:L11,"-III")&gt;0,"-III",IF(COUNTIF(F11:L11,"-II")&gt;0,"-II",IF(COUNTIF(F11:L11,"-I")&gt;0,"-I",IF(COUNTIF(F11:L11,"+0")&gt;0,"+0",IF(COUNTIF(F11:L11,"+I")&gt;0,"+I",IF(COUNTIF(F11:L11,"+II")&gt;0,"+II",IF(COUNTIF(F11:L11,"+III")&gt;0,"+III",IF(COUNTIF(F11:L11,"ND")&gt;0,"ND","NR")))))))))</f>
        <v>-III</v>
      </c>
      <c r="E11" s="23" t="str">
        <f>IF(COUNTIF(F11:L11,"-III")&gt;0,"-III",IF(COUNTIF(F11:L11,"-II")&gt;0,"-II",IF(COUNTIF(F11:L11,"-I")&gt;0,"-I",IF(COUNTIF(F11:L11,"+0")&gt;0,"+0",IF(COUNTIF(F11:L11,"+I")&gt;0,"+I",IF(COUNTIF(F11:L11,"+II")&gt;0,"+II",IF(COUNTIF(F11:L11,"+III")&gt;0,"+III",IF(COUNTIF(F11:L11,"ND")&gt;0,"ND","NR"))))))))</f>
        <v>-III</v>
      </c>
      <c r="F11" s="9" t="str">
        <f t="array" ref="F11">INDEX(STPH!$O$11:$O$30,IFERROR(MATCH(MIN(IF(STPH!$D$11:$D$30&gt;AVERAGE(B11,C11),STPH!$D$11:$D$30)),STPH!$D$11:$D$30),1))</f>
        <v>-III</v>
      </c>
      <c r="G11" s="9" t="str">
        <f t="array" ref="G11">INDEX(STBI!$O$11:$O$30,IFERROR(MATCH(MIN(IF(STBI!$D$11:$D$30&gt;AVERAGE(B11,C11),STBI!$D$11:$D$30)),STBI!$D$11:$D$30),1))</f>
        <v>+III</v>
      </c>
      <c r="H11" s="9" t="str">
        <f t="array" ref="H11">INDEX(GEKB!$K$11:$K$30,IFERROR(MATCH(MIN(IF(GEKB!$D$11:$D$30&gt;AVERAGE(B11,C11),GEKB!$D$11:$D$30)),GEKB!$D$11:$D$30),1))</f>
        <v>+III</v>
      </c>
      <c r="I11" s="9" t="str">
        <f t="array" ref="I11">INDEX(DA!$K$11:$K$30,IFERROR(MATCH(MIN(IF(DA!$D$11:$D$30&gt;AVERAGE(B11,C11),DA!$D$11:$D$30)),DA!$D$11:$D$30),1))</f>
        <v>NR</v>
      </c>
      <c r="J11" s="9" t="str">
        <f t="array" ref="J11">INDEX(STKWp!$K$11:$K$30,IFERROR(MATCH(MIN(IF(STKWp!$D$11:$D$30&gt;AVERAGE(B11,C11),STKWp!$D$11:$D$30)),STKWp!$D$11:$D$30),1))</f>
        <v>NR</v>
      </c>
      <c r="K11" s="9" t="str">
        <f t="array" ref="K11">INDEX(BSKW!$K$11:$K$30,IFERROR(MATCH(MIN(IF(BSKW!$D$11:$D$30&gt;AVERAGE(B11,C11),BSKW!$D$11:$D$30)),BSKW!$D$11:$D$30),1))</f>
        <v>NR</v>
      </c>
      <c r="L11" s="12" t="str">
        <f t="array" ref="L11">INDEX(HTKW!$K$11:$K$30,IFERROR(MATCH(MIN(IF(HTKW!$D$11:$D$30&gt;AVERAGE(B11,C11),HTKW!$D$11:$D$30)),HTKW!$D$11:$D$30),1))</f>
        <v>NR</v>
      </c>
    </row>
    <row r="12" spans="2:12" x14ac:dyDescent="0.25">
      <c r="B12" s="8">
        <v>0.342187662</v>
      </c>
      <c r="C12" s="9">
        <v>0.91</v>
      </c>
      <c r="D12" s="23" t="str">
        <f>IF(COUNTIF(F12:L12,"D")&gt;0,"D",IF(COUNTIF(F12:L12,"-III")&gt;0,"-III",IF(COUNTIF(F12:L12,"-II")&gt;0,"-II",IF(COUNTIF(F12:L12,"-I")&gt;0,"-I",IF(COUNTIF(F12:L12,"+0")&gt;0,"+0",IF(COUNTIF(F12:L12,"+I")&gt;0,"+I",IF(COUNTIF(F12:L12,"+II")&gt;0,"+II",IF(COUNTIF(F12:L12,"+III")&gt;0,"+III",IF(COUNTIF(F12:L12,"ND")&gt;0,"ND","NR")))))))))</f>
        <v>+III</v>
      </c>
      <c r="E12" s="23" t="str">
        <f>IF(COUNTIF(F12:L12,"-III")&gt;0,"-III",IF(COUNTIF(F12:L12,"-II")&gt;0,"-II",IF(COUNTIF(F12:L12,"-I")&gt;0,"-I",IF(COUNTIF(F12:L12,"+0")&gt;0,"+0",IF(COUNTIF(F12:L12,"+I")&gt;0,"+I",IF(COUNTIF(F12:L12,"+II")&gt;0,"+II",IF(COUNTIF(F12:L12,"+III")&gt;0,"+III",IF(COUNTIF(F12:L12,"ND")&gt;0,"ND","NR"))))))))</f>
        <v>+III</v>
      </c>
      <c r="F12" s="9" t="str">
        <f t="array" ref="F12">INDEX(STPH!$O$11:$O$30,IFERROR(MATCH(MIN(IF(STPH!$D$11:$D$30&gt;AVERAGE(B12,C12),STPH!$D$11:$D$30)),STPH!$D$11:$D$30),1))</f>
        <v>+III</v>
      </c>
      <c r="G12" s="9" t="str">
        <f t="array" ref="G12">INDEX(STBI!$O$11:$O$30,IFERROR(MATCH(MIN(IF(STBI!$D$11:$D$30&gt;AVERAGE(B12,C12),STBI!$D$11:$D$30)),STBI!$D$11:$D$30),1))</f>
        <v>+III</v>
      </c>
      <c r="H12" s="9" t="str">
        <f t="array" ref="H12">INDEX(GEKB!$K$11:$K$30,IFERROR(MATCH(MIN(IF(GEKB!$D$11:$D$30&gt;AVERAGE(B12,C12),GEKB!$D$11:$D$30)),GEKB!$D$11:$D$30),1))</f>
        <v>+III</v>
      </c>
      <c r="I12" s="9" t="str">
        <f t="array" ref="I12">INDEX(DA!$K$11:$K$30,IFERROR(MATCH(MIN(IF(DA!$D$11:$D$30&gt;AVERAGE(B12,C12),DA!$D$11:$D$30)),DA!$D$11:$D$30),1))</f>
        <v>NR</v>
      </c>
      <c r="J12" s="9" t="str">
        <f t="array" ref="J12">INDEX(STKWp!$K$11:$K$30,IFERROR(MATCH(MIN(IF(STKWp!$D$11:$D$30&gt;AVERAGE(B12,C12),STKWp!$D$11:$D$30)),STKWp!$D$11:$D$30),1))</f>
        <v>NR</v>
      </c>
      <c r="K12" s="9" t="str">
        <f t="array" ref="K12">INDEX(BSKW!$K$11:$K$30,IFERROR(MATCH(MIN(IF(BSKW!$D$11:$D$30&gt;AVERAGE(B12,C12),BSKW!$D$11:$D$30)),BSKW!$D$11:$D$30),1))</f>
        <v>NR</v>
      </c>
      <c r="L12" s="12" t="str">
        <f t="array" ref="L12">INDEX(HTKW!$K$11:$K$30,IFERROR(MATCH(MIN(IF(HTKW!$D$11:$D$30&gt;AVERAGE(B12,C12),HTKW!$D$11:$D$30)),HTKW!$D$11:$D$30),1))</f>
        <v>NR</v>
      </c>
    </row>
    <row r="13" spans="2:12" x14ac:dyDescent="0.25">
      <c r="B13" s="8">
        <v>0.91</v>
      </c>
      <c r="C13" s="9">
        <v>0.995927067</v>
      </c>
      <c r="D13" s="23" t="str">
        <f>IF(COUNTIF(F13:L13,"D")&gt;0,"D",IF(COUNTIF(F13:L13,"-III")&gt;0,"-III",IF(COUNTIF(F13:L13,"-II")&gt;0,"-II",IF(COUNTIF(F13:L13,"-I")&gt;0,"-I",IF(COUNTIF(F13:L13,"+0")&gt;0,"+0",IF(COUNTIF(F13:L13,"+I")&gt;0,"+I",IF(COUNTIF(F13:L13,"+II")&gt;0,"+II",IF(COUNTIF(F13:L13,"+III")&gt;0,"+III",IF(COUNTIF(F13:L13,"ND")&gt;0,"ND","NR")))))))))</f>
        <v>+III</v>
      </c>
      <c r="E13" s="23" t="str">
        <f>IF(COUNTIF(F13:L13,"-III")&gt;0,"-III",IF(COUNTIF(F13:L13,"-II")&gt;0,"-II",IF(COUNTIF(F13:L13,"-I")&gt;0,"-I",IF(COUNTIF(F13:L13,"+0")&gt;0,"+0",IF(COUNTIF(F13:L13,"+I")&gt;0,"+I",IF(COUNTIF(F13:L13,"+II")&gt;0,"+II",IF(COUNTIF(F13:L13,"+III")&gt;0,"+III",IF(COUNTIF(F13:L13,"ND")&gt;0,"ND","NR"))))))))</f>
        <v>+III</v>
      </c>
      <c r="F13" s="9" t="str">
        <f t="array" ref="F13">INDEX(STPH!$O$11:$O$30,IFERROR(MATCH(MIN(IF(STPH!$D$11:$D$30&gt;AVERAGE(B13,C13),STPH!$D$11:$D$30)),STPH!$D$11:$D$30),1))</f>
        <v>+III</v>
      </c>
      <c r="G13" s="9" t="str">
        <f t="array" ref="G13">INDEX(STBI!$O$11:$O$30,IFERROR(MATCH(MIN(IF(STBI!$D$11:$D$30&gt;AVERAGE(B13,C13),STBI!$D$11:$D$30)),STBI!$D$11:$D$30),1))</f>
        <v>+III</v>
      </c>
      <c r="H13" s="9" t="str">
        <f t="array" ref="H13">INDEX(GEKB!$K$11:$K$30,IFERROR(MATCH(MIN(IF(GEKB!$D$11:$D$30&gt;AVERAGE(B13,C13),GEKB!$D$11:$D$30)),GEKB!$D$11:$D$30),1))</f>
        <v>+III</v>
      </c>
      <c r="I13" s="9" t="str">
        <f t="array" ref="I13">INDEX(DA!$K$11:$K$30,IFERROR(MATCH(MIN(IF(DA!$D$11:$D$30&gt;AVERAGE(B13,C13),DA!$D$11:$D$30)),DA!$D$11:$D$30),1))</f>
        <v>NR</v>
      </c>
      <c r="J13" s="9" t="str">
        <f t="array" ref="J13">INDEX(STKWp!$K$11:$K$30,IFERROR(MATCH(MIN(IF(STKWp!$D$11:$D$30&gt;AVERAGE(B13,C13),STKWp!$D$11:$D$30)),STKWp!$D$11:$D$30),1))</f>
        <v>NR</v>
      </c>
      <c r="K13" s="9" t="str">
        <f t="array" ref="K13">INDEX(BSKW!$K$11:$K$30,IFERROR(MATCH(MIN(IF(BSKW!$D$11:$D$30&gt;AVERAGE(B13,C13),BSKW!$D$11:$D$30)),BSKW!$D$11:$D$30),1))</f>
        <v>NR</v>
      </c>
      <c r="L13" s="12" t="str">
        <f t="array" ref="L13">INDEX(HTKW!$K$11:$K$30,IFERROR(MATCH(MIN(IF(HTKW!$D$11:$D$30&gt;AVERAGE(B13,C13),HTKW!$D$11:$D$30)),HTKW!$D$11:$D$30),1))</f>
        <v>NR</v>
      </c>
    </row>
    <row r="14" spans="2:12" x14ac:dyDescent="0.25">
      <c r="B14" s="8">
        <v>0.995927067</v>
      </c>
      <c r="C14" s="9">
        <v>0.99592706799999997</v>
      </c>
      <c r="D14" s="23" t="str">
        <f>IF(COUNTIF(F14:L14,"D")&gt;0,"D",IF(COUNTIF(F14:L14,"-III")&gt;0,"-III",IF(COUNTIF(F14:L14,"-II")&gt;0,"-II",IF(COUNTIF(F14:L14,"-I")&gt;0,"-I",IF(COUNTIF(F14:L14,"+0")&gt;0,"+0",IF(COUNTIF(F14:L14,"+I")&gt;0,"+I",IF(COUNTIF(F14:L14,"+II")&gt;0,"+II",IF(COUNTIF(F14:L14,"+III")&gt;0,"+III",IF(COUNTIF(F14:L14,"ND")&gt;0,"ND","NR")))))))))</f>
        <v>+I</v>
      </c>
      <c r="E14" s="23" t="str">
        <f>IF(COUNTIF(F14:L14,"-III")&gt;0,"-III",IF(COUNTIF(F14:L14,"-II")&gt;0,"-II",IF(COUNTIF(F14:L14,"-I")&gt;0,"-I",IF(COUNTIF(F14:L14,"+0")&gt;0,"+0",IF(COUNTIF(F14:L14,"+I")&gt;0,"+I",IF(COUNTIF(F14:L14,"+II")&gt;0,"+II",IF(COUNTIF(F14:L14,"+III")&gt;0,"+III",IF(COUNTIF(F14:L14,"ND")&gt;0,"ND","NR"))))))))</f>
        <v>+I</v>
      </c>
      <c r="F14" s="9" t="str">
        <f t="array" ref="F14">INDEX(STPH!$O$11:$O$30,IFERROR(MATCH(MIN(IF(STPH!$D$11:$D$30&gt;AVERAGE(B14,C14),STPH!$D$11:$D$30)),STPH!$D$11:$D$30),1))</f>
        <v>+I</v>
      </c>
      <c r="G14" s="9" t="str">
        <f t="array" ref="G14">INDEX(STBI!$O$11:$O$30,IFERROR(MATCH(MIN(IF(STBI!$D$11:$D$30&gt;AVERAGE(B14,C14),STBI!$D$11:$D$30)),STBI!$D$11:$D$30),1))</f>
        <v>+III</v>
      </c>
      <c r="H14" s="9" t="str">
        <f t="array" ref="H14">INDEX(GEKB!$K$11:$K$30,IFERROR(MATCH(MIN(IF(GEKB!$D$11:$D$30&gt;AVERAGE(B14,C14),GEKB!$D$11:$D$30)),GEKB!$D$11:$D$30),1))</f>
        <v>+III</v>
      </c>
      <c r="I14" s="9" t="str">
        <f t="array" ref="I14">INDEX(DA!$K$11:$K$30,IFERROR(MATCH(MIN(IF(DA!$D$11:$D$30&gt;AVERAGE(B14,C14),DA!$D$11:$D$30)),DA!$D$11:$D$30),1))</f>
        <v>NR</v>
      </c>
      <c r="J14" s="9" t="str">
        <f t="array" ref="J14">INDEX(STKWp!$K$11:$K$30,IFERROR(MATCH(MIN(IF(STKWp!$D$11:$D$30&gt;AVERAGE(B14,C14),STKWp!$D$11:$D$30)),STKWp!$D$11:$D$30),1))</f>
        <v>NR</v>
      </c>
      <c r="K14" s="9" t="str">
        <f t="array" ref="K14">INDEX(BSKW!$K$11:$K$30,IFERROR(MATCH(MIN(IF(BSKW!$D$11:$D$30&gt;AVERAGE(B14,C14),BSKW!$D$11:$D$30)),BSKW!$D$11:$D$30),1))</f>
        <v>NR</v>
      </c>
      <c r="L14" s="12" t="str">
        <f t="array" ref="L14">INDEX(HTKW!$K$11:$K$30,IFERROR(MATCH(MIN(IF(HTKW!$D$11:$D$30&gt;AVERAGE(B14,C14),HTKW!$D$11:$D$30)),HTKW!$D$11:$D$30),1))</f>
        <v>NR</v>
      </c>
    </row>
    <row r="15" spans="2:12" x14ac:dyDescent="0.25">
      <c r="B15" s="8">
        <v>0.99592706799999997</v>
      </c>
      <c r="C15" s="9">
        <v>1.44</v>
      </c>
      <c r="D15" s="23" t="str">
        <f>IF(COUNTIF(F15:L15,"D")&gt;0,"D",IF(COUNTIF(F15:L15,"-III")&gt;0,"-III",IF(COUNTIF(F15:L15,"-II")&gt;0,"-II",IF(COUNTIF(F15:L15,"-I")&gt;0,"-I",IF(COUNTIF(F15:L15,"+0")&gt;0,"+0",IF(COUNTIF(F15:L15,"+I")&gt;0,"+I",IF(COUNTIF(F15:L15,"+II")&gt;0,"+II",IF(COUNTIF(F15:L15,"+III")&gt;0,"+III",IF(COUNTIF(F15:L15,"ND")&gt;0,"ND","NR")))))))))</f>
        <v>+I</v>
      </c>
      <c r="E15" s="23" t="str">
        <f>IF(COUNTIF(F15:L15,"-III")&gt;0,"-III",IF(COUNTIF(F15:L15,"-II")&gt;0,"-II",IF(COUNTIF(F15:L15,"-I")&gt;0,"-I",IF(COUNTIF(F15:L15,"+0")&gt;0,"+0",IF(COUNTIF(F15:L15,"+I")&gt;0,"+I",IF(COUNTIF(F15:L15,"+II")&gt;0,"+II",IF(COUNTIF(F15:L15,"+III")&gt;0,"+III",IF(COUNTIF(F15:L15,"ND")&gt;0,"ND","NR"))))))))</f>
        <v>+I</v>
      </c>
      <c r="F15" s="9" t="str">
        <f t="array" ref="F15">INDEX(STPH!$O$11:$O$30,IFERROR(MATCH(MIN(IF(STPH!$D$11:$D$30&gt;AVERAGE(B15,C15),STPH!$D$11:$D$30)),STPH!$D$11:$D$30),1))</f>
        <v>+I</v>
      </c>
      <c r="G15" s="9" t="str">
        <f t="array" ref="G15">INDEX(STBI!$O$11:$O$30,IFERROR(MATCH(MIN(IF(STBI!$D$11:$D$30&gt;AVERAGE(B15,C15),STBI!$D$11:$D$30)),STBI!$D$11:$D$30),1))</f>
        <v>+III</v>
      </c>
      <c r="H15" s="9" t="str">
        <f t="array" ref="H15">INDEX(GEKB!$K$11:$K$30,IFERROR(MATCH(MIN(IF(GEKB!$D$11:$D$30&gt;AVERAGE(B15,C15),GEKB!$D$11:$D$30)),GEKB!$D$11:$D$30),1))</f>
        <v>+III</v>
      </c>
      <c r="I15" s="9" t="str">
        <f t="array" ref="I15">INDEX(DA!$K$11:$K$30,IFERROR(MATCH(MIN(IF(DA!$D$11:$D$30&gt;AVERAGE(B15,C15),DA!$D$11:$D$30)),DA!$D$11:$D$30),1))</f>
        <v>NR</v>
      </c>
      <c r="J15" s="9" t="str">
        <f t="array" ref="J15">INDEX(STKWp!$K$11:$K$30,IFERROR(MATCH(MIN(IF(STKWp!$D$11:$D$30&gt;AVERAGE(B15,C15),STKWp!$D$11:$D$30)),STKWp!$D$11:$D$30),1))</f>
        <v>NR</v>
      </c>
      <c r="K15" s="9" t="str">
        <f t="array" ref="K15">INDEX(BSKW!$K$11:$K$30,IFERROR(MATCH(MIN(IF(BSKW!$D$11:$D$30&gt;AVERAGE(B15,C15),BSKW!$D$11:$D$30)),BSKW!$D$11:$D$30),1))</f>
        <v>NR</v>
      </c>
      <c r="L15" s="12" t="str">
        <f t="array" ref="L15">INDEX(HTKW!$K$11:$K$30,IFERROR(MATCH(MIN(IF(HTKW!$D$11:$D$30&gt;AVERAGE(B15,C15),HTKW!$D$11:$D$30)),HTKW!$D$11:$D$30),1))</f>
        <v>NR</v>
      </c>
    </row>
    <row r="16" spans="2:12" x14ac:dyDescent="0.25">
      <c r="B16" s="8">
        <v>1.44</v>
      </c>
      <c r="C16" s="9">
        <v>1.545093896</v>
      </c>
      <c r="D16" s="23" t="str">
        <f>IF(COUNTIF(F16:L16,"D")&gt;0,"D",IF(COUNTIF(F16:L16,"-III")&gt;0,"-III",IF(COUNTIF(F16:L16,"-II")&gt;0,"-II",IF(COUNTIF(F16:L16,"-I")&gt;0,"-I",IF(COUNTIF(F16:L16,"+0")&gt;0,"+0",IF(COUNTIF(F16:L16,"+I")&gt;0,"+I",IF(COUNTIF(F16:L16,"+II")&gt;0,"+II",IF(COUNTIF(F16:L16,"+III")&gt;0,"+III",IF(COUNTIF(F16:L16,"ND")&gt;0,"ND","NR")))))))))</f>
        <v>+I</v>
      </c>
      <c r="E16" s="23" t="str">
        <f>IF(COUNTIF(F16:L16,"-III")&gt;0,"-III",IF(COUNTIF(F16:L16,"-II")&gt;0,"-II",IF(COUNTIF(F16:L16,"-I")&gt;0,"-I",IF(COUNTIF(F16:L16,"+0")&gt;0,"+0",IF(COUNTIF(F16:L16,"+I")&gt;0,"+I",IF(COUNTIF(F16:L16,"+II")&gt;0,"+II",IF(COUNTIF(F16:L16,"+III")&gt;0,"+III",IF(COUNTIF(F16:L16,"ND")&gt;0,"ND","NR"))))))))</f>
        <v>+I</v>
      </c>
      <c r="F16" s="9" t="str">
        <f t="array" ref="F16">INDEX(STPH!$O$11:$O$30,IFERROR(MATCH(MIN(IF(STPH!$D$11:$D$30&gt;AVERAGE(B16,C16),STPH!$D$11:$D$30)),STPH!$D$11:$D$30),1))</f>
        <v>+I</v>
      </c>
      <c r="G16" s="9" t="str">
        <f t="array" ref="G16">INDEX(STBI!$O$11:$O$30,IFERROR(MATCH(MIN(IF(STBI!$D$11:$D$30&gt;AVERAGE(B16,C16),STBI!$D$11:$D$30)),STBI!$D$11:$D$30),1))</f>
        <v>+III</v>
      </c>
      <c r="H16" s="9" t="str">
        <f t="array" ref="H16">INDEX(GEKB!$K$11:$K$30,IFERROR(MATCH(MIN(IF(GEKB!$D$11:$D$30&gt;AVERAGE(B16,C16),GEKB!$D$11:$D$30)),GEKB!$D$11:$D$30),1))</f>
        <v>+II</v>
      </c>
      <c r="I16" s="9" t="str">
        <f t="array" ref="I16">INDEX(DA!$K$11:$K$30,IFERROR(MATCH(MIN(IF(DA!$D$11:$D$30&gt;AVERAGE(B16,C16),DA!$D$11:$D$30)),DA!$D$11:$D$30),1))</f>
        <v>NR</v>
      </c>
      <c r="J16" s="9" t="str">
        <f t="array" ref="J16">INDEX(STKWp!$K$11:$K$30,IFERROR(MATCH(MIN(IF(STKWp!$D$11:$D$30&gt;AVERAGE(B16,C16),STKWp!$D$11:$D$30)),STKWp!$D$11:$D$30),1))</f>
        <v>NR</v>
      </c>
      <c r="K16" s="9" t="str">
        <f t="array" ref="K16">INDEX(BSKW!$K$11:$K$30,IFERROR(MATCH(MIN(IF(BSKW!$D$11:$D$30&gt;AVERAGE(B16,C16),BSKW!$D$11:$D$30)),BSKW!$D$11:$D$30),1))</f>
        <v>NR</v>
      </c>
      <c r="L16" s="12" t="str">
        <f t="array" ref="L16">INDEX(HTKW!$K$11:$K$30,IFERROR(MATCH(MIN(IF(HTKW!$D$11:$D$30&gt;AVERAGE(B16,C16),HTKW!$D$11:$D$30)),HTKW!$D$11:$D$30),1))</f>
        <v>NR</v>
      </c>
    </row>
    <row r="17" spans="2:12" x14ac:dyDescent="0.25">
      <c r="B17" s="8">
        <v>1.545093896</v>
      </c>
      <c r="C17" s="9">
        <v>1.812946862</v>
      </c>
      <c r="D17" s="23" t="str">
        <f>IF(COUNTIF(F17:L17,"D")&gt;0,"D",IF(COUNTIF(F17:L17,"-III")&gt;0,"-III",IF(COUNTIF(F17:L17,"-II")&gt;0,"-II",IF(COUNTIF(F17:L17,"-I")&gt;0,"-I",IF(COUNTIF(F17:L17,"+0")&gt;0,"+0",IF(COUNTIF(F17:L17,"+I")&gt;0,"+I",IF(COUNTIF(F17:L17,"+II")&gt;0,"+II",IF(COUNTIF(F17:L17,"+III")&gt;0,"+III",IF(COUNTIF(F17:L17,"ND")&gt;0,"ND","NR")))))))))</f>
        <v>+0</v>
      </c>
      <c r="E17" s="23" t="str">
        <f>IF(COUNTIF(F17:L17,"-III")&gt;0,"-III",IF(COUNTIF(F17:L17,"-II")&gt;0,"-II",IF(COUNTIF(F17:L17,"-I")&gt;0,"-I",IF(COUNTIF(F17:L17,"+0")&gt;0,"+0",IF(COUNTIF(F17:L17,"+I")&gt;0,"+I",IF(COUNTIF(F17:L17,"+II")&gt;0,"+II",IF(COUNTIF(F17:L17,"+III")&gt;0,"+III",IF(COUNTIF(F17:L17,"ND")&gt;0,"ND","NR"))))))))</f>
        <v>+0</v>
      </c>
      <c r="F17" s="9" t="str">
        <f t="array" ref="F17">INDEX(STPH!$O$11:$O$30,IFERROR(MATCH(MIN(IF(STPH!$D$11:$D$30&gt;AVERAGE(B17,C17),STPH!$D$11:$D$30)),STPH!$D$11:$D$30),1))</f>
        <v>+0</v>
      </c>
      <c r="G17" s="9" t="str">
        <f t="array" ref="G17">INDEX(STBI!$O$11:$O$30,IFERROR(MATCH(MIN(IF(STBI!$D$11:$D$30&gt;AVERAGE(B17,C17),STBI!$D$11:$D$30)),STBI!$D$11:$D$30),1))</f>
        <v>+III</v>
      </c>
      <c r="H17" s="9" t="str">
        <f t="array" ref="H17">INDEX(GEKB!$K$11:$K$30,IFERROR(MATCH(MIN(IF(GEKB!$D$11:$D$30&gt;AVERAGE(B17,C17),GEKB!$D$11:$D$30)),GEKB!$D$11:$D$30),1))</f>
        <v>+II</v>
      </c>
      <c r="I17" s="9" t="str">
        <f t="array" ref="I17">INDEX(DA!$K$11:$K$30,IFERROR(MATCH(MIN(IF(DA!$D$11:$D$30&gt;AVERAGE(B17,C17),DA!$D$11:$D$30)),DA!$D$11:$D$30),1))</f>
        <v>NR</v>
      </c>
      <c r="J17" s="9" t="str">
        <f t="array" ref="J17">INDEX(STKWp!$K$11:$K$30,IFERROR(MATCH(MIN(IF(STKWp!$D$11:$D$30&gt;AVERAGE(B17,C17),STKWp!$D$11:$D$30)),STKWp!$D$11:$D$30),1))</f>
        <v>NR</v>
      </c>
      <c r="K17" s="9" t="str">
        <f t="array" ref="K17">INDEX(BSKW!$K$11:$K$30,IFERROR(MATCH(MIN(IF(BSKW!$D$11:$D$30&gt;AVERAGE(B17,C17),BSKW!$D$11:$D$30)),BSKW!$D$11:$D$30),1))</f>
        <v>NR</v>
      </c>
      <c r="L17" s="12" t="str">
        <f t="array" ref="L17">INDEX(HTKW!$K$11:$K$30,IFERROR(MATCH(MIN(IF(HTKW!$D$11:$D$30&gt;AVERAGE(B17,C17),HTKW!$D$11:$D$30)),HTKW!$D$11:$D$30),1))</f>
        <v>NR</v>
      </c>
    </row>
    <row r="18" spans="2:12" x14ac:dyDescent="0.25">
      <c r="B18" s="8">
        <v>1.812946862</v>
      </c>
      <c r="C18" s="9">
        <v>1.96</v>
      </c>
      <c r="D18" s="23" t="str">
        <f>IF(COUNTIF(F18:L18,"D")&gt;0,"D",IF(COUNTIF(F18:L18,"-III")&gt;0,"-III",IF(COUNTIF(F18:L18,"-II")&gt;0,"-II",IF(COUNTIF(F18:L18,"-I")&gt;0,"-I",IF(COUNTIF(F18:L18,"+0")&gt;0,"+0",IF(COUNTIF(F18:L18,"+I")&gt;0,"+I",IF(COUNTIF(F18:L18,"+II")&gt;0,"+II",IF(COUNTIF(F18:L18,"+III")&gt;0,"+III",IF(COUNTIF(F18:L18,"ND")&gt;0,"ND","NR")))))))))</f>
        <v>+0</v>
      </c>
      <c r="E18" s="23" t="str">
        <f>IF(COUNTIF(F18:L18,"-III")&gt;0,"-III",IF(COUNTIF(F18:L18,"-II")&gt;0,"-II",IF(COUNTIF(F18:L18,"-I")&gt;0,"-I",IF(COUNTIF(F18:L18,"+0")&gt;0,"+0",IF(COUNTIF(F18:L18,"+I")&gt;0,"+I",IF(COUNTIF(F18:L18,"+II")&gt;0,"+II",IF(COUNTIF(F18:L18,"+III")&gt;0,"+III",IF(COUNTIF(F18:L18,"ND")&gt;0,"ND","NR"))))))))</f>
        <v>+0</v>
      </c>
      <c r="F18" s="9" t="str">
        <f t="array" ref="F18">INDEX(STPH!$O$11:$O$30,IFERROR(MATCH(MIN(IF(STPH!$D$11:$D$30&gt;AVERAGE(B18,C18),STPH!$D$11:$D$30)),STPH!$D$11:$D$30),1))</f>
        <v>+0</v>
      </c>
      <c r="G18" s="9" t="str">
        <f t="array" ref="G18">INDEX(STBI!$O$11:$O$30,IFERROR(MATCH(MIN(IF(STBI!$D$11:$D$30&gt;AVERAGE(B18,C18),STBI!$D$11:$D$30)),STBI!$D$11:$D$30),1))</f>
        <v>+III</v>
      </c>
      <c r="H18" s="9" t="str">
        <f t="array" ref="H18">INDEX(GEKB!$K$11:$K$30,IFERROR(MATCH(MIN(IF(GEKB!$D$11:$D$30&gt;AVERAGE(B18,C18),GEKB!$D$11:$D$30)),GEKB!$D$11:$D$30),1))</f>
        <v>+II</v>
      </c>
      <c r="I18" s="9" t="str">
        <f t="array" ref="I18">INDEX(DA!$K$11:$K$30,IFERROR(MATCH(MIN(IF(DA!$D$11:$D$30&gt;AVERAGE(B18,C18),DA!$D$11:$D$30)),DA!$D$11:$D$30),1))</f>
        <v>NR</v>
      </c>
      <c r="J18" s="9" t="str">
        <f t="array" ref="J18">INDEX(STKWp!$K$11:$K$30,IFERROR(MATCH(MIN(IF(STKWp!$D$11:$D$30&gt;AVERAGE(B18,C18),STKWp!$D$11:$D$30)),STKWp!$D$11:$D$30),1))</f>
        <v>NR</v>
      </c>
      <c r="K18" s="9" t="str">
        <f t="array" ref="K18">INDEX(BSKW!$K$11:$K$30,IFERROR(MATCH(MIN(IF(BSKW!$D$11:$D$30&gt;AVERAGE(B18,C18),BSKW!$D$11:$D$30)),BSKW!$D$11:$D$30),1))</f>
        <v>NR</v>
      </c>
      <c r="L18" s="12" t="str">
        <f t="array" ref="L18">INDEX(HTKW!$K$11:$K$30,IFERROR(MATCH(MIN(IF(HTKW!$D$11:$D$30&gt;AVERAGE(B18,C18),HTKW!$D$11:$D$30)),HTKW!$D$11:$D$30),1))</f>
        <v>NR</v>
      </c>
    </row>
    <row r="19" spans="2:12" x14ac:dyDescent="0.25">
      <c r="B19" s="8">
        <v>1.96</v>
      </c>
      <c r="C19" s="9">
        <v>2.4900000000000002</v>
      </c>
      <c r="D19" s="23" t="str">
        <f>IF(COUNTIF(F19:L19,"D")&gt;0,"D",IF(COUNTIF(F19:L19,"-III")&gt;0,"-III",IF(COUNTIF(F19:L19,"-II")&gt;0,"-II",IF(COUNTIF(F19:L19,"-I")&gt;0,"-I",IF(COUNTIF(F19:L19,"+0")&gt;0,"+0",IF(COUNTIF(F19:L19,"+I")&gt;0,"+I",IF(COUNTIF(F19:L19,"+II")&gt;0,"+II",IF(COUNTIF(F19:L19,"+III")&gt;0,"+III",IF(COUNTIF(F19:L19,"ND")&gt;0,"ND","NR")))))))))</f>
        <v>+0</v>
      </c>
      <c r="E19" s="23" t="str">
        <f>IF(COUNTIF(F19:L19,"-III")&gt;0,"-III",IF(COUNTIF(F19:L19,"-II")&gt;0,"-II",IF(COUNTIF(F19:L19,"-I")&gt;0,"-I",IF(COUNTIF(F19:L19,"+0")&gt;0,"+0",IF(COUNTIF(F19:L19,"+I")&gt;0,"+I",IF(COUNTIF(F19:L19,"+II")&gt;0,"+II",IF(COUNTIF(F19:L19,"+III")&gt;0,"+III",IF(COUNTIF(F19:L19,"ND")&gt;0,"ND","NR"))))))))</f>
        <v>+0</v>
      </c>
      <c r="F19" s="9" t="str">
        <f t="array" ref="F19">INDEX(STPH!$O$11:$O$30,IFERROR(MATCH(MIN(IF(STPH!$D$11:$D$30&gt;AVERAGE(B19,C19),STPH!$D$11:$D$30)),STPH!$D$11:$D$30),1))</f>
        <v>+0</v>
      </c>
      <c r="G19" s="9" t="str">
        <f t="array" ref="G19">INDEX(STBI!$O$11:$O$30,IFERROR(MATCH(MIN(IF(STBI!$D$11:$D$30&gt;AVERAGE(B19,C19),STBI!$D$11:$D$30)),STBI!$D$11:$D$30),1))</f>
        <v>+III</v>
      </c>
      <c r="H19" s="9" t="str">
        <f t="array" ref="H19">INDEX(GEKB!$K$11:$K$30,IFERROR(MATCH(MIN(IF(GEKB!$D$11:$D$30&gt;AVERAGE(B19,C19),GEKB!$D$11:$D$30)),GEKB!$D$11:$D$30),1))</f>
        <v>+II</v>
      </c>
      <c r="I19" s="9" t="str">
        <f t="array" ref="I19">INDEX(DA!$K$11:$K$30,IFERROR(MATCH(MIN(IF(DA!$D$11:$D$30&gt;AVERAGE(B19,C19),DA!$D$11:$D$30)),DA!$D$11:$D$30),1))</f>
        <v>NR</v>
      </c>
      <c r="J19" s="9" t="str">
        <f t="array" ref="J19">INDEX(STKWp!$K$11:$K$30,IFERROR(MATCH(MIN(IF(STKWp!$D$11:$D$30&gt;AVERAGE(B19,C19),STKWp!$D$11:$D$30)),STKWp!$D$11:$D$30),1))</f>
        <v>NR</v>
      </c>
      <c r="K19" s="9" t="str">
        <f t="array" ref="K19">INDEX(BSKW!$K$11:$K$30,IFERROR(MATCH(MIN(IF(BSKW!$D$11:$D$30&gt;AVERAGE(B19,C19),BSKW!$D$11:$D$30)),BSKW!$D$11:$D$30),1))</f>
        <v>NR</v>
      </c>
      <c r="L19" s="12" t="str">
        <f t="array" ref="L19">INDEX(HTKW!$K$11:$K$30,IFERROR(MATCH(MIN(IF(HTKW!$D$11:$D$30&gt;AVERAGE(B19,C19),HTKW!$D$11:$D$30)),HTKW!$D$11:$D$30),1))</f>
        <v>NR</v>
      </c>
    </row>
    <row r="20" spans="2:12" x14ac:dyDescent="0.25">
      <c r="B20" s="8">
        <v>2.4900000000000002</v>
      </c>
      <c r="C20" s="9">
        <v>2.5196520410000001</v>
      </c>
      <c r="D20" s="23" t="str">
        <f>IF(COUNTIF(F20:L20,"D")&gt;0,"D",IF(COUNTIF(F20:L20,"-III")&gt;0,"-III",IF(COUNTIF(F20:L20,"-II")&gt;0,"-II",IF(COUNTIF(F20:L20,"-I")&gt;0,"-I",IF(COUNTIF(F20:L20,"+0")&gt;0,"+0",IF(COUNTIF(F20:L20,"+I")&gt;0,"+I",IF(COUNTIF(F20:L20,"+II")&gt;0,"+II",IF(COUNTIF(F20:L20,"+III")&gt;0,"+III",IF(COUNTIF(F20:L20,"ND")&gt;0,"ND","NR")))))))))</f>
        <v>+0</v>
      </c>
      <c r="E20" s="23" t="str">
        <f>IF(COUNTIF(F20:L20,"-III")&gt;0,"-III",IF(COUNTIF(F20:L20,"-II")&gt;0,"-II",IF(COUNTIF(F20:L20,"-I")&gt;0,"-I",IF(COUNTIF(F20:L20,"+0")&gt;0,"+0",IF(COUNTIF(F20:L20,"+I")&gt;0,"+I",IF(COUNTIF(F20:L20,"+II")&gt;0,"+II",IF(COUNTIF(F20:L20,"+III")&gt;0,"+III",IF(COUNTIF(F20:L20,"ND")&gt;0,"ND","NR"))))))))</f>
        <v>+0</v>
      </c>
      <c r="F20" s="9" t="str">
        <f t="array" ref="F20">INDEX(STPH!$O$11:$O$30,IFERROR(MATCH(MIN(IF(STPH!$D$11:$D$30&gt;AVERAGE(B20,C20),STPH!$D$11:$D$30)),STPH!$D$11:$D$30),1))</f>
        <v>+0</v>
      </c>
      <c r="G20" s="9" t="str">
        <f t="array" ref="G20">INDEX(STBI!$O$11:$O$30,IFERROR(MATCH(MIN(IF(STBI!$D$11:$D$30&gt;AVERAGE(B20,C20),STBI!$D$11:$D$30)),STBI!$D$11:$D$30),1))</f>
        <v>+III</v>
      </c>
      <c r="H20" s="9" t="str">
        <f t="array" ref="H20">INDEX(GEKB!$K$11:$K$30,IFERROR(MATCH(MIN(IF(GEKB!$D$11:$D$30&gt;AVERAGE(B20,C20),GEKB!$D$11:$D$30)),GEKB!$D$11:$D$30),1))</f>
        <v>+III</v>
      </c>
      <c r="I20" s="9" t="str">
        <f t="array" ref="I20">INDEX(DA!$K$11:$K$30,IFERROR(MATCH(MIN(IF(DA!$D$11:$D$30&gt;AVERAGE(B20,C20),DA!$D$11:$D$30)),DA!$D$11:$D$30),1))</f>
        <v>NR</v>
      </c>
      <c r="J20" s="9" t="str">
        <f t="array" ref="J20">INDEX(STKWp!$K$11:$K$30,IFERROR(MATCH(MIN(IF(STKWp!$D$11:$D$30&gt;AVERAGE(B20,C20),STKWp!$D$11:$D$30)),STKWp!$D$11:$D$30),1))</f>
        <v>NR</v>
      </c>
      <c r="K20" s="9" t="str">
        <f t="array" ref="K20">INDEX(BSKW!$K$11:$K$30,IFERROR(MATCH(MIN(IF(BSKW!$D$11:$D$30&gt;AVERAGE(B20,C20),BSKW!$D$11:$D$30)),BSKW!$D$11:$D$30),1))</f>
        <v>NR</v>
      </c>
      <c r="L20" s="12" t="str">
        <f t="array" ref="L20">INDEX(HTKW!$K$11:$K$30,IFERROR(MATCH(MIN(IF(HTKW!$D$11:$D$30&gt;AVERAGE(B20,C20),HTKW!$D$11:$D$30)),HTKW!$D$11:$D$30),1))</f>
        <v>NR</v>
      </c>
    </row>
    <row r="21" spans="2:12" x14ac:dyDescent="0.25">
      <c r="B21" s="8">
        <v>2.5196520410000001</v>
      </c>
      <c r="C21" s="9">
        <v>3.01</v>
      </c>
      <c r="D21" s="23" t="str">
        <f>IF(COUNTIF(F21:L21,"D")&gt;0,"D",IF(COUNTIF(F21:L21,"-III")&gt;0,"-III",IF(COUNTIF(F21:L21,"-II")&gt;0,"-II",IF(COUNTIF(F21:L21,"-I")&gt;0,"-I",IF(COUNTIF(F21:L21,"+0")&gt;0,"+0",IF(COUNTIF(F21:L21,"+I")&gt;0,"+I",IF(COUNTIF(F21:L21,"+II")&gt;0,"+II",IF(COUNTIF(F21:L21,"+III")&gt;0,"+III",IF(COUNTIF(F21:L21,"ND")&gt;0,"ND","NR")))))))))</f>
        <v>+I</v>
      </c>
      <c r="E21" s="23" t="str">
        <f>IF(COUNTIF(F21:L21,"-III")&gt;0,"-III",IF(COUNTIF(F21:L21,"-II")&gt;0,"-II",IF(COUNTIF(F21:L21,"-I")&gt;0,"-I",IF(COUNTIF(F21:L21,"+0")&gt;0,"+0",IF(COUNTIF(F21:L21,"+I")&gt;0,"+I",IF(COUNTIF(F21:L21,"+II")&gt;0,"+II",IF(COUNTIF(F21:L21,"+III")&gt;0,"+III",IF(COUNTIF(F21:L21,"ND")&gt;0,"ND","NR"))))))))</f>
        <v>+I</v>
      </c>
      <c r="F21" s="9" t="str">
        <f t="array" ref="F21">INDEX(STPH!$O$11:$O$30,IFERROR(MATCH(MIN(IF(STPH!$D$11:$D$30&gt;AVERAGE(B21,C21),STPH!$D$11:$D$30)),STPH!$D$11:$D$30),1))</f>
        <v>+I</v>
      </c>
      <c r="G21" s="9" t="str">
        <f t="array" ref="G21">INDEX(STBI!$O$11:$O$30,IFERROR(MATCH(MIN(IF(STBI!$D$11:$D$30&gt;AVERAGE(B21,C21),STBI!$D$11:$D$30)),STBI!$D$11:$D$30),1))</f>
        <v>+III</v>
      </c>
      <c r="H21" s="9" t="str">
        <f t="array" ref="H21">INDEX(GEKB!$K$11:$K$30,IFERROR(MATCH(MIN(IF(GEKB!$D$11:$D$30&gt;AVERAGE(B21,C21),GEKB!$D$11:$D$30)),GEKB!$D$11:$D$30),1))</f>
        <v>+III</v>
      </c>
      <c r="I21" s="9" t="str">
        <f t="array" ref="I21">INDEX(DA!$K$11:$K$30,IFERROR(MATCH(MIN(IF(DA!$D$11:$D$30&gt;AVERAGE(B21,C21),DA!$D$11:$D$30)),DA!$D$11:$D$30),1))</f>
        <v>NR</v>
      </c>
      <c r="J21" s="9" t="str">
        <f t="array" ref="J21">INDEX(STKWp!$K$11:$K$30,IFERROR(MATCH(MIN(IF(STKWp!$D$11:$D$30&gt;AVERAGE(B21,C21),STKWp!$D$11:$D$30)),STKWp!$D$11:$D$30),1))</f>
        <v>NR</v>
      </c>
      <c r="K21" s="9" t="str">
        <f t="array" ref="K21">INDEX(BSKW!$K$11:$K$30,IFERROR(MATCH(MIN(IF(BSKW!$D$11:$D$30&gt;AVERAGE(B21,C21),BSKW!$D$11:$D$30)),BSKW!$D$11:$D$30),1))</f>
        <v>NR</v>
      </c>
      <c r="L21" s="12" t="str">
        <f t="array" ref="L21">INDEX(HTKW!$K$11:$K$30,IFERROR(MATCH(MIN(IF(HTKW!$D$11:$D$30&gt;AVERAGE(B21,C21),HTKW!$D$11:$D$30)),HTKW!$D$11:$D$30),1))</f>
        <v>NR</v>
      </c>
    </row>
    <row r="22" spans="2:12" x14ac:dyDescent="0.25">
      <c r="B22" s="8">
        <v>3.01</v>
      </c>
      <c r="C22" s="9">
        <v>3.313767881</v>
      </c>
      <c r="D22" s="23" t="str">
        <f>IF(COUNTIF(F22:L22,"D")&gt;0,"D",IF(COUNTIF(F22:L22,"-III")&gt;0,"-III",IF(COUNTIF(F22:L22,"-II")&gt;0,"-II",IF(COUNTIF(F22:L22,"-I")&gt;0,"-I",IF(COUNTIF(F22:L22,"+0")&gt;0,"+0",IF(COUNTIF(F22:L22,"+I")&gt;0,"+I",IF(COUNTIF(F22:L22,"+II")&gt;0,"+II",IF(COUNTIF(F22:L22,"+III")&gt;0,"+III",IF(COUNTIF(F22:L22,"ND")&gt;0,"ND","NR")))))))))</f>
        <v>+I</v>
      </c>
      <c r="E22" s="23" t="str">
        <f>IF(COUNTIF(F22:L22,"-III")&gt;0,"-III",IF(COUNTIF(F22:L22,"-II")&gt;0,"-II",IF(COUNTIF(F22:L22,"-I")&gt;0,"-I",IF(COUNTIF(F22:L22,"+0")&gt;0,"+0",IF(COUNTIF(F22:L22,"+I")&gt;0,"+I",IF(COUNTIF(F22:L22,"+II")&gt;0,"+II",IF(COUNTIF(F22:L22,"+III")&gt;0,"+III",IF(COUNTIF(F22:L22,"ND")&gt;0,"ND","NR"))))))))</f>
        <v>+I</v>
      </c>
      <c r="F22" s="9" t="str">
        <f t="array" ref="F22">INDEX(STPH!$O$11:$O$30,IFERROR(MATCH(MIN(IF(STPH!$D$11:$D$30&gt;AVERAGE(B22,C22),STPH!$D$11:$D$30)),STPH!$D$11:$D$30),1))</f>
        <v>+I</v>
      </c>
      <c r="G22" s="9" t="str">
        <f t="array" ref="G22">INDEX(STBI!$O$11:$O$30,IFERROR(MATCH(MIN(IF(STBI!$D$11:$D$30&gt;AVERAGE(B22,C22),STBI!$D$11:$D$30)),STBI!$D$11:$D$30),1))</f>
        <v>+III</v>
      </c>
      <c r="H22" s="9" t="str">
        <f t="array" ref="H22">INDEX(GEKB!$K$11:$K$30,IFERROR(MATCH(MIN(IF(GEKB!$D$11:$D$30&gt;AVERAGE(B22,C22),GEKB!$D$11:$D$30)),GEKB!$D$11:$D$30),1))</f>
        <v>+II</v>
      </c>
      <c r="I22" s="9" t="str">
        <f t="array" ref="I22">INDEX(DA!$K$11:$K$30,IFERROR(MATCH(MIN(IF(DA!$D$11:$D$30&gt;AVERAGE(B22,C22),DA!$D$11:$D$30)),DA!$D$11:$D$30),1))</f>
        <v>NR</v>
      </c>
      <c r="J22" s="9" t="str">
        <f t="array" ref="J22">INDEX(STKWp!$K$11:$K$30,IFERROR(MATCH(MIN(IF(STKWp!$D$11:$D$30&gt;AVERAGE(B22,C22),STKWp!$D$11:$D$30)),STKWp!$D$11:$D$30),1))</f>
        <v>NR</v>
      </c>
      <c r="K22" s="9" t="str">
        <f t="array" ref="K22">INDEX(BSKW!$K$11:$K$30,IFERROR(MATCH(MIN(IF(BSKW!$D$11:$D$30&gt;AVERAGE(B22,C22),BSKW!$D$11:$D$30)),BSKW!$D$11:$D$30),1))</f>
        <v>NR</v>
      </c>
      <c r="L22" s="12" t="str">
        <f t="array" ref="L22">INDEX(HTKW!$K$11:$K$30,IFERROR(MATCH(MIN(IF(HTKW!$D$11:$D$30&gt;AVERAGE(B22,C22),HTKW!$D$11:$D$30)),HTKW!$D$11:$D$30),1))</f>
        <v>NR</v>
      </c>
    </row>
    <row r="23" spans="2:12" x14ac:dyDescent="0.25">
      <c r="B23" s="8">
        <v>3.313767881</v>
      </c>
      <c r="C23" s="9">
        <v>3.327915993</v>
      </c>
      <c r="D23" s="23" t="str">
        <f>IF(COUNTIF(F23:L23,"D")&gt;0,"D",IF(COUNTIF(F23:L23,"-III")&gt;0,"-III",IF(COUNTIF(F23:L23,"-II")&gt;0,"-II",IF(COUNTIF(F23:L23,"-I")&gt;0,"-I",IF(COUNTIF(F23:L23,"+0")&gt;0,"+0",IF(COUNTIF(F23:L23,"+I")&gt;0,"+I",IF(COUNTIF(F23:L23,"+II")&gt;0,"+II",IF(COUNTIF(F23:L23,"+III")&gt;0,"+III",IF(COUNTIF(F23:L23,"ND")&gt;0,"ND","NR")))))))))</f>
        <v>+I</v>
      </c>
      <c r="E23" s="23" t="str">
        <f>IF(COUNTIF(F23:L23,"-III")&gt;0,"-III",IF(COUNTIF(F23:L23,"-II")&gt;0,"-II",IF(COUNTIF(F23:L23,"-I")&gt;0,"-I",IF(COUNTIF(F23:L23,"+0")&gt;0,"+0",IF(COUNTIF(F23:L23,"+I")&gt;0,"+I",IF(COUNTIF(F23:L23,"+II")&gt;0,"+II",IF(COUNTIF(F23:L23,"+III")&gt;0,"+III",IF(COUNTIF(F23:L23,"ND")&gt;0,"ND","NR"))))))))</f>
        <v>+I</v>
      </c>
      <c r="F23" s="9" t="str">
        <f t="array" ref="F23">INDEX(STPH!$O$11:$O$30,IFERROR(MATCH(MIN(IF(STPH!$D$11:$D$30&gt;AVERAGE(B23,C23),STPH!$D$11:$D$30)),STPH!$D$11:$D$30),1))</f>
        <v>+I</v>
      </c>
      <c r="G23" s="9" t="str">
        <f t="array" ref="G23">INDEX(STBI!$O$11:$O$30,IFERROR(MATCH(MIN(IF(STBI!$D$11:$D$30&gt;AVERAGE(B23,C23),STBI!$D$11:$D$30)),STBI!$D$11:$D$30),1))</f>
        <v>+III</v>
      </c>
      <c r="H23" s="9" t="str">
        <f t="array" ref="H23">INDEX(GEKB!$K$11:$K$30,IFERROR(MATCH(MIN(IF(GEKB!$D$11:$D$30&gt;AVERAGE(B23,C23),GEKB!$D$11:$D$30)),GEKB!$D$11:$D$30),1))</f>
        <v>+II</v>
      </c>
      <c r="I23" s="9" t="str">
        <f t="array" ref="I23">INDEX(DA!$K$11:$K$30,IFERROR(MATCH(MIN(IF(DA!$D$11:$D$30&gt;AVERAGE(B23,C23),DA!$D$11:$D$30)),DA!$D$11:$D$30),1))</f>
        <v>NR</v>
      </c>
      <c r="J23" s="9" t="str">
        <f t="array" ref="J23">INDEX(STKWp!$K$11:$K$30,IFERROR(MATCH(MIN(IF(STKWp!$D$11:$D$30&gt;AVERAGE(B23,C23),STKWp!$D$11:$D$30)),STKWp!$D$11:$D$30),1))</f>
        <v>NR</v>
      </c>
      <c r="K23" s="9" t="str">
        <f t="array" ref="K23">INDEX(BSKW!$K$11:$K$30,IFERROR(MATCH(MIN(IF(BSKW!$D$11:$D$30&gt;AVERAGE(B23,C23),BSKW!$D$11:$D$30)),BSKW!$D$11:$D$30),1))</f>
        <v>NR</v>
      </c>
      <c r="L23" s="12" t="str">
        <f t="array" ref="L23">INDEX(HTKW!$K$11:$K$30,IFERROR(MATCH(MIN(IF(HTKW!$D$11:$D$30&gt;AVERAGE(B23,C23),HTKW!$D$11:$D$30)),HTKW!$D$11:$D$30),1))</f>
        <v>NR</v>
      </c>
    </row>
    <row r="24" spans="2:12" x14ac:dyDescent="0.25">
      <c r="B24" s="8">
        <v>3.327915993</v>
      </c>
      <c r="C24" s="9">
        <v>3.54</v>
      </c>
      <c r="D24" s="23" t="str">
        <f>IF(COUNTIF(F24:L24,"D")&gt;0,"D",IF(COUNTIF(F24:L24,"-III")&gt;0,"-III",IF(COUNTIF(F24:L24,"-II")&gt;0,"-II",IF(COUNTIF(F24:L24,"-I")&gt;0,"-I",IF(COUNTIF(F24:L24,"+0")&gt;0,"+0",IF(COUNTIF(F24:L24,"+I")&gt;0,"+I",IF(COUNTIF(F24:L24,"+II")&gt;0,"+II",IF(COUNTIF(F24:L24,"+III")&gt;0,"+III",IF(COUNTIF(F24:L24,"ND")&gt;0,"ND","NR")))))))))</f>
        <v>-II</v>
      </c>
      <c r="E24" s="23" t="str">
        <f>IF(COUNTIF(F24:L24,"-III")&gt;0,"-III",IF(COUNTIF(F24:L24,"-II")&gt;0,"-II",IF(COUNTIF(F24:L24,"-I")&gt;0,"-I",IF(COUNTIF(F24:L24,"+0")&gt;0,"+0",IF(COUNTIF(F24:L24,"+I")&gt;0,"+I",IF(COUNTIF(F24:L24,"+II")&gt;0,"+II",IF(COUNTIF(F24:L24,"+III")&gt;0,"+III",IF(COUNTIF(F24:L24,"ND")&gt;0,"ND","NR"))))))))</f>
        <v>-II</v>
      </c>
      <c r="F24" s="9" t="str">
        <f t="array" ref="F24">INDEX(STPH!$O$11:$O$30,IFERROR(MATCH(MIN(IF(STPH!$D$11:$D$30&gt;AVERAGE(B24,C24),STPH!$D$11:$D$30)),STPH!$D$11:$D$30),1))</f>
        <v>-II</v>
      </c>
      <c r="G24" s="9" t="str">
        <f t="array" ref="G24">INDEX(STBI!$O$11:$O$30,IFERROR(MATCH(MIN(IF(STBI!$D$11:$D$30&gt;AVERAGE(B24,C24),STBI!$D$11:$D$30)),STBI!$D$11:$D$30),1))</f>
        <v>+III</v>
      </c>
      <c r="H24" s="9" t="str">
        <f t="array" ref="H24">INDEX(GEKB!$K$11:$K$30,IFERROR(MATCH(MIN(IF(GEKB!$D$11:$D$30&gt;AVERAGE(B24,C24),GEKB!$D$11:$D$30)),GEKB!$D$11:$D$30),1))</f>
        <v>+II</v>
      </c>
      <c r="I24" s="9" t="str">
        <f t="array" ref="I24">INDEX(DA!$K$11:$K$30,IFERROR(MATCH(MIN(IF(DA!$D$11:$D$30&gt;AVERAGE(B24,C24),DA!$D$11:$D$30)),DA!$D$11:$D$30),1))</f>
        <v>NR</v>
      </c>
      <c r="J24" s="9" t="str">
        <f t="array" ref="J24">INDEX(STKWp!$K$11:$K$30,IFERROR(MATCH(MIN(IF(STKWp!$D$11:$D$30&gt;AVERAGE(B24,C24),STKWp!$D$11:$D$30)),STKWp!$D$11:$D$30),1))</f>
        <v>NR</v>
      </c>
      <c r="K24" s="9" t="str">
        <f t="array" ref="K24">INDEX(BSKW!$K$11:$K$30,IFERROR(MATCH(MIN(IF(BSKW!$D$11:$D$30&gt;AVERAGE(B24,C24),BSKW!$D$11:$D$30)),BSKW!$D$11:$D$30),1))</f>
        <v>NR</v>
      </c>
      <c r="L24" s="12" t="str">
        <f t="array" ref="L24">INDEX(HTKW!$K$11:$K$30,IFERROR(MATCH(MIN(IF(HTKW!$D$11:$D$30&gt;AVERAGE(B24,C24),HTKW!$D$11:$D$30)),HTKW!$D$11:$D$30),1))</f>
        <v>NR</v>
      </c>
    </row>
    <row r="25" spans="2:12" x14ac:dyDescent="0.25">
      <c r="B25" s="8">
        <v>3.54</v>
      </c>
      <c r="C25" s="9">
        <v>4.0599999999999996</v>
      </c>
      <c r="D25" s="23" t="str">
        <f>IF(COUNTIF(F25:L25,"D")&gt;0,"D",IF(COUNTIF(F25:L25,"-III")&gt;0,"-III",IF(COUNTIF(F25:L25,"-II")&gt;0,"-II",IF(COUNTIF(F25:L25,"-I")&gt;0,"-I",IF(COUNTIF(F25:L25,"+0")&gt;0,"+0",IF(COUNTIF(F25:L25,"+I")&gt;0,"+I",IF(COUNTIF(F25:L25,"+II")&gt;0,"+II",IF(COUNTIF(F25:L25,"+III")&gt;0,"+III",IF(COUNTIF(F25:L25,"ND")&gt;0,"ND","NR")))))))))</f>
        <v>-II</v>
      </c>
      <c r="E25" s="23" t="str">
        <f>IF(COUNTIF(F25:L25,"-III")&gt;0,"-III",IF(COUNTIF(F25:L25,"-II")&gt;0,"-II",IF(COUNTIF(F25:L25,"-I")&gt;0,"-I",IF(COUNTIF(F25:L25,"+0")&gt;0,"+0",IF(COUNTIF(F25:L25,"+I")&gt;0,"+I",IF(COUNTIF(F25:L25,"+II")&gt;0,"+II",IF(COUNTIF(F25:L25,"+III")&gt;0,"+III",IF(COUNTIF(F25:L25,"ND")&gt;0,"ND","NR"))))))))</f>
        <v>-II</v>
      </c>
      <c r="F25" s="9" t="str">
        <f t="array" ref="F25">INDEX(STPH!$O$11:$O$30,IFERROR(MATCH(MIN(IF(STPH!$D$11:$D$30&gt;AVERAGE(B25,C25),STPH!$D$11:$D$30)),STPH!$D$11:$D$30),1))</f>
        <v>-II</v>
      </c>
      <c r="G25" s="9" t="str">
        <f t="array" ref="G25">INDEX(STBI!$O$11:$O$30,IFERROR(MATCH(MIN(IF(STBI!$D$11:$D$30&gt;AVERAGE(B25,C25),STBI!$D$11:$D$30)),STBI!$D$11:$D$30),1))</f>
        <v>+III</v>
      </c>
      <c r="H25" s="9" t="str">
        <f t="array" ref="H25">INDEX(GEKB!$K$11:$K$30,IFERROR(MATCH(MIN(IF(GEKB!$D$11:$D$30&gt;AVERAGE(B25,C25),GEKB!$D$11:$D$30)),GEKB!$D$11:$D$30),1))</f>
        <v>+II</v>
      </c>
      <c r="I25" s="9" t="str">
        <f t="array" ref="I25">INDEX(DA!$K$11:$K$30,IFERROR(MATCH(MIN(IF(DA!$D$11:$D$30&gt;AVERAGE(B25,C25),DA!$D$11:$D$30)),DA!$D$11:$D$30),1))</f>
        <v>NR</v>
      </c>
      <c r="J25" s="9" t="str">
        <f t="array" ref="J25">INDEX(STKWp!$K$11:$K$30,IFERROR(MATCH(MIN(IF(STKWp!$D$11:$D$30&gt;AVERAGE(B25,C25),STKWp!$D$11:$D$30)),STKWp!$D$11:$D$30),1))</f>
        <v>NR</v>
      </c>
      <c r="K25" s="9" t="str">
        <f t="array" ref="K25">INDEX(BSKW!$K$11:$K$30,IFERROR(MATCH(MIN(IF(BSKW!$D$11:$D$30&gt;AVERAGE(B25,C25),BSKW!$D$11:$D$30)),BSKW!$D$11:$D$30),1))</f>
        <v>NR</v>
      </c>
      <c r="L25" s="12" t="str">
        <f t="array" ref="L25">INDEX(HTKW!$K$11:$K$30,IFERROR(MATCH(MIN(IF(HTKW!$D$11:$D$30&gt;AVERAGE(B25,C25),HTKW!$D$11:$D$30)),HTKW!$D$11:$D$30),1))</f>
        <v>NR</v>
      </c>
    </row>
    <row r="26" spans="2:12" x14ac:dyDescent="0.25">
      <c r="B26" s="8">
        <v>4.0599999999999996</v>
      </c>
      <c r="C26" s="9">
        <v>4.3705976250000003</v>
      </c>
      <c r="D26" s="23" t="str">
        <f>IF(COUNTIF(F26:L26,"D")&gt;0,"D",IF(COUNTIF(F26:L26,"-III")&gt;0,"-III",IF(COUNTIF(F26:L26,"-II")&gt;0,"-II",IF(COUNTIF(F26:L26,"-I")&gt;0,"-I",IF(COUNTIF(F26:L26,"+0")&gt;0,"+0",IF(COUNTIF(F26:L26,"+I")&gt;0,"+I",IF(COUNTIF(F26:L26,"+II")&gt;0,"+II",IF(COUNTIF(F26:L26,"+III")&gt;0,"+III",IF(COUNTIF(F26:L26,"ND")&gt;0,"ND","NR")))))))))</f>
        <v>-II</v>
      </c>
      <c r="E26" s="23" t="str">
        <f>IF(COUNTIF(F26:L26,"-III")&gt;0,"-III",IF(COUNTIF(F26:L26,"-II")&gt;0,"-II",IF(COUNTIF(F26:L26,"-I")&gt;0,"-I",IF(COUNTIF(F26:L26,"+0")&gt;0,"+0",IF(COUNTIF(F26:L26,"+I")&gt;0,"+I",IF(COUNTIF(F26:L26,"+II")&gt;0,"+II",IF(COUNTIF(F26:L26,"+III")&gt;0,"+III",IF(COUNTIF(F26:L26,"ND")&gt;0,"ND","NR"))))))))</f>
        <v>-II</v>
      </c>
      <c r="F26" s="9" t="str">
        <f t="array" ref="F26">INDEX(STPH!$O$11:$O$30,IFERROR(MATCH(MIN(IF(STPH!$D$11:$D$30&gt;AVERAGE(B26,C26),STPH!$D$11:$D$30)),STPH!$D$11:$D$30),1))</f>
        <v>-II</v>
      </c>
      <c r="G26" s="9" t="str">
        <f t="array" ref="G26">INDEX(STBI!$O$11:$O$30,IFERROR(MATCH(MIN(IF(STBI!$D$11:$D$30&gt;AVERAGE(B26,C26),STBI!$D$11:$D$30)),STBI!$D$11:$D$30),1))</f>
        <v>+III</v>
      </c>
      <c r="H26" s="9" t="str">
        <f t="array" ref="H26">INDEX(GEKB!$K$11:$K$30,IFERROR(MATCH(MIN(IF(GEKB!$D$11:$D$30&gt;AVERAGE(B26,C26),GEKB!$D$11:$D$30)),GEKB!$D$11:$D$30),1))</f>
        <v>+III</v>
      </c>
      <c r="I26" s="9" t="str">
        <f t="array" ref="I26">INDEX(DA!$K$11:$K$30,IFERROR(MATCH(MIN(IF(DA!$D$11:$D$30&gt;AVERAGE(B26,C26),DA!$D$11:$D$30)),DA!$D$11:$D$30),1))</f>
        <v>NR</v>
      </c>
      <c r="J26" s="9" t="str">
        <f t="array" ref="J26">INDEX(STKWp!$K$11:$K$30,IFERROR(MATCH(MIN(IF(STKWp!$D$11:$D$30&gt;AVERAGE(B26,C26),STKWp!$D$11:$D$30)),STKWp!$D$11:$D$30),1))</f>
        <v>NR</v>
      </c>
      <c r="K26" s="9" t="str">
        <f t="array" ref="K26">INDEX(BSKW!$K$11:$K$30,IFERROR(MATCH(MIN(IF(BSKW!$D$11:$D$30&gt;AVERAGE(B26,C26),BSKW!$D$11:$D$30)),BSKW!$D$11:$D$30),1))</f>
        <v>NR</v>
      </c>
      <c r="L26" s="12" t="str">
        <f t="array" ref="L26">INDEX(HTKW!$K$11:$K$30,IFERROR(MATCH(MIN(IF(HTKW!$D$11:$D$30&gt;AVERAGE(B26,C26),HTKW!$D$11:$D$30)),HTKW!$D$11:$D$30),1))</f>
        <v>NR</v>
      </c>
    </row>
    <row r="27" spans="2:12" x14ac:dyDescent="0.25">
      <c r="B27" s="8">
        <v>4.3705976250000003</v>
      </c>
      <c r="C27" s="9">
        <v>4.58</v>
      </c>
      <c r="D27" s="23" t="str">
        <f>IF(COUNTIF(F27:L27,"D")&gt;0,"D",IF(COUNTIF(F27:L27,"-III")&gt;0,"-III",IF(COUNTIF(F27:L27,"-II")&gt;0,"-II",IF(COUNTIF(F27:L27,"-I")&gt;0,"-I",IF(COUNTIF(F27:L27,"+0")&gt;0,"+0",IF(COUNTIF(F27:L27,"+I")&gt;0,"+I",IF(COUNTIF(F27:L27,"+II")&gt;0,"+II",IF(COUNTIF(F27:L27,"+III")&gt;0,"+III",IF(COUNTIF(F27:L27,"ND")&gt;0,"ND","NR")))))))))</f>
        <v>-II</v>
      </c>
      <c r="E27" s="23" t="str">
        <f>IF(COUNTIF(F27:L27,"-III")&gt;0,"-III",IF(COUNTIF(F27:L27,"-II")&gt;0,"-II",IF(COUNTIF(F27:L27,"-I")&gt;0,"-I",IF(COUNTIF(F27:L27,"+0")&gt;0,"+0",IF(COUNTIF(F27:L27,"+I")&gt;0,"+I",IF(COUNTIF(F27:L27,"+II")&gt;0,"+II",IF(COUNTIF(F27:L27,"+III")&gt;0,"+III",IF(COUNTIF(F27:L27,"ND")&gt;0,"ND","NR"))))))))</f>
        <v>-II</v>
      </c>
      <c r="F27" s="9" t="str">
        <f t="array" ref="F27">INDEX(STPH!$O$11:$O$30,IFERROR(MATCH(MIN(IF(STPH!$D$11:$D$30&gt;AVERAGE(B27,C27),STPH!$D$11:$D$30)),STPH!$D$11:$D$30),1))</f>
        <v>-II</v>
      </c>
      <c r="G27" s="9" t="str">
        <f t="array" ref="G27">INDEX(STBI!$O$11:$O$30,IFERROR(MATCH(MIN(IF(STBI!$D$11:$D$30&gt;AVERAGE(B27,C27),STBI!$D$11:$D$30)),STBI!$D$11:$D$30),1))</f>
        <v>+III</v>
      </c>
      <c r="H27" s="9" t="str">
        <f t="array" ref="H27">INDEX(GEKB!$K$11:$K$30,IFERROR(MATCH(MIN(IF(GEKB!$D$11:$D$30&gt;AVERAGE(B27,C27),GEKB!$D$11:$D$30)),GEKB!$D$11:$D$30),1))</f>
        <v>+III</v>
      </c>
      <c r="I27" s="9" t="str">
        <f t="array" ref="I27">INDEX(DA!$K$11:$K$30,IFERROR(MATCH(MIN(IF(DA!$D$11:$D$30&gt;AVERAGE(B27,C27),DA!$D$11:$D$30)),DA!$D$11:$D$30),1))</f>
        <v>NR</v>
      </c>
      <c r="J27" s="9" t="str">
        <f t="array" ref="J27">INDEX(STKWp!$K$11:$K$30,IFERROR(MATCH(MIN(IF(STKWp!$D$11:$D$30&gt;AVERAGE(B27,C27),STKWp!$D$11:$D$30)),STKWp!$D$11:$D$30),1))</f>
        <v>NR</v>
      </c>
      <c r="K27" s="9" t="str">
        <f t="array" ref="K27">INDEX(BSKW!$K$11:$K$30,IFERROR(MATCH(MIN(IF(BSKW!$D$11:$D$30&gt;AVERAGE(B27,C27),BSKW!$D$11:$D$30)),BSKW!$D$11:$D$30),1))</f>
        <v>NR</v>
      </c>
      <c r="L27" s="12" t="str">
        <f t="array" ref="L27">INDEX(HTKW!$K$11:$K$30,IFERROR(MATCH(MIN(IF(HTKW!$D$11:$D$30&gt;AVERAGE(B27,C27),HTKW!$D$11:$D$30)),HTKW!$D$11:$D$30),1))</f>
        <v>NR</v>
      </c>
    </row>
    <row r="28" spans="2:12" x14ac:dyDescent="0.25">
      <c r="B28" s="8">
        <v>4.58</v>
      </c>
      <c r="C28" s="9">
        <v>5.1100000000000003</v>
      </c>
      <c r="D28" s="23" t="str">
        <f>IF(COUNTIF(F28:L28,"D")&gt;0,"D",IF(COUNTIF(F28:L28,"-III")&gt;0,"-III",IF(COUNTIF(F28:L28,"-II")&gt;0,"-II",IF(COUNTIF(F28:L28,"-I")&gt;0,"-I",IF(COUNTIF(F28:L28,"+0")&gt;0,"+0",IF(COUNTIF(F28:L28,"+I")&gt;0,"+I",IF(COUNTIF(F28:L28,"+II")&gt;0,"+II",IF(COUNTIF(F28:L28,"+III")&gt;0,"+III",IF(COUNTIF(F28:L28,"ND")&gt;0,"ND","NR")))))))))</f>
        <v>-II</v>
      </c>
      <c r="E28" s="23" t="str">
        <f>IF(COUNTIF(F28:L28,"-III")&gt;0,"-III",IF(COUNTIF(F28:L28,"-II")&gt;0,"-II",IF(COUNTIF(F28:L28,"-I")&gt;0,"-I",IF(COUNTIF(F28:L28,"+0")&gt;0,"+0",IF(COUNTIF(F28:L28,"+I")&gt;0,"+I",IF(COUNTIF(F28:L28,"+II")&gt;0,"+II",IF(COUNTIF(F28:L28,"+III")&gt;0,"+III",IF(COUNTIF(F28:L28,"ND")&gt;0,"ND","NR"))))))))</f>
        <v>-II</v>
      </c>
      <c r="F28" s="9" t="str">
        <f t="array" ref="F28">INDEX(STPH!$O$11:$O$30,IFERROR(MATCH(MIN(IF(STPH!$D$11:$D$30&gt;AVERAGE(B28,C28),STPH!$D$11:$D$30)),STPH!$D$11:$D$30),1))</f>
        <v>-II</v>
      </c>
      <c r="G28" s="9" t="str">
        <f t="array" ref="G28">INDEX(STBI!$O$11:$O$30,IFERROR(MATCH(MIN(IF(STBI!$D$11:$D$30&gt;AVERAGE(B28,C28),STBI!$D$11:$D$30)),STBI!$D$11:$D$30),1))</f>
        <v>+III</v>
      </c>
      <c r="H28" s="9" t="str">
        <f t="array" ref="H28">INDEX(GEKB!$K$11:$K$30,IFERROR(MATCH(MIN(IF(GEKB!$D$11:$D$30&gt;AVERAGE(B28,C28),GEKB!$D$11:$D$30)),GEKB!$D$11:$D$30),1))</f>
        <v>+III</v>
      </c>
      <c r="I28" s="9" t="str">
        <f t="array" ref="I28">INDEX(DA!$K$11:$K$30,IFERROR(MATCH(MIN(IF(DA!$D$11:$D$30&gt;AVERAGE(B28,C28),DA!$D$11:$D$30)),DA!$D$11:$D$30),1))</f>
        <v>NR</v>
      </c>
      <c r="J28" s="9" t="str">
        <f t="array" ref="J28">INDEX(STKWp!$K$11:$K$30,IFERROR(MATCH(MIN(IF(STKWp!$D$11:$D$30&gt;AVERAGE(B28,C28),STKWp!$D$11:$D$30)),STKWp!$D$11:$D$30),1))</f>
        <v>NR</v>
      </c>
      <c r="K28" s="9" t="str">
        <f t="array" ref="K28">INDEX(BSKW!$K$11:$K$30,IFERROR(MATCH(MIN(IF(BSKW!$D$11:$D$30&gt;AVERAGE(B28,C28),BSKW!$D$11:$D$30)),BSKW!$D$11:$D$30),1))</f>
        <v>NR</v>
      </c>
      <c r="L28" s="12" t="str">
        <f t="array" ref="L28">INDEX(HTKW!$K$11:$K$30,IFERROR(MATCH(MIN(IF(HTKW!$D$11:$D$30&gt;AVERAGE(B28,C28),HTKW!$D$11:$D$30)),HTKW!$D$11:$D$30),1))</f>
        <v>NR</v>
      </c>
    </row>
    <row r="29" spans="2:12" x14ac:dyDescent="0.25">
      <c r="B29" s="8">
        <v>5.1100000000000003</v>
      </c>
      <c r="C29" s="9">
        <v>5.64</v>
      </c>
      <c r="D29" s="23" t="str">
        <f>IF(COUNTIF(F29:L29,"D")&gt;0,"D",IF(COUNTIF(F29:L29,"-III")&gt;0,"-III",IF(COUNTIF(F29:L29,"-II")&gt;0,"-II",IF(COUNTIF(F29:L29,"-I")&gt;0,"-I",IF(COUNTIF(F29:L29,"+0")&gt;0,"+0",IF(COUNTIF(F29:L29,"+I")&gt;0,"+I",IF(COUNTIF(F29:L29,"+II")&gt;0,"+II",IF(COUNTIF(F29:L29,"+III")&gt;0,"+III",IF(COUNTIF(F29:L29,"ND")&gt;0,"ND","NR")))))))))</f>
        <v>-II</v>
      </c>
      <c r="E29" s="23" t="str">
        <f>IF(COUNTIF(F29:L29,"-III")&gt;0,"-III",IF(COUNTIF(F29:L29,"-II")&gt;0,"-II",IF(COUNTIF(F29:L29,"-I")&gt;0,"-I",IF(COUNTIF(F29:L29,"+0")&gt;0,"+0",IF(COUNTIF(F29:L29,"+I")&gt;0,"+I",IF(COUNTIF(F29:L29,"+II")&gt;0,"+II",IF(COUNTIF(F29:L29,"+III")&gt;0,"+III",IF(COUNTIF(F29:L29,"ND")&gt;0,"ND","NR"))))))))</f>
        <v>-II</v>
      </c>
      <c r="F29" s="9" t="str">
        <f t="array" ref="F29">INDEX(STPH!$O$11:$O$30,IFERROR(MATCH(MIN(IF(STPH!$D$11:$D$30&gt;AVERAGE(B29,C29),STPH!$D$11:$D$30)),STPH!$D$11:$D$30),1))</f>
        <v>-II</v>
      </c>
      <c r="G29" s="9" t="str">
        <f t="array" ref="G29">INDEX(STBI!$O$11:$O$30,IFERROR(MATCH(MIN(IF(STBI!$D$11:$D$30&gt;AVERAGE(B29,C29),STBI!$D$11:$D$30)),STBI!$D$11:$D$30),1))</f>
        <v>+III</v>
      </c>
      <c r="H29" s="9" t="str">
        <f t="array" ref="H29">INDEX(GEKB!$K$11:$K$30,IFERROR(MATCH(MIN(IF(GEKB!$D$11:$D$30&gt;AVERAGE(B29,C29),GEKB!$D$11:$D$30)),GEKB!$D$11:$D$30),1))</f>
        <v>+III</v>
      </c>
      <c r="I29" s="9" t="str">
        <f t="array" ref="I29">INDEX(DA!$K$11:$K$30,IFERROR(MATCH(MIN(IF(DA!$D$11:$D$30&gt;AVERAGE(B29,C29),DA!$D$11:$D$30)),DA!$D$11:$D$30),1))</f>
        <v>NR</v>
      </c>
      <c r="J29" s="9" t="str">
        <f t="array" ref="J29">INDEX(STKWp!$K$11:$K$30,IFERROR(MATCH(MIN(IF(STKWp!$D$11:$D$30&gt;AVERAGE(B29,C29),STKWp!$D$11:$D$30)),STKWp!$D$11:$D$30),1))</f>
        <v>NR</v>
      </c>
      <c r="K29" s="9" t="str">
        <f t="array" ref="K29">INDEX(BSKW!$K$11:$K$30,IFERROR(MATCH(MIN(IF(BSKW!$D$11:$D$30&gt;AVERAGE(B29,C29),BSKW!$D$11:$D$30)),BSKW!$D$11:$D$30),1))</f>
        <v>NR</v>
      </c>
      <c r="L29" s="12" t="str">
        <f t="array" ref="L29">INDEX(HTKW!$K$11:$K$30,IFERROR(MATCH(MIN(IF(HTKW!$D$11:$D$30&gt;AVERAGE(B29,C29),HTKW!$D$11:$D$30)),HTKW!$D$11:$D$30),1))</f>
        <v>NR</v>
      </c>
    </row>
    <row r="30" spans="2:12" x14ac:dyDescent="0.25">
      <c r="B30" s="8">
        <v>5.64</v>
      </c>
      <c r="C30" s="9">
        <v>5.6951114260000004</v>
      </c>
      <c r="D30" s="23" t="str">
        <f>IF(COUNTIF(F30:L30,"D")&gt;0,"D",IF(COUNTIF(F30:L30,"-III")&gt;0,"-III",IF(COUNTIF(F30:L30,"-II")&gt;0,"-II",IF(COUNTIF(F30:L30,"-I")&gt;0,"-I",IF(COUNTIF(F30:L30,"+0")&gt;0,"+0",IF(COUNTIF(F30:L30,"+I")&gt;0,"+I",IF(COUNTIF(F30:L30,"+II")&gt;0,"+II",IF(COUNTIF(F30:L30,"+III")&gt;0,"+III",IF(COUNTIF(F30:L30,"ND")&gt;0,"ND","NR")))))))))</f>
        <v>-II</v>
      </c>
      <c r="E30" s="23" t="str">
        <f>IF(COUNTIF(F30:L30,"-III")&gt;0,"-III",IF(COUNTIF(F30:L30,"-II")&gt;0,"-II",IF(COUNTIF(F30:L30,"-I")&gt;0,"-I",IF(COUNTIF(F30:L30,"+0")&gt;0,"+0",IF(COUNTIF(F30:L30,"+I")&gt;0,"+I",IF(COUNTIF(F30:L30,"+II")&gt;0,"+II",IF(COUNTIF(F30:L30,"+III")&gt;0,"+III",IF(COUNTIF(F30:L30,"ND")&gt;0,"ND","NR"))))))))</f>
        <v>-II</v>
      </c>
      <c r="F30" s="9" t="str">
        <f t="array" ref="F30">INDEX(STPH!$O$11:$O$30,IFERROR(MATCH(MIN(IF(STPH!$D$11:$D$30&gt;AVERAGE(B30,C30),STPH!$D$11:$D$30)),STPH!$D$11:$D$30),1))</f>
        <v>-II</v>
      </c>
      <c r="G30" s="9" t="str">
        <f t="array" ref="G30">INDEX(STBI!$O$11:$O$30,IFERROR(MATCH(MIN(IF(STBI!$D$11:$D$30&gt;AVERAGE(B30,C30),STBI!$D$11:$D$30)),STBI!$D$11:$D$30),1))</f>
        <v>+III</v>
      </c>
      <c r="H30" s="9" t="str">
        <f t="array" ref="H30">INDEX(GEKB!$K$11:$K$30,IFERROR(MATCH(MIN(IF(GEKB!$D$11:$D$30&gt;AVERAGE(B30,C30),GEKB!$D$11:$D$30)),GEKB!$D$11:$D$30),1))</f>
        <v>+III</v>
      </c>
      <c r="I30" s="9" t="str">
        <f t="array" ref="I30">INDEX(DA!$K$11:$K$30,IFERROR(MATCH(MIN(IF(DA!$D$11:$D$30&gt;AVERAGE(B30,C30),DA!$D$11:$D$30)),DA!$D$11:$D$30),1))</f>
        <v>NR</v>
      </c>
      <c r="J30" s="9" t="str">
        <f t="array" ref="J30">INDEX(STKWp!$K$11:$K$30,IFERROR(MATCH(MIN(IF(STKWp!$D$11:$D$30&gt;AVERAGE(B30,C30),STKWp!$D$11:$D$30)),STKWp!$D$11:$D$30),1))</f>
        <v>NR</v>
      </c>
      <c r="K30" s="9" t="str">
        <f t="array" ref="K30">INDEX(BSKW!$K$11:$K$30,IFERROR(MATCH(MIN(IF(BSKW!$D$11:$D$30&gt;AVERAGE(B30,C30),BSKW!$D$11:$D$30)),BSKW!$D$11:$D$30),1))</f>
        <v>NR</v>
      </c>
      <c r="L30" s="12" t="str">
        <f t="array" ref="L30">INDEX(HTKW!$K$11:$K$30,IFERROR(MATCH(MIN(IF(HTKW!$D$11:$D$30&gt;AVERAGE(B30,C30),HTKW!$D$11:$D$30)),HTKW!$D$11:$D$30),1))</f>
        <v>NR</v>
      </c>
    </row>
    <row r="31" spans="2:12" x14ac:dyDescent="0.25">
      <c r="B31" s="8">
        <v>5.6951114260000004</v>
      </c>
      <c r="C31" s="9">
        <v>6.24</v>
      </c>
      <c r="D31" s="23" t="str">
        <f>IF(COUNTIF(F31:L31,"D")&gt;0,"D",IF(COUNTIF(F31:L31,"-III")&gt;0,"-III",IF(COUNTIF(F31:L31,"-II")&gt;0,"-II",IF(COUNTIF(F31:L31,"-I")&gt;0,"-I",IF(COUNTIF(F31:L31,"+0")&gt;0,"+0",IF(COUNTIF(F31:L31,"+I")&gt;0,"+I",IF(COUNTIF(F31:L31,"+II")&gt;0,"+II",IF(COUNTIF(F31:L31,"+III")&gt;0,"+III",IF(COUNTIF(F31:L31,"ND")&gt;0,"ND","NR")))))))))</f>
        <v>-II</v>
      </c>
      <c r="E31" s="23" t="str">
        <f>IF(COUNTIF(F31:L31,"-III")&gt;0,"-III",IF(COUNTIF(F31:L31,"-II")&gt;0,"-II",IF(COUNTIF(F31:L31,"-I")&gt;0,"-I",IF(COUNTIF(F31:L31,"+0")&gt;0,"+0",IF(COUNTIF(F31:L31,"+I")&gt;0,"+I",IF(COUNTIF(F31:L31,"+II")&gt;0,"+II",IF(COUNTIF(F31:L31,"+III")&gt;0,"+III",IF(COUNTIF(F31:L31,"ND")&gt;0,"ND","NR"))))))))</f>
        <v>-II</v>
      </c>
      <c r="F31" s="9" t="str">
        <f t="array" ref="F31">INDEX(STPH!$O$11:$O$30,IFERROR(MATCH(MIN(IF(STPH!$D$11:$D$30&gt;AVERAGE(B31,C31),STPH!$D$11:$D$30)),STPH!$D$11:$D$30),1))</f>
        <v>-II</v>
      </c>
      <c r="G31" s="9" t="str">
        <f t="array" ref="G31">INDEX(STBI!$O$11:$O$30,IFERROR(MATCH(MIN(IF(STBI!$D$11:$D$30&gt;AVERAGE(B31,C31),STBI!$D$11:$D$30)),STBI!$D$11:$D$30),1))</f>
        <v>+II</v>
      </c>
      <c r="H31" s="9" t="str">
        <f t="array" ref="H31">INDEX(GEKB!$K$11:$K$30,IFERROR(MATCH(MIN(IF(GEKB!$D$11:$D$30&gt;AVERAGE(B31,C31),GEKB!$D$11:$D$30)),GEKB!$D$11:$D$30),1))</f>
        <v>+III</v>
      </c>
      <c r="I31" s="9" t="str">
        <f t="array" ref="I31">INDEX(DA!$K$11:$K$30,IFERROR(MATCH(MIN(IF(DA!$D$11:$D$30&gt;AVERAGE(B31,C31),DA!$D$11:$D$30)),DA!$D$11:$D$30),1))</f>
        <v>NR</v>
      </c>
      <c r="J31" s="9" t="str">
        <f t="array" ref="J31">INDEX(STKWp!$K$11:$K$30,IFERROR(MATCH(MIN(IF(STKWp!$D$11:$D$30&gt;AVERAGE(B31,C31),STKWp!$D$11:$D$30)),STKWp!$D$11:$D$30),1))</f>
        <v>NR</v>
      </c>
      <c r="K31" s="9" t="str">
        <f t="array" ref="K31">INDEX(BSKW!$K$11:$K$30,IFERROR(MATCH(MIN(IF(BSKW!$D$11:$D$30&gt;AVERAGE(B31,C31),BSKW!$D$11:$D$30)),BSKW!$D$11:$D$30),1))</f>
        <v>NR</v>
      </c>
      <c r="L31" s="12" t="str">
        <f t="array" ref="L31">INDEX(HTKW!$K$11:$K$30,IFERROR(MATCH(MIN(IF(HTKW!$D$11:$D$30&gt;AVERAGE(B31,C31),HTKW!$D$11:$D$30)),HTKW!$D$11:$D$30),1))</f>
        <v>NR</v>
      </c>
    </row>
    <row r="32" spans="2:12" x14ac:dyDescent="0.25">
      <c r="B32" s="8">
        <v>6.24</v>
      </c>
      <c r="C32" s="9">
        <v>6.84</v>
      </c>
      <c r="D32" s="23" t="str">
        <f>IF(COUNTIF(F32:L32,"D")&gt;0,"D",IF(COUNTIF(F32:L32,"-III")&gt;0,"-III",IF(COUNTIF(F32:L32,"-II")&gt;0,"-II",IF(COUNTIF(F32:L32,"-I")&gt;0,"-I",IF(COUNTIF(F32:L32,"+0")&gt;0,"+0",IF(COUNTIF(F32:L32,"+I")&gt;0,"+I",IF(COUNTIF(F32:L32,"+II")&gt;0,"+II",IF(COUNTIF(F32:L32,"+III")&gt;0,"+III",IF(COUNTIF(F32:L32,"ND")&gt;0,"ND","NR")))))))))</f>
        <v>-II</v>
      </c>
      <c r="E32" s="23" t="str">
        <f>IF(COUNTIF(F32:L32,"-III")&gt;0,"-III",IF(COUNTIF(F32:L32,"-II")&gt;0,"-II",IF(COUNTIF(F32:L32,"-I")&gt;0,"-I",IF(COUNTIF(F32:L32,"+0")&gt;0,"+0",IF(COUNTIF(F32:L32,"+I")&gt;0,"+I",IF(COUNTIF(F32:L32,"+II")&gt;0,"+II",IF(COUNTIF(F32:L32,"+III")&gt;0,"+III",IF(COUNTIF(F32:L32,"ND")&gt;0,"ND","NR"))))))))</f>
        <v>-II</v>
      </c>
      <c r="F32" s="9" t="str">
        <f t="array" ref="F32">INDEX(STPH!$O$11:$O$30,IFERROR(MATCH(MIN(IF(STPH!$D$11:$D$30&gt;AVERAGE(B32,C32),STPH!$D$11:$D$30)),STPH!$D$11:$D$30),1))</f>
        <v>-II</v>
      </c>
      <c r="G32" s="9" t="str">
        <f t="array" ref="G32">INDEX(STBI!$O$11:$O$30,IFERROR(MATCH(MIN(IF(STBI!$D$11:$D$30&gt;AVERAGE(B32,C32),STBI!$D$11:$D$30)),STBI!$D$11:$D$30),1))</f>
        <v>+II</v>
      </c>
      <c r="H32" s="9" t="str">
        <f t="array" ref="H32">INDEX(GEKB!$K$11:$K$30,IFERROR(MATCH(MIN(IF(GEKB!$D$11:$D$30&gt;AVERAGE(B32,C32),GEKB!$D$11:$D$30)),GEKB!$D$11:$D$30),1))</f>
        <v>+III</v>
      </c>
      <c r="I32" s="9" t="str">
        <f t="array" ref="I32">INDEX(DA!$K$11:$K$30,IFERROR(MATCH(MIN(IF(DA!$D$11:$D$30&gt;AVERAGE(B32,C32),DA!$D$11:$D$30)),DA!$D$11:$D$30),1))</f>
        <v>NR</v>
      </c>
      <c r="J32" s="9" t="str">
        <f t="array" ref="J32">INDEX(STKWp!$K$11:$K$30,IFERROR(MATCH(MIN(IF(STKWp!$D$11:$D$30&gt;AVERAGE(B32,C32),STKWp!$D$11:$D$30)),STKWp!$D$11:$D$30),1))</f>
        <v>NR</v>
      </c>
      <c r="K32" s="9" t="str">
        <f t="array" ref="K32">INDEX(BSKW!$K$11:$K$30,IFERROR(MATCH(MIN(IF(BSKW!$D$11:$D$30&gt;AVERAGE(B32,C32),BSKW!$D$11:$D$30)),BSKW!$D$11:$D$30),1))</f>
        <v>NR</v>
      </c>
      <c r="L32" s="12" t="str">
        <f t="array" ref="L32">INDEX(HTKW!$K$11:$K$30,IFERROR(MATCH(MIN(IF(HTKW!$D$11:$D$30&gt;AVERAGE(B32,C32),HTKW!$D$11:$D$30)),HTKW!$D$11:$D$30),1))</f>
        <v>NR</v>
      </c>
    </row>
    <row r="33" spans="2:12" x14ac:dyDescent="0.25">
      <c r="B33" s="8">
        <v>6.84</v>
      </c>
      <c r="C33" s="9">
        <v>7.41</v>
      </c>
      <c r="D33" s="23" t="str">
        <f>IF(COUNTIF(F33:L33,"D")&gt;0,"D",IF(COUNTIF(F33:L33,"-III")&gt;0,"-III",IF(COUNTIF(F33:L33,"-II")&gt;0,"-II",IF(COUNTIF(F33:L33,"-I")&gt;0,"-I",IF(COUNTIF(F33:L33,"+0")&gt;0,"+0",IF(COUNTIF(F33:L33,"+I")&gt;0,"+I",IF(COUNTIF(F33:L33,"+II")&gt;0,"+II",IF(COUNTIF(F33:L33,"+III")&gt;0,"+III",IF(COUNTIF(F33:L33,"ND")&gt;0,"ND","NR")))))))))</f>
        <v>-II</v>
      </c>
      <c r="E33" s="23" t="str">
        <f>IF(COUNTIF(F33:L33,"-III")&gt;0,"-III",IF(COUNTIF(F33:L33,"-II")&gt;0,"-II",IF(COUNTIF(F33:L33,"-I")&gt;0,"-I",IF(COUNTIF(F33:L33,"+0")&gt;0,"+0",IF(COUNTIF(F33:L33,"+I")&gt;0,"+I",IF(COUNTIF(F33:L33,"+II")&gt;0,"+II",IF(COUNTIF(F33:L33,"+III")&gt;0,"+III",IF(COUNTIF(F33:L33,"ND")&gt;0,"ND","NR"))))))))</f>
        <v>-II</v>
      </c>
      <c r="F33" s="9" t="str">
        <f t="array" ref="F33">INDEX(STPH!$O$11:$O$30,IFERROR(MATCH(MIN(IF(STPH!$D$11:$D$30&gt;AVERAGE(B33,C33),STPH!$D$11:$D$30)),STPH!$D$11:$D$30),1))</f>
        <v>-II</v>
      </c>
      <c r="G33" s="9" t="str">
        <f t="array" ref="G33">INDEX(STBI!$O$11:$O$30,IFERROR(MATCH(MIN(IF(STBI!$D$11:$D$30&gt;AVERAGE(B33,C33),STBI!$D$11:$D$30)),STBI!$D$11:$D$30),1))</f>
        <v>+II</v>
      </c>
      <c r="H33" s="9" t="str">
        <f t="array" ref="H33">INDEX(GEKB!$K$11:$K$30,IFERROR(MATCH(MIN(IF(GEKB!$D$11:$D$30&gt;AVERAGE(B33,C33),GEKB!$D$11:$D$30)),GEKB!$D$11:$D$30),1))</f>
        <v>+III</v>
      </c>
      <c r="I33" s="9" t="str">
        <f t="array" ref="I33">INDEX(DA!$K$11:$K$30,IFERROR(MATCH(MIN(IF(DA!$D$11:$D$30&gt;AVERAGE(B33,C33),DA!$D$11:$D$30)),DA!$D$11:$D$30),1))</f>
        <v>NR</v>
      </c>
      <c r="J33" s="9" t="str">
        <f t="array" ref="J33">INDEX(STKWp!$K$11:$K$30,IFERROR(MATCH(MIN(IF(STKWp!$D$11:$D$30&gt;AVERAGE(B33,C33),STKWp!$D$11:$D$30)),STKWp!$D$11:$D$30),1))</f>
        <v>NR</v>
      </c>
      <c r="K33" s="9" t="str">
        <f t="array" ref="K33">INDEX(BSKW!$K$11:$K$30,IFERROR(MATCH(MIN(IF(BSKW!$D$11:$D$30&gt;AVERAGE(B33,C33),BSKW!$D$11:$D$30)),BSKW!$D$11:$D$30),1))</f>
        <v>NR</v>
      </c>
      <c r="L33" s="12" t="str">
        <f t="array" ref="L33">INDEX(HTKW!$K$11:$K$30,IFERROR(MATCH(MIN(IF(HTKW!$D$11:$D$30&gt;AVERAGE(B33,C33),HTKW!$D$11:$D$30)),HTKW!$D$11:$D$30),1))</f>
        <v>NR</v>
      </c>
    </row>
    <row r="34" spans="2:12" x14ac:dyDescent="0.25">
      <c r="B34" s="8">
        <v>7.41</v>
      </c>
      <c r="C34" s="9">
        <v>7.94</v>
      </c>
      <c r="D34" s="23" t="str">
        <f>IF(COUNTIF(F34:L34,"D")&gt;0,"D",IF(COUNTIF(F34:L34,"-III")&gt;0,"-III",IF(COUNTIF(F34:L34,"-II")&gt;0,"-II",IF(COUNTIF(F34:L34,"-I")&gt;0,"-I",IF(COUNTIF(F34:L34,"+0")&gt;0,"+0",IF(COUNTIF(F34:L34,"+I")&gt;0,"+I",IF(COUNTIF(F34:L34,"+II")&gt;0,"+II",IF(COUNTIF(F34:L34,"+III")&gt;0,"+III",IF(COUNTIF(F34:L34,"ND")&gt;0,"ND","NR")))))))))</f>
        <v>-II</v>
      </c>
      <c r="E34" s="23" t="str">
        <f>IF(COUNTIF(F34:L34,"-III")&gt;0,"-III",IF(COUNTIF(F34:L34,"-II")&gt;0,"-II",IF(COUNTIF(F34:L34,"-I")&gt;0,"-I",IF(COUNTIF(F34:L34,"+0")&gt;0,"+0",IF(COUNTIF(F34:L34,"+I")&gt;0,"+I",IF(COUNTIF(F34:L34,"+II")&gt;0,"+II",IF(COUNTIF(F34:L34,"+III")&gt;0,"+III",IF(COUNTIF(F34:L34,"ND")&gt;0,"ND","NR"))))))))</f>
        <v>-II</v>
      </c>
      <c r="F34" s="9" t="str">
        <f t="array" ref="F34">INDEX(STPH!$O$11:$O$30,IFERROR(MATCH(MIN(IF(STPH!$D$11:$D$30&gt;AVERAGE(B34,C34),STPH!$D$11:$D$30)),STPH!$D$11:$D$30),1))</f>
        <v>-II</v>
      </c>
      <c r="G34" s="9" t="str">
        <f t="array" ref="G34">INDEX(STBI!$O$11:$O$30,IFERROR(MATCH(MIN(IF(STBI!$D$11:$D$30&gt;AVERAGE(B34,C34),STBI!$D$11:$D$30)),STBI!$D$11:$D$30),1))</f>
        <v>+II</v>
      </c>
      <c r="H34" s="9" t="str">
        <f t="array" ref="H34">INDEX(GEKB!$K$11:$K$30,IFERROR(MATCH(MIN(IF(GEKB!$D$11:$D$30&gt;AVERAGE(B34,C34),GEKB!$D$11:$D$30)),GEKB!$D$11:$D$30),1))</f>
        <v>+III</v>
      </c>
      <c r="I34" s="9" t="str">
        <f t="array" ref="I34">INDEX(DA!$K$11:$K$30,IFERROR(MATCH(MIN(IF(DA!$D$11:$D$30&gt;AVERAGE(B34,C34),DA!$D$11:$D$30)),DA!$D$11:$D$30),1))</f>
        <v>NR</v>
      </c>
      <c r="J34" s="9" t="str">
        <f t="array" ref="J34">INDEX(STKWp!$K$11:$K$30,IFERROR(MATCH(MIN(IF(STKWp!$D$11:$D$30&gt;AVERAGE(B34,C34),STKWp!$D$11:$D$30)),STKWp!$D$11:$D$30),1))</f>
        <v>NR</v>
      </c>
      <c r="K34" s="9" t="str">
        <f t="array" ref="K34">INDEX(BSKW!$K$11:$K$30,IFERROR(MATCH(MIN(IF(BSKW!$D$11:$D$30&gt;AVERAGE(B34,C34),BSKW!$D$11:$D$30)),BSKW!$D$11:$D$30),1))</f>
        <v>NR</v>
      </c>
      <c r="L34" s="12" t="str">
        <f t="array" ref="L34">INDEX(HTKW!$K$11:$K$30,IFERROR(MATCH(MIN(IF(HTKW!$D$11:$D$30&gt;AVERAGE(B34,C34),HTKW!$D$11:$D$30)),HTKW!$D$11:$D$30),1))</f>
        <v>NR</v>
      </c>
    </row>
    <row r="35" spans="2:12" x14ac:dyDescent="0.25">
      <c r="B35" s="8">
        <v>7.94</v>
      </c>
      <c r="C35" s="9">
        <v>8.0399999999999991</v>
      </c>
      <c r="D35" s="23" t="str">
        <f>IF(COUNTIF(F35:L35,"D")&gt;0,"D",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)</f>
        <v>-II</v>
      </c>
      <c r="E35" s="23" t="str">
        <f>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</f>
        <v>-II</v>
      </c>
      <c r="F35" s="9" t="str">
        <f t="array" ref="F35">INDEX(STPH!$O$11:$O$30,IFERROR(MATCH(MIN(IF(STPH!$D$11:$D$30&gt;AVERAGE(B35,C35),STPH!$D$11:$D$30)),STPH!$D$11:$D$30),1))</f>
        <v>-II</v>
      </c>
      <c r="G35" s="9" t="str">
        <f t="array" ref="G35">INDEX(STBI!$O$11:$O$30,IFERROR(MATCH(MIN(IF(STBI!$D$11:$D$30&gt;AVERAGE(B35,C35),STBI!$D$11:$D$30)),STBI!$D$11:$D$30),1))</f>
        <v>+II</v>
      </c>
      <c r="H35" s="9" t="str">
        <f t="array" ref="H35">INDEX(GEKB!$K$11:$K$30,IFERROR(MATCH(MIN(IF(GEKB!$D$11:$D$30&gt;AVERAGE(B35,C35),GEKB!$D$11:$D$30)),GEKB!$D$11:$D$30),1))</f>
        <v>+III</v>
      </c>
      <c r="I35" s="9" t="str">
        <f t="array" ref="I35">INDEX(DA!$K$11:$K$30,IFERROR(MATCH(MIN(IF(DA!$D$11:$D$30&gt;AVERAGE(B35,C35),DA!$D$11:$D$30)),DA!$D$11:$D$30),1))</f>
        <v>NR</v>
      </c>
      <c r="J35" s="9" t="str">
        <f t="array" ref="J35">INDEX(STKWp!$K$11:$K$30,IFERROR(MATCH(MIN(IF(STKWp!$D$11:$D$30&gt;AVERAGE(B35,C35),STKWp!$D$11:$D$30)),STKWp!$D$11:$D$30),1))</f>
        <v>NR</v>
      </c>
      <c r="K35" s="9" t="str">
        <f t="array" ref="K35">INDEX(BSKW!$K$11:$K$30,IFERROR(MATCH(MIN(IF(BSKW!$D$11:$D$30&gt;AVERAGE(B35,C35),BSKW!$D$11:$D$30)),BSKW!$D$11:$D$30),1))</f>
        <v>NR</v>
      </c>
      <c r="L35" s="12" t="str">
        <f t="array" ref="L35">INDEX(HTKW!$K$11:$K$30,IFERROR(MATCH(MIN(IF(HTKW!$D$11:$D$30&gt;AVERAGE(B35,C35),HTKW!$D$11:$D$30)),HTKW!$D$11:$D$30),1))</f>
        <v>NR</v>
      </c>
    </row>
    <row r="36" spans="2:12" x14ac:dyDescent="0.25">
      <c r="B36" s="8">
        <v>8.0399999999999991</v>
      </c>
      <c r="C36" s="9">
        <v>8.2464557510000009</v>
      </c>
      <c r="D36" s="23" t="str">
        <f>IF(COUNTIF(F36:L36,"D")&gt;0,"D",IF(COUNTIF(F36:L36,"-III")&gt;0,"-III",IF(COUNTIF(F36:L36,"-II")&gt;0,"-II",IF(COUNTIF(F36:L36,"-I")&gt;0,"-I",IF(COUNTIF(F36:L36,"+0")&gt;0,"+0",IF(COUNTIF(F36:L36,"+I")&gt;0,"+I",IF(COUNTIF(F36:L36,"+II")&gt;0,"+II",IF(COUNTIF(F36:L36,"+III")&gt;0,"+III",IF(COUNTIF(F36:L36,"ND")&gt;0,"ND","NR")))))))))</f>
        <v>-II</v>
      </c>
      <c r="E36" s="23" t="str">
        <f>IF(COUNTIF(F36:L36,"-III")&gt;0,"-III",IF(COUNTIF(F36:L36,"-II")&gt;0,"-II",IF(COUNTIF(F36:L36,"-I")&gt;0,"-I",IF(COUNTIF(F36:L36,"+0")&gt;0,"+0",IF(COUNTIF(F36:L36,"+I")&gt;0,"+I",IF(COUNTIF(F36:L36,"+II")&gt;0,"+II",IF(COUNTIF(F36:L36,"+III")&gt;0,"+III",IF(COUNTIF(F36:L36,"ND")&gt;0,"ND","NR"))))))))</f>
        <v>-II</v>
      </c>
      <c r="F36" s="9" t="str">
        <f t="array" ref="F36">INDEX(STPH!$O$11:$O$30,IFERROR(MATCH(MIN(IF(STPH!$D$11:$D$30&gt;AVERAGE(B36,C36),STPH!$D$11:$D$30)),STPH!$D$11:$D$30),1))</f>
        <v>-II</v>
      </c>
      <c r="G36" s="9" t="str">
        <f t="array" ref="G36">INDEX(STBI!$O$11:$O$30,IFERROR(MATCH(MIN(IF(STBI!$D$11:$D$30&gt;AVERAGE(B36,C36),STBI!$D$11:$D$30)),STBI!$D$11:$D$30),1))</f>
        <v>+II</v>
      </c>
      <c r="H36" s="9" t="str">
        <f t="array" ref="H36">INDEX(GEKB!$K$11:$K$30,IFERROR(MATCH(MIN(IF(GEKB!$D$11:$D$30&gt;AVERAGE(B36,C36),GEKB!$D$11:$D$30)),GEKB!$D$11:$D$30),1))</f>
        <v>+III</v>
      </c>
      <c r="I36" s="9" t="str">
        <f t="array" ref="I36">INDEX(DA!$K$11:$K$30,IFERROR(MATCH(MIN(IF(DA!$D$11:$D$30&gt;AVERAGE(B36,C36),DA!$D$11:$D$30)),DA!$D$11:$D$30),1))</f>
        <v>NR</v>
      </c>
      <c r="J36" s="9" t="str">
        <f t="array" ref="J36">INDEX(STKWp!$K$11:$K$30,IFERROR(MATCH(MIN(IF(STKWp!$D$11:$D$30&gt;AVERAGE(B36,C36),STKWp!$D$11:$D$30)),STKWp!$D$11:$D$30),1))</f>
        <v>NR</v>
      </c>
      <c r="K36" s="9" t="str">
        <f t="array" ref="K36">INDEX(BSKW!$K$11:$K$30,IFERROR(MATCH(MIN(IF(BSKW!$D$11:$D$30&gt;AVERAGE(B36,C36),BSKW!$D$11:$D$30)),BSKW!$D$11:$D$30),1))</f>
        <v>NR</v>
      </c>
      <c r="L36" s="12" t="str">
        <f t="array" ref="L36">INDEX(HTKW!$K$11:$K$30,IFERROR(MATCH(MIN(IF(HTKW!$D$11:$D$30&gt;AVERAGE(B36,C36),HTKW!$D$11:$D$30)),HTKW!$D$11:$D$30),1))</f>
        <v>NR</v>
      </c>
    </row>
    <row r="37" spans="2:12" x14ac:dyDescent="0.25">
      <c r="B37" s="8">
        <v>8.2464557510000009</v>
      </c>
      <c r="C37" s="9">
        <v>8.2505978840000012</v>
      </c>
      <c r="D37" s="23" t="str">
        <f>IF(COUNTIF(F37:L37,"D")&gt;0,"D",IF(COUNTIF(F37:L37,"-III")&gt;0,"-III",IF(COUNTIF(F37:L37,"-II")&gt;0,"-II",IF(COUNTIF(F37:L37,"-I")&gt;0,"-I",IF(COUNTIF(F37:L37,"+0")&gt;0,"+0",IF(COUNTIF(F37:L37,"+I")&gt;0,"+I",IF(COUNTIF(F37:L37,"+II")&gt;0,"+II",IF(COUNTIF(F37:L37,"+III")&gt;0,"+III",IF(COUNTIF(F37:L37,"ND")&gt;0,"ND","NR")))))))))</f>
        <v>-I</v>
      </c>
      <c r="E37" s="23" t="str">
        <f>IF(COUNTIF(F37:L37,"-III")&gt;0,"-III",IF(COUNTIF(F37:L37,"-II")&gt;0,"-II",IF(COUNTIF(F37:L37,"-I")&gt;0,"-I",IF(COUNTIF(F37:L37,"+0")&gt;0,"+0",IF(COUNTIF(F37:L37,"+I")&gt;0,"+I",IF(COUNTIF(F37:L37,"+II")&gt;0,"+II",IF(COUNTIF(F37:L37,"+III")&gt;0,"+III",IF(COUNTIF(F37:L37,"ND")&gt;0,"ND","NR"))))))))</f>
        <v>-I</v>
      </c>
      <c r="F37" s="9" t="str">
        <f t="array" ref="F37">INDEX(STPH!$O$11:$O$30,IFERROR(MATCH(MIN(IF(STPH!$D$11:$D$30&gt;AVERAGE(B37,C37),STPH!$D$11:$D$30)),STPH!$D$11:$D$30),1))</f>
        <v>-I</v>
      </c>
      <c r="G37" s="9" t="str">
        <f t="array" ref="G37">INDEX(STBI!$O$11:$O$30,IFERROR(MATCH(MIN(IF(STBI!$D$11:$D$30&gt;AVERAGE(B37,C37),STBI!$D$11:$D$30)),STBI!$D$11:$D$30),1))</f>
        <v>+II</v>
      </c>
      <c r="H37" s="9" t="str">
        <f t="array" ref="H37">INDEX(GEKB!$K$11:$K$30,IFERROR(MATCH(MIN(IF(GEKB!$D$11:$D$30&gt;AVERAGE(B37,C37),GEKB!$D$11:$D$30)),GEKB!$D$11:$D$30),1))</f>
        <v>+III</v>
      </c>
      <c r="I37" s="9" t="str">
        <f t="array" ref="I37">INDEX(DA!$K$11:$K$30,IFERROR(MATCH(MIN(IF(DA!$D$11:$D$30&gt;AVERAGE(B37,C37),DA!$D$11:$D$30)),DA!$D$11:$D$30),1))</f>
        <v>NR</v>
      </c>
      <c r="J37" s="9" t="str">
        <f t="array" ref="J37">INDEX(STKWp!$K$11:$K$30,IFERROR(MATCH(MIN(IF(STKWp!$D$11:$D$30&gt;AVERAGE(B37,C37),STKWp!$D$11:$D$30)),STKWp!$D$11:$D$30),1))</f>
        <v>NR</v>
      </c>
      <c r="K37" s="9" t="str">
        <f t="array" ref="K37">INDEX(BSKW!$K$11:$K$30,IFERROR(MATCH(MIN(IF(BSKW!$D$11:$D$30&gt;AVERAGE(B37,C37),BSKW!$D$11:$D$30)),BSKW!$D$11:$D$30),1))</f>
        <v>NR</v>
      </c>
      <c r="L37" s="12" t="str">
        <f t="array" ref="L37">INDEX(HTKW!$K$11:$K$30,IFERROR(MATCH(MIN(IF(HTKW!$D$11:$D$30&gt;AVERAGE(B37,C37),HTKW!$D$11:$D$30)),HTKW!$D$11:$D$30),1))</f>
        <v>NR</v>
      </c>
    </row>
    <row r="38" spans="2:12" x14ac:dyDescent="0.25">
      <c r="B38" s="8">
        <v>8.2505978840000012</v>
      </c>
      <c r="C38" s="9">
        <v>8.5399999999999991</v>
      </c>
      <c r="D38" s="23" t="str">
        <f>IF(COUNTIF(F38:L38,"D")&gt;0,"D",IF(COUNTIF(F38:L38,"-III")&gt;0,"-III",IF(COUNTIF(F38:L38,"-II")&gt;0,"-II",IF(COUNTIF(F38:L38,"-I")&gt;0,"-I",IF(COUNTIF(F38:L38,"+0")&gt;0,"+0",IF(COUNTIF(F38:L38,"+I")&gt;0,"+I",IF(COUNTIF(F38:L38,"+II")&gt;0,"+II",IF(COUNTIF(F38:L38,"+III")&gt;0,"+III",IF(COUNTIF(F38:L38,"ND")&gt;0,"ND","NR")))))))))</f>
        <v>-I</v>
      </c>
      <c r="E38" s="23" t="str">
        <f>IF(COUNTIF(F38:L38,"-III")&gt;0,"-III",IF(COUNTIF(F38:L38,"-II")&gt;0,"-II",IF(COUNTIF(F38:L38,"-I")&gt;0,"-I",IF(COUNTIF(F38:L38,"+0")&gt;0,"+0",IF(COUNTIF(F38:L38,"+I")&gt;0,"+I",IF(COUNTIF(F38:L38,"+II")&gt;0,"+II",IF(COUNTIF(F38:L38,"+III")&gt;0,"+III",IF(COUNTIF(F38:L38,"ND")&gt;0,"ND","NR"))))))))</f>
        <v>-I</v>
      </c>
      <c r="F38" s="9" t="str">
        <f t="array" ref="F38">INDEX(STPH!$O$11:$O$30,IFERROR(MATCH(MIN(IF(STPH!$D$11:$D$30&gt;AVERAGE(B38,C38),STPH!$D$11:$D$30)),STPH!$D$11:$D$30),1))</f>
        <v>-I</v>
      </c>
      <c r="G38" s="9" t="str">
        <f t="array" ref="G38">INDEX(STBI!$O$11:$O$30,IFERROR(MATCH(MIN(IF(STBI!$D$11:$D$30&gt;AVERAGE(B38,C38),STBI!$D$11:$D$30)),STBI!$D$11:$D$30),1))</f>
        <v>+III</v>
      </c>
      <c r="H38" s="9" t="str">
        <f t="array" ref="H38">INDEX(GEKB!$K$11:$K$30,IFERROR(MATCH(MIN(IF(GEKB!$D$11:$D$30&gt;AVERAGE(B38,C38),GEKB!$D$11:$D$30)),GEKB!$D$11:$D$30),1))</f>
        <v>+III</v>
      </c>
      <c r="I38" s="9" t="str">
        <f t="array" ref="I38">INDEX(DA!$K$11:$K$30,IFERROR(MATCH(MIN(IF(DA!$D$11:$D$30&gt;AVERAGE(B38,C38),DA!$D$11:$D$30)),DA!$D$11:$D$30),1))</f>
        <v>NR</v>
      </c>
      <c r="J38" s="9" t="str">
        <f t="array" ref="J38">INDEX(STKWp!$K$11:$K$30,IFERROR(MATCH(MIN(IF(STKWp!$D$11:$D$30&gt;AVERAGE(B38,C38),STKWp!$D$11:$D$30)),STKWp!$D$11:$D$30),1))</f>
        <v>NR</v>
      </c>
      <c r="K38" s="9" t="str">
        <f t="array" ref="K38">INDEX(BSKW!$K$11:$K$30,IFERROR(MATCH(MIN(IF(BSKW!$D$11:$D$30&gt;AVERAGE(B38,C38),BSKW!$D$11:$D$30)),BSKW!$D$11:$D$30),1))</f>
        <v>NR</v>
      </c>
      <c r="L38" s="12" t="str">
        <f t="array" ref="L38">INDEX(HTKW!$K$11:$K$30,IFERROR(MATCH(MIN(IF(HTKW!$D$11:$D$30&gt;AVERAGE(B38,C38),HTKW!$D$11:$D$30)),HTKW!$D$11:$D$30),1))</f>
        <v>NR</v>
      </c>
    </row>
    <row r="39" spans="2:12" x14ac:dyDescent="0.25">
      <c r="B39" s="8">
        <v>8.5399999999999991</v>
      </c>
      <c r="C39" s="9">
        <v>8.91</v>
      </c>
      <c r="D39" s="23" t="str">
        <f>IF(COUNTIF(F39:L39,"D")&gt;0,"D",IF(COUNTIF(F39:L39,"-III")&gt;0,"-III",IF(COUNTIF(F39:L39,"-II")&gt;0,"-II",IF(COUNTIF(F39:L39,"-I")&gt;0,"-I",IF(COUNTIF(F39:L39,"+0")&gt;0,"+0",IF(COUNTIF(F39:L39,"+I")&gt;0,"+I",IF(COUNTIF(F39:L39,"+II")&gt;0,"+II",IF(COUNTIF(F39:L39,"+III")&gt;0,"+III",IF(COUNTIF(F39:L39,"ND")&gt;0,"ND","NR")))))))))</f>
        <v>-I</v>
      </c>
      <c r="E39" s="23" t="str">
        <f>IF(COUNTIF(F39:L39,"-III")&gt;0,"-III",IF(COUNTIF(F39:L39,"-II")&gt;0,"-II",IF(COUNTIF(F39:L39,"-I")&gt;0,"-I",IF(COUNTIF(F39:L39,"+0")&gt;0,"+0",IF(COUNTIF(F39:L39,"+I")&gt;0,"+I",IF(COUNTIF(F39:L39,"+II")&gt;0,"+II",IF(COUNTIF(F39:L39,"+III")&gt;0,"+III",IF(COUNTIF(F39:L39,"ND")&gt;0,"ND","NR"))))))))</f>
        <v>-I</v>
      </c>
      <c r="F39" s="9" t="str">
        <f t="array" ref="F39">INDEX(STPH!$O$11:$O$30,IFERROR(MATCH(MIN(IF(STPH!$D$11:$D$30&gt;AVERAGE(B39,C39),STPH!$D$11:$D$30)),STPH!$D$11:$D$30),1))</f>
        <v>-I</v>
      </c>
      <c r="G39" s="9" t="str">
        <f t="array" ref="G39">INDEX(STBI!$O$11:$O$30,IFERROR(MATCH(MIN(IF(STBI!$D$11:$D$30&gt;AVERAGE(B39,C39),STBI!$D$11:$D$30)),STBI!$D$11:$D$30),1))</f>
        <v>+III</v>
      </c>
      <c r="H39" s="9" t="str">
        <f t="array" ref="H39">INDEX(GEKB!$K$11:$K$30,IFERROR(MATCH(MIN(IF(GEKB!$D$11:$D$30&gt;AVERAGE(B39,C39),GEKB!$D$11:$D$30)),GEKB!$D$11:$D$30),1))</f>
        <v>+II</v>
      </c>
      <c r="I39" s="9" t="str">
        <f t="array" ref="I39">INDEX(DA!$K$11:$K$30,IFERROR(MATCH(MIN(IF(DA!$D$11:$D$30&gt;AVERAGE(B39,C39),DA!$D$11:$D$30)),DA!$D$11:$D$30),1))</f>
        <v>NR</v>
      </c>
      <c r="J39" s="9" t="str">
        <f t="array" ref="J39">INDEX(STKWp!$K$11:$K$30,IFERROR(MATCH(MIN(IF(STKWp!$D$11:$D$30&gt;AVERAGE(B39,C39),STKWp!$D$11:$D$30)),STKWp!$D$11:$D$30),1))</f>
        <v>NR</v>
      </c>
      <c r="K39" s="9" t="str">
        <f t="array" ref="K39">INDEX(BSKW!$K$11:$K$30,IFERROR(MATCH(MIN(IF(BSKW!$D$11:$D$30&gt;AVERAGE(B39,C39),BSKW!$D$11:$D$30)),BSKW!$D$11:$D$30),1))</f>
        <v>NR</v>
      </c>
      <c r="L39" s="12" t="str">
        <f t="array" ref="L39">INDEX(HTKW!$K$11:$K$30,IFERROR(MATCH(MIN(IF(HTKW!$D$11:$D$30&gt;AVERAGE(B39,C39),HTKW!$D$11:$D$30)),HTKW!$D$11:$D$30),1))</f>
        <v>NR</v>
      </c>
    </row>
    <row r="40" spans="2:12" x14ac:dyDescent="0.25">
      <c r="B40" s="8">
        <v>8.91</v>
      </c>
      <c r="C40" s="9">
        <v>8.9463643600000005</v>
      </c>
      <c r="D40" s="23" t="str">
        <f>IF(COUNTIF(F40:L40,"D")&gt;0,"D",IF(COUNTIF(F40:L40,"-III")&gt;0,"-III",IF(COUNTIF(F40:L40,"-II")&gt;0,"-II",IF(COUNTIF(F40:L40,"-I")&gt;0,"-I",IF(COUNTIF(F40:L40,"+0")&gt;0,"+0",IF(COUNTIF(F40:L40,"+I")&gt;0,"+I",IF(COUNTIF(F40:L40,"+II")&gt;0,"+II",IF(COUNTIF(F40:L40,"+III")&gt;0,"+III",IF(COUNTIF(F40:L40,"ND")&gt;0,"ND","NR")))))))))</f>
        <v>-I</v>
      </c>
      <c r="E40" s="23" t="str">
        <f>IF(COUNTIF(F40:L40,"-III")&gt;0,"-III",IF(COUNTIF(F40:L40,"-II")&gt;0,"-II",IF(COUNTIF(F40:L40,"-I")&gt;0,"-I",IF(COUNTIF(F40:L40,"+0")&gt;0,"+0",IF(COUNTIF(F40:L40,"+I")&gt;0,"+I",IF(COUNTIF(F40:L40,"+II")&gt;0,"+II",IF(COUNTIF(F40:L40,"+III")&gt;0,"+III",IF(COUNTIF(F40:L40,"ND")&gt;0,"ND","NR"))))))))</f>
        <v>-I</v>
      </c>
      <c r="F40" s="9" t="str">
        <f t="array" ref="F40">INDEX(STPH!$O$11:$O$30,IFERROR(MATCH(MIN(IF(STPH!$D$11:$D$30&gt;AVERAGE(B40,C40),STPH!$D$11:$D$30)),STPH!$D$11:$D$30),1))</f>
        <v>-I</v>
      </c>
      <c r="G40" s="9" t="str">
        <f t="array" ref="G40">INDEX(STBI!$O$11:$O$30,IFERROR(MATCH(MIN(IF(STBI!$D$11:$D$30&gt;AVERAGE(B40,C40),STBI!$D$11:$D$30)),STBI!$D$11:$D$30),1))</f>
        <v>+III</v>
      </c>
      <c r="H40" s="9" t="str">
        <f t="array" ref="H40">INDEX(GEKB!$K$11:$K$30,IFERROR(MATCH(MIN(IF(GEKB!$D$11:$D$30&gt;AVERAGE(B40,C40),GEKB!$D$11:$D$30)),GEKB!$D$11:$D$30),1))</f>
        <v>+II</v>
      </c>
      <c r="I40" s="9" t="str">
        <f t="array" ref="I40">INDEX(DA!$K$11:$K$30,IFERROR(MATCH(MIN(IF(DA!$D$11:$D$30&gt;AVERAGE(B40,C40),DA!$D$11:$D$30)),DA!$D$11:$D$30),1))</f>
        <v>NR</v>
      </c>
      <c r="J40" s="9" t="str">
        <f t="array" ref="J40">INDEX(STKWp!$K$11:$K$30,IFERROR(MATCH(MIN(IF(STKWp!$D$11:$D$30&gt;AVERAGE(B40,C40),STKWp!$D$11:$D$30)),STKWp!$D$11:$D$30),1))</f>
        <v>NR</v>
      </c>
      <c r="K40" s="9" t="str">
        <f t="array" ref="K40">INDEX(BSKW!$K$11:$K$30,IFERROR(MATCH(MIN(IF(BSKW!$D$11:$D$30&gt;AVERAGE(B40,C40),BSKW!$D$11:$D$30)),BSKW!$D$11:$D$30),1))</f>
        <v>NR</v>
      </c>
      <c r="L40" s="12" t="str">
        <f t="array" ref="L40">INDEX(HTKW!$K$11:$K$30,IFERROR(MATCH(MIN(IF(HTKW!$D$11:$D$30&gt;AVERAGE(B40,C40),HTKW!$D$11:$D$30)),HTKW!$D$11:$D$30),1))</f>
        <v>NR</v>
      </c>
    </row>
    <row r="41" spans="2:12" x14ac:dyDescent="0.25">
      <c r="B41" s="8">
        <v>8.9463643600000005</v>
      </c>
      <c r="C41" s="9">
        <v>9.2968308060000009</v>
      </c>
      <c r="D41" s="23" t="str">
        <f>IF(COUNTIF(F41:L41,"D")&gt;0,"D",IF(COUNTIF(F41:L41,"-III")&gt;0,"-III",IF(COUNTIF(F41:L41,"-II")&gt;0,"-II",IF(COUNTIF(F41:L41,"-I")&gt;0,"-I",IF(COUNTIF(F41:L41,"+0")&gt;0,"+0",IF(COUNTIF(F41:L41,"+I")&gt;0,"+I",IF(COUNTIF(F41:L41,"+II")&gt;0,"+II",IF(COUNTIF(F41:L41,"+III")&gt;0,"+III",IF(COUNTIF(F41:L41,"ND")&gt;0,"ND","NR")))))))))</f>
        <v>+II</v>
      </c>
      <c r="E41" s="23" t="str">
        <f>IF(COUNTIF(F41:L41,"-III")&gt;0,"-III",IF(COUNTIF(F41:L41,"-II")&gt;0,"-II",IF(COUNTIF(F41:L41,"-I")&gt;0,"-I",IF(COUNTIF(F41:L41,"+0")&gt;0,"+0",IF(COUNTIF(F41:L41,"+I")&gt;0,"+I",IF(COUNTIF(F41:L41,"+II")&gt;0,"+II",IF(COUNTIF(F41:L41,"+III")&gt;0,"+III",IF(COUNTIF(F41:L41,"ND")&gt;0,"ND","NR"))))))))</f>
        <v>+II</v>
      </c>
      <c r="F41" s="9" t="str">
        <f t="array" ref="F41">INDEX(STPH!$O$11:$O$30,IFERROR(MATCH(MIN(IF(STPH!$D$11:$D$30&gt;AVERAGE(B41,C41),STPH!$D$11:$D$30)),STPH!$D$11:$D$30),1))</f>
        <v>+II</v>
      </c>
      <c r="G41" s="9" t="str">
        <f t="array" ref="G41">INDEX(STBI!$O$11:$O$30,IFERROR(MATCH(MIN(IF(STBI!$D$11:$D$30&gt;AVERAGE(B41,C41),STBI!$D$11:$D$30)),STBI!$D$11:$D$30),1))</f>
        <v>+III</v>
      </c>
      <c r="H41" s="9" t="str">
        <f t="array" ref="H41">INDEX(GEKB!$K$11:$K$30,IFERROR(MATCH(MIN(IF(GEKB!$D$11:$D$30&gt;AVERAGE(B41,C41),GEKB!$D$11:$D$30)),GEKB!$D$11:$D$30),1))</f>
        <v>+II</v>
      </c>
      <c r="I41" s="9" t="str">
        <f t="array" ref="I41">INDEX(DA!$K$11:$K$30,IFERROR(MATCH(MIN(IF(DA!$D$11:$D$30&gt;AVERAGE(B41,C41),DA!$D$11:$D$30)),DA!$D$11:$D$30),1))</f>
        <v>NR</v>
      </c>
      <c r="J41" s="9" t="str">
        <f t="array" ref="J41">INDEX(STKWp!$K$11:$K$30,IFERROR(MATCH(MIN(IF(STKWp!$D$11:$D$30&gt;AVERAGE(B41,C41),STKWp!$D$11:$D$30)),STKWp!$D$11:$D$30),1))</f>
        <v>NR</v>
      </c>
      <c r="K41" s="9" t="str">
        <f t="array" ref="K41">INDEX(BSKW!$K$11:$K$30,IFERROR(MATCH(MIN(IF(BSKW!$D$11:$D$30&gt;AVERAGE(B41,C41),BSKW!$D$11:$D$30)),BSKW!$D$11:$D$30),1))</f>
        <v>NR</v>
      </c>
      <c r="L41" s="12" t="str">
        <f t="array" ref="L41">INDEX(HTKW!$K$11:$K$30,IFERROR(MATCH(MIN(IF(HTKW!$D$11:$D$30&gt;AVERAGE(B41,C41),HTKW!$D$11:$D$30)),HTKW!$D$11:$D$30),1))</f>
        <v>NR</v>
      </c>
    </row>
    <row r="42" spans="2:12" x14ac:dyDescent="0.25">
      <c r="B42" s="8">
        <v>9.2968308060000009</v>
      </c>
      <c r="C42" s="9">
        <v>9.296830807000001</v>
      </c>
      <c r="D42" s="23" t="str">
        <f>IF(COUNTIF(F42:L42,"D")&gt;0,"D",IF(COUNTIF(F42:L42,"-III")&gt;0,"-III",IF(COUNTIF(F42:L42,"-II")&gt;0,"-II",IF(COUNTIF(F42:L42,"-I")&gt;0,"-I",IF(COUNTIF(F42:L42,"+0")&gt;0,"+0",IF(COUNTIF(F42:L42,"+I")&gt;0,"+I",IF(COUNTIF(F42:L42,"+II")&gt;0,"+II",IF(COUNTIF(F42:L42,"+III")&gt;0,"+III",IF(COUNTIF(F42:L42,"ND")&gt;0,"ND","NR")))))))))</f>
        <v>+II</v>
      </c>
      <c r="E42" s="23" t="str">
        <f>IF(COUNTIF(F42:L42,"-III")&gt;0,"-III",IF(COUNTIF(F42:L42,"-II")&gt;0,"-II",IF(COUNTIF(F42:L42,"-I")&gt;0,"-I",IF(COUNTIF(F42:L42,"+0")&gt;0,"+0",IF(COUNTIF(F42:L42,"+I")&gt;0,"+I",IF(COUNTIF(F42:L42,"+II")&gt;0,"+II",IF(COUNTIF(F42:L42,"+III")&gt;0,"+III",IF(COUNTIF(F42:L42,"ND")&gt;0,"ND","NR"))))))))</f>
        <v>+II</v>
      </c>
      <c r="F42" s="9" t="str">
        <f t="array" ref="F42">INDEX(STPH!$O$11:$O$30,IFERROR(MATCH(MIN(IF(STPH!$D$11:$D$30&gt;AVERAGE(B42,C42),STPH!$D$11:$D$30)),STPH!$D$11:$D$30),1))</f>
        <v>+III</v>
      </c>
      <c r="G42" s="9" t="str">
        <f t="array" ref="G42">INDEX(STBI!$O$11:$O$30,IFERROR(MATCH(MIN(IF(STBI!$D$11:$D$30&gt;AVERAGE(B42,C42),STBI!$D$11:$D$30)),STBI!$D$11:$D$30),1))</f>
        <v>+III</v>
      </c>
      <c r="H42" s="9" t="str">
        <f t="array" ref="H42">INDEX(GEKB!$K$11:$K$30,IFERROR(MATCH(MIN(IF(GEKB!$D$11:$D$30&gt;AVERAGE(B42,C42),GEKB!$D$11:$D$30)),GEKB!$D$11:$D$30),1))</f>
        <v>+II</v>
      </c>
      <c r="I42" s="9" t="str">
        <f t="array" ref="I42">INDEX(DA!$K$11:$K$30,IFERROR(MATCH(MIN(IF(DA!$D$11:$D$30&gt;AVERAGE(B42,C42),DA!$D$11:$D$30)),DA!$D$11:$D$30),1))</f>
        <v>NR</v>
      </c>
      <c r="J42" s="9" t="str">
        <f t="array" ref="J42">INDEX(STKWp!$K$11:$K$30,IFERROR(MATCH(MIN(IF(STKWp!$D$11:$D$30&gt;AVERAGE(B42,C42),STKWp!$D$11:$D$30)),STKWp!$D$11:$D$30),1))</f>
        <v>NR</v>
      </c>
      <c r="K42" s="9" t="str">
        <f t="array" ref="K42">INDEX(BSKW!$K$11:$K$30,IFERROR(MATCH(MIN(IF(BSKW!$D$11:$D$30&gt;AVERAGE(B42,C42),BSKW!$D$11:$D$30)),BSKW!$D$11:$D$30),1))</f>
        <v>NR</v>
      </c>
      <c r="L42" s="12" t="str">
        <f t="array" ref="L42">INDEX(HTKW!$K$11:$K$30,IFERROR(MATCH(MIN(IF(HTKW!$D$11:$D$30&gt;AVERAGE(B42,C42),HTKW!$D$11:$D$30)),HTKW!$D$11:$D$30),1))</f>
        <v>NR</v>
      </c>
    </row>
    <row r="43" spans="2:12" x14ac:dyDescent="0.25">
      <c r="B43" s="8">
        <v>9.296830807000001</v>
      </c>
      <c r="C43" s="9">
        <v>9.34</v>
      </c>
      <c r="D43" s="23" t="str">
        <f>IF(COUNTIF(F43:L43,"D")&gt;0,"D",IF(COUNTIF(F43:L43,"-III")&gt;0,"-III",IF(COUNTIF(F43:L43,"-II")&gt;0,"-II",IF(COUNTIF(F43:L43,"-I")&gt;0,"-I",IF(COUNTIF(F43:L43,"+0")&gt;0,"+0",IF(COUNTIF(F43:L43,"+I")&gt;0,"+I",IF(COUNTIF(F43:L43,"+II")&gt;0,"+II",IF(COUNTIF(F43:L43,"+III")&gt;0,"+III",IF(COUNTIF(F43:L43,"ND")&gt;0,"ND","NR")))))))))</f>
        <v>+II</v>
      </c>
      <c r="E43" s="23" t="str">
        <f>IF(COUNTIF(F43:L43,"-III")&gt;0,"-III",IF(COUNTIF(F43:L43,"-II")&gt;0,"-II",IF(COUNTIF(F43:L43,"-I")&gt;0,"-I",IF(COUNTIF(F43:L43,"+0")&gt;0,"+0",IF(COUNTIF(F43:L43,"+I")&gt;0,"+I",IF(COUNTIF(F43:L43,"+II")&gt;0,"+II",IF(COUNTIF(F43:L43,"+III")&gt;0,"+III",IF(COUNTIF(F43:L43,"ND")&gt;0,"ND","NR"))))))))</f>
        <v>+II</v>
      </c>
      <c r="F43" s="9" t="str">
        <f t="array" ref="F43">INDEX(STPH!$O$11:$O$30,IFERROR(MATCH(MIN(IF(STPH!$D$11:$D$30&gt;AVERAGE(B43,C43),STPH!$D$11:$D$30)),STPH!$D$11:$D$30),1))</f>
        <v>+III</v>
      </c>
      <c r="G43" s="9" t="str">
        <f t="array" ref="G43">INDEX(STBI!$O$11:$O$30,IFERROR(MATCH(MIN(IF(STBI!$D$11:$D$30&gt;AVERAGE(B43,C43),STBI!$D$11:$D$30)),STBI!$D$11:$D$30),1))</f>
        <v>+III</v>
      </c>
      <c r="H43" s="9" t="str">
        <f t="array" ref="H43">INDEX(GEKB!$K$11:$K$30,IFERROR(MATCH(MIN(IF(GEKB!$D$11:$D$30&gt;AVERAGE(B43,C43),GEKB!$D$11:$D$30)),GEKB!$D$11:$D$30),1))</f>
        <v>+II</v>
      </c>
      <c r="I43" s="9" t="str">
        <f t="array" ref="I43">INDEX(DA!$K$11:$K$30,IFERROR(MATCH(MIN(IF(DA!$D$11:$D$30&gt;AVERAGE(B43,C43),DA!$D$11:$D$30)),DA!$D$11:$D$30),1))</f>
        <v>NR</v>
      </c>
      <c r="J43" s="9" t="str">
        <f t="array" ref="J43">INDEX(STKWp!$K$11:$K$30,IFERROR(MATCH(MIN(IF(STKWp!$D$11:$D$30&gt;AVERAGE(B43,C43),STKWp!$D$11:$D$30)),STKWp!$D$11:$D$30),1))</f>
        <v>NR</v>
      </c>
      <c r="K43" s="9" t="str">
        <f t="array" ref="K43">INDEX(BSKW!$K$11:$K$30,IFERROR(MATCH(MIN(IF(BSKW!$D$11:$D$30&gt;AVERAGE(B43,C43),BSKW!$D$11:$D$30)),BSKW!$D$11:$D$30),1))</f>
        <v>NR</v>
      </c>
      <c r="L43" s="12" t="str">
        <f t="array" ref="L43">INDEX(HTKW!$K$11:$K$30,IFERROR(MATCH(MIN(IF(HTKW!$D$11:$D$30&gt;AVERAGE(B43,C43),HTKW!$D$11:$D$30)),HTKW!$D$11:$D$30),1))</f>
        <v>NR</v>
      </c>
    </row>
    <row r="44" spans="2:12" x14ac:dyDescent="0.25">
      <c r="B44" s="8">
        <v>9.34</v>
      </c>
      <c r="C44" s="9">
        <v>9.4600000000000009</v>
      </c>
      <c r="D44" s="23" t="str">
        <f>IF(COUNTIF(F44:L44,"D")&gt;0,"D",IF(COUNTIF(F44:L44,"-III")&gt;0,"-III",IF(COUNTIF(F44:L44,"-II")&gt;0,"-II",IF(COUNTIF(F44:L44,"-I")&gt;0,"-I",IF(COUNTIF(F44:L44,"+0")&gt;0,"+0",IF(COUNTIF(F44:L44,"+I")&gt;0,"+I",IF(COUNTIF(F44:L44,"+II")&gt;0,"+II",IF(COUNTIF(F44:L44,"+III")&gt;0,"+III",IF(COUNTIF(F44:L44,"ND")&gt;0,"ND","NR")))))))))</f>
        <v>+II</v>
      </c>
      <c r="E44" s="23" t="str">
        <f>IF(COUNTIF(F44:L44,"-III")&gt;0,"-III",IF(COUNTIF(F44:L44,"-II")&gt;0,"-II",IF(COUNTIF(F44:L44,"-I")&gt;0,"-I",IF(COUNTIF(F44:L44,"+0")&gt;0,"+0",IF(COUNTIF(F44:L44,"+I")&gt;0,"+I",IF(COUNTIF(F44:L44,"+II")&gt;0,"+II",IF(COUNTIF(F44:L44,"+III")&gt;0,"+III",IF(COUNTIF(F44:L44,"ND")&gt;0,"ND","NR"))))))))</f>
        <v>+II</v>
      </c>
      <c r="F44" s="9" t="str">
        <f t="array" ref="F44">INDEX(STPH!$O$11:$O$30,IFERROR(MATCH(MIN(IF(STPH!$D$11:$D$30&gt;AVERAGE(B44,C44),STPH!$D$11:$D$30)),STPH!$D$11:$D$30),1))</f>
        <v>+III</v>
      </c>
      <c r="G44" s="9" t="str">
        <f t="array" ref="G44">INDEX(STBI!$O$11:$O$30,IFERROR(MATCH(MIN(IF(STBI!$D$11:$D$30&gt;AVERAGE(B44,C44),STBI!$D$11:$D$30)),STBI!$D$11:$D$30),1))</f>
        <v>+III</v>
      </c>
      <c r="H44" s="9" t="str">
        <f t="array" ref="H44">INDEX(GEKB!$K$11:$K$30,IFERROR(MATCH(MIN(IF(GEKB!$D$11:$D$30&gt;AVERAGE(B44,C44),GEKB!$D$11:$D$30)),GEKB!$D$11:$D$30),1))</f>
        <v>+II</v>
      </c>
      <c r="I44" s="9" t="str">
        <f t="array" ref="I44">INDEX(DA!$K$11:$K$30,IFERROR(MATCH(MIN(IF(DA!$D$11:$D$30&gt;AVERAGE(B44,C44),DA!$D$11:$D$30)),DA!$D$11:$D$30),1))</f>
        <v>NR</v>
      </c>
      <c r="J44" s="9" t="str">
        <f t="array" ref="J44">INDEX(STKWp!$K$11:$K$30,IFERROR(MATCH(MIN(IF(STKWp!$D$11:$D$30&gt;AVERAGE(B44,C44),STKWp!$D$11:$D$30)),STKWp!$D$11:$D$30),1))</f>
        <v>NR</v>
      </c>
      <c r="K44" s="9" t="str">
        <f t="array" ref="K44">INDEX(BSKW!$K$11:$K$30,IFERROR(MATCH(MIN(IF(BSKW!$D$11:$D$30&gt;AVERAGE(B44,C44),BSKW!$D$11:$D$30)),BSKW!$D$11:$D$30),1))</f>
        <v>NR</v>
      </c>
      <c r="L44" s="12" t="str">
        <f t="array" ref="L44">INDEX(HTKW!$K$11:$K$30,IFERROR(MATCH(MIN(IF(HTKW!$D$11:$D$30&gt;AVERAGE(B44,C44),HTKW!$D$11:$D$30)),HTKW!$D$11:$D$30),1))</f>
        <v>NR</v>
      </c>
    </row>
    <row r="45" spans="2:12" x14ac:dyDescent="0.25">
      <c r="B45" s="8">
        <v>9.4600000000000009</v>
      </c>
      <c r="C45" s="9">
        <v>9.64</v>
      </c>
      <c r="D45" s="23" t="str">
        <f>IF(COUNTIF(F45:L45,"D")&gt;0,"D",IF(COUNTIF(F45:L45,"-III")&gt;0,"-III",IF(COUNTIF(F45:L45,"-II")&gt;0,"-II",IF(COUNTIF(F45:L45,"-I")&gt;0,"-I",IF(COUNTIF(F45:L45,"+0")&gt;0,"+0",IF(COUNTIF(F45:L45,"+I")&gt;0,"+I",IF(COUNTIF(F45:L45,"+II")&gt;0,"+II",IF(COUNTIF(F45:L45,"+III")&gt;0,"+III",IF(COUNTIF(F45:L45,"ND")&gt;0,"ND","NR")))))))))</f>
        <v>+II</v>
      </c>
      <c r="E45" s="23" t="str">
        <f>IF(COUNTIF(F45:L45,"-III")&gt;0,"-III",IF(COUNTIF(F45:L45,"-II")&gt;0,"-II",IF(COUNTIF(F45:L45,"-I")&gt;0,"-I",IF(COUNTIF(F45:L45,"+0")&gt;0,"+0",IF(COUNTIF(F45:L45,"+I")&gt;0,"+I",IF(COUNTIF(F45:L45,"+II")&gt;0,"+II",IF(COUNTIF(F45:L45,"+III")&gt;0,"+III",IF(COUNTIF(F45:L45,"ND")&gt;0,"ND","NR"))))))))</f>
        <v>+II</v>
      </c>
      <c r="F45" s="9" t="str">
        <f t="array" ref="F45">INDEX(STPH!$O$11:$O$30,IFERROR(MATCH(MIN(IF(STPH!$D$11:$D$30&gt;AVERAGE(B45,C45),STPH!$D$11:$D$30)),STPH!$D$11:$D$30),1))</f>
        <v>+III</v>
      </c>
      <c r="G45" s="9" t="str">
        <f t="array" ref="G45">INDEX(STBI!$O$11:$O$30,IFERROR(MATCH(MIN(IF(STBI!$D$11:$D$30&gt;AVERAGE(B45,C45),STBI!$D$11:$D$30)),STBI!$D$11:$D$30),1))</f>
        <v>+III</v>
      </c>
      <c r="H45" s="9" t="str">
        <f t="array" ref="H45">INDEX(GEKB!$K$11:$K$30,IFERROR(MATCH(MIN(IF(GEKB!$D$11:$D$30&gt;AVERAGE(B45,C45),GEKB!$D$11:$D$30)),GEKB!$D$11:$D$30),1))</f>
        <v>+II</v>
      </c>
      <c r="I45" s="9" t="str">
        <f t="array" ref="I45">INDEX(DA!$K$11:$K$30,IFERROR(MATCH(MIN(IF(DA!$D$11:$D$30&gt;AVERAGE(B45,C45),DA!$D$11:$D$30)),DA!$D$11:$D$30),1))</f>
        <v>NR</v>
      </c>
      <c r="J45" s="9" t="str">
        <f t="array" ref="J45">INDEX(STKWp!$K$11:$K$30,IFERROR(MATCH(MIN(IF(STKWp!$D$11:$D$30&gt;AVERAGE(B45,C45),STKWp!$D$11:$D$30)),STKWp!$D$11:$D$30),1))</f>
        <v>NR</v>
      </c>
      <c r="K45" s="9" t="str">
        <f t="array" ref="K45">INDEX(BSKW!$K$11:$K$30,IFERROR(MATCH(MIN(IF(BSKW!$D$11:$D$30&gt;AVERAGE(B45,C45),BSKW!$D$11:$D$30)),BSKW!$D$11:$D$30),1))</f>
        <v>NR</v>
      </c>
      <c r="L45" s="12" t="str">
        <f t="array" ref="L45">INDEX(HTKW!$K$11:$K$30,IFERROR(MATCH(MIN(IF(HTKW!$D$11:$D$30&gt;AVERAGE(B45,C45),HTKW!$D$11:$D$30)),HTKW!$D$11:$D$30),1))</f>
        <v>NR</v>
      </c>
    </row>
    <row r="46" spans="2:12" x14ac:dyDescent="0.25">
      <c r="B46" s="8">
        <v>9.64</v>
      </c>
      <c r="C46" s="9">
        <v>9.76</v>
      </c>
      <c r="D46" s="23" t="str">
        <f>IF(COUNTIF(F46:L46,"D")&gt;0,"D",IF(COUNTIF(F46:L46,"-III")&gt;0,"-III",IF(COUNTIF(F46:L46,"-II")&gt;0,"-II",IF(COUNTIF(F46:L46,"-I")&gt;0,"-I",IF(COUNTIF(F46:L46,"+0")&gt;0,"+0",IF(COUNTIF(F46:L46,"+I")&gt;0,"+I",IF(COUNTIF(F46:L46,"+II")&gt;0,"+II",IF(COUNTIF(F46:L46,"+III")&gt;0,"+III",IF(COUNTIF(F46:L46,"ND")&gt;0,"ND","NR")))))))))</f>
        <v>+II</v>
      </c>
      <c r="E46" s="23" t="str">
        <f>IF(COUNTIF(F46:L46,"-III")&gt;0,"-III",IF(COUNTIF(F46:L46,"-II")&gt;0,"-II",IF(COUNTIF(F46:L46,"-I")&gt;0,"-I",IF(COUNTIF(F46:L46,"+0")&gt;0,"+0",IF(COUNTIF(F46:L46,"+I")&gt;0,"+I",IF(COUNTIF(F46:L46,"+II")&gt;0,"+II",IF(COUNTIF(F46:L46,"+III")&gt;0,"+III",IF(COUNTIF(F46:L46,"ND")&gt;0,"ND","NR"))))))))</f>
        <v>+II</v>
      </c>
      <c r="F46" s="9" t="str">
        <f t="array" ref="F46">INDEX(STPH!$O$11:$O$30,IFERROR(MATCH(MIN(IF(STPH!$D$11:$D$30&gt;AVERAGE(B46,C46),STPH!$D$11:$D$30)),STPH!$D$11:$D$30),1))</f>
        <v>+III</v>
      </c>
      <c r="G46" s="9" t="str">
        <f t="array" ref="G46">INDEX(STBI!$O$11:$O$30,IFERROR(MATCH(MIN(IF(STBI!$D$11:$D$30&gt;AVERAGE(B46,C46),STBI!$D$11:$D$30)),STBI!$D$11:$D$30),1))</f>
        <v>+III</v>
      </c>
      <c r="H46" s="9" t="str">
        <f t="array" ref="H46">INDEX(GEKB!$K$11:$K$30,IFERROR(MATCH(MIN(IF(GEKB!$D$11:$D$30&gt;AVERAGE(B46,C46),GEKB!$D$11:$D$30)),GEKB!$D$11:$D$30),1))</f>
        <v>+II</v>
      </c>
      <c r="I46" s="9" t="str">
        <f t="array" ref="I46">INDEX(DA!$K$11:$K$30,IFERROR(MATCH(MIN(IF(DA!$D$11:$D$30&gt;AVERAGE(B46,C46),DA!$D$11:$D$30)),DA!$D$11:$D$30),1))</f>
        <v>NR</v>
      </c>
      <c r="J46" s="9" t="str">
        <f t="array" ref="J46">INDEX(STKWp!$K$11:$K$30,IFERROR(MATCH(MIN(IF(STKWp!$D$11:$D$30&gt;AVERAGE(B46,C46),STKWp!$D$11:$D$30)),STKWp!$D$11:$D$30),1))</f>
        <v>NR</v>
      </c>
      <c r="K46" s="9" t="str">
        <f t="array" ref="K46">INDEX(BSKW!$K$11:$K$30,IFERROR(MATCH(MIN(IF(BSKW!$D$11:$D$30&gt;AVERAGE(B46,C46),BSKW!$D$11:$D$30)),BSKW!$D$11:$D$30),1))</f>
        <v>NR</v>
      </c>
      <c r="L46" s="12" t="str">
        <f t="array" ref="L46">INDEX(HTKW!$K$11:$K$30,IFERROR(MATCH(MIN(IF(HTKW!$D$11:$D$30&gt;AVERAGE(B46,C46),HTKW!$D$11:$D$30)),HTKW!$D$11:$D$30),1))</f>
        <v>NR</v>
      </c>
    </row>
    <row r="47" spans="2:12" x14ac:dyDescent="0.25">
      <c r="B47" s="8">
        <v>9.76</v>
      </c>
      <c r="C47" s="9">
        <v>9.7975727730000006</v>
      </c>
      <c r="D47" s="23" t="str">
        <f>IF(COUNTIF(F47:L47,"D")&gt;0,"D",IF(COUNTIF(F47:L47,"-III")&gt;0,"-III",IF(COUNTIF(F47:L47,"-II")&gt;0,"-II",IF(COUNTIF(F47:L47,"-I")&gt;0,"-I",IF(COUNTIF(F47:L47,"+0")&gt;0,"+0",IF(COUNTIF(F47:L47,"+I")&gt;0,"+I",IF(COUNTIF(F47:L47,"+II")&gt;0,"+II",IF(COUNTIF(F47:L47,"+III")&gt;0,"+III",IF(COUNTIF(F47:L47,"ND")&gt;0,"ND","NR")))))))))</f>
        <v>+II</v>
      </c>
      <c r="E47" s="23" t="str">
        <f>IF(COUNTIF(F47:L47,"-III")&gt;0,"-III",IF(COUNTIF(F47:L47,"-II")&gt;0,"-II",IF(COUNTIF(F47:L47,"-I")&gt;0,"-I",IF(COUNTIF(F47:L47,"+0")&gt;0,"+0",IF(COUNTIF(F47:L47,"+I")&gt;0,"+I",IF(COUNTIF(F47:L47,"+II")&gt;0,"+II",IF(COUNTIF(F47:L47,"+III")&gt;0,"+III",IF(COUNTIF(F47:L47,"ND")&gt;0,"ND","NR"))))))))</f>
        <v>+II</v>
      </c>
      <c r="F47" s="9" t="str">
        <f t="array" ref="F47">INDEX(STPH!$O$11:$O$30,IFERROR(MATCH(MIN(IF(STPH!$D$11:$D$30&gt;AVERAGE(B47,C47),STPH!$D$11:$D$30)),STPH!$D$11:$D$30),1))</f>
        <v>+III</v>
      </c>
      <c r="G47" s="9" t="str">
        <f t="array" ref="G47">INDEX(STBI!$O$11:$O$30,IFERROR(MATCH(MIN(IF(STBI!$D$11:$D$30&gt;AVERAGE(B47,C47),STBI!$D$11:$D$30)),STBI!$D$11:$D$30),1))</f>
        <v>+III</v>
      </c>
      <c r="H47" s="9" t="str">
        <f t="array" ref="H47">INDEX(GEKB!$K$11:$K$30,IFERROR(MATCH(MIN(IF(GEKB!$D$11:$D$30&gt;AVERAGE(B47,C47),GEKB!$D$11:$D$30)),GEKB!$D$11:$D$30),1))</f>
        <v>+II</v>
      </c>
      <c r="I47" s="9" t="str">
        <f t="array" ref="I47">INDEX(DA!$K$11:$K$30,IFERROR(MATCH(MIN(IF(DA!$D$11:$D$30&gt;AVERAGE(B47,C47),DA!$D$11:$D$30)),DA!$D$11:$D$30),1))</f>
        <v>NR</v>
      </c>
      <c r="J47" s="9" t="str">
        <f t="array" ref="J47">INDEX(STKWp!$K$11:$K$30,IFERROR(MATCH(MIN(IF(STKWp!$D$11:$D$30&gt;AVERAGE(B47,C47),STKWp!$D$11:$D$30)),STKWp!$D$11:$D$30),1))</f>
        <v>NR</v>
      </c>
      <c r="K47" s="9" t="str">
        <f t="array" ref="K47">INDEX(BSKW!$K$11:$K$30,IFERROR(MATCH(MIN(IF(BSKW!$D$11:$D$30&gt;AVERAGE(B47,C47),BSKW!$D$11:$D$30)),BSKW!$D$11:$D$30),1))</f>
        <v>NR</v>
      </c>
      <c r="L47" s="12" t="str">
        <f t="array" ref="L47">INDEX(HTKW!$K$11:$K$30,IFERROR(MATCH(MIN(IF(HTKW!$D$11:$D$30&gt;AVERAGE(B47,C47),HTKW!$D$11:$D$30)),HTKW!$D$11:$D$30),1))</f>
        <v>NR</v>
      </c>
    </row>
    <row r="48" spans="2:12" x14ac:dyDescent="0.25">
      <c r="B48" s="8">
        <v>9.7975727730000006</v>
      </c>
      <c r="C48" s="9">
        <v>9.7975727740000007</v>
      </c>
      <c r="D48" s="23" t="str">
        <f>IF(COUNTIF(F48:L48,"D")&gt;0,"D",IF(COUNTIF(F48:L48,"-III")&gt;0,"-III",IF(COUNTIF(F48:L48,"-II")&gt;0,"-II",IF(COUNTIF(F48:L48,"-I")&gt;0,"-I",IF(COUNTIF(F48:L48,"+0")&gt;0,"+0",IF(COUNTIF(F48:L48,"+I")&gt;0,"+I",IF(COUNTIF(F48:L48,"+II")&gt;0,"+II",IF(COUNTIF(F48:L48,"+III")&gt;0,"+III",IF(COUNTIF(F48:L48,"ND")&gt;0,"ND","NR")))))))))</f>
        <v>-II</v>
      </c>
      <c r="E48" s="23" t="str">
        <f>IF(COUNTIF(F48:L48,"-III")&gt;0,"-III",IF(COUNTIF(F48:L48,"-II")&gt;0,"-II",IF(COUNTIF(F48:L48,"-I")&gt;0,"-I",IF(COUNTIF(F48:L48,"+0")&gt;0,"+0",IF(COUNTIF(F48:L48,"+I")&gt;0,"+I",IF(COUNTIF(F48:L48,"+II")&gt;0,"+II",IF(COUNTIF(F48:L48,"+III")&gt;0,"+III",IF(COUNTIF(F48:L48,"ND")&gt;0,"ND","NR"))))))))</f>
        <v>-II</v>
      </c>
      <c r="F48" s="9" t="str">
        <f t="array" ref="F48">INDEX(STPH!$O$11:$O$30,IFERROR(MATCH(MIN(IF(STPH!$D$11:$D$30&gt;AVERAGE(B48,C48),STPH!$D$11:$D$30)),STPH!$D$11:$D$30),1))</f>
        <v>-II</v>
      </c>
      <c r="G48" s="9" t="str">
        <f t="array" ref="G48">INDEX(STBI!$O$11:$O$30,IFERROR(MATCH(MIN(IF(STBI!$D$11:$D$30&gt;AVERAGE(B48,C48),STBI!$D$11:$D$30)),STBI!$D$11:$D$30),1))</f>
        <v>+III</v>
      </c>
      <c r="H48" s="9" t="str">
        <f t="array" ref="H48">INDEX(GEKB!$K$11:$K$30,IFERROR(MATCH(MIN(IF(GEKB!$D$11:$D$30&gt;AVERAGE(B48,C48),GEKB!$D$11:$D$30)),GEKB!$D$11:$D$30),1))</f>
        <v>+II</v>
      </c>
      <c r="I48" s="9" t="str">
        <f t="array" ref="I48">INDEX(DA!$K$11:$K$30,IFERROR(MATCH(MIN(IF(DA!$D$11:$D$30&gt;AVERAGE(B48,C48),DA!$D$11:$D$30)),DA!$D$11:$D$30),1))</f>
        <v>NR</v>
      </c>
      <c r="J48" s="9" t="str">
        <f t="array" ref="J48">INDEX(STKWp!$K$11:$K$30,IFERROR(MATCH(MIN(IF(STKWp!$D$11:$D$30&gt;AVERAGE(B48,C48),STKWp!$D$11:$D$30)),STKWp!$D$11:$D$30),1))</f>
        <v>NR</v>
      </c>
      <c r="K48" s="9" t="str">
        <f t="array" ref="K48">INDEX(BSKW!$K$11:$K$30,IFERROR(MATCH(MIN(IF(BSKW!$D$11:$D$30&gt;AVERAGE(B48,C48),BSKW!$D$11:$D$30)),BSKW!$D$11:$D$30),1))</f>
        <v>NR</v>
      </c>
      <c r="L48" s="12" t="str">
        <f t="array" ref="L48">INDEX(HTKW!$K$11:$K$30,IFERROR(MATCH(MIN(IF(HTKW!$D$11:$D$30&gt;AVERAGE(B48,C48),HTKW!$D$11:$D$30)),HTKW!$D$11:$D$30),1))</f>
        <v>NR</v>
      </c>
    </row>
    <row r="49" spans="2:12" x14ac:dyDescent="0.25">
      <c r="B49" s="8">
        <v>9.7975727740000007</v>
      </c>
      <c r="C49" s="9">
        <v>10.01</v>
      </c>
      <c r="D49" s="23" t="str">
        <f>IF(COUNTIF(F49:L49,"D")&gt;0,"D",IF(COUNTIF(F49:L49,"-III")&gt;0,"-III",IF(COUNTIF(F49:L49,"-II")&gt;0,"-II",IF(COUNTIF(F49:L49,"-I")&gt;0,"-I",IF(COUNTIF(F49:L49,"+0")&gt;0,"+0",IF(COUNTIF(F49:L49,"+I")&gt;0,"+I",IF(COUNTIF(F49:L49,"+II")&gt;0,"+II",IF(COUNTIF(F49:L49,"+III")&gt;0,"+III",IF(COUNTIF(F49:L49,"ND")&gt;0,"ND","NR")))))))))</f>
        <v>-II</v>
      </c>
      <c r="E49" s="23" t="str">
        <f>IF(COUNTIF(F49:L49,"-III")&gt;0,"-III",IF(COUNTIF(F49:L49,"-II")&gt;0,"-II",IF(COUNTIF(F49:L49,"-I")&gt;0,"-I",IF(COUNTIF(F49:L49,"+0")&gt;0,"+0",IF(COUNTIF(F49:L49,"+I")&gt;0,"+I",IF(COUNTIF(F49:L49,"+II")&gt;0,"+II",IF(COUNTIF(F49:L49,"+III")&gt;0,"+III",IF(COUNTIF(F49:L49,"ND")&gt;0,"ND","NR"))))))))</f>
        <v>-II</v>
      </c>
      <c r="F49" s="9" t="str">
        <f t="array" ref="F49">INDEX(STPH!$O$11:$O$30,IFERROR(MATCH(MIN(IF(STPH!$D$11:$D$30&gt;AVERAGE(B49,C49),STPH!$D$11:$D$30)),STPH!$D$11:$D$30),1))</f>
        <v>-II</v>
      </c>
      <c r="G49" s="9" t="str">
        <f t="array" ref="G49">INDEX(STBI!$O$11:$O$30,IFERROR(MATCH(MIN(IF(STBI!$D$11:$D$30&gt;AVERAGE(B49,C49),STBI!$D$11:$D$30)),STBI!$D$11:$D$30),1))</f>
        <v>+III</v>
      </c>
      <c r="H49" s="9" t="str">
        <f t="array" ref="H49">INDEX(GEKB!$K$11:$K$30,IFERROR(MATCH(MIN(IF(GEKB!$D$11:$D$30&gt;AVERAGE(B49,C49),GEKB!$D$11:$D$30)),GEKB!$D$11:$D$30),1))</f>
        <v>+II</v>
      </c>
      <c r="I49" s="9" t="str">
        <f t="array" ref="I49">INDEX(DA!$K$11:$K$30,IFERROR(MATCH(MIN(IF(DA!$D$11:$D$30&gt;AVERAGE(B49,C49),DA!$D$11:$D$30)),DA!$D$11:$D$30),1))</f>
        <v>NR</v>
      </c>
      <c r="J49" s="9" t="str">
        <f t="array" ref="J49">INDEX(STKWp!$K$11:$K$30,IFERROR(MATCH(MIN(IF(STKWp!$D$11:$D$30&gt;AVERAGE(B49,C49),STKWp!$D$11:$D$30)),STKWp!$D$11:$D$30),1))</f>
        <v>NR</v>
      </c>
      <c r="K49" s="9" t="str">
        <f t="array" ref="K49">INDEX(BSKW!$K$11:$K$30,IFERROR(MATCH(MIN(IF(BSKW!$D$11:$D$30&gt;AVERAGE(B49,C49),BSKW!$D$11:$D$30)),BSKW!$D$11:$D$30),1))</f>
        <v>NR</v>
      </c>
      <c r="L49" s="12" t="str">
        <f t="array" ref="L49">INDEX(HTKW!$K$11:$K$30,IFERROR(MATCH(MIN(IF(HTKW!$D$11:$D$30&gt;AVERAGE(B49,C49),HTKW!$D$11:$D$30)),HTKW!$D$11:$D$30),1))</f>
        <v>NR</v>
      </c>
    </row>
    <row r="50" spans="2:12" x14ac:dyDescent="0.25">
      <c r="B50" s="8">
        <v>10.01</v>
      </c>
      <c r="C50" s="9">
        <v>10.59</v>
      </c>
      <c r="D50" s="23" t="str">
        <f>IF(COUNTIF(F50:L50,"D")&gt;0,"D",IF(COUNTIF(F50:L50,"-III")&gt;0,"-III",IF(COUNTIF(F50:L50,"-II")&gt;0,"-II",IF(COUNTIF(F50:L50,"-I")&gt;0,"-I",IF(COUNTIF(F50:L50,"+0")&gt;0,"+0",IF(COUNTIF(F50:L50,"+I")&gt;0,"+I",IF(COUNTIF(F50:L50,"+II")&gt;0,"+II",IF(COUNTIF(F50:L50,"+III")&gt;0,"+III",IF(COUNTIF(F50:L50,"ND")&gt;0,"ND","NR")))))))))</f>
        <v>-II</v>
      </c>
      <c r="E50" s="23" t="str">
        <f>IF(COUNTIF(F50:L50,"-III")&gt;0,"-III",IF(COUNTIF(F50:L50,"-II")&gt;0,"-II",IF(COUNTIF(F50:L50,"-I")&gt;0,"-I",IF(COUNTIF(F50:L50,"+0")&gt;0,"+0",IF(COUNTIF(F50:L50,"+I")&gt;0,"+I",IF(COUNTIF(F50:L50,"+II")&gt;0,"+II",IF(COUNTIF(F50:L50,"+III")&gt;0,"+III",IF(COUNTIF(F50:L50,"ND")&gt;0,"ND","NR"))))))))</f>
        <v>-II</v>
      </c>
      <c r="F50" s="9" t="str">
        <f t="array" ref="F50">INDEX(STPH!$O$11:$O$30,IFERROR(MATCH(MIN(IF(STPH!$D$11:$D$30&gt;AVERAGE(B50,C50),STPH!$D$11:$D$30)),STPH!$D$11:$D$30),1))</f>
        <v>-II</v>
      </c>
      <c r="G50" s="9" t="str">
        <f t="array" ref="G50">INDEX(STBI!$O$11:$O$30,IFERROR(MATCH(MIN(IF(STBI!$D$11:$D$30&gt;AVERAGE(B50,C50),STBI!$D$11:$D$30)),STBI!$D$11:$D$30),1))</f>
        <v>+III</v>
      </c>
      <c r="H50" s="9" t="str">
        <f t="array" ref="H50">INDEX(GEKB!$K$11:$K$30,IFERROR(MATCH(MIN(IF(GEKB!$D$11:$D$30&gt;AVERAGE(B50,C50),GEKB!$D$11:$D$30)),GEKB!$D$11:$D$30),1))</f>
        <v>+II</v>
      </c>
      <c r="I50" s="9" t="str">
        <f t="array" ref="I50">INDEX(DA!$K$11:$K$30,IFERROR(MATCH(MIN(IF(DA!$D$11:$D$30&gt;AVERAGE(B50,C50),DA!$D$11:$D$30)),DA!$D$11:$D$30),1))</f>
        <v>NR</v>
      </c>
      <c r="J50" s="9" t="str">
        <f t="array" ref="J50">INDEX(STKWp!$K$11:$K$30,IFERROR(MATCH(MIN(IF(STKWp!$D$11:$D$30&gt;AVERAGE(B50,C50),STKWp!$D$11:$D$30)),STKWp!$D$11:$D$30),1))</f>
        <v>NR</v>
      </c>
      <c r="K50" s="9" t="str">
        <f t="array" ref="K50">INDEX(BSKW!$K$11:$K$30,IFERROR(MATCH(MIN(IF(BSKW!$D$11:$D$30&gt;AVERAGE(B50,C50),BSKW!$D$11:$D$30)),BSKW!$D$11:$D$30),1))</f>
        <v>NR</v>
      </c>
      <c r="L50" s="12" t="str">
        <f t="array" ref="L50">INDEX(HTKW!$K$11:$K$30,IFERROR(MATCH(MIN(IF(HTKW!$D$11:$D$30&gt;AVERAGE(B50,C50),HTKW!$D$11:$D$30)),HTKW!$D$11:$D$30),1))</f>
        <v>NR</v>
      </c>
    </row>
    <row r="51" spans="2:12" x14ac:dyDescent="0.25">
      <c r="B51" s="8">
        <v>10.59</v>
      </c>
      <c r="C51" s="9">
        <v>11.11</v>
      </c>
      <c r="D51" s="23" t="str">
        <f>IF(COUNTIF(F51:L51,"D")&gt;0,"D",IF(COUNTIF(F51:L51,"-III")&gt;0,"-III",IF(COUNTIF(F51:L51,"-II")&gt;0,"-II",IF(COUNTIF(F51:L51,"-I")&gt;0,"-I",IF(COUNTIF(F51:L51,"+0")&gt;0,"+0",IF(COUNTIF(F51:L51,"+I")&gt;0,"+I",IF(COUNTIF(F51:L51,"+II")&gt;0,"+II",IF(COUNTIF(F51:L51,"+III")&gt;0,"+III",IF(COUNTIF(F51:L51,"ND")&gt;0,"ND","NR")))))))))</f>
        <v>-II</v>
      </c>
      <c r="E51" s="23" t="str">
        <f>IF(COUNTIF(F51:L51,"-III")&gt;0,"-III",IF(COUNTIF(F51:L51,"-II")&gt;0,"-II",IF(COUNTIF(F51:L51,"-I")&gt;0,"-I",IF(COUNTIF(F51:L51,"+0")&gt;0,"+0",IF(COUNTIF(F51:L51,"+I")&gt;0,"+I",IF(COUNTIF(F51:L51,"+II")&gt;0,"+II",IF(COUNTIF(F51:L51,"+III")&gt;0,"+III",IF(COUNTIF(F51:L51,"ND")&gt;0,"ND","NR"))))))))</f>
        <v>-II</v>
      </c>
      <c r="F51" s="9" t="str">
        <f t="array" ref="F51">INDEX(STPH!$O$11:$O$30,IFERROR(MATCH(MIN(IF(STPH!$D$11:$D$30&gt;AVERAGE(B51,C51),STPH!$D$11:$D$30)),STPH!$D$11:$D$30),1))</f>
        <v>-II</v>
      </c>
      <c r="G51" s="9" t="str">
        <f t="array" ref="G51">INDEX(STBI!$O$11:$O$30,IFERROR(MATCH(MIN(IF(STBI!$D$11:$D$30&gt;AVERAGE(B51,C51),STBI!$D$11:$D$30)),STBI!$D$11:$D$30),1))</f>
        <v>+III</v>
      </c>
      <c r="H51" s="9" t="str">
        <f t="array" ref="H51">INDEX(GEKB!$K$11:$K$30,IFERROR(MATCH(MIN(IF(GEKB!$D$11:$D$30&gt;AVERAGE(B51,C51),GEKB!$D$11:$D$30)),GEKB!$D$11:$D$30),1))</f>
        <v>+II</v>
      </c>
      <c r="I51" s="9" t="str">
        <f t="array" ref="I51">INDEX(DA!$K$11:$K$30,IFERROR(MATCH(MIN(IF(DA!$D$11:$D$30&gt;AVERAGE(B51,C51),DA!$D$11:$D$30)),DA!$D$11:$D$30),1))</f>
        <v>NR</v>
      </c>
      <c r="J51" s="9" t="str">
        <f t="array" ref="J51">INDEX(STKWp!$K$11:$K$30,IFERROR(MATCH(MIN(IF(STKWp!$D$11:$D$30&gt;AVERAGE(B51,C51),STKWp!$D$11:$D$30)),STKWp!$D$11:$D$30),1))</f>
        <v>NR</v>
      </c>
      <c r="K51" s="9" t="str">
        <f t="array" ref="K51">INDEX(BSKW!$K$11:$K$30,IFERROR(MATCH(MIN(IF(BSKW!$D$11:$D$30&gt;AVERAGE(B51,C51),BSKW!$D$11:$D$30)),BSKW!$D$11:$D$30),1))</f>
        <v>NR</v>
      </c>
      <c r="L51" s="12" t="str">
        <f t="array" ref="L51">INDEX(HTKW!$K$11:$K$30,IFERROR(MATCH(MIN(IF(HTKW!$D$11:$D$30&gt;AVERAGE(B51,C51),HTKW!$D$11:$D$30)),HTKW!$D$11:$D$30),1))</f>
        <v>NR</v>
      </c>
    </row>
    <row r="52" spans="2:12" x14ac:dyDescent="0.25">
      <c r="B52" s="8">
        <v>11.11</v>
      </c>
      <c r="C52" s="9">
        <v>11.64</v>
      </c>
      <c r="D52" s="23" t="str">
        <f>IF(COUNTIF(F52:L52,"D")&gt;0,"D",IF(COUNTIF(F52:L52,"-III")&gt;0,"-III",IF(COUNTIF(F52:L52,"-II")&gt;0,"-II",IF(COUNTIF(F52:L52,"-I")&gt;0,"-I",IF(COUNTIF(F52:L52,"+0")&gt;0,"+0",IF(COUNTIF(F52:L52,"+I")&gt;0,"+I",IF(COUNTIF(F52:L52,"+II")&gt;0,"+II",IF(COUNTIF(F52:L52,"+III")&gt;0,"+III",IF(COUNTIF(F52:L52,"ND")&gt;0,"ND","NR")))))))))</f>
        <v>-II</v>
      </c>
      <c r="E52" s="23" t="str">
        <f>IF(COUNTIF(F52:L52,"-III")&gt;0,"-III",IF(COUNTIF(F52:L52,"-II")&gt;0,"-II",IF(COUNTIF(F52:L52,"-I")&gt;0,"-I",IF(COUNTIF(F52:L52,"+0")&gt;0,"+0",IF(COUNTIF(F52:L52,"+I")&gt;0,"+I",IF(COUNTIF(F52:L52,"+II")&gt;0,"+II",IF(COUNTIF(F52:L52,"+III")&gt;0,"+III",IF(COUNTIF(F52:L52,"ND")&gt;0,"ND","NR"))))))))</f>
        <v>-II</v>
      </c>
      <c r="F52" s="9" t="str">
        <f t="array" ref="F52">INDEX(STPH!$O$11:$O$30,IFERROR(MATCH(MIN(IF(STPH!$D$11:$D$30&gt;AVERAGE(B52,C52),STPH!$D$11:$D$30)),STPH!$D$11:$D$30),1))</f>
        <v>-II</v>
      </c>
      <c r="G52" s="9" t="str">
        <f t="array" ref="G52">INDEX(STBI!$O$11:$O$30,IFERROR(MATCH(MIN(IF(STBI!$D$11:$D$30&gt;AVERAGE(B52,C52),STBI!$D$11:$D$30)),STBI!$D$11:$D$30),1))</f>
        <v>+III</v>
      </c>
      <c r="H52" s="9" t="str">
        <f t="array" ref="H52">INDEX(GEKB!$K$11:$K$30,IFERROR(MATCH(MIN(IF(GEKB!$D$11:$D$30&gt;AVERAGE(B52,C52),GEKB!$D$11:$D$30)),GEKB!$D$11:$D$30),1))</f>
        <v>+II</v>
      </c>
      <c r="I52" s="9" t="str">
        <f t="array" ref="I52">INDEX(DA!$K$11:$K$30,IFERROR(MATCH(MIN(IF(DA!$D$11:$D$30&gt;AVERAGE(B52,C52),DA!$D$11:$D$30)),DA!$D$11:$D$30),1))</f>
        <v>NR</v>
      </c>
      <c r="J52" s="9" t="str">
        <f t="array" ref="J52">INDEX(STKWp!$K$11:$K$30,IFERROR(MATCH(MIN(IF(STKWp!$D$11:$D$30&gt;AVERAGE(B52,C52),STKWp!$D$11:$D$30)),STKWp!$D$11:$D$30),1))</f>
        <v>NR</v>
      </c>
      <c r="K52" s="9" t="str">
        <f t="array" ref="K52">INDEX(BSKW!$K$11:$K$30,IFERROR(MATCH(MIN(IF(BSKW!$D$11:$D$30&gt;AVERAGE(B52,C52),BSKW!$D$11:$D$30)),BSKW!$D$11:$D$30),1))</f>
        <v>NR</v>
      </c>
      <c r="L52" s="12" t="str">
        <f t="array" ref="L52">INDEX(HTKW!$K$11:$K$30,IFERROR(MATCH(MIN(IF(HTKW!$D$11:$D$30&gt;AVERAGE(B52,C52),HTKW!$D$11:$D$30)),HTKW!$D$11:$D$30),1))</f>
        <v>NR</v>
      </c>
    </row>
    <row r="53" spans="2:12" x14ac:dyDescent="0.25">
      <c r="B53" s="8">
        <v>11.64</v>
      </c>
      <c r="C53" s="9">
        <v>12.16</v>
      </c>
      <c r="D53" s="23" t="str">
        <f>IF(COUNTIF(F53:L53,"D")&gt;0,"D",IF(COUNTIF(F53:L53,"-III")&gt;0,"-III",IF(COUNTIF(F53:L53,"-II")&gt;0,"-II",IF(COUNTIF(F53:L53,"-I")&gt;0,"-I",IF(COUNTIF(F53:L53,"+0")&gt;0,"+0",IF(COUNTIF(F53:L53,"+I")&gt;0,"+I",IF(COUNTIF(F53:L53,"+II")&gt;0,"+II",IF(COUNTIF(F53:L53,"+III")&gt;0,"+III",IF(COUNTIF(F53:L53,"ND")&gt;0,"ND","NR")))))))))</f>
        <v>-II</v>
      </c>
      <c r="E53" s="23" t="str">
        <f>IF(COUNTIF(F53:L53,"-III")&gt;0,"-III",IF(COUNTIF(F53:L53,"-II")&gt;0,"-II",IF(COUNTIF(F53:L53,"-I")&gt;0,"-I",IF(COUNTIF(F53:L53,"+0")&gt;0,"+0",IF(COUNTIF(F53:L53,"+I")&gt;0,"+I",IF(COUNTIF(F53:L53,"+II")&gt;0,"+II",IF(COUNTIF(F53:L53,"+III")&gt;0,"+III",IF(COUNTIF(F53:L53,"ND")&gt;0,"ND","NR"))))))))</f>
        <v>-II</v>
      </c>
      <c r="F53" s="9" t="str">
        <f t="array" ref="F53">INDEX(STPH!$O$11:$O$30,IFERROR(MATCH(MIN(IF(STPH!$D$11:$D$30&gt;AVERAGE(B53,C53),STPH!$D$11:$D$30)),STPH!$D$11:$D$30),1))</f>
        <v>-II</v>
      </c>
      <c r="G53" s="9" t="str">
        <f t="array" ref="G53">INDEX(STBI!$O$11:$O$30,IFERROR(MATCH(MIN(IF(STBI!$D$11:$D$30&gt;AVERAGE(B53,C53),STBI!$D$11:$D$30)),STBI!$D$11:$D$30),1))</f>
        <v>+III</v>
      </c>
      <c r="H53" s="9" t="str">
        <f t="array" ref="H53">INDEX(GEKB!$K$11:$K$30,IFERROR(MATCH(MIN(IF(GEKB!$D$11:$D$30&gt;AVERAGE(B53,C53),GEKB!$D$11:$D$30)),GEKB!$D$11:$D$30),1))</f>
        <v>+II</v>
      </c>
      <c r="I53" s="9" t="str">
        <f t="array" ref="I53">INDEX(DA!$K$11:$K$30,IFERROR(MATCH(MIN(IF(DA!$D$11:$D$30&gt;AVERAGE(B53,C53),DA!$D$11:$D$30)),DA!$D$11:$D$30),1))</f>
        <v>NR</v>
      </c>
      <c r="J53" s="9" t="str">
        <f t="array" ref="J53">INDEX(STKWp!$K$11:$K$30,IFERROR(MATCH(MIN(IF(STKWp!$D$11:$D$30&gt;AVERAGE(B53,C53),STKWp!$D$11:$D$30)),STKWp!$D$11:$D$30),1))</f>
        <v>NR</v>
      </c>
      <c r="K53" s="9" t="str">
        <f t="array" ref="K53">INDEX(BSKW!$K$11:$K$30,IFERROR(MATCH(MIN(IF(BSKW!$D$11:$D$30&gt;AVERAGE(B53,C53),BSKW!$D$11:$D$30)),BSKW!$D$11:$D$30),1))</f>
        <v>NR</v>
      </c>
      <c r="L53" s="12" t="str">
        <f t="array" ref="L53">INDEX(HTKW!$K$11:$K$30,IFERROR(MATCH(MIN(IF(HTKW!$D$11:$D$30&gt;AVERAGE(B53,C53),HTKW!$D$11:$D$30)),HTKW!$D$11:$D$30),1))</f>
        <v>NR</v>
      </c>
    </row>
    <row r="54" spans="2:12" x14ac:dyDescent="0.25">
      <c r="B54" s="8">
        <v>12.16</v>
      </c>
      <c r="C54" s="9">
        <v>12.69</v>
      </c>
      <c r="D54" s="23" t="str">
        <f>IF(COUNTIF(F54:L54,"D")&gt;0,"D",IF(COUNTIF(F54:L54,"-III")&gt;0,"-III",IF(COUNTIF(F54:L54,"-II")&gt;0,"-II",IF(COUNTIF(F54:L54,"-I")&gt;0,"-I",IF(COUNTIF(F54:L54,"+0")&gt;0,"+0",IF(COUNTIF(F54:L54,"+I")&gt;0,"+I",IF(COUNTIF(F54:L54,"+II")&gt;0,"+II",IF(COUNTIF(F54:L54,"+III")&gt;0,"+III",IF(COUNTIF(F54:L54,"ND")&gt;0,"ND","NR")))))))))</f>
        <v>-II</v>
      </c>
      <c r="E54" s="23" t="str">
        <f>IF(COUNTIF(F54:L54,"-III")&gt;0,"-III",IF(COUNTIF(F54:L54,"-II")&gt;0,"-II",IF(COUNTIF(F54:L54,"-I")&gt;0,"-I",IF(COUNTIF(F54:L54,"+0")&gt;0,"+0",IF(COUNTIF(F54:L54,"+I")&gt;0,"+I",IF(COUNTIF(F54:L54,"+II")&gt;0,"+II",IF(COUNTIF(F54:L54,"+III")&gt;0,"+III",IF(COUNTIF(F54:L54,"ND")&gt;0,"ND","NR"))))))))</f>
        <v>-II</v>
      </c>
      <c r="F54" s="9" t="str">
        <f t="array" ref="F54">INDEX(STPH!$O$11:$O$30,IFERROR(MATCH(MIN(IF(STPH!$D$11:$D$30&gt;AVERAGE(B54,C54),STPH!$D$11:$D$30)),STPH!$D$11:$D$30),1))</f>
        <v>-II</v>
      </c>
      <c r="G54" s="9" t="str">
        <f t="array" ref="G54">INDEX(STBI!$O$11:$O$30,IFERROR(MATCH(MIN(IF(STBI!$D$11:$D$30&gt;AVERAGE(B54,C54),STBI!$D$11:$D$30)),STBI!$D$11:$D$30),1))</f>
        <v>+III</v>
      </c>
      <c r="H54" s="9" t="str">
        <f t="array" ref="H54">INDEX(GEKB!$K$11:$K$30,IFERROR(MATCH(MIN(IF(GEKB!$D$11:$D$30&gt;AVERAGE(B54,C54),GEKB!$D$11:$D$30)),GEKB!$D$11:$D$30),1))</f>
        <v>+II</v>
      </c>
      <c r="I54" s="9" t="str">
        <f t="array" ref="I54">INDEX(DA!$K$11:$K$30,IFERROR(MATCH(MIN(IF(DA!$D$11:$D$30&gt;AVERAGE(B54,C54),DA!$D$11:$D$30)),DA!$D$11:$D$30),1))</f>
        <v>NR</v>
      </c>
      <c r="J54" s="9" t="str">
        <f t="array" ref="J54">INDEX(STKWp!$K$11:$K$30,IFERROR(MATCH(MIN(IF(STKWp!$D$11:$D$30&gt;AVERAGE(B54,C54),STKWp!$D$11:$D$30)),STKWp!$D$11:$D$30),1))</f>
        <v>NR</v>
      </c>
      <c r="K54" s="9" t="str">
        <f t="array" ref="K54">INDEX(BSKW!$K$11:$K$30,IFERROR(MATCH(MIN(IF(BSKW!$D$11:$D$30&gt;AVERAGE(B54,C54),BSKW!$D$11:$D$30)),BSKW!$D$11:$D$30),1))</f>
        <v>NR</v>
      </c>
      <c r="L54" s="12" t="str">
        <f t="array" ref="L54">INDEX(HTKW!$K$11:$K$30,IFERROR(MATCH(MIN(IF(HTKW!$D$11:$D$30&gt;AVERAGE(B54,C54),HTKW!$D$11:$D$30)),HTKW!$D$11:$D$30),1))</f>
        <v>NR</v>
      </c>
    </row>
    <row r="55" spans="2:12" x14ac:dyDescent="0.25">
      <c r="B55" s="8">
        <v>12.69</v>
      </c>
      <c r="C55" s="9">
        <v>13.19</v>
      </c>
      <c r="D55" s="23" t="str">
        <f>IF(COUNTIF(F55:L55,"D")&gt;0,"D",IF(COUNTIF(F55:L55,"-III")&gt;0,"-III",IF(COUNTIF(F55:L55,"-II")&gt;0,"-II",IF(COUNTIF(F55:L55,"-I")&gt;0,"-I",IF(COUNTIF(F55:L55,"+0")&gt;0,"+0",IF(COUNTIF(F55:L55,"+I")&gt;0,"+I",IF(COUNTIF(F55:L55,"+II")&gt;0,"+II",IF(COUNTIF(F55:L55,"+III")&gt;0,"+III",IF(COUNTIF(F55:L55,"ND")&gt;0,"ND","NR")))))))))</f>
        <v>-II</v>
      </c>
      <c r="E55" s="23" t="str">
        <f>IF(COUNTIF(F55:L55,"-III")&gt;0,"-III",IF(COUNTIF(F55:L55,"-II")&gt;0,"-II",IF(COUNTIF(F55:L55,"-I")&gt;0,"-I",IF(COUNTIF(F55:L55,"+0")&gt;0,"+0",IF(COUNTIF(F55:L55,"+I")&gt;0,"+I",IF(COUNTIF(F55:L55,"+II")&gt;0,"+II",IF(COUNTIF(F55:L55,"+III")&gt;0,"+III",IF(COUNTIF(F55:L55,"ND")&gt;0,"ND","NR"))))))))</f>
        <v>-II</v>
      </c>
      <c r="F55" s="9" t="str">
        <f t="array" ref="F55">INDEX(STPH!$O$11:$O$30,IFERROR(MATCH(MIN(IF(STPH!$D$11:$D$30&gt;AVERAGE(B55,C55),STPH!$D$11:$D$30)),STPH!$D$11:$D$30),1))</f>
        <v>-II</v>
      </c>
      <c r="G55" s="9" t="str">
        <f t="array" ref="G55">INDEX(STBI!$O$11:$O$30,IFERROR(MATCH(MIN(IF(STBI!$D$11:$D$30&gt;AVERAGE(B55,C55),STBI!$D$11:$D$30)),STBI!$D$11:$D$30),1))</f>
        <v>+III</v>
      </c>
      <c r="H55" s="9" t="str">
        <f t="array" ref="H55">INDEX(GEKB!$K$11:$K$30,IFERROR(MATCH(MIN(IF(GEKB!$D$11:$D$30&gt;AVERAGE(B55,C55),GEKB!$D$11:$D$30)),GEKB!$D$11:$D$30),1))</f>
        <v>+II</v>
      </c>
      <c r="I55" s="9" t="str">
        <f t="array" ref="I55">INDEX(DA!$K$11:$K$30,IFERROR(MATCH(MIN(IF(DA!$D$11:$D$30&gt;AVERAGE(B55,C55),DA!$D$11:$D$30)),DA!$D$11:$D$30),1))</f>
        <v>NR</v>
      </c>
      <c r="J55" s="9" t="str">
        <f t="array" ref="J55">INDEX(STKWp!$K$11:$K$30,IFERROR(MATCH(MIN(IF(STKWp!$D$11:$D$30&gt;AVERAGE(B55,C55),STKWp!$D$11:$D$30)),STKWp!$D$11:$D$30),1))</f>
        <v>NR</v>
      </c>
      <c r="K55" s="9" t="str">
        <f t="array" ref="K55">INDEX(BSKW!$K$11:$K$30,IFERROR(MATCH(MIN(IF(BSKW!$D$11:$D$30&gt;AVERAGE(B55,C55),BSKW!$D$11:$D$30)),BSKW!$D$11:$D$30),1))</f>
        <v>NR</v>
      </c>
      <c r="L55" s="12" t="str">
        <f t="array" ref="L55">INDEX(HTKW!$K$11:$K$30,IFERROR(MATCH(MIN(IF(HTKW!$D$11:$D$30&gt;AVERAGE(B55,C55),HTKW!$D$11:$D$30)),HTKW!$D$11:$D$30),1))</f>
        <v>NR</v>
      </c>
    </row>
    <row r="56" spans="2:12" x14ac:dyDescent="0.25">
      <c r="B56" s="8">
        <v>13.19</v>
      </c>
      <c r="C56" s="9">
        <v>13.197809816000001</v>
      </c>
      <c r="D56" s="23" t="str">
        <f>IF(COUNTIF(F56:L56,"D")&gt;0,"D",IF(COUNTIF(F56:L56,"-III")&gt;0,"-III",IF(COUNTIF(F56:L56,"-II")&gt;0,"-II",IF(COUNTIF(F56:L56,"-I")&gt;0,"-I",IF(COUNTIF(F56:L56,"+0")&gt;0,"+0",IF(COUNTIF(F56:L56,"+I")&gt;0,"+I",IF(COUNTIF(F56:L56,"+II")&gt;0,"+II",IF(COUNTIF(F56:L56,"+III")&gt;0,"+III",IF(COUNTIF(F56:L56,"ND")&gt;0,"ND","NR")))))))))</f>
        <v>-II</v>
      </c>
      <c r="E56" s="23" t="str">
        <f>IF(COUNTIF(F56:L56,"-III")&gt;0,"-III",IF(COUNTIF(F56:L56,"-II")&gt;0,"-II",IF(COUNTIF(F56:L56,"-I")&gt;0,"-I",IF(COUNTIF(F56:L56,"+0")&gt;0,"+0",IF(COUNTIF(F56:L56,"+I")&gt;0,"+I",IF(COUNTIF(F56:L56,"+II")&gt;0,"+II",IF(COUNTIF(F56:L56,"+III")&gt;0,"+III",IF(COUNTIF(F56:L56,"ND")&gt;0,"ND","NR"))))))))</f>
        <v>-II</v>
      </c>
      <c r="F56" s="9" t="str">
        <f t="array" ref="F56">INDEX(STPH!$O$11:$O$30,IFERROR(MATCH(MIN(IF(STPH!$D$11:$D$30&gt;AVERAGE(B56,C56),STPH!$D$11:$D$30)),STPH!$D$11:$D$30),1))</f>
        <v>-II</v>
      </c>
      <c r="G56" s="9" t="str">
        <f t="array" ref="G56">INDEX(STBI!$O$11:$O$30,IFERROR(MATCH(MIN(IF(STBI!$D$11:$D$30&gt;AVERAGE(B56,C56),STBI!$D$11:$D$30)),STBI!$D$11:$D$30),1))</f>
        <v>+III</v>
      </c>
      <c r="H56" s="9" t="str">
        <f t="array" ref="H56">INDEX(GEKB!$K$11:$K$30,IFERROR(MATCH(MIN(IF(GEKB!$D$11:$D$30&gt;AVERAGE(B56,C56),GEKB!$D$11:$D$30)),GEKB!$D$11:$D$30),1))</f>
        <v>+II</v>
      </c>
      <c r="I56" s="9" t="str">
        <f t="array" ref="I56">INDEX(DA!$K$11:$K$30,IFERROR(MATCH(MIN(IF(DA!$D$11:$D$30&gt;AVERAGE(B56,C56),DA!$D$11:$D$30)),DA!$D$11:$D$30),1))</f>
        <v>NR</v>
      </c>
      <c r="J56" s="9" t="str">
        <f t="array" ref="J56">INDEX(STKWp!$K$11:$K$30,IFERROR(MATCH(MIN(IF(STKWp!$D$11:$D$30&gt;AVERAGE(B56,C56),STKWp!$D$11:$D$30)),STKWp!$D$11:$D$30),1))</f>
        <v>NR</v>
      </c>
      <c r="K56" s="9" t="str">
        <f t="array" ref="K56">INDEX(BSKW!$K$11:$K$30,IFERROR(MATCH(MIN(IF(BSKW!$D$11:$D$30&gt;AVERAGE(B56,C56),BSKW!$D$11:$D$30)),BSKW!$D$11:$D$30),1))</f>
        <v>NR</v>
      </c>
      <c r="L56" s="12" t="str">
        <f t="array" ref="L56">INDEX(HTKW!$K$11:$K$30,IFERROR(MATCH(MIN(IF(HTKW!$D$11:$D$30&gt;AVERAGE(B56,C56),HTKW!$D$11:$D$30)),HTKW!$D$11:$D$30),1))</f>
        <v>NR</v>
      </c>
    </row>
    <row r="57" spans="2:12" x14ac:dyDescent="0.25">
      <c r="B57" s="8">
        <v>13.197809816000001</v>
      </c>
      <c r="C57" s="9">
        <v>13.197809817000001</v>
      </c>
      <c r="D57" s="23" t="str">
        <f>IF(COUNTIF(F57:L57,"D")&gt;0,"D",IF(COUNTIF(F57:L57,"-III")&gt;0,"-III",IF(COUNTIF(F57:L57,"-II")&gt;0,"-II",IF(COUNTIF(F57:L57,"-I")&gt;0,"-I",IF(COUNTIF(F57:L57,"+0")&gt;0,"+0",IF(COUNTIF(F57:L57,"+I")&gt;0,"+I",IF(COUNTIF(F57:L57,"+II")&gt;0,"+II",IF(COUNTIF(F57:L57,"+III")&gt;0,"+III",IF(COUNTIF(F57:L57,"ND")&gt;0,"ND","NR")))))))))</f>
        <v>+0</v>
      </c>
      <c r="E57" s="23" t="str">
        <f>IF(COUNTIF(F57:L57,"-III")&gt;0,"-III",IF(COUNTIF(F57:L57,"-II")&gt;0,"-II",IF(COUNTIF(F57:L57,"-I")&gt;0,"-I",IF(COUNTIF(F57:L57,"+0")&gt;0,"+0",IF(COUNTIF(F57:L57,"+I")&gt;0,"+I",IF(COUNTIF(F57:L57,"+II")&gt;0,"+II",IF(COUNTIF(F57:L57,"+III")&gt;0,"+III",IF(COUNTIF(F57:L57,"ND")&gt;0,"ND","NR"))))))))</f>
        <v>+0</v>
      </c>
      <c r="F57" s="9" t="str">
        <f t="array" ref="F57">INDEX(STPH!$O$11:$O$30,IFERROR(MATCH(MIN(IF(STPH!$D$11:$D$30&gt;AVERAGE(B57,C57),STPH!$D$11:$D$30)),STPH!$D$11:$D$30),1))</f>
        <v>+0</v>
      </c>
      <c r="G57" s="9" t="str">
        <f t="array" ref="G57">INDEX(STBI!$O$11:$O$30,IFERROR(MATCH(MIN(IF(STBI!$D$11:$D$30&gt;AVERAGE(B57,C57),STBI!$D$11:$D$30)),STBI!$D$11:$D$30),1))</f>
        <v>+III</v>
      </c>
      <c r="H57" s="9" t="str">
        <f t="array" ref="H57">INDEX(GEKB!$K$11:$K$30,IFERROR(MATCH(MIN(IF(GEKB!$D$11:$D$30&gt;AVERAGE(B57,C57),GEKB!$D$11:$D$30)),GEKB!$D$11:$D$30),1))</f>
        <v>+II</v>
      </c>
      <c r="I57" s="9" t="str">
        <f t="array" ref="I57">INDEX(DA!$K$11:$K$30,IFERROR(MATCH(MIN(IF(DA!$D$11:$D$30&gt;AVERAGE(B57,C57),DA!$D$11:$D$30)),DA!$D$11:$D$30),1))</f>
        <v>NR</v>
      </c>
      <c r="J57" s="9" t="str">
        <f t="array" ref="J57">INDEX(STKWp!$K$11:$K$30,IFERROR(MATCH(MIN(IF(STKWp!$D$11:$D$30&gt;AVERAGE(B57,C57),STKWp!$D$11:$D$30)),STKWp!$D$11:$D$30),1))</f>
        <v>NR</v>
      </c>
      <c r="K57" s="9" t="str">
        <f t="array" ref="K57">INDEX(BSKW!$K$11:$K$30,IFERROR(MATCH(MIN(IF(BSKW!$D$11:$D$30&gt;AVERAGE(B57,C57),BSKW!$D$11:$D$30)),BSKW!$D$11:$D$30),1))</f>
        <v>NR</v>
      </c>
      <c r="L57" s="12" t="str">
        <f t="array" ref="L57">INDEX(HTKW!$K$11:$K$30,IFERROR(MATCH(MIN(IF(HTKW!$D$11:$D$30&gt;AVERAGE(B57,C57),HTKW!$D$11:$D$30)),HTKW!$D$11:$D$30),1))</f>
        <v>NR</v>
      </c>
    </row>
    <row r="58" spans="2:12" x14ac:dyDescent="0.25">
      <c r="B58" s="8">
        <v>13.197809817000001</v>
      </c>
      <c r="C58" s="9">
        <v>13.46</v>
      </c>
      <c r="D58" s="23" t="str">
        <f>IF(COUNTIF(F58:L58,"D")&gt;0,"D",IF(COUNTIF(F58:L58,"-III")&gt;0,"-III",IF(COUNTIF(F58:L58,"-II")&gt;0,"-II",IF(COUNTIF(F58:L58,"-I")&gt;0,"-I",IF(COUNTIF(F58:L58,"+0")&gt;0,"+0",IF(COUNTIF(F58:L58,"+I")&gt;0,"+I",IF(COUNTIF(F58:L58,"+II")&gt;0,"+II",IF(COUNTIF(F58:L58,"+III")&gt;0,"+III",IF(COUNTIF(F58:L58,"ND")&gt;0,"ND","NR")))))))))</f>
        <v>+0</v>
      </c>
      <c r="E58" s="23" t="str">
        <f>IF(COUNTIF(F58:L58,"-III")&gt;0,"-III",IF(COUNTIF(F58:L58,"-II")&gt;0,"-II",IF(COUNTIF(F58:L58,"-I")&gt;0,"-I",IF(COUNTIF(F58:L58,"+0")&gt;0,"+0",IF(COUNTIF(F58:L58,"+I")&gt;0,"+I",IF(COUNTIF(F58:L58,"+II")&gt;0,"+II",IF(COUNTIF(F58:L58,"+III")&gt;0,"+III",IF(COUNTIF(F58:L58,"ND")&gt;0,"ND","NR"))))))))</f>
        <v>+0</v>
      </c>
      <c r="F58" s="9" t="str">
        <f t="array" ref="F58">INDEX(STPH!$O$11:$O$30,IFERROR(MATCH(MIN(IF(STPH!$D$11:$D$30&gt;AVERAGE(B58,C58),STPH!$D$11:$D$30)),STPH!$D$11:$D$30),1))</f>
        <v>+0</v>
      </c>
      <c r="G58" s="9" t="str">
        <f t="array" ref="G58">INDEX(STBI!$O$11:$O$30,IFERROR(MATCH(MIN(IF(STBI!$D$11:$D$30&gt;AVERAGE(B58,C58),STBI!$D$11:$D$30)),STBI!$D$11:$D$30),1))</f>
        <v>+III</v>
      </c>
      <c r="H58" s="9" t="str">
        <f t="array" ref="H58">INDEX(GEKB!$K$11:$K$30,IFERROR(MATCH(MIN(IF(GEKB!$D$11:$D$30&gt;AVERAGE(B58,C58),GEKB!$D$11:$D$30)),GEKB!$D$11:$D$30),1))</f>
        <v>+II</v>
      </c>
      <c r="I58" s="9" t="str">
        <f t="array" ref="I58">INDEX(DA!$K$11:$K$30,IFERROR(MATCH(MIN(IF(DA!$D$11:$D$30&gt;AVERAGE(B58,C58),DA!$D$11:$D$30)),DA!$D$11:$D$30),1))</f>
        <v>NR</v>
      </c>
      <c r="J58" s="9" t="str">
        <f t="array" ref="J58">INDEX(STKWp!$K$11:$K$30,IFERROR(MATCH(MIN(IF(STKWp!$D$11:$D$30&gt;AVERAGE(B58,C58),STKWp!$D$11:$D$30)),STKWp!$D$11:$D$30),1))</f>
        <v>NR</v>
      </c>
      <c r="K58" s="9" t="str">
        <f t="array" ref="K58">INDEX(BSKW!$K$11:$K$30,IFERROR(MATCH(MIN(IF(BSKW!$D$11:$D$30&gt;AVERAGE(B58,C58),BSKW!$D$11:$D$30)),BSKW!$D$11:$D$30),1))</f>
        <v>NR</v>
      </c>
      <c r="L58" s="12" t="str">
        <f t="array" ref="L58">INDEX(HTKW!$K$11:$K$30,IFERROR(MATCH(MIN(IF(HTKW!$D$11:$D$30&gt;AVERAGE(B58,C58),HTKW!$D$11:$D$30)),HTKW!$D$11:$D$30),1))</f>
        <v>NR</v>
      </c>
    </row>
    <row r="59" spans="2:12" x14ac:dyDescent="0.25">
      <c r="B59" s="8">
        <v>13.46</v>
      </c>
      <c r="C59" s="9">
        <v>13.84</v>
      </c>
      <c r="D59" s="23" t="str">
        <f>IF(COUNTIF(F59:L59,"D")&gt;0,"D",IF(COUNTIF(F59:L59,"-III")&gt;0,"-III",IF(COUNTIF(F59:L59,"-II")&gt;0,"-II",IF(COUNTIF(F59:L59,"-I")&gt;0,"-I",IF(COUNTIF(F59:L59,"+0")&gt;0,"+0",IF(COUNTIF(F59:L59,"+I")&gt;0,"+I",IF(COUNTIF(F59:L59,"+II")&gt;0,"+II",IF(COUNTIF(F59:L59,"+III")&gt;0,"+III",IF(COUNTIF(F59:L59,"ND")&gt;0,"ND","NR")))))))))</f>
        <v>+0</v>
      </c>
      <c r="E59" s="23" t="str">
        <f>IF(COUNTIF(F59:L59,"-III")&gt;0,"-III",IF(COUNTIF(F59:L59,"-II")&gt;0,"-II",IF(COUNTIF(F59:L59,"-I")&gt;0,"-I",IF(COUNTIF(F59:L59,"+0")&gt;0,"+0",IF(COUNTIF(F59:L59,"+I")&gt;0,"+I",IF(COUNTIF(F59:L59,"+II")&gt;0,"+II",IF(COUNTIF(F59:L59,"+III")&gt;0,"+III",IF(COUNTIF(F59:L59,"ND")&gt;0,"ND","NR"))))))))</f>
        <v>+0</v>
      </c>
      <c r="F59" s="9" t="str">
        <f t="array" ref="F59">INDEX(STPH!$O$11:$O$30,IFERROR(MATCH(MIN(IF(STPH!$D$11:$D$30&gt;AVERAGE(B59,C59),STPH!$D$11:$D$30)),STPH!$D$11:$D$30),1))</f>
        <v>+0</v>
      </c>
      <c r="G59" s="9" t="str">
        <f t="array" ref="G59">INDEX(STBI!$O$11:$O$30,IFERROR(MATCH(MIN(IF(STBI!$D$11:$D$30&gt;AVERAGE(B59,C59),STBI!$D$11:$D$30)),STBI!$D$11:$D$30),1))</f>
        <v>+III</v>
      </c>
      <c r="H59" s="9" t="str">
        <f t="array" ref="H59">INDEX(GEKB!$K$11:$K$30,IFERROR(MATCH(MIN(IF(GEKB!$D$11:$D$30&gt;AVERAGE(B59,C59),GEKB!$D$11:$D$30)),GEKB!$D$11:$D$30),1))</f>
        <v>+II</v>
      </c>
      <c r="I59" s="9" t="str">
        <f t="array" ref="I59">INDEX(DA!$K$11:$K$30,IFERROR(MATCH(MIN(IF(DA!$D$11:$D$30&gt;AVERAGE(B59,C59),DA!$D$11:$D$30)),DA!$D$11:$D$30),1))</f>
        <v>NR</v>
      </c>
      <c r="J59" s="9" t="str">
        <f t="array" ref="J59">INDEX(STKWp!$K$11:$K$30,IFERROR(MATCH(MIN(IF(STKWp!$D$11:$D$30&gt;AVERAGE(B59,C59),STKWp!$D$11:$D$30)),STKWp!$D$11:$D$30),1))</f>
        <v>NR</v>
      </c>
      <c r="K59" s="9" t="str">
        <f t="array" ref="K59">INDEX(BSKW!$K$11:$K$30,IFERROR(MATCH(MIN(IF(BSKW!$D$11:$D$30&gt;AVERAGE(B59,C59),BSKW!$D$11:$D$30)),BSKW!$D$11:$D$30),1))</f>
        <v>NR</v>
      </c>
      <c r="L59" s="12" t="str">
        <f t="array" ref="L59">INDEX(HTKW!$K$11:$K$30,IFERROR(MATCH(MIN(IF(HTKW!$D$11:$D$30&gt;AVERAGE(B59,C59),HTKW!$D$11:$D$30)),HTKW!$D$11:$D$30),1))</f>
        <v>NR</v>
      </c>
    </row>
    <row r="60" spans="2:12" x14ac:dyDescent="0.25">
      <c r="B60" s="8">
        <v>13.84</v>
      </c>
      <c r="C60" s="9">
        <v>14.06</v>
      </c>
      <c r="D60" s="23" t="str">
        <f>IF(COUNTIF(F60:L60,"D")&gt;0,"D",IF(COUNTIF(F60:L60,"-III")&gt;0,"-III",IF(COUNTIF(F60:L60,"-II")&gt;0,"-II",IF(COUNTIF(F60:L60,"-I")&gt;0,"-I",IF(COUNTIF(F60:L60,"+0")&gt;0,"+0",IF(COUNTIF(F60:L60,"+I")&gt;0,"+I",IF(COUNTIF(F60:L60,"+II")&gt;0,"+II",IF(COUNTIF(F60:L60,"+III")&gt;0,"+III",IF(COUNTIF(F60:L60,"ND")&gt;0,"ND","NR")))))))))</f>
        <v>+0</v>
      </c>
      <c r="E60" s="23" t="str">
        <f>IF(COUNTIF(F60:L60,"-III")&gt;0,"-III",IF(COUNTIF(F60:L60,"-II")&gt;0,"-II",IF(COUNTIF(F60:L60,"-I")&gt;0,"-I",IF(COUNTIF(F60:L60,"+0")&gt;0,"+0",IF(COUNTIF(F60:L60,"+I")&gt;0,"+I",IF(COUNTIF(F60:L60,"+II")&gt;0,"+II",IF(COUNTIF(F60:L60,"+III")&gt;0,"+III",IF(COUNTIF(F60:L60,"ND")&gt;0,"ND","NR"))))))))</f>
        <v>+0</v>
      </c>
      <c r="F60" s="9" t="str">
        <f t="array" ref="F60">INDEX(STPH!$O$11:$O$30,IFERROR(MATCH(MIN(IF(STPH!$D$11:$D$30&gt;AVERAGE(B60,C60),STPH!$D$11:$D$30)),STPH!$D$11:$D$30),1))</f>
        <v>+0</v>
      </c>
      <c r="G60" s="9" t="str">
        <f t="array" ref="G60">INDEX(STBI!$O$11:$O$30,IFERROR(MATCH(MIN(IF(STBI!$D$11:$D$30&gt;AVERAGE(B60,C60),STBI!$D$11:$D$30)),STBI!$D$11:$D$30),1))</f>
        <v>+III</v>
      </c>
      <c r="H60" s="9" t="str">
        <f t="array" ref="H60">INDEX(GEKB!$K$11:$K$30,IFERROR(MATCH(MIN(IF(GEKB!$D$11:$D$30&gt;AVERAGE(B60,C60),GEKB!$D$11:$D$30)),GEKB!$D$11:$D$30),1))</f>
        <v>+II</v>
      </c>
      <c r="I60" s="9" t="str">
        <f t="array" ref="I60">INDEX(DA!$K$11:$K$30,IFERROR(MATCH(MIN(IF(DA!$D$11:$D$30&gt;AVERAGE(B60,C60),DA!$D$11:$D$30)),DA!$D$11:$D$30),1))</f>
        <v>NR</v>
      </c>
      <c r="J60" s="9" t="str">
        <f t="array" ref="J60">INDEX(STKWp!$K$11:$K$30,IFERROR(MATCH(MIN(IF(STKWp!$D$11:$D$30&gt;AVERAGE(B60,C60),STKWp!$D$11:$D$30)),STKWp!$D$11:$D$30),1))</f>
        <v>NR</v>
      </c>
      <c r="K60" s="9" t="str">
        <f t="array" ref="K60">INDEX(BSKW!$K$11:$K$30,IFERROR(MATCH(MIN(IF(BSKW!$D$11:$D$30&gt;AVERAGE(B60,C60),BSKW!$D$11:$D$30)),BSKW!$D$11:$D$30),1))</f>
        <v>NR</v>
      </c>
      <c r="L60" s="12" t="str">
        <f t="array" ref="L60">INDEX(HTKW!$K$11:$K$30,IFERROR(MATCH(MIN(IF(HTKW!$D$11:$D$30&gt;AVERAGE(B60,C60),HTKW!$D$11:$D$30)),HTKW!$D$11:$D$30),1))</f>
        <v>NR</v>
      </c>
    </row>
    <row r="61" spans="2:12" x14ac:dyDescent="0.25">
      <c r="B61" s="8">
        <v>14.06</v>
      </c>
      <c r="C61" s="9">
        <v>14.104461709000001</v>
      </c>
      <c r="D61" s="23" t="str">
        <f>IF(COUNTIF(F61:L61,"D")&gt;0,"D",IF(COUNTIF(F61:L61,"-III")&gt;0,"-III",IF(COUNTIF(F61:L61,"-II")&gt;0,"-II",IF(COUNTIF(F61:L61,"-I")&gt;0,"-I",IF(COUNTIF(F61:L61,"+0")&gt;0,"+0",IF(COUNTIF(F61:L61,"+I")&gt;0,"+I",IF(COUNTIF(F61:L61,"+II")&gt;0,"+II",IF(COUNTIF(F61:L61,"+III")&gt;0,"+III",IF(COUNTIF(F61:L61,"ND")&gt;0,"ND","NR")))))))))</f>
        <v>+0</v>
      </c>
      <c r="E61" s="23" t="str">
        <f>IF(COUNTIF(F61:L61,"-III")&gt;0,"-III",IF(COUNTIF(F61:L61,"-II")&gt;0,"-II",IF(COUNTIF(F61:L61,"-I")&gt;0,"-I",IF(COUNTIF(F61:L61,"+0")&gt;0,"+0",IF(COUNTIF(F61:L61,"+I")&gt;0,"+I",IF(COUNTIF(F61:L61,"+II")&gt;0,"+II",IF(COUNTIF(F61:L61,"+III")&gt;0,"+III",IF(COUNTIF(F61:L61,"ND")&gt;0,"ND","NR"))))))))</f>
        <v>+0</v>
      </c>
      <c r="F61" s="9" t="str">
        <f t="array" ref="F61">INDEX(STPH!$O$11:$O$30,IFERROR(MATCH(MIN(IF(STPH!$D$11:$D$30&gt;AVERAGE(B61,C61),STPH!$D$11:$D$30)),STPH!$D$11:$D$30),1))</f>
        <v>+0</v>
      </c>
      <c r="G61" s="9" t="str">
        <f t="array" ref="G61">INDEX(STBI!$O$11:$O$30,IFERROR(MATCH(MIN(IF(STBI!$D$11:$D$30&gt;AVERAGE(B61,C61),STBI!$D$11:$D$30)),STBI!$D$11:$D$30),1))</f>
        <v>+III</v>
      </c>
      <c r="H61" s="9" t="str">
        <f t="array" ref="H61">INDEX(GEKB!$K$11:$K$30,IFERROR(MATCH(MIN(IF(GEKB!$D$11:$D$30&gt;AVERAGE(B61,C61),GEKB!$D$11:$D$30)),GEKB!$D$11:$D$30),1))</f>
        <v>+II</v>
      </c>
      <c r="I61" s="9" t="str">
        <f t="array" ref="I61">INDEX(DA!$K$11:$K$30,IFERROR(MATCH(MIN(IF(DA!$D$11:$D$30&gt;AVERAGE(B61,C61),DA!$D$11:$D$30)),DA!$D$11:$D$30),1))</f>
        <v>NR</v>
      </c>
      <c r="J61" s="9" t="str">
        <f t="array" ref="J61">INDEX(STKWp!$K$11:$K$30,IFERROR(MATCH(MIN(IF(STKWp!$D$11:$D$30&gt;AVERAGE(B61,C61),STKWp!$D$11:$D$30)),STKWp!$D$11:$D$30),1))</f>
        <v>NR</v>
      </c>
      <c r="K61" s="9" t="str">
        <f t="array" ref="K61">INDEX(BSKW!$K$11:$K$30,IFERROR(MATCH(MIN(IF(BSKW!$D$11:$D$30&gt;AVERAGE(B61,C61),BSKW!$D$11:$D$30)),BSKW!$D$11:$D$30),1))</f>
        <v>NR</v>
      </c>
      <c r="L61" s="12" t="str">
        <f t="array" ref="L61">INDEX(HTKW!$K$11:$K$30,IFERROR(MATCH(MIN(IF(HTKW!$D$11:$D$30&gt;AVERAGE(B61,C61),HTKW!$D$11:$D$30)),HTKW!$D$11:$D$30),1))</f>
        <v>NR</v>
      </c>
    </row>
    <row r="62" spans="2:12" x14ac:dyDescent="0.25">
      <c r="B62" s="8">
        <v>14.104461709000001</v>
      </c>
      <c r="C62" s="9">
        <v>14.104461710000001</v>
      </c>
      <c r="D62" s="23" t="str">
        <f>IF(COUNTIF(F62:L62,"D")&gt;0,"D",IF(COUNTIF(F62:L62,"-III")&gt;0,"-III",IF(COUNTIF(F62:L62,"-II")&gt;0,"-II",IF(COUNTIF(F62:L62,"-I")&gt;0,"-I",IF(COUNTIF(F62:L62,"+0")&gt;0,"+0",IF(COUNTIF(F62:L62,"+I")&gt;0,"+I",IF(COUNTIF(F62:L62,"+II")&gt;0,"+II",IF(COUNTIF(F62:L62,"+III")&gt;0,"+III",IF(COUNTIF(F62:L62,"ND")&gt;0,"ND","NR")))))))))</f>
        <v>-II</v>
      </c>
      <c r="E62" s="23" t="str">
        <f>IF(COUNTIF(F62:L62,"-III")&gt;0,"-III",IF(COUNTIF(F62:L62,"-II")&gt;0,"-II",IF(COUNTIF(F62:L62,"-I")&gt;0,"-I",IF(COUNTIF(F62:L62,"+0")&gt;0,"+0",IF(COUNTIF(F62:L62,"+I")&gt;0,"+I",IF(COUNTIF(F62:L62,"+II")&gt;0,"+II",IF(COUNTIF(F62:L62,"+III")&gt;0,"+III",IF(COUNTIF(F62:L62,"ND")&gt;0,"ND","NR"))))))))</f>
        <v>-II</v>
      </c>
      <c r="F62" s="9" t="str">
        <f t="array" ref="F62">INDEX(STPH!$O$11:$O$30,IFERROR(MATCH(MIN(IF(STPH!$D$11:$D$30&gt;AVERAGE(B62,C62),STPH!$D$11:$D$30)),STPH!$D$11:$D$30),1))</f>
        <v>-II</v>
      </c>
      <c r="G62" s="9" t="str">
        <f t="array" ref="G62">INDEX(STBI!$O$11:$O$30,IFERROR(MATCH(MIN(IF(STBI!$D$11:$D$30&gt;AVERAGE(B62,C62),STBI!$D$11:$D$30)),STBI!$D$11:$D$30),1))</f>
        <v>+III</v>
      </c>
      <c r="H62" s="9" t="str">
        <f t="array" ref="H62">INDEX(GEKB!$K$11:$K$30,IFERROR(MATCH(MIN(IF(GEKB!$D$11:$D$30&gt;AVERAGE(B62,C62),GEKB!$D$11:$D$30)),GEKB!$D$11:$D$30),1))</f>
        <v>+II</v>
      </c>
      <c r="I62" s="9" t="str">
        <f t="array" ref="I62">INDEX(DA!$K$11:$K$30,IFERROR(MATCH(MIN(IF(DA!$D$11:$D$30&gt;AVERAGE(B62,C62),DA!$D$11:$D$30)),DA!$D$11:$D$30),1))</f>
        <v>NR</v>
      </c>
      <c r="J62" s="9" t="str">
        <f t="array" ref="J62">INDEX(STKWp!$K$11:$K$30,IFERROR(MATCH(MIN(IF(STKWp!$D$11:$D$30&gt;AVERAGE(B62,C62),STKWp!$D$11:$D$30)),STKWp!$D$11:$D$30),1))</f>
        <v>NR</v>
      </c>
      <c r="K62" s="9" t="str">
        <f t="array" ref="K62">INDEX(BSKW!$K$11:$K$30,IFERROR(MATCH(MIN(IF(BSKW!$D$11:$D$30&gt;AVERAGE(B62,C62),BSKW!$D$11:$D$30)),BSKW!$D$11:$D$30),1))</f>
        <v>NR</v>
      </c>
      <c r="L62" s="12" t="str">
        <f t="array" ref="L62">INDEX(HTKW!$K$11:$K$30,IFERROR(MATCH(MIN(IF(HTKW!$D$11:$D$30&gt;AVERAGE(B62,C62),HTKW!$D$11:$D$30)),HTKW!$D$11:$D$30),1))</f>
        <v>NR</v>
      </c>
    </row>
    <row r="63" spans="2:12" x14ac:dyDescent="0.25">
      <c r="B63" s="8">
        <v>14.104461710000001</v>
      </c>
      <c r="C63" s="9">
        <v>14.19</v>
      </c>
      <c r="D63" s="23" t="str">
        <f>IF(COUNTIF(F63:L63,"D")&gt;0,"D",IF(COUNTIF(F63:L63,"-III")&gt;0,"-III",IF(COUNTIF(F63:L63,"-II")&gt;0,"-II",IF(COUNTIF(F63:L63,"-I")&gt;0,"-I",IF(COUNTIF(F63:L63,"+0")&gt;0,"+0",IF(COUNTIF(F63:L63,"+I")&gt;0,"+I",IF(COUNTIF(F63:L63,"+II")&gt;0,"+II",IF(COUNTIF(F63:L63,"+III")&gt;0,"+III",IF(COUNTIF(F63:L63,"ND")&gt;0,"ND","NR")))))))))</f>
        <v>-II</v>
      </c>
      <c r="E63" s="23" t="str">
        <f>IF(COUNTIF(F63:L63,"-III")&gt;0,"-III",IF(COUNTIF(F63:L63,"-II")&gt;0,"-II",IF(COUNTIF(F63:L63,"-I")&gt;0,"-I",IF(COUNTIF(F63:L63,"+0")&gt;0,"+0",IF(COUNTIF(F63:L63,"+I")&gt;0,"+I",IF(COUNTIF(F63:L63,"+II")&gt;0,"+II",IF(COUNTIF(F63:L63,"+III")&gt;0,"+III",IF(COUNTIF(F63:L63,"ND")&gt;0,"ND","NR"))))))))</f>
        <v>-II</v>
      </c>
      <c r="F63" s="9" t="str">
        <f t="array" ref="F63">INDEX(STPH!$O$11:$O$30,IFERROR(MATCH(MIN(IF(STPH!$D$11:$D$30&gt;AVERAGE(B63,C63),STPH!$D$11:$D$30)),STPH!$D$11:$D$30),1))</f>
        <v>-II</v>
      </c>
      <c r="G63" s="9" t="str">
        <f t="array" ref="G63">INDEX(STBI!$O$11:$O$30,IFERROR(MATCH(MIN(IF(STBI!$D$11:$D$30&gt;AVERAGE(B63,C63),STBI!$D$11:$D$30)),STBI!$D$11:$D$30),1))</f>
        <v>+II</v>
      </c>
      <c r="H63" s="9" t="str">
        <f t="array" ref="H63">INDEX(GEKB!$K$11:$K$30,IFERROR(MATCH(MIN(IF(GEKB!$D$11:$D$30&gt;AVERAGE(B63,C63),GEKB!$D$11:$D$30)),GEKB!$D$11:$D$30),1))</f>
        <v>+II</v>
      </c>
      <c r="I63" s="9" t="str">
        <f t="array" ref="I63">INDEX(DA!$K$11:$K$30,IFERROR(MATCH(MIN(IF(DA!$D$11:$D$30&gt;AVERAGE(B63,C63),DA!$D$11:$D$30)),DA!$D$11:$D$30),1))</f>
        <v>NR</v>
      </c>
      <c r="J63" s="9" t="str">
        <f t="array" ref="J63">INDEX(STKWp!$K$11:$K$30,IFERROR(MATCH(MIN(IF(STKWp!$D$11:$D$30&gt;AVERAGE(B63,C63),STKWp!$D$11:$D$30)),STKWp!$D$11:$D$30),1))</f>
        <v>NR</v>
      </c>
      <c r="K63" s="9" t="str">
        <f t="array" ref="K63">INDEX(BSKW!$K$11:$K$30,IFERROR(MATCH(MIN(IF(BSKW!$D$11:$D$30&gt;AVERAGE(B63,C63),BSKW!$D$11:$D$30)),BSKW!$D$11:$D$30),1))</f>
        <v>NR</v>
      </c>
      <c r="L63" s="12" t="str">
        <f t="array" ref="L63">INDEX(HTKW!$K$11:$K$30,IFERROR(MATCH(MIN(IF(HTKW!$D$11:$D$30&gt;AVERAGE(B63,C63),HTKW!$D$11:$D$30)),HTKW!$D$11:$D$30),1))</f>
        <v>NR</v>
      </c>
    </row>
    <row r="64" spans="2:12" x14ac:dyDescent="0.25">
      <c r="B64" s="8">
        <v>14.19</v>
      </c>
      <c r="C64" s="9">
        <v>14.49</v>
      </c>
      <c r="D64" s="23" t="str">
        <f>IF(COUNTIF(F64:L64,"D")&gt;0,"D",IF(COUNTIF(F64:L64,"-III")&gt;0,"-III",IF(COUNTIF(F64:L64,"-II")&gt;0,"-II",IF(COUNTIF(F64:L64,"-I")&gt;0,"-I",IF(COUNTIF(F64:L64,"+0")&gt;0,"+0",IF(COUNTIF(F64:L64,"+I")&gt;0,"+I",IF(COUNTIF(F64:L64,"+II")&gt;0,"+II",IF(COUNTIF(F64:L64,"+III")&gt;0,"+III",IF(COUNTIF(F64:L64,"ND")&gt;0,"ND","NR")))))))))</f>
        <v>-II</v>
      </c>
      <c r="E64" s="23" t="str">
        <f>IF(COUNTIF(F64:L64,"-III")&gt;0,"-III",IF(COUNTIF(F64:L64,"-II")&gt;0,"-II",IF(COUNTIF(F64:L64,"-I")&gt;0,"-I",IF(COUNTIF(F64:L64,"+0")&gt;0,"+0",IF(COUNTIF(F64:L64,"+I")&gt;0,"+I",IF(COUNTIF(F64:L64,"+II")&gt;0,"+II",IF(COUNTIF(F64:L64,"+III")&gt;0,"+III",IF(COUNTIF(F64:L64,"ND")&gt;0,"ND","NR"))))))))</f>
        <v>-II</v>
      </c>
      <c r="F64" s="9" t="str">
        <f t="array" ref="F64">INDEX(STPH!$O$11:$O$30,IFERROR(MATCH(MIN(IF(STPH!$D$11:$D$30&gt;AVERAGE(B64,C64),STPH!$D$11:$D$30)),STPH!$D$11:$D$30),1))</f>
        <v>-II</v>
      </c>
      <c r="G64" s="9" t="str">
        <f t="array" ref="G64">INDEX(STBI!$O$11:$O$30,IFERROR(MATCH(MIN(IF(STBI!$D$11:$D$30&gt;AVERAGE(B64,C64),STBI!$D$11:$D$30)),STBI!$D$11:$D$30),1))</f>
        <v>+II</v>
      </c>
      <c r="H64" s="9" t="str">
        <f t="array" ref="H64">INDEX(GEKB!$K$11:$K$30,IFERROR(MATCH(MIN(IF(GEKB!$D$11:$D$30&gt;AVERAGE(B64,C64),GEKB!$D$11:$D$30)),GEKB!$D$11:$D$30),1))</f>
        <v>+II</v>
      </c>
      <c r="I64" s="9" t="str">
        <f t="array" ref="I64">INDEX(DA!$K$11:$K$30,IFERROR(MATCH(MIN(IF(DA!$D$11:$D$30&gt;AVERAGE(B64,C64),DA!$D$11:$D$30)),DA!$D$11:$D$30),1))</f>
        <v>NR</v>
      </c>
      <c r="J64" s="9" t="str">
        <f t="array" ref="J64">INDEX(STKWp!$K$11:$K$30,IFERROR(MATCH(MIN(IF(STKWp!$D$11:$D$30&gt;AVERAGE(B64,C64),STKWp!$D$11:$D$30)),STKWp!$D$11:$D$30),1))</f>
        <v>NR</v>
      </c>
      <c r="K64" s="9" t="str">
        <f t="array" ref="K64">INDEX(BSKW!$K$11:$K$30,IFERROR(MATCH(MIN(IF(BSKW!$D$11:$D$30&gt;AVERAGE(B64,C64),BSKW!$D$11:$D$30)),BSKW!$D$11:$D$30),1))</f>
        <v>NR</v>
      </c>
      <c r="L64" s="12" t="str">
        <f t="array" ref="L64">INDEX(HTKW!$K$11:$K$30,IFERROR(MATCH(MIN(IF(HTKW!$D$11:$D$30&gt;AVERAGE(B64,C64),HTKW!$D$11:$D$30)),HTKW!$D$11:$D$30),1))</f>
        <v>NR</v>
      </c>
    </row>
    <row r="65" spans="2:12" x14ac:dyDescent="0.25">
      <c r="B65" s="8">
        <v>14.49</v>
      </c>
      <c r="C65" s="9">
        <v>15.02</v>
      </c>
      <c r="D65" s="23" t="str">
        <f>IF(COUNTIF(F65:L65,"D")&gt;0,"D",IF(COUNTIF(F65:L65,"-III")&gt;0,"-III",IF(COUNTIF(F65:L65,"-II")&gt;0,"-II",IF(COUNTIF(F65:L65,"-I")&gt;0,"-I",IF(COUNTIF(F65:L65,"+0")&gt;0,"+0",IF(COUNTIF(F65:L65,"+I")&gt;0,"+I",IF(COUNTIF(F65:L65,"+II")&gt;0,"+II",IF(COUNTIF(F65:L65,"+III")&gt;0,"+III",IF(COUNTIF(F65:L65,"ND")&gt;0,"ND","NR")))))))))</f>
        <v>-II</v>
      </c>
      <c r="E65" s="23" t="str">
        <f>IF(COUNTIF(F65:L65,"-III")&gt;0,"-III",IF(COUNTIF(F65:L65,"-II")&gt;0,"-II",IF(COUNTIF(F65:L65,"-I")&gt;0,"-I",IF(COUNTIF(F65:L65,"+0")&gt;0,"+0",IF(COUNTIF(F65:L65,"+I")&gt;0,"+I",IF(COUNTIF(F65:L65,"+II")&gt;0,"+II",IF(COUNTIF(F65:L65,"+III")&gt;0,"+III",IF(COUNTIF(F65:L65,"ND")&gt;0,"ND","NR"))))))))</f>
        <v>-II</v>
      </c>
      <c r="F65" s="9" t="str">
        <f t="array" ref="F65">INDEX(STPH!$O$11:$O$30,IFERROR(MATCH(MIN(IF(STPH!$D$11:$D$30&gt;AVERAGE(B65,C65),STPH!$D$11:$D$30)),STPH!$D$11:$D$30),1))</f>
        <v>-II</v>
      </c>
      <c r="G65" s="9" t="str">
        <f t="array" ref="G65">INDEX(STBI!$O$11:$O$30,IFERROR(MATCH(MIN(IF(STBI!$D$11:$D$30&gt;AVERAGE(B65,C65),STBI!$D$11:$D$30)),STBI!$D$11:$D$30),1))</f>
        <v>+II</v>
      </c>
      <c r="H65" s="9" t="str">
        <f t="array" ref="H65">INDEX(GEKB!$K$11:$K$30,IFERROR(MATCH(MIN(IF(GEKB!$D$11:$D$30&gt;AVERAGE(B65,C65),GEKB!$D$11:$D$30)),GEKB!$D$11:$D$30),1))</f>
        <v>+II</v>
      </c>
      <c r="I65" s="9" t="str">
        <f t="array" ref="I65">INDEX(DA!$K$11:$K$30,IFERROR(MATCH(MIN(IF(DA!$D$11:$D$30&gt;AVERAGE(B65,C65),DA!$D$11:$D$30)),DA!$D$11:$D$30),1))</f>
        <v>NR</v>
      </c>
      <c r="J65" s="9" t="str">
        <f t="array" ref="J65">INDEX(STKWp!$K$11:$K$30,IFERROR(MATCH(MIN(IF(STKWp!$D$11:$D$30&gt;AVERAGE(B65,C65),STKWp!$D$11:$D$30)),STKWp!$D$11:$D$30),1))</f>
        <v>NR</v>
      </c>
      <c r="K65" s="9" t="str">
        <f t="array" ref="K65">INDEX(BSKW!$K$11:$K$30,IFERROR(MATCH(MIN(IF(BSKW!$D$11:$D$30&gt;AVERAGE(B65,C65),BSKW!$D$11:$D$30)),BSKW!$D$11:$D$30),1))</f>
        <v>NR</v>
      </c>
      <c r="L65" s="12" t="str">
        <f t="array" ref="L65">INDEX(HTKW!$K$11:$K$30,IFERROR(MATCH(MIN(IF(HTKW!$D$11:$D$30&gt;AVERAGE(B65,C65),HTKW!$D$11:$D$30)),HTKW!$D$11:$D$30),1))</f>
        <v>NR</v>
      </c>
    </row>
    <row r="66" spans="2:12" x14ac:dyDescent="0.25">
      <c r="B66" s="8">
        <v>15.02</v>
      </c>
      <c r="C66" s="9">
        <v>15.54</v>
      </c>
      <c r="D66" s="23" t="str">
        <f>IF(COUNTIF(F66:L66,"D")&gt;0,"D",IF(COUNTIF(F66:L66,"-III")&gt;0,"-III",IF(COUNTIF(F66:L66,"-II")&gt;0,"-II",IF(COUNTIF(F66:L66,"-I")&gt;0,"-I",IF(COUNTIF(F66:L66,"+0")&gt;0,"+0",IF(COUNTIF(F66:L66,"+I")&gt;0,"+I",IF(COUNTIF(F66:L66,"+II")&gt;0,"+II",IF(COUNTIF(F66:L66,"+III")&gt;0,"+III",IF(COUNTIF(F66:L66,"ND")&gt;0,"ND","NR")))))))))</f>
        <v>-II</v>
      </c>
      <c r="E66" s="23" t="str">
        <f>IF(COUNTIF(F66:L66,"-III")&gt;0,"-III",IF(COUNTIF(F66:L66,"-II")&gt;0,"-II",IF(COUNTIF(F66:L66,"-I")&gt;0,"-I",IF(COUNTIF(F66:L66,"+0")&gt;0,"+0",IF(COUNTIF(F66:L66,"+I")&gt;0,"+I",IF(COUNTIF(F66:L66,"+II")&gt;0,"+II",IF(COUNTIF(F66:L66,"+III")&gt;0,"+III",IF(COUNTIF(F66:L66,"ND")&gt;0,"ND","NR"))))))))</f>
        <v>-II</v>
      </c>
      <c r="F66" s="9" t="str">
        <f t="array" ref="F66">INDEX(STPH!$O$11:$O$30,IFERROR(MATCH(MIN(IF(STPH!$D$11:$D$30&gt;AVERAGE(B66,C66),STPH!$D$11:$D$30)),STPH!$D$11:$D$30),1))</f>
        <v>-II</v>
      </c>
      <c r="G66" s="9" t="str">
        <f t="array" ref="G66">INDEX(STBI!$O$11:$O$30,IFERROR(MATCH(MIN(IF(STBI!$D$11:$D$30&gt;AVERAGE(B66,C66),STBI!$D$11:$D$30)),STBI!$D$11:$D$30),1))</f>
        <v>+II</v>
      </c>
      <c r="H66" s="9" t="str">
        <f t="array" ref="H66">INDEX(GEKB!$K$11:$K$30,IFERROR(MATCH(MIN(IF(GEKB!$D$11:$D$30&gt;AVERAGE(B66,C66),GEKB!$D$11:$D$30)),GEKB!$D$11:$D$30),1))</f>
        <v>+II</v>
      </c>
      <c r="I66" s="9" t="str">
        <f t="array" ref="I66">INDEX(DA!$K$11:$K$30,IFERROR(MATCH(MIN(IF(DA!$D$11:$D$30&gt;AVERAGE(B66,C66),DA!$D$11:$D$30)),DA!$D$11:$D$30),1))</f>
        <v>NR</v>
      </c>
      <c r="J66" s="9" t="str">
        <f t="array" ref="J66">INDEX(STKWp!$K$11:$K$30,IFERROR(MATCH(MIN(IF(STKWp!$D$11:$D$30&gt;AVERAGE(B66,C66),STKWp!$D$11:$D$30)),STKWp!$D$11:$D$30),1))</f>
        <v>NR</v>
      </c>
      <c r="K66" s="9" t="str">
        <f t="array" ref="K66">INDEX(BSKW!$K$11:$K$30,IFERROR(MATCH(MIN(IF(BSKW!$D$11:$D$30&gt;AVERAGE(B66,C66),BSKW!$D$11:$D$30)),BSKW!$D$11:$D$30),1))</f>
        <v>NR</v>
      </c>
      <c r="L66" s="12" t="str">
        <f t="array" ref="L66">INDEX(HTKW!$K$11:$K$30,IFERROR(MATCH(MIN(IF(HTKW!$D$11:$D$30&gt;AVERAGE(B66,C66),HTKW!$D$11:$D$30)),HTKW!$D$11:$D$30),1))</f>
        <v>NR</v>
      </c>
    </row>
    <row r="67" spans="2:12" x14ac:dyDescent="0.25">
      <c r="B67" s="8">
        <v>15.54</v>
      </c>
      <c r="C67" s="9">
        <v>16.059999999999999</v>
      </c>
      <c r="D67" s="23" t="str">
        <f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)</f>
        <v>-II</v>
      </c>
      <c r="E67" s="23" t="str">
        <f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-II</v>
      </c>
      <c r="F67" s="9" t="str">
        <f t="array" ref="F67">INDEX(STPH!$O$11:$O$30,IFERROR(MATCH(MIN(IF(STPH!$D$11:$D$30&gt;AVERAGE(B67,C67),STPH!$D$11:$D$30)),STPH!$D$11:$D$30),1))</f>
        <v>-II</v>
      </c>
      <c r="G67" s="9" t="str">
        <f t="array" ref="G67">INDEX(STBI!$O$11:$O$30,IFERROR(MATCH(MIN(IF(STBI!$D$11:$D$30&gt;AVERAGE(B67,C67),STBI!$D$11:$D$30)),STBI!$D$11:$D$30),1))</f>
        <v>+II</v>
      </c>
      <c r="H67" s="9" t="str">
        <f t="array" ref="H67">INDEX(GEKB!$K$11:$K$30,IFERROR(MATCH(MIN(IF(GEKB!$D$11:$D$30&gt;AVERAGE(B67,C67),GEKB!$D$11:$D$30)),GEKB!$D$11:$D$30),1))</f>
        <v>+II</v>
      </c>
      <c r="I67" s="9" t="str">
        <f t="array" ref="I67">INDEX(DA!$K$11:$K$30,IFERROR(MATCH(MIN(IF(DA!$D$11:$D$30&gt;AVERAGE(B67,C67),DA!$D$11:$D$30)),DA!$D$11:$D$30),1))</f>
        <v>NR</v>
      </c>
      <c r="J67" s="9" t="str">
        <f t="array" ref="J67">INDEX(STKWp!$K$11:$K$30,IFERROR(MATCH(MIN(IF(STKWp!$D$11:$D$30&gt;AVERAGE(B67,C67),STKWp!$D$11:$D$30)),STKWp!$D$11:$D$30),1))</f>
        <v>NR</v>
      </c>
      <c r="K67" s="9" t="str">
        <f t="array" ref="K67">INDEX(BSKW!$K$11:$K$30,IFERROR(MATCH(MIN(IF(BSKW!$D$11:$D$30&gt;AVERAGE(B67,C67),BSKW!$D$11:$D$30)),BSKW!$D$11:$D$30),1))</f>
        <v>NR</v>
      </c>
      <c r="L67" s="12" t="str">
        <f t="array" ref="L67">INDEX(HTKW!$K$11:$K$30,IFERROR(MATCH(MIN(IF(HTKW!$D$11:$D$30&gt;AVERAGE(B67,C67),HTKW!$D$11:$D$30)),HTKW!$D$11:$D$30),1))</f>
        <v>NR</v>
      </c>
    </row>
    <row r="68" spans="2:12" x14ac:dyDescent="0.25">
      <c r="B68" s="8">
        <v>16.059999999999999</v>
      </c>
      <c r="C68" s="9">
        <v>16.59</v>
      </c>
      <c r="D68" s="23" t="str">
        <f>IF(COUNTIF(F68:L68,"D")&gt;0,"D",IF(COUNTIF(F68:L68,"-III")&gt;0,"-III",IF(COUNTIF(F68:L68,"-II")&gt;0,"-II",IF(COUNTIF(F68:L68,"-I")&gt;0,"-I",IF(COUNTIF(F68:L68,"+0")&gt;0,"+0",IF(COUNTIF(F68:L68,"+I")&gt;0,"+I",IF(COUNTIF(F68:L68,"+II")&gt;0,"+II",IF(COUNTIF(F68:L68,"+III")&gt;0,"+III",IF(COUNTIF(F68:L68,"ND")&gt;0,"ND","NR")))))))))</f>
        <v>-II</v>
      </c>
      <c r="E68" s="23" t="str">
        <f>IF(COUNTIF(F68:L68,"-III")&gt;0,"-III",IF(COUNTIF(F68:L68,"-II")&gt;0,"-II",IF(COUNTIF(F68:L68,"-I")&gt;0,"-I",IF(COUNTIF(F68:L68,"+0")&gt;0,"+0",IF(COUNTIF(F68:L68,"+I")&gt;0,"+I",IF(COUNTIF(F68:L68,"+II")&gt;0,"+II",IF(COUNTIF(F68:L68,"+III")&gt;0,"+III",IF(COUNTIF(F68:L68,"ND")&gt;0,"ND","NR"))))))))</f>
        <v>-II</v>
      </c>
      <c r="F68" s="9" t="str">
        <f t="array" ref="F68">INDEX(STPH!$O$11:$O$30,IFERROR(MATCH(MIN(IF(STPH!$D$11:$D$30&gt;AVERAGE(B68,C68),STPH!$D$11:$D$30)),STPH!$D$11:$D$30),1))</f>
        <v>-II</v>
      </c>
      <c r="G68" s="9" t="str">
        <f t="array" ref="G68">INDEX(STBI!$O$11:$O$30,IFERROR(MATCH(MIN(IF(STBI!$D$11:$D$30&gt;AVERAGE(B68,C68),STBI!$D$11:$D$30)),STBI!$D$11:$D$30),1))</f>
        <v>+II</v>
      </c>
      <c r="H68" s="9" t="str">
        <f t="array" ref="H68">INDEX(GEKB!$K$11:$K$30,IFERROR(MATCH(MIN(IF(GEKB!$D$11:$D$30&gt;AVERAGE(B68,C68),GEKB!$D$11:$D$30)),GEKB!$D$11:$D$30),1))</f>
        <v>+II</v>
      </c>
      <c r="I68" s="9" t="str">
        <f t="array" ref="I68">INDEX(DA!$K$11:$K$30,IFERROR(MATCH(MIN(IF(DA!$D$11:$D$30&gt;AVERAGE(B68,C68),DA!$D$11:$D$30)),DA!$D$11:$D$30),1))</f>
        <v>NR</v>
      </c>
      <c r="J68" s="9" t="str">
        <f t="array" ref="J68">INDEX(STKWp!$K$11:$K$30,IFERROR(MATCH(MIN(IF(STKWp!$D$11:$D$30&gt;AVERAGE(B68,C68),STKWp!$D$11:$D$30)),STKWp!$D$11:$D$30),1))</f>
        <v>NR</v>
      </c>
      <c r="K68" s="9" t="str">
        <f t="array" ref="K68">INDEX(BSKW!$K$11:$K$30,IFERROR(MATCH(MIN(IF(BSKW!$D$11:$D$30&gt;AVERAGE(B68,C68),BSKW!$D$11:$D$30)),BSKW!$D$11:$D$30),1))</f>
        <v>NR</v>
      </c>
      <c r="L68" s="12" t="str">
        <f t="array" ref="L68">INDEX(HTKW!$K$11:$K$30,IFERROR(MATCH(MIN(IF(HTKW!$D$11:$D$30&gt;AVERAGE(B68,C68),HTKW!$D$11:$D$30)),HTKW!$D$11:$D$30),1))</f>
        <v>NR</v>
      </c>
    </row>
    <row r="69" spans="2:12" x14ac:dyDescent="0.25">
      <c r="B69" s="8">
        <v>16.59</v>
      </c>
      <c r="C69" s="9">
        <v>16.652344551000002</v>
      </c>
      <c r="D69" s="23" t="str">
        <f>IF(COUNTIF(F69:L69,"D")&gt;0,"D",IF(COUNTIF(F69:L69,"-III")&gt;0,"-III",IF(COUNTIF(F69:L69,"-II")&gt;0,"-II",IF(COUNTIF(F69:L69,"-I")&gt;0,"-I",IF(COUNTIF(F69:L69,"+0")&gt;0,"+0",IF(COUNTIF(F69:L69,"+I")&gt;0,"+I",IF(COUNTIF(F69:L69,"+II")&gt;0,"+II",IF(COUNTIF(F69:L69,"+III")&gt;0,"+III",IF(COUNTIF(F69:L69,"ND")&gt;0,"ND","NR")))))))))</f>
        <v>-II</v>
      </c>
      <c r="E69" s="23" t="str">
        <f>IF(COUNTIF(F69:L69,"-III")&gt;0,"-III",IF(COUNTIF(F69:L69,"-II")&gt;0,"-II",IF(COUNTIF(F69:L69,"-I")&gt;0,"-I",IF(COUNTIF(F69:L69,"+0")&gt;0,"+0",IF(COUNTIF(F69:L69,"+I")&gt;0,"+I",IF(COUNTIF(F69:L69,"+II")&gt;0,"+II",IF(COUNTIF(F69:L69,"+III")&gt;0,"+III",IF(COUNTIF(F69:L69,"ND")&gt;0,"ND","NR"))))))))</f>
        <v>-II</v>
      </c>
      <c r="F69" s="9" t="str">
        <f t="array" ref="F69">INDEX(STPH!$O$11:$O$30,IFERROR(MATCH(MIN(IF(STPH!$D$11:$D$30&gt;AVERAGE(B69,C69),STPH!$D$11:$D$30)),STPH!$D$11:$D$30),1))</f>
        <v>-II</v>
      </c>
      <c r="G69" s="9" t="str">
        <f t="array" ref="G69">INDEX(STBI!$O$11:$O$30,IFERROR(MATCH(MIN(IF(STBI!$D$11:$D$30&gt;AVERAGE(B69,C69),STBI!$D$11:$D$30)),STBI!$D$11:$D$30),1))</f>
        <v>+II</v>
      </c>
      <c r="H69" s="9" t="str">
        <f t="array" ref="H69">INDEX(GEKB!$K$11:$K$30,IFERROR(MATCH(MIN(IF(GEKB!$D$11:$D$30&gt;AVERAGE(B69,C69),GEKB!$D$11:$D$30)),GEKB!$D$11:$D$30),1))</f>
        <v>+II</v>
      </c>
      <c r="I69" s="9" t="str">
        <f t="array" ref="I69">INDEX(DA!$K$11:$K$30,IFERROR(MATCH(MIN(IF(DA!$D$11:$D$30&gt;AVERAGE(B69,C69),DA!$D$11:$D$30)),DA!$D$11:$D$30),1))</f>
        <v>NR</v>
      </c>
      <c r="J69" s="9" t="str">
        <f t="array" ref="J69">INDEX(STKWp!$K$11:$K$30,IFERROR(MATCH(MIN(IF(STKWp!$D$11:$D$30&gt;AVERAGE(B69,C69),STKWp!$D$11:$D$30)),STKWp!$D$11:$D$30),1))</f>
        <v>NR</v>
      </c>
      <c r="K69" s="9" t="str">
        <f t="array" ref="K69">INDEX(BSKW!$K$11:$K$30,IFERROR(MATCH(MIN(IF(BSKW!$D$11:$D$30&gt;AVERAGE(B69,C69),BSKW!$D$11:$D$30)),BSKW!$D$11:$D$30),1))</f>
        <v>NR</v>
      </c>
      <c r="L69" s="12" t="str">
        <f t="array" ref="L69">INDEX(HTKW!$K$11:$K$30,IFERROR(MATCH(MIN(IF(HTKW!$D$11:$D$30&gt;AVERAGE(B69,C69),HTKW!$D$11:$D$30)),HTKW!$D$11:$D$30),1))</f>
        <v>NR</v>
      </c>
    </row>
    <row r="70" spans="2:12" x14ac:dyDescent="0.25">
      <c r="B70" s="8">
        <v>16.652344551000002</v>
      </c>
      <c r="C70" s="9">
        <v>16.656083170000002</v>
      </c>
      <c r="D70" s="23" t="str">
        <f>IF(COUNTIF(F70:L70,"D")&gt;0,"D",IF(COUNTIF(F70:L70,"-III")&gt;0,"-III",IF(COUNTIF(F70:L70,"-II")&gt;0,"-II",IF(COUNTIF(F70:L70,"-I")&gt;0,"-I",IF(COUNTIF(F70:L70,"+0")&gt;0,"+0",IF(COUNTIF(F70:L70,"+I")&gt;0,"+I",IF(COUNTIF(F70:L70,"+II")&gt;0,"+II",IF(COUNTIF(F70:L70,"+III")&gt;0,"+III",IF(COUNTIF(F70:L70,"ND")&gt;0,"ND","NR")))))))))</f>
        <v>-II</v>
      </c>
      <c r="E70" s="23" t="str">
        <f>IF(COUNTIF(F70:L70,"-III")&gt;0,"-III",IF(COUNTIF(F70:L70,"-II")&gt;0,"-II",IF(COUNTIF(F70:L70,"-I")&gt;0,"-I",IF(COUNTIF(F70:L70,"+0")&gt;0,"+0",IF(COUNTIF(F70:L70,"+I")&gt;0,"+I",IF(COUNTIF(F70:L70,"+II")&gt;0,"+II",IF(COUNTIF(F70:L70,"+III")&gt;0,"+III",IF(COUNTIF(F70:L70,"ND")&gt;0,"ND","NR"))))))))</f>
        <v>-II</v>
      </c>
      <c r="F70" s="9" t="str">
        <f t="array" ref="F70">INDEX(STPH!$O$11:$O$30,IFERROR(MATCH(MIN(IF(STPH!$D$11:$D$30&gt;AVERAGE(B70,C70),STPH!$D$11:$D$30)),STPH!$D$11:$D$30),1))</f>
        <v>-II</v>
      </c>
      <c r="G70" s="9" t="str">
        <f t="array" ref="G70">INDEX(STBI!$O$11:$O$30,IFERROR(MATCH(MIN(IF(STBI!$D$11:$D$30&gt;AVERAGE(B70,C70),STBI!$D$11:$D$30)),STBI!$D$11:$D$30),1))</f>
        <v>+III</v>
      </c>
      <c r="H70" s="9" t="str">
        <f t="array" ref="H70">INDEX(GEKB!$K$11:$K$30,IFERROR(MATCH(MIN(IF(GEKB!$D$11:$D$30&gt;AVERAGE(B70,C70),GEKB!$D$11:$D$30)),GEKB!$D$11:$D$30),1))</f>
        <v>+II</v>
      </c>
      <c r="I70" s="9" t="str">
        <f t="array" ref="I70">INDEX(DA!$K$11:$K$30,IFERROR(MATCH(MIN(IF(DA!$D$11:$D$30&gt;AVERAGE(B70,C70),DA!$D$11:$D$30)),DA!$D$11:$D$30),1))</f>
        <v>NR</v>
      </c>
      <c r="J70" s="9" t="str">
        <f t="array" ref="J70">INDEX(STKWp!$K$11:$K$30,IFERROR(MATCH(MIN(IF(STKWp!$D$11:$D$30&gt;AVERAGE(B70,C70),STKWp!$D$11:$D$30)),STKWp!$D$11:$D$30),1))</f>
        <v>NR</v>
      </c>
      <c r="K70" s="9" t="str">
        <f t="array" ref="K70">INDEX(BSKW!$K$11:$K$30,IFERROR(MATCH(MIN(IF(BSKW!$D$11:$D$30&gt;AVERAGE(B70,C70),BSKW!$D$11:$D$30)),BSKW!$D$11:$D$30),1))</f>
        <v>NR</v>
      </c>
      <c r="L70" s="12" t="str">
        <f t="array" ref="L70">INDEX(HTKW!$K$11:$K$30,IFERROR(MATCH(MIN(IF(HTKW!$D$11:$D$30&gt;AVERAGE(B70,C70),HTKW!$D$11:$D$30)),HTKW!$D$11:$D$30),1))</f>
        <v>NR</v>
      </c>
    </row>
    <row r="71" spans="2:12" x14ac:dyDescent="0.25">
      <c r="B71" s="8">
        <v>16.656083170000002</v>
      </c>
      <c r="C71" s="9">
        <v>17.11</v>
      </c>
      <c r="D71" s="23" t="str">
        <f>IF(COUNTIF(F71:L71,"D")&gt;0,"D",IF(COUNTIF(F71:L71,"-III")&gt;0,"-III",IF(COUNTIF(F71:L71,"-II")&gt;0,"-II",IF(COUNTIF(F71:L71,"-I")&gt;0,"-I",IF(COUNTIF(F71:L71,"+0")&gt;0,"+0",IF(COUNTIF(F71:L71,"+I")&gt;0,"+I",IF(COUNTIF(F71:L71,"+II")&gt;0,"+II",IF(COUNTIF(F71:L71,"+III")&gt;0,"+III",IF(COUNTIF(F71:L71,"ND")&gt;0,"ND","NR")))))))))</f>
        <v>+0</v>
      </c>
      <c r="E71" s="23" t="str">
        <f>IF(COUNTIF(F71:L71,"-III")&gt;0,"-III",IF(COUNTIF(F71:L71,"-II")&gt;0,"-II",IF(COUNTIF(F71:L71,"-I")&gt;0,"-I",IF(COUNTIF(F71:L71,"+0")&gt;0,"+0",IF(COUNTIF(F71:L71,"+I")&gt;0,"+I",IF(COUNTIF(F71:L71,"+II")&gt;0,"+II",IF(COUNTIF(F71:L71,"+III")&gt;0,"+III",IF(COUNTIF(F71:L71,"ND")&gt;0,"ND","NR"))))))))</f>
        <v>+0</v>
      </c>
      <c r="F71" s="9" t="str">
        <f t="array" ref="F71">INDEX(STPH!$O$11:$O$30,IFERROR(MATCH(MIN(IF(STPH!$D$11:$D$30&gt;AVERAGE(B71,C71),STPH!$D$11:$D$30)),STPH!$D$11:$D$30),1))</f>
        <v>+0</v>
      </c>
      <c r="G71" s="9" t="str">
        <f t="array" ref="G71">INDEX(STBI!$O$11:$O$30,IFERROR(MATCH(MIN(IF(STBI!$D$11:$D$30&gt;AVERAGE(B71,C71),STBI!$D$11:$D$30)),STBI!$D$11:$D$30),1))</f>
        <v>+III</v>
      </c>
      <c r="H71" s="9" t="str">
        <f t="array" ref="H71">INDEX(GEKB!$K$11:$K$30,IFERROR(MATCH(MIN(IF(GEKB!$D$11:$D$30&gt;AVERAGE(B71,C71),GEKB!$D$11:$D$30)),GEKB!$D$11:$D$30),1))</f>
        <v>+II</v>
      </c>
      <c r="I71" s="9" t="str">
        <f t="array" ref="I71">INDEX(DA!$K$11:$K$30,IFERROR(MATCH(MIN(IF(DA!$D$11:$D$30&gt;AVERAGE(B71,C71),DA!$D$11:$D$30)),DA!$D$11:$D$30),1))</f>
        <v>NR</v>
      </c>
      <c r="J71" s="9" t="str">
        <f t="array" ref="J71">INDEX(STKWp!$K$11:$K$30,IFERROR(MATCH(MIN(IF(STKWp!$D$11:$D$30&gt;AVERAGE(B71,C71),STKWp!$D$11:$D$30)),STKWp!$D$11:$D$30),1))</f>
        <v>NR</v>
      </c>
      <c r="K71" s="9" t="str">
        <f t="array" ref="K71">INDEX(BSKW!$K$11:$K$30,IFERROR(MATCH(MIN(IF(BSKW!$D$11:$D$30&gt;AVERAGE(B71,C71),BSKW!$D$11:$D$30)),BSKW!$D$11:$D$30),1))</f>
        <v>NR</v>
      </c>
      <c r="L71" s="12" t="str">
        <f t="array" ref="L71">INDEX(HTKW!$K$11:$K$30,IFERROR(MATCH(MIN(IF(HTKW!$D$11:$D$30&gt;AVERAGE(B71,C71),HTKW!$D$11:$D$30)),HTKW!$D$11:$D$30),1))</f>
        <v>NR</v>
      </c>
    </row>
    <row r="72" spans="2:12" x14ac:dyDescent="0.25">
      <c r="B72" s="8">
        <v>17.11</v>
      </c>
      <c r="C72" s="9">
        <v>17.155520158000002</v>
      </c>
      <c r="D72" s="23" t="str">
        <f>IF(COUNTIF(F72:L72,"D")&gt;0,"D",IF(COUNTIF(F72:L72,"-III")&gt;0,"-III",IF(COUNTIF(F72:L72,"-II")&gt;0,"-II",IF(COUNTIF(F72:L72,"-I")&gt;0,"-I",IF(COUNTIF(F72:L72,"+0")&gt;0,"+0",IF(COUNTIF(F72:L72,"+I")&gt;0,"+I",IF(COUNTIF(F72:L72,"+II")&gt;0,"+II",IF(COUNTIF(F72:L72,"+III")&gt;0,"+III",IF(COUNTIF(F72:L72,"ND")&gt;0,"ND","NR")))))))))</f>
        <v>+0</v>
      </c>
      <c r="E72" s="23" t="str">
        <f>IF(COUNTIF(F72:L72,"-III")&gt;0,"-III",IF(COUNTIF(F72:L72,"-II")&gt;0,"-II",IF(COUNTIF(F72:L72,"-I")&gt;0,"-I",IF(COUNTIF(F72:L72,"+0")&gt;0,"+0",IF(COUNTIF(F72:L72,"+I")&gt;0,"+I",IF(COUNTIF(F72:L72,"+II")&gt;0,"+II",IF(COUNTIF(F72:L72,"+III")&gt;0,"+III",IF(COUNTIF(F72:L72,"ND")&gt;0,"ND","NR"))))))))</f>
        <v>+0</v>
      </c>
      <c r="F72" s="9" t="str">
        <f t="array" ref="F72">INDEX(STPH!$O$11:$O$30,IFERROR(MATCH(MIN(IF(STPH!$D$11:$D$30&gt;AVERAGE(B72,C72),STPH!$D$11:$D$30)),STPH!$D$11:$D$30),1))</f>
        <v>+0</v>
      </c>
      <c r="G72" s="9" t="str">
        <f t="array" ref="G72">INDEX(STBI!$O$11:$O$30,IFERROR(MATCH(MIN(IF(STBI!$D$11:$D$30&gt;AVERAGE(B72,C72),STBI!$D$11:$D$30)),STBI!$D$11:$D$30),1))</f>
        <v>+III</v>
      </c>
      <c r="H72" s="9" t="str">
        <f t="array" ref="H72">INDEX(GEKB!$K$11:$K$30,IFERROR(MATCH(MIN(IF(GEKB!$D$11:$D$30&gt;AVERAGE(B72,C72),GEKB!$D$11:$D$30)),GEKB!$D$11:$D$30),1))</f>
        <v>+II</v>
      </c>
      <c r="I72" s="9" t="str">
        <f t="array" ref="I72">INDEX(DA!$K$11:$K$30,IFERROR(MATCH(MIN(IF(DA!$D$11:$D$30&gt;AVERAGE(B72,C72),DA!$D$11:$D$30)),DA!$D$11:$D$30),1))</f>
        <v>NR</v>
      </c>
      <c r="J72" s="9" t="str">
        <f t="array" ref="J72">INDEX(STKWp!$K$11:$K$30,IFERROR(MATCH(MIN(IF(STKWp!$D$11:$D$30&gt;AVERAGE(B72,C72),STKWp!$D$11:$D$30)),STKWp!$D$11:$D$30),1))</f>
        <v>NR</v>
      </c>
      <c r="K72" s="9" t="str">
        <f t="array" ref="K72">INDEX(BSKW!$K$11:$K$30,IFERROR(MATCH(MIN(IF(BSKW!$D$11:$D$30&gt;AVERAGE(B72,C72),BSKW!$D$11:$D$30)),BSKW!$D$11:$D$30),1))</f>
        <v>NR</v>
      </c>
      <c r="L72" s="12" t="str">
        <f t="array" ref="L72">INDEX(HTKW!$K$11:$K$30,IFERROR(MATCH(MIN(IF(HTKW!$D$11:$D$30&gt;AVERAGE(B72,C72),HTKW!$D$11:$D$30)),HTKW!$D$11:$D$30),1))</f>
        <v>NR</v>
      </c>
    </row>
    <row r="73" spans="2:12" x14ac:dyDescent="0.25">
      <c r="B73" s="8">
        <v>17.155520158000002</v>
      </c>
      <c r="C73" s="9">
        <v>17.71</v>
      </c>
      <c r="D73" s="23" t="str">
        <f>IF(COUNTIF(F73:L73,"D")&gt;0,"D",IF(COUNTIF(F73:L73,"-III")&gt;0,"-III",IF(COUNTIF(F73:L73,"-II")&gt;0,"-II",IF(COUNTIF(F73:L73,"-I")&gt;0,"-I",IF(COUNTIF(F73:L73,"+0")&gt;0,"+0",IF(COUNTIF(F73:L73,"+I")&gt;0,"+I",IF(COUNTIF(F73:L73,"+II")&gt;0,"+II",IF(COUNTIF(F73:L73,"+III")&gt;0,"+III",IF(COUNTIF(F73:L73,"ND")&gt;0,"ND","NR")))))))))</f>
        <v>+0</v>
      </c>
      <c r="E73" s="23" t="str">
        <f>IF(COUNTIF(F73:L73,"-III")&gt;0,"-III",IF(COUNTIF(F73:L73,"-II")&gt;0,"-II",IF(COUNTIF(F73:L73,"-I")&gt;0,"-I",IF(COUNTIF(F73:L73,"+0")&gt;0,"+0",IF(COUNTIF(F73:L73,"+I")&gt;0,"+I",IF(COUNTIF(F73:L73,"+II")&gt;0,"+II",IF(COUNTIF(F73:L73,"+III")&gt;0,"+III",IF(COUNTIF(F73:L73,"ND")&gt;0,"ND","NR"))))))))</f>
        <v>+0</v>
      </c>
      <c r="F73" s="9" t="str">
        <f t="array" ref="F73">INDEX(STPH!$O$11:$O$30,IFERROR(MATCH(MIN(IF(STPH!$D$11:$D$30&gt;AVERAGE(B73,C73),STPH!$D$11:$D$30)),STPH!$D$11:$D$30),1))</f>
        <v>+0</v>
      </c>
      <c r="G73" s="9" t="str">
        <f t="array" ref="G73">INDEX(STBI!$O$11:$O$30,IFERROR(MATCH(MIN(IF(STBI!$D$11:$D$30&gt;AVERAGE(B73,C73),STBI!$D$11:$D$30)),STBI!$D$11:$D$30),1))</f>
        <v>+III</v>
      </c>
      <c r="H73" s="9" t="str">
        <f t="array" ref="H73">INDEX(GEKB!$K$11:$K$30,IFERROR(MATCH(MIN(IF(GEKB!$D$11:$D$30&gt;AVERAGE(B73,C73),GEKB!$D$11:$D$30)),GEKB!$D$11:$D$30),1))</f>
        <v>+II</v>
      </c>
      <c r="I73" s="9" t="str">
        <f t="array" ref="I73">INDEX(DA!$K$11:$K$30,IFERROR(MATCH(MIN(IF(DA!$D$11:$D$30&gt;AVERAGE(B73,C73),DA!$D$11:$D$30)),DA!$D$11:$D$30),1))</f>
        <v>NR</v>
      </c>
      <c r="J73" s="9" t="str">
        <f t="array" ref="J73">INDEX(STKWp!$K$11:$K$30,IFERROR(MATCH(MIN(IF(STKWp!$D$11:$D$30&gt;AVERAGE(B73,C73),STKWp!$D$11:$D$30)),STKWp!$D$11:$D$30),1))</f>
        <v>NR</v>
      </c>
      <c r="K73" s="9" t="str">
        <f t="array" ref="K73">INDEX(BSKW!$K$11:$K$30,IFERROR(MATCH(MIN(IF(BSKW!$D$11:$D$30&gt;AVERAGE(B73,C73),BSKW!$D$11:$D$30)),BSKW!$D$11:$D$30),1))</f>
        <v>NR</v>
      </c>
      <c r="L73" s="12" t="str">
        <f t="array" ref="L73">INDEX(HTKW!$K$11:$K$30,IFERROR(MATCH(MIN(IF(HTKW!$D$11:$D$30&gt;AVERAGE(B73,C73),HTKW!$D$11:$D$30)),HTKW!$D$11:$D$30),1))</f>
        <v>NR</v>
      </c>
    </row>
    <row r="74" spans="2:12" x14ac:dyDescent="0.25">
      <c r="B74" s="8">
        <v>17.71</v>
      </c>
      <c r="C74" s="9">
        <v>17.802401842000002</v>
      </c>
      <c r="D74" s="23" t="str">
        <f>IF(COUNTIF(F74:L74,"D")&gt;0,"D",IF(COUNTIF(F74:L74,"-III")&gt;0,"-III",IF(COUNTIF(F74:L74,"-II")&gt;0,"-II",IF(COUNTIF(F74:L74,"-I")&gt;0,"-I",IF(COUNTIF(F74:L74,"+0")&gt;0,"+0",IF(COUNTIF(F74:L74,"+I")&gt;0,"+I",IF(COUNTIF(F74:L74,"+II")&gt;0,"+II",IF(COUNTIF(F74:L74,"+III")&gt;0,"+III",IF(COUNTIF(F74:L74,"ND")&gt;0,"ND","NR")))))))))</f>
        <v>+0</v>
      </c>
      <c r="E74" s="23" t="str">
        <f>IF(COUNTIF(F74:L74,"-III")&gt;0,"-III",IF(COUNTIF(F74:L74,"-II")&gt;0,"-II",IF(COUNTIF(F74:L74,"-I")&gt;0,"-I",IF(COUNTIF(F74:L74,"+0")&gt;0,"+0",IF(COUNTIF(F74:L74,"+I")&gt;0,"+I",IF(COUNTIF(F74:L74,"+II")&gt;0,"+II",IF(COUNTIF(F74:L74,"+III")&gt;0,"+III",IF(COUNTIF(F74:L74,"ND")&gt;0,"ND","NR"))))))))</f>
        <v>+0</v>
      </c>
      <c r="F74" s="9" t="str">
        <f t="array" ref="F74">INDEX(STPH!$O$11:$O$30,IFERROR(MATCH(MIN(IF(STPH!$D$11:$D$30&gt;AVERAGE(B74,C74),STPH!$D$11:$D$30)),STPH!$D$11:$D$30),1))</f>
        <v>+0</v>
      </c>
      <c r="G74" s="9" t="str">
        <f t="array" ref="G74">INDEX(STBI!$O$11:$O$30,IFERROR(MATCH(MIN(IF(STBI!$D$11:$D$30&gt;AVERAGE(B74,C74),STBI!$D$11:$D$30)),STBI!$D$11:$D$30),1))</f>
        <v>+III</v>
      </c>
      <c r="H74" s="9" t="str">
        <f t="array" ref="H74">INDEX(GEKB!$K$11:$K$30,IFERROR(MATCH(MIN(IF(GEKB!$D$11:$D$30&gt;AVERAGE(B74,C74),GEKB!$D$11:$D$30)),GEKB!$D$11:$D$30),1))</f>
        <v>+II</v>
      </c>
      <c r="I74" s="9" t="str">
        <f t="array" ref="I74">INDEX(DA!$K$11:$K$30,IFERROR(MATCH(MIN(IF(DA!$D$11:$D$30&gt;AVERAGE(B74,C74),DA!$D$11:$D$30)),DA!$D$11:$D$30),1))</f>
        <v>NR</v>
      </c>
      <c r="J74" s="9" t="str">
        <f t="array" ref="J74">INDEX(STKWp!$K$11:$K$30,IFERROR(MATCH(MIN(IF(STKWp!$D$11:$D$30&gt;AVERAGE(B74,C74),STKWp!$D$11:$D$30)),STKWp!$D$11:$D$30),1))</f>
        <v>NR</v>
      </c>
      <c r="K74" s="9" t="str">
        <f t="array" ref="K74">INDEX(BSKW!$K$11:$K$30,IFERROR(MATCH(MIN(IF(BSKW!$D$11:$D$30&gt;AVERAGE(B74,C74),BSKW!$D$11:$D$30)),BSKW!$D$11:$D$30),1))</f>
        <v>NR</v>
      </c>
      <c r="L74" s="12" t="str">
        <f t="array" ref="L74">INDEX(HTKW!$K$11:$K$30,IFERROR(MATCH(MIN(IF(HTKW!$D$11:$D$30&gt;AVERAGE(B74,C74),HTKW!$D$11:$D$30)),HTKW!$D$11:$D$30),1))</f>
        <v>NR</v>
      </c>
    </row>
    <row r="75" spans="2:12" x14ac:dyDescent="0.25">
      <c r="B75" s="8">
        <v>17.802401842000002</v>
      </c>
      <c r="C75" s="9">
        <v>17.802979463</v>
      </c>
      <c r="D75" s="23" t="str">
        <f>IF(COUNTIF(F75:L75,"D")&gt;0,"D",IF(COUNTIF(F75:L75,"-III")&gt;0,"-III",IF(COUNTIF(F75:L75,"-II")&gt;0,"-II",IF(COUNTIF(F75:L75,"-I")&gt;0,"-I",IF(COUNTIF(F75:L75,"+0")&gt;0,"+0",IF(COUNTIF(F75:L75,"+I")&gt;0,"+I",IF(COUNTIF(F75:L75,"+II")&gt;0,"+II",IF(COUNTIF(F75:L75,"+III")&gt;0,"+III",IF(COUNTIF(F75:L75,"ND")&gt;0,"ND","NR")))))))))</f>
        <v>+0</v>
      </c>
      <c r="E75" s="23" t="str">
        <f>IF(COUNTIF(F75:L75,"-III")&gt;0,"-III",IF(COUNTIF(F75:L75,"-II")&gt;0,"-II",IF(COUNTIF(F75:L75,"-I")&gt;0,"-I",IF(COUNTIF(F75:L75,"+0")&gt;0,"+0",IF(COUNTIF(F75:L75,"+I")&gt;0,"+I",IF(COUNTIF(F75:L75,"+II")&gt;0,"+II",IF(COUNTIF(F75:L75,"+III")&gt;0,"+III",IF(COUNTIF(F75:L75,"ND")&gt;0,"ND","NR"))))))))</f>
        <v>+0</v>
      </c>
      <c r="F75" s="9" t="str">
        <f t="array" ref="F75">INDEX(STPH!$O$11:$O$30,IFERROR(MATCH(MIN(IF(STPH!$D$11:$D$30&gt;AVERAGE(B75,C75),STPH!$D$11:$D$30)),STPH!$D$11:$D$30),1))</f>
        <v>+0</v>
      </c>
      <c r="G75" s="9" t="str">
        <f t="array" ref="G75">INDEX(STBI!$O$11:$O$30,IFERROR(MATCH(MIN(IF(STBI!$D$11:$D$30&gt;AVERAGE(B75,C75),STBI!$D$11:$D$30)),STBI!$D$11:$D$30),1))</f>
        <v>+III</v>
      </c>
      <c r="H75" s="9" t="str">
        <f t="array" ref="H75">INDEX(GEKB!$K$11:$K$30,IFERROR(MATCH(MIN(IF(GEKB!$D$11:$D$30&gt;AVERAGE(B75,C75),GEKB!$D$11:$D$30)),GEKB!$D$11:$D$30),1))</f>
        <v>+II</v>
      </c>
      <c r="I75" s="9" t="str">
        <f t="array" ref="I75">INDEX(DA!$K$11:$K$30,IFERROR(MATCH(MIN(IF(DA!$D$11:$D$30&gt;AVERAGE(B75,C75),DA!$D$11:$D$30)),DA!$D$11:$D$30),1))</f>
        <v>NR</v>
      </c>
      <c r="J75" s="9" t="str">
        <f t="array" ref="J75">INDEX(STKWp!$K$11:$K$30,IFERROR(MATCH(MIN(IF(STKWp!$D$11:$D$30&gt;AVERAGE(B75,C75),STKWp!$D$11:$D$30)),STKWp!$D$11:$D$30),1))</f>
        <v>NR</v>
      </c>
      <c r="K75" s="9" t="str">
        <f t="array" ref="K75">INDEX(BSKW!$K$11:$K$30,IFERROR(MATCH(MIN(IF(BSKW!$D$11:$D$30&gt;AVERAGE(B75,C75),BSKW!$D$11:$D$30)),BSKW!$D$11:$D$30),1))</f>
        <v>NR</v>
      </c>
      <c r="L75" s="12" t="str">
        <f t="array" ref="L75">INDEX(HTKW!$K$11:$K$30,IFERROR(MATCH(MIN(IF(HTKW!$D$11:$D$30&gt;AVERAGE(B75,C75),HTKW!$D$11:$D$30)),HTKW!$D$11:$D$30),1))</f>
        <v>NR</v>
      </c>
    </row>
    <row r="76" spans="2:12" x14ac:dyDescent="0.25">
      <c r="B76" s="8">
        <v>17.802979463</v>
      </c>
      <c r="C76" s="9">
        <v>17.809999999999999</v>
      </c>
      <c r="D76" s="23" t="str">
        <f>IF(COUNTIF(F76:L76,"D")&gt;0,"D",IF(COUNTIF(F76:L76,"-III")&gt;0,"-III",IF(COUNTIF(F76:L76,"-II")&gt;0,"-II",IF(COUNTIF(F76:L76,"-I")&gt;0,"-I",IF(COUNTIF(F76:L76,"+0")&gt;0,"+0",IF(COUNTIF(F76:L76,"+I")&gt;0,"+I",IF(COUNTIF(F76:L76,"+II")&gt;0,"+II",IF(COUNTIF(F76:L76,"+III")&gt;0,"+III",IF(COUNTIF(F76:L76,"ND")&gt;0,"ND","NR")))))))))</f>
        <v>-III</v>
      </c>
      <c r="E76" s="23" t="str">
        <f>IF(COUNTIF(F76:L76,"-III")&gt;0,"-III",IF(COUNTIF(F76:L76,"-II")&gt;0,"-II",IF(COUNTIF(F76:L76,"-I")&gt;0,"-I",IF(COUNTIF(F76:L76,"+0")&gt;0,"+0",IF(COUNTIF(F76:L76,"+I")&gt;0,"+I",IF(COUNTIF(F76:L76,"+II")&gt;0,"+II",IF(COUNTIF(F76:L76,"+III")&gt;0,"+III",IF(COUNTIF(F76:L76,"ND")&gt;0,"ND","NR"))))))))</f>
        <v>-III</v>
      </c>
      <c r="F76" s="9" t="str">
        <f t="array" ref="F76">INDEX(STPH!$O$11:$O$30,IFERROR(MATCH(MIN(IF(STPH!$D$11:$D$30&gt;AVERAGE(B76,C76),STPH!$D$11:$D$30)),STPH!$D$11:$D$30),1))</f>
        <v>-III</v>
      </c>
      <c r="G76" s="9" t="str">
        <f t="array" ref="G76">INDEX(STBI!$O$11:$O$30,IFERROR(MATCH(MIN(IF(STBI!$D$11:$D$30&gt;AVERAGE(B76,C76),STBI!$D$11:$D$30)),STBI!$D$11:$D$30),1))</f>
        <v>+III</v>
      </c>
      <c r="H76" s="9" t="str">
        <f t="array" ref="H76">INDEX(GEKB!$K$11:$K$30,IFERROR(MATCH(MIN(IF(GEKB!$D$11:$D$30&gt;AVERAGE(B76,C76),GEKB!$D$11:$D$30)),GEKB!$D$11:$D$30),1))</f>
        <v>+II</v>
      </c>
      <c r="I76" s="9" t="str">
        <f t="array" ref="I76">INDEX(DA!$K$11:$K$30,IFERROR(MATCH(MIN(IF(DA!$D$11:$D$30&gt;AVERAGE(B76,C76),DA!$D$11:$D$30)),DA!$D$11:$D$30),1))</f>
        <v>NR</v>
      </c>
      <c r="J76" s="9" t="str">
        <f t="array" ref="J76">INDEX(STKWp!$K$11:$K$30,IFERROR(MATCH(MIN(IF(STKWp!$D$11:$D$30&gt;AVERAGE(B76,C76),STKWp!$D$11:$D$30)),STKWp!$D$11:$D$30),1))</f>
        <v>NR</v>
      </c>
      <c r="K76" s="9" t="str">
        <f t="array" ref="K76">INDEX(BSKW!$K$11:$K$30,IFERROR(MATCH(MIN(IF(BSKW!$D$11:$D$30&gt;AVERAGE(B76,C76),BSKW!$D$11:$D$30)),BSKW!$D$11:$D$30),1))</f>
        <v>NR</v>
      </c>
      <c r="L76" s="12" t="str">
        <f t="array" ref="L76">INDEX(HTKW!$K$11:$K$30,IFERROR(MATCH(MIN(IF(HTKW!$D$11:$D$30&gt;AVERAGE(B76,C76),HTKW!$D$11:$D$30)),HTKW!$D$11:$D$30),1))</f>
        <v>NR</v>
      </c>
    </row>
    <row r="77" spans="2:12" x14ac:dyDescent="0.25">
      <c r="B77" s="8">
        <v>17.809999999999999</v>
      </c>
      <c r="C77" s="9">
        <v>17.850000000000001</v>
      </c>
      <c r="D77" s="23" t="str">
        <f>IF(COUNTIF(F77:L77,"D")&gt;0,"D",IF(COUNTIF(F77:L77,"-III")&gt;0,"-III",IF(COUNTIF(F77:L77,"-II")&gt;0,"-II",IF(COUNTIF(F77:L77,"-I")&gt;0,"-I",IF(COUNTIF(F77:L77,"+0")&gt;0,"+0",IF(COUNTIF(F77:L77,"+I")&gt;0,"+I",IF(COUNTIF(F77:L77,"+II")&gt;0,"+II",IF(COUNTIF(F77:L77,"+III")&gt;0,"+III",IF(COUNTIF(F77:L77,"ND")&gt;0,"ND","NR")))))))))</f>
        <v>-III</v>
      </c>
      <c r="E77" s="23" t="str">
        <f>IF(COUNTIF(F77:L77,"-III")&gt;0,"-III",IF(COUNTIF(F77:L77,"-II")&gt;0,"-II",IF(COUNTIF(F77:L77,"-I")&gt;0,"-I",IF(COUNTIF(F77:L77,"+0")&gt;0,"+0",IF(COUNTIF(F77:L77,"+I")&gt;0,"+I",IF(COUNTIF(F77:L77,"+II")&gt;0,"+II",IF(COUNTIF(F77:L77,"+III")&gt;0,"+III",IF(COUNTIF(F77:L77,"ND")&gt;0,"ND","NR"))))))))</f>
        <v>-III</v>
      </c>
      <c r="F77" s="9" t="str">
        <f t="array" ref="F77">INDEX(STPH!$O$11:$O$30,IFERROR(MATCH(MIN(IF(STPH!$D$11:$D$30&gt;AVERAGE(B77,C77),STPH!$D$11:$D$30)),STPH!$D$11:$D$30),1))</f>
        <v>-III</v>
      </c>
      <c r="G77" s="9" t="str">
        <f t="array" ref="G77">INDEX(STBI!$O$11:$O$30,IFERROR(MATCH(MIN(IF(STBI!$D$11:$D$30&gt;AVERAGE(B77,C77),STBI!$D$11:$D$30)),STBI!$D$11:$D$30),1))</f>
        <v>+III</v>
      </c>
      <c r="H77" s="9" t="str">
        <f t="array" ref="H77">INDEX(GEKB!$K$11:$K$30,IFERROR(MATCH(MIN(IF(GEKB!$D$11:$D$30&gt;AVERAGE(B77,C77),GEKB!$D$11:$D$30)),GEKB!$D$11:$D$30),1))</f>
        <v>+II</v>
      </c>
      <c r="I77" s="9" t="str">
        <f t="array" ref="I77">INDEX(DA!$K$11:$K$30,IFERROR(MATCH(MIN(IF(DA!$D$11:$D$30&gt;AVERAGE(B77,C77),DA!$D$11:$D$30)),DA!$D$11:$D$30),1))</f>
        <v>NR</v>
      </c>
      <c r="J77" s="9" t="str">
        <f t="array" ref="J77">INDEX(STKWp!$K$11:$K$30,IFERROR(MATCH(MIN(IF(STKWp!$D$11:$D$30&gt;AVERAGE(B77,C77),STKWp!$D$11:$D$30)),STKWp!$D$11:$D$30),1))</f>
        <v>NR</v>
      </c>
      <c r="K77" s="9" t="str">
        <f t="array" ref="K77">INDEX(BSKW!$K$11:$K$30,IFERROR(MATCH(MIN(IF(BSKW!$D$11:$D$30&gt;AVERAGE(B77,C77),BSKW!$D$11:$D$30)),BSKW!$D$11:$D$30),1))</f>
        <v>NR</v>
      </c>
      <c r="L77" s="12" t="str">
        <f t="array" ref="L77">INDEX(HTKW!$K$11:$K$30,IFERROR(MATCH(MIN(IF(HTKW!$D$11:$D$30&gt;AVERAGE(B77,C77),HTKW!$D$11:$D$30)),HTKW!$D$11:$D$30),1))</f>
        <v>NR</v>
      </c>
    </row>
    <row r="78" spans="2:12" x14ac:dyDescent="0.25">
      <c r="B78" s="8">
        <v>17.850000000000001</v>
      </c>
      <c r="C78" s="9">
        <v>17.91</v>
      </c>
      <c r="D78" s="23" t="str">
        <f>IF(COUNTIF(F78:L78,"D")&gt;0,"D",IF(COUNTIF(F78:L78,"-III")&gt;0,"-III",IF(COUNTIF(F78:L78,"-II")&gt;0,"-II",IF(COUNTIF(F78:L78,"-I")&gt;0,"-I",IF(COUNTIF(F78:L78,"+0")&gt;0,"+0",IF(COUNTIF(F78:L78,"+I")&gt;0,"+I",IF(COUNTIF(F78:L78,"+II")&gt;0,"+II",IF(COUNTIF(F78:L78,"+III")&gt;0,"+III",IF(COUNTIF(F78:L78,"ND")&gt;0,"ND","NR")))))))))</f>
        <v>-III</v>
      </c>
      <c r="E78" s="23" t="str">
        <f>IF(COUNTIF(F78:L78,"-III")&gt;0,"-III",IF(COUNTIF(F78:L78,"-II")&gt;0,"-II",IF(COUNTIF(F78:L78,"-I")&gt;0,"-I",IF(COUNTIF(F78:L78,"+0")&gt;0,"+0",IF(COUNTIF(F78:L78,"+I")&gt;0,"+I",IF(COUNTIF(F78:L78,"+II")&gt;0,"+II",IF(COUNTIF(F78:L78,"+III")&gt;0,"+III",IF(COUNTIF(F78:L78,"ND")&gt;0,"ND","NR"))))))))</f>
        <v>-III</v>
      </c>
      <c r="F78" s="9" t="str">
        <f t="array" ref="F78">INDEX(STPH!$O$11:$O$30,IFERROR(MATCH(MIN(IF(STPH!$D$11:$D$30&gt;AVERAGE(B78,C78),STPH!$D$11:$D$30)),STPH!$D$11:$D$30),1))</f>
        <v>-III</v>
      </c>
      <c r="G78" s="9" t="str">
        <f t="array" ref="G78">INDEX(STBI!$O$11:$O$30,IFERROR(MATCH(MIN(IF(STBI!$D$11:$D$30&gt;AVERAGE(B78,C78),STBI!$D$11:$D$30)),STBI!$D$11:$D$30),1))</f>
        <v>+III</v>
      </c>
      <c r="H78" s="9" t="str">
        <f t="array" ref="H78">INDEX(GEKB!$K$11:$K$30,IFERROR(MATCH(MIN(IF(GEKB!$D$11:$D$30&gt;AVERAGE(B78,C78),GEKB!$D$11:$D$30)),GEKB!$D$11:$D$30),1))</f>
        <v>+II</v>
      </c>
      <c r="I78" s="9" t="str">
        <f t="array" ref="I78">INDEX(DA!$K$11:$K$30,IFERROR(MATCH(MIN(IF(DA!$D$11:$D$30&gt;AVERAGE(B78,C78),DA!$D$11:$D$30)),DA!$D$11:$D$30),1))</f>
        <v>NR</v>
      </c>
      <c r="J78" s="9" t="str">
        <f t="array" ref="J78">INDEX(STKWp!$K$11:$K$30,IFERROR(MATCH(MIN(IF(STKWp!$D$11:$D$30&gt;AVERAGE(B78,C78),STKWp!$D$11:$D$30)),STKWp!$D$11:$D$30),1))</f>
        <v>NR</v>
      </c>
      <c r="K78" s="9" t="str">
        <f t="array" ref="K78">INDEX(BSKW!$K$11:$K$30,IFERROR(MATCH(MIN(IF(BSKW!$D$11:$D$30&gt;AVERAGE(B78,C78),BSKW!$D$11:$D$30)),BSKW!$D$11:$D$30),1))</f>
        <v>NR</v>
      </c>
      <c r="L78" s="12" t="str">
        <f t="array" ref="L78">INDEX(HTKW!$K$11:$K$30,IFERROR(MATCH(MIN(IF(HTKW!$D$11:$D$30&gt;AVERAGE(B78,C78),HTKW!$D$11:$D$30)),HTKW!$D$11:$D$30),1))</f>
        <v>NR</v>
      </c>
    </row>
    <row r="79" spans="2:12" x14ac:dyDescent="0.25">
      <c r="B79" s="8">
        <v>17.91</v>
      </c>
      <c r="C79" s="9">
        <v>18.29</v>
      </c>
      <c r="D79" s="23" t="str">
        <f>IF(COUNTIF(F79:L79,"D")&gt;0,"D",IF(COUNTIF(F79:L79,"-III")&gt;0,"-III",IF(COUNTIF(F79:L79,"-II")&gt;0,"-II",IF(COUNTIF(F79:L79,"-I")&gt;0,"-I",IF(COUNTIF(F79:L79,"+0")&gt;0,"+0",IF(COUNTIF(F79:L79,"+I")&gt;0,"+I",IF(COUNTIF(F79:L79,"+II")&gt;0,"+II",IF(COUNTIF(F79:L79,"+III")&gt;0,"+III",IF(COUNTIF(F79:L79,"ND")&gt;0,"ND","NR")))))))))</f>
        <v>-III</v>
      </c>
      <c r="E79" s="23" t="str">
        <f>IF(COUNTIF(F79:L79,"-III")&gt;0,"-III",IF(COUNTIF(F79:L79,"-II")&gt;0,"-II",IF(COUNTIF(F79:L79,"-I")&gt;0,"-I",IF(COUNTIF(F79:L79,"+0")&gt;0,"+0",IF(COUNTIF(F79:L79,"+I")&gt;0,"+I",IF(COUNTIF(F79:L79,"+II")&gt;0,"+II",IF(COUNTIF(F79:L79,"+III")&gt;0,"+III",IF(COUNTIF(F79:L79,"ND")&gt;0,"ND","NR"))))))))</f>
        <v>-III</v>
      </c>
      <c r="F79" s="9" t="str">
        <f t="array" ref="F79">INDEX(STPH!$O$11:$O$30,IFERROR(MATCH(MIN(IF(STPH!$D$11:$D$30&gt;AVERAGE(B79,C79),STPH!$D$11:$D$30)),STPH!$D$11:$D$30),1))</f>
        <v>-III</v>
      </c>
      <c r="G79" s="9" t="str">
        <f t="array" ref="G79">INDEX(STBI!$O$11:$O$30,IFERROR(MATCH(MIN(IF(STBI!$D$11:$D$30&gt;AVERAGE(B79,C79),STBI!$D$11:$D$30)),STBI!$D$11:$D$30),1))</f>
        <v>+III</v>
      </c>
      <c r="H79" s="9" t="str">
        <f t="array" ref="H79">INDEX(GEKB!$K$11:$K$30,IFERROR(MATCH(MIN(IF(GEKB!$D$11:$D$30&gt;AVERAGE(B79,C79),GEKB!$D$11:$D$30)),GEKB!$D$11:$D$30),1))</f>
        <v>+II</v>
      </c>
      <c r="I79" s="9" t="str">
        <f t="array" ref="I79">INDEX(DA!$K$11:$K$30,IFERROR(MATCH(MIN(IF(DA!$D$11:$D$30&gt;AVERAGE(B79,C79),DA!$D$11:$D$30)),DA!$D$11:$D$30),1))</f>
        <v>NR</v>
      </c>
      <c r="J79" s="9" t="str">
        <f t="array" ref="J79">INDEX(STKWp!$K$11:$K$30,IFERROR(MATCH(MIN(IF(STKWp!$D$11:$D$30&gt;AVERAGE(B79,C79),STKWp!$D$11:$D$30)),STKWp!$D$11:$D$30),1))</f>
        <v>NR</v>
      </c>
      <c r="K79" s="9" t="str">
        <f t="array" ref="K79">INDEX(BSKW!$K$11:$K$30,IFERROR(MATCH(MIN(IF(BSKW!$D$11:$D$30&gt;AVERAGE(B79,C79),BSKW!$D$11:$D$30)),BSKW!$D$11:$D$30),1))</f>
        <v>NR</v>
      </c>
      <c r="L79" s="12" t="str">
        <f t="array" ref="L79">INDEX(HTKW!$K$11:$K$30,IFERROR(MATCH(MIN(IF(HTKW!$D$11:$D$30&gt;AVERAGE(B79,C79),HTKW!$D$11:$D$30)),HTKW!$D$11:$D$30),1))</f>
        <v>NR</v>
      </c>
    </row>
    <row r="80" spans="2:12" x14ac:dyDescent="0.25">
      <c r="B80" s="8">
        <v>18.29</v>
      </c>
      <c r="C80" s="9">
        <v>18.48</v>
      </c>
      <c r="D80" s="23" t="str">
        <f>IF(COUNTIF(F80:L80,"D")&gt;0,"D",IF(COUNTIF(F80:L80,"-III")&gt;0,"-III",IF(COUNTIF(F80:L80,"-II")&gt;0,"-II",IF(COUNTIF(F80:L80,"-I")&gt;0,"-I",IF(COUNTIF(F80:L80,"+0")&gt;0,"+0",IF(COUNTIF(F80:L80,"+I")&gt;0,"+I",IF(COUNTIF(F80:L80,"+II")&gt;0,"+II",IF(COUNTIF(F80:L80,"+III")&gt;0,"+III",IF(COUNTIF(F80:L80,"ND")&gt;0,"ND","NR")))))))))</f>
        <v>-III</v>
      </c>
      <c r="E80" s="23" t="str">
        <f>IF(COUNTIF(F80:L80,"-III")&gt;0,"-III",IF(COUNTIF(F80:L80,"-II")&gt;0,"-II",IF(COUNTIF(F80:L80,"-I")&gt;0,"-I",IF(COUNTIF(F80:L80,"+0")&gt;0,"+0",IF(COUNTIF(F80:L80,"+I")&gt;0,"+I",IF(COUNTIF(F80:L80,"+II")&gt;0,"+II",IF(COUNTIF(F80:L80,"+III")&gt;0,"+III",IF(COUNTIF(F80:L80,"ND")&gt;0,"ND","NR"))))))))</f>
        <v>-III</v>
      </c>
      <c r="F80" s="9" t="str">
        <f t="array" ref="F80">INDEX(STPH!$O$11:$O$30,IFERROR(MATCH(MIN(IF(STPH!$D$11:$D$30&gt;AVERAGE(B80,C80),STPH!$D$11:$D$30)),STPH!$D$11:$D$30),1))</f>
        <v>-III</v>
      </c>
      <c r="G80" s="9" t="str">
        <f t="array" ref="G80">INDEX(STBI!$O$11:$O$30,IFERROR(MATCH(MIN(IF(STBI!$D$11:$D$30&gt;AVERAGE(B80,C80),STBI!$D$11:$D$30)),STBI!$D$11:$D$30),1))</f>
        <v>+III</v>
      </c>
      <c r="H80" s="9" t="str">
        <f t="array" ref="H80">INDEX(GEKB!$K$11:$K$30,IFERROR(MATCH(MIN(IF(GEKB!$D$11:$D$30&gt;AVERAGE(B80,C80),GEKB!$D$11:$D$30)),GEKB!$D$11:$D$30),1))</f>
        <v>+II</v>
      </c>
      <c r="I80" s="9" t="str">
        <f t="array" ref="I80">INDEX(DA!$K$11:$K$30,IFERROR(MATCH(MIN(IF(DA!$D$11:$D$30&gt;AVERAGE(B80,C80),DA!$D$11:$D$30)),DA!$D$11:$D$30),1))</f>
        <v>NR</v>
      </c>
      <c r="J80" s="9" t="str">
        <f t="array" ref="J80">INDEX(STKWp!$K$11:$K$30,IFERROR(MATCH(MIN(IF(STKWp!$D$11:$D$30&gt;AVERAGE(B80,C80),STKWp!$D$11:$D$30)),STKWp!$D$11:$D$30),1))</f>
        <v>NR</v>
      </c>
      <c r="K80" s="9" t="str">
        <f t="array" ref="K80">INDEX(BSKW!$K$11:$K$30,IFERROR(MATCH(MIN(IF(BSKW!$D$11:$D$30&gt;AVERAGE(B80,C80),BSKW!$D$11:$D$30)),BSKW!$D$11:$D$30),1))</f>
        <v>NR</v>
      </c>
      <c r="L80" s="12" t="str">
        <f t="array" ref="L80">INDEX(HTKW!$K$11:$K$30,IFERROR(MATCH(MIN(IF(HTKW!$D$11:$D$30&gt;AVERAGE(B80,C80),HTKW!$D$11:$D$30)),HTKW!$D$11:$D$30),1))</f>
        <v>NR</v>
      </c>
    </row>
    <row r="81" spans="2:12" x14ac:dyDescent="0.25">
      <c r="B81" s="8">
        <v>18.48</v>
      </c>
      <c r="C81" s="9">
        <v>18.559999999999999</v>
      </c>
      <c r="D81" s="23" t="str">
        <f>IF(COUNTIF(F81:L81,"D")&gt;0,"D",IF(COUNTIF(F81:L81,"-III")&gt;0,"-III",IF(COUNTIF(F81:L81,"-II")&gt;0,"-II",IF(COUNTIF(F81:L81,"-I")&gt;0,"-I",IF(COUNTIF(F81:L81,"+0")&gt;0,"+0",IF(COUNTIF(F81:L81,"+I")&gt;0,"+I",IF(COUNTIF(F81:L81,"+II")&gt;0,"+II",IF(COUNTIF(F81:L81,"+III")&gt;0,"+III",IF(COUNTIF(F81:L81,"ND")&gt;0,"ND","NR")))))))))</f>
        <v>-III</v>
      </c>
      <c r="E81" s="23" t="str">
        <f>IF(COUNTIF(F81:L81,"-III")&gt;0,"-III",IF(COUNTIF(F81:L81,"-II")&gt;0,"-II",IF(COUNTIF(F81:L81,"-I")&gt;0,"-I",IF(COUNTIF(F81:L81,"+0")&gt;0,"+0",IF(COUNTIF(F81:L81,"+I")&gt;0,"+I",IF(COUNTIF(F81:L81,"+II")&gt;0,"+II",IF(COUNTIF(F81:L81,"+III")&gt;0,"+III",IF(COUNTIF(F81:L81,"ND")&gt;0,"ND","NR"))))))))</f>
        <v>-III</v>
      </c>
      <c r="F81" s="9" t="str">
        <f t="array" ref="F81">INDEX(STPH!$O$11:$O$30,IFERROR(MATCH(MIN(IF(STPH!$D$11:$D$30&gt;AVERAGE(B81,C81),STPH!$D$11:$D$30)),STPH!$D$11:$D$30),1))</f>
        <v>-III</v>
      </c>
      <c r="G81" s="9" t="str">
        <f t="array" ref="G81">INDEX(STBI!$O$11:$O$30,IFERROR(MATCH(MIN(IF(STBI!$D$11:$D$30&gt;AVERAGE(B81,C81),STBI!$D$11:$D$30)),STBI!$D$11:$D$30),1))</f>
        <v>+III</v>
      </c>
      <c r="H81" s="9" t="str">
        <f t="array" ref="H81">INDEX(GEKB!$K$11:$K$30,IFERROR(MATCH(MIN(IF(GEKB!$D$11:$D$30&gt;AVERAGE(B81,C81),GEKB!$D$11:$D$30)),GEKB!$D$11:$D$30),1))</f>
        <v>+II</v>
      </c>
      <c r="I81" s="9" t="str">
        <f t="array" ref="I81">INDEX(DA!$K$11:$K$30,IFERROR(MATCH(MIN(IF(DA!$D$11:$D$30&gt;AVERAGE(B81,C81),DA!$D$11:$D$30)),DA!$D$11:$D$30),1))</f>
        <v>NR</v>
      </c>
      <c r="J81" s="9" t="str">
        <f t="array" ref="J81">INDEX(STKWp!$K$11:$K$30,IFERROR(MATCH(MIN(IF(STKWp!$D$11:$D$30&gt;AVERAGE(B81,C81),STKWp!$D$11:$D$30)),STKWp!$D$11:$D$30),1))</f>
        <v>NR</v>
      </c>
      <c r="K81" s="9" t="str">
        <f t="array" ref="K81">INDEX(BSKW!$K$11:$K$30,IFERROR(MATCH(MIN(IF(BSKW!$D$11:$D$30&gt;AVERAGE(B81,C81),BSKW!$D$11:$D$30)),BSKW!$D$11:$D$30),1))</f>
        <v>NR</v>
      </c>
      <c r="L81" s="12" t="str">
        <f t="array" ref="L81">INDEX(HTKW!$K$11:$K$30,IFERROR(MATCH(MIN(IF(HTKW!$D$11:$D$30&gt;AVERAGE(B81,C81),HTKW!$D$11:$D$30)),HTKW!$D$11:$D$30),1))</f>
        <v>NR</v>
      </c>
    </row>
    <row r="82" spans="2:12" x14ac:dyDescent="0.25">
      <c r="B82" s="8">
        <v>18.559999999999999</v>
      </c>
      <c r="C82" s="9">
        <v>18.57818717</v>
      </c>
      <c r="D82" s="23" t="str">
        <f>IF(COUNTIF(F82:L82,"D")&gt;0,"D",IF(COUNTIF(F82:L82,"-III")&gt;0,"-III",IF(COUNTIF(F82:L82,"-II")&gt;0,"-II",IF(COUNTIF(F82:L82,"-I")&gt;0,"-I",IF(COUNTIF(F82:L82,"+0")&gt;0,"+0",IF(COUNTIF(F82:L82,"+I")&gt;0,"+I",IF(COUNTIF(F82:L82,"+II")&gt;0,"+II",IF(COUNTIF(F82:L82,"+III")&gt;0,"+III",IF(COUNTIF(F82:L82,"ND")&gt;0,"ND","NR")))))))))</f>
        <v>-III</v>
      </c>
      <c r="E82" s="23" t="str">
        <f>IF(COUNTIF(F82:L82,"-III")&gt;0,"-III",IF(COUNTIF(F82:L82,"-II")&gt;0,"-II",IF(COUNTIF(F82:L82,"-I")&gt;0,"-I",IF(COUNTIF(F82:L82,"+0")&gt;0,"+0",IF(COUNTIF(F82:L82,"+I")&gt;0,"+I",IF(COUNTIF(F82:L82,"+II")&gt;0,"+II",IF(COUNTIF(F82:L82,"+III")&gt;0,"+III",IF(COUNTIF(F82:L82,"ND")&gt;0,"ND","NR"))))))))</f>
        <v>-III</v>
      </c>
      <c r="F82" s="9" t="str">
        <f t="array" ref="F82">INDEX(STPH!$O$11:$O$30,IFERROR(MATCH(MIN(IF(STPH!$D$11:$D$30&gt;AVERAGE(B82,C82),STPH!$D$11:$D$30)),STPH!$D$11:$D$30),1))</f>
        <v>-III</v>
      </c>
      <c r="G82" s="9" t="str">
        <f t="array" ref="G82">INDEX(STBI!$O$11:$O$30,IFERROR(MATCH(MIN(IF(STBI!$D$11:$D$30&gt;AVERAGE(B82,C82),STBI!$D$11:$D$30)),STBI!$D$11:$D$30),1))</f>
        <v>+III</v>
      </c>
      <c r="H82" s="9" t="str">
        <f t="array" ref="H82">INDEX(GEKB!$K$11:$K$30,IFERROR(MATCH(MIN(IF(GEKB!$D$11:$D$30&gt;AVERAGE(B82,C82),GEKB!$D$11:$D$30)),GEKB!$D$11:$D$30),1))</f>
        <v>+II</v>
      </c>
      <c r="I82" s="9" t="str">
        <f t="array" ref="I82">INDEX(DA!$K$11:$K$30,IFERROR(MATCH(MIN(IF(DA!$D$11:$D$30&gt;AVERAGE(B82,C82),DA!$D$11:$D$30)),DA!$D$11:$D$30),1))</f>
        <v>NR</v>
      </c>
      <c r="J82" s="9" t="str">
        <f t="array" ref="J82">INDEX(STKWp!$K$11:$K$30,IFERROR(MATCH(MIN(IF(STKWp!$D$11:$D$30&gt;AVERAGE(B82,C82),STKWp!$D$11:$D$30)),STKWp!$D$11:$D$30),1))</f>
        <v>NR</v>
      </c>
      <c r="K82" s="9" t="str">
        <f t="array" ref="K82">INDEX(BSKW!$K$11:$K$30,IFERROR(MATCH(MIN(IF(BSKW!$D$11:$D$30&gt;AVERAGE(B82,C82),BSKW!$D$11:$D$30)),BSKW!$D$11:$D$30),1))</f>
        <v>NR</v>
      </c>
      <c r="L82" s="12" t="str">
        <f t="array" ref="L82">INDEX(HTKW!$K$11:$K$30,IFERROR(MATCH(MIN(IF(HTKW!$D$11:$D$30&gt;AVERAGE(B82,C82),HTKW!$D$11:$D$30)),HTKW!$D$11:$D$30),1))</f>
        <v>NR</v>
      </c>
    </row>
    <row r="83" spans="2:12" x14ac:dyDescent="0.25">
      <c r="B83" s="8">
        <v>18.57818717</v>
      </c>
      <c r="C83" s="9">
        <v>18.588187170000001</v>
      </c>
      <c r="D83" s="23" t="str">
        <f>IF(COUNTIF(F83:L83,"D")&gt;0,"D",IF(COUNTIF(F83:L83,"-III")&gt;0,"-III",IF(COUNTIF(F83:L83,"-II")&gt;0,"-II",IF(COUNTIF(F83:L83,"-I")&gt;0,"-I",IF(COUNTIF(F83:L83,"+0")&gt;0,"+0",IF(COUNTIF(F83:L83,"+I")&gt;0,"+I",IF(COUNTIF(F83:L83,"+II")&gt;0,"+II",IF(COUNTIF(F83:L83,"+III")&gt;0,"+III",IF(COUNTIF(F83:L83,"ND")&gt;0,"ND","NR")))))))))</f>
        <v>-III</v>
      </c>
      <c r="E83" s="23" t="str">
        <f>IF(COUNTIF(F83:L83,"-III")&gt;0,"-III",IF(COUNTIF(F83:L83,"-II")&gt;0,"-II",IF(COUNTIF(F83:L83,"-I")&gt;0,"-I",IF(COUNTIF(F83:L83,"+0")&gt;0,"+0",IF(COUNTIF(F83:L83,"+I")&gt;0,"+I",IF(COUNTIF(F83:L83,"+II")&gt;0,"+II",IF(COUNTIF(F83:L83,"+III")&gt;0,"+III",IF(COUNTIF(F83:L83,"ND")&gt;0,"ND","NR"))))))))</f>
        <v>-III</v>
      </c>
      <c r="F83" s="9" t="str">
        <f t="array" ref="F83">INDEX(STPH!$O$11:$O$30,IFERROR(MATCH(MIN(IF(STPH!$D$11:$D$30&gt;AVERAGE(B83,C83),STPH!$D$11:$D$30)),STPH!$D$11:$D$30),1))</f>
        <v>-III</v>
      </c>
      <c r="G83" s="9" t="str">
        <f t="array" ref="G83">INDEX(STBI!$O$11:$O$30,IFERROR(MATCH(MIN(IF(STBI!$D$11:$D$30&gt;AVERAGE(B83,C83),STBI!$D$11:$D$30)),STBI!$D$11:$D$30),1))</f>
        <v>+III</v>
      </c>
      <c r="H83" s="9" t="str">
        <f t="array" ref="H83">INDEX(GEKB!$K$11:$K$30,IFERROR(MATCH(MIN(IF(GEKB!$D$11:$D$30&gt;AVERAGE(B83,C83),GEKB!$D$11:$D$30)),GEKB!$D$11:$D$30),1))</f>
        <v>+II</v>
      </c>
      <c r="I83" s="9" t="str">
        <f t="array" ref="I83">INDEX(DA!$K$11:$K$30,IFERROR(MATCH(MIN(IF(DA!$D$11:$D$30&gt;AVERAGE(B83,C83),DA!$D$11:$D$30)),DA!$D$11:$D$30),1))</f>
        <v>NR</v>
      </c>
      <c r="J83" s="9" t="str">
        <f t="array" ref="J83">INDEX(STKWp!$K$11:$K$30,IFERROR(MATCH(MIN(IF(STKWp!$D$11:$D$30&gt;AVERAGE(B83,C83),STKWp!$D$11:$D$30)),STKWp!$D$11:$D$30),1))</f>
        <v>+III</v>
      </c>
      <c r="K83" s="9" t="str">
        <f t="array" ref="K83">INDEX(BSKW!$K$11:$K$30,IFERROR(MATCH(MIN(IF(BSKW!$D$11:$D$30&gt;AVERAGE(B83,C83),BSKW!$D$11:$D$30)),BSKW!$D$11:$D$30),1))</f>
        <v>NR</v>
      </c>
      <c r="L83" s="12" t="str">
        <f t="array" ref="L83">INDEX(HTKW!$K$11:$K$30,IFERROR(MATCH(MIN(IF(HTKW!$D$11:$D$30&gt;AVERAGE(B83,C83),HTKW!$D$11:$D$30)),HTKW!$D$11:$D$30),1))</f>
        <v>NR</v>
      </c>
    </row>
    <row r="84" spans="2:12" x14ac:dyDescent="0.25">
      <c r="B84" s="8">
        <v>18.588187170000001</v>
      </c>
      <c r="C84" s="9">
        <v>18.605671771000001</v>
      </c>
      <c r="D84" s="23" t="str">
        <f>IF(COUNTIF(F84:L84,"D")&gt;0,"D",IF(COUNTIF(F84:L84,"-III")&gt;0,"-III",IF(COUNTIF(F84:L84,"-II")&gt;0,"-II",IF(COUNTIF(F84:L84,"-I")&gt;0,"-I",IF(COUNTIF(F84:L84,"+0")&gt;0,"+0",IF(COUNTIF(F84:L84,"+I")&gt;0,"+I",IF(COUNTIF(F84:L84,"+II")&gt;0,"+II",IF(COUNTIF(F84:L84,"+III")&gt;0,"+III",IF(COUNTIF(F84:L84,"ND")&gt;0,"ND","NR")))))))))</f>
        <v>-III</v>
      </c>
      <c r="E84" s="23" t="str">
        <f>IF(COUNTIF(F84:L84,"-III")&gt;0,"-III",IF(COUNTIF(F84:L84,"-II")&gt;0,"-II",IF(COUNTIF(F84:L84,"-I")&gt;0,"-I",IF(COUNTIF(F84:L84,"+0")&gt;0,"+0",IF(COUNTIF(F84:L84,"+I")&gt;0,"+I",IF(COUNTIF(F84:L84,"+II")&gt;0,"+II",IF(COUNTIF(F84:L84,"+III")&gt;0,"+III",IF(COUNTIF(F84:L84,"ND")&gt;0,"ND","NR"))))))))</f>
        <v>-III</v>
      </c>
      <c r="F84" s="9" t="str">
        <f t="array" ref="F84">INDEX(STPH!$O$11:$O$30,IFERROR(MATCH(MIN(IF(STPH!$D$11:$D$30&gt;AVERAGE(B84,C84),STPH!$D$11:$D$30)),STPH!$D$11:$D$30),1))</f>
        <v>-III</v>
      </c>
      <c r="G84" s="9" t="str">
        <f t="array" ref="G84">INDEX(STBI!$O$11:$O$30,IFERROR(MATCH(MIN(IF(STBI!$D$11:$D$30&gt;AVERAGE(B84,C84),STBI!$D$11:$D$30)),STBI!$D$11:$D$30),1))</f>
        <v>+III</v>
      </c>
      <c r="H84" s="9" t="str">
        <f t="array" ref="H84">INDEX(GEKB!$K$11:$K$30,IFERROR(MATCH(MIN(IF(GEKB!$D$11:$D$30&gt;AVERAGE(B84,C84),GEKB!$D$11:$D$30)),GEKB!$D$11:$D$30),1))</f>
        <v>+II</v>
      </c>
      <c r="I84" s="9" t="str">
        <f t="array" ref="I84">INDEX(DA!$K$11:$K$30,IFERROR(MATCH(MIN(IF(DA!$D$11:$D$30&gt;AVERAGE(B84,C84),DA!$D$11:$D$30)),DA!$D$11:$D$30),1))</f>
        <v>NR</v>
      </c>
      <c r="J84" s="9" t="str">
        <f t="array" ref="J84">INDEX(STKWp!$K$11:$K$30,IFERROR(MATCH(MIN(IF(STKWp!$D$11:$D$30&gt;AVERAGE(B84,C84),STKWp!$D$11:$D$30)),STKWp!$D$11:$D$30),1))</f>
        <v>NR</v>
      </c>
      <c r="K84" s="9" t="str">
        <f t="array" ref="K84">INDEX(BSKW!$K$11:$K$30,IFERROR(MATCH(MIN(IF(BSKW!$D$11:$D$30&gt;AVERAGE(B84,C84),BSKW!$D$11:$D$30)),BSKW!$D$11:$D$30),1))</f>
        <v>NR</v>
      </c>
      <c r="L84" s="12" t="str">
        <f t="array" ref="L84">INDEX(HTKW!$K$11:$K$30,IFERROR(MATCH(MIN(IF(HTKW!$D$11:$D$30&gt;AVERAGE(B84,C84),HTKW!$D$11:$D$30)),HTKW!$D$11:$D$30),1))</f>
        <v>NR</v>
      </c>
    </row>
    <row r="85" spans="2:12" x14ac:dyDescent="0.25">
      <c r="B85" s="8">
        <v>18.605671771000001</v>
      </c>
      <c r="C85" s="9">
        <v>18.605671772000001</v>
      </c>
      <c r="D85" s="23" t="str">
        <f>IF(COUNTIF(F85:L85,"D")&gt;0,"D",IF(COUNTIF(F85:L85,"-III")&gt;0,"-III",IF(COUNTIF(F85:L85,"-II")&gt;0,"-II",IF(COUNTIF(F85:L85,"-I")&gt;0,"-I",IF(COUNTIF(F85:L85,"+0")&gt;0,"+0",IF(COUNTIF(F85:L85,"+I")&gt;0,"+I",IF(COUNTIF(F85:L85,"+II")&gt;0,"+II",IF(COUNTIF(F85:L85,"+III")&gt;0,"+III",IF(COUNTIF(F85:L85,"ND")&gt;0,"ND","NR")))))))))</f>
        <v>+II</v>
      </c>
      <c r="E85" s="23" t="str">
        <f>IF(COUNTIF(F85:L85,"-III")&gt;0,"-III",IF(COUNTIF(F85:L85,"-II")&gt;0,"-II",IF(COUNTIF(F85:L85,"-I")&gt;0,"-I",IF(COUNTIF(F85:L85,"+0")&gt;0,"+0",IF(COUNTIF(F85:L85,"+I")&gt;0,"+I",IF(COUNTIF(F85:L85,"+II")&gt;0,"+II",IF(COUNTIF(F85:L85,"+III")&gt;0,"+III",IF(COUNTIF(F85:L85,"ND")&gt;0,"ND","NR"))))))))</f>
        <v>+II</v>
      </c>
      <c r="F85" s="9" t="str">
        <f t="array" ref="F85">INDEX(STPH!$O$11:$O$30,IFERROR(MATCH(MIN(IF(STPH!$D$11:$D$30&gt;AVERAGE(B85,C85),STPH!$D$11:$D$30)),STPH!$D$11:$D$30),1))</f>
        <v>+III</v>
      </c>
      <c r="G85" s="9" t="str">
        <f t="array" ref="G85">INDEX(STBI!$O$11:$O$30,IFERROR(MATCH(MIN(IF(STBI!$D$11:$D$30&gt;AVERAGE(B85,C85),STBI!$D$11:$D$30)),STBI!$D$11:$D$30),1))</f>
        <v>+III</v>
      </c>
      <c r="H85" s="9" t="str">
        <f t="array" ref="H85">INDEX(GEKB!$K$11:$K$30,IFERROR(MATCH(MIN(IF(GEKB!$D$11:$D$30&gt;AVERAGE(B85,C85),GEKB!$D$11:$D$30)),GEKB!$D$11:$D$30),1))</f>
        <v>+II</v>
      </c>
      <c r="I85" s="9" t="str">
        <f t="array" ref="I85">INDEX(DA!$K$11:$K$30,IFERROR(MATCH(MIN(IF(DA!$D$11:$D$30&gt;AVERAGE(B85,C85),DA!$D$11:$D$30)),DA!$D$11:$D$30),1))</f>
        <v>NR</v>
      </c>
      <c r="J85" s="9" t="str">
        <f t="array" ref="J85">INDEX(STKWp!$K$11:$K$30,IFERROR(MATCH(MIN(IF(STKWp!$D$11:$D$30&gt;AVERAGE(B85,C85),STKWp!$D$11:$D$30)),STKWp!$D$11:$D$30),1))</f>
        <v>NR</v>
      </c>
      <c r="K85" s="9" t="str">
        <f t="array" ref="K85">INDEX(BSKW!$K$11:$K$30,IFERROR(MATCH(MIN(IF(BSKW!$D$11:$D$30&gt;AVERAGE(B85,C85),BSKW!$D$11:$D$30)),BSKW!$D$11:$D$30),1))</f>
        <v>NR</v>
      </c>
      <c r="L85" s="12" t="str">
        <f t="array" ref="L85">INDEX(HTKW!$K$11:$K$30,IFERROR(MATCH(MIN(IF(HTKW!$D$11:$D$30&gt;AVERAGE(B85,C85),HTKW!$D$11:$D$30)),HTKW!$D$11:$D$30),1))</f>
        <v>NR</v>
      </c>
    </row>
    <row r="86" spans="2:12" x14ac:dyDescent="0.25">
      <c r="B86" s="8">
        <v>18.605671772000001</v>
      </c>
      <c r="C86" s="9">
        <v>18.61409317</v>
      </c>
      <c r="D86" s="23" t="str">
        <f>IF(COUNTIF(F86:L86,"D")&gt;0,"D",IF(COUNTIF(F86:L86,"-III")&gt;0,"-III",IF(COUNTIF(F86:L86,"-II")&gt;0,"-II",IF(COUNTIF(F86:L86,"-I")&gt;0,"-I",IF(COUNTIF(F86:L86,"+0")&gt;0,"+0",IF(COUNTIF(F86:L86,"+I")&gt;0,"+I",IF(COUNTIF(F86:L86,"+II")&gt;0,"+II",IF(COUNTIF(F86:L86,"+III")&gt;0,"+III",IF(COUNTIF(F86:L86,"ND")&gt;0,"ND","NR")))))))))</f>
        <v>+II</v>
      </c>
      <c r="E86" s="23" t="str">
        <f>IF(COUNTIF(F86:L86,"-III")&gt;0,"-III",IF(COUNTIF(F86:L86,"-II")&gt;0,"-II",IF(COUNTIF(F86:L86,"-I")&gt;0,"-I",IF(COUNTIF(F86:L86,"+0")&gt;0,"+0",IF(COUNTIF(F86:L86,"+I")&gt;0,"+I",IF(COUNTIF(F86:L86,"+II")&gt;0,"+II",IF(COUNTIF(F86:L86,"+III")&gt;0,"+III",IF(COUNTIF(F86:L86,"ND")&gt;0,"ND","NR"))))))))</f>
        <v>+II</v>
      </c>
      <c r="F86" s="9" t="str">
        <f t="array" ref="F86">INDEX(STPH!$O$11:$O$30,IFERROR(MATCH(MIN(IF(STPH!$D$11:$D$30&gt;AVERAGE(B86,C86),STPH!$D$11:$D$30)),STPH!$D$11:$D$30),1))</f>
        <v>+III</v>
      </c>
      <c r="G86" s="9" t="str">
        <f t="array" ref="G86">INDEX(STBI!$O$11:$O$30,IFERROR(MATCH(MIN(IF(STBI!$D$11:$D$30&gt;AVERAGE(B86,C86),STBI!$D$11:$D$30)),STBI!$D$11:$D$30),1))</f>
        <v>+III</v>
      </c>
      <c r="H86" s="9" t="str">
        <f t="array" ref="H86">INDEX(GEKB!$K$11:$K$30,IFERROR(MATCH(MIN(IF(GEKB!$D$11:$D$30&gt;AVERAGE(B86,C86),GEKB!$D$11:$D$30)),GEKB!$D$11:$D$30),1))</f>
        <v>+II</v>
      </c>
      <c r="I86" s="9" t="str">
        <f t="array" ref="I86">INDEX(DA!$K$11:$K$30,IFERROR(MATCH(MIN(IF(DA!$D$11:$D$30&gt;AVERAGE(B86,C86),DA!$D$11:$D$30)),DA!$D$11:$D$30),1))</f>
        <v>NR</v>
      </c>
      <c r="J86" s="9" t="str">
        <f t="array" ref="J86">INDEX(STKWp!$K$11:$K$30,IFERROR(MATCH(MIN(IF(STKWp!$D$11:$D$30&gt;AVERAGE(B86,C86),STKWp!$D$11:$D$30)),STKWp!$D$11:$D$30),1))</f>
        <v>NR</v>
      </c>
      <c r="K86" s="9" t="str">
        <f t="array" ref="K86">INDEX(BSKW!$K$11:$K$30,IFERROR(MATCH(MIN(IF(BSKW!$D$11:$D$30&gt;AVERAGE(B86,C86),BSKW!$D$11:$D$30)),BSKW!$D$11:$D$30),1))</f>
        <v>NR</v>
      </c>
      <c r="L86" s="12" t="str">
        <f t="array" ref="L86">INDEX(HTKW!$K$11:$K$30,IFERROR(MATCH(MIN(IF(HTKW!$D$11:$D$30&gt;AVERAGE(B86,C86),HTKW!$D$11:$D$30)),HTKW!$D$11:$D$30),1))</f>
        <v>NR</v>
      </c>
    </row>
    <row r="87" spans="2:12" x14ac:dyDescent="0.25">
      <c r="B87" s="8">
        <v>18.61409317</v>
      </c>
      <c r="C87" s="9">
        <v>18.624093169999998</v>
      </c>
      <c r="D87" s="23" t="str">
        <f>IF(COUNTIF(F87:L87,"D")&gt;0,"D",IF(COUNTIF(F87:L87,"-III")&gt;0,"-III",IF(COUNTIF(F87:L87,"-II")&gt;0,"-II",IF(COUNTIF(F87:L87,"-I")&gt;0,"-I",IF(COUNTIF(F87:L87,"+0")&gt;0,"+0",IF(COUNTIF(F87:L87,"+I")&gt;0,"+I",IF(COUNTIF(F87:L87,"+II")&gt;0,"+II",IF(COUNTIF(F87:L87,"+III")&gt;0,"+III",IF(COUNTIF(F87:L87,"ND")&gt;0,"ND","NR")))))))))</f>
        <v>+II</v>
      </c>
      <c r="E87" s="23" t="str">
        <f>IF(COUNTIF(F87:L87,"-III")&gt;0,"-III",IF(COUNTIF(F87:L87,"-II")&gt;0,"-II",IF(COUNTIF(F87:L87,"-I")&gt;0,"-I",IF(COUNTIF(F87:L87,"+0")&gt;0,"+0",IF(COUNTIF(F87:L87,"+I")&gt;0,"+I",IF(COUNTIF(F87:L87,"+II")&gt;0,"+II",IF(COUNTIF(F87:L87,"+III")&gt;0,"+III",IF(COUNTIF(F87:L87,"ND")&gt;0,"ND","NR"))))))))</f>
        <v>+II</v>
      </c>
      <c r="F87" s="9" t="str">
        <f t="array" ref="F87">INDEX(STPH!$O$11:$O$30,IFERROR(MATCH(MIN(IF(STPH!$D$11:$D$30&gt;AVERAGE(B87,C87),STPH!$D$11:$D$30)),STPH!$D$11:$D$30),1))</f>
        <v>+III</v>
      </c>
      <c r="G87" s="9" t="str">
        <f t="array" ref="G87">INDEX(STBI!$O$11:$O$30,IFERROR(MATCH(MIN(IF(STBI!$D$11:$D$30&gt;AVERAGE(B87,C87),STBI!$D$11:$D$30)),STBI!$D$11:$D$30),1))</f>
        <v>+III</v>
      </c>
      <c r="H87" s="9" t="str">
        <f t="array" ref="H87">INDEX(GEKB!$K$11:$K$30,IFERROR(MATCH(MIN(IF(GEKB!$D$11:$D$30&gt;AVERAGE(B87,C87),GEKB!$D$11:$D$30)),GEKB!$D$11:$D$30),1))</f>
        <v>+II</v>
      </c>
      <c r="I87" s="9" t="str">
        <f t="array" ref="I87">INDEX(DA!$K$11:$K$30,IFERROR(MATCH(MIN(IF(DA!$D$11:$D$30&gt;AVERAGE(B87,C87),DA!$D$11:$D$30)),DA!$D$11:$D$30),1))</f>
        <v>NR</v>
      </c>
      <c r="J87" s="9" t="str">
        <f t="array" ref="J87">INDEX(STKWp!$K$11:$K$30,IFERROR(MATCH(MIN(IF(STKWp!$D$11:$D$30&gt;AVERAGE(B87,C87),STKWp!$D$11:$D$30)),STKWp!$D$11:$D$30),1))</f>
        <v>+III</v>
      </c>
      <c r="K87" s="9" t="str">
        <f t="array" ref="K87">INDEX(BSKW!$K$11:$K$30,IFERROR(MATCH(MIN(IF(BSKW!$D$11:$D$30&gt;AVERAGE(B87,C87),BSKW!$D$11:$D$30)),BSKW!$D$11:$D$30),1))</f>
        <v>+II</v>
      </c>
      <c r="L87" s="12" t="str">
        <f t="array" ref="L87">INDEX(HTKW!$K$11:$K$30,IFERROR(MATCH(MIN(IF(HTKW!$D$11:$D$30&gt;AVERAGE(B87,C87),HTKW!$D$11:$D$30)),HTKW!$D$11:$D$30),1))</f>
        <v>+III</v>
      </c>
    </row>
    <row r="88" spans="2:12" x14ac:dyDescent="0.25">
      <c r="B88" s="8">
        <v>18.624093169999998</v>
      </c>
      <c r="C88" s="9">
        <v>18.64</v>
      </c>
      <c r="D88" s="23" t="str">
        <f>IF(COUNTIF(F88:L88,"D")&gt;0,"D",IF(COUNTIF(F88:L88,"-III")&gt;0,"-III",IF(COUNTIF(F88:L88,"-II")&gt;0,"-II",IF(COUNTIF(F88:L88,"-I")&gt;0,"-I",IF(COUNTIF(F88:L88,"+0")&gt;0,"+0",IF(COUNTIF(F88:L88,"+I")&gt;0,"+I",IF(COUNTIF(F88:L88,"+II")&gt;0,"+II",IF(COUNTIF(F88:L88,"+III")&gt;0,"+III",IF(COUNTIF(F88:L88,"ND")&gt;0,"ND","NR")))))))))</f>
        <v>+II</v>
      </c>
      <c r="E88" s="23" t="str">
        <f>IF(COUNTIF(F88:L88,"-III")&gt;0,"-III",IF(COUNTIF(F88:L88,"-II")&gt;0,"-II",IF(COUNTIF(F88:L88,"-I")&gt;0,"-I",IF(COUNTIF(F88:L88,"+0")&gt;0,"+0",IF(COUNTIF(F88:L88,"+I")&gt;0,"+I",IF(COUNTIF(F88:L88,"+II")&gt;0,"+II",IF(COUNTIF(F88:L88,"+III")&gt;0,"+III",IF(COUNTIF(F88:L88,"ND")&gt;0,"ND","NR"))))))))</f>
        <v>+II</v>
      </c>
      <c r="F88" s="9" t="str">
        <f t="array" ref="F88">INDEX(STPH!$O$11:$O$30,IFERROR(MATCH(MIN(IF(STPH!$D$11:$D$30&gt;AVERAGE(B88,C88),STPH!$D$11:$D$30)),STPH!$D$11:$D$30),1))</f>
        <v>+III</v>
      </c>
      <c r="G88" s="9" t="str">
        <f t="array" ref="G88">INDEX(STBI!$O$11:$O$30,IFERROR(MATCH(MIN(IF(STBI!$D$11:$D$30&gt;AVERAGE(B88,C88),STBI!$D$11:$D$30)),STBI!$D$11:$D$30),1))</f>
        <v>+III</v>
      </c>
      <c r="H88" s="9" t="str">
        <f t="array" ref="H88">INDEX(GEKB!$K$11:$K$30,IFERROR(MATCH(MIN(IF(GEKB!$D$11:$D$30&gt;AVERAGE(B88,C88),GEKB!$D$11:$D$30)),GEKB!$D$11:$D$30),1))</f>
        <v>+II</v>
      </c>
      <c r="I88" s="9" t="str">
        <f t="array" ref="I88">INDEX(DA!$K$11:$K$30,IFERROR(MATCH(MIN(IF(DA!$D$11:$D$30&gt;AVERAGE(B88,C88),DA!$D$11:$D$30)),DA!$D$11:$D$30),1))</f>
        <v>NR</v>
      </c>
      <c r="J88" s="9" t="str">
        <f t="array" ref="J88">INDEX(STKWp!$K$11:$K$30,IFERROR(MATCH(MIN(IF(STKWp!$D$11:$D$30&gt;AVERAGE(B88,C88),STKWp!$D$11:$D$30)),STKWp!$D$11:$D$30),1))</f>
        <v>NR</v>
      </c>
      <c r="K88" s="9" t="str">
        <f t="array" ref="K88">INDEX(BSKW!$K$11:$K$30,IFERROR(MATCH(MIN(IF(BSKW!$D$11:$D$30&gt;AVERAGE(B88,C88),BSKW!$D$11:$D$30)),BSKW!$D$11:$D$30),1))</f>
        <v>NR</v>
      </c>
      <c r="L88" s="12" t="str">
        <f t="array" ref="L88">INDEX(HTKW!$K$11:$K$30,IFERROR(MATCH(MIN(IF(HTKW!$D$11:$D$30&gt;AVERAGE(B88,C88),HTKW!$D$11:$D$30)),HTKW!$D$11:$D$30),1))</f>
        <v>NR</v>
      </c>
    </row>
    <row r="89" spans="2:12" x14ac:dyDescent="0.25">
      <c r="B89" s="8">
        <v>18.64</v>
      </c>
      <c r="C89" s="9">
        <v>18.66</v>
      </c>
      <c r="D89" s="23" t="str">
        <f>IF(COUNTIF(F89:L89,"D")&gt;0,"D",IF(COUNTIF(F89:L89,"-III")&gt;0,"-III",IF(COUNTIF(F89:L89,"-II")&gt;0,"-II",IF(COUNTIF(F89:L89,"-I")&gt;0,"-I",IF(COUNTIF(F89:L89,"+0")&gt;0,"+0",IF(COUNTIF(F89:L89,"+I")&gt;0,"+I",IF(COUNTIF(F89:L89,"+II")&gt;0,"+II",IF(COUNTIF(F89:L89,"+III")&gt;0,"+III",IF(COUNTIF(F89:L89,"ND")&gt;0,"ND","NR")))))))))</f>
        <v>+II</v>
      </c>
      <c r="E89" s="23" t="str">
        <f>IF(COUNTIF(F89:L89,"-III")&gt;0,"-III",IF(COUNTIF(F89:L89,"-II")&gt;0,"-II",IF(COUNTIF(F89:L89,"-I")&gt;0,"-I",IF(COUNTIF(F89:L89,"+0")&gt;0,"+0",IF(COUNTIF(F89:L89,"+I")&gt;0,"+I",IF(COUNTIF(F89:L89,"+II")&gt;0,"+II",IF(COUNTIF(F89:L89,"+III")&gt;0,"+III",IF(COUNTIF(F89:L89,"ND")&gt;0,"ND","NR"))))))))</f>
        <v>+II</v>
      </c>
      <c r="F89" s="9" t="str">
        <f t="array" ref="F89">INDEX(STPH!$O$11:$O$30,IFERROR(MATCH(MIN(IF(STPH!$D$11:$D$30&gt;AVERAGE(B89,C89),STPH!$D$11:$D$30)),STPH!$D$11:$D$30),1))</f>
        <v>+III</v>
      </c>
      <c r="G89" s="9" t="str">
        <f t="array" ref="G89">INDEX(STBI!$O$11:$O$30,IFERROR(MATCH(MIN(IF(STBI!$D$11:$D$30&gt;AVERAGE(B89,C89),STBI!$D$11:$D$30)),STBI!$D$11:$D$30),1))</f>
        <v>+III</v>
      </c>
      <c r="H89" s="9" t="str">
        <f t="array" ref="H89">INDEX(GEKB!$K$11:$K$30,IFERROR(MATCH(MIN(IF(GEKB!$D$11:$D$30&gt;AVERAGE(B89,C89),GEKB!$D$11:$D$30)),GEKB!$D$11:$D$30),1))</f>
        <v>+II</v>
      </c>
      <c r="I89" s="9" t="str">
        <f t="array" ref="I89">INDEX(DA!$K$11:$K$30,IFERROR(MATCH(MIN(IF(DA!$D$11:$D$30&gt;AVERAGE(B89,C89),DA!$D$11:$D$30)),DA!$D$11:$D$30),1))</f>
        <v>NR</v>
      </c>
      <c r="J89" s="9" t="str">
        <f t="array" ref="J89">INDEX(STKWp!$K$11:$K$30,IFERROR(MATCH(MIN(IF(STKWp!$D$11:$D$30&gt;AVERAGE(B89,C89),STKWp!$D$11:$D$30)),STKWp!$D$11:$D$30),1))</f>
        <v>NR</v>
      </c>
      <c r="K89" s="9" t="str">
        <f t="array" ref="K89">INDEX(BSKW!$K$11:$K$30,IFERROR(MATCH(MIN(IF(BSKW!$D$11:$D$30&gt;AVERAGE(B89,C89),BSKW!$D$11:$D$30)),BSKW!$D$11:$D$30),1))</f>
        <v>NR</v>
      </c>
      <c r="L89" s="12" t="str">
        <f t="array" ref="L89">INDEX(HTKW!$K$11:$K$30,IFERROR(MATCH(MIN(IF(HTKW!$D$11:$D$30&gt;AVERAGE(B89,C89),HTKW!$D$11:$D$30)),HTKW!$D$11:$D$30),1))</f>
        <v>NR</v>
      </c>
    </row>
    <row r="90" spans="2:12" x14ac:dyDescent="0.25">
      <c r="B90" s="8">
        <v>18.66</v>
      </c>
      <c r="C90" s="9">
        <v>18.75</v>
      </c>
      <c r="D90" s="23" t="str">
        <f>IF(COUNTIF(F90:L90,"D")&gt;0,"D",IF(COUNTIF(F90:L90,"-III")&gt;0,"-III",IF(COUNTIF(F90:L90,"-II")&gt;0,"-II",IF(COUNTIF(F90:L90,"-I")&gt;0,"-I",IF(COUNTIF(F90:L90,"+0")&gt;0,"+0",IF(COUNTIF(F90:L90,"+I")&gt;0,"+I",IF(COUNTIF(F90:L90,"+II")&gt;0,"+II",IF(COUNTIF(F90:L90,"+III")&gt;0,"+III",IF(COUNTIF(F90:L90,"ND")&gt;0,"ND","NR")))))))))</f>
        <v>+II</v>
      </c>
      <c r="E90" s="23" t="str">
        <f>IF(COUNTIF(F90:L90,"-III")&gt;0,"-III",IF(COUNTIF(F90:L90,"-II")&gt;0,"-II",IF(COUNTIF(F90:L90,"-I")&gt;0,"-I",IF(COUNTIF(F90:L90,"+0")&gt;0,"+0",IF(COUNTIF(F90:L90,"+I")&gt;0,"+I",IF(COUNTIF(F90:L90,"+II")&gt;0,"+II",IF(COUNTIF(F90:L90,"+III")&gt;0,"+III",IF(COUNTIF(F90:L90,"ND")&gt;0,"ND","NR"))))))))</f>
        <v>+II</v>
      </c>
      <c r="F90" s="9" t="str">
        <f t="array" ref="F90">INDEX(STPH!$O$11:$O$30,IFERROR(MATCH(MIN(IF(STPH!$D$11:$D$30&gt;AVERAGE(B90,C90),STPH!$D$11:$D$30)),STPH!$D$11:$D$30),1))</f>
        <v>+III</v>
      </c>
      <c r="G90" s="9" t="str">
        <f t="array" ref="G90">INDEX(STBI!$O$11:$O$30,IFERROR(MATCH(MIN(IF(STBI!$D$11:$D$30&gt;AVERAGE(B90,C90),STBI!$D$11:$D$30)),STBI!$D$11:$D$30),1))</f>
        <v>+III</v>
      </c>
      <c r="H90" s="9" t="str">
        <f t="array" ref="H90">INDEX(GEKB!$K$11:$K$30,IFERROR(MATCH(MIN(IF(GEKB!$D$11:$D$30&gt;AVERAGE(B90,C90),GEKB!$D$11:$D$30)),GEKB!$D$11:$D$30),1))</f>
        <v>+II</v>
      </c>
      <c r="I90" s="9" t="str">
        <f t="array" ref="I90">INDEX(DA!$K$11:$K$30,IFERROR(MATCH(MIN(IF(DA!$D$11:$D$30&gt;AVERAGE(B90,C90),DA!$D$11:$D$30)),DA!$D$11:$D$30),1))</f>
        <v>NR</v>
      </c>
      <c r="J90" s="9" t="str">
        <f t="array" ref="J90">INDEX(STKWp!$K$11:$K$30,IFERROR(MATCH(MIN(IF(STKWp!$D$11:$D$30&gt;AVERAGE(B90,C90),STKWp!$D$11:$D$30)),STKWp!$D$11:$D$30),1))</f>
        <v>NR</v>
      </c>
      <c r="K90" s="9" t="str">
        <f t="array" ref="K90">INDEX(BSKW!$K$11:$K$30,IFERROR(MATCH(MIN(IF(BSKW!$D$11:$D$30&gt;AVERAGE(B90,C90),BSKW!$D$11:$D$30)),BSKW!$D$11:$D$30),1))</f>
        <v>NR</v>
      </c>
      <c r="L90" s="12" t="str">
        <f t="array" ref="L90">INDEX(HTKW!$K$11:$K$30,IFERROR(MATCH(MIN(IF(HTKW!$D$11:$D$30&gt;AVERAGE(B90,C90),HTKW!$D$11:$D$30)),HTKW!$D$11:$D$30),1))</f>
        <v>NR</v>
      </c>
    </row>
    <row r="91" spans="2:12" x14ac:dyDescent="0.25">
      <c r="B91" s="8">
        <v>18.75</v>
      </c>
      <c r="C91" s="9">
        <v>19.070850830000001</v>
      </c>
      <c r="D91" s="23" t="str">
        <f>IF(COUNTIF(F91:L91,"D")&gt;0,"D",IF(COUNTIF(F91:L91,"-III")&gt;0,"-III",IF(COUNTIF(F91:L91,"-II")&gt;0,"-II",IF(COUNTIF(F91:L91,"-I")&gt;0,"-I",IF(COUNTIF(F91:L91,"+0")&gt;0,"+0",IF(COUNTIF(F91:L91,"+I")&gt;0,"+I",IF(COUNTIF(F91:L91,"+II")&gt;0,"+II",IF(COUNTIF(F91:L91,"+III")&gt;0,"+III",IF(COUNTIF(F91:L91,"ND")&gt;0,"ND","NR")))))))))</f>
        <v>+II</v>
      </c>
      <c r="E91" s="23" t="str">
        <f>IF(COUNTIF(F91:L91,"-III")&gt;0,"-III",IF(COUNTIF(F91:L91,"-II")&gt;0,"-II",IF(COUNTIF(F91:L91,"-I")&gt;0,"-I",IF(COUNTIF(F91:L91,"+0")&gt;0,"+0",IF(COUNTIF(F91:L91,"+I")&gt;0,"+I",IF(COUNTIF(F91:L91,"+II")&gt;0,"+II",IF(COUNTIF(F91:L91,"+III")&gt;0,"+III",IF(COUNTIF(F91:L91,"ND")&gt;0,"ND","NR"))))))))</f>
        <v>+II</v>
      </c>
      <c r="F91" s="9" t="str">
        <f t="array" ref="F91">INDEX(STPH!$O$11:$O$30,IFERROR(MATCH(MIN(IF(STPH!$D$11:$D$30&gt;AVERAGE(B91,C91),STPH!$D$11:$D$30)),STPH!$D$11:$D$30),1))</f>
        <v>+III</v>
      </c>
      <c r="G91" s="9" t="str">
        <f t="array" ref="G91">INDEX(STBI!$O$11:$O$30,IFERROR(MATCH(MIN(IF(STBI!$D$11:$D$30&gt;AVERAGE(B91,C91),STBI!$D$11:$D$30)),STBI!$D$11:$D$30),1))</f>
        <v>+III</v>
      </c>
      <c r="H91" s="9" t="str">
        <f t="array" ref="H91">INDEX(GEKB!$K$11:$K$30,IFERROR(MATCH(MIN(IF(GEKB!$D$11:$D$30&gt;AVERAGE(B91,C91),GEKB!$D$11:$D$30)),GEKB!$D$11:$D$30),1))</f>
        <v>+II</v>
      </c>
      <c r="I91" s="9" t="str">
        <f t="array" ref="I91">INDEX(DA!$K$11:$K$30,IFERROR(MATCH(MIN(IF(DA!$D$11:$D$30&gt;AVERAGE(B91,C91),DA!$D$11:$D$30)),DA!$D$11:$D$30),1))</f>
        <v>NR</v>
      </c>
      <c r="J91" s="9" t="str">
        <f t="array" ref="J91">INDEX(STKWp!$K$11:$K$30,IFERROR(MATCH(MIN(IF(STKWp!$D$11:$D$30&gt;AVERAGE(B91,C91),STKWp!$D$11:$D$30)),STKWp!$D$11:$D$30),1))</f>
        <v>NR</v>
      </c>
      <c r="K91" s="9" t="str">
        <f t="array" ref="K91">INDEX(BSKW!$K$11:$K$30,IFERROR(MATCH(MIN(IF(BSKW!$D$11:$D$30&gt;AVERAGE(B91,C91),BSKW!$D$11:$D$30)),BSKW!$D$11:$D$30),1))</f>
        <v>NR</v>
      </c>
      <c r="L91" s="12" t="str">
        <f t="array" ref="L91">INDEX(HTKW!$K$11:$K$30,IFERROR(MATCH(MIN(IF(HTKW!$D$11:$D$30&gt;AVERAGE(B91,C91),HTKW!$D$11:$D$30)),HTKW!$D$11:$D$30),1))</f>
        <v>NR</v>
      </c>
    </row>
    <row r="92" spans="2:12" x14ac:dyDescent="0.25">
      <c r="B92" s="8">
        <v>19.070850830000001</v>
      </c>
      <c r="C92" s="9">
        <v>19.080850829999999</v>
      </c>
      <c r="D92" s="23" t="str">
        <f>IF(COUNTIF(F92:L92,"D")&gt;0,"D",IF(COUNTIF(F92:L92,"-III")&gt;0,"-III",IF(COUNTIF(F92:L92,"-II")&gt;0,"-II",IF(COUNTIF(F92:L92,"-I")&gt;0,"-I",IF(COUNTIF(F92:L92,"+0")&gt;0,"+0",IF(COUNTIF(F92:L92,"+I")&gt;0,"+I",IF(COUNTIF(F92:L92,"+II")&gt;0,"+II",IF(COUNTIF(F92:L92,"+III")&gt;0,"+III",IF(COUNTIF(F92:L92,"ND")&gt;0,"ND","NR")))))))))</f>
        <v>+I</v>
      </c>
      <c r="E92" s="23" t="str">
        <f>IF(COUNTIF(F92:L92,"-III")&gt;0,"-III",IF(COUNTIF(F92:L92,"-II")&gt;0,"-II",IF(COUNTIF(F92:L92,"-I")&gt;0,"-I",IF(COUNTIF(F92:L92,"+0")&gt;0,"+0",IF(COUNTIF(F92:L92,"+I")&gt;0,"+I",IF(COUNTIF(F92:L92,"+II")&gt;0,"+II",IF(COUNTIF(F92:L92,"+III")&gt;0,"+III",IF(COUNTIF(F92:L92,"ND")&gt;0,"ND","NR"))))))))</f>
        <v>+I</v>
      </c>
      <c r="F92" s="9" t="str">
        <f t="array" ref="F92">INDEX(STPH!$O$11:$O$30,IFERROR(MATCH(MIN(IF(STPH!$D$11:$D$30&gt;AVERAGE(B92,C92),STPH!$D$11:$D$30)),STPH!$D$11:$D$30),1))</f>
        <v>+III</v>
      </c>
      <c r="G92" s="9" t="str">
        <f t="array" ref="G92">INDEX(STBI!$O$11:$O$30,IFERROR(MATCH(MIN(IF(STBI!$D$11:$D$30&gt;AVERAGE(B92,C92),STBI!$D$11:$D$30)),STBI!$D$11:$D$30),1))</f>
        <v>+III</v>
      </c>
      <c r="H92" s="9" t="str">
        <f t="array" ref="H92">INDEX(GEKB!$K$11:$K$30,IFERROR(MATCH(MIN(IF(GEKB!$D$11:$D$30&gt;AVERAGE(B92,C92),GEKB!$D$11:$D$30)),GEKB!$D$11:$D$30),1))</f>
        <v>+II</v>
      </c>
      <c r="I92" s="9" t="str">
        <f t="array" ref="I92">INDEX(DA!$K$11:$K$30,IFERROR(MATCH(MIN(IF(DA!$D$11:$D$30&gt;AVERAGE(B92,C92),DA!$D$11:$D$30)),DA!$D$11:$D$30),1))</f>
        <v>NR</v>
      </c>
      <c r="J92" s="9" t="str">
        <f t="array" ref="J92">INDEX(STKWp!$K$11:$K$30,IFERROR(MATCH(MIN(IF(STKWp!$D$11:$D$30&gt;AVERAGE(B92,C92),STKWp!$D$11:$D$30)),STKWp!$D$11:$D$30),1))</f>
        <v>+I</v>
      </c>
      <c r="K92" s="9" t="str">
        <f t="array" ref="K92">INDEX(BSKW!$K$11:$K$30,IFERROR(MATCH(MIN(IF(BSKW!$D$11:$D$30&gt;AVERAGE(B92,C92),BSKW!$D$11:$D$30)),BSKW!$D$11:$D$30),1))</f>
        <v>+II</v>
      </c>
      <c r="L92" s="12" t="str">
        <f t="array" ref="L92">INDEX(HTKW!$K$11:$K$30,IFERROR(MATCH(MIN(IF(HTKW!$D$11:$D$30&gt;AVERAGE(B92,C92),HTKW!$D$11:$D$30)),HTKW!$D$11:$D$30),1))</f>
        <v>NR</v>
      </c>
    </row>
    <row r="93" spans="2:12" x14ac:dyDescent="0.25">
      <c r="B93" s="8">
        <v>19.080850829999999</v>
      </c>
      <c r="C93" s="9">
        <v>19.13233735</v>
      </c>
      <c r="D93" s="23" t="str">
        <f>IF(COUNTIF(F93:L93,"D")&gt;0,"D",IF(COUNTIF(F93:L93,"-III")&gt;0,"-III",IF(COUNTIF(F93:L93,"-II")&gt;0,"-II",IF(COUNTIF(F93:L93,"-I")&gt;0,"-I",IF(COUNTIF(F93:L93,"+0")&gt;0,"+0",IF(COUNTIF(F93:L93,"+I")&gt;0,"+I",IF(COUNTIF(F93:L93,"+II")&gt;0,"+II",IF(COUNTIF(F93:L93,"+III")&gt;0,"+III",IF(COUNTIF(F93:L93,"ND")&gt;0,"ND","NR")))))))))</f>
        <v>+II</v>
      </c>
      <c r="E93" s="23" t="str">
        <f>IF(COUNTIF(F93:L93,"-III")&gt;0,"-III",IF(COUNTIF(F93:L93,"-II")&gt;0,"-II",IF(COUNTIF(F93:L93,"-I")&gt;0,"-I",IF(COUNTIF(F93:L93,"+0")&gt;0,"+0",IF(COUNTIF(F93:L93,"+I")&gt;0,"+I",IF(COUNTIF(F93:L93,"+II")&gt;0,"+II",IF(COUNTIF(F93:L93,"+III")&gt;0,"+III",IF(COUNTIF(F93:L93,"ND")&gt;0,"ND","NR"))))))))</f>
        <v>+II</v>
      </c>
      <c r="F93" s="9" t="str">
        <f t="array" ref="F93">INDEX(STPH!$O$11:$O$30,IFERROR(MATCH(MIN(IF(STPH!$D$11:$D$30&gt;AVERAGE(B93,C93),STPH!$D$11:$D$30)),STPH!$D$11:$D$30),1))</f>
        <v>+III</v>
      </c>
      <c r="G93" s="9" t="str">
        <f t="array" ref="G93">INDEX(STBI!$O$11:$O$30,IFERROR(MATCH(MIN(IF(STBI!$D$11:$D$30&gt;AVERAGE(B93,C93),STBI!$D$11:$D$30)),STBI!$D$11:$D$30),1))</f>
        <v>+III</v>
      </c>
      <c r="H93" s="9" t="str">
        <f t="array" ref="H93">INDEX(GEKB!$K$11:$K$30,IFERROR(MATCH(MIN(IF(GEKB!$D$11:$D$30&gt;AVERAGE(B93,C93),GEKB!$D$11:$D$30)),GEKB!$D$11:$D$30),1))</f>
        <v>+II</v>
      </c>
      <c r="I93" s="9" t="str">
        <f t="array" ref="I93">INDEX(DA!$K$11:$K$30,IFERROR(MATCH(MIN(IF(DA!$D$11:$D$30&gt;AVERAGE(B93,C93),DA!$D$11:$D$30)),DA!$D$11:$D$30),1))</f>
        <v>NR</v>
      </c>
      <c r="J93" s="9" t="str">
        <f t="array" ref="J93">INDEX(STKWp!$K$11:$K$30,IFERROR(MATCH(MIN(IF(STKWp!$D$11:$D$30&gt;AVERAGE(B93,C93),STKWp!$D$11:$D$30)),STKWp!$D$11:$D$30),1))</f>
        <v>NR</v>
      </c>
      <c r="K93" s="9" t="str">
        <f t="array" ref="K93">INDEX(BSKW!$K$11:$K$30,IFERROR(MATCH(MIN(IF(BSKW!$D$11:$D$30&gt;AVERAGE(B93,C93),BSKW!$D$11:$D$30)),BSKW!$D$11:$D$30),1))</f>
        <v>NR</v>
      </c>
      <c r="L93" s="12" t="str">
        <f t="array" ref="L93">INDEX(HTKW!$K$11:$K$30,IFERROR(MATCH(MIN(IF(HTKW!$D$11:$D$30&gt;AVERAGE(B93,C93),HTKW!$D$11:$D$30)),HTKW!$D$11:$D$30),1))</f>
        <v>NR</v>
      </c>
    </row>
    <row r="94" spans="2:12" x14ac:dyDescent="0.25">
      <c r="B94" s="8">
        <v>19.13233735</v>
      </c>
      <c r="C94" s="9">
        <v>19.142337349999998</v>
      </c>
      <c r="D94" s="23" t="str">
        <f>IF(COUNTIF(F94:L94,"D")&gt;0,"D",IF(COUNTIF(F94:L94,"-III")&gt;0,"-III",IF(COUNTIF(F94:L94,"-II")&gt;0,"-II",IF(COUNTIF(F94:L94,"-I")&gt;0,"-I",IF(COUNTIF(F94:L94,"+0")&gt;0,"+0",IF(COUNTIF(F94:L94,"+I")&gt;0,"+I",IF(COUNTIF(F94:L94,"+II")&gt;0,"+II",IF(COUNTIF(F94:L94,"+III")&gt;0,"+III",IF(COUNTIF(F94:L94,"ND")&gt;0,"ND","NR")))))))))</f>
        <v>+II</v>
      </c>
      <c r="E94" s="23" t="str">
        <f>IF(COUNTIF(F94:L94,"-III")&gt;0,"-III",IF(COUNTIF(F94:L94,"-II")&gt;0,"-II",IF(COUNTIF(F94:L94,"-I")&gt;0,"-I",IF(COUNTIF(F94:L94,"+0")&gt;0,"+0",IF(COUNTIF(F94:L94,"+I")&gt;0,"+I",IF(COUNTIF(F94:L94,"+II")&gt;0,"+II",IF(COUNTIF(F94:L94,"+III")&gt;0,"+III",IF(COUNTIF(F94:L94,"ND")&gt;0,"ND","NR"))))))))</f>
        <v>+II</v>
      </c>
      <c r="F94" s="9" t="str">
        <f t="array" ref="F94">INDEX(STPH!$O$11:$O$30,IFERROR(MATCH(MIN(IF(STPH!$D$11:$D$30&gt;AVERAGE(B94,C94),STPH!$D$11:$D$30)),STPH!$D$11:$D$30),1))</f>
        <v>+III</v>
      </c>
      <c r="G94" s="9" t="str">
        <f t="array" ref="G94">INDEX(STBI!$O$11:$O$30,IFERROR(MATCH(MIN(IF(STBI!$D$11:$D$30&gt;AVERAGE(B94,C94),STBI!$D$11:$D$30)),STBI!$D$11:$D$30),1))</f>
        <v>+III</v>
      </c>
      <c r="H94" s="9" t="str">
        <f t="array" ref="H94">INDEX(GEKB!$K$11:$K$30,IFERROR(MATCH(MIN(IF(GEKB!$D$11:$D$30&gt;AVERAGE(B94,C94),GEKB!$D$11:$D$30)),GEKB!$D$11:$D$30),1))</f>
        <v>+II</v>
      </c>
      <c r="I94" s="9" t="str">
        <f t="array" ref="I94">INDEX(DA!$K$11:$K$30,IFERROR(MATCH(MIN(IF(DA!$D$11:$D$30&gt;AVERAGE(B94,C94),DA!$D$11:$D$30)),DA!$D$11:$D$30),1))</f>
        <v>NR</v>
      </c>
      <c r="J94" s="9" t="str">
        <f t="array" ref="J94">INDEX(STKWp!$K$11:$K$30,IFERROR(MATCH(MIN(IF(STKWp!$D$11:$D$30&gt;AVERAGE(B94,C94),STKWp!$D$11:$D$30)),STKWp!$D$11:$D$30),1))</f>
        <v>+III</v>
      </c>
      <c r="K94" s="9" t="str">
        <f t="array" ref="K94">INDEX(BSKW!$K$11:$K$30,IFERROR(MATCH(MIN(IF(BSKW!$D$11:$D$30&gt;AVERAGE(B94,C94),BSKW!$D$11:$D$30)),BSKW!$D$11:$D$30),1))</f>
        <v>NR</v>
      </c>
      <c r="L94" s="12" t="str">
        <f t="array" ref="L94">INDEX(HTKW!$K$11:$K$30,IFERROR(MATCH(MIN(IF(HTKW!$D$11:$D$30&gt;AVERAGE(B94,C94),HTKW!$D$11:$D$30)),HTKW!$D$11:$D$30),1))</f>
        <v>NR</v>
      </c>
    </row>
    <row r="95" spans="2:12" x14ac:dyDescent="0.25">
      <c r="B95" s="8">
        <v>19.142337349999998</v>
      </c>
      <c r="C95" s="9">
        <v>19.574514854</v>
      </c>
      <c r="D95" s="23" t="str">
        <f>IF(COUNTIF(F95:L95,"D")&gt;0,"D",IF(COUNTIF(F95:L95,"-III")&gt;0,"-III",IF(COUNTIF(F95:L95,"-II")&gt;0,"-II",IF(COUNTIF(F95:L95,"-I")&gt;0,"-I",IF(COUNTIF(F95:L95,"+0")&gt;0,"+0",IF(COUNTIF(F95:L95,"+I")&gt;0,"+I",IF(COUNTIF(F95:L95,"+II")&gt;0,"+II",IF(COUNTIF(F95:L95,"+III")&gt;0,"+III",IF(COUNTIF(F95:L95,"ND")&gt;0,"ND","NR")))))))))</f>
        <v>+II</v>
      </c>
      <c r="E95" s="23" t="str">
        <f>IF(COUNTIF(F95:L95,"-III")&gt;0,"-III",IF(COUNTIF(F95:L95,"-II")&gt;0,"-II",IF(COUNTIF(F95:L95,"-I")&gt;0,"-I",IF(COUNTIF(F95:L95,"+0")&gt;0,"+0",IF(COUNTIF(F95:L95,"+I")&gt;0,"+I",IF(COUNTIF(F95:L95,"+II")&gt;0,"+II",IF(COUNTIF(F95:L95,"+III")&gt;0,"+III",IF(COUNTIF(F95:L95,"ND")&gt;0,"ND","NR"))))))))</f>
        <v>+II</v>
      </c>
      <c r="F95" s="9" t="str">
        <f t="array" ref="F95">INDEX(STPH!$O$11:$O$30,IFERROR(MATCH(MIN(IF(STPH!$D$11:$D$30&gt;AVERAGE(B95,C95),STPH!$D$11:$D$30)),STPH!$D$11:$D$30),1))</f>
        <v>+III</v>
      </c>
      <c r="G95" s="9" t="str">
        <f t="array" ref="G95">INDEX(STBI!$O$11:$O$30,IFERROR(MATCH(MIN(IF(STBI!$D$11:$D$30&gt;AVERAGE(B95,C95),STBI!$D$11:$D$30)),STBI!$D$11:$D$30),1))</f>
        <v>+III</v>
      </c>
      <c r="H95" s="9" t="str">
        <f t="array" ref="H95">INDEX(GEKB!$K$11:$K$30,IFERROR(MATCH(MIN(IF(GEKB!$D$11:$D$30&gt;AVERAGE(B95,C95),GEKB!$D$11:$D$30)),GEKB!$D$11:$D$30),1))</f>
        <v>+II</v>
      </c>
      <c r="I95" s="9" t="str">
        <f t="array" ref="I95">INDEX(DA!$K$11:$K$30,IFERROR(MATCH(MIN(IF(DA!$D$11:$D$30&gt;AVERAGE(B95,C95),DA!$D$11:$D$30)),DA!$D$11:$D$30),1))</f>
        <v>NR</v>
      </c>
      <c r="J95" s="9" t="str">
        <f t="array" ref="J95">INDEX(STKWp!$K$11:$K$30,IFERROR(MATCH(MIN(IF(STKWp!$D$11:$D$30&gt;AVERAGE(B95,C95),STKWp!$D$11:$D$30)),STKWp!$D$11:$D$30),1))</f>
        <v>NR</v>
      </c>
      <c r="K95" s="9" t="str">
        <f t="array" ref="K95">INDEX(BSKW!$K$11:$K$30,IFERROR(MATCH(MIN(IF(BSKW!$D$11:$D$30&gt;AVERAGE(B95,C95),BSKW!$D$11:$D$30)),BSKW!$D$11:$D$30),1))</f>
        <v>NR</v>
      </c>
      <c r="L95" s="12" t="str">
        <f t="array" ref="L95">INDEX(HTKW!$K$11:$K$30,IFERROR(MATCH(MIN(IF(HTKW!$D$11:$D$30&gt;AVERAGE(B95,C95),HTKW!$D$11:$D$30)),HTKW!$D$11:$D$30),1))</f>
        <v>NR</v>
      </c>
    </row>
    <row r="96" spans="2:12" x14ac:dyDescent="0.25">
      <c r="B96" s="8">
        <v>19.574514854</v>
      </c>
      <c r="C96" s="9">
        <v>19.670000000000002</v>
      </c>
      <c r="D96" s="23" t="str">
        <f>IF(COUNTIF(F96:L96,"D")&gt;0,"D",IF(COUNTIF(F96:L96,"-III")&gt;0,"-III",IF(COUNTIF(F96:L96,"-II")&gt;0,"-II",IF(COUNTIF(F96:L96,"-I")&gt;0,"-I",IF(COUNTIF(F96:L96,"+0")&gt;0,"+0",IF(COUNTIF(F96:L96,"+I")&gt;0,"+I",IF(COUNTIF(F96:L96,"+II")&gt;0,"+II",IF(COUNTIF(F96:L96,"+III")&gt;0,"+III",IF(COUNTIF(F96:L96,"ND")&gt;0,"ND","NR")))))))))</f>
        <v>+II</v>
      </c>
      <c r="E96" s="23" t="str">
        <f>IF(COUNTIF(F96:L96,"-III")&gt;0,"-III",IF(COUNTIF(F96:L96,"-II")&gt;0,"-II",IF(COUNTIF(F96:L96,"-I")&gt;0,"-I",IF(COUNTIF(F96:L96,"+0")&gt;0,"+0",IF(COUNTIF(F96:L96,"+I")&gt;0,"+I",IF(COUNTIF(F96:L96,"+II")&gt;0,"+II",IF(COUNTIF(F96:L96,"+III")&gt;0,"+III",IF(COUNTIF(F96:L96,"ND")&gt;0,"ND","NR"))))))))</f>
        <v>+II</v>
      </c>
      <c r="F96" s="9" t="str">
        <f t="array" ref="F96">INDEX(STPH!$O$11:$O$30,IFERROR(MATCH(MIN(IF(STPH!$D$11:$D$30&gt;AVERAGE(B96,C96),STPH!$D$11:$D$30)),STPH!$D$11:$D$30),1))</f>
        <v>+III</v>
      </c>
      <c r="G96" s="9" t="str">
        <f t="array" ref="G96">INDEX(STBI!$O$11:$O$30,IFERROR(MATCH(MIN(IF(STBI!$D$11:$D$30&gt;AVERAGE(B96,C96),STBI!$D$11:$D$30)),STBI!$D$11:$D$30),1))</f>
        <v>+III</v>
      </c>
      <c r="H96" s="9" t="str">
        <f t="array" ref="H96">INDEX(GEKB!$K$11:$K$30,IFERROR(MATCH(MIN(IF(GEKB!$D$11:$D$30&gt;AVERAGE(B96,C96),GEKB!$D$11:$D$30)),GEKB!$D$11:$D$30),1))</f>
        <v>+II</v>
      </c>
      <c r="I96" s="9" t="str">
        <f t="array" ref="I96">INDEX(DA!$K$11:$K$30,IFERROR(MATCH(MIN(IF(DA!$D$11:$D$30&gt;AVERAGE(B96,C96),DA!$D$11:$D$30)),DA!$D$11:$D$30),1))</f>
        <v>NR</v>
      </c>
      <c r="J96" s="9" t="str">
        <f t="array" ref="J96">INDEX(STKWp!$K$11:$K$30,IFERROR(MATCH(MIN(IF(STKWp!$D$11:$D$30&gt;AVERAGE(B96,C96),STKWp!$D$11:$D$30)),STKWp!$D$11:$D$30),1))</f>
        <v>NR</v>
      </c>
      <c r="K96" s="9" t="str">
        <f t="array" ref="K96">INDEX(BSKW!$K$11:$K$30,IFERROR(MATCH(MIN(IF(BSKW!$D$11:$D$30&gt;AVERAGE(B96,C96),BSKW!$D$11:$D$30)),BSKW!$D$11:$D$30),1))</f>
        <v>NR</v>
      </c>
      <c r="L96" s="12" t="str">
        <f t="array" ref="L96">INDEX(HTKW!$K$11:$K$30,IFERROR(MATCH(MIN(IF(HTKW!$D$11:$D$30&gt;AVERAGE(B96,C96),HTKW!$D$11:$D$30)),HTKW!$D$11:$D$30),1))</f>
        <v>NR</v>
      </c>
    </row>
    <row r="97" spans="2:12" x14ac:dyDescent="0.25">
      <c r="B97" s="8">
        <v>19.670000000000002</v>
      </c>
      <c r="C97" s="9">
        <v>19.69841048</v>
      </c>
      <c r="D97" s="23" t="str">
        <f>IF(COUNTIF(F97:L97,"D")&gt;0,"D",IF(COUNTIF(F97:L97,"-III")&gt;0,"-III",IF(COUNTIF(F97:L97,"-II")&gt;0,"-II",IF(COUNTIF(F97:L97,"-I")&gt;0,"-I",IF(COUNTIF(F97:L97,"+0")&gt;0,"+0",IF(COUNTIF(F97:L97,"+I")&gt;0,"+I",IF(COUNTIF(F97:L97,"+II")&gt;0,"+II",IF(COUNTIF(F97:L97,"+III")&gt;0,"+III",IF(COUNTIF(F97:L97,"ND")&gt;0,"ND","NR")))))))))</f>
        <v>+II</v>
      </c>
      <c r="E97" s="23" t="str">
        <f>IF(COUNTIF(F97:L97,"-III")&gt;0,"-III",IF(COUNTIF(F97:L97,"-II")&gt;0,"-II",IF(COUNTIF(F97:L97,"-I")&gt;0,"-I",IF(COUNTIF(F97:L97,"+0")&gt;0,"+0",IF(COUNTIF(F97:L97,"+I")&gt;0,"+I",IF(COUNTIF(F97:L97,"+II")&gt;0,"+II",IF(COUNTIF(F97:L97,"+III")&gt;0,"+III",IF(COUNTIF(F97:L97,"ND")&gt;0,"ND","NR"))))))))</f>
        <v>+II</v>
      </c>
      <c r="F97" s="9" t="str">
        <f t="array" ref="F97">INDEX(STPH!$O$11:$O$30,IFERROR(MATCH(MIN(IF(STPH!$D$11:$D$30&gt;AVERAGE(B97,C97),STPH!$D$11:$D$30)),STPH!$D$11:$D$30),1))</f>
        <v>+III</v>
      </c>
      <c r="G97" s="9" t="str">
        <f t="array" ref="G97">INDEX(STBI!$O$11:$O$30,IFERROR(MATCH(MIN(IF(STBI!$D$11:$D$30&gt;AVERAGE(B97,C97),STBI!$D$11:$D$30)),STBI!$D$11:$D$30),1))</f>
        <v>+III</v>
      </c>
      <c r="H97" s="9" t="str">
        <f t="array" ref="H97">INDEX(GEKB!$K$11:$K$30,IFERROR(MATCH(MIN(IF(GEKB!$D$11:$D$30&gt;AVERAGE(B97,C97),GEKB!$D$11:$D$30)),GEKB!$D$11:$D$30),1))</f>
        <v>+II</v>
      </c>
      <c r="I97" s="9" t="str">
        <f t="array" ref="I97">INDEX(DA!$K$11:$K$30,IFERROR(MATCH(MIN(IF(DA!$D$11:$D$30&gt;AVERAGE(B97,C97),DA!$D$11:$D$30)),DA!$D$11:$D$30),1))</f>
        <v>NR</v>
      </c>
      <c r="J97" s="9" t="str">
        <f t="array" ref="J97">INDEX(STKWp!$K$11:$K$30,IFERROR(MATCH(MIN(IF(STKWp!$D$11:$D$30&gt;AVERAGE(B97,C97),STKWp!$D$11:$D$30)),STKWp!$D$11:$D$30),1))</f>
        <v>NR</v>
      </c>
      <c r="K97" s="9" t="str">
        <f t="array" ref="K97">INDEX(BSKW!$K$11:$K$30,IFERROR(MATCH(MIN(IF(BSKW!$D$11:$D$30&gt;AVERAGE(B97,C97),BSKW!$D$11:$D$30)),BSKW!$D$11:$D$30),1))</f>
        <v>NR</v>
      </c>
      <c r="L97" s="12" t="str">
        <f t="array" ref="L97">INDEX(HTKW!$K$11:$K$30,IFERROR(MATCH(MIN(IF(HTKW!$D$11:$D$30&gt;AVERAGE(B97,C97),HTKW!$D$11:$D$30)),HTKW!$D$11:$D$30),1))</f>
        <v>NR</v>
      </c>
    </row>
    <row r="98" spans="2:12" x14ac:dyDescent="0.25">
      <c r="B98" s="8">
        <v>19.69841048</v>
      </c>
      <c r="C98" s="9">
        <v>19.809999999999999</v>
      </c>
      <c r="D98" s="23" t="str">
        <f>IF(COUNTIF(F98:L98,"D")&gt;0,"D",IF(COUNTIF(F98:L98,"-III")&gt;0,"-III",IF(COUNTIF(F98:L98,"-II")&gt;0,"-II",IF(COUNTIF(F98:L98,"-I")&gt;0,"-I",IF(COUNTIF(F98:L98,"+0")&gt;0,"+0",IF(COUNTIF(F98:L98,"+I")&gt;0,"+I",IF(COUNTIF(F98:L98,"+II")&gt;0,"+II",IF(COUNTIF(F98:L98,"+III")&gt;0,"+III",IF(COUNTIF(F98:L98,"ND")&gt;0,"ND","NR")))))))))</f>
        <v>+II</v>
      </c>
      <c r="E98" s="23" t="str">
        <f>IF(COUNTIF(F98:L98,"-III")&gt;0,"-III",IF(COUNTIF(F98:L98,"-II")&gt;0,"-II",IF(COUNTIF(F98:L98,"-I")&gt;0,"-I",IF(COUNTIF(F98:L98,"+0")&gt;0,"+0",IF(COUNTIF(F98:L98,"+I")&gt;0,"+I",IF(COUNTIF(F98:L98,"+II")&gt;0,"+II",IF(COUNTIF(F98:L98,"+III")&gt;0,"+III",IF(COUNTIF(F98:L98,"ND")&gt;0,"ND","NR"))))))))</f>
        <v>+II</v>
      </c>
      <c r="F98" s="9" t="str">
        <f t="array" ref="F98">INDEX(STPH!$O$11:$O$30,IFERROR(MATCH(MIN(IF(STPH!$D$11:$D$30&gt;AVERAGE(B98,C98),STPH!$D$11:$D$30)),STPH!$D$11:$D$30),1))</f>
        <v>+III</v>
      </c>
      <c r="G98" s="9" t="str">
        <f t="array" ref="G98">INDEX(STBI!$O$11:$O$30,IFERROR(MATCH(MIN(IF(STBI!$D$11:$D$30&gt;AVERAGE(B98,C98),STBI!$D$11:$D$30)),STBI!$D$11:$D$30),1))</f>
        <v>+III</v>
      </c>
      <c r="H98" s="9" t="str">
        <f t="array" ref="H98">INDEX(GEKB!$K$11:$K$30,IFERROR(MATCH(MIN(IF(GEKB!$D$11:$D$30&gt;AVERAGE(B98,C98),GEKB!$D$11:$D$30)),GEKB!$D$11:$D$30),1))</f>
        <v>+II</v>
      </c>
      <c r="I98" s="9" t="str">
        <f t="array" ref="I98">INDEX(DA!$K$11:$K$30,IFERROR(MATCH(MIN(IF(DA!$D$11:$D$30&gt;AVERAGE(B98,C98),DA!$D$11:$D$30)),DA!$D$11:$D$30),1))</f>
        <v>NR</v>
      </c>
      <c r="J98" s="9" t="str">
        <f t="array" ref="J98">INDEX(STKWp!$K$11:$K$30,IFERROR(MATCH(MIN(IF(STKWp!$D$11:$D$30&gt;AVERAGE(B98,C98),STKWp!$D$11:$D$30)),STKWp!$D$11:$D$30),1))</f>
        <v>NR</v>
      </c>
      <c r="K98" s="9" t="str">
        <f t="array" ref="K98">INDEX(BSKW!$K$11:$K$30,IFERROR(MATCH(MIN(IF(BSKW!$D$11:$D$30&gt;AVERAGE(B98,C98),BSKW!$D$11:$D$30)),BSKW!$D$11:$D$30),1))</f>
        <v>NR</v>
      </c>
      <c r="L98" s="12" t="str">
        <f t="array" ref="L98">INDEX(HTKW!$K$11:$K$30,IFERROR(MATCH(MIN(IF(HTKW!$D$11:$D$30&gt;AVERAGE(B98,C98),HTKW!$D$11:$D$30)),HTKW!$D$11:$D$30),1))</f>
        <v>NR</v>
      </c>
    </row>
    <row r="99" spans="2:12" x14ac:dyDescent="0.25">
      <c r="B99" s="8">
        <v>19.809999999999999</v>
      </c>
      <c r="C99" s="9">
        <v>19.989999999999998</v>
      </c>
      <c r="D99" s="23" t="str">
        <f>IF(COUNTIF(F99:L99,"D")&gt;0,"D",IF(COUNTIF(F99:L99,"-III")&gt;0,"-III",IF(COUNTIF(F99:L99,"-II")&gt;0,"-II",IF(COUNTIF(F99:L99,"-I")&gt;0,"-I",IF(COUNTIF(F99:L99,"+0")&gt;0,"+0",IF(COUNTIF(F99:L99,"+I")&gt;0,"+I",IF(COUNTIF(F99:L99,"+II")&gt;0,"+II",IF(COUNTIF(F99:L99,"+III")&gt;0,"+III",IF(COUNTIF(F99:L99,"ND")&gt;0,"ND","NR")))))))))</f>
        <v>+II</v>
      </c>
      <c r="E99" s="23" t="str">
        <f>IF(COUNTIF(F99:L99,"-III")&gt;0,"-III",IF(COUNTIF(F99:L99,"-II")&gt;0,"-II",IF(COUNTIF(F99:L99,"-I")&gt;0,"-I",IF(COUNTIF(F99:L99,"+0")&gt;0,"+0",IF(COUNTIF(F99:L99,"+I")&gt;0,"+I",IF(COUNTIF(F99:L99,"+II")&gt;0,"+II",IF(COUNTIF(F99:L99,"+III")&gt;0,"+III",IF(COUNTIF(F99:L99,"ND")&gt;0,"ND","NR"))))))))</f>
        <v>+II</v>
      </c>
      <c r="F99" s="9" t="str">
        <f t="array" ref="F99">INDEX(STPH!$O$11:$O$30,IFERROR(MATCH(MIN(IF(STPH!$D$11:$D$30&gt;AVERAGE(B99,C99),STPH!$D$11:$D$30)),STPH!$D$11:$D$30),1))</f>
        <v>+III</v>
      </c>
      <c r="G99" s="9" t="str">
        <f t="array" ref="G99">INDEX(STBI!$O$11:$O$30,IFERROR(MATCH(MIN(IF(STBI!$D$11:$D$30&gt;AVERAGE(B99,C99),STBI!$D$11:$D$30)),STBI!$D$11:$D$30),1))</f>
        <v>+III</v>
      </c>
      <c r="H99" s="9" t="str">
        <f t="array" ref="H99">INDEX(GEKB!$K$11:$K$30,IFERROR(MATCH(MIN(IF(GEKB!$D$11:$D$30&gt;AVERAGE(B99,C99),GEKB!$D$11:$D$30)),GEKB!$D$11:$D$30),1))</f>
        <v>+II</v>
      </c>
      <c r="I99" s="9" t="str">
        <f t="array" ref="I99">INDEX(DA!$K$11:$K$30,IFERROR(MATCH(MIN(IF(DA!$D$11:$D$30&gt;AVERAGE(B99,C99),DA!$D$11:$D$30)),DA!$D$11:$D$30),1))</f>
        <v>NR</v>
      </c>
      <c r="J99" s="9" t="str">
        <f t="array" ref="J99">INDEX(STKWp!$K$11:$K$30,IFERROR(MATCH(MIN(IF(STKWp!$D$11:$D$30&gt;AVERAGE(B99,C99),STKWp!$D$11:$D$30)),STKWp!$D$11:$D$30),1))</f>
        <v>NR</v>
      </c>
      <c r="K99" s="9" t="str">
        <f t="array" ref="K99">INDEX(BSKW!$K$11:$K$30,IFERROR(MATCH(MIN(IF(BSKW!$D$11:$D$30&gt;AVERAGE(B99,C99),BSKW!$D$11:$D$30)),BSKW!$D$11:$D$30),1))</f>
        <v>NR</v>
      </c>
      <c r="L99" s="12" t="str">
        <f t="array" ref="L99">INDEX(HTKW!$K$11:$K$30,IFERROR(MATCH(MIN(IF(HTKW!$D$11:$D$30&gt;AVERAGE(B99,C99),HTKW!$D$11:$D$30)),HTKW!$D$11:$D$30),1))</f>
        <v>NR</v>
      </c>
    </row>
    <row r="100" spans="2:12" x14ac:dyDescent="0.25">
      <c r="B100" s="8">
        <v>19.989999999999998</v>
      </c>
      <c r="C100" s="9">
        <v>20.352428100000001</v>
      </c>
      <c r="D100" s="23" t="str">
        <f>IF(COUNTIF(F100:L100,"D")&gt;0,"D",IF(COUNTIF(F100:L100,"-III")&gt;0,"-III",IF(COUNTIF(F100:L100,"-II")&gt;0,"-II",IF(COUNTIF(F100:L100,"-I")&gt;0,"-I",IF(COUNTIF(F100:L100,"+0")&gt;0,"+0",IF(COUNTIF(F100:L100,"+I")&gt;0,"+I",IF(COUNTIF(F100:L100,"+II")&gt;0,"+II",IF(COUNTIF(F100:L100,"+III")&gt;0,"+III",IF(COUNTIF(F100:L100,"ND")&gt;0,"ND","NR")))))))))</f>
        <v>+II</v>
      </c>
      <c r="E100" s="23" t="str">
        <f>IF(COUNTIF(F100:L100,"-III")&gt;0,"-III",IF(COUNTIF(F100:L100,"-II")&gt;0,"-II",IF(COUNTIF(F100:L100,"-I")&gt;0,"-I",IF(COUNTIF(F100:L100,"+0")&gt;0,"+0",IF(COUNTIF(F100:L100,"+I")&gt;0,"+I",IF(COUNTIF(F100:L100,"+II")&gt;0,"+II",IF(COUNTIF(F100:L100,"+III")&gt;0,"+III",IF(COUNTIF(F100:L100,"ND")&gt;0,"ND","NR"))))))))</f>
        <v>+II</v>
      </c>
      <c r="F100" s="9" t="str">
        <f t="array" ref="F100">INDEX(STPH!$O$11:$O$30,IFERROR(MATCH(MIN(IF(STPH!$D$11:$D$30&gt;AVERAGE(B100,C100),STPH!$D$11:$D$30)),STPH!$D$11:$D$30),1))</f>
        <v>+III</v>
      </c>
      <c r="G100" s="9" t="str">
        <f t="array" ref="G100">INDEX(STBI!$O$11:$O$30,IFERROR(MATCH(MIN(IF(STBI!$D$11:$D$30&gt;AVERAGE(B100,C100),STBI!$D$11:$D$30)),STBI!$D$11:$D$30),1))</f>
        <v>+III</v>
      </c>
      <c r="H100" s="9" t="str">
        <f t="array" ref="H100">INDEX(GEKB!$K$11:$K$30,IFERROR(MATCH(MIN(IF(GEKB!$D$11:$D$30&gt;AVERAGE(B100,C100),GEKB!$D$11:$D$30)),GEKB!$D$11:$D$30),1))</f>
        <v>+II</v>
      </c>
      <c r="I100" s="9" t="str">
        <f t="array" ref="I100">INDEX(DA!$K$11:$K$30,IFERROR(MATCH(MIN(IF(DA!$D$11:$D$30&gt;AVERAGE(B100,C100),DA!$D$11:$D$30)),DA!$D$11:$D$30),1))</f>
        <v>NR</v>
      </c>
      <c r="J100" s="9" t="str">
        <f t="array" ref="J100">INDEX(STKWp!$K$11:$K$30,IFERROR(MATCH(MIN(IF(STKWp!$D$11:$D$30&gt;AVERAGE(B100,C100),STKWp!$D$11:$D$30)),STKWp!$D$11:$D$30),1))</f>
        <v>NR</v>
      </c>
      <c r="K100" s="9" t="str">
        <f t="array" ref="K100">INDEX(BSKW!$K$11:$K$30,IFERROR(MATCH(MIN(IF(BSKW!$D$11:$D$30&gt;AVERAGE(B100,C100),BSKW!$D$11:$D$30)),BSKW!$D$11:$D$30),1))</f>
        <v>NR</v>
      </c>
      <c r="L100" s="12" t="str">
        <f t="array" ref="L100">INDEX(HTKW!$K$11:$K$30,IFERROR(MATCH(MIN(IF(HTKW!$D$11:$D$30&gt;AVERAGE(B100,C100),HTKW!$D$11:$D$30)),HTKW!$D$11:$D$30),1))</f>
        <v>NR</v>
      </c>
    </row>
    <row r="101" spans="2:12" x14ac:dyDescent="0.25">
      <c r="B101" s="8">
        <v>20.352428100000001</v>
      </c>
      <c r="C101" s="9">
        <v>20.362428099999999</v>
      </c>
      <c r="D101" s="23" t="str">
        <f>IF(COUNTIF(F101:L101,"D")&gt;0,"D",IF(COUNTIF(F101:L101,"-III")&gt;0,"-III",IF(COUNTIF(F101:L101,"-II")&gt;0,"-II",IF(COUNTIF(F101:L101,"-I")&gt;0,"-I",IF(COUNTIF(F101:L101,"+0")&gt;0,"+0",IF(COUNTIF(F101:L101,"+I")&gt;0,"+I",IF(COUNTIF(F101:L101,"+II")&gt;0,"+II",IF(COUNTIF(F101:L101,"+III")&gt;0,"+III",IF(COUNTIF(F101:L101,"ND")&gt;0,"ND","NR")))))))))</f>
        <v>+II</v>
      </c>
      <c r="E101" s="23" t="str">
        <f>IF(COUNTIF(F101:L101,"-III")&gt;0,"-III",IF(COUNTIF(F101:L101,"-II")&gt;0,"-II",IF(COUNTIF(F101:L101,"-I")&gt;0,"-I",IF(COUNTIF(F101:L101,"+0")&gt;0,"+0",IF(COUNTIF(F101:L101,"+I")&gt;0,"+I",IF(COUNTIF(F101:L101,"+II")&gt;0,"+II",IF(COUNTIF(F101:L101,"+III")&gt;0,"+III",IF(COUNTIF(F101:L101,"ND")&gt;0,"ND","NR"))))))))</f>
        <v>+II</v>
      </c>
      <c r="F101" s="9" t="str">
        <f t="array" ref="F101">INDEX(STPH!$O$11:$O$30,IFERROR(MATCH(MIN(IF(STPH!$D$11:$D$30&gt;AVERAGE(B101,C101),STPH!$D$11:$D$30)),STPH!$D$11:$D$30),1))</f>
        <v>+III</v>
      </c>
      <c r="G101" s="9" t="str">
        <f t="array" ref="G101">INDEX(STBI!$O$11:$O$30,IFERROR(MATCH(MIN(IF(STBI!$D$11:$D$30&gt;AVERAGE(B101,C101),STBI!$D$11:$D$30)),STBI!$D$11:$D$30),1))</f>
        <v>+III</v>
      </c>
      <c r="H101" s="9" t="str">
        <f t="array" ref="H101">INDEX(GEKB!$K$11:$K$30,IFERROR(MATCH(MIN(IF(GEKB!$D$11:$D$30&gt;AVERAGE(B101,C101),GEKB!$D$11:$D$30)),GEKB!$D$11:$D$30),1))</f>
        <v>+II</v>
      </c>
      <c r="I101" s="9" t="str">
        <f t="array" ref="I101">INDEX(DA!$K$11:$K$30,IFERROR(MATCH(MIN(IF(DA!$D$11:$D$30&gt;AVERAGE(B101,C101),DA!$D$11:$D$30)),DA!$D$11:$D$30),1))</f>
        <v>NR</v>
      </c>
      <c r="J101" s="9" t="str">
        <f t="array" ref="J101">INDEX(STKWp!$K$11:$K$30,IFERROR(MATCH(MIN(IF(STKWp!$D$11:$D$30&gt;AVERAGE(B101,C101),STKWp!$D$11:$D$30)),STKWp!$D$11:$D$30),1))</f>
        <v>+III</v>
      </c>
      <c r="K101" s="9" t="str">
        <f t="array" ref="K101">INDEX(BSKW!$K$11:$K$30,IFERROR(MATCH(MIN(IF(BSKW!$D$11:$D$30&gt;AVERAGE(B101,C101),BSKW!$D$11:$D$30)),BSKW!$D$11:$D$30),1))</f>
        <v>NR</v>
      </c>
      <c r="L101" s="12" t="str">
        <f t="array" ref="L101">INDEX(HTKW!$K$11:$K$30,IFERROR(MATCH(MIN(IF(HTKW!$D$11:$D$30&gt;AVERAGE(B101,C101),HTKW!$D$11:$D$30)),HTKW!$D$11:$D$30),1))</f>
        <v>NR</v>
      </c>
    </row>
    <row r="102" spans="2:12" x14ac:dyDescent="0.25">
      <c r="B102" s="8">
        <v>20.362428099999999</v>
      </c>
      <c r="C102" s="9">
        <v>20.49</v>
      </c>
      <c r="D102" s="23" t="str">
        <f>IF(COUNTIF(F102:L102,"D")&gt;0,"D",IF(COUNTIF(F102:L102,"-III")&gt;0,"-III",IF(COUNTIF(F102:L102,"-II")&gt;0,"-II",IF(COUNTIF(F102:L102,"-I")&gt;0,"-I",IF(COUNTIF(F102:L102,"+0")&gt;0,"+0",IF(COUNTIF(F102:L102,"+I")&gt;0,"+I",IF(COUNTIF(F102:L102,"+II")&gt;0,"+II",IF(COUNTIF(F102:L102,"+III")&gt;0,"+III",IF(COUNTIF(F102:L102,"ND")&gt;0,"ND","NR")))))))))</f>
        <v>+II</v>
      </c>
      <c r="E102" s="23" t="str">
        <f>IF(COUNTIF(F102:L102,"-III")&gt;0,"-III",IF(COUNTIF(F102:L102,"-II")&gt;0,"-II",IF(COUNTIF(F102:L102,"-I")&gt;0,"-I",IF(COUNTIF(F102:L102,"+0")&gt;0,"+0",IF(COUNTIF(F102:L102,"+I")&gt;0,"+I",IF(COUNTIF(F102:L102,"+II")&gt;0,"+II",IF(COUNTIF(F102:L102,"+III")&gt;0,"+III",IF(COUNTIF(F102:L102,"ND")&gt;0,"ND","NR"))))))))</f>
        <v>+II</v>
      </c>
      <c r="F102" s="9" t="str">
        <f t="array" ref="F102">INDEX(STPH!$O$11:$O$30,IFERROR(MATCH(MIN(IF(STPH!$D$11:$D$30&gt;AVERAGE(B102,C102),STPH!$D$11:$D$30)),STPH!$D$11:$D$30),1))</f>
        <v>+III</v>
      </c>
      <c r="G102" s="9" t="str">
        <f t="array" ref="G102">INDEX(STBI!$O$11:$O$30,IFERROR(MATCH(MIN(IF(STBI!$D$11:$D$30&gt;AVERAGE(B102,C102),STBI!$D$11:$D$30)),STBI!$D$11:$D$30),1))</f>
        <v>+III</v>
      </c>
      <c r="H102" s="9" t="str">
        <f t="array" ref="H102">INDEX(GEKB!$K$11:$K$30,IFERROR(MATCH(MIN(IF(GEKB!$D$11:$D$30&gt;AVERAGE(B102,C102),GEKB!$D$11:$D$30)),GEKB!$D$11:$D$30),1))</f>
        <v>+II</v>
      </c>
      <c r="I102" s="9" t="str">
        <f t="array" ref="I102">INDEX(DA!$K$11:$K$30,IFERROR(MATCH(MIN(IF(DA!$D$11:$D$30&gt;AVERAGE(B102,C102),DA!$D$11:$D$30)),DA!$D$11:$D$30),1))</f>
        <v>NR</v>
      </c>
      <c r="J102" s="9" t="str">
        <f t="array" ref="J102">INDEX(STKWp!$K$11:$K$30,IFERROR(MATCH(MIN(IF(STKWp!$D$11:$D$30&gt;AVERAGE(B102,C102),STKWp!$D$11:$D$30)),STKWp!$D$11:$D$30),1))</f>
        <v>NR</v>
      </c>
      <c r="K102" s="9" t="str">
        <f t="array" ref="K102">INDEX(BSKW!$K$11:$K$30,IFERROR(MATCH(MIN(IF(BSKW!$D$11:$D$30&gt;AVERAGE(B102,C102),BSKW!$D$11:$D$30)),BSKW!$D$11:$D$30),1))</f>
        <v>NR</v>
      </c>
      <c r="L102" s="12" t="str">
        <f t="array" ref="L102">INDEX(HTKW!$K$11:$K$30,IFERROR(MATCH(MIN(IF(HTKW!$D$11:$D$30&gt;AVERAGE(B102,C102),HTKW!$D$11:$D$30)),HTKW!$D$11:$D$30),1))</f>
        <v>NR</v>
      </c>
    </row>
    <row r="103" spans="2:12" x14ac:dyDescent="0.25">
      <c r="B103" s="8">
        <v>20.49</v>
      </c>
      <c r="C103" s="9">
        <v>20.64</v>
      </c>
      <c r="D103" s="23" t="str">
        <f>IF(COUNTIF(F103:L103,"D")&gt;0,"D",IF(COUNTIF(F103:L103,"-III")&gt;0,"-III",IF(COUNTIF(F103:L103,"-II")&gt;0,"-II",IF(COUNTIF(F103:L103,"-I")&gt;0,"-I",IF(COUNTIF(F103:L103,"+0")&gt;0,"+0",IF(COUNTIF(F103:L103,"+I")&gt;0,"+I",IF(COUNTIF(F103:L103,"+II")&gt;0,"+II",IF(COUNTIF(F103:L103,"+III")&gt;0,"+III",IF(COUNTIF(F103:L103,"ND")&gt;0,"ND","NR")))))))))</f>
        <v>+II</v>
      </c>
      <c r="E103" s="23" t="str">
        <f>IF(COUNTIF(F103:L103,"-III")&gt;0,"-III",IF(COUNTIF(F103:L103,"-II")&gt;0,"-II",IF(COUNTIF(F103:L103,"-I")&gt;0,"-I",IF(COUNTIF(F103:L103,"+0")&gt;0,"+0",IF(COUNTIF(F103:L103,"+I")&gt;0,"+I",IF(COUNTIF(F103:L103,"+II")&gt;0,"+II",IF(COUNTIF(F103:L103,"+III")&gt;0,"+III",IF(COUNTIF(F103:L103,"ND")&gt;0,"ND","NR"))))))))</f>
        <v>+II</v>
      </c>
      <c r="F103" s="9" t="str">
        <f t="array" ref="F103">INDEX(STPH!$O$11:$O$30,IFERROR(MATCH(MIN(IF(STPH!$D$11:$D$30&gt;AVERAGE(B103,C103),STPH!$D$11:$D$30)),STPH!$D$11:$D$30),1))</f>
        <v>+III</v>
      </c>
      <c r="G103" s="9" t="str">
        <f t="array" ref="G103">INDEX(STBI!$O$11:$O$30,IFERROR(MATCH(MIN(IF(STBI!$D$11:$D$30&gt;AVERAGE(B103,C103),STBI!$D$11:$D$30)),STBI!$D$11:$D$30),1))</f>
        <v>+III</v>
      </c>
      <c r="H103" s="9" t="str">
        <f t="array" ref="H103">INDEX(GEKB!$K$11:$K$30,IFERROR(MATCH(MIN(IF(GEKB!$D$11:$D$30&gt;AVERAGE(B103,C103),GEKB!$D$11:$D$30)),GEKB!$D$11:$D$30),1))</f>
        <v>+II</v>
      </c>
      <c r="I103" s="9" t="str">
        <f t="array" ref="I103">INDEX(DA!$K$11:$K$30,IFERROR(MATCH(MIN(IF(DA!$D$11:$D$30&gt;AVERAGE(B103,C103),DA!$D$11:$D$30)),DA!$D$11:$D$30),1))</f>
        <v>NR</v>
      </c>
      <c r="J103" s="9" t="str">
        <f t="array" ref="J103">INDEX(STKWp!$K$11:$K$30,IFERROR(MATCH(MIN(IF(STKWp!$D$11:$D$30&gt;AVERAGE(B103,C103),STKWp!$D$11:$D$30)),STKWp!$D$11:$D$30),1))</f>
        <v>NR</v>
      </c>
      <c r="K103" s="9" t="str">
        <f t="array" ref="K103">INDEX(BSKW!$K$11:$K$30,IFERROR(MATCH(MIN(IF(BSKW!$D$11:$D$30&gt;AVERAGE(B103,C103),BSKW!$D$11:$D$30)),BSKW!$D$11:$D$30),1))</f>
        <v>NR</v>
      </c>
      <c r="L103" s="12" t="str">
        <f t="array" ref="L103">INDEX(HTKW!$K$11:$K$30,IFERROR(MATCH(MIN(IF(HTKW!$D$11:$D$30&gt;AVERAGE(B103,C103),HTKW!$D$11:$D$30)),HTKW!$D$11:$D$30),1))</f>
        <v>NR</v>
      </c>
    </row>
    <row r="104" spans="2:12" x14ac:dyDescent="0.25">
      <c r="B104" s="8">
        <v>20.64</v>
      </c>
      <c r="C104" s="9">
        <v>20.69</v>
      </c>
      <c r="D104" s="23" t="str">
        <f>IF(COUNTIF(F104:L104,"D")&gt;0,"D",IF(COUNTIF(F104:L104,"-III")&gt;0,"-III",IF(COUNTIF(F104:L104,"-II")&gt;0,"-II",IF(COUNTIF(F104:L104,"-I")&gt;0,"-I",IF(COUNTIF(F104:L104,"+0")&gt;0,"+0",IF(COUNTIF(F104:L104,"+I")&gt;0,"+I",IF(COUNTIF(F104:L104,"+II")&gt;0,"+II",IF(COUNTIF(F104:L104,"+III")&gt;0,"+III",IF(COUNTIF(F104:L104,"ND")&gt;0,"ND","NR")))))))))</f>
        <v>+II</v>
      </c>
      <c r="E104" s="23" t="str">
        <f>IF(COUNTIF(F104:L104,"-III")&gt;0,"-III",IF(COUNTIF(F104:L104,"-II")&gt;0,"-II",IF(COUNTIF(F104:L104,"-I")&gt;0,"-I",IF(COUNTIF(F104:L104,"+0")&gt;0,"+0",IF(COUNTIF(F104:L104,"+I")&gt;0,"+I",IF(COUNTIF(F104:L104,"+II")&gt;0,"+II",IF(COUNTIF(F104:L104,"+III")&gt;0,"+III",IF(COUNTIF(F104:L104,"ND")&gt;0,"ND","NR"))))))))</f>
        <v>+II</v>
      </c>
      <c r="F104" s="9" t="str">
        <f t="array" ref="F104">INDEX(STPH!$O$11:$O$30,IFERROR(MATCH(MIN(IF(STPH!$D$11:$D$30&gt;AVERAGE(B104,C104),STPH!$D$11:$D$30)),STPH!$D$11:$D$30),1))</f>
        <v>+III</v>
      </c>
      <c r="G104" s="9" t="str">
        <f t="array" ref="G104">INDEX(STBI!$O$11:$O$30,IFERROR(MATCH(MIN(IF(STBI!$D$11:$D$30&gt;AVERAGE(B104,C104),STBI!$D$11:$D$30)),STBI!$D$11:$D$30),1))</f>
        <v>+III</v>
      </c>
      <c r="H104" s="9" t="str">
        <f t="array" ref="H104">INDEX(GEKB!$K$11:$K$30,IFERROR(MATCH(MIN(IF(GEKB!$D$11:$D$30&gt;AVERAGE(B104,C104),GEKB!$D$11:$D$30)),GEKB!$D$11:$D$30),1))</f>
        <v>+II</v>
      </c>
      <c r="I104" s="9" t="str">
        <f t="array" ref="I104">INDEX(DA!$K$11:$K$30,IFERROR(MATCH(MIN(IF(DA!$D$11:$D$30&gt;AVERAGE(B104,C104),DA!$D$11:$D$30)),DA!$D$11:$D$30),1))</f>
        <v>NR</v>
      </c>
      <c r="J104" s="9" t="str">
        <f t="array" ref="J104">INDEX(STKWp!$K$11:$K$30,IFERROR(MATCH(MIN(IF(STKWp!$D$11:$D$30&gt;AVERAGE(B104,C104),STKWp!$D$11:$D$30)),STKWp!$D$11:$D$30),1))</f>
        <v>NR</v>
      </c>
      <c r="K104" s="9" t="str">
        <f t="array" ref="K104">INDEX(BSKW!$K$11:$K$30,IFERROR(MATCH(MIN(IF(BSKW!$D$11:$D$30&gt;AVERAGE(B104,C104),BSKW!$D$11:$D$30)),BSKW!$D$11:$D$30),1))</f>
        <v>NR</v>
      </c>
      <c r="L104" s="12" t="str">
        <f t="array" ref="L104">INDEX(HTKW!$K$11:$K$30,IFERROR(MATCH(MIN(IF(HTKW!$D$11:$D$30&gt;AVERAGE(B104,C104),HTKW!$D$11:$D$30)),HTKW!$D$11:$D$30),1))</f>
        <v>NR</v>
      </c>
    </row>
    <row r="105" spans="2:12" x14ac:dyDescent="0.25">
      <c r="B105" s="8">
        <v>20.69</v>
      </c>
      <c r="C105" s="9">
        <v>20.76</v>
      </c>
      <c r="D105" s="23" t="str">
        <f>IF(COUNTIF(F105:L105,"D")&gt;0,"D",IF(COUNTIF(F105:L105,"-III")&gt;0,"-III",IF(COUNTIF(F105:L105,"-II")&gt;0,"-II",IF(COUNTIF(F105:L105,"-I")&gt;0,"-I",IF(COUNTIF(F105:L105,"+0")&gt;0,"+0",IF(COUNTIF(F105:L105,"+I")&gt;0,"+I",IF(COUNTIF(F105:L105,"+II")&gt;0,"+II",IF(COUNTIF(F105:L105,"+III")&gt;0,"+III",IF(COUNTIF(F105:L105,"ND")&gt;0,"ND","NR")))))))))</f>
        <v>+II</v>
      </c>
      <c r="E105" s="23" t="str">
        <f>IF(COUNTIF(F105:L105,"-III")&gt;0,"-III",IF(COUNTIF(F105:L105,"-II")&gt;0,"-II",IF(COUNTIF(F105:L105,"-I")&gt;0,"-I",IF(COUNTIF(F105:L105,"+0")&gt;0,"+0",IF(COUNTIF(F105:L105,"+I")&gt;0,"+I",IF(COUNTIF(F105:L105,"+II")&gt;0,"+II",IF(COUNTIF(F105:L105,"+III")&gt;0,"+III",IF(COUNTIF(F105:L105,"ND")&gt;0,"ND","NR"))))))))</f>
        <v>+II</v>
      </c>
      <c r="F105" s="9" t="str">
        <f t="array" ref="F105">INDEX(STPH!$O$11:$O$30,IFERROR(MATCH(MIN(IF(STPH!$D$11:$D$30&gt;AVERAGE(B105,C105),STPH!$D$11:$D$30)),STPH!$D$11:$D$30),1))</f>
        <v>+III</v>
      </c>
      <c r="G105" s="9" t="str">
        <f t="array" ref="G105">INDEX(STBI!$O$11:$O$30,IFERROR(MATCH(MIN(IF(STBI!$D$11:$D$30&gt;AVERAGE(B105,C105),STBI!$D$11:$D$30)),STBI!$D$11:$D$30),1))</f>
        <v>+III</v>
      </c>
      <c r="H105" s="9" t="str">
        <f t="array" ref="H105">INDEX(GEKB!$K$11:$K$30,IFERROR(MATCH(MIN(IF(GEKB!$D$11:$D$30&gt;AVERAGE(B105,C105),GEKB!$D$11:$D$30)),GEKB!$D$11:$D$30),1))</f>
        <v>+II</v>
      </c>
      <c r="I105" s="9" t="str">
        <f t="array" ref="I105">INDEX(DA!$K$11:$K$30,IFERROR(MATCH(MIN(IF(DA!$D$11:$D$30&gt;AVERAGE(B105,C105),DA!$D$11:$D$30)),DA!$D$11:$D$30),1))</f>
        <v>NR</v>
      </c>
      <c r="J105" s="9" t="str">
        <f t="array" ref="J105">INDEX(STKWp!$K$11:$K$30,IFERROR(MATCH(MIN(IF(STKWp!$D$11:$D$30&gt;AVERAGE(B105,C105),STKWp!$D$11:$D$30)),STKWp!$D$11:$D$30),1))</f>
        <v>NR</v>
      </c>
      <c r="K105" s="9" t="str">
        <f t="array" ref="K105">INDEX(BSKW!$K$11:$K$30,IFERROR(MATCH(MIN(IF(BSKW!$D$11:$D$30&gt;AVERAGE(B105,C105),BSKW!$D$11:$D$30)),BSKW!$D$11:$D$30),1))</f>
        <v>NR</v>
      </c>
      <c r="L105" s="12" t="str">
        <f t="array" ref="L105">INDEX(HTKW!$K$11:$K$30,IFERROR(MATCH(MIN(IF(HTKW!$D$11:$D$30&gt;AVERAGE(B105,C105),HTKW!$D$11:$D$30)),HTKW!$D$11:$D$30),1))</f>
        <v>NR</v>
      </c>
    </row>
    <row r="106" spans="2:12" ht="15.75" thickBot="1" x14ac:dyDescent="0.3">
      <c r="B106" s="13">
        <v>20.76</v>
      </c>
      <c r="C106" s="14">
        <v>20.93</v>
      </c>
      <c r="D106" s="24" t="str">
        <f>IF(COUNTIF(F106:L106,"D")&gt;0,"D",IF(COUNTIF(F106:L106,"-III")&gt;0,"-III",IF(COUNTIF(F106:L106,"-II")&gt;0,"-II",IF(COUNTIF(F106:L106,"-I")&gt;0,"-I",IF(COUNTIF(F106:L106,"+0")&gt;0,"+0",IF(COUNTIF(F106:L106,"+I")&gt;0,"+I",IF(COUNTIF(F106:L106,"+II")&gt;0,"+II",IF(COUNTIF(F106:L106,"+III")&gt;0,"+III",IF(COUNTIF(F106:L106,"ND")&gt;0,"ND","NR")))))))))</f>
        <v>+II</v>
      </c>
      <c r="E106" s="24" t="str">
        <f>IF(COUNTIF(F106:L106,"-III")&gt;0,"-III",IF(COUNTIF(F106:L106,"-II")&gt;0,"-II",IF(COUNTIF(F106:L106,"-I")&gt;0,"-I",IF(COUNTIF(F106:L106,"+0")&gt;0,"+0",IF(COUNTIF(F106:L106,"+I")&gt;0,"+I",IF(COUNTIF(F106:L106,"+II")&gt;0,"+II",IF(COUNTIF(F106:L106,"+III")&gt;0,"+III",IF(COUNTIF(F106:L106,"ND")&gt;0,"ND","NR"))))))))</f>
        <v>+II</v>
      </c>
      <c r="F106" s="14" t="str">
        <f t="array" ref="F106">INDEX(STPH!$O$11:$O$30,IFERROR(MATCH(MIN(IF(STPH!$D$11:$D$30&gt;AVERAGE(B106,C106),STPH!$D$11:$D$30)),STPH!$D$11:$D$30),1))</f>
        <v>+III</v>
      </c>
      <c r="G106" s="14" t="str">
        <f t="array" ref="G106">INDEX(STBI!$O$11:$O$30,IFERROR(MATCH(MIN(IF(STBI!$D$11:$D$30&gt;AVERAGE(B106,C106),STBI!$D$11:$D$30)),STBI!$D$11:$D$30),1))</f>
        <v>+III</v>
      </c>
      <c r="H106" s="14" t="str">
        <f t="array" ref="H106">INDEX(GEKB!$K$11:$K$30,IFERROR(MATCH(MIN(IF(GEKB!$D$11:$D$30&gt;AVERAGE(B106,C106),GEKB!$D$11:$D$30)),GEKB!$D$11:$D$30),1))</f>
        <v>+II</v>
      </c>
      <c r="I106" s="14" t="str">
        <f t="array" ref="I106">INDEX(DA!$K$11:$K$30,IFERROR(MATCH(MIN(IF(DA!$D$11:$D$30&gt;AVERAGE(B106,C106),DA!$D$11:$D$30)),DA!$D$11:$D$30),1))</f>
        <v>NR</v>
      </c>
      <c r="J106" s="14" t="str">
        <f t="array" ref="J106">INDEX(STKWp!$K$11:$K$30,IFERROR(MATCH(MIN(IF(STKWp!$D$11:$D$30&gt;AVERAGE(B106,C106),STKWp!$D$11:$D$30)),STKWp!$D$11:$D$30),1))</f>
        <v>NR</v>
      </c>
      <c r="K106" s="14" t="str">
        <f t="array" ref="K106">INDEX(BSKW!$K$11:$K$30,IFERROR(MATCH(MIN(IF(BSKW!$D$11:$D$30&gt;AVERAGE(B106,C106),BSKW!$D$11:$D$30)),BSKW!$D$11:$D$30),1))</f>
        <v>NR</v>
      </c>
      <c r="L106" s="17" t="str">
        <f t="array" ref="L106">INDEX(HTKW!$K$11:$K$30,IFERROR(MATCH(MIN(IF(HTKW!$D$11:$D$30&gt;AVERAGE(B106,C106),HTKW!$D$11:$D$30)),HTKW!$D$11:$D$30),1))</f>
        <v>NR</v>
      </c>
    </row>
    <row r="107" spans="2:12" x14ac:dyDescent="0.25">
      <c r="B107" s="9"/>
      <c r="C107" s="9"/>
    </row>
    <row r="108" spans="2:12" x14ac:dyDescent="0.25">
      <c r="C108" s="9"/>
    </row>
    <row r="109" spans="2:12" x14ac:dyDescent="0.25">
      <c r="C109" s="9"/>
    </row>
    <row r="110" spans="2:12" x14ac:dyDescent="0.25">
      <c r="C110" s="9"/>
    </row>
    <row r="111" spans="2:12" x14ac:dyDescent="0.25">
      <c r="C111" s="9"/>
    </row>
    <row r="112" spans="2:12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ht="15.75" thickBot="1" x14ac:dyDescent="0.3">
      <c r="C123" s="9"/>
    </row>
    <row r="124" spans="3:3" x14ac:dyDescent="0.25">
      <c r="C124" s="4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sortState xmlns:xlrd2="http://schemas.microsoft.com/office/spreadsheetml/2017/richdata2" ref="B2:C136">
    <sortCondition ref="B2:B13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2022-03-08T13:16:33Z</dcterms:modified>
</cp:coreProperties>
</file>