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E6A0D19D-DAEE-4C07-AE0C-A911757ACEB2}" xr6:coauthVersionLast="45" xr6:coauthVersionMax="45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7" l="1"/>
  <c r="J7" i="7" s="1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M10" i="7" l="1"/>
  <c r="L10" i="7"/>
  <c r="O7" i="7"/>
  <c r="N7" i="7"/>
  <c r="O11" i="7"/>
  <c r="N11" i="7"/>
  <c r="O10" i="7"/>
  <c r="N10" i="7"/>
  <c r="M8" i="7"/>
  <c r="L8" i="7"/>
  <c r="O8" i="7"/>
  <c r="N8" i="7"/>
  <c r="O12" i="7"/>
  <c r="N12" i="7"/>
  <c r="M11" i="7"/>
  <c r="L11" i="7"/>
  <c r="M13" i="7"/>
  <c r="L13" i="7"/>
  <c r="M7" i="7"/>
  <c r="L7" i="7"/>
  <c r="L15" i="7" s="1"/>
  <c r="M12" i="7"/>
  <c r="L12" i="7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5"/>
  <c r="C10" i="5"/>
  <c r="C9" i="5"/>
  <c r="C8" i="5"/>
  <c r="C11" i="3"/>
  <c r="C10" i="3"/>
  <c r="C9" i="3"/>
  <c r="C8" i="3"/>
  <c r="C11" i="2"/>
  <c r="C10" i="2"/>
  <c r="C9" i="2"/>
  <c r="C8" i="2"/>
  <c r="D2" i="7" l="1"/>
  <c r="N15" i="7"/>
  <c r="D3" i="7" s="1"/>
  <c r="C7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V15" i="9"/>
  <c r="U15" i="9"/>
  <c r="C6" i="9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V15" i="14"/>
  <c r="U15" i="14"/>
  <c r="C7" i="14"/>
  <c r="C6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V15" i="10"/>
  <c r="U15" i="10"/>
  <c r="C6" i="10"/>
  <c r="C7" i="10"/>
  <c r="C11" i="6"/>
  <c r="C10" i="6"/>
  <c r="C9" i="6"/>
  <c r="C8" i="6"/>
  <c r="V15" i="6"/>
  <c r="U15" i="6"/>
  <c r="C7" i="6"/>
  <c r="C6" i="6"/>
  <c r="C7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V15" i="5"/>
  <c r="U15" i="5"/>
  <c r="C6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Z15" i="2"/>
  <c r="Y15" i="2"/>
  <c r="C7" i="2"/>
  <c r="T37" i="5" l="1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15" i="6" l="1"/>
  <c r="I89" i="8" l="1" a="1"/>
  <c r="I89" i="8" s="1"/>
  <c r="I88" i="8" a="1"/>
  <c r="I88" i="8" s="1"/>
  <c r="I90" i="8" a="1"/>
  <c r="I90" i="8" s="1"/>
  <c r="I87" i="8" a="1"/>
  <c r="I87" i="8" s="1"/>
  <c r="T37" i="9" l="1"/>
  <c r="J37" i="9"/>
  <c r="T36" i="9"/>
  <c r="J36" i="9"/>
  <c r="T35" i="9"/>
  <c r="J35" i="9"/>
  <c r="T34" i="9"/>
  <c r="J34" i="9"/>
  <c r="T33" i="9"/>
  <c r="J33" i="9"/>
  <c r="T32" i="9"/>
  <c r="J32" i="9"/>
  <c r="T31" i="9"/>
  <c r="J31" i="9"/>
  <c r="T30" i="9"/>
  <c r="J30" i="9"/>
  <c r="T29" i="9"/>
  <c r="J29" i="9"/>
  <c r="T28" i="9"/>
  <c r="J28" i="9"/>
  <c r="T27" i="9"/>
  <c r="J27" i="9"/>
  <c r="T26" i="9"/>
  <c r="J26" i="9"/>
  <c r="T25" i="9"/>
  <c r="J25" i="9"/>
  <c r="T24" i="9"/>
  <c r="J24" i="9"/>
  <c r="T23" i="9"/>
  <c r="J23" i="9"/>
  <c r="T22" i="9"/>
  <c r="J22" i="9"/>
  <c r="T21" i="9"/>
  <c r="J21" i="9"/>
  <c r="T20" i="9"/>
  <c r="J20" i="9"/>
  <c r="T19" i="9"/>
  <c r="J19" i="9"/>
  <c r="T18" i="9"/>
  <c r="J18" i="9"/>
  <c r="T17" i="9"/>
  <c r="J17" i="9"/>
  <c r="T16" i="9"/>
  <c r="J16" i="9"/>
  <c r="T15" i="9"/>
  <c r="J15" i="9"/>
  <c r="T37" i="14"/>
  <c r="J37" i="14"/>
  <c r="T36" i="14"/>
  <c r="J36" i="14"/>
  <c r="T35" i="14"/>
  <c r="J35" i="14"/>
  <c r="T34" i="14"/>
  <c r="M34" i="14"/>
  <c r="N34" i="14" s="1"/>
  <c r="J34" i="14"/>
  <c r="T33" i="14"/>
  <c r="J33" i="14"/>
  <c r="T32" i="14"/>
  <c r="J32" i="14"/>
  <c r="T31" i="14"/>
  <c r="J31" i="14"/>
  <c r="T30" i="14"/>
  <c r="J30" i="14"/>
  <c r="T29" i="14"/>
  <c r="J29" i="14"/>
  <c r="T28" i="14"/>
  <c r="J28" i="14"/>
  <c r="T27" i="14"/>
  <c r="J27" i="14"/>
  <c r="T26" i="14"/>
  <c r="J26" i="14"/>
  <c r="T25" i="14"/>
  <c r="J25" i="14"/>
  <c r="M25" i="14" s="1"/>
  <c r="N25" i="14" s="1"/>
  <c r="T24" i="14"/>
  <c r="J24" i="14"/>
  <c r="T23" i="14"/>
  <c r="J23" i="14"/>
  <c r="T22" i="14"/>
  <c r="J22" i="14"/>
  <c r="T21" i="14"/>
  <c r="J21" i="14"/>
  <c r="T20" i="14"/>
  <c r="J20" i="14"/>
  <c r="T19" i="14"/>
  <c r="J19" i="14"/>
  <c r="T18" i="14"/>
  <c r="J18" i="14"/>
  <c r="T17" i="14"/>
  <c r="J17" i="14"/>
  <c r="T16" i="14"/>
  <c r="J16" i="14"/>
  <c r="T15" i="14"/>
  <c r="J15" i="14"/>
  <c r="T34" i="10"/>
  <c r="M34" i="10"/>
  <c r="N34" i="10" s="1"/>
  <c r="J34" i="10"/>
  <c r="O34" i="10" s="1"/>
  <c r="T33" i="10"/>
  <c r="J33" i="10"/>
  <c r="J37" i="5"/>
  <c r="J36" i="5"/>
  <c r="X37" i="3"/>
  <c r="S37" i="3"/>
  <c r="Q37" i="3"/>
  <c r="M37" i="3"/>
  <c r="L37" i="3"/>
  <c r="N37" i="3" s="1"/>
  <c r="X36" i="3"/>
  <c r="S36" i="3"/>
  <c r="N36" i="3"/>
  <c r="M36" i="3"/>
  <c r="L36" i="3"/>
  <c r="X35" i="3"/>
  <c r="M35" i="3"/>
  <c r="L35" i="3"/>
  <c r="S35" i="3" s="1"/>
  <c r="T35" i="3" s="1"/>
  <c r="X34" i="3"/>
  <c r="Q34" i="3"/>
  <c r="R34" i="3" s="1"/>
  <c r="M34" i="3"/>
  <c r="L34" i="3"/>
  <c r="N34" i="3" s="1"/>
  <c r="X33" i="3"/>
  <c r="M33" i="3"/>
  <c r="L33" i="3"/>
  <c r="X32" i="3"/>
  <c r="S32" i="3"/>
  <c r="T32" i="3" s="1"/>
  <c r="N32" i="3"/>
  <c r="M32" i="3"/>
  <c r="L32" i="3"/>
  <c r="X31" i="3"/>
  <c r="M31" i="3"/>
  <c r="L31" i="3"/>
  <c r="N31" i="3" s="1"/>
  <c r="X30" i="3"/>
  <c r="M30" i="3"/>
  <c r="L30" i="3"/>
  <c r="X29" i="3"/>
  <c r="M29" i="3"/>
  <c r="L29" i="3"/>
  <c r="S29" i="3" s="1"/>
  <c r="X28" i="3"/>
  <c r="N28" i="3"/>
  <c r="M28" i="3"/>
  <c r="L28" i="3"/>
  <c r="S28" i="3" s="1"/>
  <c r="T28" i="3" s="1"/>
  <c r="X27" i="3"/>
  <c r="T27" i="3"/>
  <c r="Q27" i="3"/>
  <c r="M27" i="3"/>
  <c r="L27" i="3"/>
  <c r="S27" i="3" s="1"/>
  <c r="X26" i="3"/>
  <c r="M26" i="3"/>
  <c r="L26" i="3"/>
  <c r="N26" i="3" s="1"/>
  <c r="X25" i="3"/>
  <c r="S25" i="3"/>
  <c r="M25" i="3"/>
  <c r="L25" i="3"/>
  <c r="X24" i="3"/>
  <c r="M24" i="3"/>
  <c r="L24" i="3"/>
  <c r="N24" i="3" s="1"/>
  <c r="X23" i="3"/>
  <c r="M23" i="3"/>
  <c r="L23" i="3"/>
  <c r="N23" i="3" s="1"/>
  <c r="X22" i="3"/>
  <c r="M22" i="3"/>
  <c r="L22" i="3"/>
  <c r="X21" i="3"/>
  <c r="M21" i="3"/>
  <c r="L21" i="3"/>
  <c r="X20" i="3"/>
  <c r="S20" i="3"/>
  <c r="T20" i="3" s="1"/>
  <c r="N20" i="3"/>
  <c r="M20" i="3"/>
  <c r="L20" i="3"/>
  <c r="X19" i="3"/>
  <c r="M19" i="3"/>
  <c r="L19" i="3"/>
  <c r="S19" i="3" s="1"/>
  <c r="T19" i="3" s="1"/>
  <c r="X18" i="3"/>
  <c r="Q18" i="3"/>
  <c r="R18" i="3" s="1"/>
  <c r="M18" i="3"/>
  <c r="L18" i="3"/>
  <c r="N18" i="3" s="1"/>
  <c r="B4" i="13"/>
  <c r="B3" i="13"/>
  <c r="O31" i="14" l="1"/>
  <c r="P31" i="14" s="1"/>
  <c r="E17" i="13"/>
  <c r="E18" i="13"/>
  <c r="Q26" i="3"/>
  <c r="R26" i="3" s="1"/>
  <c r="Q31" i="3"/>
  <c r="R31" i="3" s="1"/>
  <c r="O37" i="5"/>
  <c r="P37" i="5" s="1"/>
  <c r="N37" i="5"/>
  <c r="M37" i="5"/>
  <c r="O32" i="14"/>
  <c r="O20" i="9"/>
  <c r="P20" i="9" s="1"/>
  <c r="O33" i="10"/>
  <c r="P33" i="10" s="1"/>
  <c r="O29" i="14"/>
  <c r="P29" i="14" s="1"/>
  <c r="M20" i="9"/>
  <c r="N20" i="9" s="1"/>
  <c r="O24" i="9"/>
  <c r="P24" i="9" s="1"/>
  <c r="O28" i="9"/>
  <c r="P28" i="9" s="1"/>
  <c r="O21" i="14"/>
  <c r="P21" i="14" s="1"/>
  <c r="O23" i="9"/>
  <c r="P23" i="9" s="1"/>
  <c r="Q19" i="3"/>
  <c r="R19" i="3" s="1"/>
  <c r="S24" i="3"/>
  <c r="T24" i="3" s="1"/>
  <c r="O18" i="14"/>
  <c r="O16" i="9"/>
  <c r="P16" i="9" s="1"/>
  <c r="O31" i="9"/>
  <c r="P31" i="9" s="1"/>
  <c r="Q21" i="3"/>
  <c r="R21" i="3" s="1"/>
  <c r="S21" i="3"/>
  <c r="T21" i="3" s="1"/>
  <c r="Q23" i="3"/>
  <c r="R23" i="3" s="1"/>
  <c r="T25" i="3"/>
  <c r="M33" i="10"/>
  <c r="N33" i="10" s="1"/>
  <c r="M15" i="14"/>
  <c r="N15" i="14" s="1"/>
  <c r="K36" i="14"/>
  <c r="O32" i="9"/>
  <c r="P32" i="9" s="1"/>
  <c r="Q24" i="3"/>
  <c r="R24" i="3" s="1"/>
  <c r="O15" i="9"/>
  <c r="P15" i="9" s="1"/>
  <c r="E16" i="13"/>
  <c r="E14" i="13"/>
  <c r="Q25" i="9" s="1" a="1"/>
  <c r="Q25" i="9" s="1"/>
  <c r="R25" i="9" s="1"/>
  <c r="S25" i="9" s="1"/>
  <c r="K25" i="9" s="1"/>
  <c r="E15" i="13"/>
  <c r="E13" i="13"/>
  <c r="U26" i="3" s="1" a="1"/>
  <c r="U26" i="3" s="1"/>
  <c r="V26" i="3" s="1"/>
  <c r="W26" i="3" s="1"/>
  <c r="O26" i="3" s="1"/>
  <c r="Q29" i="3"/>
  <c r="R29" i="3" s="1"/>
  <c r="O36" i="5"/>
  <c r="P36" i="5" s="1"/>
  <c r="M36" i="5"/>
  <c r="N36" i="5" s="1"/>
  <c r="O25" i="14"/>
  <c r="P25" i="14" s="1"/>
  <c r="T29" i="3"/>
  <c r="O17" i="14"/>
  <c r="P17" i="14" s="1"/>
  <c r="O19" i="9"/>
  <c r="P19" i="9" s="1"/>
  <c r="O34" i="9"/>
  <c r="P34" i="9" s="1"/>
  <c r="M23" i="14"/>
  <c r="N23" i="14" s="1"/>
  <c r="R27" i="3"/>
  <c r="O27" i="3"/>
  <c r="Q32" i="3"/>
  <c r="R32" i="3" s="1"/>
  <c r="T36" i="3"/>
  <c r="R37" i="3"/>
  <c r="O16" i="14"/>
  <c r="M30" i="14"/>
  <c r="N30" i="14" s="1"/>
  <c r="O34" i="14"/>
  <c r="O18" i="9"/>
  <c r="K33" i="9"/>
  <c r="Q27" i="14" a="1"/>
  <c r="Q27" i="14" s="1"/>
  <c r="R27" i="14" s="1"/>
  <c r="S27" i="14" s="1"/>
  <c r="K27" i="14" s="1"/>
  <c r="O26" i="9"/>
  <c r="M25" i="9"/>
  <c r="N25" i="9" s="1"/>
  <c r="O25" i="9"/>
  <c r="P25" i="9" s="1"/>
  <c r="M17" i="9"/>
  <c r="N17" i="9" s="1"/>
  <c r="M33" i="9"/>
  <c r="N33" i="9" s="1"/>
  <c r="O17" i="9"/>
  <c r="P17" i="9" s="1"/>
  <c r="O33" i="9"/>
  <c r="P33" i="9" s="1"/>
  <c r="M28" i="9"/>
  <c r="N28" i="9" s="1"/>
  <c r="O27" i="9"/>
  <c r="P27" i="9" s="1"/>
  <c r="M21" i="9"/>
  <c r="N21" i="9" s="1"/>
  <c r="M29" i="9"/>
  <c r="N29" i="9" s="1"/>
  <c r="M16" i="9"/>
  <c r="N16" i="9" s="1"/>
  <c r="M24" i="9"/>
  <c r="N24" i="9" s="1"/>
  <c r="M32" i="9"/>
  <c r="N32" i="9" s="1"/>
  <c r="M37" i="9"/>
  <c r="N37" i="9" s="1"/>
  <c r="Q24" i="9" a="1"/>
  <c r="Q24" i="9" s="1"/>
  <c r="R24" i="9" s="1"/>
  <c r="S24" i="9" s="1"/>
  <c r="K24" i="9" s="1"/>
  <c r="O35" i="9"/>
  <c r="P35" i="9" s="1"/>
  <c r="M36" i="9"/>
  <c r="N36" i="9" s="1"/>
  <c r="O37" i="9"/>
  <c r="P37" i="9" s="1"/>
  <c r="O36" i="9"/>
  <c r="P36" i="9" s="1"/>
  <c r="Q15" i="9" a="1"/>
  <c r="Q15" i="9" s="1"/>
  <c r="R15" i="9" s="1"/>
  <c r="S15" i="9" s="1"/>
  <c r="K15" i="9" s="1"/>
  <c r="P18" i="9"/>
  <c r="M19" i="9"/>
  <c r="N19" i="9" s="1"/>
  <c r="O21" i="9"/>
  <c r="P21" i="9" s="1"/>
  <c r="P26" i="9"/>
  <c r="M27" i="9"/>
  <c r="N27" i="9" s="1"/>
  <c r="O29" i="9"/>
  <c r="P29" i="9" s="1"/>
  <c r="Q31" i="9" a="1"/>
  <c r="Q31" i="9" s="1"/>
  <c r="R31" i="9" s="1"/>
  <c r="S31" i="9" s="1"/>
  <c r="K31" i="9" s="1"/>
  <c r="M35" i="9"/>
  <c r="N35" i="9" s="1"/>
  <c r="M22" i="9"/>
  <c r="N22" i="9" s="1"/>
  <c r="M30" i="9"/>
  <c r="N30" i="9" s="1"/>
  <c r="O30" i="9"/>
  <c r="P30" i="9" s="1"/>
  <c r="O22" i="9"/>
  <c r="P22" i="9" s="1"/>
  <c r="M15" i="9"/>
  <c r="N15" i="9" s="1"/>
  <c r="M23" i="9"/>
  <c r="N23" i="9" s="1"/>
  <c r="M31" i="9"/>
  <c r="N31" i="9" s="1"/>
  <c r="M18" i="9"/>
  <c r="N18" i="9" s="1"/>
  <c r="M26" i="9"/>
  <c r="N26" i="9" s="1"/>
  <c r="M34" i="9"/>
  <c r="N34" i="9" s="1"/>
  <c r="M22" i="14"/>
  <c r="M18" i="14"/>
  <c r="N18" i="14" s="1"/>
  <c r="O23" i="14"/>
  <c r="M17" i="14"/>
  <c r="N17" i="14" s="1"/>
  <c r="M37" i="14"/>
  <c r="N37" i="14" s="1"/>
  <c r="M26" i="14"/>
  <c r="N26" i="14" s="1"/>
  <c r="O33" i="14"/>
  <c r="P33" i="14" s="1"/>
  <c r="O26" i="14"/>
  <c r="M29" i="14"/>
  <c r="O37" i="14"/>
  <c r="P37" i="14" s="1"/>
  <c r="M21" i="14"/>
  <c r="N21" i="14" s="1"/>
  <c r="P23" i="14"/>
  <c r="M33" i="14"/>
  <c r="N33" i="14" s="1"/>
  <c r="N29" i="14"/>
  <c r="O15" i="14"/>
  <c r="P15" i="14" s="1"/>
  <c r="O20" i="14"/>
  <c r="P20" i="14" s="1"/>
  <c r="O35" i="14"/>
  <c r="P34" i="14"/>
  <c r="M16" i="14"/>
  <c r="N16" i="14" s="1"/>
  <c r="M24" i="14"/>
  <c r="N24" i="14" s="1"/>
  <c r="M32" i="14"/>
  <c r="N32" i="14" s="1"/>
  <c r="Q36" i="14" a="1"/>
  <c r="Q36" i="14" s="1"/>
  <c r="R36" i="14" s="1"/>
  <c r="S36" i="14" s="1"/>
  <c r="P18" i="14"/>
  <c r="M19" i="14"/>
  <c r="N19" i="14" s="1"/>
  <c r="P26" i="14"/>
  <c r="M27" i="14"/>
  <c r="N27" i="14" s="1"/>
  <c r="Q31" i="14" a="1"/>
  <c r="Q31" i="14" s="1"/>
  <c r="R31" i="14" s="1"/>
  <c r="S31" i="14" s="1"/>
  <c r="K31" i="14" s="1"/>
  <c r="M35" i="14"/>
  <c r="N35" i="14" s="1"/>
  <c r="O24" i="14"/>
  <c r="P24" i="14" s="1"/>
  <c r="P16" i="14"/>
  <c r="O19" i="14"/>
  <c r="P19" i="14" s="1"/>
  <c r="N22" i="14"/>
  <c r="O27" i="14"/>
  <c r="P27" i="14" s="1"/>
  <c r="P32" i="14"/>
  <c r="M20" i="14"/>
  <c r="N20" i="14" s="1"/>
  <c r="O22" i="14"/>
  <c r="P22" i="14" s="1"/>
  <c r="M28" i="14"/>
  <c r="N28" i="14" s="1"/>
  <c r="O30" i="14"/>
  <c r="P30" i="14" s="1"/>
  <c r="P35" i="14"/>
  <c r="M36" i="14"/>
  <c r="N36" i="14" s="1"/>
  <c r="M31" i="14"/>
  <c r="N31" i="14" s="1"/>
  <c r="O28" i="14"/>
  <c r="P28" i="14" s="1"/>
  <c r="O36" i="14"/>
  <c r="P36" i="14" s="1"/>
  <c r="P34" i="10"/>
  <c r="T22" i="3"/>
  <c r="R30" i="3"/>
  <c r="S18" i="3"/>
  <c r="Q20" i="3"/>
  <c r="N22" i="3"/>
  <c r="S26" i="3"/>
  <c r="T26" i="3" s="1"/>
  <c r="Q28" i="3"/>
  <c r="R28" i="3" s="1"/>
  <c r="N30" i="3"/>
  <c r="U32" i="3" a="1"/>
  <c r="U32" i="3" s="1"/>
  <c r="V32" i="3" s="1"/>
  <c r="W32" i="3" s="1"/>
  <c r="O32" i="3" s="1"/>
  <c r="S34" i="3"/>
  <c r="Q36" i="3"/>
  <c r="R36" i="3" s="1"/>
  <c r="T37" i="3"/>
  <c r="N33" i="3"/>
  <c r="T18" i="3"/>
  <c r="N19" i="3"/>
  <c r="R20" i="3"/>
  <c r="U21" i="3" a="1"/>
  <c r="U21" i="3" s="1"/>
  <c r="V21" i="3" s="1"/>
  <c r="W21" i="3" s="1"/>
  <c r="O21" i="3" s="1"/>
  <c r="S23" i="3"/>
  <c r="T23" i="3" s="1"/>
  <c r="Q25" i="3"/>
  <c r="R25" i="3" s="1"/>
  <c r="N27" i="3"/>
  <c r="S31" i="3"/>
  <c r="T31" i="3" s="1"/>
  <c r="Q33" i="3"/>
  <c r="R33" i="3" s="1"/>
  <c r="T34" i="3"/>
  <c r="N35" i="3"/>
  <c r="Q30" i="3"/>
  <c r="N25" i="3"/>
  <c r="N29" i="3"/>
  <c r="S33" i="3"/>
  <c r="T33" i="3" s="1"/>
  <c r="Q35" i="3"/>
  <c r="R35" i="3" s="1"/>
  <c r="Q22" i="3"/>
  <c r="R22" i="3" s="1"/>
  <c r="N21" i="3"/>
  <c r="S22" i="3"/>
  <c r="S30" i="3"/>
  <c r="T30" i="3" s="1"/>
  <c r="T37" i="10"/>
  <c r="J37" i="10"/>
  <c r="T36" i="10"/>
  <c r="J36" i="10"/>
  <c r="T35" i="10"/>
  <c r="O35" i="10"/>
  <c r="J35" i="10"/>
  <c r="T32" i="10"/>
  <c r="J32" i="10"/>
  <c r="T31" i="10"/>
  <c r="J31" i="10"/>
  <c r="M31" i="10" s="1"/>
  <c r="T30" i="10"/>
  <c r="J30" i="10"/>
  <c r="T29" i="10"/>
  <c r="J29" i="10"/>
  <c r="T28" i="10"/>
  <c r="J28" i="10"/>
  <c r="T27" i="10"/>
  <c r="J27" i="10"/>
  <c r="T26" i="10"/>
  <c r="J26" i="10"/>
  <c r="T25" i="10"/>
  <c r="J25" i="10"/>
  <c r="T24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M37" i="2"/>
  <c r="L37" i="2"/>
  <c r="S37" i="2" s="1"/>
  <c r="T37" i="2" s="1"/>
  <c r="M36" i="2"/>
  <c r="L36" i="2"/>
  <c r="M35" i="2"/>
  <c r="L35" i="2"/>
  <c r="M34" i="2"/>
  <c r="L34" i="2"/>
  <c r="M33" i="2"/>
  <c r="L33" i="2"/>
  <c r="M32" i="2"/>
  <c r="L32" i="2"/>
  <c r="M31" i="2"/>
  <c r="L31" i="2"/>
  <c r="S31" i="2" s="1"/>
  <c r="T31" i="2" s="1"/>
  <c r="M30" i="2"/>
  <c r="L30" i="2"/>
  <c r="M29" i="2"/>
  <c r="L29" i="2"/>
  <c r="M28" i="2"/>
  <c r="L28" i="2"/>
  <c r="S28" i="2" s="1"/>
  <c r="T28" i="2" s="1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S21" i="2" s="1"/>
  <c r="T21" i="2" s="1"/>
  <c r="M20" i="2"/>
  <c r="L20" i="2"/>
  <c r="M19" i="2"/>
  <c r="L19" i="2"/>
  <c r="U33" i="3" l="1" a="1"/>
  <c r="U33" i="3" s="1"/>
  <c r="V33" i="3" s="1"/>
  <c r="W33" i="3" s="1"/>
  <c r="O33" i="3" s="1"/>
  <c r="N22" i="2"/>
  <c r="S22" i="2"/>
  <c r="T22" i="2" s="1"/>
  <c r="N26" i="2"/>
  <c r="S26" i="2"/>
  <c r="T26" i="2" s="1"/>
  <c r="T30" i="2"/>
  <c r="S30" i="2"/>
  <c r="S34" i="2"/>
  <c r="T34" i="2" s="1"/>
  <c r="Q19" i="5" a="1"/>
  <c r="Q19" i="5" s="1"/>
  <c r="R19" i="5" s="1"/>
  <c r="S19" i="5" s="1"/>
  <c r="K19" i="5" s="1"/>
  <c r="O19" i="5"/>
  <c r="P19" i="5" s="1"/>
  <c r="M19" i="5"/>
  <c r="N19" i="5" s="1"/>
  <c r="O27" i="5"/>
  <c r="M27" i="5"/>
  <c r="N27" i="5"/>
  <c r="Q27" i="5" a="1"/>
  <c r="Q27" i="5" s="1"/>
  <c r="R27" i="5" s="1"/>
  <c r="S27" i="5" s="1"/>
  <c r="K27" i="5" s="1"/>
  <c r="P27" i="5"/>
  <c r="P35" i="5"/>
  <c r="N35" i="5"/>
  <c r="O35" i="5"/>
  <c r="M35" i="5"/>
  <c r="Q35" i="5" a="1"/>
  <c r="Q35" i="5" s="1"/>
  <c r="R35" i="5" s="1"/>
  <c r="S35" i="5" s="1"/>
  <c r="K35" i="5" s="1"/>
  <c r="Q32" i="14" a="1"/>
  <c r="Q32" i="14" s="1"/>
  <c r="R32" i="14" s="1"/>
  <c r="S32" i="14" s="1"/>
  <c r="K32" i="14" s="1"/>
  <c r="K76" i="8" s="1" a="1"/>
  <c r="K76" i="8" s="1"/>
  <c r="Q29" i="14" a="1"/>
  <c r="Q29" i="14" s="1"/>
  <c r="R29" i="14" s="1"/>
  <c r="S29" i="14" s="1"/>
  <c r="K29" i="14" s="1"/>
  <c r="K66" i="8" s="1" a="1"/>
  <c r="K66" i="8" s="1"/>
  <c r="Q21" i="14" a="1"/>
  <c r="Q21" i="14" s="1"/>
  <c r="R21" i="14" s="1"/>
  <c r="S21" i="14" s="1"/>
  <c r="K21" i="14" s="1"/>
  <c r="Q34" i="9" a="1"/>
  <c r="Q34" i="9" s="1"/>
  <c r="R34" i="9" s="1"/>
  <c r="S34" i="9" s="1"/>
  <c r="K34" i="9" s="1"/>
  <c r="L82" i="8" s="1" a="1"/>
  <c r="L82" i="8" s="1"/>
  <c r="Q37" i="9" a="1"/>
  <c r="Q37" i="9" s="1"/>
  <c r="R37" i="9" s="1"/>
  <c r="S37" i="9" s="1"/>
  <c r="K37" i="9" s="1"/>
  <c r="L90" i="8" s="1" a="1"/>
  <c r="L90" i="8" s="1"/>
  <c r="Q16" i="9" a="1"/>
  <c r="Q16" i="9" s="1"/>
  <c r="R16" i="9" s="1"/>
  <c r="S16" i="9" s="1"/>
  <c r="K16" i="9" s="1"/>
  <c r="Q33" i="9" a="1"/>
  <c r="Q33" i="9" s="1"/>
  <c r="R33" i="9" s="1"/>
  <c r="S33" i="9" s="1"/>
  <c r="Q30" i="14" a="1"/>
  <c r="Q30" i="14" s="1"/>
  <c r="R30" i="14" s="1"/>
  <c r="S30" i="14" s="1"/>
  <c r="K30" i="14" s="1"/>
  <c r="K69" i="8" s="1" a="1"/>
  <c r="K69" i="8" s="1"/>
  <c r="Q21" i="9" a="1"/>
  <c r="Q21" i="9" s="1"/>
  <c r="R21" i="9" s="1"/>
  <c r="S21" i="9" s="1"/>
  <c r="K21" i="9" s="1"/>
  <c r="Q27" i="9" a="1"/>
  <c r="Q27" i="9" s="1"/>
  <c r="R27" i="9" s="1"/>
  <c r="S27" i="9" s="1"/>
  <c r="K27" i="9" s="1"/>
  <c r="L64" i="8" s="1" a="1"/>
  <c r="L64" i="8" s="1"/>
  <c r="Q25" i="14" a="1"/>
  <c r="Q25" i="14" s="1"/>
  <c r="R25" i="14" s="1"/>
  <c r="S25" i="14" s="1"/>
  <c r="K25" i="14" s="1"/>
  <c r="Q20" i="5" a="1"/>
  <c r="Q20" i="5" s="1"/>
  <c r="R20" i="5" s="1"/>
  <c r="S20" i="5" s="1"/>
  <c r="K20" i="5" s="1"/>
  <c r="M20" i="5"/>
  <c r="N20" i="5" s="1"/>
  <c r="O20" i="5"/>
  <c r="P20" i="5" s="1"/>
  <c r="Q34" i="10" a="1"/>
  <c r="Q34" i="10" s="1"/>
  <c r="R34" i="10" s="1"/>
  <c r="S34" i="10" s="1"/>
  <c r="K34" i="10" s="1"/>
  <c r="N27" i="2"/>
  <c r="T27" i="2"/>
  <c r="S27" i="2"/>
  <c r="N35" i="2"/>
  <c r="T35" i="2"/>
  <c r="S35" i="2"/>
  <c r="O21" i="5"/>
  <c r="M21" i="5"/>
  <c r="N21" i="5"/>
  <c r="P21" i="5"/>
  <c r="Q21" i="5" a="1"/>
  <c r="Q21" i="5" s="1"/>
  <c r="R21" i="5" s="1"/>
  <c r="S21" i="5" s="1"/>
  <c r="K21" i="5" s="1"/>
  <c r="H25" i="8" s="1" a="1"/>
  <c r="H25" i="8" s="1"/>
  <c r="Q29" i="5" a="1"/>
  <c r="Q29" i="5" s="1"/>
  <c r="R29" i="5" s="1"/>
  <c r="S29" i="5" s="1"/>
  <c r="K29" i="5" s="1"/>
  <c r="M29" i="5"/>
  <c r="O29" i="5"/>
  <c r="P29" i="5" s="1"/>
  <c r="N29" i="5"/>
  <c r="O37" i="10"/>
  <c r="U29" i="3" a="1"/>
  <c r="U29" i="3" s="1"/>
  <c r="V29" i="3" s="1"/>
  <c r="W29" i="3" s="1"/>
  <c r="O29" i="3" s="1"/>
  <c r="Q23" i="14" a="1"/>
  <c r="Q23" i="14" s="1"/>
  <c r="R23" i="14" s="1"/>
  <c r="S23" i="14" s="1"/>
  <c r="K23" i="14" s="1"/>
  <c r="Q26" i="9" a="1"/>
  <c r="Q26" i="9" s="1"/>
  <c r="R26" i="9" s="1"/>
  <c r="S26" i="9" s="1"/>
  <c r="K26" i="9" s="1"/>
  <c r="L63" i="8" s="1" a="1"/>
  <c r="L63" i="8" s="1"/>
  <c r="Q36" i="9" a="1"/>
  <c r="Q36" i="9" s="1"/>
  <c r="R36" i="9" s="1"/>
  <c r="S36" i="9" s="1"/>
  <c r="K36" i="9" s="1"/>
  <c r="Q29" i="9" a="1"/>
  <c r="Q29" i="9" s="1"/>
  <c r="R29" i="9" s="1"/>
  <c r="S29" i="9" s="1"/>
  <c r="K29" i="9" s="1"/>
  <c r="Q36" i="5" a="1"/>
  <c r="Q36" i="5" s="1"/>
  <c r="R36" i="5" s="1"/>
  <c r="S36" i="5" s="1"/>
  <c r="K36" i="5" s="1"/>
  <c r="Q30" i="9" a="1"/>
  <c r="Q30" i="9" s="1"/>
  <c r="R30" i="9" s="1"/>
  <c r="S30" i="9" s="1"/>
  <c r="K30" i="9" s="1"/>
  <c r="L69" i="8" s="1" a="1"/>
  <c r="L69" i="8" s="1"/>
  <c r="U35" i="3" a="1"/>
  <c r="U35" i="3" s="1"/>
  <c r="V35" i="3" s="1"/>
  <c r="W35" i="3" s="1"/>
  <c r="O35" i="3" s="1"/>
  <c r="Q22" i="14" a="1"/>
  <c r="Q22" i="14" s="1"/>
  <c r="R22" i="14" s="1"/>
  <c r="S22" i="14" s="1"/>
  <c r="K22" i="14" s="1"/>
  <c r="Q35" i="9" a="1"/>
  <c r="Q35" i="9" s="1"/>
  <c r="R35" i="9" s="1"/>
  <c r="S35" i="9" s="1"/>
  <c r="K35" i="9" s="1"/>
  <c r="L87" i="8" s="1" a="1"/>
  <c r="L87" i="8" s="1"/>
  <c r="Q33" i="2"/>
  <c r="R33" i="2" s="1"/>
  <c r="U33" i="2" a="1"/>
  <c r="U33" i="2" s="1"/>
  <c r="V33" i="2" s="1"/>
  <c r="W33" i="2" s="1"/>
  <c r="O33" i="2" s="1"/>
  <c r="R34" i="2"/>
  <c r="Q34" i="2"/>
  <c r="U34" i="2" a="1"/>
  <c r="U34" i="2" s="1"/>
  <c r="V34" i="2" s="1"/>
  <c r="W34" i="2" s="1"/>
  <c r="O34" i="2" s="1"/>
  <c r="O24" i="10"/>
  <c r="U30" i="3" a="1"/>
  <c r="U30" i="3" s="1"/>
  <c r="V30" i="3" s="1"/>
  <c r="W30" i="3" s="1"/>
  <c r="O30" i="3" s="1"/>
  <c r="S19" i="2"/>
  <c r="T19" i="2" s="1"/>
  <c r="Q27" i="2"/>
  <c r="U27" i="2" a="1"/>
  <c r="U27" i="2" s="1"/>
  <c r="V27" i="2" s="1"/>
  <c r="W27" i="2" s="1"/>
  <c r="R27" i="2"/>
  <c r="O27" i="2"/>
  <c r="Q22" i="5" a="1"/>
  <c r="Q22" i="5" s="1"/>
  <c r="R22" i="5" s="1"/>
  <c r="S22" i="5" s="1"/>
  <c r="K22" i="5" s="1"/>
  <c r="O22" i="5"/>
  <c r="P22" i="5" s="1"/>
  <c r="M22" i="5"/>
  <c r="N22" i="5" s="1"/>
  <c r="N30" i="5"/>
  <c r="M30" i="5"/>
  <c r="O30" i="5"/>
  <c r="Q30" i="5" a="1"/>
  <c r="Q30" i="5" s="1"/>
  <c r="R30" i="5" s="1"/>
  <c r="S30" i="5" s="1"/>
  <c r="P30" i="5"/>
  <c r="K30" i="5"/>
  <c r="O29" i="10"/>
  <c r="O32" i="10"/>
  <c r="U24" i="3" a="1"/>
  <c r="U24" i="3" s="1"/>
  <c r="V24" i="3" s="1"/>
  <c r="W24" i="3" s="1"/>
  <c r="O24" i="3" s="1"/>
  <c r="Q24" i="14" a="1"/>
  <c r="Q24" i="14" s="1"/>
  <c r="R24" i="14" s="1"/>
  <c r="S24" i="14" s="1"/>
  <c r="K24" i="14" s="1"/>
  <c r="Q20" i="14" a="1"/>
  <c r="Q20" i="14" s="1"/>
  <c r="R20" i="14" s="1"/>
  <c r="S20" i="14" s="1"/>
  <c r="K20" i="14" s="1"/>
  <c r="Q33" i="14" a="1"/>
  <c r="Q33" i="14" s="1"/>
  <c r="R33" i="14" s="1"/>
  <c r="S33" i="14" s="1"/>
  <c r="K33" i="14" s="1"/>
  <c r="K81" i="8" s="1" a="1"/>
  <c r="K81" i="8" s="1"/>
  <c r="Q23" i="9" a="1"/>
  <c r="Q23" i="9" s="1"/>
  <c r="R23" i="9" s="1"/>
  <c r="S23" i="9" s="1"/>
  <c r="K23" i="9" s="1"/>
  <c r="U25" i="3" a="1"/>
  <c r="U25" i="3" s="1"/>
  <c r="V25" i="3" s="1"/>
  <c r="W25" i="3" s="1"/>
  <c r="O25" i="3" s="1"/>
  <c r="Q17" i="9" a="1"/>
  <c r="Q17" i="9" s="1"/>
  <c r="R17" i="9" s="1"/>
  <c r="S17" i="9" s="1"/>
  <c r="K17" i="9" s="1"/>
  <c r="U19" i="3" a="1"/>
  <c r="U19" i="3" s="1"/>
  <c r="V19" i="3" s="1"/>
  <c r="W19" i="3" s="1"/>
  <c r="O19" i="3" s="1"/>
  <c r="U21" i="2" a="1"/>
  <c r="U21" i="2" s="1"/>
  <c r="V21" i="2" s="1"/>
  <c r="W21" i="2" s="1"/>
  <c r="O21" i="2" s="1"/>
  <c r="Q21" i="2"/>
  <c r="R21" i="2" s="1"/>
  <c r="Q26" i="5" a="1"/>
  <c r="Q26" i="5" s="1"/>
  <c r="R26" i="5" s="1"/>
  <c r="S26" i="5" s="1"/>
  <c r="K26" i="5" s="1"/>
  <c r="H44" i="8" s="1" a="1"/>
  <c r="H44" i="8" s="1"/>
  <c r="O26" i="5"/>
  <c r="P26" i="5" s="1"/>
  <c r="M26" i="5"/>
  <c r="N26" i="5" s="1"/>
  <c r="Q30" i="2"/>
  <c r="R30" i="2" s="1"/>
  <c r="U30" i="2" a="1"/>
  <c r="U30" i="2" s="1"/>
  <c r="V30" i="2" s="1"/>
  <c r="W30" i="2" s="1"/>
  <c r="O30" i="2" s="1"/>
  <c r="M28" i="10"/>
  <c r="Q35" i="14" a="1"/>
  <c r="Q35" i="14" s="1"/>
  <c r="R35" i="14" s="1"/>
  <c r="S35" i="14" s="1"/>
  <c r="K35" i="14" s="1"/>
  <c r="K87" i="8" s="1" a="1"/>
  <c r="K87" i="8" s="1"/>
  <c r="N23" i="2"/>
  <c r="T23" i="2"/>
  <c r="S23" i="2"/>
  <c r="U19" i="2" a="1"/>
  <c r="U19" i="2" s="1"/>
  <c r="V19" i="2" s="1"/>
  <c r="W19" i="2" s="1"/>
  <c r="O19" i="2" s="1"/>
  <c r="Q19" i="2"/>
  <c r="R19" i="2" s="1"/>
  <c r="U31" i="2" a="1"/>
  <c r="U31" i="2" s="1"/>
  <c r="V31" i="2" s="1"/>
  <c r="W31" i="2" s="1"/>
  <c r="O31" i="2" s="1"/>
  <c r="Q31" i="2"/>
  <c r="R31" i="2" s="1"/>
  <c r="N36" i="2"/>
  <c r="S36" i="2"/>
  <c r="T36" i="2" s="1"/>
  <c r="M23" i="5"/>
  <c r="N23" i="5" s="1"/>
  <c r="O23" i="5"/>
  <c r="P23" i="5" s="1"/>
  <c r="Q23" i="5" a="1"/>
  <c r="Q23" i="5" s="1"/>
  <c r="R23" i="5" s="1"/>
  <c r="S23" i="5" s="1"/>
  <c r="K23" i="5" s="1"/>
  <c r="H31" i="8" s="1" a="1"/>
  <c r="H31" i="8" s="1"/>
  <c r="N31" i="5"/>
  <c r="M31" i="5"/>
  <c r="Q31" i="5" a="1"/>
  <c r="Q31" i="5" s="1"/>
  <c r="R31" i="5" s="1"/>
  <c r="S31" i="5" s="1"/>
  <c r="K31" i="5" s="1"/>
  <c r="O31" i="5"/>
  <c r="P31" i="5" s="1"/>
  <c r="Q19" i="9" a="1"/>
  <c r="Q19" i="9" s="1"/>
  <c r="R19" i="9" s="1"/>
  <c r="S19" i="9" s="1"/>
  <c r="K19" i="9" s="1"/>
  <c r="Q18" i="9" a="1"/>
  <c r="Q18" i="9" s="1"/>
  <c r="R18" i="9" s="1"/>
  <c r="S18" i="9" s="1"/>
  <c r="K18" i="9" s="1"/>
  <c r="U36" i="3" a="1"/>
  <c r="U36" i="3" s="1"/>
  <c r="V36" i="3" s="1"/>
  <c r="W36" i="3" s="1"/>
  <c r="O36" i="3" s="1"/>
  <c r="Q19" i="14" a="1"/>
  <c r="Q19" i="14" s="1"/>
  <c r="R19" i="14" s="1"/>
  <c r="S19" i="14" s="1"/>
  <c r="K19" i="14" s="1"/>
  <c r="K89" i="8" a="1"/>
  <c r="K89" i="8" s="1"/>
  <c r="K88" i="8" a="1"/>
  <c r="K88" i="8" s="1"/>
  <c r="U28" i="3" a="1"/>
  <c r="U28" i="3" s="1"/>
  <c r="V28" i="3" s="1"/>
  <c r="W28" i="3" s="1"/>
  <c r="O28" i="3" s="1"/>
  <c r="Q37" i="5" a="1"/>
  <c r="Q37" i="5" s="1"/>
  <c r="R37" i="5" s="1"/>
  <c r="S37" i="5" s="1"/>
  <c r="K37" i="5" s="1"/>
  <c r="U29" i="2" a="1"/>
  <c r="U29" i="2" s="1"/>
  <c r="V29" i="2" s="1"/>
  <c r="W29" i="2" s="1"/>
  <c r="O29" i="2" s="1"/>
  <c r="Q29" i="2"/>
  <c r="R29" i="2" s="1"/>
  <c r="M34" i="5"/>
  <c r="N34" i="5" s="1"/>
  <c r="O34" i="5"/>
  <c r="P34" i="5" s="1"/>
  <c r="Q34" i="5" a="1"/>
  <c r="Q34" i="5" s="1"/>
  <c r="R34" i="5" s="1"/>
  <c r="S34" i="5" s="1"/>
  <c r="K34" i="5" s="1"/>
  <c r="U22" i="2" a="1"/>
  <c r="U22" i="2" s="1"/>
  <c r="V22" i="2" s="1"/>
  <c r="W22" i="2" s="1"/>
  <c r="O22" i="2" s="1"/>
  <c r="Q22" i="2"/>
  <c r="R22" i="2" s="1"/>
  <c r="Q28" i="5" a="1"/>
  <c r="Q28" i="5" s="1"/>
  <c r="R28" i="5" s="1"/>
  <c r="S28" i="5" s="1"/>
  <c r="K28" i="5" s="1"/>
  <c r="O28" i="5"/>
  <c r="P28" i="5" s="1"/>
  <c r="M28" i="5"/>
  <c r="N28" i="5" s="1"/>
  <c r="R23" i="2"/>
  <c r="Q23" i="2"/>
  <c r="U23" i="2" a="1"/>
  <c r="U23" i="2" s="1"/>
  <c r="V23" i="2" s="1"/>
  <c r="W23" i="2" s="1"/>
  <c r="O23" i="2"/>
  <c r="U35" i="2" a="1"/>
  <c r="U35" i="2" s="1"/>
  <c r="V35" i="2" s="1"/>
  <c r="W35" i="2" s="1"/>
  <c r="Q35" i="2"/>
  <c r="R35" i="2" s="1"/>
  <c r="O35" i="2"/>
  <c r="N20" i="2"/>
  <c r="S20" i="2"/>
  <c r="T20" i="2" s="1"/>
  <c r="N24" i="2"/>
  <c r="S24" i="2"/>
  <c r="T24" i="2" s="1"/>
  <c r="N32" i="2"/>
  <c r="S32" i="2"/>
  <c r="T32" i="2" s="1"/>
  <c r="R20" i="2"/>
  <c r="Q20" i="2"/>
  <c r="U20" i="2" a="1"/>
  <c r="U20" i="2" s="1"/>
  <c r="V20" i="2" s="1"/>
  <c r="W20" i="2" s="1"/>
  <c r="O20" i="2" s="1"/>
  <c r="Q24" i="2"/>
  <c r="R24" i="2" s="1"/>
  <c r="U24" i="2" a="1"/>
  <c r="U24" i="2" s="1"/>
  <c r="V24" i="2" s="1"/>
  <c r="W24" i="2" s="1"/>
  <c r="O24" i="2"/>
  <c r="U28" i="2" a="1"/>
  <c r="U28" i="2" s="1"/>
  <c r="V28" i="2" s="1"/>
  <c r="W28" i="2" s="1"/>
  <c r="O28" i="2" s="1"/>
  <c r="Q28" i="2"/>
  <c r="R28" i="2" s="1"/>
  <c r="U32" i="2" a="1"/>
  <c r="U32" i="2" s="1"/>
  <c r="V32" i="2" s="1"/>
  <c r="W32" i="2" s="1"/>
  <c r="O32" i="2" s="1"/>
  <c r="Q32" i="2"/>
  <c r="R32" i="2"/>
  <c r="R36" i="2"/>
  <c r="U36" i="2" a="1"/>
  <c r="U36" i="2" s="1"/>
  <c r="V36" i="2" s="1"/>
  <c r="W36" i="2" s="1"/>
  <c r="O36" i="2" s="1"/>
  <c r="Q36" i="2"/>
  <c r="P24" i="5"/>
  <c r="M24" i="5"/>
  <c r="N24" i="5" s="1"/>
  <c r="O24" i="5"/>
  <c r="Q24" i="5" a="1"/>
  <c r="Q24" i="5" s="1"/>
  <c r="R24" i="5" s="1"/>
  <c r="S24" i="5" s="1"/>
  <c r="K24" i="5" s="1"/>
  <c r="O32" i="5"/>
  <c r="P32" i="5" s="1"/>
  <c r="Q32" i="5" a="1"/>
  <c r="Q32" i="5" s="1"/>
  <c r="R32" i="5" s="1"/>
  <c r="S32" i="5" s="1"/>
  <c r="K32" i="5" s="1"/>
  <c r="M32" i="5"/>
  <c r="N32" i="5" s="1"/>
  <c r="M35" i="10"/>
  <c r="N35" i="10" s="1"/>
  <c r="U37" i="3" a="1"/>
  <c r="U37" i="3" s="1"/>
  <c r="V37" i="3" s="1"/>
  <c r="W37" i="3" s="1"/>
  <c r="O37" i="3" s="1"/>
  <c r="Q26" i="14" a="1"/>
  <c r="Q26" i="14" s="1"/>
  <c r="R26" i="14" s="1"/>
  <c r="S26" i="14" s="1"/>
  <c r="K26" i="14" s="1"/>
  <c r="K63" i="8" s="1" a="1"/>
  <c r="K63" i="8" s="1"/>
  <c r="Q17" i="14" a="1"/>
  <c r="Q17" i="14" s="1"/>
  <c r="R17" i="14" s="1"/>
  <c r="S17" i="14" s="1"/>
  <c r="K17" i="14" s="1"/>
  <c r="Q22" i="9" a="1"/>
  <c r="Q22" i="9" s="1"/>
  <c r="R22" i="9" s="1"/>
  <c r="S22" i="9" s="1"/>
  <c r="K22" i="9" s="1"/>
  <c r="U20" i="3" a="1"/>
  <c r="U20" i="3" s="1"/>
  <c r="V20" i="3" s="1"/>
  <c r="W20" i="3" s="1"/>
  <c r="O20" i="3" s="1"/>
  <c r="Q15" i="6" a="1"/>
  <c r="Q15" i="6" s="1"/>
  <c r="R15" i="6" s="1"/>
  <c r="Q33" i="10" a="1"/>
  <c r="Q33" i="10" s="1"/>
  <c r="R33" i="10" s="1"/>
  <c r="S33" i="10" s="1"/>
  <c r="K33" i="10" s="1"/>
  <c r="U23" i="3" a="1"/>
  <c r="U23" i="3" s="1"/>
  <c r="V23" i="3" s="1"/>
  <c r="W23" i="3" s="1"/>
  <c r="O23" i="3" s="1"/>
  <c r="Q28" i="9" a="1"/>
  <c r="Q28" i="9" s="1"/>
  <c r="R28" i="9" s="1"/>
  <c r="S28" i="9" s="1"/>
  <c r="K28" i="9" s="1"/>
  <c r="L65" i="8" s="1" a="1"/>
  <c r="L65" i="8" s="1"/>
  <c r="Q34" i="14" a="1"/>
  <c r="Q34" i="14" s="1"/>
  <c r="R34" i="14" s="1"/>
  <c r="S34" i="14" s="1"/>
  <c r="K34" i="14" s="1"/>
  <c r="K84" i="8" s="1" a="1"/>
  <c r="K84" i="8" s="1"/>
  <c r="U34" i="3" a="1"/>
  <c r="U34" i="3" s="1"/>
  <c r="V34" i="3" s="1"/>
  <c r="W34" i="3" s="1"/>
  <c r="O34" i="3" s="1"/>
  <c r="U27" i="3" a="1"/>
  <c r="U27" i="3" s="1"/>
  <c r="V27" i="3" s="1"/>
  <c r="W27" i="3" s="1"/>
  <c r="U22" i="3" a="1"/>
  <c r="U22" i="3" s="1"/>
  <c r="V22" i="3" s="1"/>
  <c r="W22" i="3" s="1"/>
  <c r="O22" i="3" s="1"/>
  <c r="U31" i="3" a="1"/>
  <c r="U31" i="3" s="1"/>
  <c r="V31" i="3" s="1"/>
  <c r="W31" i="3" s="1"/>
  <c r="O31" i="3" s="1"/>
  <c r="U25" i="2" a="1"/>
  <c r="U25" i="2" s="1"/>
  <c r="V25" i="2" s="1"/>
  <c r="W25" i="2" s="1"/>
  <c r="O25" i="2" s="1"/>
  <c r="Q25" i="2"/>
  <c r="R25" i="2" s="1"/>
  <c r="Q37" i="2"/>
  <c r="R37" i="2" s="1"/>
  <c r="U37" i="2" a="1"/>
  <c r="U37" i="2" s="1"/>
  <c r="V37" i="2" s="1"/>
  <c r="W37" i="2" s="1"/>
  <c r="O37" i="2" s="1"/>
  <c r="O27" i="10"/>
  <c r="U26" i="2" a="1"/>
  <c r="U26" i="2" s="1"/>
  <c r="V26" i="2" s="1"/>
  <c r="W26" i="2" s="1"/>
  <c r="O26" i="2" s="1"/>
  <c r="Q26" i="2"/>
  <c r="R26" i="2" s="1"/>
  <c r="O31" i="10"/>
  <c r="P31" i="10" s="1"/>
  <c r="Q28" i="14" a="1"/>
  <c r="Q28" i="14" s="1"/>
  <c r="R28" i="14" s="1"/>
  <c r="S28" i="14" s="1"/>
  <c r="K28" i="14" s="1"/>
  <c r="N25" i="2"/>
  <c r="S25" i="2"/>
  <c r="T25" i="2" s="1"/>
  <c r="N29" i="2"/>
  <c r="S29" i="2"/>
  <c r="T29" i="2" s="1"/>
  <c r="N33" i="2"/>
  <c r="S33" i="2"/>
  <c r="T33" i="2" s="1"/>
  <c r="Q25" i="5" a="1"/>
  <c r="Q25" i="5" s="1"/>
  <c r="R25" i="5" s="1"/>
  <c r="S25" i="5" s="1"/>
  <c r="K25" i="5" s="1"/>
  <c r="O25" i="5"/>
  <c r="P25" i="5" s="1"/>
  <c r="M25" i="5"/>
  <c r="N25" i="5" s="1"/>
  <c r="M33" i="5"/>
  <c r="N33" i="5" s="1"/>
  <c r="Q33" i="5" a="1"/>
  <c r="Q33" i="5" s="1"/>
  <c r="R33" i="5" s="1"/>
  <c r="S33" i="5" s="1"/>
  <c r="K33" i="5" s="1"/>
  <c r="P33" i="5"/>
  <c r="O33" i="5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32" i="9" a="1"/>
  <c r="Q32" i="9" s="1"/>
  <c r="R32" i="9" s="1"/>
  <c r="S32" i="9" s="1"/>
  <c r="K32" i="9" s="1"/>
  <c r="L75" i="8" s="1" a="1"/>
  <c r="L75" i="8" s="1"/>
  <c r="Q20" i="9" a="1"/>
  <c r="Q20" i="9" s="1"/>
  <c r="R20" i="9" s="1"/>
  <c r="S20" i="9" s="1"/>
  <c r="K20" i="9" s="1"/>
  <c r="Q37" i="14" a="1"/>
  <c r="Q37" i="14" s="1"/>
  <c r="R37" i="14" s="1"/>
  <c r="S37" i="14" s="1"/>
  <c r="K37" i="14" s="1"/>
  <c r="K90" i="8" s="1" a="1"/>
  <c r="K90" i="8" s="1"/>
  <c r="U18" i="3" a="1"/>
  <c r="U18" i="3" s="1"/>
  <c r="V18" i="3" s="1"/>
  <c r="W18" i="3" s="1"/>
  <c r="O18" i="3" s="1"/>
  <c r="Q18" i="14" a="1"/>
  <c r="Q18" i="14" s="1"/>
  <c r="R18" i="14" s="1"/>
  <c r="S18" i="14" s="1"/>
  <c r="K18" i="14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67" i="8" a="1"/>
  <c r="L67" i="8" s="1"/>
  <c r="L73" i="8" a="1"/>
  <c r="L73" i="8" s="1"/>
  <c r="L81" i="8" a="1"/>
  <c r="L81" i="8" s="1"/>
  <c r="L83" i="8" a="1"/>
  <c r="L83" i="8" s="1"/>
  <c r="L79" i="8" a="1"/>
  <c r="L79" i="8" s="1"/>
  <c r="L71" i="8" a="1"/>
  <c r="L71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65" i="8" a="1"/>
  <c r="K65" i="8" s="1"/>
  <c r="K86" i="8" a="1"/>
  <c r="K86" i="8" s="1"/>
  <c r="K75" i="8" a="1"/>
  <c r="K75" i="8" s="1"/>
  <c r="K72" i="8" a="1"/>
  <c r="K72" i="8" s="1"/>
  <c r="K64" i="8" a="1"/>
  <c r="K64" i="8" s="1"/>
  <c r="K77" i="8" a="1"/>
  <c r="K77" i="8" s="1"/>
  <c r="K83" i="8" a="1"/>
  <c r="K83" i="8" s="1"/>
  <c r="K74" i="8" a="1"/>
  <c r="K74" i="8" s="1"/>
  <c r="K73" i="8" a="1"/>
  <c r="K73" i="8" s="1"/>
  <c r="K68" i="8" a="1"/>
  <c r="K68" i="8" s="1"/>
  <c r="M29" i="10"/>
  <c r="M27" i="10"/>
  <c r="M37" i="10"/>
  <c r="N37" i="10" s="1"/>
  <c r="M25" i="10"/>
  <c r="N25" i="10" s="1"/>
  <c r="O25" i="10"/>
  <c r="P25" i="10" s="1"/>
  <c r="P27" i="10"/>
  <c r="N31" i="10"/>
  <c r="N29" i="10"/>
  <c r="P37" i="10"/>
  <c r="P26" i="10"/>
  <c r="M32" i="10"/>
  <c r="N32" i="10" s="1"/>
  <c r="P29" i="10"/>
  <c r="M24" i="10"/>
  <c r="N24" i="10" s="1"/>
  <c r="O26" i="10"/>
  <c r="O36" i="10"/>
  <c r="P36" i="10" s="1"/>
  <c r="N27" i="10"/>
  <c r="N30" i="2"/>
  <c r="N37" i="2"/>
  <c r="N34" i="2"/>
  <c r="N31" i="2"/>
  <c r="N28" i="2"/>
  <c r="N19" i="2"/>
  <c r="N21" i="2"/>
  <c r="M30" i="10"/>
  <c r="N30" i="10" s="1"/>
  <c r="P24" i="10"/>
  <c r="P32" i="10"/>
  <c r="O30" i="10"/>
  <c r="P30" i="10" s="1"/>
  <c r="M26" i="10"/>
  <c r="N26" i="10" s="1"/>
  <c r="O28" i="10"/>
  <c r="P28" i="10" s="1"/>
  <c r="P35" i="10"/>
  <c r="M36" i="10"/>
  <c r="N36" i="10" s="1"/>
  <c r="N28" i="10"/>
  <c r="K85" i="8" l="1" a="1"/>
  <c r="K85" i="8" s="1"/>
  <c r="K82" i="8" a="1"/>
  <c r="K82" i="8" s="1"/>
  <c r="K71" i="8" a="1"/>
  <c r="K71" i="8" s="1"/>
  <c r="K70" i="8" a="1"/>
  <c r="K70" i="8" s="1"/>
  <c r="K67" i="8" a="1"/>
  <c r="K67" i="8" s="1"/>
  <c r="H82" i="8" a="1"/>
  <c r="H82" i="8" s="1"/>
  <c r="H81" i="8" a="1"/>
  <c r="H81" i="8" s="1"/>
  <c r="H77" i="8" a="1"/>
  <c r="H77" i="8" s="1"/>
  <c r="H76" i="8" a="1"/>
  <c r="H76" i="8" s="1"/>
  <c r="F89" i="8" a="1"/>
  <c r="F89" i="8" s="1"/>
  <c r="F90" i="8" a="1"/>
  <c r="F90" i="8" s="1"/>
  <c r="H80" i="8" a="1"/>
  <c r="H80" i="8" s="1"/>
  <c r="H79" i="8" a="1"/>
  <c r="H79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L89" i="8" a="1"/>
  <c r="L89" i="8" s="1"/>
  <c r="L88" i="8" a="1"/>
  <c r="L88" i="8" s="1"/>
  <c r="H46" i="8" a="1"/>
  <c r="H46" i="8" s="1"/>
  <c r="H45" i="8" a="1"/>
  <c r="H45" i="8" s="1"/>
  <c r="H23" i="8" a="1"/>
  <c r="H23" i="8" s="1"/>
  <c r="H22" i="8" a="1"/>
  <c r="H22" i="8" s="1"/>
  <c r="H21" i="8" a="1"/>
  <c r="H21" i="8" s="1"/>
  <c r="H20" i="8" a="1"/>
  <c r="H20" i="8" s="1"/>
  <c r="H24" i="8" a="1"/>
  <c r="H24" i="8" s="1"/>
  <c r="H34" i="8" a="1"/>
  <c r="H34" i="8" s="1"/>
  <c r="H33" i="8" a="1"/>
  <c r="H33" i="8" s="1"/>
  <c r="H32" i="8" a="1"/>
  <c r="H32" i="8" s="1"/>
  <c r="H36" i="8" a="1"/>
  <c r="H36" i="8" s="1"/>
  <c r="H35" i="8" a="1"/>
  <c r="H35" i="8" s="1"/>
  <c r="H66" i="8" a="1"/>
  <c r="H66" i="8" s="1"/>
  <c r="H65" i="8" a="1"/>
  <c r="H65" i="8" s="1"/>
  <c r="H64" i="8" a="1"/>
  <c r="H64" i="8" s="1"/>
  <c r="H63" i="8" a="1"/>
  <c r="H63" i="8" s="1"/>
  <c r="H67" i="8" a="1"/>
  <c r="H67" i="8" s="1"/>
  <c r="H62" i="8" a="1"/>
  <c r="H62" i="8" s="1"/>
  <c r="H61" i="8" a="1"/>
  <c r="H61" i="8" s="1"/>
  <c r="H60" i="8" a="1"/>
  <c r="H60" i="8" s="1"/>
  <c r="H59" i="8" a="1"/>
  <c r="H59" i="8" s="1"/>
  <c r="K80" i="8" a="1"/>
  <c r="K80" i="8" s="1"/>
  <c r="H74" i="8" a="1"/>
  <c r="H74" i="8" s="1"/>
  <c r="H73" i="8" a="1"/>
  <c r="H73" i="8" s="1"/>
  <c r="H75" i="8" a="1"/>
  <c r="H75" i="8" s="1"/>
  <c r="H71" i="8" a="1"/>
  <c r="H71" i="8" s="1"/>
  <c r="H70" i="8" a="1"/>
  <c r="H70" i="8" s="1"/>
  <c r="H69" i="8" a="1"/>
  <c r="H69" i="8" s="1"/>
  <c r="H72" i="8" a="1"/>
  <c r="H72" i="8" s="1"/>
  <c r="H68" i="8" a="1"/>
  <c r="H68" i="8" s="1"/>
  <c r="H58" i="8" a="1"/>
  <c r="H58" i="8" s="1"/>
  <c r="H57" i="8" a="1"/>
  <c r="H57" i="8" s="1"/>
  <c r="H55" i="8" a="1"/>
  <c r="H55" i="8" s="1"/>
  <c r="H54" i="8" a="1"/>
  <c r="H54" i="8" s="1"/>
  <c r="H56" i="8" a="1"/>
  <c r="H56" i="8" s="1"/>
  <c r="H53" i="8" a="1"/>
  <c r="H53" i="8" s="1"/>
  <c r="H52" i="8" a="1"/>
  <c r="H52" i="8" s="1"/>
  <c r="F88" i="8" a="1"/>
  <c r="F88" i="8" s="1"/>
  <c r="F87" i="8" a="1"/>
  <c r="F87" i="8" s="1"/>
  <c r="K78" i="8" a="1"/>
  <c r="K78" i="8" s="1"/>
  <c r="H84" i="8" a="1"/>
  <c r="H84" i="8" s="1"/>
  <c r="H83" i="8" a="1"/>
  <c r="H83" i="8" s="1"/>
  <c r="K79" i="8" a="1"/>
  <c r="K79" i="8" s="1"/>
  <c r="H42" i="8" a="1"/>
  <c r="H42" i="8" s="1"/>
  <c r="H39" i="8" a="1"/>
  <c r="H39" i="8" s="1"/>
  <c r="H40" i="8" a="1"/>
  <c r="H40" i="8" s="1"/>
  <c r="H38" i="8" a="1"/>
  <c r="H38" i="8" s="1"/>
  <c r="H37" i="8" a="1"/>
  <c r="H37" i="8" s="1"/>
  <c r="H43" i="8" a="1"/>
  <c r="H43" i="8" s="1"/>
  <c r="H41" i="8" a="1"/>
  <c r="H41" i="8" s="1"/>
  <c r="G88" i="8" a="1"/>
  <c r="G88" i="8" s="1"/>
  <c r="G89" i="8" a="1"/>
  <c r="G89" i="8" s="1"/>
  <c r="G90" i="8" a="1"/>
  <c r="G90" i="8" s="1"/>
  <c r="G87" i="8" a="1"/>
  <c r="G87" i="8" s="1"/>
  <c r="H50" i="8" a="1"/>
  <c r="H50" i="8" s="1"/>
  <c r="H47" i="8" a="1"/>
  <c r="H47" i="8" s="1"/>
  <c r="H49" i="8" a="1"/>
  <c r="H49" i="8" s="1"/>
  <c r="H51" i="8" a="1"/>
  <c r="H51" i="8" s="1"/>
  <c r="H48" i="8" a="1"/>
  <c r="H48" i="8" s="1"/>
  <c r="H26" i="8" a="1"/>
  <c r="H26" i="8" s="1"/>
  <c r="H27" i="8" a="1"/>
  <c r="H27" i="8" s="1"/>
  <c r="H30" i="8" a="1"/>
  <c r="H30" i="8" s="1"/>
  <c r="H29" i="8" a="1"/>
  <c r="H29" i="8" s="1"/>
  <c r="H28" i="8" a="1"/>
  <c r="H28" i="8" s="1"/>
  <c r="H18" i="8" a="1"/>
  <c r="H18" i="8" s="1"/>
  <c r="H16" i="8" a="1"/>
  <c r="H16" i="8" s="1"/>
  <c r="H15" i="8" a="1"/>
  <c r="H15" i="8" s="1"/>
  <c r="H19" i="8" a="1"/>
  <c r="H19" i="8" s="1"/>
  <c r="H17" i="8" a="1"/>
  <c r="H17" i="8" s="1"/>
  <c r="J18" i="5"/>
  <c r="J16" i="5"/>
  <c r="J15" i="5"/>
  <c r="J17" i="5"/>
  <c r="O18" i="5" l="1"/>
  <c r="P18" i="5" s="1"/>
  <c r="M18" i="5"/>
  <c r="N18" i="5" s="1"/>
  <c r="Q18" i="5" a="1"/>
  <c r="Q18" i="5" s="1"/>
  <c r="R18" i="5" s="1"/>
  <c r="S18" i="5" s="1"/>
  <c r="K18" i="5" s="1"/>
  <c r="Q16" i="5" a="1"/>
  <c r="Q16" i="5" s="1"/>
  <c r="R16" i="5" s="1"/>
  <c r="S16" i="5" s="1"/>
  <c r="K16" i="5" s="1"/>
  <c r="O16" i="5"/>
  <c r="P16" i="5" s="1"/>
  <c r="M16" i="5"/>
  <c r="N16" i="5" s="1"/>
  <c r="M17" i="5"/>
  <c r="N17" i="5" s="1"/>
  <c r="Q17" i="5" a="1"/>
  <c r="Q17" i="5" s="1"/>
  <c r="R17" i="5" s="1"/>
  <c r="S17" i="5" s="1"/>
  <c r="K17" i="5" s="1"/>
  <c r="P17" i="5"/>
  <c r="O17" i="5"/>
  <c r="J23" i="10"/>
  <c r="J22" i="10"/>
  <c r="J21" i="10"/>
  <c r="J20" i="10"/>
  <c r="J19" i="10"/>
  <c r="J18" i="10"/>
  <c r="J17" i="10"/>
  <c r="J16" i="10"/>
  <c r="J15" i="10"/>
  <c r="H10" i="8" l="1" a="1"/>
  <c r="H10" i="8" s="1"/>
  <c r="H11" i="8" a="1"/>
  <c r="H11" i="8" s="1"/>
  <c r="H14" i="8" a="1"/>
  <c r="H14" i="8" s="1"/>
  <c r="H13" i="8" a="1"/>
  <c r="H13" i="8" s="1"/>
  <c r="H12" i="8" a="1"/>
  <c r="H12" i="8" s="1"/>
  <c r="H7" i="8" a="1"/>
  <c r="H7" i="8" s="1"/>
  <c r="H9" i="8" a="1"/>
  <c r="H9" i="8" s="1"/>
  <c r="H8" i="8" a="1"/>
  <c r="H8" i="8" s="1"/>
  <c r="M18" i="2"/>
  <c r="L18" i="2"/>
  <c r="S18" i="2" s="1"/>
  <c r="T18" i="2" s="1"/>
  <c r="M17" i="2"/>
  <c r="L17" i="2"/>
  <c r="M16" i="2"/>
  <c r="L16" i="2"/>
  <c r="M15" i="2"/>
  <c r="L15" i="2"/>
  <c r="M17" i="3"/>
  <c r="L17" i="3"/>
  <c r="M16" i="3"/>
  <c r="L16" i="3"/>
  <c r="M15" i="3"/>
  <c r="L15" i="3"/>
  <c r="E7" i="13"/>
  <c r="S16" i="2" l="1"/>
  <c r="T16" i="2" s="1"/>
  <c r="T17" i="2"/>
  <c r="S17" i="2"/>
  <c r="Q17" i="2"/>
  <c r="R17" i="2" s="1"/>
  <c r="U17" i="2" a="1"/>
  <c r="U17" i="2" s="1"/>
  <c r="V17" i="2" s="1"/>
  <c r="W17" i="2" s="1"/>
  <c r="O17" i="2" s="1"/>
  <c r="U18" i="2" a="1"/>
  <c r="U18" i="2" s="1"/>
  <c r="V18" i="2" s="1"/>
  <c r="W18" i="2" s="1"/>
  <c r="O18" i="2" s="1"/>
  <c r="Q18" i="2"/>
  <c r="R18" i="2" s="1"/>
  <c r="Q16" i="2"/>
  <c r="R16" i="2" s="1"/>
  <c r="U16" i="2" a="1"/>
  <c r="U16" i="2" s="1"/>
  <c r="V16" i="2" s="1"/>
  <c r="W16" i="2" s="1"/>
  <c r="O16" i="2" s="1"/>
  <c r="O17" i="10"/>
  <c r="O23" i="10"/>
  <c r="M17" i="10"/>
  <c r="T17" i="10"/>
  <c r="T18" i="10"/>
  <c r="T19" i="10"/>
  <c r="T20" i="10"/>
  <c r="M21" i="10"/>
  <c r="O21" i="10"/>
  <c r="T21" i="10"/>
  <c r="T22" i="10"/>
  <c r="T23" i="10"/>
  <c r="M23" i="10" l="1"/>
  <c r="N23" i="10" s="1"/>
  <c r="O19" i="10"/>
  <c r="P19" i="10" s="1"/>
  <c r="M19" i="10"/>
  <c r="N19" i="10" s="1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10" l="1"/>
  <c r="O15" i="6"/>
  <c r="T16" i="10"/>
  <c r="T15" i="10"/>
  <c r="O16" i="10" l="1"/>
  <c r="P16" i="10" s="1"/>
  <c r="M16" i="10"/>
  <c r="N16" i="10" s="1"/>
  <c r="M15" i="10"/>
  <c r="N15" i="10" s="1"/>
  <c r="P15" i="10"/>
  <c r="T15" i="5"/>
  <c r="O15" i="5"/>
  <c r="C12" i="7" l="1"/>
  <c r="D12" i="7"/>
  <c r="D11" i="7"/>
  <c r="C11" i="7"/>
  <c r="T15" i="6"/>
  <c r="P15" i="6"/>
  <c r="M15" i="6"/>
  <c r="P15" i="5"/>
  <c r="X17" i="3"/>
  <c r="S17" i="3"/>
  <c r="X16" i="3"/>
  <c r="Q16" i="3"/>
  <c r="N16" i="3" l="1"/>
  <c r="S16" i="3"/>
  <c r="T16" i="3" s="1"/>
  <c r="R16" i="3"/>
  <c r="E4" i="13"/>
  <c r="F5" i="13" s="1"/>
  <c r="E6" i="13"/>
  <c r="F7" i="13" s="1"/>
  <c r="F8" i="13"/>
  <c r="E5" i="13"/>
  <c r="F6" i="13" s="1"/>
  <c r="C10" i="7"/>
  <c r="N15" i="6"/>
  <c r="M15" i="5"/>
  <c r="N15" i="5" s="1"/>
  <c r="X15" i="3"/>
  <c r="T17" i="3"/>
  <c r="Q15" i="3"/>
  <c r="S15" i="3"/>
  <c r="L28" i="8" l="1" a="1"/>
  <c r="L28" i="8" s="1"/>
  <c r="Q27" i="10" a="1"/>
  <c r="Q27" i="10" s="1"/>
  <c r="R27" i="10" s="1"/>
  <c r="S27" i="10" s="1"/>
  <c r="K27" i="10" s="1"/>
  <c r="K21" i="8" a="1"/>
  <c r="K21" i="8" s="1"/>
  <c r="Q32" i="10" a="1"/>
  <c r="Q32" i="10" s="1"/>
  <c r="R32" i="10" s="1"/>
  <c r="S32" i="10" s="1"/>
  <c r="K32" i="10" s="1"/>
  <c r="Q37" i="10" a="1"/>
  <c r="Q37" i="10" s="1"/>
  <c r="R37" i="10" s="1"/>
  <c r="S37" i="10" s="1"/>
  <c r="K37" i="10" s="1"/>
  <c r="J90" i="8" s="1" a="1"/>
  <c r="J90" i="8" s="1"/>
  <c r="K34" i="8" a="1"/>
  <c r="K34" i="8" s="1"/>
  <c r="L35" i="8" a="1"/>
  <c r="L35" i="8" s="1"/>
  <c r="K33" i="8" a="1"/>
  <c r="K33" i="8" s="1"/>
  <c r="Q28" i="10" a="1"/>
  <c r="Q28" i="10" s="1"/>
  <c r="R28" i="10" s="1"/>
  <c r="S28" i="10" s="1"/>
  <c r="K28" i="10" s="1"/>
  <c r="K36" i="8" a="1"/>
  <c r="K36" i="8" s="1"/>
  <c r="Q31" i="10" a="1"/>
  <c r="Q31" i="10" s="1"/>
  <c r="R31" i="10" s="1"/>
  <c r="S31" i="10" s="1"/>
  <c r="K31" i="10" s="1"/>
  <c r="K18" i="8" a="1"/>
  <c r="K18" i="8" s="1"/>
  <c r="Q24" i="10" a="1"/>
  <c r="Q24" i="10" s="1"/>
  <c r="R24" i="10" s="1"/>
  <c r="S24" i="10" s="1"/>
  <c r="K24" i="10" s="1"/>
  <c r="L33" i="8" a="1"/>
  <c r="L33" i="8" s="1"/>
  <c r="L21" i="8" a="1"/>
  <c r="L21" i="8" s="1"/>
  <c r="L18" i="8" a="1"/>
  <c r="L18" i="8" s="1"/>
  <c r="Q29" i="10" a="1"/>
  <c r="Q29" i="10" s="1"/>
  <c r="R29" i="10" s="1"/>
  <c r="S29" i="10" s="1"/>
  <c r="K29" i="10" s="1"/>
  <c r="L41" i="8" a="1"/>
  <c r="L41" i="8" s="1"/>
  <c r="K32" i="8" a="1"/>
  <c r="K32" i="8" s="1"/>
  <c r="Q35" i="10" a="1"/>
  <c r="Q35" i="10" s="1"/>
  <c r="R35" i="10" s="1"/>
  <c r="S35" i="10" s="1"/>
  <c r="K35" i="10" s="1"/>
  <c r="J87" i="8" s="1" a="1"/>
  <c r="J87" i="8" s="1"/>
  <c r="L12" i="8" a="1"/>
  <c r="L12" i="8" s="1"/>
  <c r="Q26" i="10" a="1"/>
  <c r="Q26" i="10" s="1"/>
  <c r="R26" i="10" s="1"/>
  <c r="S26" i="10" s="1"/>
  <c r="K26" i="10" s="1"/>
  <c r="K12" i="8" a="1"/>
  <c r="K12" i="8" s="1"/>
  <c r="L34" i="8" a="1"/>
  <c r="L34" i="8" s="1"/>
  <c r="Q36" i="10" a="1"/>
  <c r="Q36" i="10" s="1"/>
  <c r="R36" i="10" s="1"/>
  <c r="S36" i="10" s="1"/>
  <c r="K36" i="10" s="1"/>
  <c r="Q30" i="10" a="1"/>
  <c r="Q30" i="10" s="1"/>
  <c r="R30" i="10" s="1"/>
  <c r="S30" i="10" s="1"/>
  <c r="K30" i="10" s="1"/>
  <c r="L32" i="8" a="1"/>
  <c r="L32" i="8" s="1"/>
  <c r="L36" i="8" a="1"/>
  <c r="L36" i="8" s="1"/>
  <c r="K28" i="8" a="1"/>
  <c r="K28" i="8" s="1"/>
  <c r="Q25" i="10" a="1"/>
  <c r="Q25" i="10" s="1"/>
  <c r="R25" i="10" s="1"/>
  <c r="S25" i="10" s="1"/>
  <c r="K25" i="10" s="1"/>
  <c r="K35" i="8" a="1"/>
  <c r="K35" i="8" s="1"/>
  <c r="K41" i="8" a="1"/>
  <c r="K41" i="8" s="1"/>
  <c r="Q20" i="10" a="1"/>
  <c r="Q20" i="10" s="1"/>
  <c r="R20" i="10" s="1"/>
  <c r="S20" i="10" s="1"/>
  <c r="K20" i="10" s="1"/>
  <c r="Q21" i="10" a="1"/>
  <c r="Q21" i="10" s="1"/>
  <c r="R21" i="10" s="1"/>
  <c r="S21" i="10" s="1"/>
  <c r="K21" i="10" s="1"/>
  <c r="Q18" i="10" a="1"/>
  <c r="Q18" i="10" s="1"/>
  <c r="R18" i="10" s="1"/>
  <c r="S18" i="10" s="1"/>
  <c r="K18" i="10" s="1"/>
  <c r="Q16" i="10" a="1"/>
  <c r="Q16" i="10" s="1"/>
  <c r="R16" i="10" s="1"/>
  <c r="S16" i="10" s="1"/>
  <c r="K16" i="10" s="1"/>
  <c r="Q15" i="10" a="1"/>
  <c r="Q15" i="10" s="1"/>
  <c r="R15" i="10" s="1"/>
  <c r="S15" i="10" s="1"/>
  <c r="K15" i="10" s="1"/>
  <c r="Q23" i="10" a="1"/>
  <c r="Q23" i="10" s="1"/>
  <c r="R23" i="10" s="1"/>
  <c r="S23" i="10" s="1"/>
  <c r="K23" i="10" s="1"/>
  <c r="Q22" i="10" a="1"/>
  <c r="Q22" i="10" s="1"/>
  <c r="R22" i="10" s="1"/>
  <c r="S22" i="10" s="1"/>
  <c r="K22" i="10" s="1"/>
  <c r="Q17" i="10" a="1"/>
  <c r="Q17" i="10" s="1"/>
  <c r="R17" i="10" s="1"/>
  <c r="S17" i="10" s="1"/>
  <c r="K17" i="10" s="1"/>
  <c r="U17" i="3" a="1"/>
  <c r="U17" i="3" s="1"/>
  <c r="V17" i="3" s="1"/>
  <c r="W17" i="3" s="1"/>
  <c r="O17" i="3" s="1"/>
  <c r="U16" i="3" a="1"/>
  <c r="U16" i="3" s="1"/>
  <c r="V16" i="3" s="1"/>
  <c r="W16" i="3" s="1"/>
  <c r="O16" i="3" s="1"/>
  <c r="Q19" i="10" a="1"/>
  <c r="Q19" i="10" s="1"/>
  <c r="R19" i="10" s="1"/>
  <c r="S19" i="10" s="1"/>
  <c r="K19" i="10" s="1"/>
  <c r="U15" i="3" a="1"/>
  <c r="U15" i="3" s="1"/>
  <c r="V15" i="3" s="1"/>
  <c r="W15" i="3" s="1"/>
  <c r="O15" i="3" s="1"/>
  <c r="U15" i="2" a="1"/>
  <c r="U15" i="2" s="1"/>
  <c r="V15" i="2" s="1"/>
  <c r="W15" i="2" s="1"/>
  <c r="O15" i="2" s="1"/>
  <c r="N16" i="2"/>
  <c r="S15" i="6"/>
  <c r="D10" i="7"/>
  <c r="Q15" i="5" a="1"/>
  <c r="Q15" i="5" s="1"/>
  <c r="Q17" i="3"/>
  <c r="R17" i="3" s="1"/>
  <c r="N15" i="3"/>
  <c r="T15" i="3"/>
  <c r="R15" i="3"/>
  <c r="N17" i="3"/>
  <c r="X15" i="2"/>
  <c r="E90" i="8" l="1"/>
  <c r="D90" i="8"/>
  <c r="D87" i="8"/>
  <c r="E87" i="8"/>
  <c r="R15" i="5"/>
  <c r="S15" i="5" s="1"/>
  <c r="K15" i="5" s="1"/>
  <c r="J89" i="8" a="1"/>
  <c r="J89" i="8" s="1"/>
  <c r="J88" i="8" a="1"/>
  <c r="J88" i="8" s="1"/>
  <c r="J41" i="8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D9" i="7"/>
  <c r="C9" i="7"/>
  <c r="N17" i="2"/>
  <c r="N18" i="2"/>
  <c r="S15" i="2"/>
  <c r="H6" i="8" l="1" a="1"/>
  <c r="H6" i="8" s="1"/>
  <c r="H5" i="8" a="1"/>
  <c r="H5" i="8" s="1"/>
  <c r="H4" i="8" a="1"/>
  <c r="H4" i="8" s="1"/>
  <c r="H3" i="8" a="1"/>
  <c r="H3" i="8" s="1"/>
  <c r="E88" i="8"/>
  <c r="D88" i="8"/>
  <c r="E89" i="8"/>
  <c r="D89" i="8"/>
  <c r="F33" i="8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8" i="7"/>
  <c r="D8" i="7"/>
  <c r="G49" i="8" a="1"/>
  <c r="G49" i="8" s="1"/>
  <c r="Q15" i="2"/>
  <c r="T15" i="2"/>
  <c r="N15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7" i="7"/>
  <c r="R15" i="2"/>
  <c r="D7" i="7" l="1"/>
  <c r="H3" i="7" s="1" a="1"/>
  <c r="H3" i="7" s="1"/>
  <c r="H2" i="7" l="1" a="1"/>
  <c r="H2" i="7" s="1"/>
  <c r="I2" i="7" s="1"/>
  <c r="E2" i="7" s="1"/>
  <c r="I77" i="8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D37" i="8" l="1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</calcChain>
</file>

<file path=xl/sharedStrings.xml><?xml version="1.0" encoding="utf-8"?>
<sst xmlns="http://schemas.openxmlformats.org/spreadsheetml/2006/main" count="916" uniqueCount="136">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</sst>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</f>
        <v>0.01</v>
      </c>
      <c r="D4" s="62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118</v>
      </c>
      <c r="B5" s="9">
        <v>15.9</v>
      </c>
      <c r="D5" s="63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4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5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6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3.3333333333333337E-6</v>
      </c>
    </row>
    <row r="14" spans="1:6" x14ac:dyDescent="0.25">
      <c r="D14" s="55" t="s">
        <v>51</v>
      </c>
      <c r="E14" s="26">
        <f>1/100*B3</f>
        <v>3.3333333333333335E-5</v>
      </c>
    </row>
    <row r="15" spans="1:6" x14ac:dyDescent="0.25">
      <c r="D15" s="56" t="s">
        <v>52</v>
      </c>
      <c r="E15" s="26">
        <f>1/10*B3</f>
        <v>3.3333333333333338E-4</v>
      </c>
    </row>
    <row r="16" spans="1:6" x14ac:dyDescent="0.25">
      <c r="D16" s="57" t="s">
        <v>53</v>
      </c>
      <c r="E16" s="26">
        <f>B3</f>
        <v>3.3333333333333335E-3</v>
      </c>
    </row>
    <row r="17" spans="2:5" x14ac:dyDescent="0.25">
      <c r="D17" s="58" t="s">
        <v>54</v>
      </c>
      <c r="E17" s="26">
        <f>B4</f>
        <v>0.01</v>
      </c>
    </row>
    <row r="18" spans="2:5" x14ac:dyDescent="0.25">
      <c r="D18" s="59" t="s">
        <v>55</v>
      </c>
      <c r="E18" s="26">
        <f>10*B4</f>
        <v>0.1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workbookViewId="0">
      <selection activeCell="A3" sqref="A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IFERROR(IF(C5="P1",1-PRODUCT(Q15:Q38),MAX(S15:S38)),"GR")</f>
        <v>GR</v>
      </c>
    </row>
    <row r="7" spans="2:26" x14ac:dyDescent="0.25">
      <c r="B7" s="39" t="s">
        <v>38</v>
      </c>
      <c r="C7" s="26">
        <f>IF(C5="P1",1-PRODUCT(R15:R38),MAX(T15:T38))</f>
        <v>3.3129864711967105E-4</v>
      </c>
    </row>
    <row r="8" spans="2:26" x14ac:dyDescent="0.25">
      <c r="B8" s="39" t="s">
        <v>29</v>
      </c>
      <c r="C8" s="26" t="str">
        <f>IFERROR(MAX(Y15:Y38),"GR")</f>
        <v>GR</v>
      </c>
    </row>
    <row r="9" spans="2:26" x14ac:dyDescent="0.25">
      <c r="B9" s="39" t="s">
        <v>123</v>
      </c>
      <c r="C9" s="26">
        <f>MAX(Z15:Z38)</f>
        <v>1.1681254252005058E-4</v>
      </c>
    </row>
    <row r="10" spans="2:26" x14ac:dyDescent="0.25">
      <c r="B10" s="39" t="s">
        <v>36</v>
      </c>
      <c r="C10" s="26" t="str">
        <f>IFERROR(1-PRODUCT(Q15:Q38),"GR")</f>
        <v>GR</v>
      </c>
    </row>
    <row r="11" spans="2:26" ht="15.75" thickBot="1" x14ac:dyDescent="0.3">
      <c r="B11" s="40" t="s">
        <v>124</v>
      </c>
      <c r="C11" s="27">
        <f>1-PRODUCT(R15:R38)</f>
        <v>3.3129864711967105E-4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0.16800000000000001</v>
      </c>
      <c r="E15" s="22" t="s">
        <v>17</v>
      </c>
      <c r="F15" s="3" t="s">
        <v>21</v>
      </c>
      <c r="G15" s="5">
        <v>5.9999999999999995E-8</v>
      </c>
      <c r="H15" s="25">
        <v>9.6287999999999995E-8</v>
      </c>
      <c r="I15" s="3" t="s">
        <v>18</v>
      </c>
      <c r="J15" s="5"/>
      <c r="K15" s="25"/>
      <c r="L15" s="29">
        <f t="shared" ref="L15:L37" si="0">IF($E15="Nee",0,IF(I15="Ja",IF(ISNUMBER(J15),J15,"-"),IF(ISNUMBER(G15),G15,"-")))</f>
        <v>5.9999999999999995E-8</v>
      </c>
      <c r="M15" s="5">
        <f t="shared" ref="M15:M37" si="1">IF($E15="Nee",0,IF(I15="Ja",IF(ISNUMBER(K15),K15,"-"),IF(ISNUMBER(H15),H15,"-")))</f>
        <v>9.6287999999999995E-8</v>
      </c>
      <c r="N15" s="6">
        <f t="shared" ref="N15:N37" si="2">IF(ISNUMBER(L15),IF(M15=0,1,M15/L15),"-")</f>
        <v>1.6048</v>
      </c>
      <c r="O15" s="30" t="str">
        <f t="shared" ref="O15:O37" si="3">IF(E15="Nee","NR",IF(ISNUMBER($M15),W15,IF($X15,"D","ND")))</f>
        <v>+III</v>
      </c>
      <c r="Q15" s="31">
        <f t="shared" ref="Q15" si="4">IF(AND(F15="Geen faalkans",I15="Nee"),1,1-M15)</f>
        <v>0.99999990371199998</v>
      </c>
      <c r="R15" s="10">
        <f>IF(M15="-",1,Q15)</f>
        <v>0.99999990371199998</v>
      </c>
      <c r="S15" s="10">
        <f t="shared" ref="S15" si="5">IF(AND(F15="Geen faalkans",I15="Nee"),0,L15*$C$3)</f>
        <v>1.7339999999999998E-6</v>
      </c>
      <c r="T15" s="10">
        <f>IF(L15="-",0,S15)</f>
        <v>1.7339999999999998E-6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9.6288000017707986E-8</v>
      </c>
      <c r="Z15" s="26">
        <f>1-R15</f>
        <v>9.6288000017707986E-8</v>
      </c>
    </row>
    <row r="16" spans="2:26" x14ac:dyDescent="0.25">
      <c r="B16" s="8" t="s">
        <v>9</v>
      </c>
      <c r="C16" s="9">
        <v>0.16800000000000001</v>
      </c>
      <c r="D16" s="9">
        <v>1.1539999999999999</v>
      </c>
      <c r="E16" s="23" t="s">
        <v>17</v>
      </c>
      <c r="F16" s="8" t="s">
        <v>21</v>
      </c>
      <c r="G16" s="10">
        <v>6E-9</v>
      </c>
      <c r="H16" s="26">
        <v>2.7297599999999999E-8</v>
      </c>
      <c r="I16" s="8" t="s">
        <v>18</v>
      </c>
      <c r="J16" s="10"/>
      <c r="K16" s="26"/>
      <c r="L16" s="31">
        <f t="shared" si="0"/>
        <v>6E-9</v>
      </c>
      <c r="M16" s="10">
        <f t="shared" si="1"/>
        <v>2.7297599999999999E-8</v>
      </c>
      <c r="N16" s="11">
        <f t="shared" si="2"/>
        <v>4.5495999999999999</v>
      </c>
      <c r="O16" s="32" t="str">
        <f t="shared" si="3"/>
        <v>+III</v>
      </c>
      <c r="Q16" s="31">
        <f t="shared" ref="Q16:Q37" si="6">IF(AND(F16="Geen faalkans",I16="Nee"),1,1-M16)</f>
        <v>0.99999997270240004</v>
      </c>
      <c r="R16" s="10">
        <f t="shared" ref="R16:R37" si="7">IF(M16="-",1,Q16)</f>
        <v>0.99999997270240004</v>
      </c>
      <c r="S16" s="10">
        <f t="shared" ref="S16:S37" si="8">IF(AND(F16="Geen faalkans",I16="Nee"),0,L16*$C$3)</f>
        <v>1.7339999999999998E-7</v>
      </c>
      <c r="T16" s="10">
        <f t="shared" ref="T16:T37" si="9">IF(L16="-",0,S16)</f>
        <v>1.7339999999999998E-7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9" t="b">
        <f t="shared" ref="X16:X37" si="10">IF($E16="Ja",IF($I16="Ja",NOT(ISNUMBER($J16)),FALSE),FALSE)</f>
        <v>0</v>
      </c>
      <c r="Y16" s="10">
        <f t="shared" ref="Y16:Y37" si="11">1-Q16</f>
        <v>2.7297599958231444E-8</v>
      </c>
      <c r="Z16" s="26">
        <f t="shared" ref="Z16:Z37" si="12">1-R16</f>
        <v>2.7297599958231444E-8</v>
      </c>
    </row>
    <row r="17" spans="2:26" x14ac:dyDescent="0.25">
      <c r="B17" s="8" t="s">
        <v>10</v>
      </c>
      <c r="C17" s="9">
        <v>1.1539999999999999</v>
      </c>
      <c r="D17" s="9">
        <v>1.663</v>
      </c>
      <c r="E17" s="23" t="s">
        <v>17</v>
      </c>
      <c r="F17" s="8" t="s">
        <v>21</v>
      </c>
      <c r="G17" s="10">
        <v>4.0000000000000003E-15</v>
      </c>
      <c r="H17" s="26">
        <v>1.1329600000000002E-14</v>
      </c>
      <c r="I17" s="8" t="s">
        <v>18</v>
      </c>
      <c r="J17" s="10"/>
      <c r="K17" s="26"/>
      <c r="L17" s="31">
        <f t="shared" si="0"/>
        <v>4.0000000000000003E-15</v>
      </c>
      <c r="M17" s="10">
        <f t="shared" si="1"/>
        <v>1.1329600000000002E-14</v>
      </c>
      <c r="N17" s="11">
        <f t="shared" si="2"/>
        <v>2.8324000000000003</v>
      </c>
      <c r="O17" s="32" t="str">
        <f t="shared" si="3"/>
        <v>+III</v>
      </c>
      <c r="Q17" s="31">
        <f t="shared" si="6"/>
        <v>0.99999999999998868</v>
      </c>
      <c r="R17" s="10">
        <f t="shared" si="7"/>
        <v>0.99999999999998868</v>
      </c>
      <c r="S17" s="10">
        <f t="shared" si="8"/>
        <v>1.1560000000000001E-13</v>
      </c>
      <c r="T17" s="10">
        <f t="shared" si="9"/>
        <v>1.1560000000000001E-13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1.1324274851176597E-14</v>
      </c>
      <c r="Z17" s="26">
        <f t="shared" si="12"/>
        <v>1.1324274851176597E-14</v>
      </c>
    </row>
    <row r="18" spans="2:26" x14ac:dyDescent="0.25">
      <c r="B18" s="8" t="s">
        <v>11</v>
      </c>
      <c r="C18" s="9">
        <v>1.663</v>
      </c>
      <c r="D18" s="9">
        <v>1.7509999999999999</v>
      </c>
      <c r="E18" s="23" t="s">
        <v>17</v>
      </c>
      <c r="F18" s="8" t="s">
        <v>21</v>
      </c>
      <c r="G18" s="10">
        <v>5.9999999999999998E-21</v>
      </c>
      <c r="H18" s="26">
        <v>7.9007999999999975E-21</v>
      </c>
      <c r="I18" s="8" t="s">
        <v>18</v>
      </c>
      <c r="J18" s="10"/>
      <c r="K18" s="26"/>
      <c r="L18" s="31">
        <f t="shared" si="0"/>
        <v>5.9999999999999998E-21</v>
      </c>
      <c r="M18" s="10">
        <f t="shared" si="1"/>
        <v>7.9007999999999975E-21</v>
      </c>
      <c r="N18" s="11">
        <f t="shared" si="2"/>
        <v>1.3167999999999995</v>
      </c>
      <c r="O18" s="32" t="str">
        <f t="shared" si="3"/>
        <v>+III</v>
      </c>
      <c r="Q18" s="31">
        <f t="shared" si="6"/>
        <v>1</v>
      </c>
      <c r="R18" s="10">
        <f t="shared" si="7"/>
        <v>1</v>
      </c>
      <c r="S18" s="10">
        <f t="shared" si="8"/>
        <v>1.7339999999999998E-19</v>
      </c>
      <c r="T18" s="10">
        <f t="shared" si="9"/>
        <v>1.7339999999999998E-19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0</v>
      </c>
      <c r="Z18" s="26">
        <f t="shared" si="12"/>
        <v>0</v>
      </c>
    </row>
    <row r="19" spans="2:26" x14ac:dyDescent="0.25">
      <c r="B19" s="8" t="s">
        <v>12</v>
      </c>
      <c r="C19" s="9">
        <v>1.7509999999999999</v>
      </c>
      <c r="D19" s="9">
        <v>2.0680000000000001</v>
      </c>
      <c r="E19" s="23" t="s">
        <v>17</v>
      </c>
      <c r="F19" s="8" t="s">
        <v>21</v>
      </c>
      <c r="G19" s="10">
        <v>5.9999999999999995E-4</v>
      </c>
      <c r="H19" s="26">
        <v>7.9007999999999997E-4</v>
      </c>
      <c r="I19" s="8" t="s">
        <v>17</v>
      </c>
      <c r="J19" s="10">
        <v>5.4164000000000004E-6</v>
      </c>
      <c r="K19" s="26">
        <v>1.1597595680000004E-5</v>
      </c>
      <c r="L19" s="31">
        <f t="shared" si="0"/>
        <v>5.4164000000000004E-6</v>
      </c>
      <c r="M19" s="10">
        <f t="shared" si="1"/>
        <v>1.1597595680000004E-5</v>
      </c>
      <c r="N19" s="11">
        <f t="shared" si="2"/>
        <v>2.1412000000000004</v>
      </c>
      <c r="O19" s="32" t="str">
        <f t="shared" si="3"/>
        <v>+II</v>
      </c>
      <c r="Q19" s="31">
        <f t="shared" si="6"/>
        <v>0.99998840240431996</v>
      </c>
      <c r="R19" s="10">
        <f t="shared" si="7"/>
        <v>0.99998840240431996</v>
      </c>
      <c r="S19" s="10">
        <f t="shared" si="8"/>
        <v>1.5653396E-4</v>
      </c>
      <c r="T19" s="10">
        <f t="shared" si="9"/>
        <v>1.5653396E-4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2</v>
      </c>
      <c r="W19" s="9" t="str">
        <f>INDEX('Normen en duidingsklassen'!$D$13:$D$20,V19)</f>
        <v>+II</v>
      </c>
      <c r="X19" s="9" t="b">
        <f t="shared" si="10"/>
        <v>0</v>
      </c>
      <c r="Y19" s="10">
        <f t="shared" si="11"/>
        <v>1.1597595680035155E-5</v>
      </c>
      <c r="Z19" s="26">
        <f t="shared" si="12"/>
        <v>1.1597595680035155E-5</v>
      </c>
    </row>
    <row r="20" spans="2:26" x14ac:dyDescent="0.25">
      <c r="B20" s="8" t="s">
        <v>13</v>
      </c>
      <c r="C20" s="9">
        <v>2.0680000000000001</v>
      </c>
      <c r="D20" s="9">
        <v>3.3180000000000001</v>
      </c>
      <c r="E20" s="23" t="s">
        <v>17</v>
      </c>
      <c r="F20" s="8" t="s">
        <v>21</v>
      </c>
      <c r="G20" s="10">
        <v>4.1684639999999999E-7</v>
      </c>
      <c r="H20" s="26">
        <v>2.2926551999999998E-6</v>
      </c>
      <c r="I20" s="8" t="s">
        <v>18</v>
      </c>
      <c r="J20" s="10"/>
      <c r="K20" s="26"/>
      <c r="L20" s="31">
        <f t="shared" si="0"/>
        <v>4.1684639999999999E-7</v>
      </c>
      <c r="M20" s="10">
        <f t="shared" si="1"/>
        <v>2.2926551999999998E-6</v>
      </c>
      <c r="N20" s="11">
        <f t="shared" si="2"/>
        <v>5.4999999999999991</v>
      </c>
      <c r="O20" s="32" t="str">
        <f t="shared" si="3"/>
        <v>+III</v>
      </c>
      <c r="Q20" s="31">
        <f t="shared" si="6"/>
        <v>0.99999770734479998</v>
      </c>
      <c r="R20" s="10">
        <f t="shared" si="7"/>
        <v>0.99999770734479998</v>
      </c>
      <c r="S20" s="10">
        <f t="shared" si="8"/>
        <v>1.2046860959999999E-5</v>
      </c>
      <c r="T20" s="10">
        <f t="shared" si="9"/>
        <v>1.2046860959999999E-5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9" t="b">
        <f t="shared" si="10"/>
        <v>0</v>
      </c>
      <c r="Y20" s="10">
        <f t="shared" si="11"/>
        <v>2.2926552000201994E-6</v>
      </c>
      <c r="Z20" s="26">
        <f t="shared" si="12"/>
        <v>2.2926552000201994E-6</v>
      </c>
    </row>
    <row r="21" spans="2:26" x14ac:dyDescent="0.25">
      <c r="B21" s="8" t="s">
        <v>14</v>
      </c>
      <c r="C21" s="9">
        <v>3.3180000000000001</v>
      </c>
      <c r="D21" s="9">
        <v>3.3330000000000002</v>
      </c>
      <c r="E21" s="23" t="s">
        <v>17</v>
      </c>
      <c r="F21" s="8" t="s">
        <v>21</v>
      </c>
      <c r="G21" s="10">
        <v>4.0000000000000002E-9</v>
      </c>
      <c r="H21" s="26">
        <v>4.216000000000002E-9</v>
      </c>
      <c r="I21" s="8" t="s">
        <v>18</v>
      </c>
      <c r="J21" s="10"/>
      <c r="K21" s="26"/>
      <c r="L21" s="31">
        <f t="shared" si="0"/>
        <v>4.0000000000000002E-9</v>
      </c>
      <c r="M21" s="10">
        <f t="shared" si="1"/>
        <v>4.216000000000002E-9</v>
      </c>
      <c r="N21" s="11">
        <f t="shared" si="2"/>
        <v>1.0540000000000005</v>
      </c>
      <c r="O21" s="32" t="str">
        <f t="shared" si="3"/>
        <v>+III</v>
      </c>
      <c r="Q21" s="31">
        <f t="shared" si="6"/>
        <v>0.99999999578400001</v>
      </c>
      <c r="R21" s="10">
        <f t="shared" si="7"/>
        <v>0.99999999578400001</v>
      </c>
      <c r="S21" s="10">
        <f t="shared" si="8"/>
        <v>1.156E-7</v>
      </c>
      <c r="T21" s="10">
        <f t="shared" si="9"/>
        <v>1.156E-7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9" t="b">
        <f t="shared" si="10"/>
        <v>0</v>
      </c>
      <c r="Y21" s="10">
        <f t="shared" si="11"/>
        <v>4.2159999935620363E-9</v>
      </c>
      <c r="Z21" s="26">
        <f t="shared" si="12"/>
        <v>4.2159999935620363E-9</v>
      </c>
    </row>
    <row r="22" spans="2:26" x14ac:dyDescent="0.25">
      <c r="B22" s="8" t="s">
        <v>15</v>
      </c>
      <c r="C22" s="9">
        <v>3.3330000000000002</v>
      </c>
      <c r="D22" s="9">
        <v>4.0949999999999998</v>
      </c>
      <c r="E22" s="23" t="s">
        <v>17</v>
      </c>
      <c r="F22" s="8" t="s">
        <v>21</v>
      </c>
      <c r="G22" s="10">
        <v>1.5416800000000001E-5</v>
      </c>
      <c r="H22" s="26">
        <v>5.7708165759999982E-5</v>
      </c>
      <c r="I22" s="8" t="s">
        <v>18</v>
      </c>
      <c r="J22" s="10"/>
      <c r="K22" s="26"/>
      <c r="L22" s="31">
        <f t="shared" si="0"/>
        <v>1.5416800000000001E-5</v>
      </c>
      <c r="M22" s="10">
        <f t="shared" si="1"/>
        <v>5.7708165759999982E-5</v>
      </c>
      <c r="N22" s="11">
        <f t="shared" si="2"/>
        <v>3.7431999999999985</v>
      </c>
      <c r="O22" s="32" t="str">
        <f t="shared" si="3"/>
        <v>+I</v>
      </c>
      <c r="Q22" s="31">
        <f t="shared" si="6"/>
        <v>0.99994229183423999</v>
      </c>
      <c r="R22" s="10">
        <f t="shared" si="7"/>
        <v>0.99994229183423999</v>
      </c>
      <c r="S22" s="10">
        <f t="shared" si="8"/>
        <v>4.4554552000000003E-4</v>
      </c>
      <c r="T22" s="10">
        <f t="shared" si="9"/>
        <v>4.4554552000000003E-4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9" t="b">
        <f t="shared" si="10"/>
        <v>0</v>
      </c>
      <c r="Y22" s="10">
        <f t="shared" si="11"/>
        <v>5.770816576000648E-5</v>
      </c>
      <c r="Z22" s="26">
        <f t="shared" si="12"/>
        <v>5.770816576000648E-5</v>
      </c>
    </row>
    <row r="23" spans="2:26" x14ac:dyDescent="0.25">
      <c r="B23" s="8" t="s">
        <v>16</v>
      </c>
      <c r="C23" s="9">
        <v>4.0949999999999998</v>
      </c>
      <c r="D23" s="9">
        <v>5.593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9" t="b">
        <f t="shared" si="10"/>
        <v>1</v>
      </c>
      <c r="Y23" s="10" t="e">
        <f t="shared" si="11"/>
        <v>#VALUE!</v>
      </c>
      <c r="Z23" s="26">
        <f t="shared" si="12"/>
        <v>0</v>
      </c>
    </row>
    <row r="24" spans="2:26" x14ac:dyDescent="0.25">
      <c r="B24" s="8" t="s">
        <v>103</v>
      </c>
      <c r="C24" s="9">
        <v>5.593</v>
      </c>
      <c r="D24" s="9">
        <v>5.8650000000000002</v>
      </c>
      <c r="E24" s="23" t="s">
        <v>17</v>
      </c>
      <c r="F24" s="8" t="s">
        <v>21</v>
      </c>
      <c r="G24" s="10">
        <v>4.5316559999999998E-24</v>
      </c>
      <c r="H24" s="26">
        <v>8.9690535552000044E-24</v>
      </c>
      <c r="I24" s="8" t="s">
        <v>18</v>
      </c>
      <c r="J24" s="10"/>
      <c r="K24" s="26"/>
      <c r="L24" s="31">
        <f t="shared" si="0"/>
        <v>4.5316559999999998E-24</v>
      </c>
      <c r="M24" s="10">
        <f t="shared" si="1"/>
        <v>8.9690535552000044E-24</v>
      </c>
      <c r="N24" s="11">
        <f t="shared" si="2"/>
        <v>1.979200000000001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1.3096485839999998E-22</v>
      </c>
      <c r="T24" s="10">
        <f t="shared" si="9"/>
        <v>1.3096485839999998E-22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9" t="b">
        <f t="shared" si="10"/>
        <v>0</v>
      </c>
      <c r="Y24" s="10">
        <f t="shared" si="11"/>
        <v>0</v>
      </c>
      <c r="Z24" s="26">
        <f t="shared" si="12"/>
        <v>0</v>
      </c>
    </row>
    <row r="25" spans="2:26" x14ac:dyDescent="0.25">
      <c r="B25" s="8" t="s">
        <v>104</v>
      </c>
      <c r="C25" s="9">
        <v>5.8650000000000002</v>
      </c>
      <c r="D25" s="9">
        <v>5.9429999999999996</v>
      </c>
      <c r="E25" s="23" t="s">
        <v>17</v>
      </c>
      <c r="F25" s="8" t="s">
        <v>21</v>
      </c>
      <c r="G25" s="10">
        <v>1.3464499999999999E-11</v>
      </c>
      <c r="H25" s="26">
        <v>1.7245331599999973E-11</v>
      </c>
      <c r="I25" s="8" t="s">
        <v>18</v>
      </c>
      <c r="J25" s="10"/>
      <c r="K25" s="26"/>
      <c r="L25" s="31">
        <f t="shared" si="0"/>
        <v>1.3464499999999999E-11</v>
      </c>
      <c r="M25" s="10">
        <f t="shared" si="1"/>
        <v>1.7245331599999973E-11</v>
      </c>
      <c r="N25" s="11">
        <f t="shared" si="2"/>
        <v>1.2807999999999979</v>
      </c>
      <c r="O25" s="32" t="str">
        <f t="shared" si="3"/>
        <v>+III</v>
      </c>
      <c r="Q25" s="31">
        <f t="shared" si="6"/>
        <v>0.99999999998275468</v>
      </c>
      <c r="R25" s="10">
        <f t="shared" si="7"/>
        <v>0.99999999998275468</v>
      </c>
      <c r="S25" s="10">
        <f t="shared" si="8"/>
        <v>3.8912404999999994E-10</v>
      </c>
      <c r="T25" s="10">
        <f t="shared" si="9"/>
        <v>3.8912404999999994E-10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9" t="b">
        <f t="shared" si="10"/>
        <v>0</v>
      </c>
      <c r="Y25" s="10">
        <f t="shared" si="11"/>
        <v>1.7245316286107482E-11</v>
      </c>
      <c r="Z25" s="26">
        <f t="shared" si="12"/>
        <v>1.7245316286107482E-11</v>
      </c>
    </row>
    <row r="26" spans="2:26" x14ac:dyDescent="0.25">
      <c r="B26" s="8" t="s">
        <v>105</v>
      </c>
      <c r="C26" s="9">
        <v>5.9429999999999996</v>
      </c>
      <c r="D26" s="9">
        <v>5.9660000000000002</v>
      </c>
      <c r="E26" s="23" t="s">
        <v>17</v>
      </c>
      <c r="F26" s="8" t="s">
        <v>21</v>
      </c>
      <c r="G26" s="10">
        <v>5.0555584639999999E-5</v>
      </c>
      <c r="H26" s="26">
        <v>5.4741587048192098E-5</v>
      </c>
      <c r="I26" s="8" t="s">
        <v>18</v>
      </c>
      <c r="J26" s="10"/>
      <c r="K26" s="26"/>
      <c r="L26" s="31">
        <f t="shared" si="0"/>
        <v>5.0555584639999999E-5</v>
      </c>
      <c r="M26" s="10">
        <f t="shared" si="1"/>
        <v>5.4741587048192098E-5</v>
      </c>
      <c r="N26" s="11">
        <f t="shared" si="2"/>
        <v>1.082800000000002</v>
      </c>
      <c r="O26" s="32" t="str">
        <f t="shared" si="3"/>
        <v>+I</v>
      </c>
      <c r="Q26" s="31">
        <f t="shared" si="6"/>
        <v>0.99994525841295179</v>
      </c>
      <c r="R26" s="10">
        <f t="shared" si="7"/>
        <v>0.99994525841295179</v>
      </c>
      <c r="S26" s="10">
        <f t="shared" si="8"/>
        <v>1.4610563960959998E-3</v>
      </c>
      <c r="T26" s="10">
        <f t="shared" si="9"/>
        <v>1.4610563960959998E-3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9" t="b">
        <f t="shared" si="10"/>
        <v>0</v>
      </c>
      <c r="Y26" s="10">
        <f t="shared" si="11"/>
        <v>5.4741587048212637E-5</v>
      </c>
      <c r="Z26" s="26">
        <f t="shared" si="12"/>
        <v>5.4741587048212637E-5</v>
      </c>
    </row>
    <row r="27" spans="2:26" x14ac:dyDescent="0.25">
      <c r="B27" s="8" t="s">
        <v>106</v>
      </c>
      <c r="C27" s="9">
        <v>5.9660000000000002</v>
      </c>
      <c r="D27" s="9">
        <v>7.3979999999999997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0"/>
        <v>-</v>
      </c>
      <c r="M27" s="10" t="str">
        <f t="shared" si="1"/>
        <v>-</v>
      </c>
      <c r="N27" s="11" t="str">
        <f t="shared" si="2"/>
        <v>-</v>
      </c>
      <c r="O27" s="32" t="str">
        <f t="shared" si="3"/>
        <v>D</v>
      </c>
      <c r="Q27" s="31" t="e">
        <f t="shared" si="6"/>
        <v>#VALUE!</v>
      </c>
      <c r="R27" s="10">
        <f t="shared" si="7"/>
        <v>1</v>
      </c>
      <c r="S27" s="10" t="e">
        <f t="shared" si="8"/>
        <v>#VALUE!</v>
      </c>
      <c r="T27" s="10">
        <f t="shared" si="9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9" t="b">
        <f t="shared" si="10"/>
        <v>1</v>
      </c>
      <c r="Y27" s="10" t="e">
        <f t="shared" si="11"/>
        <v>#VALUE!</v>
      </c>
      <c r="Z27" s="26">
        <f t="shared" si="12"/>
        <v>0</v>
      </c>
    </row>
    <row r="28" spans="2:26" x14ac:dyDescent="0.25">
      <c r="B28" s="8" t="s">
        <v>107</v>
      </c>
      <c r="C28" s="9">
        <v>7.3979999999999997</v>
      </c>
      <c r="D28" s="9">
        <v>9.1419999999999995</v>
      </c>
      <c r="E28" s="23" t="s">
        <v>17</v>
      </c>
      <c r="F28" s="8" t="s">
        <v>21</v>
      </c>
      <c r="G28" s="10">
        <v>4.2745457000000002E-5</v>
      </c>
      <c r="H28" s="26">
        <v>2.8013458500000002E-4</v>
      </c>
      <c r="I28" s="8" t="s">
        <v>17</v>
      </c>
      <c r="J28" s="10">
        <v>0</v>
      </c>
      <c r="K28" s="26">
        <v>0</v>
      </c>
      <c r="L28" s="31">
        <f t="shared" si="0"/>
        <v>0</v>
      </c>
      <c r="M28" s="10">
        <f t="shared" si="1"/>
        <v>0</v>
      </c>
      <c r="N28" s="11">
        <f t="shared" si="2"/>
        <v>1</v>
      </c>
      <c r="O28" s="32" t="str">
        <f t="shared" si="3"/>
        <v>+III</v>
      </c>
      <c r="Q28" s="31">
        <f t="shared" si="6"/>
        <v>1</v>
      </c>
      <c r="R28" s="10">
        <f t="shared" si="7"/>
        <v>1</v>
      </c>
      <c r="S28" s="10">
        <f t="shared" si="8"/>
        <v>0</v>
      </c>
      <c r="T28" s="10">
        <f t="shared" si="9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9" t="b">
        <f t="shared" si="10"/>
        <v>0</v>
      </c>
      <c r="Y28" s="10">
        <f t="shared" si="11"/>
        <v>0</v>
      </c>
      <c r="Z28" s="26">
        <f t="shared" si="12"/>
        <v>0</v>
      </c>
    </row>
    <row r="29" spans="2:26" x14ac:dyDescent="0.25">
      <c r="B29" s="8" t="s">
        <v>108</v>
      </c>
      <c r="C29" s="9">
        <v>9.1419999999999995</v>
      </c>
      <c r="D29" s="9">
        <v>10.696999999999999</v>
      </c>
      <c r="E29" s="23" t="s">
        <v>17</v>
      </c>
      <c r="F29" s="8" t="s">
        <v>21</v>
      </c>
      <c r="G29" s="10">
        <v>4.2457499999999998E-7</v>
      </c>
      <c r="H29" s="26">
        <v>2.8013458499999994E-6</v>
      </c>
      <c r="I29" s="8" t="s">
        <v>18</v>
      </c>
      <c r="J29" s="10"/>
      <c r="K29" s="26"/>
      <c r="L29" s="31">
        <f t="shared" si="0"/>
        <v>4.2457499999999998E-7</v>
      </c>
      <c r="M29" s="10">
        <f t="shared" si="1"/>
        <v>2.8013458499999994E-6</v>
      </c>
      <c r="N29" s="11">
        <f t="shared" si="2"/>
        <v>6.597999999999999</v>
      </c>
      <c r="O29" s="32" t="str">
        <f t="shared" si="3"/>
        <v>+III</v>
      </c>
      <c r="Q29" s="31">
        <f t="shared" si="6"/>
        <v>0.99999719865415004</v>
      </c>
      <c r="R29" s="10">
        <f t="shared" si="7"/>
        <v>0.99999719865415004</v>
      </c>
      <c r="S29" s="10">
        <f t="shared" si="8"/>
        <v>1.2270217499999999E-5</v>
      </c>
      <c r="T29" s="10">
        <f t="shared" si="9"/>
        <v>1.2270217499999999E-5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9" t="b">
        <f t="shared" si="10"/>
        <v>0</v>
      </c>
      <c r="Y29" s="10">
        <f t="shared" si="11"/>
        <v>2.8013458499565047E-6</v>
      </c>
      <c r="Z29" s="26">
        <f t="shared" si="12"/>
        <v>2.8013458499565047E-6</v>
      </c>
    </row>
    <row r="30" spans="2:26" x14ac:dyDescent="0.25">
      <c r="B30" s="8" t="s">
        <v>109</v>
      </c>
      <c r="C30" s="9">
        <v>10.696999999999999</v>
      </c>
      <c r="D30" s="9">
        <v>11.731999999999999</v>
      </c>
      <c r="E30" s="23" t="s">
        <v>17</v>
      </c>
      <c r="F30" s="8" t="s">
        <v>21</v>
      </c>
      <c r="G30" s="10">
        <v>1.5615E-2</v>
      </c>
      <c r="H30" s="26">
        <v>7.8168000000000001E-2</v>
      </c>
      <c r="I30" s="8" t="s">
        <v>17</v>
      </c>
      <c r="J30" s="10">
        <v>1.6540000000000001E-5</v>
      </c>
      <c r="K30" s="26">
        <v>7.8168040000000017E-5</v>
      </c>
      <c r="L30" s="31">
        <f t="shared" si="0"/>
        <v>1.6540000000000001E-5</v>
      </c>
      <c r="M30" s="10">
        <f t="shared" si="1"/>
        <v>7.8168040000000017E-5</v>
      </c>
      <c r="N30" s="11">
        <f t="shared" si="2"/>
        <v>4.7260000000000009</v>
      </c>
      <c r="O30" s="32" t="str">
        <f t="shared" si="3"/>
        <v>+I</v>
      </c>
      <c r="Q30" s="31">
        <f t="shared" si="6"/>
        <v>0.99992183195999995</v>
      </c>
      <c r="R30" s="10">
        <f t="shared" si="7"/>
        <v>0.99992183195999995</v>
      </c>
      <c r="S30" s="10">
        <f t="shared" si="8"/>
        <v>4.78006E-4</v>
      </c>
      <c r="T30" s="10">
        <f t="shared" si="9"/>
        <v>4.78006E-4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9" t="b">
        <f t="shared" si="10"/>
        <v>0</v>
      </c>
      <c r="Y30" s="10">
        <f t="shared" si="11"/>
        <v>7.81680400000484E-5</v>
      </c>
      <c r="Z30" s="26">
        <f t="shared" si="12"/>
        <v>7.81680400000484E-5</v>
      </c>
    </row>
    <row r="31" spans="2:26" x14ac:dyDescent="0.25">
      <c r="B31" s="8" t="s">
        <v>110</v>
      </c>
      <c r="C31" s="9">
        <v>11.731999999999999</v>
      </c>
      <c r="D31" s="9">
        <v>11.987</v>
      </c>
      <c r="E31" s="23" t="s">
        <v>17</v>
      </c>
      <c r="F31" s="8" t="s">
        <v>21</v>
      </c>
      <c r="G31" s="10">
        <v>5.1654599999999998E-5</v>
      </c>
      <c r="H31" s="26">
        <v>8.5630260800000108E-6</v>
      </c>
      <c r="I31" s="8" t="s">
        <v>17</v>
      </c>
      <c r="J31" s="10">
        <v>4.4645599999999998E-7</v>
      </c>
      <c r="K31" s="26">
        <v>8.5630260800000127E-7</v>
      </c>
      <c r="L31" s="31">
        <f t="shared" si="0"/>
        <v>4.4645599999999998E-7</v>
      </c>
      <c r="M31" s="10">
        <f t="shared" si="1"/>
        <v>8.5630260800000127E-7</v>
      </c>
      <c r="N31" s="11">
        <f t="shared" si="2"/>
        <v>1.9180000000000028</v>
      </c>
      <c r="O31" s="32" t="str">
        <f t="shared" si="3"/>
        <v>+III</v>
      </c>
      <c r="Q31" s="31">
        <f t="shared" si="6"/>
        <v>0.99999914369739196</v>
      </c>
      <c r="R31" s="10">
        <f t="shared" si="7"/>
        <v>0.99999914369739196</v>
      </c>
      <c r="S31" s="10">
        <f t="shared" si="8"/>
        <v>1.2902578399999999E-5</v>
      </c>
      <c r="T31" s="10">
        <f t="shared" si="9"/>
        <v>1.2902578399999999E-5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9" t="b">
        <f t="shared" si="10"/>
        <v>0</v>
      </c>
      <c r="Y31" s="10">
        <f t="shared" si="11"/>
        <v>8.5630260804325786E-7</v>
      </c>
      <c r="Z31" s="26">
        <f t="shared" si="12"/>
        <v>8.5630260804325786E-7</v>
      </c>
    </row>
    <row r="32" spans="2:26" x14ac:dyDescent="0.25">
      <c r="B32" s="8" t="s">
        <v>111</v>
      </c>
      <c r="C32" s="9">
        <v>11.987</v>
      </c>
      <c r="D32" s="9">
        <v>12.054</v>
      </c>
      <c r="E32" s="23" t="s">
        <v>17</v>
      </c>
      <c r="F32" s="8" t="s">
        <v>21</v>
      </c>
      <c r="G32" s="10">
        <v>7.6431200000000002E-8</v>
      </c>
      <c r="H32" s="26">
        <v>9.4866405440000037E-8</v>
      </c>
      <c r="I32" s="8" t="s">
        <v>18</v>
      </c>
      <c r="J32" s="10"/>
      <c r="K32" s="26"/>
      <c r="L32" s="31">
        <f t="shared" si="0"/>
        <v>7.6431200000000002E-8</v>
      </c>
      <c r="M32" s="10">
        <f t="shared" si="1"/>
        <v>9.4866405440000037E-8</v>
      </c>
      <c r="N32" s="11">
        <f t="shared" si="2"/>
        <v>1.2412000000000005</v>
      </c>
      <c r="O32" s="32" t="str">
        <f t="shared" si="3"/>
        <v>+III</v>
      </c>
      <c r="Q32" s="31">
        <f t="shared" si="6"/>
        <v>0.9999999051335946</v>
      </c>
      <c r="R32" s="10">
        <f t="shared" si="7"/>
        <v>0.9999999051335946</v>
      </c>
      <c r="S32" s="10">
        <f t="shared" si="8"/>
        <v>2.2088616800000001E-6</v>
      </c>
      <c r="T32" s="10">
        <f t="shared" si="9"/>
        <v>2.2088616800000001E-6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9" t="b">
        <f t="shared" si="10"/>
        <v>0</v>
      </c>
      <c r="Y32" s="10">
        <f t="shared" si="11"/>
        <v>9.4866405397908693E-8</v>
      </c>
      <c r="Z32" s="26">
        <f t="shared" si="12"/>
        <v>9.4866405397908693E-8</v>
      </c>
    </row>
    <row r="33" spans="2:26" x14ac:dyDescent="0.25">
      <c r="B33" s="8" t="s">
        <v>112</v>
      </c>
      <c r="C33" s="9">
        <v>12.054</v>
      </c>
      <c r="D33" s="9">
        <v>13.653</v>
      </c>
      <c r="E33" s="23" t="s">
        <v>17</v>
      </c>
      <c r="F33" s="8" t="s">
        <v>21</v>
      </c>
      <c r="G33" s="10">
        <v>5.6542100000000003E-8</v>
      </c>
      <c r="H33" s="26">
        <v>3.8202104444000006E-7</v>
      </c>
      <c r="I33" s="8" t="s">
        <v>18</v>
      </c>
      <c r="J33" s="10"/>
      <c r="K33" s="26"/>
      <c r="L33" s="31">
        <f t="shared" si="0"/>
        <v>5.6542100000000003E-8</v>
      </c>
      <c r="M33" s="10">
        <f t="shared" si="1"/>
        <v>3.8202104444000006E-7</v>
      </c>
      <c r="N33" s="11">
        <f t="shared" si="2"/>
        <v>6.7564000000000011</v>
      </c>
      <c r="O33" s="32" t="str">
        <f t="shared" si="3"/>
        <v>+III</v>
      </c>
      <c r="Q33" s="31">
        <f t="shared" si="6"/>
        <v>0.99999961797895554</v>
      </c>
      <c r="R33" s="10">
        <f t="shared" si="7"/>
        <v>0.99999961797895554</v>
      </c>
      <c r="S33" s="10">
        <f t="shared" si="8"/>
        <v>1.63406669E-6</v>
      </c>
      <c r="T33" s="10">
        <f t="shared" si="9"/>
        <v>1.63406669E-6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3.8202104446494189E-7</v>
      </c>
      <c r="Z33" s="26">
        <f t="shared" si="12"/>
        <v>3.8202104446494189E-7</v>
      </c>
    </row>
    <row r="34" spans="2:26" x14ac:dyDescent="0.25">
      <c r="B34" s="8" t="s">
        <v>113</v>
      </c>
      <c r="C34" s="9">
        <v>13.653</v>
      </c>
      <c r="D34" s="9">
        <v>13.868</v>
      </c>
      <c r="E34" s="23" t="s">
        <v>17</v>
      </c>
      <c r="F34" s="8" t="s">
        <v>21</v>
      </c>
      <c r="G34" s="10">
        <v>0.45686399999999999</v>
      </c>
      <c r="H34" s="26">
        <v>0.61681254251999995</v>
      </c>
      <c r="I34" s="8" t="s">
        <v>17</v>
      </c>
      <c r="J34" s="10">
        <v>6.5846979999999993E-5</v>
      </c>
      <c r="K34" s="26">
        <v>1.1681254251999996E-4</v>
      </c>
      <c r="L34" s="31">
        <f t="shared" si="0"/>
        <v>6.5846979999999993E-5</v>
      </c>
      <c r="M34" s="10">
        <f t="shared" si="1"/>
        <v>1.1681254251999996E-4</v>
      </c>
      <c r="N34" s="11">
        <f t="shared" si="2"/>
        <v>1.7739999999999996</v>
      </c>
      <c r="O34" s="32" t="str">
        <f t="shared" si="3"/>
        <v>+I</v>
      </c>
      <c r="Q34" s="31">
        <f t="shared" si="6"/>
        <v>0.99988318745747995</v>
      </c>
      <c r="R34" s="10">
        <f t="shared" si="7"/>
        <v>0.99988318745747995</v>
      </c>
      <c r="S34" s="10">
        <f t="shared" si="8"/>
        <v>1.9029777219999996E-3</v>
      </c>
      <c r="T34" s="10">
        <f t="shared" si="9"/>
        <v>1.9029777219999996E-3</v>
      </c>
      <c r="U34" s="9">
        <f t="array" ref="U34">MIN(IF('Normen en duidingsklassen'!$E$13:$E$20&gt;=$M34,'Normen en duidingsklassen'!$E$13:$E$20))</f>
        <v>3.3333333333333338E-4</v>
      </c>
      <c r="V34" s="9">
        <f>IFERROR(MATCH($U34,'Normen en duidingsklassen'!$E$13:$E$20,),1)</f>
        <v>3</v>
      </c>
      <c r="W34" s="9" t="str">
        <f>INDEX('Normen en duidingsklassen'!$D$13:$D$20,V34)</f>
        <v>+I</v>
      </c>
      <c r="X34" s="9" t="b">
        <f t="shared" si="10"/>
        <v>0</v>
      </c>
      <c r="Y34" s="10">
        <f t="shared" si="11"/>
        <v>1.1681254252005058E-4</v>
      </c>
      <c r="Z34" s="26">
        <f t="shared" si="12"/>
        <v>1.1681254252005058E-4</v>
      </c>
    </row>
    <row r="35" spans="2:26" x14ac:dyDescent="0.25">
      <c r="B35" s="8" t="s">
        <v>114</v>
      </c>
      <c r="C35" s="9">
        <v>13.868</v>
      </c>
      <c r="D35" s="9">
        <v>14.237</v>
      </c>
      <c r="E35" s="23" t="s">
        <v>17</v>
      </c>
      <c r="F35" s="8" t="s">
        <v>21</v>
      </c>
      <c r="G35" s="10">
        <v>5.4684359999999997E-7</v>
      </c>
      <c r="H35" s="26">
        <v>1.2732706382399995E-6</v>
      </c>
      <c r="I35" s="8" t="s">
        <v>18</v>
      </c>
      <c r="J35" s="10"/>
      <c r="K35" s="26"/>
      <c r="L35" s="31">
        <f t="shared" si="0"/>
        <v>5.4684359999999997E-7</v>
      </c>
      <c r="M35" s="10">
        <f t="shared" si="1"/>
        <v>1.2732706382399995E-6</v>
      </c>
      <c r="N35" s="11">
        <f t="shared" si="2"/>
        <v>2.3283999999999994</v>
      </c>
      <c r="O35" s="32" t="str">
        <f t="shared" si="3"/>
        <v>+III</v>
      </c>
      <c r="Q35" s="31">
        <f t="shared" si="6"/>
        <v>0.99999872672936174</v>
      </c>
      <c r="R35" s="10">
        <f t="shared" si="7"/>
        <v>0.99999872672936174</v>
      </c>
      <c r="S35" s="10">
        <f t="shared" si="8"/>
        <v>1.5803780039999997E-5</v>
      </c>
      <c r="T35" s="10">
        <f t="shared" si="9"/>
        <v>1.5803780039999997E-5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duidingsklassen'!$E$13:$E$20,),1)</f>
        <v>1</v>
      </c>
      <c r="W35" s="9" t="str">
        <f>INDEX('Normen en duidingsklassen'!$D$13:$D$20,V35)</f>
        <v>+III</v>
      </c>
      <c r="X35" s="9" t="b">
        <f t="shared" si="10"/>
        <v>0</v>
      </c>
      <c r="Y35" s="10">
        <f t="shared" si="11"/>
        <v>1.273270638257884E-6</v>
      </c>
      <c r="Z35" s="26">
        <f t="shared" si="12"/>
        <v>1.273270638257884E-6</v>
      </c>
    </row>
    <row r="36" spans="2:26" x14ac:dyDescent="0.25">
      <c r="B36" s="8" t="s">
        <v>115</v>
      </c>
      <c r="C36" s="9">
        <v>14.237</v>
      </c>
      <c r="D36" s="9">
        <v>15.472</v>
      </c>
      <c r="E36" s="23" t="s">
        <v>17</v>
      </c>
      <c r="F36" s="8" t="s">
        <v>21</v>
      </c>
      <c r="G36" s="10">
        <v>5.6463000000000005E-7</v>
      </c>
      <c r="H36" s="26">
        <v>3.0749749799999992E-6</v>
      </c>
      <c r="I36" s="8" t="s">
        <v>18</v>
      </c>
      <c r="J36" s="10"/>
      <c r="K36" s="26"/>
      <c r="L36" s="31">
        <f t="shared" si="0"/>
        <v>5.6463000000000005E-7</v>
      </c>
      <c r="M36" s="10">
        <f t="shared" si="1"/>
        <v>3.0749749799999992E-6</v>
      </c>
      <c r="N36" s="11">
        <f t="shared" si="2"/>
        <v>5.445999999999998</v>
      </c>
      <c r="O36" s="32" t="str">
        <f t="shared" si="3"/>
        <v>+III</v>
      </c>
      <c r="Q36" s="31">
        <f t="shared" si="6"/>
        <v>0.99999692502502002</v>
      </c>
      <c r="R36" s="10">
        <f t="shared" si="7"/>
        <v>0.99999692502502002</v>
      </c>
      <c r="S36" s="10">
        <f t="shared" si="8"/>
        <v>1.6317807000000001E-5</v>
      </c>
      <c r="T36" s="10">
        <f t="shared" si="9"/>
        <v>1.6317807000000001E-5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duidingsklassen'!$E$13:$E$20,),1)</f>
        <v>1</v>
      </c>
      <c r="W36" s="9" t="str">
        <f>INDEX('Normen en duidingsklassen'!$D$13:$D$20,V36)</f>
        <v>+III</v>
      </c>
      <c r="X36" s="9" t="b">
        <f t="shared" si="10"/>
        <v>0</v>
      </c>
      <c r="Y36" s="10">
        <f t="shared" si="11"/>
        <v>3.0749749799774406E-6</v>
      </c>
      <c r="Z36" s="26">
        <f t="shared" si="12"/>
        <v>3.0749749799774406E-6</v>
      </c>
    </row>
    <row r="37" spans="2:26" x14ac:dyDescent="0.25">
      <c r="B37" s="8" t="s">
        <v>116</v>
      </c>
      <c r="C37" s="9">
        <v>15.472</v>
      </c>
      <c r="D37" s="9">
        <v>15.9</v>
      </c>
      <c r="E37" s="23" t="s">
        <v>17</v>
      </c>
      <c r="F37" s="8" t="s">
        <v>21</v>
      </c>
      <c r="G37" s="10">
        <v>5.6464000000000004E-4</v>
      </c>
      <c r="H37" s="26">
        <v>1.409229312E-3</v>
      </c>
      <c r="I37" s="8" t="s">
        <v>17</v>
      </c>
      <c r="J37" s="10">
        <v>5.5464E-7</v>
      </c>
      <c r="K37" s="26">
        <v>1.4092293120000015E-6</v>
      </c>
      <c r="L37" s="31">
        <f t="shared" si="0"/>
        <v>5.5464E-7</v>
      </c>
      <c r="M37" s="10">
        <f t="shared" si="1"/>
        <v>1.4092293120000015E-6</v>
      </c>
      <c r="N37" s="11">
        <f t="shared" si="2"/>
        <v>2.5408000000000026</v>
      </c>
      <c r="O37" s="32" t="str">
        <f t="shared" si="3"/>
        <v>+III</v>
      </c>
      <c r="Q37" s="31">
        <f t="shared" si="6"/>
        <v>0.99999859077068798</v>
      </c>
      <c r="R37" s="10">
        <f t="shared" si="7"/>
        <v>0.99999859077068798</v>
      </c>
      <c r="S37" s="10">
        <f t="shared" si="8"/>
        <v>1.6029095999999998E-5</v>
      </c>
      <c r="T37" s="10">
        <f t="shared" si="9"/>
        <v>1.6029095999999998E-5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duidingsklassen'!$E$13:$E$20,),1)</f>
        <v>1</v>
      </c>
      <c r="W37" s="9" t="str">
        <f>INDEX('Normen en duidingsklassen'!$D$13:$D$20,V37)</f>
        <v>+III</v>
      </c>
      <c r="X37" s="9" t="b">
        <f t="shared" si="10"/>
        <v>0</v>
      </c>
      <c r="Y37" s="10">
        <f t="shared" si="11"/>
        <v>1.4092293120215871E-6</v>
      </c>
      <c r="Z37" s="26">
        <f t="shared" si="12"/>
        <v>1.4092293120215871E-6</v>
      </c>
    </row>
    <row r="38" spans="2:26" ht="15.75" thickBot="1" x14ac:dyDescent="0.3">
      <c r="B38" s="13"/>
      <c r="C38" s="14"/>
      <c r="D38" s="14"/>
      <c r="E38" s="24"/>
      <c r="F38" s="13"/>
      <c r="G38" s="15"/>
      <c r="H38" s="27"/>
      <c r="I38" s="13"/>
      <c r="J38" s="15"/>
      <c r="K38" s="27"/>
      <c r="L38" s="33"/>
      <c r="M38" s="15"/>
      <c r="N38" s="16"/>
      <c r="O38" s="34"/>
      <c r="Q38" s="33"/>
      <c r="R38" s="15"/>
      <c r="S38" s="15"/>
      <c r="T38" s="15"/>
      <c r="U38" s="14"/>
      <c r="V38" s="14"/>
      <c r="W38" s="14"/>
      <c r="X38" s="14"/>
      <c r="Y38" s="14"/>
      <c r="Z38" s="17"/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5" priority="11">
      <formula>IF($E15="Nee",TRUE,FALSE)</formula>
    </cfRule>
  </conditionalFormatting>
  <conditionalFormatting sqref="J15:K38">
    <cfRule type="expression" dxfId="84" priority="10">
      <formula>IF($I15="Nee",TRUE,FALSE)</formula>
    </cfRule>
  </conditionalFormatting>
  <conditionalFormatting sqref="O15:O38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IFERROR(IF(C5="P1",1-PRODUCT(Q15:Q40),MAX(S15:S40)),"GR")</f>
        <v>GR</v>
      </c>
    </row>
    <row r="7" spans="2:26" x14ac:dyDescent="0.25">
      <c r="B7" s="39" t="s">
        <v>38</v>
      </c>
      <c r="C7" s="26">
        <f>IF(C5="P1",1-PRODUCT(R15:R40),MAX(T15:T40))</f>
        <v>1.1896074947925772E-4</v>
      </c>
    </row>
    <row r="8" spans="2:26" x14ac:dyDescent="0.25">
      <c r="B8" s="39" t="s">
        <v>29</v>
      </c>
      <c r="C8" s="26" t="str">
        <f>IFERROR(MAX(Y15:Y40),"GR")</f>
        <v>GR</v>
      </c>
    </row>
    <row r="9" spans="2:26" x14ac:dyDescent="0.25">
      <c r="B9" s="39" t="s">
        <v>123</v>
      </c>
      <c r="C9" s="26">
        <f>MAX(Z15:Z40)</f>
        <v>4.5389246563387609E-5</v>
      </c>
    </row>
    <row r="10" spans="2:26" x14ac:dyDescent="0.25">
      <c r="B10" s="39" t="s">
        <v>36</v>
      </c>
      <c r="C10" s="26" t="str">
        <f>IFERROR(1-PRODUCT(Q15:Q40),"GR")</f>
        <v>GR</v>
      </c>
    </row>
    <row r="11" spans="2:26" ht="15.75" thickBot="1" x14ac:dyDescent="0.3">
      <c r="B11" s="40" t="s">
        <v>124</v>
      </c>
      <c r="C11" s="27">
        <f>1-PRODUCT(R15:R40)</f>
        <v>1.1896074947925772E-4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0.377</v>
      </c>
      <c r="E15" s="22" t="s">
        <v>17</v>
      </c>
      <c r="F15" s="3" t="s">
        <v>21</v>
      </c>
      <c r="G15" s="5">
        <v>0</v>
      </c>
      <c r="H15" s="25">
        <v>0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0</v>
      </c>
      <c r="M15" s="5">
        <f t="shared" ref="M15:M17" si="1">IF($E15="Nee",0,IF(I15="Ja",IF(ISNUMBER(K15),K15,"-"),IF(ISNUMBER(H15),H15,"-")))</f>
        <v>0</v>
      </c>
      <c r="N15" s="6">
        <f t="shared" ref="N15:N17" si="2">IF(ISNUMBER(L15),IF(M15=0,1,M15/L15),"-")</f>
        <v>1</v>
      </c>
      <c r="O15" s="30" t="str">
        <f t="shared" ref="O15:O37" si="3">IF(E15="Nee","NR",IF(ISNUMBER($M15),W15,IF($X15,"D","ND")))</f>
        <v>+III</v>
      </c>
      <c r="Q15" s="31">
        <f t="shared" ref="Q15:Q17" si="4">IF(AND(F15="Geen faalkans",I15="Nee"),1,1-M15)</f>
        <v>1</v>
      </c>
      <c r="R15" s="10">
        <f>IF(M15="-",1,Q15)</f>
        <v>1</v>
      </c>
      <c r="S15" s="10">
        <f t="shared" ref="S15:S17" si="5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 t="s">
        <v>9</v>
      </c>
      <c r="C16" s="9">
        <v>0.377</v>
      </c>
      <c r="D16" s="9">
        <v>0.83599999999999997</v>
      </c>
      <c r="E16" s="23" t="s">
        <v>17</v>
      </c>
      <c r="F16" s="8" t="s">
        <v>21</v>
      </c>
      <c r="G16" s="10">
        <v>3.866751735204841E-7</v>
      </c>
      <c r="H16" s="26">
        <v>5.0381455058677953E-7</v>
      </c>
      <c r="I16" s="8" t="s">
        <v>18</v>
      </c>
      <c r="J16" s="10"/>
      <c r="K16" s="26"/>
      <c r="L16" s="31">
        <f t="shared" si="0"/>
        <v>3.866751735204841E-7</v>
      </c>
      <c r="M16" s="10">
        <f t="shared" si="1"/>
        <v>5.0381455058677953E-7</v>
      </c>
      <c r="N16" s="11">
        <f t="shared" si="2"/>
        <v>1.30294</v>
      </c>
      <c r="O16" s="32" t="str">
        <f t="shared" si="3"/>
        <v>+III</v>
      </c>
      <c r="Q16" s="31">
        <f t="shared" si="4"/>
        <v>0.99999949618544937</v>
      </c>
      <c r="R16" s="10">
        <f t="shared" ref="R16:R17" si="6">IF(M16="-",1,Q16)</f>
        <v>0.99999949618544937</v>
      </c>
      <c r="S16" s="10">
        <f t="shared" si="5"/>
        <v>5.722792568103165E-6</v>
      </c>
      <c r="T16" s="10">
        <f t="shared" ref="T16:T17" si="7">IF(L16="-",0,S16)</f>
        <v>5.722792568103165E-6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7" si="8">IF($E16="Ja",IF($I16="Ja",NOT(ISNUMBER($J16)),FALSE),FALSE)</f>
        <v>0</v>
      </c>
      <c r="Y16" s="10">
        <f t="shared" ref="Y16:Y37" si="9">1-Q16</f>
        <v>5.0381455063419622E-7</v>
      </c>
      <c r="Z16" s="26">
        <f t="shared" ref="Z16:Z37" si="10">1-R16</f>
        <v>5.0381455063419622E-7</v>
      </c>
    </row>
    <row r="17" spans="2:26" x14ac:dyDescent="0.25">
      <c r="B17" s="8" t="s">
        <v>10</v>
      </c>
      <c r="C17" s="9">
        <v>0.83599999999999997</v>
      </c>
      <c r="D17" s="9">
        <v>2.2789999999999999</v>
      </c>
      <c r="E17" s="23" t="s">
        <v>17</v>
      </c>
      <c r="F17" s="8" t="s">
        <v>21</v>
      </c>
      <c r="G17" s="10">
        <v>1.1600255205614522E-5</v>
      </c>
      <c r="H17" s="26">
        <v>2.264810625833768E-5</v>
      </c>
      <c r="I17" s="8" t="s">
        <v>18</v>
      </c>
      <c r="J17" s="10"/>
      <c r="K17" s="26"/>
      <c r="L17" s="31">
        <f t="shared" si="0"/>
        <v>1.1600255205614522E-5</v>
      </c>
      <c r="M17" s="10">
        <f t="shared" si="1"/>
        <v>2.264810625833768E-5</v>
      </c>
      <c r="N17" s="11">
        <f t="shared" si="2"/>
        <v>1.95238</v>
      </c>
      <c r="O17" s="32" t="str">
        <f t="shared" si="3"/>
        <v>+II</v>
      </c>
      <c r="Q17" s="31">
        <f t="shared" si="4"/>
        <v>0.99997735189374171</v>
      </c>
      <c r="R17" s="10">
        <f t="shared" si="6"/>
        <v>0.99997735189374171</v>
      </c>
      <c r="S17" s="10">
        <f t="shared" si="5"/>
        <v>1.7168377704309494E-4</v>
      </c>
      <c r="T17" s="10">
        <f t="shared" si="7"/>
        <v>1.7168377704309494E-4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9" t="b">
        <f t="shared" si="8"/>
        <v>0</v>
      </c>
      <c r="Y17" s="10">
        <f t="shared" si="9"/>
        <v>2.2648106258293943E-5</v>
      </c>
      <c r="Z17" s="26">
        <f t="shared" si="10"/>
        <v>2.2648106258293943E-5</v>
      </c>
    </row>
    <row r="18" spans="2:26" x14ac:dyDescent="0.25">
      <c r="B18" s="8" t="s">
        <v>11</v>
      </c>
      <c r="C18" s="9">
        <v>2.2789999999999999</v>
      </c>
      <c r="D18" s="9">
        <v>2.74</v>
      </c>
      <c r="E18" s="23" t="s">
        <v>17</v>
      </c>
      <c r="F18" s="8" t="s">
        <v>21</v>
      </c>
      <c r="G18" s="10">
        <v>3.480076561684357E-5</v>
      </c>
      <c r="H18" s="26">
        <v>4.5389246563424404E-5</v>
      </c>
      <c r="I18" s="8" t="s">
        <v>18</v>
      </c>
      <c r="J18" s="10"/>
      <c r="K18" s="26"/>
      <c r="L18" s="31">
        <f t="shared" ref="L18:L37" si="11">IF($E18="Nee",0,IF(I18="Ja",IF(ISNUMBER(J18),J18,"-"),IF(ISNUMBER(G18),G18,"-")))</f>
        <v>3.480076561684357E-5</v>
      </c>
      <c r="M18" s="10">
        <f t="shared" ref="M18:M37" si="12">IF($E18="Nee",0,IF(I18="Ja",IF(ISNUMBER(K18),K18,"-"),IF(ISNUMBER(H18),H18,"-")))</f>
        <v>4.5389246563424404E-5</v>
      </c>
      <c r="N18" s="11">
        <f t="shared" ref="N18:N37" si="13">IF(ISNUMBER(L18),IF(M18=0,1,M18/L18),"-")</f>
        <v>1.3042600000000002</v>
      </c>
      <c r="O18" s="32" t="str">
        <f t="shared" si="3"/>
        <v>+I</v>
      </c>
      <c r="Q18" s="31">
        <f t="shared" ref="Q18:Q37" si="14">IF(AND(F18="Geen faalkans",I18="Nee"),1,1-M18)</f>
        <v>0.99995461075343661</v>
      </c>
      <c r="R18" s="10">
        <f t="shared" ref="R18:R37" si="15">IF(M18="-",1,Q18)</f>
        <v>0.99995461075343661</v>
      </c>
      <c r="S18" s="10">
        <f t="shared" ref="S18:S37" si="16">IF(AND(F18="Geen faalkans",I18="Nee"),0,L18*$C$3)</f>
        <v>5.1505133112928489E-4</v>
      </c>
      <c r="T18" s="10">
        <f t="shared" ref="T18:T37" si="17">IF(L18="-",0,S18)</f>
        <v>5.1505133112928489E-4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8"/>
        <v>0</v>
      </c>
      <c r="Y18" s="10">
        <f t="shared" si="9"/>
        <v>4.5389246563387609E-5</v>
      </c>
      <c r="Z18" s="26">
        <f t="shared" si="10"/>
        <v>4.5389246563387609E-5</v>
      </c>
    </row>
    <row r="19" spans="2:26" x14ac:dyDescent="0.25">
      <c r="B19" s="8" t="s">
        <v>12</v>
      </c>
      <c r="C19" s="9">
        <v>2.74</v>
      </c>
      <c r="D19" s="9">
        <v>3.0750000000000002</v>
      </c>
      <c r="E19" s="23" t="s">
        <v>17</v>
      </c>
      <c r="F19" s="8" t="s">
        <v>21</v>
      </c>
      <c r="G19" s="10">
        <v>0.01</v>
      </c>
      <c r="H19" s="26">
        <v>0.1</v>
      </c>
      <c r="I19" s="8" t="s">
        <v>17</v>
      </c>
      <c r="J19" s="10">
        <v>8.0000000000000002E-8</v>
      </c>
      <c r="K19" s="26">
        <v>9.7688000000000008E-8</v>
      </c>
      <c r="L19" s="31">
        <f t="shared" si="11"/>
        <v>8.0000000000000002E-8</v>
      </c>
      <c r="M19" s="10">
        <f t="shared" si="12"/>
        <v>9.7688000000000008E-8</v>
      </c>
      <c r="N19" s="11">
        <f t="shared" si="13"/>
        <v>1.2211000000000001</v>
      </c>
      <c r="O19" s="32" t="str">
        <f t="shared" si="3"/>
        <v>+III</v>
      </c>
      <c r="Q19" s="31">
        <f t="shared" si="14"/>
        <v>0.99999990231199998</v>
      </c>
      <c r="R19" s="10">
        <f t="shared" si="15"/>
        <v>0.99999990231199998</v>
      </c>
      <c r="S19" s="10">
        <f t="shared" si="16"/>
        <v>1.184E-6</v>
      </c>
      <c r="T19" s="10">
        <f t="shared" si="17"/>
        <v>1.184E-6</v>
      </c>
      <c r="U19" s="9">
        <f t="array" ref="U19">MIN(IF('Normen en duidingsklassen'!$E$13:$E$20&gt;=$M19,'Normen en duidingsklassen'!$E$13:$E$20))</f>
        <v>3.3333333333333337E-6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9"/>
        <v>9.7688000022522203E-8</v>
      </c>
      <c r="Z19" s="26">
        <f t="shared" si="10"/>
        <v>9.7688000022522203E-8</v>
      </c>
    </row>
    <row r="20" spans="2:26" x14ac:dyDescent="0.25">
      <c r="B20" s="8" t="s">
        <v>13</v>
      </c>
      <c r="C20" s="9">
        <v>3.0750000000000002</v>
      </c>
      <c r="D20" s="9">
        <v>4.2110000000000003</v>
      </c>
      <c r="E20" s="23" t="s">
        <v>17</v>
      </c>
      <c r="F20" s="8" t="s">
        <v>21</v>
      </c>
      <c r="G20" s="10">
        <v>0.3</v>
      </c>
      <c r="H20" s="26">
        <v>0.5</v>
      </c>
      <c r="I20" s="8" t="s">
        <v>17</v>
      </c>
      <c r="J20" s="10">
        <v>7.9999999999999996E-6</v>
      </c>
      <c r="K20" s="26">
        <v>1.3998080000000001E-5</v>
      </c>
      <c r="L20" s="31">
        <f t="shared" si="11"/>
        <v>7.9999999999999996E-6</v>
      </c>
      <c r="M20" s="10">
        <f t="shared" si="12"/>
        <v>1.3998080000000001E-5</v>
      </c>
      <c r="N20" s="11">
        <f t="shared" si="13"/>
        <v>1.7497600000000002</v>
      </c>
      <c r="O20" s="32" t="str">
        <f t="shared" si="3"/>
        <v>+II</v>
      </c>
      <c r="Q20" s="31">
        <f t="shared" si="14"/>
        <v>0.99998600191999998</v>
      </c>
      <c r="R20" s="10">
        <f t="shared" si="15"/>
        <v>0.99998600191999998</v>
      </c>
      <c r="S20" s="10">
        <f t="shared" si="16"/>
        <v>1.184E-4</v>
      </c>
      <c r="T20" s="10">
        <f t="shared" si="17"/>
        <v>1.184E-4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2</v>
      </c>
      <c r="W20" s="9" t="str">
        <f>INDEX('Normen en duidingsklassen'!$D$13:$D$20,V20)</f>
        <v>+II</v>
      </c>
      <c r="X20" s="9" t="b">
        <f t="shared" si="8"/>
        <v>0</v>
      </c>
      <c r="Y20" s="10">
        <f t="shared" si="9"/>
        <v>1.3998080000021673E-5</v>
      </c>
      <c r="Z20" s="26">
        <f t="shared" si="10"/>
        <v>1.3998080000021673E-5</v>
      </c>
    </row>
    <row r="21" spans="2:26" x14ac:dyDescent="0.25">
      <c r="B21" s="8" t="s">
        <v>14</v>
      </c>
      <c r="C21" s="9">
        <v>4.2110000000000003</v>
      </c>
      <c r="D21" s="9">
        <v>4.4169999999999998</v>
      </c>
      <c r="E21" s="23" t="s">
        <v>17</v>
      </c>
      <c r="F21" s="8" t="s">
        <v>21</v>
      </c>
      <c r="G21" s="10">
        <v>1</v>
      </c>
      <c r="H21" s="26">
        <v>1</v>
      </c>
      <c r="I21" s="8" t="s">
        <v>17</v>
      </c>
      <c r="J21" s="10">
        <v>8.9999999999999995E-14</v>
      </c>
      <c r="K21" s="26">
        <v>1.0223639999999996E-13</v>
      </c>
      <c r="L21" s="31">
        <f t="shared" si="11"/>
        <v>8.9999999999999995E-14</v>
      </c>
      <c r="M21" s="10">
        <f t="shared" si="12"/>
        <v>1.0223639999999996E-13</v>
      </c>
      <c r="N21" s="11">
        <f t="shared" si="13"/>
        <v>1.1359599999999996</v>
      </c>
      <c r="O21" s="32" t="str">
        <f t="shared" si="3"/>
        <v>+III</v>
      </c>
      <c r="Q21" s="31">
        <f t="shared" si="14"/>
        <v>0.99999999999989775</v>
      </c>
      <c r="R21" s="10">
        <f t="shared" si="15"/>
        <v>0.99999999999989775</v>
      </c>
      <c r="S21" s="10">
        <f t="shared" si="16"/>
        <v>1.332E-12</v>
      </c>
      <c r="T21" s="10">
        <f t="shared" si="17"/>
        <v>1.332E-12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9"/>
        <v>1.0225154056797692E-13</v>
      </c>
      <c r="Z21" s="26">
        <f t="shared" si="10"/>
        <v>1.0225154056797692E-13</v>
      </c>
    </row>
    <row r="22" spans="2:26" x14ac:dyDescent="0.25">
      <c r="B22" s="8" t="s">
        <v>15</v>
      </c>
      <c r="C22" s="9">
        <v>4.4169999999999998</v>
      </c>
      <c r="D22" s="9">
        <v>5.4779999999999998</v>
      </c>
      <c r="E22" s="23" t="s">
        <v>17</v>
      </c>
      <c r="F22" s="8" t="s">
        <v>21</v>
      </c>
      <c r="G22" s="10">
        <v>3.86675173520485E-7</v>
      </c>
      <c r="H22" s="26">
        <v>6.5744833052993984E-7</v>
      </c>
      <c r="I22" s="8" t="s">
        <v>18</v>
      </c>
      <c r="J22" s="10"/>
      <c r="K22" s="26"/>
      <c r="L22" s="31">
        <f t="shared" si="11"/>
        <v>3.86675173520485E-7</v>
      </c>
      <c r="M22" s="10">
        <f t="shared" si="12"/>
        <v>6.5744833052993984E-7</v>
      </c>
      <c r="N22" s="11">
        <f t="shared" si="13"/>
        <v>1.7002600000000001</v>
      </c>
      <c r="O22" s="32" t="str">
        <f t="shared" si="3"/>
        <v>+III</v>
      </c>
      <c r="Q22" s="31">
        <f t="shared" si="14"/>
        <v>0.99999934255166945</v>
      </c>
      <c r="R22" s="10">
        <f t="shared" si="15"/>
        <v>0.99999934255166945</v>
      </c>
      <c r="S22" s="10">
        <f t="shared" si="16"/>
        <v>5.7227925681031786E-6</v>
      </c>
      <c r="T22" s="10">
        <f t="shared" si="17"/>
        <v>5.7227925681031786E-6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9"/>
        <v>6.5744833055436658E-7</v>
      </c>
      <c r="Z22" s="26">
        <f t="shared" si="10"/>
        <v>6.5744833055436658E-7</v>
      </c>
    </row>
    <row r="23" spans="2:26" x14ac:dyDescent="0.25">
      <c r="B23" s="8" t="s">
        <v>16</v>
      </c>
      <c r="C23" s="9">
        <v>5.4779999999999998</v>
      </c>
      <c r="D23" s="9">
        <v>5.4870000000000001</v>
      </c>
      <c r="E23" s="23" t="s">
        <v>17</v>
      </c>
      <c r="F23" s="8" t="s">
        <v>21</v>
      </c>
      <c r="G23" s="10">
        <v>1.16002552056146E-5</v>
      </c>
      <c r="H23" s="26">
        <v>1.1669160721535953E-5</v>
      </c>
      <c r="I23" s="8" t="s">
        <v>18</v>
      </c>
      <c r="J23" s="10"/>
      <c r="K23" s="26"/>
      <c r="L23" s="31">
        <f t="shared" si="11"/>
        <v>1.16002552056146E-5</v>
      </c>
      <c r="M23" s="10">
        <f t="shared" si="12"/>
        <v>1.1669160721535953E-5</v>
      </c>
      <c r="N23" s="11">
        <f t="shared" si="13"/>
        <v>1.0059400000000003</v>
      </c>
      <c r="O23" s="32" t="str">
        <f t="shared" si="3"/>
        <v>+II</v>
      </c>
      <c r="Q23" s="31">
        <f t="shared" si="14"/>
        <v>0.99998833083927852</v>
      </c>
      <c r="R23" s="10">
        <f t="shared" si="15"/>
        <v>0.99998833083927852</v>
      </c>
      <c r="S23" s="10">
        <f t="shared" si="16"/>
        <v>1.716837770430961E-4</v>
      </c>
      <c r="T23" s="10">
        <f t="shared" si="17"/>
        <v>1.716837770430961E-4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2</v>
      </c>
      <c r="W23" s="9" t="str">
        <f>INDEX('Normen en duidingsklassen'!$D$13:$D$20,V23)</f>
        <v>+II</v>
      </c>
      <c r="X23" s="9" t="b">
        <f t="shared" si="8"/>
        <v>0</v>
      </c>
      <c r="Y23" s="10">
        <f t="shared" si="9"/>
        <v>1.1669160721483607E-5</v>
      </c>
      <c r="Z23" s="26">
        <f t="shared" si="10"/>
        <v>1.1669160721483607E-5</v>
      </c>
    </row>
    <row r="24" spans="2:26" x14ac:dyDescent="0.25">
      <c r="B24" s="8" t="s">
        <v>103</v>
      </c>
      <c r="C24" s="9">
        <v>5.4870000000000001</v>
      </c>
      <c r="D24" s="9">
        <v>5.8280000000000003</v>
      </c>
      <c r="E24" s="23" t="s">
        <v>17</v>
      </c>
      <c r="F24" s="8" t="s">
        <v>21</v>
      </c>
      <c r="G24" s="10">
        <v>3.4800765616843699E-5</v>
      </c>
      <c r="H24" s="26">
        <v>2.9999999999999997E-4</v>
      </c>
      <c r="I24" s="8" t="s">
        <v>17</v>
      </c>
      <c r="J24" s="10">
        <v>2E-8</v>
      </c>
      <c r="K24" s="26">
        <v>2.45012E-8</v>
      </c>
      <c r="L24" s="31">
        <f t="shared" si="11"/>
        <v>2E-8</v>
      </c>
      <c r="M24" s="10">
        <f t="shared" si="12"/>
        <v>2.45012E-8</v>
      </c>
      <c r="N24" s="11">
        <f t="shared" si="13"/>
        <v>1.22506</v>
      </c>
      <c r="O24" s="32" t="str">
        <f t="shared" si="3"/>
        <v>+III</v>
      </c>
      <c r="Q24" s="31">
        <f t="shared" si="14"/>
        <v>0.99999997549880004</v>
      </c>
      <c r="R24" s="10">
        <f t="shared" si="15"/>
        <v>0.99999997549880004</v>
      </c>
      <c r="S24" s="10">
        <f t="shared" si="16"/>
        <v>2.96E-7</v>
      </c>
      <c r="T24" s="10">
        <f t="shared" si="17"/>
        <v>2.96E-7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9"/>
        <v>2.450119995778266E-8</v>
      </c>
      <c r="Z24" s="26">
        <f t="shared" si="10"/>
        <v>2.450119995778266E-8</v>
      </c>
    </row>
    <row r="25" spans="2:26" x14ac:dyDescent="0.25">
      <c r="B25" s="8" t="s">
        <v>104</v>
      </c>
      <c r="C25" s="9">
        <v>5.8280000000000003</v>
      </c>
      <c r="D25" s="9">
        <v>5.8760000000000003</v>
      </c>
      <c r="E25" s="23" t="s">
        <v>17</v>
      </c>
      <c r="F25" s="8" t="s">
        <v>21</v>
      </c>
      <c r="G25" s="10">
        <v>1.0000119999999999E-2</v>
      </c>
      <c r="H25" s="26">
        <v>0.1</v>
      </c>
      <c r="I25" s="8" t="s">
        <v>17</v>
      </c>
      <c r="J25" s="10">
        <v>4.5498459999999999E-9</v>
      </c>
      <c r="K25" s="26">
        <v>4.6939851212799996E-9</v>
      </c>
      <c r="L25" s="31">
        <f t="shared" si="11"/>
        <v>4.5498459999999999E-9</v>
      </c>
      <c r="M25" s="10">
        <f t="shared" si="12"/>
        <v>4.6939851212799996E-9</v>
      </c>
      <c r="N25" s="11">
        <f t="shared" si="13"/>
        <v>1.0316799999999999</v>
      </c>
      <c r="O25" s="32" t="str">
        <f t="shared" si="3"/>
        <v>+III</v>
      </c>
      <c r="Q25" s="31">
        <f t="shared" si="14"/>
        <v>0.99999999530601491</v>
      </c>
      <c r="R25" s="10">
        <f t="shared" si="15"/>
        <v>0.99999999530601491</v>
      </c>
      <c r="S25" s="10">
        <f t="shared" si="16"/>
        <v>6.7337720800000007E-8</v>
      </c>
      <c r="T25" s="10">
        <f t="shared" si="17"/>
        <v>6.7337720800000007E-8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4.6939850895100221E-9</v>
      </c>
      <c r="Z25" s="26">
        <f t="shared" si="10"/>
        <v>4.6939850895100221E-9</v>
      </c>
    </row>
    <row r="26" spans="2:26" x14ac:dyDescent="0.25">
      <c r="B26" s="8" t="s">
        <v>105</v>
      </c>
      <c r="C26" s="9">
        <v>5.8760000000000003</v>
      </c>
      <c r="D26" s="9">
        <v>6.8330000000000002</v>
      </c>
      <c r="E26" s="23" t="s">
        <v>17</v>
      </c>
      <c r="F26" s="8" t="s">
        <v>21</v>
      </c>
      <c r="G26" s="10">
        <v>0.30000000000010002</v>
      </c>
      <c r="H26" s="26">
        <v>0.4</v>
      </c>
      <c r="I26" s="8" t="s">
        <v>17</v>
      </c>
      <c r="J26" s="10">
        <v>4.9999999999999998E-7</v>
      </c>
      <c r="K26" s="26">
        <v>8.1580999999999984E-7</v>
      </c>
      <c r="L26" s="31">
        <f t="shared" si="11"/>
        <v>4.9999999999999998E-7</v>
      </c>
      <c r="M26" s="10">
        <f t="shared" si="12"/>
        <v>8.1580999999999984E-7</v>
      </c>
      <c r="N26" s="11">
        <f t="shared" si="13"/>
        <v>1.6316199999999998</v>
      </c>
      <c r="O26" s="32" t="str">
        <f t="shared" si="3"/>
        <v>+III</v>
      </c>
      <c r="Q26" s="31">
        <f t="shared" si="14"/>
        <v>0.99999918419</v>
      </c>
      <c r="R26" s="10">
        <f t="shared" si="15"/>
        <v>0.99999918419</v>
      </c>
      <c r="S26" s="10">
        <f t="shared" si="16"/>
        <v>7.4000000000000003E-6</v>
      </c>
      <c r="T26" s="10">
        <f t="shared" si="17"/>
        <v>7.4000000000000003E-6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8.1580999999886217E-7</v>
      </c>
      <c r="Z26" s="26">
        <f t="shared" si="10"/>
        <v>8.1580999999886217E-7</v>
      </c>
    </row>
    <row r="27" spans="2:26" x14ac:dyDescent="0.25">
      <c r="B27" s="8" t="s">
        <v>106</v>
      </c>
      <c r="C27" s="9">
        <v>6.8330000000000002</v>
      </c>
      <c r="D27" s="9">
        <v>7.7610000000000001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11"/>
        <v>-</v>
      </c>
      <c r="M27" s="10" t="str">
        <f t="shared" si="12"/>
        <v>-</v>
      </c>
      <c r="N27" s="11" t="str">
        <f t="shared" si="13"/>
        <v>-</v>
      </c>
      <c r="O27" s="32" t="str">
        <f t="shared" si="3"/>
        <v>D</v>
      </c>
      <c r="Q27" s="31" t="e">
        <f t="shared" si="14"/>
        <v>#VALUE!</v>
      </c>
      <c r="R27" s="10">
        <f t="shared" si="15"/>
        <v>1</v>
      </c>
      <c r="S27" s="10" t="e">
        <f t="shared" si="16"/>
        <v>#VALUE!</v>
      </c>
      <c r="T27" s="10">
        <f t="shared" si="17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1</v>
      </c>
      <c r="Y27" s="10" t="e">
        <f t="shared" si="9"/>
        <v>#VALUE!</v>
      </c>
      <c r="Z27" s="26">
        <f t="shared" si="10"/>
        <v>0</v>
      </c>
    </row>
    <row r="28" spans="2:26" x14ac:dyDescent="0.25">
      <c r="B28" s="8" t="s">
        <v>107</v>
      </c>
      <c r="C28" s="9">
        <v>7.7610000000000001</v>
      </c>
      <c r="D28" s="9">
        <v>8.01</v>
      </c>
      <c r="E28" s="23" t="s">
        <v>17</v>
      </c>
      <c r="F28" s="8" t="s">
        <v>21</v>
      </c>
      <c r="G28" s="10">
        <v>3.0000000000000001E-6</v>
      </c>
      <c r="H28" s="26">
        <v>3.4930199999999991E-6</v>
      </c>
      <c r="I28" s="8" t="s">
        <v>18</v>
      </c>
      <c r="J28" s="10"/>
      <c r="K28" s="26"/>
      <c r="L28" s="31">
        <f t="shared" si="11"/>
        <v>3.0000000000000001E-6</v>
      </c>
      <c r="M28" s="10">
        <f t="shared" si="12"/>
        <v>3.4930199999999991E-6</v>
      </c>
      <c r="N28" s="11">
        <f t="shared" si="13"/>
        <v>1.1643399999999997</v>
      </c>
      <c r="O28" s="32" t="str">
        <f t="shared" si="3"/>
        <v>+II</v>
      </c>
      <c r="Q28" s="31">
        <f t="shared" si="14"/>
        <v>0.99999650697999998</v>
      </c>
      <c r="R28" s="10">
        <f t="shared" si="15"/>
        <v>0.99999650697999998</v>
      </c>
      <c r="S28" s="10">
        <f t="shared" si="16"/>
        <v>4.4400000000000002E-5</v>
      </c>
      <c r="T28" s="10">
        <f t="shared" si="17"/>
        <v>4.4400000000000002E-5</v>
      </c>
      <c r="U28" s="9">
        <f t="array" ref="U28">MIN(IF('Normen en duidingsklassen'!$E$13:$E$20&gt;=$M28,'Normen en duidingsklassen'!$E$13:$E$20))</f>
        <v>3.3333333333333335E-5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9"/>
        <v>3.4930200000227174E-6</v>
      </c>
      <c r="Z28" s="26">
        <f t="shared" si="10"/>
        <v>3.4930200000227174E-6</v>
      </c>
    </row>
    <row r="29" spans="2:26" x14ac:dyDescent="0.25">
      <c r="B29" s="8" t="s">
        <v>108</v>
      </c>
      <c r="C29" s="9">
        <v>8.01</v>
      </c>
      <c r="D29" s="9">
        <v>8.0380000000000003</v>
      </c>
      <c r="E29" s="23" t="s">
        <v>17</v>
      </c>
      <c r="F29" s="8" t="s">
        <v>21</v>
      </c>
      <c r="G29" s="10">
        <v>5.9999999999999995E-8</v>
      </c>
      <c r="H29" s="26">
        <v>6.110880000000001E-8</v>
      </c>
      <c r="I29" s="8" t="s">
        <v>18</v>
      </c>
      <c r="J29" s="10"/>
      <c r="K29" s="26"/>
      <c r="L29" s="31">
        <f t="shared" si="11"/>
        <v>5.9999999999999995E-8</v>
      </c>
      <c r="M29" s="10">
        <f t="shared" si="12"/>
        <v>6.110880000000001E-8</v>
      </c>
      <c r="N29" s="11">
        <f t="shared" si="13"/>
        <v>1.0184800000000003</v>
      </c>
      <c r="O29" s="32" t="str">
        <f t="shared" si="3"/>
        <v>+III</v>
      </c>
      <c r="Q29" s="31">
        <f t="shared" si="14"/>
        <v>0.99999993889119998</v>
      </c>
      <c r="R29" s="10">
        <f t="shared" si="15"/>
        <v>0.99999993889119998</v>
      </c>
      <c r="S29" s="10">
        <f t="shared" si="16"/>
        <v>8.8800000000000001E-7</v>
      </c>
      <c r="T29" s="10">
        <f t="shared" si="17"/>
        <v>8.8800000000000001E-7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9"/>
        <v>6.1108800020193144E-8</v>
      </c>
      <c r="Z29" s="26">
        <f t="shared" si="10"/>
        <v>6.1108800020193144E-8</v>
      </c>
    </row>
    <row r="30" spans="2:26" x14ac:dyDescent="0.25">
      <c r="B30" s="8" t="s">
        <v>109</v>
      </c>
      <c r="C30" s="9">
        <v>8.0380000000000003</v>
      </c>
      <c r="D30" s="9">
        <v>8.18</v>
      </c>
      <c r="E30" s="23" t="s">
        <v>17</v>
      </c>
      <c r="F30" s="8" t="s">
        <v>21</v>
      </c>
      <c r="G30" s="10">
        <v>6E-9</v>
      </c>
      <c r="H30" s="26">
        <v>6.5623199999999972E-9</v>
      </c>
      <c r="I30" s="8" t="s">
        <v>18</v>
      </c>
      <c r="J30" s="10"/>
      <c r="K30" s="26"/>
      <c r="L30" s="31">
        <f t="shared" si="11"/>
        <v>6E-9</v>
      </c>
      <c r="M30" s="10">
        <f t="shared" si="12"/>
        <v>6.5623199999999972E-9</v>
      </c>
      <c r="N30" s="11">
        <f t="shared" si="13"/>
        <v>1.0937199999999996</v>
      </c>
      <c r="O30" s="32" t="str">
        <f t="shared" si="3"/>
        <v>+III</v>
      </c>
      <c r="Q30" s="31">
        <f t="shared" si="14"/>
        <v>0.99999999343767998</v>
      </c>
      <c r="R30" s="10">
        <f t="shared" si="15"/>
        <v>0.99999999343767998</v>
      </c>
      <c r="S30" s="10">
        <f t="shared" si="16"/>
        <v>8.8800000000000001E-8</v>
      </c>
      <c r="T30" s="10">
        <f t="shared" si="17"/>
        <v>8.8800000000000001E-8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9"/>
        <v>6.5623200207198806E-9</v>
      </c>
      <c r="Z30" s="26">
        <f t="shared" si="10"/>
        <v>6.5623200207198806E-9</v>
      </c>
    </row>
    <row r="31" spans="2:26" x14ac:dyDescent="0.25">
      <c r="B31" s="8" t="s">
        <v>110</v>
      </c>
      <c r="C31" s="9">
        <v>8.18</v>
      </c>
      <c r="D31" s="9">
        <v>8.5459999999999994</v>
      </c>
      <c r="E31" s="23" t="s">
        <v>17</v>
      </c>
      <c r="F31" s="8" t="s">
        <v>21</v>
      </c>
      <c r="G31" s="10">
        <v>4.0000000000000003E-15</v>
      </c>
      <c r="H31" s="26">
        <v>4.9662399999999992E-15</v>
      </c>
      <c r="I31" s="8" t="s">
        <v>18</v>
      </c>
      <c r="J31" s="10"/>
      <c r="K31" s="26"/>
      <c r="L31" s="31">
        <f t="shared" si="11"/>
        <v>4.0000000000000003E-15</v>
      </c>
      <c r="M31" s="10">
        <f t="shared" si="12"/>
        <v>4.9662399999999992E-15</v>
      </c>
      <c r="N31" s="11">
        <f t="shared" si="13"/>
        <v>1.2415599999999998</v>
      </c>
      <c r="O31" s="32" t="str">
        <f t="shared" si="3"/>
        <v>+III</v>
      </c>
      <c r="Q31" s="31">
        <f t="shared" si="14"/>
        <v>0.999999999999995</v>
      </c>
      <c r="R31" s="10">
        <f t="shared" si="15"/>
        <v>0.999999999999995</v>
      </c>
      <c r="S31" s="10">
        <f t="shared" si="16"/>
        <v>5.9200000000000003E-14</v>
      </c>
      <c r="T31" s="10">
        <f t="shared" si="17"/>
        <v>5.9200000000000003E-14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8"/>
        <v>0</v>
      </c>
      <c r="Y31" s="10">
        <f t="shared" si="9"/>
        <v>4.9960036108132044E-15</v>
      </c>
      <c r="Z31" s="26">
        <f t="shared" si="10"/>
        <v>4.9960036108132044E-15</v>
      </c>
    </row>
    <row r="32" spans="2:26" x14ac:dyDescent="0.25">
      <c r="B32" s="8" t="s">
        <v>111</v>
      </c>
      <c r="C32" s="9">
        <v>8.5459999999999994</v>
      </c>
      <c r="D32" s="9">
        <v>8.6720000000000006</v>
      </c>
      <c r="E32" s="23" t="s">
        <v>17</v>
      </c>
      <c r="F32" s="8" t="s">
        <v>21</v>
      </c>
      <c r="G32" s="10">
        <v>5.9999999999999998E-21</v>
      </c>
      <c r="H32" s="26">
        <v>6.4989600000000046E-21</v>
      </c>
      <c r="I32" s="8" t="s">
        <v>18</v>
      </c>
      <c r="J32" s="10"/>
      <c r="K32" s="26"/>
      <c r="L32" s="31">
        <f t="shared" si="11"/>
        <v>5.9999999999999998E-21</v>
      </c>
      <c r="M32" s="10">
        <f t="shared" si="12"/>
        <v>6.4989600000000046E-21</v>
      </c>
      <c r="N32" s="11">
        <f t="shared" si="13"/>
        <v>1.0831600000000008</v>
      </c>
      <c r="O32" s="32" t="str">
        <f t="shared" si="3"/>
        <v>+III</v>
      </c>
      <c r="Q32" s="31">
        <f t="shared" si="14"/>
        <v>1</v>
      </c>
      <c r="R32" s="10">
        <f t="shared" si="15"/>
        <v>1</v>
      </c>
      <c r="S32" s="10">
        <f t="shared" si="16"/>
        <v>8.8799999999999999E-20</v>
      </c>
      <c r="T32" s="10">
        <f t="shared" si="17"/>
        <v>8.8799999999999999E-20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9" t="b">
        <f t="shared" si="8"/>
        <v>0</v>
      </c>
      <c r="Y32" s="10">
        <f t="shared" si="9"/>
        <v>0</v>
      </c>
      <c r="Z32" s="26">
        <f t="shared" si="10"/>
        <v>0</v>
      </c>
    </row>
    <row r="33" spans="2:26" x14ac:dyDescent="0.25">
      <c r="B33" s="8" t="s">
        <v>112</v>
      </c>
      <c r="C33" s="9">
        <v>8.6720000000000006</v>
      </c>
      <c r="D33" s="9">
        <v>10.29</v>
      </c>
      <c r="E33" s="23" t="s">
        <v>17</v>
      </c>
      <c r="F33" s="8" t="s">
        <v>21</v>
      </c>
      <c r="G33" s="10">
        <v>5.9999999999999995E-4</v>
      </c>
      <c r="H33" s="26">
        <v>9.2395401213599994E-3</v>
      </c>
      <c r="I33" s="8" t="s">
        <v>17</v>
      </c>
      <c r="J33" s="10">
        <v>4.468122E-13</v>
      </c>
      <c r="K33" s="26">
        <v>9.2395401213599954E-13</v>
      </c>
      <c r="L33" s="31">
        <f t="shared" si="11"/>
        <v>4.468122E-13</v>
      </c>
      <c r="M33" s="10">
        <f t="shared" si="12"/>
        <v>9.2395401213599954E-13</v>
      </c>
      <c r="N33" s="11">
        <f t="shared" si="13"/>
        <v>2.0678799999999988</v>
      </c>
      <c r="O33" s="32" t="str">
        <f t="shared" si="3"/>
        <v>+III</v>
      </c>
      <c r="Q33" s="31">
        <f t="shared" si="14"/>
        <v>0.99999999999907607</v>
      </c>
      <c r="R33" s="10">
        <f t="shared" si="15"/>
        <v>0.99999999999907607</v>
      </c>
      <c r="S33" s="10">
        <f t="shared" si="16"/>
        <v>6.6128205600000005E-12</v>
      </c>
      <c r="T33" s="10">
        <f t="shared" si="17"/>
        <v>6.6128205600000005E-12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8"/>
        <v>0</v>
      </c>
      <c r="Y33" s="10">
        <f t="shared" si="9"/>
        <v>9.2392760109305527E-13</v>
      </c>
      <c r="Z33" s="26">
        <f t="shared" si="10"/>
        <v>9.2392760109305527E-13</v>
      </c>
    </row>
    <row r="34" spans="2:26" x14ac:dyDescent="0.25">
      <c r="B34" s="8" t="s">
        <v>113</v>
      </c>
      <c r="C34" s="9">
        <v>10.29</v>
      </c>
      <c r="D34" s="9">
        <v>10.885999999999999</v>
      </c>
      <c r="E34" s="23" t="s">
        <v>17</v>
      </c>
      <c r="F34" s="8" t="s">
        <v>21</v>
      </c>
      <c r="G34" s="10">
        <v>3.1560000000000003E-5</v>
      </c>
      <c r="H34" s="26">
        <v>7.5380776000000003E-5</v>
      </c>
      <c r="I34" s="8" t="s">
        <v>17</v>
      </c>
      <c r="J34" s="10">
        <v>5.4099999999999999E-7</v>
      </c>
      <c r="K34" s="26">
        <v>7.5380775999999997E-7</v>
      </c>
      <c r="L34" s="31">
        <f t="shared" si="11"/>
        <v>5.4099999999999999E-7</v>
      </c>
      <c r="M34" s="10">
        <f t="shared" si="12"/>
        <v>7.5380775999999997E-7</v>
      </c>
      <c r="N34" s="11">
        <f t="shared" si="13"/>
        <v>1.3933599999999999</v>
      </c>
      <c r="O34" s="32" t="str">
        <f t="shared" si="3"/>
        <v>+III</v>
      </c>
      <c r="Q34" s="31">
        <f t="shared" si="14"/>
        <v>0.99999924619224001</v>
      </c>
      <c r="R34" s="10">
        <f t="shared" si="15"/>
        <v>0.99999924619224001</v>
      </c>
      <c r="S34" s="10">
        <f t="shared" si="16"/>
        <v>8.006800000000001E-6</v>
      </c>
      <c r="T34" s="10">
        <f t="shared" si="17"/>
        <v>8.006800000000001E-6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8"/>
        <v>0</v>
      </c>
      <c r="Y34" s="10">
        <f t="shared" si="9"/>
        <v>7.538077599900106E-7</v>
      </c>
      <c r="Z34" s="26">
        <f t="shared" si="10"/>
        <v>7.538077599900106E-7</v>
      </c>
    </row>
    <row r="35" spans="2:26" x14ac:dyDescent="0.25">
      <c r="B35" s="8" t="s">
        <v>114</v>
      </c>
      <c r="C35" s="9">
        <v>10.885999999999999</v>
      </c>
      <c r="D35" s="9">
        <v>11.478999999999999</v>
      </c>
      <c r="E35" s="23" t="s">
        <v>17</v>
      </c>
      <c r="F35" s="8" t="s">
        <v>21</v>
      </c>
      <c r="G35" s="10">
        <v>4.0000000000000002E-9</v>
      </c>
      <c r="H35" s="26">
        <v>5.5655200000000009E-9</v>
      </c>
      <c r="I35" s="8" t="s">
        <v>18</v>
      </c>
      <c r="J35" s="10"/>
      <c r="K35" s="26"/>
      <c r="L35" s="31">
        <f t="shared" si="11"/>
        <v>4.0000000000000002E-9</v>
      </c>
      <c r="M35" s="10">
        <f t="shared" si="12"/>
        <v>5.5655200000000009E-9</v>
      </c>
      <c r="N35" s="11">
        <f t="shared" si="13"/>
        <v>1.3913800000000001</v>
      </c>
      <c r="O35" s="32" t="str">
        <f t="shared" si="3"/>
        <v>+III</v>
      </c>
      <c r="Q35" s="31">
        <f t="shared" si="14"/>
        <v>0.99999999443447996</v>
      </c>
      <c r="R35" s="10">
        <f t="shared" si="15"/>
        <v>0.99999999443447996</v>
      </c>
      <c r="S35" s="10">
        <f t="shared" si="16"/>
        <v>5.9200000000000007E-8</v>
      </c>
      <c r="T35" s="10">
        <f t="shared" si="17"/>
        <v>5.9200000000000007E-8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duidingsklassen'!$E$13:$E$20,0),1)</f>
        <v>1</v>
      </c>
      <c r="W35" s="9" t="str">
        <f>INDEX('Normen en duidingsklassen'!$D$13:$D$20,V35)</f>
        <v>+III</v>
      </c>
      <c r="X35" s="9" t="b">
        <f t="shared" si="8"/>
        <v>0</v>
      </c>
      <c r="Y35" s="10">
        <f t="shared" si="9"/>
        <v>5.5655200448256892E-9</v>
      </c>
      <c r="Z35" s="26">
        <f t="shared" si="10"/>
        <v>5.5655200448256892E-9</v>
      </c>
    </row>
    <row r="36" spans="2:26" x14ac:dyDescent="0.25">
      <c r="B36" s="8" t="s">
        <v>115</v>
      </c>
      <c r="C36" s="9">
        <v>11.478999999999999</v>
      </c>
      <c r="D36" s="9">
        <v>14.391</v>
      </c>
      <c r="E36" s="23" t="s">
        <v>17</v>
      </c>
      <c r="F36" s="8" t="s">
        <v>21</v>
      </c>
      <c r="G36" s="10">
        <v>1.5416800000000001E-5</v>
      </c>
      <c r="H36" s="26">
        <v>1.8717819520000005E-5</v>
      </c>
      <c r="I36" s="8" t="s">
        <v>17</v>
      </c>
      <c r="J36" s="10">
        <v>6.4060000000000002E-6</v>
      </c>
      <c r="K36" s="26">
        <v>1.8717819520000005E-5</v>
      </c>
      <c r="L36" s="31">
        <f t="shared" si="11"/>
        <v>6.4060000000000002E-6</v>
      </c>
      <c r="M36" s="10">
        <f t="shared" si="12"/>
        <v>1.8717819520000005E-5</v>
      </c>
      <c r="N36" s="11">
        <f t="shared" si="13"/>
        <v>2.921920000000001</v>
      </c>
      <c r="O36" s="32" t="str">
        <f t="shared" si="3"/>
        <v>+II</v>
      </c>
      <c r="Q36" s="31">
        <f t="shared" si="14"/>
        <v>0.99998128218047999</v>
      </c>
      <c r="R36" s="10">
        <f t="shared" si="15"/>
        <v>0.99998128218047999</v>
      </c>
      <c r="S36" s="10">
        <f t="shared" si="16"/>
        <v>9.4808800000000006E-5</v>
      </c>
      <c r="T36" s="10">
        <f t="shared" si="17"/>
        <v>9.4808800000000006E-5</v>
      </c>
      <c r="U36" s="9">
        <f t="array" ref="U36">MIN(IF('Normen en duidingsklassen'!$E$13:$E$20&gt;=$M36,'Normen en duidingsklassen'!$E$13:$E$20))</f>
        <v>3.3333333333333335E-5</v>
      </c>
      <c r="V36" s="9">
        <f>IFERROR(MATCH($U36,'Normen en duidingsklassen'!$E$13:$E$20,0),1)</f>
        <v>2</v>
      </c>
      <c r="W36" s="9" t="str">
        <f>INDEX('Normen en duidingsklassen'!$D$13:$D$20,V36)</f>
        <v>+II</v>
      </c>
      <c r="X36" s="9" t="b">
        <f t="shared" si="8"/>
        <v>0</v>
      </c>
      <c r="Y36" s="10">
        <f t="shared" si="9"/>
        <v>1.8717819520008838E-5</v>
      </c>
      <c r="Z36" s="26">
        <f t="shared" si="10"/>
        <v>1.8717819520008838E-5</v>
      </c>
    </row>
    <row r="37" spans="2:26" x14ac:dyDescent="0.25">
      <c r="B37" s="8" t="s">
        <v>116</v>
      </c>
      <c r="C37" s="9">
        <v>14.391</v>
      </c>
      <c r="D37" s="9">
        <v>15.9</v>
      </c>
      <c r="E37" s="23" t="s">
        <v>17</v>
      </c>
      <c r="F37" s="8" t="s">
        <v>21</v>
      </c>
      <c r="G37" s="10">
        <v>5.9999999999999995E-8</v>
      </c>
      <c r="H37" s="26">
        <v>1.197564E-7</v>
      </c>
      <c r="I37" s="8" t="s">
        <v>18</v>
      </c>
      <c r="J37" s="10"/>
      <c r="K37" s="26"/>
      <c r="L37" s="31">
        <f t="shared" si="11"/>
        <v>5.9999999999999995E-8</v>
      </c>
      <c r="M37" s="10">
        <f t="shared" si="12"/>
        <v>1.197564E-7</v>
      </c>
      <c r="N37" s="11">
        <f t="shared" si="13"/>
        <v>1.9959400000000003</v>
      </c>
      <c r="O37" s="32" t="str">
        <f t="shared" si="3"/>
        <v>+III</v>
      </c>
      <c r="Q37" s="31">
        <f t="shared" si="14"/>
        <v>0.99999988024359998</v>
      </c>
      <c r="R37" s="10">
        <f t="shared" si="15"/>
        <v>0.99999988024359998</v>
      </c>
      <c r="S37" s="10">
        <f t="shared" si="16"/>
        <v>8.8800000000000001E-7</v>
      </c>
      <c r="T37" s="10">
        <f t="shared" si="17"/>
        <v>8.8800000000000001E-7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duidingsklassen'!$E$13:$E$20,0),1)</f>
        <v>1</v>
      </c>
      <c r="W37" s="9" t="str">
        <f>INDEX('Normen en duidingsklassen'!$D$13:$D$20,V37)</f>
        <v>+III</v>
      </c>
      <c r="X37" s="9" t="b">
        <f t="shared" si="8"/>
        <v>0</v>
      </c>
      <c r="Y37" s="10">
        <f t="shared" si="9"/>
        <v>1.1975640001882226E-7</v>
      </c>
      <c r="Z37" s="26">
        <f t="shared" si="10"/>
        <v>1.1975640001882226E-7</v>
      </c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74" priority="15">
      <formula>IF($E15="Nee",TRUE,FALSE)</formula>
    </cfRule>
  </conditionalFormatting>
  <conditionalFormatting sqref="J15:K18 J27:K32 J24:J26 J22:K23 J19:J21 J35:K35 J33:J34 J37:K40 J36">
    <cfRule type="expression" dxfId="73" priority="14">
      <formula>IF($I15="Nee",TRUE,FALSE)</formula>
    </cfRule>
  </conditionalFormatting>
  <conditionalFormatting sqref="O15:O40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4:K26">
    <cfRule type="expression" dxfId="69" priority="4">
      <formula>IF($E24="Nee",TRUE,FALSE)</formula>
    </cfRule>
  </conditionalFormatting>
  <conditionalFormatting sqref="K19:K21">
    <cfRule type="expression" dxfId="68" priority="3">
      <formula>IF($E19="Nee",TRUE,FALSE)</formula>
    </cfRule>
  </conditionalFormatting>
  <conditionalFormatting sqref="K33:K34">
    <cfRule type="expression" dxfId="67" priority="2">
      <formula>IF($E33="Nee",TRUE,FALSE)</formula>
    </cfRule>
  </conditionalFormatting>
  <conditionalFormatting sqref="K36">
    <cfRule type="expression" dxfId="66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7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127</v>
      </c>
    </row>
    <row r="6" spans="2:24" x14ac:dyDescent="0.25">
      <c r="B6" s="39" t="s">
        <v>44</v>
      </c>
      <c r="C6" s="26" t="str">
        <f>IFERROR(IF(C5="P1",1-PRODUCT(M15:M75),MAX(O15:O75)),"GR")</f>
        <v>GR</v>
      </c>
    </row>
    <row r="7" spans="2:24" x14ac:dyDescent="0.25">
      <c r="B7" s="39" t="s">
        <v>38</v>
      </c>
      <c r="C7" s="26">
        <f>IF(C5="P1",1-PRODUCT(N15:N75),MAX(P15:P75))</f>
        <v>1.0312800000000001E-3</v>
      </c>
    </row>
    <row r="8" spans="2:24" x14ac:dyDescent="0.25">
      <c r="B8" s="39" t="s">
        <v>29</v>
      </c>
      <c r="C8" s="26" t="str">
        <f>IFERROR(MAX(U15:U75),"GR")</f>
        <v>GR</v>
      </c>
    </row>
    <row r="9" spans="2:24" x14ac:dyDescent="0.25">
      <c r="B9" s="39" t="s">
        <v>123</v>
      </c>
      <c r="C9" s="26">
        <f>MAX(V15:V75)</f>
        <v>5.156400000000394E-4</v>
      </c>
    </row>
    <row r="10" spans="2:24" x14ac:dyDescent="0.25">
      <c r="B10" s="39" t="s">
        <v>36</v>
      </c>
      <c r="C10" s="26" t="str">
        <f>IFERROR(1-PRODUCT(M15:M75),"GR")</f>
        <v>GR</v>
      </c>
    </row>
    <row r="11" spans="2:24" ht="15.75" thickBot="1" x14ac:dyDescent="0.3">
      <c r="B11" s="40" t="s">
        <v>124</v>
      </c>
      <c r="C11" s="27">
        <f>1-PRODUCT(N15:N75)</f>
        <v>1.3040804372060899E-3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0.77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16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" si="2">IF(AND(F15="Geen faalkans",H15="Nee"),1,1-J15)</f>
        <v>0.99999999803588635</v>
      </c>
      <c r="N15" s="10">
        <f t="shared" ref="N15" si="3">IF(J15="-",1,M15)</f>
        <v>0.99999999803588635</v>
      </c>
      <c r="O15" s="10">
        <f t="shared" ref="O15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 t="shared" ref="V15" si="5">1-N15</f>
        <v>1.9641136494996658E-9</v>
      </c>
      <c r="W15" s="1"/>
      <c r="X15" s="1"/>
    </row>
    <row r="16" spans="2:24" x14ac:dyDescent="0.25">
      <c r="B16" s="8" t="s">
        <v>9</v>
      </c>
      <c r="C16" s="9">
        <v>0.77</v>
      </c>
      <c r="D16" s="9">
        <v>1.1890000000000001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ref="M16:M37" si="6">IF(AND(F16="Geen faalkans",H16="Nee"),1,1-J16)</f>
        <v>0.99999999687236685</v>
      </c>
      <c r="N16" s="10">
        <f t="shared" ref="N16:N37" si="7">IF(J16="-",1,M16)</f>
        <v>0.99999999687236685</v>
      </c>
      <c r="O16" s="10">
        <f t="shared" ref="O16:O37" si="8">IF(AND(F16="Geen faalkans",H16="Nee"),0,J16*$C$3)</f>
        <v>6.2552663408820453E-9</v>
      </c>
      <c r="P16" s="10">
        <f t="shared" ref="P16:P37" si="9">IF(J16="-",0,O16)</f>
        <v>6.2552663408820453E-9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10">IF($E16="Ja",IF($H16="Ja",NOT(ISNUMBER($I16)),FALSE),FALSE)</f>
        <v>0</v>
      </c>
      <c r="U16" s="10">
        <f t="shared" ref="U16:U37" si="11">1-M16</f>
        <v>3.1276331524665579E-9</v>
      </c>
      <c r="V16" s="26">
        <f t="shared" ref="V16:V37" si="12">1-N16</f>
        <v>3.1276331524665579E-9</v>
      </c>
    </row>
    <row r="17" spans="2:22" x14ac:dyDescent="0.25">
      <c r="B17" s="8" t="s">
        <v>10</v>
      </c>
      <c r="C17" s="9">
        <v>1.1890000000000001</v>
      </c>
      <c r="D17" s="9">
        <v>1.5229999999999999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>IF($E17="Nee",0,IF(H17="Ja",IF(ISNUMBER(I17),I17,"-"),IF(ISNUMBER(G17),G17,"-")))</f>
        <v>2.5652582353556301E-15</v>
      </c>
      <c r="K17" s="32" t="str">
        <f t="shared" si="1"/>
        <v>+III</v>
      </c>
      <c r="M17" s="31">
        <f t="shared" si="6"/>
        <v>0.99999999999999745</v>
      </c>
      <c r="N17" s="10">
        <f t="shared" si="7"/>
        <v>0.99999999999999745</v>
      </c>
      <c r="O17" s="10">
        <f t="shared" si="8"/>
        <v>5.1305164707112601E-15</v>
      </c>
      <c r="P17" s="10">
        <f t="shared" si="9"/>
        <v>5.1305164707112601E-15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10"/>
        <v>0</v>
      </c>
      <c r="U17" s="10">
        <f t="shared" si="11"/>
        <v>2.55351295663786E-15</v>
      </c>
      <c r="V17" s="26">
        <f t="shared" si="12"/>
        <v>2.55351295663786E-15</v>
      </c>
    </row>
    <row r="18" spans="2:22" x14ac:dyDescent="0.25">
      <c r="B18" s="8" t="s">
        <v>11</v>
      </c>
      <c r="C18" s="9">
        <v>1.5229999999999999</v>
      </c>
      <c r="D18" s="9">
        <v>1.8029999999999999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ref="J18" si="13">IF($E18="Nee",0,IF(H18="Ja",IF(ISNUMBER(I18),I18,"-"),IF(ISNUMBER(G18),G18,"-")))</f>
        <v>1.8534288464751555E-21</v>
      </c>
      <c r="K18" s="32" t="str">
        <f t="shared" si="1"/>
        <v>+III</v>
      </c>
      <c r="M18" s="31">
        <f t="shared" si="6"/>
        <v>1</v>
      </c>
      <c r="N18" s="10">
        <f t="shared" si="7"/>
        <v>1</v>
      </c>
      <c r="O18" s="10">
        <f t="shared" si="8"/>
        <v>3.706857692950311E-21</v>
      </c>
      <c r="P18" s="10">
        <f t="shared" si="9"/>
        <v>3.706857692950311E-21</v>
      </c>
      <c r="Q18" s="9">
        <f t="array" ref="Q18">MIN(IF('Normen en duidingsklassen'!$E$13:$E$20&gt;$J18,'Normen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10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1.8029999999999999</v>
      </c>
      <c r="D19" s="9">
        <v>2.7610000000000001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ref="J19:J37" si="14">IF($E19="Nee",0,IF(H19="Ja",IF(ISNUMBER(I19),I19,"-"),IF(ISNUMBER(G19),G19,"-")))</f>
        <v>1.2995145240627691E-4</v>
      </c>
      <c r="K19" s="32" t="str">
        <f t="shared" si="1"/>
        <v>+I</v>
      </c>
      <c r="M19" s="31">
        <f t="shared" si="6"/>
        <v>0.99987004854759376</v>
      </c>
      <c r="N19" s="10">
        <f t="shared" si="7"/>
        <v>0.99987004854759376</v>
      </c>
      <c r="O19" s="10">
        <f t="shared" si="8"/>
        <v>2.5990290481255383E-4</v>
      </c>
      <c r="P19" s="10">
        <f t="shared" si="9"/>
        <v>2.5990290481255383E-4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10"/>
        <v>0</v>
      </c>
      <c r="U19" s="10">
        <f t="shared" si="11"/>
        <v>1.2995145240624062E-4</v>
      </c>
      <c r="V19" s="26">
        <f t="shared" si="12"/>
        <v>1.2995145240624062E-4</v>
      </c>
    </row>
    <row r="20" spans="2:22" x14ac:dyDescent="0.25">
      <c r="B20" s="8" t="s">
        <v>13</v>
      </c>
      <c r="C20" s="9">
        <v>2.7610000000000001</v>
      </c>
      <c r="D20" s="9">
        <v>3.5329999999999999</v>
      </c>
      <c r="E20" s="23" t="s">
        <v>17</v>
      </c>
      <c r="F20" s="8" t="s">
        <v>23</v>
      </c>
      <c r="G20" s="26">
        <v>3.5872904220190608E-7</v>
      </c>
      <c r="H20" s="8" t="s">
        <v>18</v>
      </c>
      <c r="I20" s="26"/>
      <c r="J20" s="10">
        <f t="shared" si="14"/>
        <v>3.5872904220190608E-7</v>
      </c>
      <c r="K20" s="32" t="str">
        <f t="shared" si="1"/>
        <v>+III</v>
      </c>
      <c r="M20" s="31">
        <f t="shared" si="6"/>
        <v>0.99999964127095775</v>
      </c>
      <c r="N20" s="10">
        <f t="shared" si="7"/>
        <v>0.99999964127095775</v>
      </c>
      <c r="O20" s="10">
        <f t="shared" si="8"/>
        <v>7.1745808440381216E-7</v>
      </c>
      <c r="P20" s="10">
        <f t="shared" si="9"/>
        <v>7.1745808440381216E-7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10"/>
        <v>0</v>
      </c>
      <c r="U20" s="10">
        <f t="shared" si="11"/>
        <v>3.5872904224909519E-7</v>
      </c>
      <c r="V20" s="26">
        <f t="shared" si="12"/>
        <v>3.5872904224909519E-7</v>
      </c>
    </row>
    <row r="21" spans="2:22" x14ac:dyDescent="0.25">
      <c r="B21" s="8" t="s">
        <v>14</v>
      </c>
      <c r="C21" s="9">
        <v>3.5329999999999999</v>
      </c>
      <c r="D21" s="9">
        <v>3.673</v>
      </c>
      <c r="E21" s="23" t="s">
        <v>17</v>
      </c>
      <c r="F21" s="8" t="s">
        <v>23</v>
      </c>
      <c r="G21" s="26">
        <v>1.5473173628391513E-10</v>
      </c>
      <c r="H21" s="8" t="s">
        <v>18</v>
      </c>
      <c r="I21" s="26"/>
      <c r="J21" s="10">
        <f t="shared" si="14"/>
        <v>1.5473173628391513E-10</v>
      </c>
      <c r="K21" s="32" t="str">
        <f t="shared" si="1"/>
        <v>+III</v>
      </c>
      <c r="M21" s="31">
        <f t="shared" si="6"/>
        <v>0.99999999984526822</v>
      </c>
      <c r="N21" s="10">
        <f t="shared" si="7"/>
        <v>0.99999999984526822</v>
      </c>
      <c r="O21" s="10">
        <f t="shared" si="8"/>
        <v>3.0946347256783025E-10</v>
      </c>
      <c r="P21" s="10">
        <f t="shared" si="9"/>
        <v>3.0946347256783025E-10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10"/>
        <v>0</v>
      </c>
      <c r="U21" s="10">
        <f t="shared" si="11"/>
        <v>1.5473178294200807E-10</v>
      </c>
      <c r="V21" s="26">
        <f t="shared" si="12"/>
        <v>1.5473178294200807E-10</v>
      </c>
    </row>
    <row r="22" spans="2:22" x14ac:dyDescent="0.25">
      <c r="B22" s="8" t="s">
        <v>15</v>
      </c>
      <c r="C22" s="9">
        <v>3.673</v>
      </c>
      <c r="D22" s="9">
        <v>5.0049999999999999</v>
      </c>
      <c r="E22" s="23" t="s">
        <v>17</v>
      </c>
      <c r="F22" s="8" t="s">
        <v>23</v>
      </c>
      <c r="G22" s="26">
        <v>5.8550747406143584E-6</v>
      </c>
      <c r="H22" s="8" t="s">
        <v>18</v>
      </c>
      <c r="I22" s="26"/>
      <c r="J22" s="10">
        <f t="shared" si="14"/>
        <v>5.8550747406143584E-6</v>
      </c>
      <c r="K22" s="32" t="str">
        <f t="shared" si="1"/>
        <v>+II</v>
      </c>
      <c r="M22" s="31">
        <f t="shared" si="6"/>
        <v>0.9999941449252594</v>
      </c>
      <c r="N22" s="10">
        <f t="shared" si="7"/>
        <v>0.9999941449252594</v>
      </c>
      <c r="O22" s="10">
        <f t="shared" si="8"/>
        <v>1.1710149481228717E-5</v>
      </c>
      <c r="P22" s="10">
        <f t="shared" si="9"/>
        <v>1.1710149481228717E-5</v>
      </c>
      <c r="Q22" s="9">
        <f t="array" ref="Q22">MIN(IF('Normen en duidingsklassen'!$E$13:$E$20&gt;$J22,'Normen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10"/>
        <v>0</v>
      </c>
      <c r="U22" s="10">
        <f t="shared" si="11"/>
        <v>5.8550747406016512E-6</v>
      </c>
      <c r="V22" s="26">
        <f t="shared" si="12"/>
        <v>5.8550747406016512E-6</v>
      </c>
    </row>
    <row r="23" spans="2:22" x14ac:dyDescent="0.25">
      <c r="B23" s="8" t="s">
        <v>16</v>
      </c>
      <c r="C23" s="9">
        <v>5.0049999999999999</v>
      </c>
      <c r="D23" s="9">
        <v>5.2990000000000004</v>
      </c>
      <c r="E23" s="23" t="s">
        <v>17</v>
      </c>
      <c r="F23" s="8" t="s">
        <v>22</v>
      </c>
      <c r="G23" s="26"/>
      <c r="H23" s="8" t="s">
        <v>17</v>
      </c>
      <c r="I23" s="26">
        <v>1.5646E-4</v>
      </c>
      <c r="J23" s="10">
        <f t="shared" si="14"/>
        <v>1.5646E-4</v>
      </c>
      <c r="K23" s="32" t="str">
        <f t="shared" si="1"/>
        <v>+I</v>
      </c>
      <c r="M23" s="31">
        <f t="shared" si="6"/>
        <v>0.99984353999999998</v>
      </c>
      <c r="N23" s="10">
        <f t="shared" si="7"/>
        <v>0.99984353999999998</v>
      </c>
      <c r="O23" s="10">
        <f t="shared" si="8"/>
        <v>3.1292000000000001E-4</v>
      </c>
      <c r="P23" s="10">
        <f t="shared" si="9"/>
        <v>3.1292000000000001E-4</v>
      </c>
      <c r="Q23" s="9">
        <f t="array" ref="Q23">MIN(IF('Normen en duidingsklassen'!$E$13:$E$20&gt;$J23,'Normen en duidingsklassen'!$E$13:$E$20))</f>
        <v>3.3333333333333338E-4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10"/>
        <v>0</v>
      </c>
      <c r="U23" s="10">
        <f t="shared" si="11"/>
        <v>1.5646000000002491E-4</v>
      </c>
      <c r="V23" s="26">
        <f t="shared" si="12"/>
        <v>1.5646000000002491E-4</v>
      </c>
    </row>
    <row r="24" spans="2:22" x14ac:dyDescent="0.25">
      <c r="B24" s="8" t="s">
        <v>103</v>
      </c>
      <c r="C24" s="9">
        <v>5.2990000000000004</v>
      </c>
      <c r="D24" s="9">
        <v>5.7690000000000001</v>
      </c>
      <c r="E24" s="23" t="s">
        <v>17</v>
      </c>
      <c r="F24" s="8" t="s">
        <v>23</v>
      </c>
      <c r="G24" s="26">
        <v>2.6801552108790942E-24</v>
      </c>
      <c r="H24" s="8" t="s">
        <v>18</v>
      </c>
      <c r="I24" s="26"/>
      <c r="J24" s="10">
        <f t="shared" si="14"/>
        <v>2.6801552108790942E-24</v>
      </c>
      <c r="K24" s="32" t="str">
        <f t="shared" si="1"/>
        <v>+III</v>
      </c>
      <c r="M24" s="31">
        <f t="shared" si="6"/>
        <v>1</v>
      </c>
      <c r="N24" s="10">
        <f t="shared" si="7"/>
        <v>1</v>
      </c>
      <c r="O24" s="10">
        <f t="shared" si="8"/>
        <v>5.3603104217581883E-24</v>
      </c>
      <c r="P24" s="10">
        <f t="shared" si="9"/>
        <v>5.3603104217581883E-24</v>
      </c>
      <c r="Q24" s="9">
        <f t="array" ref="Q24">MIN(IF('Normen en duidingsklassen'!$E$13:$E$20&gt;$J24,'Normen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10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104</v>
      </c>
      <c r="C25" s="9">
        <v>5.7690000000000001</v>
      </c>
      <c r="D25" s="9">
        <v>6.5860000000000003</v>
      </c>
      <c r="E25" s="23" t="s">
        <v>17</v>
      </c>
      <c r="F25" s="8" t="s">
        <v>23</v>
      </c>
      <c r="G25" s="26">
        <v>1.0373035146118532E-11</v>
      </c>
      <c r="H25" s="8" t="s">
        <v>18</v>
      </c>
      <c r="I25" s="26"/>
      <c r="J25" s="10">
        <f t="shared" si="14"/>
        <v>1.0373035146118532E-11</v>
      </c>
      <c r="K25" s="32" t="str">
        <f t="shared" si="1"/>
        <v>+III</v>
      </c>
      <c r="M25" s="31">
        <f t="shared" si="6"/>
        <v>0.99999999998962696</v>
      </c>
      <c r="N25" s="10">
        <f t="shared" si="7"/>
        <v>0.99999999998962696</v>
      </c>
      <c r="O25" s="10">
        <f t="shared" si="8"/>
        <v>2.0746070292237064E-11</v>
      </c>
      <c r="P25" s="10">
        <f t="shared" si="9"/>
        <v>2.0746070292237064E-11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10"/>
        <v>0</v>
      </c>
      <c r="U25" s="10">
        <f t="shared" si="11"/>
        <v>1.0373035763677763E-11</v>
      </c>
      <c r="V25" s="26">
        <f t="shared" si="12"/>
        <v>1.0373035763677763E-11</v>
      </c>
    </row>
    <row r="26" spans="2:22" x14ac:dyDescent="0.25">
      <c r="B26" s="8" t="s">
        <v>105</v>
      </c>
      <c r="C26" s="9">
        <v>6.5860000000000003</v>
      </c>
      <c r="D26" s="9">
        <v>6.81</v>
      </c>
      <c r="E26" s="23" t="s">
        <v>17</v>
      </c>
      <c r="F26" s="8" t="s">
        <v>23</v>
      </c>
      <c r="G26" s="26">
        <v>5.0187976427929267E-5</v>
      </c>
      <c r="H26" s="8" t="s">
        <v>18</v>
      </c>
      <c r="I26" s="26"/>
      <c r="J26" s="10">
        <f t="shared" si="14"/>
        <v>5.0187976427929267E-5</v>
      </c>
      <c r="K26" s="32" t="str">
        <f t="shared" si="1"/>
        <v>+I</v>
      </c>
      <c r="M26" s="31">
        <f t="shared" si="6"/>
        <v>0.99994981202357203</v>
      </c>
      <c r="N26" s="10">
        <f t="shared" si="7"/>
        <v>0.99994981202357203</v>
      </c>
      <c r="O26" s="10">
        <f t="shared" si="8"/>
        <v>1.0037595285585853E-4</v>
      </c>
      <c r="P26" s="10">
        <f t="shared" si="9"/>
        <v>1.0037595285585853E-4</v>
      </c>
      <c r="Q26" s="9">
        <f t="array" ref="Q26">MIN(IF('Normen en duidingsklassen'!$E$13:$E$20&gt;$J26,'Normen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10"/>
        <v>0</v>
      </c>
      <c r="U26" s="10">
        <f t="shared" si="11"/>
        <v>5.0187976427973346E-5</v>
      </c>
      <c r="V26" s="26">
        <f t="shared" si="12"/>
        <v>5.0187976427973346E-5</v>
      </c>
    </row>
    <row r="27" spans="2:22" x14ac:dyDescent="0.25">
      <c r="B27" s="8" t="s">
        <v>106</v>
      </c>
      <c r="C27" s="9">
        <v>6.81</v>
      </c>
      <c r="D27" s="9">
        <v>6.8840000000000003</v>
      </c>
      <c r="E27" s="23" t="s">
        <v>17</v>
      </c>
      <c r="F27" s="8" t="s">
        <v>22</v>
      </c>
      <c r="G27" s="26"/>
      <c r="H27" s="8" t="s">
        <v>17</v>
      </c>
      <c r="I27" s="26">
        <v>5.1564000000000004E-4</v>
      </c>
      <c r="J27" s="10">
        <f t="shared" si="14"/>
        <v>5.1564000000000004E-4</v>
      </c>
      <c r="K27" s="32" t="str">
        <f t="shared" si="1"/>
        <v>+0</v>
      </c>
      <c r="M27" s="31">
        <f t="shared" si="6"/>
        <v>0.99948435999999996</v>
      </c>
      <c r="N27" s="10">
        <f t="shared" si="7"/>
        <v>0.99948435999999996</v>
      </c>
      <c r="O27" s="10">
        <f t="shared" si="8"/>
        <v>1.0312800000000001E-3</v>
      </c>
      <c r="P27" s="10">
        <f t="shared" si="9"/>
        <v>1.0312800000000001E-3</v>
      </c>
      <c r="Q27" s="9">
        <f t="array" ref="Q27">MIN(IF('Normen en duidingsklassen'!$E$13:$E$20&gt;$J27,'Normen en duidingsklassen'!$E$13:$E$20))</f>
        <v>3.3333333333333335E-3</v>
      </c>
      <c r="R27" s="9">
        <f>IFERROR(MATCH($Q27,'Normen en duidingsklassen'!$E$13:$E$20,0),1)</f>
        <v>4</v>
      </c>
      <c r="S27" s="9" t="str">
        <f>INDEX('Normen en duidingsklassen'!$D$13:$D$20,R27)</f>
        <v>+0</v>
      </c>
      <c r="T27" s="9" t="b">
        <f t="shared" si="10"/>
        <v>0</v>
      </c>
      <c r="U27" s="10">
        <f t="shared" si="11"/>
        <v>5.156400000000394E-4</v>
      </c>
      <c r="V27" s="26">
        <f t="shared" si="12"/>
        <v>5.156400000000394E-4</v>
      </c>
    </row>
    <row r="28" spans="2:22" x14ac:dyDescent="0.25">
      <c r="B28" s="8" t="s">
        <v>107</v>
      </c>
      <c r="C28" s="9">
        <v>6.8840000000000003</v>
      </c>
      <c r="D28" s="9">
        <v>8.1240000000000006</v>
      </c>
      <c r="E28" s="23" t="s">
        <v>17</v>
      </c>
      <c r="F28" s="8" t="s">
        <v>23</v>
      </c>
      <c r="G28" s="26">
        <v>3.9532922440770923E-5</v>
      </c>
      <c r="H28" s="8" t="s">
        <v>18</v>
      </c>
      <c r="I28" s="26"/>
      <c r="J28" s="10">
        <f t="shared" si="14"/>
        <v>3.9532922440770923E-5</v>
      </c>
      <c r="K28" s="32" t="str">
        <f t="shared" si="1"/>
        <v>+I</v>
      </c>
      <c r="M28" s="31">
        <f t="shared" si="6"/>
        <v>0.99996046707755926</v>
      </c>
      <c r="N28" s="10">
        <f t="shared" si="7"/>
        <v>0.99996046707755926</v>
      </c>
      <c r="O28" s="10">
        <f t="shared" si="8"/>
        <v>7.9065844881541847E-5</v>
      </c>
      <c r="P28" s="10">
        <f t="shared" si="9"/>
        <v>7.9065844881541847E-5</v>
      </c>
      <c r="Q28" s="9">
        <f t="array" ref="Q28">MIN(IF('Normen en duidingsklassen'!$E$13:$E$20&gt;$J28,'Normen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10"/>
        <v>0</v>
      </c>
      <c r="U28" s="10">
        <f t="shared" si="11"/>
        <v>3.953292244074369E-5</v>
      </c>
      <c r="V28" s="26">
        <f t="shared" si="12"/>
        <v>3.953292244074369E-5</v>
      </c>
    </row>
    <row r="29" spans="2:22" x14ac:dyDescent="0.25">
      <c r="B29" s="8" t="s">
        <v>108</v>
      </c>
      <c r="C29" s="9">
        <v>8.1240000000000006</v>
      </c>
      <c r="D29" s="9">
        <v>9.9030000000000005</v>
      </c>
      <c r="E29" s="23" t="s">
        <v>17</v>
      </c>
      <c r="F29" s="8" t="s">
        <v>23</v>
      </c>
      <c r="G29" s="26">
        <v>3.1503664509537501E-7</v>
      </c>
      <c r="H29" s="8" t="s">
        <v>18</v>
      </c>
      <c r="I29" s="26"/>
      <c r="J29" s="10">
        <f t="shared" si="14"/>
        <v>3.1503664509537501E-7</v>
      </c>
      <c r="K29" s="32" t="str">
        <f t="shared" si="1"/>
        <v>+III</v>
      </c>
      <c r="M29" s="31">
        <f t="shared" si="6"/>
        <v>0.9999996849633549</v>
      </c>
      <c r="N29" s="10">
        <f t="shared" si="7"/>
        <v>0.9999996849633549</v>
      </c>
      <c r="O29" s="10">
        <f t="shared" si="8"/>
        <v>6.3007329019075002E-7</v>
      </c>
      <c r="P29" s="10">
        <f t="shared" si="9"/>
        <v>6.3007329019075002E-7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10"/>
        <v>0</v>
      </c>
      <c r="U29" s="10">
        <f t="shared" si="11"/>
        <v>3.1503664510434959E-7</v>
      </c>
      <c r="V29" s="26">
        <f t="shared" si="12"/>
        <v>3.1503664510434959E-7</v>
      </c>
    </row>
    <row r="30" spans="2:22" x14ac:dyDescent="0.25">
      <c r="B30" s="8" t="s">
        <v>109</v>
      </c>
      <c r="C30" s="9">
        <v>9.9030000000000005</v>
      </c>
      <c r="D30" s="9">
        <v>11.448</v>
      </c>
      <c r="E30" s="23" t="s">
        <v>17</v>
      </c>
      <c r="F30" s="8" t="s">
        <v>23</v>
      </c>
      <c r="G30" s="26">
        <v>1.3287392407987247E-2</v>
      </c>
      <c r="H30" s="8" t="s">
        <v>17</v>
      </c>
      <c r="I30" s="26"/>
      <c r="J30" s="10" t="str">
        <f t="shared" si="14"/>
        <v>-</v>
      </c>
      <c r="K30" s="32" t="str">
        <f t="shared" si="1"/>
        <v>D</v>
      </c>
      <c r="M30" s="31" t="e">
        <f t="shared" si="6"/>
        <v>#VALUE!</v>
      </c>
      <c r="N30" s="10">
        <f t="shared" si="7"/>
        <v>1</v>
      </c>
      <c r="O30" s="10" t="e">
        <f t="shared" si="8"/>
        <v>#VALUE!</v>
      </c>
      <c r="P30" s="10">
        <f t="shared" si="9"/>
        <v>0</v>
      </c>
      <c r="Q30" s="9">
        <f t="array" ref="Q30">MIN(IF('Normen en duidingsklassen'!$E$13:$E$20&gt;$J30,'Normen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10"/>
        <v>1</v>
      </c>
      <c r="U30" s="10" t="e">
        <f t="shared" si="11"/>
        <v>#VALUE!</v>
      </c>
      <c r="V30" s="26">
        <f t="shared" si="12"/>
        <v>0</v>
      </c>
    </row>
    <row r="31" spans="2:22" x14ac:dyDescent="0.25">
      <c r="B31" s="8" t="s">
        <v>110</v>
      </c>
      <c r="C31" s="9">
        <v>11.448</v>
      </c>
      <c r="D31" s="9">
        <v>12.476000000000001</v>
      </c>
      <c r="E31" s="23" t="s">
        <v>17</v>
      </c>
      <c r="F31" s="8" t="s">
        <v>23</v>
      </c>
      <c r="G31" s="26">
        <v>3.43182286944508E-5</v>
      </c>
      <c r="H31" s="8" t="s">
        <v>18</v>
      </c>
      <c r="I31" s="26"/>
      <c r="J31" s="10">
        <f t="shared" si="14"/>
        <v>3.43182286944508E-5</v>
      </c>
      <c r="K31" s="32" t="str">
        <f t="shared" si="1"/>
        <v>+I</v>
      </c>
      <c r="M31" s="31">
        <f t="shared" si="6"/>
        <v>0.99996568177130551</v>
      </c>
      <c r="N31" s="10">
        <f t="shared" si="7"/>
        <v>0.99996568177130551</v>
      </c>
      <c r="O31" s="10">
        <f t="shared" si="8"/>
        <v>6.86364573889016E-5</v>
      </c>
      <c r="P31" s="10">
        <f t="shared" si="9"/>
        <v>6.86364573889016E-5</v>
      </c>
      <c r="Q31" s="9">
        <f t="array" ref="Q31">MIN(IF('Normen en duidingsklassen'!$E$13:$E$20&gt;$J31,'Normen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10"/>
        <v>0</v>
      </c>
      <c r="U31" s="10">
        <f t="shared" si="11"/>
        <v>3.431822869448542E-5</v>
      </c>
      <c r="V31" s="26">
        <f t="shared" si="12"/>
        <v>3.431822869448542E-5</v>
      </c>
    </row>
    <row r="32" spans="2:22" x14ac:dyDescent="0.25">
      <c r="B32" s="8" t="s">
        <v>111</v>
      </c>
      <c r="C32" s="9">
        <v>12.476000000000001</v>
      </c>
      <c r="D32" s="9">
        <v>12.936</v>
      </c>
      <c r="E32" s="23" t="s">
        <v>17</v>
      </c>
      <c r="F32" s="8" t="s">
        <v>23</v>
      </c>
      <c r="G32" s="26">
        <v>4.6526342878221613E-8</v>
      </c>
      <c r="H32" s="8" t="s">
        <v>18</v>
      </c>
      <c r="I32" s="26"/>
      <c r="J32" s="10">
        <f t="shared" si="14"/>
        <v>4.6526342878221613E-8</v>
      </c>
      <c r="K32" s="32" t="str">
        <f t="shared" si="1"/>
        <v>+III</v>
      </c>
      <c r="M32" s="31">
        <f t="shared" si="6"/>
        <v>0.99999995347365711</v>
      </c>
      <c r="N32" s="10">
        <f t="shared" si="7"/>
        <v>0.99999995347365711</v>
      </c>
      <c r="O32" s="10">
        <f t="shared" si="8"/>
        <v>9.3052685756443225E-8</v>
      </c>
      <c r="P32" s="10">
        <f t="shared" si="9"/>
        <v>9.3052685756443225E-8</v>
      </c>
      <c r="Q32" s="9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10"/>
        <v>0</v>
      </c>
      <c r="U32" s="10">
        <f t="shared" si="11"/>
        <v>4.6526342889485761E-8</v>
      </c>
      <c r="V32" s="26">
        <f t="shared" si="12"/>
        <v>4.6526342889485761E-8</v>
      </c>
    </row>
    <row r="33" spans="2:22" x14ac:dyDescent="0.25">
      <c r="B33" s="8" t="s">
        <v>112</v>
      </c>
      <c r="C33" s="9">
        <v>12.936</v>
      </c>
      <c r="D33" s="9">
        <v>13.65</v>
      </c>
      <c r="E33" s="23" t="s">
        <v>17</v>
      </c>
      <c r="F33" s="8" t="s">
        <v>23</v>
      </c>
      <c r="G33" s="26">
        <v>4.4972158114100696E-8</v>
      </c>
      <c r="H33" s="8" t="s">
        <v>18</v>
      </c>
      <c r="I33" s="26"/>
      <c r="J33" s="10">
        <f t="shared" si="14"/>
        <v>4.4972158114100696E-8</v>
      </c>
      <c r="K33" s="32" t="str">
        <f t="shared" si="1"/>
        <v>+III</v>
      </c>
      <c r="M33" s="31">
        <f t="shared" si="6"/>
        <v>0.99999995502784189</v>
      </c>
      <c r="N33" s="10">
        <f t="shared" si="7"/>
        <v>0.99999995502784189</v>
      </c>
      <c r="O33" s="10">
        <f t="shared" si="8"/>
        <v>8.9944316228201392E-8</v>
      </c>
      <c r="P33" s="10">
        <f t="shared" si="9"/>
        <v>8.9944316228201392E-8</v>
      </c>
      <c r="Q33" s="9">
        <f t="array" ref="Q33">MIN(IF('Normen en duidingsklassen'!$E$13:$E$20&gt;$J33,'Normen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10"/>
        <v>0</v>
      </c>
      <c r="U33" s="10">
        <f t="shared" si="11"/>
        <v>4.4972158108613769E-8</v>
      </c>
      <c r="V33" s="26">
        <f t="shared" si="12"/>
        <v>4.4972158108613769E-8</v>
      </c>
    </row>
    <row r="34" spans="2:22" x14ac:dyDescent="0.25">
      <c r="B34" s="8" t="s">
        <v>113</v>
      </c>
      <c r="C34" s="9">
        <v>13.65</v>
      </c>
      <c r="D34" s="9">
        <v>13.964</v>
      </c>
      <c r="E34" s="23" t="s">
        <v>17</v>
      </c>
      <c r="F34" s="8" t="s">
        <v>23</v>
      </c>
      <c r="G34" s="26">
        <v>0.11195396513311832</v>
      </c>
      <c r="H34" s="8" t="s">
        <v>17</v>
      </c>
      <c r="I34" s="26">
        <v>5.4639999999999999E-5</v>
      </c>
      <c r="J34" s="10">
        <f t="shared" si="14"/>
        <v>5.4639999999999999E-5</v>
      </c>
      <c r="K34" s="32" t="str">
        <f t="shared" si="1"/>
        <v>+I</v>
      </c>
      <c r="M34" s="31">
        <f t="shared" si="6"/>
        <v>0.99994536000000001</v>
      </c>
      <c r="N34" s="10">
        <f t="shared" si="7"/>
        <v>0.99994536000000001</v>
      </c>
      <c r="O34" s="10">
        <f t="shared" si="8"/>
        <v>1.0928E-4</v>
      </c>
      <c r="P34" s="10">
        <f t="shared" si="9"/>
        <v>1.0928E-4</v>
      </c>
      <c r="Q34" s="9">
        <f t="array" ref="Q34">MIN(IF('Normen en duidingsklassen'!$E$13:$E$20&gt;$J34,'Normen en duidingsklassen'!$E$13:$E$20))</f>
        <v>3.3333333333333338E-4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10"/>
        <v>0</v>
      </c>
      <c r="U34" s="10">
        <f t="shared" si="11"/>
        <v>5.4639999999994693E-5</v>
      </c>
      <c r="V34" s="26">
        <f t="shared" si="12"/>
        <v>5.4639999999994693E-5</v>
      </c>
    </row>
    <row r="35" spans="2:22" x14ac:dyDescent="0.25">
      <c r="B35" s="8" t="s">
        <v>114</v>
      </c>
      <c r="C35" s="9">
        <v>13.964</v>
      </c>
      <c r="D35" s="9">
        <v>14.227</v>
      </c>
      <c r="E35" s="23" t="s">
        <v>17</v>
      </c>
      <c r="F35" s="8" t="s">
        <v>23</v>
      </c>
      <c r="G35" s="26">
        <v>2.8813047981749057E-7</v>
      </c>
      <c r="H35" s="8" t="s">
        <v>18</v>
      </c>
      <c r="I35" s="26"/>
      <c r="J35" s="10">
        <f t="shared" si="14"/>
        <v>2.8813047981749057E-7</v>
      </c>
      <c r="K35" s="32" t="str">
        <f t="shared" si="1"/>
        <v>+III</v>
      </c>
      <c r="M35" s="31">
        <f t="shared" si="6"/>
        <v>0.99999971186952019</v>
      </c>
      <c r="N35" s="10">
        <f t="shared" si="7"/>
        <v>0.99999971186952019</v>
      </c>
      <c r="O35" s="10">
        <f t="shared" si="8"/>
        <v>5.7626095963498115E-7</v>
      </c>
      <c r="P35" s="10">
        <f t="shared" si="9"/>
        <v>5.7626095963498115E-7</v>
      </c>
      <c r="Q35" s="9">
        <f t="array" ref="Q35">MIN(IF('Normen en duidingsklassen'!$E$13:$E$20&gt;$J35,'Normen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10"/>
        <v>0</v>
      </c>
      <c r="U35" s="10">
        <f t="shared" si="11"/>
        <v>2.8813047980857931E-7</v>
      </c>
      <c r="V35" s="26">
        <f t="shared" si="12"/>
        <v>2.8813047980857931E-7</v>
      </c>
    </row>
    <row r="36" spans="2:22" x14ac:dyDescent="0.25">
      <c r="B36" s="8" t="s">
        <v>115</v>
      </c>
      <c r="C36" s="9">
        <v>14.227</v>
      </c>
      <c r="D36" s="9">
        <v>14.369</v>
      </c>
      <c r="E36" s="23" t="s">
        <v>17</v>
      </c>
      <c r="F36" s="8" t="s">
        <v>23</v>
      </c>
      <c r="G36" s="26">
        <v>1.3278621596726633E-7</v>
      </c>
      <c r="H36" s="8" t="s">
        <v>18</v>
      </c>
      <c r="I36" s="26"/>
      <c r="J36" s="10">
        <f t="shared" si="14"/>
        <v>1.3278621596726633E-7</v>
      </c>
      <c r="K36" s="32" t="str">
        <f t="shared" si="1"/>
        <v>+III</v>
      </c>
      <c r="M36" s="31">
        <f t="shared" si="6"/>
        <v>0.99999986721378398</v>
      </c>
      <c r="N36" s="10">
        <f t="shared" si="7"/>
        <v>0.99999986721378398</v>
      </c>
      <c r="O36" s="10">
        <f t="shared" si="8"/>
        <v>2.6557243193453266E-7</v>
      </c>
      <c r="P36" s="10">
        <f t="shared" si="9"/>
        <v>2.6557243193453266E-7</v>
      </c>
      <c r="Q36" s="69">
        <f t="array" ref="Q36">MIN(IF('Normen en duidingsklassen'!$E$13:$E$20&gt;$J36,'Normen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10"/>
        <v>0</v>
      </c>
      <c r="U36" s="10">
        <f t="shared" si="11"/>
        <v>1.3278621602275109E-7</v>
      </c>
      <c r="V36" s="26">
        <f t="shared" si="12"/>
        <v>1.3278621602275109E-7</v>
      </c>
    </row>
    <row r="37" spans="2:22" x14ac:dyDescent="0.25">
      <c r="B37" s="8" t="s">
        <v>116</v>
      </c>
      <c r="C37" s="9">
        <v>14.369</v>
      </c>
      <c r="D37" s="9">
        <v>15.9</v>
      </c>
      <c r="E37" s="23" t="s">
        <v>17</v>
      </c>
      <c r="F37" s="8" t="s">
        <v>23</v>
      </c>
      <c r="G37" s="26">
        <v>3.1694634601441631E-4</v>
      </c>
      <c r="H37" s="8" t="s">
        <v>18</v>
      </c>
      <c r="I37" s="26"/>
      <c r="J37" s="10">
        <f t="shared" si="14"/>
        <v>3.1694634601441631E-4</v>
      </c>
      <c r="K37" s="32" t="str">
        <f t="shared" si="1"/>
        <v>+I</v>
      </c>
      <c r="M37" s="31">
        <f t="shared" si="6"/>
        <v>0.99968305365398558</v>
      </c>
      <c r="N37" s="10">
        <f t="shared" si="7"/>
        <v>0.99968305365398558</v>
      </c>
      <c r="O37" s="10">
        <f t="shared" si="8"/>
        <v>6.3389269202883262E-4</v>
      </c>
      <c r="P37" s="10">
        <f t="shared" si="9"/>
        <v>6.3389269202883262E-4</v>
      </c>
      <c r="Q37" s="69">
        <f t="array" ref="Q37">MIN(IF('Normen en duidingsklassen'!$E$13:$E$20&gt;$J37,'Normen en duidingsklassen'!$E$13:$E$20))</f>
        <v>3.3333333333333338E-4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10"/>
        <v>0</v>
      </c>
      <c r="U37" s="10">
        <f t="shared" si="11"/>
        <v>3.1694634601442395E-4</v>
      </c>
      <c r="V37" s="26">
        <f t="shared" si="12"/>
        <v>3.1694634601442395E-4</v>
      </c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123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124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ht="15.75" thickBot="1" x14ac:dyDescent="0.3">
      <c r="B15" s="41" t="s">
        <v>8</v>
      </c>
      <c r="C15" s="42">
        <v>0</v>
      </c>
      <c r="D15" s="42">
        <v>15.9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15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9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100</v>
      </c>
    </row>
    <row r="3" spans="2:24" x14ac:dyDescent="0.25">
      <c r="B3" s="35" t="s">
        <v>41</v>
      </c>
      <c r="C3" s="7">
        <v>3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122</v>
      </c>
    </row>
    <row r="6" spans="2:24" x14ac:dyDescent="0.25">
      <c r="B6" s="39" t="s">
        <v>44</v>
      </c>
      <c r="C6" s="26">
        <f>IFERROR(IF(C5="P1",1-PRODUCT(M15:M37),MAX(O15:O37)),"GR")</f>
        <v>3.9248867546426425E-4</v>
      </c>
    </row>
    <row r="7" spans="2:24" x14ac:dyDescent="0.25">
      <c r="B7" s="39" t="s">
        <v>38</v>
      </c>
      <c r="C7" s="26">
        <f>IF(C5="P1",1-PRODUCT(N15:N37),MAX(P15:P37))</f>
        <v>3.9248867546426425E-4</v>
      </c>
    </row>
    <row r="8" spans="2:24" x14ac:dyDescent="0.25">
      <c r="B8" s="39" t="s">
        <v>29</v>
      </c>
      <c r="C8" s="26">
        <f>IFERROR(MAX(U15:U37),"GR")</f>
        <v>1.5810871713328734E-4</v>
      </c>
    </row>
    <row r="9" spans="2:24" x14ac:dyDescent="0.25">
      <c r="B9" s="39" t="s">
        <v>123</v>
      </c>
      <c r="C9" s="26">
        <f>MAX(V15:V37)</f>
        <v>1.5810871713328734E-4</v>
      </c>
    </row>
    <row r="10" spans="2:24" x14ac:dyDescent="0.25">
      <c r="B10" s="39" t="s">
        <v>36</v>
      </c>
      <c r="C10" s="26">
        <f>IFERROR(1-PRODUCT(M15:M37),"GR")</f>
        <v>3.9248867546426425E-4</v>
      </c>
    </row>
    <row r="11" spans="2:24" ht="15.75" thickBot="1" x14ac:dyDescent="0.3">
      <c r="B11" s="40" t="s">
        <v>124</v>
      </c>
      <c r="C11" s="27">
        <f>1-PRODUCT(N15:N37)</f>
        <v>3.9248867546426425E-4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8" t="s">
        <v>23</v>
      </c>
      <c r="G15" s="25">
        <v>1.0913141588601724E-4</v>
      </c>
      <c r="H15" s="3" t="s">
        <v>17</v>
      </c>
      <c r="I15" s="25">
        <v>5.1463540000000004E-6</v>
      </c>
      <c r="J15" s="5">
        <f t="shared" ref="J15:J23" si="0">IF($E15="Nee",0,IF(H15="Ja",IF(ISNUMBER(I15),I15,"-"),IF(ISNUMBER(G15),G15,"-")))</f>
        <v>5.1463540000000004E-6</v>
      </c>
      <c r="K15" s="30" t="str">
        <f t="shared" ref="K15:K37" si="1">IF($E15="Nee","NR",IF(ISNUMBER($J15),S15,IF($T15,"D","ND")))</f>
        <v>+II</v>
      </c>
      <c r="M15" s="31">
        <f t="shared" ref="M15:M16" si="2">IF(AND(F15="Geen faalkans",H15="Nee"),1,1-J15)</f>
        <v>0.99999485364600005</v>
      </c>
      <c r="N15" s="10">
        <f t="shared" ref="N15:N16" si="3">IF(J15="-",1,M15)</f>
        <v>0.99999485364600005</v>
      </c>
      <c r="O15" s="10">
        <f t="shared" ref="O15:O16" si="4">IF(AND(F15="Geen faalkans",H15="Nee"),0,J15*$C$3)</f>
        <v>1.5439062000000002E-5</v>
      </c>
      <c r="P15" s="10">
        <f>IF(J15="-",0,O15)</f>
        <v>1.5439062000000002E-5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5.1463539999518915E-6</v>
      </c>
      <c r="V15" s="26">
        <f t="shared" ref="V15" si="5">1-N15</f>
        <v>5.1463539999518915E-6</v>
      </c>
      <c r="W15" s="1"/>
      <c r="X15" s="1"/>
    </row>
    <row r="16" spans="2:24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2.9415421410368993E-6</v>
      </c>
      <c r="H16" s="8" t="s">
        <v>18</v>
      </c>
      <c r="I16" s="26"/>
      <c r="J16" s="10">
        <f t="shared" si="0"/>
        <v>2.9415421410368993E-6</v>
      </c>
      <c r="K16" s="32" t="str">
        <f t="shared" si="1"/>
        <v>+III</v>
      </c>
      <c r="M16" s="31">
        <f t="shared" si="2"/>
        <v>0.99999705845785891</v>
      </c>
      <c r="N16" s="10">
        <f t="shared" si="3"/>
        <v>0.99999705845785891</v>
      </c>
      <c r="O16" s="10">
        <f t="shared" si="4"/>
        <v>8.8246264231106987E-6</v>
      </c>
      <c r="P16" s="10">
        <f t="shared" ref="P16:P17" si="6">IF(J16="-",0,O16)</f>
        <v>8.8246264231106987E-6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7">IF($E16="Ja",IF($H16="Ja",NOT(ISNUMBER($I16)),FALSE),FALSE)</f>
        <v>0</v>
      </c>
      <c r="U16" s="10">
        <f t="shared" ref="U16:U37" si="8">1-M16</f>
        <v>2.9415421410883269E-6</v>
      </c>
      <c r="V16" s="26">
        <f t="shared" ref="V16:V37" si="9">1-N16</f>
        <v>2.9415421410883269E-6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3.4080643649821685E-6</v>
      </c>
      <c r="H17" s="8" t="s">
        <v>18</v>
      </c>
      <c r="I17" s="26"/>
      <c r="J17" s="10">
        <f t="shared" si="0"/>
        <v>3.4080643649821685E-6</v>
      </c>
      <c r="K17" s="32" t="str">
        <f t="shared" si="1"/>
        <v>+II</v>
      </c>
      <c r="M17" s="31">
        <f t="shared" ref="M17:M23" si="10">IF(AND(F17="Geen faalkans",H17="Nee"),1,1-J17)</f>
        <v>0.99999659193563506</v>
      </c>
      <c r="N17" s="10">
        <f t="shared" ref="N17:N23" si="11">IF(J17="-",1,M17)</f>
        <v>0.99999659193563506</v>
      </c>
      <c r="O17" s="10">
        <f t="shared" ref="O17:O23" si="12">IF(AND(F17="Geen faalkans",H17="Nee"),0,J17*$C$3)</f>
        <v>1.0224193094946505E-5</v>
      </c>
      <c r="P17" s="10">
        <f t="shared" si="6"/>
        <v>1.0224193094946505E-5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7"/>
        <v>0</v>
      </c>
      <c r="U17" s="10">
        <f t="shared" si="8"/>
        <v>3.4080643649403441E-6</v>
      </c>
      <c r="V17" s="26">
        <f t="shared" si="9"/>
        <v>3.4080643649403441E-6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5.6922212522480635E-7</v>
      </c>
      <c r="H18" s="8" t="s">
        <v>18</v>
      </c>
      <c r="I18" s="26"/>
      <c r="J18" s="10">
        <f t="shared" si="0"/>
        <v>5.6922212522480635E-7</v>
      </c>
      <c r="K18" s="32" t="str">
        <f t="shared" si="1"/>
        <v>+III</v>
      </c>
      <c r="M18" s="31">
        <f t="shared" si="10"/>
        <v>0.99999943077787479</v>
      </c>
      <c r="N18" s="10">
        <f t="shared" si="11"/>
        <v>0.99999943077787479</v>
      </c>
      <c r="O18" s="10">
        <f t="shared" si="12"/>
        <v>1.7076663756744189E-6</v>
      </c>
      <c r="P18" s="10">
        <f t="shared" ref="P18:P23" si="13">IF(J18="-",0,O18)</f>
        <v>1.7076663756744189E-6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7"/>
        <v>0</v>
      </c>
      <c r="U18" s="10">
        <f t="shared" si="8"/>
        <v>5.6922212521293147E-7</v>
      </c>
      <c r="V18" s="26">
        <f t="shared" si="9"/>
        <v>5.6922212521293147E-7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6.0315133422688584E-9</v>
      </c>
      <c r="H19" s="8" t="s">
        <v>18</v>
      </c>
      <c r="I19" s="26"/>
      <c r="J19" s="10">
        <f t="shared" si="0"/>
        <v>6.0315133422688584E-9</v>
      </c>
      <c r="K19" s="32" t="str">
        <f t="shared" si="1"/>
        <v>+III</v>
      </c>
      <c r="M19" s="31">
        <f t="shared" si="10"/>
        <v>0.99999999396848671</v>
      </c>
      <c r="N19" s="10">
        <f t="shared" si="11"/>
        <v>0.99999999396848671</v>
      </c>
      <c r="O19" s="10">
        <f t="shared" si="12"/>
        <v>1.8094540026806574E-8</v>
      </c>
      <c r="P19" s="10">
        <f t="shared" si="13"/>
        <v>1.8094540026806574E-8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0</v>
      </c>
      <c r="U19" s="10">
        <f t="shared" si="8"/>
        <v>6.0315132888177914E-9</v>
      </c>
      <c r="V19" s="26">
        <f t="shared" si="9"/>
        <v>6.0315132888177914E-9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1.0024346242050283E-4</v>
      </c>
      <c r="H20" s="8" t="s">
        <v>17</v>
      </c>
      <c r="I20" s="26">
        <v>1.56E-4</v>
      </c>
      <c r="J20" s="10">
        <f t="shared" si="0"/>
        <v>1.56E-4</v>
      </c>
      <c r="K20" s="32" t="str">
        <f t="shared" si="1"/>
        <v>+I</v>
      </c>
      <c r="M20" s="31">
        <f t="shared" si="10"/>
        <v>0.99984399999999996</v>
      </c>
      <c r="N20" s="10">
        <f t="shared" si="11"/>
        <v>0.99984399999999996</v>
      </c>
      <c r="O20" s="10">
        <f t="shared" si="12"/>
        <v>4.6799999999999999E-4</v>
      </c>
      <c r="P20" s="10">
        <f t="shared" si="13"/>
        <v>4.6799999999999999E-4</v>
      </c>
      <c r="Q20" s="9">
        <f t="array" ref="Q20">MIN(IF('Normen en duidingsklassen'!$E$13:$E$20&gt;=$J20,'Normen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7"/>
        <v>0</v>
      </c>
      <c r="U20" s="10">
        <f t="shared" si="8"/>
        <v>1.5600000000004499E-4</v>
      </c>
      <c r="V20" s="26">
        <f t="shared" si="9"/>
        <v>1.5600000000004499E-4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1.2018518985150797E-7</v>
      </c>
      <c r="H21" s="8" t="s">
        <v>18</v>
      </c>
      <c r="I21" s="26"/>
      <c r="J21" s="10">
        <f t="shared" si="0"/>
        <v>1.2018518985150797E-7</v>
      </c>
      <c r="K21" s="32" t="str">
        <f t="shared" si="1"/>
        <v>+III</v>
      </c>
      <c r="M21" s="31">
        <f t="shared" si="10"/>
        <v>0.9999998798148102</v>
      </c>
      <c r="N21" s="10">
        <f t="shared" si="11"/>
        <v>0.9999998798148102</v>
      </c>
      <c r="O21" s="10">
        <f t="shared" si="12"/>
        <v>3.605555695545239E-7</v>
      </c>
      <c r="P21" s="10">
        <f t="shared" si="13"/>
        <v>3.605555695545239E-7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7"/>
        <v>0</v>
      </c>
      <c r="U21" s="10">
        <f t="shared" si="8"/>
        <v>1.2018518980028148E-7</v>
      </c>
      <c r="V21" s="26">
        <f t="shared" si="9"/>
        <v>1.2018518980028148E-7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4.135385674914819E-6</v>
      </c>
      <c r="H22" s="8" t="s">
        <v>18</v>
      </c>
      <c r="I22" s="26"/>
      <c r="J22" s="10">
        <f t="shared" si="0"/>
        <v>4.135385674914819E-6</v>
      </c>
      <c r="K22" s="32" t="str">
        <f t="shared" si="1"/>
        <v>+II</v>
      </c>
      <c r="M22" s="31">
        <f t="shared" si="10"/>
        <v>0.9999958646143251</v>
      </c>
      <c r="N22" s="10">
        <f t="shared" si="11"/>
        <v>0.9999958646143251</v>
      </c>
      <c r="O22" s="10">
        <f t="shared" si="12"/>
        <v>1.2406157024744457E-5</v>
      </c>
      <c r="P22" s="10">
        <f t="shared" si="13"/>
        <v>1.2406157024744457E-5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7"/>
        <v>0</v>
      </c>
      <c r="U22" s="10">
        <f t="shared" si="8"/>
        <v>4.1353856748971296E-6</v>
      </c>
      <c r="V22" s="26">
        <f t="shared" si="9"/>
        <v>4.1353856748971296E-6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6.3506951109548614E-7</v>
      </c>
      <c r="H23" s="8" t="s">
        <v>18</v>
      </c>
      <c r="I23" s="26"/>
      <c r="J23" s="10">
        <f t="shared" si="0"/>
        <v>6.3506951109548614E-7</v>
      </c>
      <c r="K23" s="32" t="str">
        <f t="shared" si="1"/>
        <v>+III</v>
      </c>
      <c r="M23" s="31">
        <f t="shared" si="10"/>
        <v>0.99999936493048891</v>
      </c>
      <c r="N23" s="10">
        <f t="shared" si="11"/>
        <v>0.99999936493048891</v>
      </c>
      <c r="O23" s="10">
        <f t="shared" si="12"/>
        <v>1.9052085332864584E-6</v>
      </c>
      <c r="P23" s="10">
        <f t="shared" si="13"/>
        <v>1.9052085332864584E-6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7"/>
        <v>0</v>
      </c>
      <c r="U23" s="10">
        <f t="shared" si="8"/>
        <v>6.350695110901583E-7</v>
      </c>
      <c r="V23" s="26">
        <f t="shared" si="9"/>
        <v>6.350695110901583E-7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2.3215737237528777E-5</v>
      </c>
      <c r="H24" s="8" t="s">
        <v>18</v>
      </c>
      <c r="I24" s="26"/>
      <c r="J24" s="10">
        <f t="shared" ref="J24:J37" si="14">IF($E24="Nee",0,IF(H24="Ja",IF(ISNUMBER(I24),I24,"-"),IF(ISNUMBER(G24),G24,"-")))</f>
        <v>2.3215737237528777E-5</v>
      </c>
      <c r="K24" s="32" t="str">
        <f t="shared" si="1"/>
        <v>+II</v>
      </c>
      <c r="M24" s="31">
        <f t="shared" ref="M24:M37" si="15">IF(AND(F24="Geen faalkans",H24="Nee"),1,1-J24)</f>
        <v>0.99997678426276249</v>
      </c>
      <c r="N24" s="10">
        <f t="shared" ref="N24:N37" si="16">IF(J24="-",1,M24)</f>
        <v>0.99997678426276249</v>
      </c>
      <c r="O24" s="10">
        <f t="shared" ref="O24:O37" si="17">IF(AND(F24="Geen faalkans",H24="Nee"),0,J24*$C$3)</f>
        <v>6.9647211712586338E-5</v>
      </c>
      <c r="P24" s="10">
        <f t="shared" ref="P24:P37" si="18">IF(J24="-",0,O24)</f>
        <v>6.9647211712586338E-5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7"/>
        <v>0</v>
      </c>
      <c r="U24" s="10">
        <f t="shared" si="8"/>
        <v>2.3215737237514134E-5</v>
      </c>
      <c r="V24" s="26">
        <f t="shared" si="9"/>
        <v>2.3215737237514134E-5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1.731991603991846E-6</v>
      </c>
      <c r="H25" s="8" t="s">
        <v>18</v>
      </c>
      <c r="I25" s="26"/>
      <c r="J25" s="10">
        <f t="shared" si="14"/>
        <v>1.731991603991846E-6</v>
      </c>
      <c r="K25" s="32" t="str">
        <f t="shared" si="1"/>
        <v>+III</v>
      </c>
      <c r="M25" s="31">
        <f t="shared" si="15"/>
        <v>0.99999826800839597</v>
      </c>
      <c r="N25" s="10">
        <f t="shared" si="16"/>
        <v>0.99999826800839597</v>
      </c>
      <c r="O25" s="10">
        <f t="shared" si="17"/>
        <v>5.1959748119755381E-6</v>
      </c>
      <c r="P25" s="10">
        <f t="shared" si="18"/>
        <v>5.1959748119755381E-6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7"/>
        <v>0</v>
      </c>
      <c r="U25" s="10">
        <f t="shared" si="8"/>
        <v>1.7319916040259287E-6</v>
      </c>
      <c r="V25" s="26">
        <f t="shared" si="9"/>
        <v>1.7319916040259287E-6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2.3979101036126601E-5</v>
      </c>
      <c r="H26" s="8" t="s">
        <v>18</v>
      </c>
      <c r="I26" s="26"/>
      <c r="J26" s="10">
        <f t="shared" si="14"/>
        <v>2.3979101036126601E-5</v>
      </c>
      <c r="K26" s="32" t="str">
        <f t="shared" si="1"/>
        <v>+II</v>
      </c>
      <c r="M26" s="31">
        <f t="shared" si="15"/>
        <v>0.99997602089896387</v>
      </c>
      <c r="N26" s="10">
        <f t="shared" si="16"/>
        <v>0.99997602089896387</v>
      </c>
      <c r="O26" s="10">
        <f t="shared" si="17"/>
        <v>7.1937303108379798E-5</v>
      </c>
      <c r="P26" s="10">
        <f t="shared" si="18"/>
        <v>7.1937303108379798E-5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7"/>
        <v>0</v>
      </c>
      <c r="U26" s="10">
        <f t="shared" si="8"/>
        <v>2.3979101036131212E-5</v>
      </c>
      <c r="V26" s="26">
        <f t="shared" si="9"/>
        <v>2.3979101036131212E-5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1.9514481321389091E-7</v>
      </c>
      <c r="H27" s="8" t="s">
        <v>18</v>
      </c>
      <c r="I27" s="26"/>
      <c r="J27" s="10">
        <f t="shared" si="14"/>
        <v>1.9514481321389091E-7</v>
      </c>
      <c r="K27" s="32" t="str">
        <f t="shared" si="1"/>
        <v>+III</v>
      </c>
      <c r="M27" s="31">
        <f t="shared" si="15"/>
        <v>0.9999998048551868</v>
      </c>
      <c r="N27" s="10">
        <f t="shared" si="16"/>
        <v>0.9999998048551868</v>
      </c>
      <c r="O27" s="10">
        <f t="shared" si="17"/>
        <v>5.854344396416727E-7</v>
      </c>
      <c r="P27" s="10">
        <f t="shared" si="18"/>
        <v>5.854344396416727E-7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7"/>
        <v>0</v>
      </c>
      <c r="U27" s="10">
        <f t="shared" si="8"/>
        <v>1.951448131976008E-7</v>
      </c>
      <c r="V27" s="26">
        <f t="shared" si="9"/>
        <v>1.951448131976008E-7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1.2584993903169144E-6</v>
      </c>
      <c r="H28" s="8" t="s">
        <v>18</v>
      </c>
      <c r="I28" s="26"/>
      <c r="J28" s="10">
        <f t="shared" si="14"/>
        <v>1.2584993903169144E-6</v>
      </c>
      <c r="K28" s="32" t="str">
        <f t="shared" si="1"/>
        <v>+III</v>
      </c>
      <c r="M28" s="31">
        <f t="shared" si="15"/>
        <v>0.99999874150060963</v>
      </c>
      <c r="N28" s="10">
        <f t="shared" si="16"/>
        <v>0.99999874150060963</v>
      </c>
      <c r="O28" s="10">
        <f t="shared" si="17"/>
        <v>3.7754981709507433E-6</v>
      </c>
      <c r="P28" s="10">
        <f t="shared" si="18"/>
        <v>3.7754981709507433E-6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7"/>
        <v>0</v>
      </c>
      <c r="U28" s="10">
        <f t="shared" si="8"/>
        <v>1.2584993903663744E-6</v>
      </c>
      <c r="V28" s="26">
        <f t="shared" si="9"/>
        <v>1.2584993903663744E-6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7.5054454911286574E-7</v>
      </c>
      <c r="H29" s="8" t="s">
        <v>18</v>
      </c>
      <c r="I29" s="26"/>
      <c r="J29" s="10">
        <f t="shared" si="14"/>
        <v>7.5054454911286574E-7</v>
      </c>
      <c r="K29" s="32" t="str">
        <f t="shared" si="1"/>
        <v>+III</v>
      </c>
      <c r="M29" s="31">
        <f t="shared" si="15"/>
        <v>0.99999924945545093</v>
      </c>
      <c r="N29" s="10">
        <f t="shared" si="16"/>
        <v>0.99999924945545093</v>
      </c>
      <c r="O29" s="10">
        <f t="shared" si="17"/>
        <v>2.2516336473385971E-6</v>
      </c>
      <c r="P29" s="10">
        <f t="shared" si="18"/>
        <v>2.2516336473385971E-6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7"/>
        <v>0</v>
      </c>
      <c r="U29" s="10">
        <f t="shared" si="8"/>
        <v>7.5054454906631207E-7</v>
      </c>
      <c r="V29" s="26">
        <f t="shared" si="9"/>
        <v>7.5054454906631207E-7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4.2578258890842331E-2</v>
      </c>
      <c r="H30" s="8" t="s">
        <v>17</v>
      </c>
      <c r="I30" s="26">
        <v>1.564654E-6</v>
      </c>
      <c r="J30" s="10">
        <f t="shared" si="14"/>
        <v>1.564654E-6</v>
      </c>
      <c r="K30" s="32" t="str">
        <f t="shared" si="1"/>
        <v>+III</v>
      </c>
      <c r="M30" s="31">
        <f t="shared" si="15"/>
        <v>0.99999843534599997</v>
      </c>
      <c r="N30" s="10">
        <f t="shared" si="16"/>
        <v>0.99999843534599997</v>
      </c>
      <c r="O30" s="10">
        <f t="shared" si="17"/>
        <v>4.6939620000000005E-6</v>
      </c>
      <c r="P30" s="10">
        <f t="shared" si="18"/>
        <v>4.6939620000000005E-6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7"/>
        <v>0</v>
      </c>
      <c r="U30" s="10">
        <f t="shared" si="8"/>
        <v>1.5646540000302522E-6</v>
      </c>
      <c r="V30" s="26">
        <f t="shared" si="9"/>
        <v>1.5646540000302522E-6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2.764708219548714E-8</v>
      </c>
      <c r="H31" s="8" t="s">
        <v>18</v>
      </c>
      <c r="I31" s="26"/>
      <c r="J31" s="10">
        <f t="shared" si="14"/>
        <v>2.764708219548714E-8</v>
      </c>
      <c r="K31" s="32" t="str">
        <f t="shared" si="1"/>
        <v>+III</v>
      </c>
      <c r="M31" s="31">
        <f t="shared" si="15"/>
        <v>0.99999997235291782</v>
      </c>
      <c r="N31" s="10">
        <f t="shared" si="16"/>
        <v>0.99999997235291782</v>
      </c>
      <c r="O31" s="10">
        <f t="shared" si="17"/>
        <v>8.2941246586461413E-8</v>
      </c>
      <c r="P31" s="10">
        <f t="shared" si="18"/>
        <v>8.2941246586461413E-8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7"/>
        <v>0</v>
      </c>
      <c r="U31" s="10">
        <f t="shared" si="8"/>
        <v>2.7647082179171889E-8</v>
      </c>
      <c r="V31" s="26">
        <f t="shared" si="9"/>
        <v>2.7647082179171889E-8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4.8859053028224998E-2</v>
      </c>
      <c r="H32" s="8" t="s">
        <v>17</v>
      </c>
      <c r="I32" s="26">
        <v>6.5400000000000001E-6</v>
      </c>
      <c r="J32" s="10">
        <f t="shared" si="14"/>
        <v>6.5400000000000001E-6</v>
      </c>
      <c r="K32" s="32" t="str">
        <f t="shared" si="1"/>
        <v>+II</v>
      </c>
      <c r="M32" s="31">
        <f t="shared" si="15"/>
        <v>0.99999346</v>
      </c>
      <c r="N32" s="10">
        <f t="shared" si="16"/>
        <v>0.99999346</v>
      </c>
      <c r="O32" s="10">
        <f t="shared" si="17"/>
        <v>1.9619999999999998E-5</v>
      </c>
      <c r="P32" s="10">
        <f t="shared" si="18"/>
        <v>1.9619999999999998E-5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7"/>
        <v>0</v>
      </c>
      <c r="U32" s="10">
        <f t="shared" si="8"/>
        <v>6.5399999999993241E-6</v>
      </c>
      <c r="V32" s="26">
        <f t="shared" si="9"/>
        <v>6.5399999999993241E-6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1.1736780373238784E-4</v>
      </c>
      <c r="H33" s="8" t="s">
        <v>17</v>
      </c>
      <c r="I33" s="26">
        <v>4.56786E-7</v>
      </c>
      <c r="J33" s="10">
        <f t="shared" ref="J33:J34" si="19">IF($E33="Nee",0,IF(H33="Ja",IF(ISNUMBER(I33),I33,"-"),IF(ISNUMBER(G33),G33,"-")))</f>
        <v>4.56786E-7</v>
      </c>
      <c r="K33" s="32" t="str">
        <f t="shared" si="1"/>
        <v>+III</v>
      </c>
      <c r="M33" s="31">
        <f t="shared" ref="M33:M34" si="20">IF(AND(F33="Geen faalkans",H33="Nee"),1,1-J33)</f>
        <v>0.99999954321399998</v>
      </c>
      <c r="N33" s="10">
        <f t="shared" ref="N33:N34" si="21">IF(J33="-",1,M33)</f>
        <v>0.99999954321399998</v>
      </c>
      <c r="O33" s="10">
        <f t="shared" ref="O33:O34" si="22">IF(AND(F33="Geen faalkans",H33="Nee"),0,J33*$C$3)</f>
        <v>1.3703579999999999E-6</v>
      </c>
      <c r="P33" s="10">
        <f t="shared" ref="P33:P34" si="23">IF(J33="-",0,O33)</f>
        <v>1.3703579999999999E-6</v>
      </c>
      <c r="Q33" s="6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7"/>
        <v>0</v>
      </c>
      <c r="U33" s="10">
        <f t="shared" si="8"/>
        <v>4.5678600002485581E-7</v>
      </c>
      <c r="V33" s="26">
        <f t="shared" si="9"/>
        <v>4.5678600002485581E-7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1.0805565451928574E-6</v>
      </c>
      <c r="H34" s="8" t="s">
        <v>18</v>
      </c>
      <c r="I34" s="26"/>
      <c r="J34" s="10">
        <f t="shared" si="19"/>
        <v>1.0805565451928574E-6</v>
      </c>
      <c r="K34" s="32" t="str">
        <f t="shared" si="1"/>
        <v>+III</v>
      </c>
      <c r="M34" s="31">
        <f t="shared" si="20"/>
        <v>0.99999891944345476</v>
      </c>
      <c r="N34" s="10">
        <f t="shared" si="21"/>
        <v>0.99999891944345476</v>
      </c>
      <c r="O34" s="10">
        <f t="shared" si="22"/>
        <v>3.2416696355785725E-6</v>
      </c>
      <c r="P34" s="10">
        <f t="shared" si="23"/>
        <v>3.2416696355785725E-6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7"/>
        <v>0</v>
      </c>
      <c r="U34" s="10">
        <f t="shared" si="8"/>
        <v>1.0805565452409738E-6</v>
      </c>
      <c r="V34" s="26">
        <f t="shared" si="9"/>
        <v>1.0805565452409738E-6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5.9493325380323292E-7</v>
      </c>
      <c r="H35" s="8" t="s">
        <v>18</v>
      </c>
      <c r="I35" s="26"/>
      <c r="J35" s="10">
        <f t="shared" si="14"/>
        <v>5.9493325380323292E-7</v>
      </c>
      <c r="K35" s="32" t="str">
        <f t="shared" si="1"/>
        <v>+III</v>
      </c>
      <c r="M35" s="31">
        <f t="shared" si="15"/>
        <v>0.99999940506674623</v>
      </c>
      <c r="N35" s="10">
        <f t="shared" si="16"/>
        <v>0.99999940506674623</v>
      </c>
      <c r="O35" s="10">
        <f t="shared" si="17"/>
        <v>1.7847997614096987E-6</v>
      </c>
      <c r="P35" s="10">
        <f t="shared" si="18"/>
        <v>1.7847997614096987E-6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7"/>
        <v>0</v>
      </c>
      <c r="U35" s="10">
        <f t="shared" si="8"/>
        <v>5.949332537724672E-7</v>
      </c>
      <c r="V35" s="26">
        <f t="shared" si="9"/>
        <v>5.949332537724672E-7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1.5810871713327682E-4</v>
      </c>
      <c r="H36" s="8" t="s">
        <v>18</v>
      </c>
      <c r="I36" s="26">
        <v>1.646E-6</v>
      </c>
      <c r="J36" s="10">
        <f t="shared" si="14"/>
        <v>1.5810871713327682E-4</v>
      </c>
      <c r="K36" s="32" t="str">
        <f t="shared" si="1"/>
        <v>+I</v>
      </c>
      <c r="M36" s="31">
        <f t="shared" si="15"/>
        <v>0.99984189128286671</v>
      </c>
      <c r="N36" s="10">
        <f t="shared" si="16"/>
        <v>0.99984189128286671</v>
      </c>
      <c r="O36" s="10">
        <f t="shared" si="17"/>
        <v>4.7432615139983046E-4</v>
      </c>
      <c r="P36" s="10">
        <f t="shared" si="18"/>
        <v>4.7432615139983046E-4</v>
      </c>
      <c r="Q36" s="9">
        <f t="array" ref="Q36">MIN(IF('Normen en duidingsklassen'!$E$13:$E$20&gt;=$J36,'Normen en duidingsklassen'!$E$13:$E$20))</f>
        <v>3.3333333333333338E-4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7"/>
        <v>0</v>
      </c>
      <c r="U36" s="10">
        <f t="shared" si="8"/>
        <v>1.5810871713328734E-4</v>
      </c>
      <c r="V36" s="26">
        <f t="shared" si="9"/>
        <v>1.5810871713328734E-4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7.4267011338163531E-8</v>
      </c>
      <c r="H37" s="13" t="s">
        <v>18</v>
      </c>
      <c r="I37" s="27"/>
      <c r="J37" s="15">
        <f t="shared" si="14"/>
        <v>7.4267011338163531E-8</v>
      </c>
      <c r="K37" s="34" t="str">
        <f t="shared" si="1"/>
        <v>+III</v>
      </c>
      <c r="M37" s="33">
        <f t="shared" si="15"/>
        <v>0.99999992573298868</v>
      </c>
      <c r="N37" s="15">
        <f t="shared" si="16"/>
        <v>0.99999992573298868</v>
      </c>
      <c r="O37" s="15">
        <f t="shared" si="17"/>
        <v>2.2280103401449059E-7</v>
      </c>
      <c r="P37" s="15">
        <f t="shared" si="18"/>
        <v>2.2280103401449059E-7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7"/>
        <v>0</v>
      </c>
      <c r="U37" s="15">
        <f t="shared" si="8"/>
        <v>7.4267011318518428E-8</v>
      </c>
      <c r="V37" s="27">
        <f t="shared" si="9"/>
        <v>7.4267011318518428E-8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37" priority="5">
      <formula>IF($E15="Nee",TRUE,FALSE)</formula>
    </cfRule>
  </conditionalFormatting>
  <conditionalFormatting sqref="I15:I37">
    <cfRule type="expression" dxfId="36" priority="4">
      <formula>IF($H15="Nee",TRUE,FALSE)</formula>
    </cfRule>
  </conditionalFormatting>
  <conditionalFormatting sqref="K15:K3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9"/>
  <sheetViews>
    <sheetView workbookViewId="0">
      <selection activeCell="H6" sqref="H6: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6.5409999999999999E-5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6.5410000000043489E-5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1.3908487270275494E-4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1.5574257527584083E-4</v>
      </c>
      <c r="H15" s="3" t="s">
        <v>17</v>
      </c>
      <c r="I15" s="25">
        <v>3.6540000000000001E-6</v>
      </c>
      <c r="J15" s="5">
        <f t="shared" ref="J15:J37" si="0">IF($E15="Nee",0,IF(H15="Ja",IF(ISNUMBER(I15),I15,"-"),IF(ISNUMBER(G15),G15,"-")))</f>
        <v>3.6540000000000001E-6</v>
      </c>
      <c r="K15" s="30" t="str">
        <f t="shared" ref="K15:K37" si="1">IF($E15="Nee","NR",IF(ISNUMBER($J15),S15,IF($T15,"D","ND")))</f>
        <v>+II</v>
      </c>
      <c r="M15" s="31">
        <f t="shared" ref="M15:M37" si="2">IF(AND(F15="Geen faalkans",H15="Nee"),1,1-J15)</f>
        <v>0.99999634599999998</v>
      </c>
      <c r="N15" s="10">
        <f t="shared" ref="N15:N37" si="3">IF(J15="-",1,M15)</f>
        <v>0.99999634599999998</v>
      </c>
      <c r="O15" s="10">
        <f t="shared" ref="O15:O37" si="4">IF(AND(F15="Geen faalkans",H15="Nee"),0,J15*$C$3)</f>
        <v>3.6540000000000001E-6</v>
      </c>
      <c r="P15" s="10">
        <f>IF(J15="-",0,O15)</f>
        <v>3.6540000000000001E-6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3.654000000019586E-6</v>
      </c>
      <c r="V15" s="26">
        <f>1-N15</f>
        <v>3.654000000019586E-6</v>
      </c>
    </row>
    <row r="16" spans="2:22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4.9303930161455867E-6</v>
      </c>
      <c r="H16" s="8" t="s">
        <v>18</v>
      </c>
      <c r="I16" s="26"/>
      <c r="J16" s="10">
        <f t="shared" si="0"/>
        <v>4.9303930161455867E-6</v>
      </c>
      <c r="K16" s="32" t="str">
        <f t="shared" si="1"/>
        <v>+II</v>
      </c>
      <c r="M16" s="31">
        <f t="shared" si="2"/>
        <v>0.99999506960698381</v>
      </c>
      <c r="N16" s="10">
        <f t="shared" si="3"/>
        <v>0.99999506960698381</v>
      </c>
      <c r="O16" s="10">
        <f t="shared" si="4"/>
        <v>4.9303930161455867E-6</v>
      </c>
      <c r="P16" s="10">
        <f t="shared" ref="P16:P37" si="5">IF(J16="-",0,O16)</f>
        <v>4.9303930161455867E-6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37" si="6">IF($E16="Ja",IF($H16="Ja",NOT(ISNUMBER($I16)),FALSE),FALSE)</f>
        <v>0</v>
      </c>
      <c r="U16" s="10">
        <f t="shared" ref="U16:U37" si="7">1-M16</f>
        <v>4.9303930161892495E-6</v>
      </c>
      <c r="V16" s="26">
        <f t="shared" ref="V16:V37" si="8">1-N16</f>
        <v>4.9303930161892495E-6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5.4001205610264695E-6</v>
      </c>
      <c r="H17" s="8" t="s">
        <v>18</v>
      </c>
      <c r="I17" s="26"/>
      <c r="J17" s="10">
        <f t="shared" si="0"/>
        <v>5.4001205610264695E-6</v>
      </c>
      <c r="K17" s="32" t="str">
        <f t="shared" si="1"/>
        <v>+II</v>
      </c>
      <c r="M17" s="31">
        <f t="shared" si="2"/>
        <v>0.99999459987943895</v>
      </c>
      <c r="N17" s="10">
        <f t="shared" si="3"/>
        <v>0.99999459987943895</v>
      </c>
      <c r="O17" s="10">
        <f t="shared" si="4"/>
        <v>5.4001205610264695E-6</v>
      </c>
      <c r="P17" s="10">
        <f t="shared" si="5"/>
        <v>5.4001205610264695E-6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7"/>
        <v>5.4001205610498815E-6</v>
      </c>
      <c r="V17" s="26">
        <f t="shared" si="8"/>
        <v>5.4001205610498815E-6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3.3699903625704698E-6</v>
      </c>
      <c r="H18" s="8" t="s">
        <v>18</v>
      </c>
      <c r="I18" s="26"/>
      <c r="J18" s="10">
        <f t="shared" si="0"/>
        <v>3.3699903625704698E-6</v>
      </c>
      <c r="K18" s="32" t="str">
        <f t="shared" si="1"/>
        <v>+II</v>
      </c>
      <c r="M18" s="31">
        <f t="shared" si="2"/>
        <v>0.99999663000963745</v>
      </c>
      <c r="N18" s="10">
        <f t="shared" si="3"/>
        <v>0.99999663000963745</v>
      </c>
      <c r="O18" s="10">
        <f t="shared" si="4"/>
        <v>3.3699903625704698E-6</v>
      </c>
      <c r="P18" s="10">
        <f t="shared" si="5"/>
        <v>3.3699903625704698E-6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3.3699903625450389E-6</v>
      </c>
      <c r="V18" s="26">
        <f t="shared" si="8"/>
        <v>3.3699903625450389E-6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3.56961811005513E-8</v>
      </c>
      <c r="H19" s="8" t="s">
        <v>18</v>
      </c>
      <c r="I19" s="26"/>
      <c r="J19" s="10">
        <f t="shared" si="0"/>
        <v>3.56961811005513E-8</v>
      </c>
      <c r="K19" s="32" t="str">
        <f t="shared" si="1"/>
        <v>+III</v>
      </c>
      <c r="M19" s="31">
        <f t="shared" si="2"/>
        <v>0.99999996430381888</v>
      </c>
      <c r="N19" s="10">
        <f t="shared" si="3"/>
        <v>0.99999996430381888</v>
      </c>
      <c r="O19" s="10">
        <f t="shared" si="4"/>
        <v>3.56961811005513E-8</v>
      </c>
      <c r="P19" s="10">
        <f t="shared" si="5"/>
        <v>3.56961811005513E-8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3.5696181122091275E-8</v>
      </c>
      <c r="V19" s="26">
        <f t="shared" si="8"/>
        <v>3.5696181122091275E-8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1.2995145240627691E-4</v>
      </c>
      <c r="H20" s="8" t="s">
        <v>17</v>
      </c>
      <c r="I20" s="26">
        <v>1.564E-6</v>
      </c>
      <c r="J20" s="10">
        <f t="shared" si="0"/>
        <v>1.564E-6</v>
      </c>
      <c r="K20" s="32" t="str">
        <f t="shared" si="1"/>
        <v>+III</v>
      </c>
      <c r="M20" s="31">
        <f t="shared" si="2"/>
        <v>0.99999843600000005</v>
      </c>
      <c r="N20" s="10">
        <f t="shared" si="3"/>
        <v>0.99999843600000005</v>
      </c>
      <c r="O20" s="10">
        <f t="shared" si="4"/>
        <v>1.564E-6</v>
      </c>
      <c r="P20" s="10">
        <f t="shared" si="5"/>
        <v>1.564E-6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1.5639999999539356E-6</v>
      </c>
      <c r="V20" s="26">
        <f t="shared" si="8"/>
        <v>1.5639999999539356E-6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3.5872904220190608E-7</v>
      </c>
      <c r="H21" s="8" t="s">
        <v>18</v>
      </c>
      <c r="I21" s="26"/>
      <c r="J21" s="10">
        <f t="shared" si="0"/>
        <v>3.5872904220190608E-7</v>
      </c>
      <c r="K21" s="32" t="str">
        <f t="shared" si="1"/>
        <v>+III</v>
      </c>
      <c r="M21" s="31">
        <f t="shared" si="2"/>
        <v>0.99999964127095775</v>
      </c>
      <c r="N21" s="10">
        <f t="shared" si="3"/>
        <v>0.99999964127095775</v>
      </c>
      <c r="O21" s="10">
        <f t="shared" si="4"/>
        <v>3.5872904220190608E-7</v>
      </c>
      <c r="P21" s="10">
        <f t="shared" si="5"/>
        <v>3.5872904220190608E-7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3.5872904224909519E-7</v>
      </c>
      <c r="V21" s="26">
        <f t="shared" si="8"/>
        <v>3.5872904224909519E-7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4.4163326113165381E-6</v>
      </c>
      <c r="H22" s="8" t="s">
        <v>18</v>
      </c>
      <c r="I22" s="26"/>
      <c r="J22" s="10">
        <f t="shared" si="0"/>
        <v>4.4163326113165381E-6</v>
      </c>
      <c r="K22" s="32" t="str">
        <f t="shared" si="1"/>
        <v>+II</v>
      </c>
      <c r="M22" s="31">
        <f t="shared" si="2"/>
        <v>0.99999558366738872</v>
      </c>
      <c r="N22" s="10">
        <f t="shared" si="3"/>
        <v>0.99999558366738872</v>
      </c>
      <c r="O22" s="10">
        <f t="shared" si="4"/>
        <v>4.4163326113165381E-6</v>
      </c>
      <c r="P22" s="10">
        <f t="shared" si="5"/>
        <v>4.4163326113165381E-6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4.4163326112789392E-6</v>
      </c>
      <c r="V22" s="26">
        <f t="shared" si="8"/>
        <v>4.4163326112789392E-6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1.8283553183198685E-6</v>
      </c>
      <c r="H23" s="8" t="s">
        <v>18</v>
      </c>
      <c r="I23" s="26"/>
      <c r="J23" s="10">
        <f t="shared" si="0"/>
        <v>1.8283553183198685E-6</v>
      </c>
      <c r="K23" s="32" t="str">
        <f t="shared" si="1"/>
        <v>+III</v>
      </c>
      <c r="M23" s="31">
        <f t="shared" si="2"/>
        <v>0.99999817164468163</v>
      </c>
      <c r="N23" s="10">
        <f t="shared" si="3"/>
        <v>0.99999817164468163</v>
      </c>
      <c r="O23" s="10">
        <f t="shared" si="4"/>
        <v>1.8283553183198685E-6</v>
      </c>
      <c r="P23" s="10">
        <f t="shared" si="5"/>
        <v>1.8283553183198685E-6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1.8283553183673362E-6</v>
      </c>
      <c r="V23" s="26">
        <f t="shared" si="8"/>
        <v>1.8283553183673362E-6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2.5652582353556299E-5</v>
      </c>
      <c r="H24" s="8" t="s">
        <v>18</v>
      </c>
      <c r="I24" s="26"/>
      <c r="J24" s="10">
        <f t="shared" si="0"/>
        <v>2.5652582353556299E-5</v>
      </c>
      <c r="K24" s="32" t="str">
        <f t="shared" si="1"/>
        <v>+II</v>
      </c>
      <c r="M24" s="31">
        <f t="shared" si="2"/>
        <v>0.99997434741764646</v>
      </c>
      <c r="N24" s="10">
        <f t="shared" si="3"/>
        <v>0.99997434741764646</v>
      </c>
      <c r="O24" s="10">
        <f t="shared" si="4"/>
        <v>2.5652582353556299E-5</v>
      </c>
      <c r="P24" s="10">
        <f t="shared" si="5"/>
        <v>2.5652582353556299E-5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2.5652582353541398E-5</v>
      </c>
      <c r="V24" s="26">
        <f t="shared" si="8"/>
        <v>2.5652582353541398E-5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1.85342884647516E-6</v>
      </c>
      <c r="H25" s="8" t="s">
        <v>18</v>
      </c>
      <c r="I25" s="26"/>
      <c r="J25" s="10">
        <f t="shared" si="0"/>
        <v>1.85342884647516E-6</v>
      </c>
      <c r="K25" s="32" t="str">
        <f t="shared" si="1"/>
        <v>+III</v>
      </c>
      <c r="M25" s="31">
        <f t="shared" si="2"/>
        <v>0.99999814657115349</v>
      </c>
      <c r="N25" s="10">
        <f t="shared" si="3"/>
        <v>0.99999814657115349</v>
      </c>
      <c r="O25" s="10">
        <f t="shared" si="4"/>
        <v>1.85342884647516E-6</v>
      </c>
      <c r="P25" s="10">
        <f t="shared" si="5"/>
        <v>1.85342884647516E-6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1.8534288465099635E-6</v>
      </c>
      <c r="V25" s="26">
        <f t="shared" si="8"/>
        <v>1.8534288465099635E-6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1.2995145240627691E-4</v>
      </c>
      <c r="H26" s="8" t="s">
        <v>17</v>
      </c>
      <c r="I26" s="26">
        <v>6.3546354000000006E-8</v>
      </c>
      <c r="J26" s="10">
        <f t="shared" si="0"/>
        <v>6.3546354000000006E-8</v>
      </c>
      <c r="K26" s="32" t="str">
        <f t="shared" si="1"/>
        <v>+III</v>
      </c>
      <c r="M26" s="31">
        <f t="shared" si="2"/>
        <v>0.99999993645364604</v>
      </c>
      <c r="N26" s="10">
        <f t="shared" si="3"/>
        <v>0.99999993645364604</v>
      </c>
      <c r="O26" s="10">
        <f t="shared" si="4"/>
        <v>6.3546354000000006E-8</v>
      </c>
      <c r="P26" s="10">
        <f t="shared" si="5"/>
        <v>6.3546354000000006E-8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6.354635395666719E-8</v>
      </c>
      <c r="V26" s="26">
        <f t="shared" si="8"/>
        <v>6.354635395666719E-8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3.5872904220190608E-7</v>
      </c>
      <c r="H27" s="8" t="s">
        <v>18</v>
      </c>
      <c r="I27" s="26"/>
      <c r="J27" s="10">
        <f t="shared" si="0"/>
        <v>3.5872904220190608E-7</v>
      </c>
      <c r="K27" s="32" t="str">
        <f t="shared" si="1"/>
        <v>+III</v>
      </c>
      <c r="M27" s="31">
        <f t="shared" si="2"/>
        <v>0.99999964127095775</v>
      </c>
      <c r="N27" s="10">
        <f t="shared" si="3"/>
        <v>0.99999964127095775</v>
      </c>
      <c r="O27" s="10">
        <f t="shared" si="4"/>
        <v>3.5872904220190608E-7</v>
      </c>
      <c r="P27" s="10">
        <f t="shared" si="5"/>
        <v>3.5872904220190608E-7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3.5872904224909519E-7</v>
      </c>
      <c r="V27" s="26">
        <f t="shared" si="8"/>
        <v>3.5872904224909519E-7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4.4163326113165381E-6</v>
      </c>
      <c r="H28" s="8" t="s">
        <v>18</v>
      </c>
      <c r="I28" s="26"/>
      <c r="J28" s="10">
        <f t="shared" si="0"/>
        <v>4.4163326113165381E-6</v>
      </c>
      <c r="K28" s="32" t="str">
        <f t="shared" si="1"/>
        <v>+II</v>
      </c>
      <c r="M28" s="31">
        <f t="shared" si="2"/>
        <v>0.99999558366738872</v>
      </c>
      <c r="N28" s="10">
        <f t="shared" si="3"/>
        <v>0.99999558366738872</v>
      </c>
      <c r="O28" s="10">
        <f t="shared" si="4"/>
        <v>4.4163326113165381E-6</v>
      </c>
      <c r="P28" s="10">
        <f t="shared" si="5"/>
        <v>4.4163326113165381E-6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4.4163326112789392E-6</v>
      </c>
      <c r="V28" s="26">
        <f t="shared" si="8"/>
        <v>4.4163326112789392E-6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1.8283553183198685E-6</v>
      </c>
      <c r="H29" s="8" t="s">
        <v>18</v>
      </c>
      <c r="I29" s="26"/>
      <c r="J29" s="10">
        <f t="shared" si="0"/>
        <v>1.8283553183198685E-6</v>
      </c>
      <c r="K29" s="32" t="str">
        <f t="shared" si="1"/>
        <v>+III</v>
      </c>
      <c r="M29" s="31">
        <f t="shared" si="2"/>
        <v>0.99999817164468163</v>
      </c>
      <c r="N29" s="10">
        <f t="shared" si="3"/>
        <v>0.99999817164468163</v>
      </c>
      <c r="O29" s="10">
        <f t="shared" si="4"/>
        <v>1.8283553183198685E-6</v>
      </c>
      <c r="P29" s="10">
        <f t="shared" si="5"/>
        <v>1.8283553183198685E-6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1.8283553183673362E-6</v>
      </c>
      <c r="V29" s="26">
        <f t="shared" si="8"/>
        <v>1.8283553183673362E-6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8.3363159670760495E-2</v>
      </c>
      <c r="H30" s="8" t="s">
        <v>17</v>
      </c>
      <c r="I30" s="26">
        <v>1.564E-7</v>
      </c>
      <c r="J30" s="10">
        <f t="shared" si="0"/>
        <v>1.564E-7</v>
      </c>
      <c r="K30" s="32" t="str">
        <f t="shared" si="1"/>
        <v>+III</v>
      </c>
      <c r="M30" s="31">
        <f t="shared" si="2"/>
        <v>0.99999984360000005</v>
      </c>
      <c r="N30" s="10">
        <f t="shared" si="3"/>
        <v>0.99999984360000005</v>
      </c>
      <c r="O30" s="10">
        <f t="shared" si="4"/>
        <v>1.564E-7</v>
      </c>
      <c r="P30" s="10">
        <f t="shared" si="5"/>
        <v>1.564E-7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1.5639999995098464E-7</v>
      </c>
      <c r="V30" s="26">
        <f t="shared" si="8"/>
        <v>1.5639999995098464E-7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6.305978482595E-8</v>
      </c>
      <c r="H31" s="8" t="s">
        <v>17</v>
      </c>
      <c r="I31" s="26">
        <v>0</v>
      </c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8.8399153972541222E-2</v>
      </c>
      <c r="H32" s="8" t="s">
        <v>17</v>
      </c>
      <c r="I32" s="26">
        <v>5.4646000000000002E-6</v>
      </c>
      <c r="J32" s="10">
        <f t="shared" si="0"/>
        <v>5.4646000000000002E-6</v>
      </c>
      <c r="K32" s="32" t="str">
        <f t="shared" si="1"/>
        <v>+II</v>
      </c>
      <c r="M32" s="31">
        <f t="shared" si="2"/>
        <v>0.99999453540000005</v>
      </c>
      <c r="N32" s="10">
        <f t="shared" si="3"/>
        <v>0.99999453540000005</v>
      </c>
      <c r="O32" s="10">
        <f t="shared" si="4"/>
        <v>5.4646000000000002E-6</v>
      </c>
      <c r="P32" s="10">
        <f t="shared" si="5"/>
        <v>5.4646000000000002E-6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7"/>
        <v>5.4645999999491934E-6</v>
      </c>
      <c r="V32" s="26">
        <f t="shared" si="8"/>
        <v>5.4645999999491934E-6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1.5574257527584083E-4</v>
      </c>
      <c r="H33" s="8" t="s">
        <v>17</v>
      </c>
      <c r="I33" s="26">
        <v>6.5409999999999999E-5</v>
      </c>
      <c r="J33" s="10">
        <f t="shared" si="0"/>
        <v>6.5409999999999999E-5</v>
      </c>
      <c r="K33" s="32" t="str">
        <f t="shared" si="1"/>
        <v>+I</v>
      </c>
      <c r="M33" s="31">
        <f t="shared" si="2"/>
        <v>0.99993458999999996</v>
      </c>
      <c r="N33" s="10">
        <f t="shared" si="3"/>
        <v>0.99993458999999996</v>
      </c>
      <c r="O33" s="10">
        <f t="shared" si="4"/>
        <v>6.5409999999999999E-5</v>
      </c>
      <c r="P33" s="10">
        <f t="shared" si="5"/>
        <v>6.5409999999999999E-5</v>
      </c>
      <c r="Q33" s="9">
        <f t="array" ref="Q33">MIN(IF('Normen en duidingsklassen'!$E$13:$E$20&gt;=$J33,'Normen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9" t="b">
        <f t="shared" si="6"/>
        <v>0</v>
      </c>
      <c r="U33" s="10">
        <f t="shared" si="7"/>
        <v>6.5410000000043489E-5</v>
      </c>
      <c r="V33" s="26">
        <f t="shared" si="8"/>
        <v>6.5410000000043489E-5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4.9303930161455867E-6</v>
      </c>
      <c r="H34" s="8" t="s">
        <v>18</v>
      </c>
      <c r="I34" s="26"/>
      <c r="J34" s="10">
        <f t="shared" si="0"/>
        <v>4.9303930161455867E-6</v>
      </c>
      <c r="K34" s="32" t="str">
        <f t="shared" si="1"/>
        <v>+II</v>
      </c>
      <c r="M34" s="31">
        <f t="shared" si="2"/>
        <v>0.99999506960698381</v>
      </c>
      <c r="N34" s="10">
        <f t="shared" si="3"/>
        <v>0.99999506960698381</v>
      </c>
      <c r="O34" s="10">
        <f t="shared" si="4"/>
        <v>4.9303930161455867E-6</v>
      </c>
      <c r="P34" s="10">
        <f t="shared" si="5"/>
        <v>4.9303930161455867E-6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4.9303930161892495E-6</v>
      </c>
      <c r="V34" s="26">
        <f t="shared" si="8"/>
        <v>4.9303930161892495E-6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3.2840091326582902E-6</v>
      </c>
      <c r="H35" s="8" t="s">
        <v>18</v>
      </c>
      <c r="I35" s="26"/>
      <c r="J35" s="10">
        <f t="shared" si="0"/>
        <v>3.2840091326582902E-6</v>
      </c>
      <c r="K35" s="32" t="str">
        <f t="shared" si="1"/>
        <v>+III</v>
      </c>
      <c r="M35" s="31">
        <f t="shared" si="2"/>
        <v>0.99999671599086737</v>
      </c>
      <c r="N35" s="10">
        <f t="shared" si="3"/>
        <v>0.99999671599086737</v>
      </c>
      <c r="O35" s="10">
        <f t="shared" si="4"/>
        <v>3.2840091326582902E-6</v>
      </c>
      <c r="P35" s="10">
        <f t="shared" si="5"/>
        <v>3.2840091326582902E-6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3.2840091326313825E-6</v>
      </c>
      <c r="V35" s="26">
        <f t="shared" si="8"/>
        <v>3.2840091326313825E-6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2.7783638612740886E-4</v>
      </c>
      <c r="H36" s="8" t="s">
        <v>17</v>
      </c>
      <c r="I36" s="26"/>
      <c r="J36" s="10" t="str">
        <f t="shared" si="0"/>
        <v>-</v>
      </c>
      <c r="K36" s="32" t="str">
        <f t="shared" si="1"/>
        <v>D</v>
      </c>
      <c r="M36" s="31" t="e">
        <f t="shared" si="2"/>
        <v>#VALUE!</v>
      </c>
      <c r="N36" s="10">
        <f t="shared" si="3"/>
        <v>1</v>
      </c>
      <c r="O36" s="10" t="e">
        <f t="shared" si="4"/>
        <v>#VALUE!</v>
      </c>
      <c r="P36" s="10">
        <f t="shared" si="5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1</v>
      </c>
      <c r="U36" s="10" t="e">
        <f t="shared" si="7"/>
        <v>#VALUE!</v>
      </c>
      <c r="V36" s="26">
        <f t="shared" si="8"/>
        <v>0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1.15986267638017E-7</v>
      </c>
      <c r="H37" s="13" t="s">
        <v>18</v>
      </c>
      <c r="I37" s="27"/>
      <c r="J37" s="15">
        <f t="shared" si="0"/>
        <v>1.15986267638017E-7</v>
      </c>
      <c r="K37" s="34" t="str">
        <f t="shared" si="1"/>
        <v>+III</v>
      </c>
      <c r="M37" s="33">
        <f t="shared" si="2"/>
        <v>0.99999988401373241</v>
      </c>
      <c r="N37" s="15">
        <f t="shared" si="3"/>
        <v>0.99999988401373241</v>
      </c>
      <c r="O37" s="15">
        <f t="shared" si="4"/>
        <v>1.15986267638017E-7</v>
      </c>
      <c r="P37" s="15">
        <f t="shared" si="5"/>
        <v>1.15986267638017E-7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1.1598626759035113E-7</v>
      </c>
      <c r="V37" s="27">
        <f t="shared" si="8"/>
        <v>1.1598626759035113E-7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26" priority="5">
      <formula>IF($E15="Nee",TRUE,FALSE)</formula>
    </cfRule>
  </conditionalFormatting>
  <conditionalFormatting sqref="I15:I37">
    <cfRule type="expression" dxfId="25" priority="4">
      <formula>IF($H15="Nee",TRUE,FALSE)</formula>
    </cfRule>
  </conditionalFormatting>
  <conditionalFormatting sqref="K15:K3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9"/>
  <sheetViews>
    <sheetView workbookViewId="0">
      <selection activeCell="F7" sqref="F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5.5567277225481771E-4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2.7783638612743911E-4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8.3524973159210258E-4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37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:M37" si="2">IF(AND(F15="Geen faalkans",H15="Nee"),1,1-J15)</f>
        <v>0.99999999803588635</v>
      </c>
      <c r="N15" s="10">
        <f t="shared" ref="N15:N37" si="3">IF(J15="-",1,M15)</f>
        <v>0.99999999803588635</v>
      </c>
      <c r="O15" s="10">
        <f t="shared" ref="O15:O37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>1-N15</f>
        <v>1.9641136494996658E-9</v>
      </c>
    </row>
    <row r="16" spans="2:22" ht="15.75" customHeight="1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si="2"/>
        <v>0.99999999687236685</v>
      </c>
      <c r="N16" s="10">
        <f t="shared" si="3"/>
        <v>0.99999999687236685</v>
      </c>
      <c r="O16" s="10">
        <f t="shared" si="4"/>
        <v>6.2552663408820453E-9</v>
      </c>
      <c r="P16" s="10">
        <f t="shared" ref="P16:P37" si="5">IF(J16="-",0,O16)</f>
        <v>6.2552663408820453E-9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6">IF($E16="Ja",IF($H16="Ja",NOT(ISNUMBER($I16)),FALSE),FALSE)</f>
        <v>0</v>
      </c>
      <c r="U16" s="10">
        <f t="shared" ref="U16:U37" si="7">1-M16</f>
        <v>3.1276331524665579E-9</v>
      </c>
      <c r="V16" s="26">
        <f t="shared" ref="V16:V37" si="8">1-N16</f>
        <v>3.1276331524665579E-9</v>
      </c>
    </row>
    <row r="17" spans="2:22" ht="15.75" customHeight="1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 t="shared" si="0"/>
        <v>2.5652582353556301E-15</v>
      </c>
      <c r="K17" s="32" t="str">
        <f t="shared" si="1"/>
        <v>+III</v>
      </c>
      <c r="M17" s="31">
        <f t="shared" si="2"/>
        <v>0.99999999999999745</v>
      </c>
      <c r="N17" s="10">
        <f t="shared" si="3"/>
        <v>0.99999999999999745</v>
      </c>
      <c r="O17" s="10">
        <f t="shared" si="4"/>
        <v>5.1305164707112601E-15</v>
      </c>
      <c r="P17" s="10">
        <f t="shared" si="5"/>
        <v>5.1305164707112601E-15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2.55351295663786E-15</v>
      </c>
      <c r="V17" s="26">
        <f t="shared" si="8"/>
        <v>2.55351295663786E-15</v>
      </c>
    </row>
    <row r="18" spans="2:22" ht="15.75" customHeight="1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si="0"/>
        <v>1.8534288464751555E-21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3.706857692950311E-21</v>
      </c>
      <c r="P18" s="10">
        <f t="shared" si="5"/>
        <v>3.706857692950311E-21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si="0"/>
        <v>1.2995145240627691E-4</v>
      </c>
      <c r="K19" s="32" t="str">
        <f t="shared" si="1"/>
        <v>+I</v>
      </c>
      <c r="M19" s="31">
        <f t="shared" si="2"/>
        <v>0.99987004854759376</v>
      </c>
      <c r="N19" s="10">
        <f t="shared" si="3"/>
        <v>0.99987004854759376</v>
      </c>
      <c r="O19" s="10">
        <f t="shared" si="4"/>
        <v>2.5990290481255383E-4</v>
      </c>
      <c r="P19" s="10">
        <f t="shared" si="5"/>
        <v>2.5990290481255383E-4</v>
      </c>
      <c r="Q19" s="9">
        <f t="array" ref="Q19">MIN(IF('Normen en duidingsklassen'!$E$13:$E$20&gt;=$J19,'Normen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6"/>
        <v>0</v>
      </c>
      <c r="U19" s="10">
        <f t="shared" si="7"/>
        <v>1.2995145240624062E-4</v>
      </c>
      <c r="V19" s="26">
        <f t="shared" si="8"/>
        <v>1.2995145240624062E-4</v>
      </c>
    </row>
    <row r="20" spans="2:22" ht="15.75" customHeight="1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68">
        <v>3.5872904220190608E-7</v>
      </c>
      <c r="H20" s="8" t="s">
        <v>18</v>
      </c>
      <c r="I20" s="26"/>
      <c r="J20" s="10">
        <f t="shared" si="0"/>
        <v>3.5872904220190608E-7</v>
      </c>
      <c r="K20" s="32" t="str">
        <f t="shared" si="1"/>
        <v>+III</v>
      </c>
      <c r="M20" s="31">
        <f t="shared" si="2"/>
        <v>0.99999964127095775</v>
      </c>
      <c r="N20" s="10">
        <f t="shared" si="3"/>
        <v>0.99999964127095775</v>
      </c>
      <c r="O20" s="10">
        <f t="shared" si="4"/>
        <v>7.1745808440381216E-7</v>
      </c>
      <c r="P20" s="10">
        <f t="shared" si="5"/>
        <v>7.1745808440381216E-7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3.5872904224909519E-7</v>
      </c>
      <c r="V20" s="26">
        <f t="shared" si="8"/>
        <v>3.5872904224909519E-7</v>
      </c>
    </row>
    <row r="21" spans="2:22" ht="15.75" customHeight="1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4.4163326113165381E-6</v>
      </c>
      <c r="H21" s="8" t="s">
        <v>18</v>
      </c>
      <c r="I21" s="26"/>
      <c r="J21" s="10">
        <f t="shared" si="0"/>
        <v>4.4163326113165381E-6</v>
      </c>
      <c r="K21" s="32" t="str">
        <f t="shared" si="1"/>
        <v>+II</v>
      </c>
      <c r="M21" s="31">
        <f t="shared" si="2"/>
        <v>0.99999558366738872</v>
      </c>
      <c r="N21" s="10">
        <f t="shared" si="3"/>
        <v>0.99999558366738872</v>
      </c>
      <c r="O21" s="10">
        <f t="shared" si="4"/>
        <v>8.8326652226330762E-6</v>
      </c>
      <c r="P21" s="10">
        <f t="shared" si="5"/>
        <v>8.8326652226330762E-6</v>
      </c>
      <c r="Q21" s="9">
        <f t="array" ref="Q21">MIN(IF('Normen en duidingsklassen'!$E$13:$E$20&gt;=$J21,'Normen en duidingsklassen'!$E$13:$E$20))</f>
        <v>3.3333333333333335E-5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4.4163326112789392E-6</v>
      </c>
      <c r="V21" s="26">
        <f t="shared" si="8"/>
        <v>4.4163326112789392E-6</v>
      </c>
    </row>
    <row r="22" spans="2:22" ht="15.75" customHeight="1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1.8283553183198685E-6</v>
      </c>
      <c r="H22" s="8" t="s">
        <v>18</v>
      </c>
      <c r="I22" s="26"/>
      <c r="J22" s="10">
        <f t="shared" si="0"/>
        <v>1.8283553183198685E-6</v>
      </c>
      <c r="K22" s="32" t="str">
        <f t="shared" si="1"/>
        <v>+III</v>
      </c>
      <c r="M22" s="31">
        <f t="shared" si="2"/>
        <v>0.99999817164468163</v>
      </c>
      <c r="N22" s="10">
        <f t="shared" si="3"/>
        <v>0.99999817164468163</v>
      </c>
      <c r="O22" s="10">
        <f t="shared" si="4"/>
        <v>3.656710636639737E-6</v>
      </c>
      <c r="P22" s="10">
        <f t="shared" si="5"/>
        <v>3.656710636639737E-6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1.8283553183673362E-6</v>
      </c>
      <c r="V22" s="26">
        <f t="shared" si="8"/>
        <v>1.8283553183673362E-6</v>
      </c>
    </row>
    <row r="23" spans="2:22" ht="15.75" customHeight="1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8.3363159670760495E-2</v>
      </c>
      <c r="H23" s="8" t="s">
        <v>17</v>
      </c>
      <c r="I23" s="26">
        <v>0</v>
      </c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6.305978482595E-8</v>
      </c>
      <c r="H24" s="8" t="s">
        <v>18</v>
      </c>
      <c r="I24" s="26"/>
      <c r="J24" s="10">
        <f t="shared" si="0"/>
        <v>6.305978482595E-8</v>
      </c>
      <c r="K24" s="32" t="str">
        <f t="shared" si="1"/>
        <v>+III</v>
      </c>
      <c r="M24" s="31">
        <f t="shared" si="2"/>
        <v>0.99999993694021516</v>
      </c>
      <c r="N24" s="10">
        <f t="shared" si="3"/>
        <v>0.99999993694021516</v>
      </c>
      <c r="O24" s="10">
        <f t="shared" si="4"/>
        <v>1.261195696519E-7</v>
      </c>
      <c r="P24" s="10">
        <f t="shared" si="5"/>
        <v>1.261195696519E-7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6.3059784838337407E-8</v>
      </c>
      <c r="V24" s="26">
        <f t="shared" si="8"/>
        <v>6.3059784838337407E-8</v>
      </c>
    </row>
    <row r="25" spans="2:22" ht="15.75" customHeight="1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8.8399153972541222E-2</v>
      </c>
      <c r="H25" s="8" t="s">
        <v>17</v>
      </c>
      <c r="I25" s="26">
        <v>1.654684E-6</v>
      </c>
      <c r="J25" s="10">
        <f t="shared" si="0"/>
        <v>1.654684E-6</v>
      </c>
      <c r="K25" s="32" t="str">
        <f t="shared" si="1"/>
        <v>+III</v>
      </c>
      <c r="M25" s="31">
        <f t="shared" si="2"/>
        <v>0.99999834531599996</v>
      </c>
      <c r="N25" s="10">
        <f t="shared" si="3"/>
        <v>0.99999834531599996</v>
      </c>
      <c r="O25" s="10">
        <f t="shared" si="4"/>
        <v>3.309368E-6</v>
      </c>
      <c r="P25" s="10">
        <f t="shared" si="5"/>
        <v>3.309368E-6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1.6546840000408736E-6</v>
      </c>
      <c r="V25" s="26">
        <f t="shared" si="8"/>
        <v>1.6546840000408736E-6</v>
      </c>
    </row>
    <row r="26" spans="2:22" ht="15.75" customHeight="1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1.5574257527584083E-4</v>
      </c>
      <c r="H26" s="8" t="s">
        <v>18</v>
      </c>
      <c r="I26" s="26"/>
      <c r="J26" s="10">
        <f t="shared" si="0"/>
        <v>1.5574257527584083E-4</v>
      </c>
      <c r="K26" s="32" t="str">
        <f t="shared" si="1"/>
        <v>+I</v>
      </c>
      <c r="M26" s="31">
        <f t="shared" si="2"/>
        <v>0.99984425742472416</v>
      </c>
      <c r="N26" s="10">
        <f t="shared" si="3"/>
        <v>0.99984425742472416</v>
      </c>
      <c r="O26" s="10">
        <f t="shared" si="4"/>
        <v>3.1148515055168165E-4</v>
      </c>
      <c r="P26" s="10">
        <f t="shared" si="5"/>
        <v>3.1148515055168165E-4</v>
      </c>
      <c r="Q26" s="9">
        <f t="array" ref="Q26">MIN(IF('Normen en duidingsklassen'!$E$13:$E$20&gt;=$J26,'Normen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6"/>
        <v>0</v>
      </c>
      <c r="U26" s="10">
        <f t="shared" si="7"/>
        <v>1.5574257527584123E-4</v>
      </c>
      <c r="V26" s="26">
        <f t="shared" si="8"/>
        <v>1.5574257527584123E-4</v>
      </c>
    </row>
    <row r="27" spans="2:22" ht="15.75" customHeight="1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4.9303930161455867E-6</v>
      </c>
      <c r="H27" s="8" t="s">
        <v>18</v>
      </c>
      <c r="I27" s="26"/>
      <c r="J27" s="10">
        <f t="shared" si="0"/>
        <v>4.9303930161455867E-6</v>
      </c>
      <c r="K27" s="32" t="str">
        <f t="shared" si="1"/>
        <v>+II</v>
      </c>
      <c r="M27" s="31">
        <f t="shared" si="2"/>
        <v>0.99999506960698381</v>
      </c>
      <c r="N27" s="10">
        <f t="shared" si="3"/>
        <v>0.99999506960698381</v>
      </c>
      <c r="O27" s="10">
        <f t="shared" si="4"/>
        <v>9.8607860322911733E-6</v>
      </c>
      <c r="P27" s="10">
        <f t="shared" si="5"/>
        <v>9.8607860322911733E-6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7"/>
        <v>4.9303930161892495E-6</v>
      </c>
      <c r="V27" s="26">
        <f t="shared" si="8"/>
        <v>4.9303930161892495E-6</v>
      </c>
    </row>
    <row r="28" spans="2:22" ht="15.75" customHeight="1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5.4001205610264695E-6</v>
      </c>
      <c r="H28" s="8" t="s">
        <v>18</v>
      </c>
      <c r="I28" s="26"/>
      <c r="J28" s="10">
        <f t="shared" si="0"/>
        <v>5.4001205610264695E-6</v>
      </c>
      <c r="K28" s="32" t="str">
        <f t="shared" si="1"/>
        <v>+II</v>
      </c>
      <c r="M28" s="31">
        <f t="shared" si="2"/>
        <v>0.99999459987943895</v>
      </c>
      <c r="N28" s="10">
        <f t="shared" si="3"/>
        <v>0.99999459987943895</v>
      </c>
      <c r="O28" s="10">
        <f t="shared" si="4"/>
        <v>1.0800241122052939E-5</v>
      </c>
      <c r="P28" s="10">
        <f t="shared" si="5"/>
        <v>1.0800241122052939E-5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5.4001205610498815E-6</v>
      </c>
      <c r="V28" s="26">
        <f t="shared" si="8"/>
        <v>5.4001205610498815E-6</v>
      </c>
    </row>
    <row r="29" spans="2:22" ht="15.75" customHeight="1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3.3699903625704724E-12</v>
      </c>
      <c r="H29" s="8" t="s">
        <v>18</v>
      </c>
      <c r="I29" s="26"/>
      <c r="J29" s="10">
        <f t="shared" si="0"/>
        <v>3.3699903625704724E-12</v>
      </c>
      <c r="K29" s="32" t="str">
        <f t="shared" si="1"/>
        <v>+III</v>
      </c>
      <c r="M29" s="31">
        <f t="shared" si="2"/>
        <v>0.99999999999663003</v>
      </c>
      <c r="N29" s="10">
        <f t="shared" si="3"/>
        <v>0.99999999999663003</v>
      </c>
      <c r="O29" s="10">
        <f t="shared" si="4"/>
        <v>6.7399807251409448E-12</v>
      </c>
      <c r="P29" s="10">
        <f t="shared" si="5"/>
        <v>6.7399807251409448E-12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3.3699709689472002E-12</v>
      </c>
      <c r="V29" s="26">
        <f t="shared" si="8"/>
        <v>3.3699709689472002E-12</v>
      </c>
    </row>
    <row r="30" spans="2:22" ht="15.75" customHeight="1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3.5696181100551323E-18</v>
      </c>
      <c r="H30" s="8" t="s">
        <v>18</v>
      </c>
      <c r="I30" s="26"/>
      <c r="J30" s="10">
        <f t="shared" si="0"/>
        <v>3.5696181100551323E-18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7.1392362201102646E-18</v>
      </c>
      <c r="P30" s="10">
        <f t="shared" si="5"/>
        <v>7.1392362201102646E-18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ht="15.75" customHeight="1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0.32840091326582921</v>
      </c>
      <c r="H31" s="8" t="s">
        <v>17</v>
      </c>
      <c r="I31" s="26">
        <v>2.5159999999999999E-4</v>
      </c>
      <c r="J31" s="10">
        <f t="shared" si="0"/>
        <v>2.5159999999999999E-4</v>
      </c>
      <c r="K31" s="32" t="str">
        <f t="shared" si="1"/>
        <v>+I</v>
      </c>
      <c r="M31" s="31">
        <f t="shared" si="2"/>
        <v>0.99974839999999998</v>
      </c>
      <c r="N31" s="10">
        <f t="shared" si="3"/>
        <v>0.99974839999999998</v>
      </c>
      <c r="O31" s="10">
        <f t="shared" si="4"/>
        <v>5.0319999999999998E-4</v>
      </c>
      <c r="P31" s="10">
        <f t="shared" si="5"/>
        <v>5.0319999999999998E-4</v>
      </c>
      <c r="Q31" s="9">
        <f t="array" ref="Q31">MIN(IF('Normen en duidingsklassen'!$E$13:$E$20&gt;=$J31,'Normen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6"/>
        <v>0</v>
      </c>
      <c r="U31" s="10">
        <f t="shared" si="7"/>
        <v>2.5160000000001848E-4</v>
      </c>
      <c r="V31" s="26">
        <f t="shared" si="8"/>
        <v>2.5160000000001848E-4</v>
      </c>
    </row>
    <row r="32" spans="2:22" ht="15.75" customHeight="1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2.7783638612740886E-4</v>
      </c>
      <c r="H32" s="8" t="s">
        <v>18</v>
      </c>
      <c r="I32" s="26"/>
      <c r="J32" s="10">
        <f t="shared" si="0"/>
        <v>2.7783638612740886E-4</v>
      </c>
      <c r="K32" s="32" t="str">
        <f t="shared" si="1"/>
        <v>+I</v>
      </c>
      <c r="M32" s="31">
        <f t="shared" si="2"/>
        <v>0.99972216361387256</v>
      </c>
      <c r="N32" s="10">
        <f t="shared" si="3"/>
        <v>0.99972216361387256</v>
      </c>
      <c r="O32" s="10">
        <f t="shared" si="4"/>
        <v>5.5567277225481771E-4</v>
      </c>
      <c r="P32" s="10">
        <f t="shared" si="5"/>
        <v>5.5567277225481771E-4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6"/>
        <v>0</v>
      </c>
      <c r="U32" s="10">
        <f t="shared" si="7"/>
        <v>2.7783638612743911E-4</v>
      </c>
      <c r="V32" s="26">
        <f t="shared" si="8"/>
        <v>2.7783638612743911E-4</v>
      </c>
    </row>
    <row r="33" spans="2:22" ht="15.75" customHeight="1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1.1598626763801693E-2</v>
      </c>
      <c r="H33" s="8" t="s">
        <v>17</v>
      </c>
      <c r="I33" s="26" t="s">
        <v>117</v>
      </c>
      <c r="J33" s="10" t="str">
        <f t="shared" si="0"/>
        <v>-</v>
      </c>
      <c r="K33" s="32" t="str">
        <f t="shared" si="1"/>
        <v>D</v>
      </c>
      <c r="M33" s="31" t="e">
        <f t="shared" si="2"/>
        <v>#VALUE!</v>
      </c>
      <c r="N33" s="10">
        <f t="shared" si="3"/>
        <v>1</v>
      </c>
      <c r="O33" s="10" t="e">
        <f t="shared" si="4"/>
        <v>#VALUE!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1</v>
      </c>
      <c r="U33" s="10" t="e">
        <f t="shared" si="7"/>
        <v>#VALUE!</v>
      </c>
      <c r="V33" s="26">
        <f t="shared" si="8"/>
        <v>0</v>
      </c>
    </row>
    <row r="34" spans="2:22" ht="15.75" customHeight="1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1.1218210886660797E-3</v>
      </c>
      <c r="H34" s="8" t="s">
        <v>17</v>
      </c>
      <c r="I34" s="26">
        <v>1.6546E-6</v>
      </c>
      <c r="J34" s="10">
        <f t="shared" si="0"/>
        <v>1.6546E-6</v>
      </c>
      <c r="K34" s="32" t="str">
        <f t="shared" si="1"/>
        <v>+III</v>
      </c>
      <c r="M34" s="31">
        <f t="shared" si="2"/>
        <v>0.99999834539999999</v>
      </c>
      <c r="N34" s="10">
        <f t="shared" si="3"/>
        <v>0.99999834539999999</v>
      </c>
      <c r="O34" s="10">
        <f t="shared" si="4"/>
        <v>3.3092E-6</v>
      </c>
      <c r="P34" s="10">
        <f t="shared" si="5"/>
        <v>3.3092E-6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1.6546000000117189E-6</v>
      </c>
      <c r="V34" s="26">
        <f t="shared" si="8"/>
        <v>1.6546000000117189E-6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9.68893839756797E-9</v>
      </c>
      <c r="H35" s="8" t="s">
        <v>18</v>
      </c>
      <c r="I35" s="26"/>
      <c r="J35" s="10">
        <f t="shared" si="0"/>
        <v>9.68893839756797E-9</v>
      </c>
      <c r="K35" s="32" t="str">
        <f t="shared" si="1"/>
        <v>+III</v>
      </c>
      <c r="M35" s="31">
        <f t="shared" si="2"/>
        <v>0.99999999031106157</v>
      </c>
      <c r="N35" s="10">
        <f t="shared" si="3"/>
        <v>0.99999999031106157</v>
      </c>
      <c r="O35" s="10">
        <f t="shared" si="4"/>
        <v>1.937787679513594E-8</v>
      </c>
      <c r="P35" s="10">
        <f t="shared" si="5"/>
        <v>1.937787679513594E-8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9.6889384293419312E-9</v>
      </c>
      <c r="V35" s="26">
        <f t="shared" si="8"/>
        <v>9.6889384293419312E-9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1.5320624758868792E-14</v>
      </c>
      <c r="H36" s="8" t="s">
        <v>18</v>
      </c>
      <c r="I36" s="26"/>
      <c r="J36" s="10">
        <f t="shared" si="0"/>
        <v>1.5320624758868792E-14</v>
      </c>
      <c r="K36" s="32" t="str">
        <f t="shared" si="1"/>
        <v>+III</v>
      </c>
      <c r="M36" s="31">
        <f t="shared" si="2"/>
        <v>0.99999999999998468</v>
      </c>
      <c r="N36" s="10">
        <f t="shared" si="3"/>
        <v>0.99999999999998468</v>
      </c>
      <c r="O36" s="10">
        <f t="shared" si="4"/>
        <v>3.0641249517737583E-14</v>
      </c>
      <c r="P36" s="10">
        <f t="shared" si="5"/>
        <v>3.0641249517737583E-14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1.532107773982716E-14</v>
      </c>
      <c r="V36" s="26">
        <f t="shared" si="8"/>
        <v>1.532107773982716E-14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5.6400000000000005E-4</v>
      </c>
      <c r="H37" s="13" t="s">
        <v>17</v>
      </c>
      <c r="I37" s="27">
        <v>5.6400000000000002E-8</v>
      </c>
      <c r="J37" s="15">
        <f t="shared" si="0"/>
        <v>5.6400000000000002E-8</v>
      </c>
      <c r="K37" s="34" t="str">
        <f t="shared" si="1"/>
        <v>+III</v>
      </c>
      <c r="M37" s="33">
        <f t="shared" si="2"/>
        <v>0.9999999436</v>
      </c>
      <c r="N37" s="15">
        <f t="shared" si="3"/>
        <v>0.9999999436</v>
      </c>
      <c r="O37" s="15">
        <f t="shared" si="4"/>
        <v>1.128E-7</v>
      </c>
      <c r="P37" s="15">
        <f t="shared" si="5"/>
        <v>1.128E-7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5.6400000003620221E-8</v>
      </c>
      <c r="V37" s="27">
        <f t="shared" si="8"/>
        <v>5.6400000003620221E-8</v>
      </c>
    </row>
    <row r="38" spans="2:22" x14ac:dyDescent="0.25">
      <c r="M38" s="1"/>
    </row>
    <row r="39" spans="2:22" x14ac:dyDescent="0.25">
      <c r="M39" s="1"/>
    </row>
  </sheetData>
  <conditionalFormatting sqref="G15:G19 G21:G37">
    <cfRule type="expression" dxfId="15" priority="5">
      <formula>IF($E15="Nee",TRUE,FALSE)</formula>
    </cfRule>
  </conditionalFormatting>
  <conditionalFormatting sqref="I15:I37">
    <cfRule type="expression" dxfId="14" priority="4">
      <formula>IF($H15="Nee",TRUE,FALSE)</formula>
    </cfRule>
  </conditionalFormatting>
  <conditionalFormatting sqref="K15:K3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2.4928263090292502E-3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1.1111111111111112E-4</v>
      </c>
      <c r="I3">
        <f>IFERROR(MATCH(H3,'Normen en duidingsklassen'!$F$4:$F$8),1)</f>
        <v>2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128</v>
      </c>
      <c r="H6" s="2" t="s">
        <v>74</v>
      </c>
      <c r="I6" s="2" t="s">
        <v>75</v>
      </c>
      <c r="J6" s="2" t="s">
        <v>132</v>
      </c>
      <c r="K6" s="2" t="s">
        <v>133</v>
      </c>
      <c r="L6" s="2" t="s">
        <v>129</v>
      </c>
      <c r="M6" s="2" t="s">
        <v>134</v>
      </c>
      <c r="N6" s="2" t="s">
        <v>130</v>
      </c>
      <c r="O6" s="2" t="s">
        <v>135</v>
      </c>
    </row>
    <row r="7" spans="2:15" x14ac:dyDescent="0.25">
      <c r="B7" s="39" t="s">
        <v>65</v>
      </c>
      <c r="C7" s="29" t="str">
        <f>STPH!C6</f>
        <v>GR</v>
      </c>
      <c r="D7" s="25">
        <f>STPH!C7</f>
        <v>3.3129864711967105E-4</v>
      </c>
      <c r="E7" s="48"/>
      <c r="F7" s="23">
        <v>0</v>
      </c>
      <c r="H7" s="1" t="e">
        <f t="shared" ref="H7:H13" si="0">IF(ISNUMBER(E7),1-E7,1-C7)</f>
        <v>#VALUE!</v>
      </c>
      <c r="I7" s="1">
        <f t="shared" ref="I7:I13" si="1">IF(ISNUMBER(E7),1-E7,1-D7)</f>
        <v>0.99966870135288033</v>
      </c>
      <c r="J7" s="1" t="e">
        <f>1-H7</f>
        <v>#VALUE!</v>
      </c>
      <c r="K7" s="1">
        <f>1-I7</f>
        <v>3.3129864711967105E-4</v>
      </c>
      <c r="L7" s="1" t="e">
        <f t="shared" ref="L7:L13" si="2">F7*J7</f>
        <v>#VALUE!</v>
      </c>
      <c r="M7" s="1" t="e">
        <f>1-(1-F7)*J7</f>
        <v>#VALUE!</v>
      </c>
      <c r="N7" s="1">
        <f t="shared" ref="N7:N13" si="3">F7*K7</f>
        <v>0</v>
      </c>
      <c r="O7" s="1">
        <f>1-(1-F7)*K7</f>
        <v>0.99966870135288033</v>
      </c>
    </row>
    <row r="8" spans="2:15" x14ac:dyDescent="0.25">
      <c r="B8" s="39" t="s">
        <v>66</v>
      </c>
      <c r="C8" s="31" t="str">
        <f>STBI!C6</f>
        <v>GR</v>
      </c>
      <c r="D8" s="26">
        <f>STBI!C7</f>
        <v>1.1896074947925772E-4</v>
      </c>
      <c r="E8" s="48"/>
      <c r="F8" s="23">
        <v>0</v>
      </c>
      <c r="H8" s="1" t="e">
        <f t="shared" si="0"/>
        <v>#VALUE!</v>
      </c>
      <c r="I8" s="1">
        <f t="shared" si="1"/>
        <v>0.99988103925052074</v>
      </c>
      <c r="J8" s="1" t="e">
        <f t="shared" ref="J8:K13" si="4">1-H8</f>
        <v>#VALUE!</v>
      </c>
      <c r="K8" s="1">
        <f t="shared" si="4"/>
        <v>1.1896074947925772E-4</v>
      </c>
      <c r="L8" s="1" t="e">
        <f t="shared" si="2"/>
        <v>#VALUE!</v>
      </c>
      <c r="M8" s="1" t="e">
        <f t="shared" ref="M8:M13" si="5">1-(1-F8)*J8</f>
        <v>#VALUE!</v>
      </c>
      <c r="N8" s="1">
        <f t="shared" si="3"/>
        <v>0</v>
      </c>
      <c r="O8" s="1">
        <f t="shared" ref="O8:O13" si="6">1-(1-F8)*K8</f>
        <v>0.99988103925052074</v>
      </c>
    </row>
    <row r="9" spans="2:15" x14ac:dyDescent="0.25">
      <c r="B9" s="39" t="s">
        <v>67</v>
      </c>
      <c r="C9" s="31" t="str">
        <f>GEKB!C6</f>
        <v>GR</v>
      </c>
      <c r="D9" s="26">
        <f>GEKB!C7</f>
        <v>1.0312800000000001E-3</v>
      </c>
      <c r="E9" s="48"/>
      <c r="F9" s="23">
        <v>0</v>
      </c>
      <c r="H9" s="1" t="e">
        <f t="shared" si="0"/>
        <v>#VALUE!</v>
      </c>
      <c r="I9" s="1">
        <f t="shared" si="1"/>
        <v>0.99896872000000003</v>
      </c>
      <c r="J9" s="1" t="e">
        <f t="shared" si="4"/>
        <v>#VALUE!</v>
      </c>
      <c r="K9" s="1">
        <f t="shared" si="4"/>
        <v>1.0312799999999678E-3</v>
      </c>
      <c r="L9" s="1" t="e">
        <f t="shared" si="2"/>
        <v>#VALUE!</v>
      </c>
      <c r="M9" s="1" t="e">
        <f t="shared" si="5"/>
        <v>#VALUE!</v>
      </c>
      <c r="N9" s="1">
        <f t="shared" si="3"/>
        <v>0</v>
      </c>
      <c r="O9" s="1">
        <f t="shared" si="6"/>
        <v>0.99896872000000003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STKWp!C6</f>
        <v>3.9248867546426425E-4</v>
      </c>
      <c r="D11" s="26">
        <f>STKWp!C7</f>
        <v>3.9248867546426425E-4</v>
      </c>
      <c r="E11" s="48"/>
      <c r="F11" s="23">
        <v>0</v>
      </c>
      <c r="H11" s="1">
        <f t="shared" si="0"/>
        <v>0.99960751132453574</v>
      </c>
      <c r="I11" s="1">
        <f t="shared" si="1"/>
        <v>0.99960751132453574</v>
      </c>
      <c r="J11" s="1">
        <f t="shared" si="4"/>
        <v>3.9248867546426425E-4</v>
      </c>
      <c r="K11" s="1">
        <f t="shared" si="4"/>
        <v>3.9248867546426425E-4</v>
      </c>
      <c r="L11" s="1">
        <f t="shared" si="2"/>
        <v>0</v>
      </c>
      <c r="M11" s="1">
        <f t="shared" si="5"/>
        <v>0.99960751132453574</v>
      </c>
      <c r="N11" s="1">
        <f t="shared" si="3"/>
        <v>0</v>
      </c>
      <c r="O11" s="1">
        <f t="shared" si="6"/>
        <v>0.99960751132453574</v>
      </c>
    </row>
    <row r="12" spans="2:15" x14ac:dyDescent="0.25">
      <c r="B12" s="39" t="s">
        <v>70</v>
      </c>
      <c r="C12" s="31" t="str">
        <f>HTKW!C6</f>
        <v>GR</v>
      </c>
      <c r="D12" s="26">
        <f>HTKW!C7</f>
        <v>5.5567277225481771E-4</v>
      </c>
      <c r="E12" s="48"/>
      <c r="F12" s="23">
        <v>0</v>
      </c>
      <c r="H12" s="1" t="e">
        <f t="shared" si="0"/>
        <v>#VALUE!</v>
      </c>
      <c r="I12" s="1">
        <f t="shared" si="1"/>
        <v>0.99944432722774523</v>
      </c>
      <c r="J12" s="1" t="e">
        <f t="shared" si="4"/>
        <v>#VALUE!</v>
      </c>
      <c r="K12" s="1">
        <f t="shared" si="4"/>
        <v>5.5567277225476719E-4</v>
      </c>
      <c r="L12" s="1" t="e">
        <f t="shared" si="2"/>
        <v>#VALUE!</v>
      </c>
      <c r="M12" s="1" t="e">
        <f t="shared" si="5"/>
        <v>#VALUE!</v>
      </c>
      <c r="N12" s="1">
        <f t="shared" si="3"/>
        <v>0</v>
      </c>
      <c r="O12" s="1">
        <f t="shared" si="6"/>
        <v>0.99944432722774523</v>
      </c>
    </row>
    <row r="13" spans="2:15" x14ac:dyDescent="0.25">
      <c r="B13" s="39" t="s">
        <v>89</v>
      </c>
      <c r="C13" s="31" t="str">
        <f>BSKW!C6</f>
        <v>GR</v>
      </c>
      <c r="D13" s="26">
        <f>BSKW!C7</f>
        <v>6.5409999999999999E-5</v>
      </c>
      <c r="E13" s="48"/>
      <c r="F13" s="23">
        <v>0</v>
      </c>
      <c r="H13" s="1" t="e">
        <f t="shared" si="0"/>
        <v>#VALUE!</v>
      </c>
      <c r="I13" s="1">
        <f t="shared" si="1"/>
        <v>0.99993458999999996</v>
      </c>
      <c r="J13" s="1" t="e">
        <f t="shared" si="4"/>
        <v>#VALUE!</v>
      </c>
      <c r="K13" s="1">
        <f t="shared" si="4"/>
        <v>6.5410000000043489E-5</v>
      </c>
      <c r="L13" s="1" t="e">
        <f t="shared" si="2"/>
        <v>#VALUE!</v>
      </c>
      <c r="M13" s="1" t="e">
        <f t="shared" si="5"/>
        <v>#VALUE!</v>
      </c>
      <c r="N13" s="1">
        <f t="shared" si="3"/>
        <v>0</v>
      </c>
      <c r="O13" s="1">
        <f t="shared" si="6"/>
        <v>0.99993458999999996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131</v>
      </c>
      <c r="I15" s="1"/>
      <c r="K15" s="1"/>
      <c r="L15" s="1" t="e">
        <f>MAX(L7:L13)</f>
        <v>#VALUE!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120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INDEX(STPH!$O$15:$O$38,IFERROR(MATCH(MIN(IF(STPH!$D$15:$D$38&gt;AVERAGE(B3,C3),STPH!$D$15:$D$38)),STPH!$D$15:$D$38),1))</f>
        <v>+III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INDEX(GEKB!$K$15:$K$104,IFERROR(MATCH(MIN(IF(GEKB!$D$15:$D$104&gt;AVERAGE(B3,C3),GEKB!$D$15:$D$104)),GEKB!$D$15:$D$104),1))</f>
        <v>+III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INDEX(STKWp!$K$15:$K$39,IFERROR(MATCH(MIN(IF(STKWp!$D$15:$D$39&gt;AVERAGE(B3,C3),STKWp!$D$15:$D$39)),STKWp!$D$15:$D$39),1))</f>
        <v>+II</v>
      </c>
      <c r="K3" s="4" t="str">
        <f t="array" ref="K3">INDEX(BSKW!$K$15:$K$39,IFERROR(MATCH(MIN(IF(BSKW!$D$15:$D$39&gt;AVERAGE(B3,C3),BSKW!$D$15:$D$39)),BSKW!$D$15:$D$39),1))</f>
        <v>+II</v>
      </c>
      <c r="L3" s="7" t="str">
        <f t="array" ref="L3">INDEX(HTKW!$K$15:$K$40,IFERROR(MATCH(MIN(IF(HTKW!$D$15:$D$40&gt;AVERAGE(B3,C3),HTKW!$D$15:$D$40)),HTKW!$D$15:$D$40),1))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INDEX(STPH!$O$15:$O$38,IFERROR(MATCH(MIN(IF(STPH!$D$15:$D$38&gt;AVERAGE(B4,C4),STPH!$D$15:$D$38)),STPH!$D$15:$D$38),1))</f>
        <v>+III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INDEX(GEKB!$K$15:$K$104,IFERROR(MATCH(MIN(IF(GEKB!$D$15:$D$104&gt;AVERAGE(B4,C4),GEKB!$D$15:$D$104)),GEKB!$D$15:$D$104),1))</f>
        <v>+III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INDEX(STKWp!$K$15:$K$39,IFERROR(MATCH(MIN(IF(STKWp!$D$15:$D$39&gt;AVERAGE(B4,C4),STKWp!$D$15:$D$39)),STKWp!$D$15:$D$39),1))</f>
        <v>+II</v>
      </c>
      <c r="K4" s="9" t="str">
        <f t="array" ref="K4">INDEX(BSKW!$K$15:$K$39,IFERROR(MATCH(MIN(IF(BSKW!$D$15:$D$39&gt;AVERAGE(B4,C4),BSKW!$D$15:$D$39)),BSKW!$D$15:$D$39),1))</f>
        <v>+II</v>
      </c>
      <c r="L4" s="12" t="str">
        <f t="array" ref="L4">INDEX(HTKW!$K$15:$K$40,IFERROR(MATCH(MIN(IF(HTKW!$D$15:$D$40&gt;AVERAGE(B4,C4),HTKW!$D$15:$D$40)),HTKW!$D$15:$D$40),1))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INDEX(STPH!$O$15:$O$38,IFERROR(MATCH(MIN(IF(STPH!$D$15:$D$38&gt;AVERAGE(B5,C5),STPH!$D$15:$D$38)),STPH!$D$15:$D$38),1))</f>
        <v>+III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INDEX(GEKB!$K$15:$K$104,IFERROR(MATCH(MIN(IF(GEKB!$D$15:$D$104&gt;AVERAGE(B5,C5),GEKB!$D$15:$D$104)),GEKB!$D$15:$D$104),1))</f>
        <v>+III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INDEX(STKWp!$K$15:$K$39,IFERROR(MATCH(MIN(IF(STKWp!$D$15:$D$39&gt;AVERAGE(B5,C5),STKWp!$D$15:$D$39)),STKWp!$D$15:$D$39),1))</f>
        <v>+II</v>
      </c>
      <c r="K5" s="9" t="str">
        <f t="array" ref="K5">INDEX(BSKW!$K$15:$K$39,IFERROR(MATCH(MIN(IF(BSKW!$D$15:$D$39&gt;AVERAGE(B5,C5),BSKW!$D$15:$D$39)),BSKW!$D$15:$D$39),1))</f>
        <v>+II</v>
      </c>
      <c r="L5" s="12" t="str">
        <f t="array" ref="L5">INDEX(HTKW!$K$15:$K$40,IFERROR(MATCH(MIN(IF(HTKW!$D$15:$D$40&gt;AVERAGE(B5,C5),HTKW!$D$15:$D$40)),HTKW!$D$15:$D$40),1))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INDEX(STPH!$O$15:$O$38,IFERROR(MATCH(MIN(IF(STPH!$D$15:$D$38&gt;AVERAGE(B6,C6),STPH!$D$15:$D$38)),STPH!$D$15:$D$38),1))</f>
        <v>+III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INDEX(GEKB!$K$15:$K$104,IFERROR(MATCH(MIN(IF(GEKB!$D$15:$D$104&gt;AVERAGE(B6,C6),GEKB!$D$15:$D$104)),GEKB!$D$15:$D$104),1))</f>
        <v>+III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INDEX(STKWp!$K$15:$K$39,IFERROR(MATCH(MIN(IF(STKWp!$D$15:$D$39&gt;AVERAGE(B6,C6),STKWp!$D$15:$D$39)),STKWp!$D$15:$D$39),1))</f>
        <v>+III</v>
      </c>
      <c r="K6" s="9" t="str">
        <f t="array" ref="K6">INDEX(BSKW!$K$15:$K$39,IFERROR(MATCH(MIN(IF(BSKW!$D$15:$D$39&gt;AVERAGE(B6,C6),BSKW!$D$15:$D$39)),BSKW!$D$15:$D$39),1))</f>
        <v>+II</v>
      </c>
      <c r="L6" s="12" t="str">
        <f t="array" ref="L6">INDEX(HTKW!$K$15:$K$40,IFERROR(MATCH(MIN(IF(HTKW!$D$15:$D$40&gt;AVERAGE(B6,C6),HTKW!$D$15:$D$40)),HTKW!$D$15:$D$40),1))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INDEX(STPH!$O$15:$O$38,IFERROR(MATCH(MIN(IF(STPH!$D$15:$D$38&gt;AVERAGE(B7,C7),STPH!$D$15:$D$38)),STPH!$D$15:$D$38),1))</f>
        <v>+III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INDEX(GEKB!$K$15:$K$104,IFERROR(MATCH(MIN(IF(GEKB!$D$15:$D$104&gt;AVERAGE(B7,C7),GEKB!$D$15:$D$104)),GEKB!$D$15:$D$104),1))</f>
        <v>+III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INDEX(STKWp!$K$15:$K$39,IFERROR(MATCH(MIN(IF(STKWp!$D$15:$D$39&gt;AVERAGE(B7,C7),STKWp!$D$15:$D$39)),STKWp!$D$15:$D$39),1))</f>
        <v>+III</v>
      </c>
      <c r="K7" s="9" t="str">
        <f t="array" ref="K7">INDEX(BSKW!$K$15:$K$39,IFERROR(MATCH(MIN(IF(BSKW!$D$15:$D$39&gt;AVERAGE(B7,C7),BSKW!$D$15:$D$39)),BSKW!$D$15:$D$39),1))</f>
        <v>+II</v>
      </c>
      <c r="L7" s="12" t="str">
        <f t="array" ref="L7">INDEX(HTKW!$K$15:$K$40,IFERROR(MATCH(MIN(IF(HTKW!$D$15:$D$40&gt;AVERAGE(B7,C7),HTKW!$D$15:$D$40)),HTKW!$D$15:$D$40),1))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INDEX(STPH!$O$15:$O$38,IFERROR(MATCH(MIN(IF(STPH!$D$15:$D$38&gt;AVERAGE(B8,C8),STPH!$D$15:$D$38)),STPH!$D$15:$D$38),1))</f>
        <v>+III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INDEX(GEKB!$K$15:$K$104,IFERROR(MATCH(MIN(IF(GEKB!$D$15:$D$104&gt;AVERAGE(B8,C8),GEKB!$D$15:$D$104)),GEKB!$D$15:$D$104),1))</f>
        <v>+III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INDEX(STKWp!$K$15:$K$39,IFERROR(MATCH(MIN(IF(STKWp!$D$15:$D$39&gt;AVERAGE(B8,C8),STKWp!$D$15:$D$39)),STKWp!$D$15:$D$39),1))</f>
        <v>+III</v>
      </c>
      <c r="K8" s="9" t="str">
        <f t="array" ref="K8">INDEX(BSKW!$K$15:$K$39,IFERROR(MATCH(MIN(IF(BSKW!$D$15:$D$39&gt;AVERAGE(B8,C8),BSKW!$D$15:$D$39)),BSKW!$D$15:$D$39),1))</f>
        <v>+II</v>
      </c>
      <c r="L8" s="12" t="str">
        <f t="array" ref="L8">INDEX(HTKW!$K$15:$K$40,IFERROR(MATCH(MIN(IF(HTKW!$D$15:$D$40&gt;AVERAGE(B8,C8),HTKW!$D$15:$D$40)),HTKW!$D$15:$D$40),1))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INDEX(STPH!$O$15:$O$38,IFERROR(MATCH(MIN(IF(STPH!$D$15:$D$38&gt;AVERAGE(B9,C9),STPH!$D$15:$D$38)),STPH!$D$15:$D$38),1))</f>
        <v>+III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INDEX(GEKB!$K$15:$K$104,IFERROR(MATCH(MIN(IF(GEKB!$D$15:$D$104&gt;AVERAGE(B9,C9),GEKB!$D$15:$D$104)),GEKB!$D$15:$D$104),1))</f>
        <v>+III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INDEX(STKWp!$K$15:$K$39,IFERROR(MATCH(MIN(IF(STKWp!$D$15:$D$39&gt;AVERAGE(B9,C9),STKWp!$D$15:$D$39)),STKWp!$D$15:$D$39),1))</f>
        <v>+III</v>
      </c>
      <c r="K9" s="9" t="str">
        <f t="array" ref="K9">INDEX(BSKW!$K$15:$K$39,IFERROR(MATCH(MIN(IF(BSKW!$D$15:$D$39&gt;AVERAGE(B9,C9),BSKW!$D$15:$D$39)),BSKW!$D$15:$D$39),1))</f>
        <v>+II</v>
      </c>
      <c r="L9" s="12" t="str">
        <f t="array" ref="L9">INDEX(HTKW!$K$15:$K$40,IFERROR(MATCH(MIN(IF(HTKW!$D$15:$D$40&gt;AVERAGE(B9,C9),HTKW!$D$15:$D$40)),HTKW!$D$15:$D$40),1))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INDEX(STPH!$O$15:$O$38,IFERROR(MATCH(MIN(IF(STPH!$D$15:$D$38&gt;AVERAGE(B10,C10),STPH!$D$15:$D$38)),STPH!$D$15:$D$38),1))</f>
        <v>+III</v>
      </c>
      <c r="G10" s="9" t="str">
        <f t="array" ref="G10">INDEX(STBI!$O$15:$O$40,IFERROR(MATCH(MIN(IF(STBI!$D$15:$D$40&gt;AVERAGE(B10,C10),STBI!$D$15:$D$40)),STBI!$D$15:$D$40),1))</f>
        <v>+II</v>
      </c>
      <c r="H10" s="9" t="str">
        <f t="array" ref="H10">INDEX(GEKB!$K$15:$K$104,IFERROR(MATCH(MIN(IF(GEKB!$D$15:$D$104&gt;AVERAGE(B10,C10),GEKB!$D$15:$D$104)),GEKB!$D$15:$D$104),1))</f>
        <v>+III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INDEX(STKWp!$K$15:$K$39,IFERROR(MATCH(MIN(IF(STKWp!$D$15:$D$39&gt;AVERAGE(B10,C10),STKWp!$D$15:$D$39)),STKWp!$D$15:$D$39),1))</f>
        <v>+III</v>
      </c>
      <c r="K10" s="9" t="str">
        <f t="array" ref="K10">INDEX(BSKW!$K$15:$K$39,IFERROR(MATCH(MIN(IF(BSKW!$D$15:$D$39&gt;AVERAGE(B10,C10),BSKW!$D$15:$D$39)),BSKW!$D$15:$D$39),1))</f>
        <v>+II</v>
      </c>
      <c r="L10" s="12" t="str">
        <f t="array" ref="L10">INDEX(HTKW!$K$15:$K$40,IFERROR(MATCH(MIN(IF(HTKW!$D$15:$D$40&gt;AVERAGE(B10,C10),HTKW!$D$15:$D$40)),HTKW!$D$15:$D$40),1))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INDEX(STPH!$O$15:$O$38,IFERROR(MATCH(MIN(IF(STPH!$D$15:$D$38&gt;AVERAGE(B11,C11),STPH!$D$15:$D$38)),STPH!$D$15:$D$38),1))</f>
        <v>+III</v>
      </c>
      <c r="G11" s="9" t="str">
        <f t="array" ref="G11">INDEX(STBI!$O$15:$O$40,IFERROR(MATCH(MIN(IF(STBI!$D$15:$D$40&gt;AVERAGE(B11,C11),STBI!$D$15:$D$40)),STBI!$D$15:$D$40),1))</f>
        <v>+II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INDEX(STKWp!$K$15:$K$39,IFERROR(MATCH(MIN(IF(STKWp!$D$15:$D$39&gt;AVERAGE(B11,C11),STKWp!$D$15:$D$39)),STKWp!$D$15:$D$39),1))</f>
        <v>+II</v>
      </c>
      <c r="K11" s="9" t="str">
        <f t="array" ref="K11">INDEX(BSKW!$K$15:$K$39,IFERROR(MATCH(MIN(IF(BSKW!$D$15:$D$39&gt;AVERAGE(B11,C11),BSKW!$D$15:$D$39)),BSKW!$D$15:$D$39),1))</f>
        <v>+II</v>
      </c>
      <c r="L11" s="12" t="str">
        <f t="array" ref="L11">INDEX(HTKW!$K$15:$K$40,IFERROR(MATCH(MIN(IF(HTKW!$D$15:$D$40&gt;AVERAGE(B11,C11),HTKW!$D$15:$D$40)),HTKW!$D$15:$D$40),1))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INDEX(STPH!$O$15:$O$38,IFERROR(MATCH(MIN(IF(STPH!$D$15:$D$38&gt;AVERAGE(B12,C12),STPH!$D$15:$D$38)),STPH!$D$15:$D$38),1))</f>
        <v>+III</v>
      </c>
      <c r="G12" s="9" t="str">
        <f t="array" ref="G12">INDEX(STBI!$O$15:$O$40,IFERROR(MATCH(MIN(IF(STBI!$D$15:$D$40&gt;AVERAGE(B12,C12),STBI!$D$15:$D$40)),STBI!$D$15:$D$40),1))</f>
        <v>+II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INDEX(STKWp!$K$15:$K$39,IFERROR(MATCH(MIN(IF(STKWp!$D$15:$D$39&gt;AVERAGE(B12,C12),STKWp!$D$15:$D$39)),STKWp!$D$15:$D$39),1))</f>
        <v>+II</v>
      </c>
      <c r="K12" s="9" t="str">
        <f t="array" ref="K12">INDEX(BSKW!$K$15:$K$39,IFERROR(MATCH(MIN(IF(BSKW!$D$15:$D$39&gt;AVERAGE(B12,C12),BSKW!$D$15:$D$39)),BSKW!$D$15:$D$39),1))</f>
        <v>+II</v>
      </c>
      <c r="L12" s="12" t="str">
        <f t="array" ref="L12">INDEX(HTKW!$K$15:$K$40,IFERROR(MATCH(MIN(IF(HTKW!$D$15:$D$40&gt;AVERAGE(B12,C12),HTKW!$D$15:$D$40)),HTKW!$D$15:$D$40),1))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INDEX(STPH!$O$15:$O$38,IFERROR(MATCH(MIN(IF(STPH!$D$15:$D$38&gt;AVERAGE(B13,C13),STPH!$D$15:$D$38)),STPH!$D$15:$D$38),1))</f>
        <v>+III</v>
      </c>
      <c r="G13" s="9" t="str">
        <f t="array" ref="G13">INDEX(STBI!$O$15:$O$40,IFERROR(MATCH(MIN(IF(STBI!$D$15:$D$40&gt;AVERAGE(B13,C13),STBI!$D$15:$D$40)),STBI!$D$15:$D$40),1))</f>
        <v>+II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INDEX(STKWp!$K$15:$K$39,IFERROR(MATCH(MIN(IF(STKWp!$D$15:$D$39&gt;AVERAGE(B13,C13),STKWp!$D$15:$D$39)),STKWp!$D$15:$D$39),1))</f>
        <v>+II</v>
      </c>
      <c r="K13" s="9" t="str">
        <f t="array" ref="K13">INDEX(BSKW!$K$15:$K$39,IFERROR(MATCH(MIN(IF(BSKW!$D$15:$D$39&gt;AVERAGE(B13,C13),BSKW!$D$15:$D$39)),BSKW!$D$15:$D$39),1))</f>
        <v>+II</v>
      </c>
      <c r="L13" s="12" t="str">
        <f t="array" ref="L13">INDEX(HTKW!$K$15:$K$40,IFERROR(MATCH(MIN(IF(HTKW!$D$15:$D$40&gt;AVERAGE(B13,C13),HTKW!$D$15:$D$40)),HTKW!$D$15:$D$40),1))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INDEX(STPH!$O$15:$O$38,IFERROR(MATCH(MIN(IF(STPH!$D$15:$D$38&gt;AVERAGE(B14,C14),STPH!$D$15:$D$38)),STPH!$D$15:$D$38),1))</f>
        <v>+II</v>
      </c>
      <c r="G14" s="9" t="str">
        <f t="array" ref="G14">INDEX(STBI!$O$15:$O$40,IFERROR(MATCH(MIN(IF(STBI!$D$15:$D$40&gt;AVERAGE(B14,C14),STBI!$D$15:$D$40)),STBI!$D$15:$D$40),1))</f>
        <v>+II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INDEX(STKWp!$K$15:$K$39,IFERROR(MATCH(MIN(IF(STKWp!$D$15:$D$39&gt;AVERAGE(B14,C14),STKWp!$D$15:$D$39)),STKWp!$D$15:$D$39),1))</f>
        <v>+II</v>
      </c>
      <c r="K14" s="9" t="str">
        <f t="array" ref="K14">INDEX(BSKW!$K$15:$K$39,IFERROR(MATCH(MIN(IF(BSKW!$D$15:$D$39&gt;AVERAGE(B14,C14),BSKW!$D$15:$D$39)),BSKW!$D$15:$D$39),1))</f>
        <v>+II</v>
      </c>
      <c r="L14" s="12" t="str">
        <f t="array" ref="L14">INDEX(HTKW!$K$15:$K$40,IFERROR(MATCH(MIN(IF(HTKW!$D$15:$D$40&gt;AVERAGE(B14,C14),HTKW!$D$15:$D$40)),HTKW!$D$15:$D$40),1))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INDEX(STPH!$O$15:$O$38,IFERROR(MATCH(MIN(IF(STPH!$D$15:$D$38&gt;AVERAGE(B15,C15),STPH!$D$15:$D$38)),STPH!$D$15:$D$38),1))</f>
        <v>+II</v>
      </c>
      <c r="G15" s="9" t="str">
        <f t="array" ref="G15">INDEX(STBI!$O$15:$O$40,IFERROR(MATCH(MIN(IF(STBI!$D$15:$D$40&gt;AVERAGE(B15,C15),STBI!$D$15:$D$40)),STBI!$D$15:$D$40),1))</f>
        <v>+II</v>
      </c>
      <c r="H15" s="9" t="str">
        <f t="array" ref="H15">INDEX(GEKB!$K$15:$K$104,IFERROR(MATCH(MIN(IF(GEKB!$D$15:$D$104&gt;AVERAGE(B15,C15),GEKB!$D$15:$D$104)),GEKB!$D$15:$D$104),1))</f>
        <v>+I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INDEX(STKWp!$K$15:$K$39,IFERROR(MATCH(MIN(IF(STKWp!$D$15:$D$39&gt;AVERAGE(B15,C15),STKWp!$D$15:$D$39)),STKWp!$D$15:$D$39),1))</f>
        <v>+II</v>
      </c>
      <c r="K15" s="9" t="str">
        <f t="array" ref="K15">INDEX(BSKW!$K$15:$K$39,IFERROR(MATCH(MIN(IF(BSKW!$D$15:$D$39&gt;AVERAGE(B15,C15),BSKW!$D$15:$D$39)),BSKW!$D$15:$D$39),1))</f>
        <v>+II</v>
      </c>
      <c r="L15" s="12" t="str">
        <f t="array" ref="L15">INDEX(HTKW!$K$15:$K$40,IFERROR(MATCH(MIN(IF(HTKW!$D$15:$D$40&gt;AVERAGE(B15,C15),HTKW!$D$15:$D$40)),HTKW!$D$15:$D$40),1))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INDEX(STPH!$O$15:$O$38,IFERROR(MATCH(MIN(IF(STPH!$D$15:$D$38&gt;AVERAGE(B16,C16),STPH!$D$15:$D$38)),STPH!$D$15:$D$38),1))</f>
        <v>+III</v>
      </c>
      <c r="G16" s="9" t="str">
        <f t="array" ref="G16">INDEX(STBI!$O$15:$O$40,IFERROR(MATCH(MIN(IF(STBI!$D$15:$D$40&gt;AVERAGE(B16,C16),STBI!$D$15:$D$40)),STBI!$D$15:$D$40),1))</f>
        <v>+II</v>
      </c>
      <c r="H16" s="9" t="str">
        <f t="array" ref="H16">INDEX(GEKB!$K$15:$K$104,IFERROR(MATCH(MIN(IF(GEKB!$D$15:$D$104&gt;AVERAGE(B16,C16),GEKB!$D$15:$D$104)),GEKB!$D$15:$D$104),1))</f>
        <v>+I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INDEX(STKWp!$K$15:$K$39,IFERROR(MATCH(MIN(IF(STKWp!$D$15:$D$39&gt;AVERAGE(B16,C16),STKWp!$D$15:$D$39)),STKWp!$D$15:$D$39),1))</f>
        <v>+II</v>
      </c>
      <c r="K16" s="9" t="str">
        <f t="array" ref="K16">INDEX(BSKW!$K$15:$K$39,IFERROR(MATCH(MIN(IF(BSKW!$D$15:$D$39&gt;AVERAGE(B16,C16),BSKW!$D$15:$D$39)),BSKW!$D$15:$D$39),1))</f>
        <v>+II</v>
      </c>
      <c r="L16" s="12" t="str">
        <f t="array" ref="L16">INDEX(HTKW!$K$15:$K$40,IFERROR(MATCH(MIN(IF(HTKW!$D$15:$D$40&gt;AVERAGE(B16,C16),HTKW!$D$15:$D$40)),HTKW!$D$15:$D$40),1))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INDEX(STPH!$O$15:$O$38,IFERROR(MATCH(MIN(IF(STPH!$D$15:$D$38&gt;AVERAGE(B17,C17),STPH!$D$15:$D$38)),STPH!$D$15:$D$38),1))</f>
        <v>+III</v>
      </c>
      <c r="G17" s="9" t="str">
        <f t="array" ref="G17">INDEX(STBI!$O$15:$O$40,IFERROR(MATCH(MIN(IF(STBI!$D$15:$D$40&gt;AVERAGE(B17,C17),STBI!$D$15:$D$40)),STBI!$D$15:$D$40),1))</f>
        <v>+II</v>
      </c>
      <c r="H17" s="9" t="str">
        <f t="array" ref="H17">INDEX(GEKB!$K$15:$K$104,IFERROR(MATCH(MIN(IF(GEKB!$D$15:$D$104&gt;AVERAGE(B17,C17),GEKB!$D$15:$D$104)),GEKB!$D$15:$D$104),1))</f>
        <v>+I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INDEX(STKWp!$K$15:$K$39,IFERROR(MATCH(MIN(IF(STKWp!$D$15:$D$39&gt;AVERAGE(B17,C17),STKWp!$D$15:$D$39)),STKWp!$D$15:$D$39),1))</f>
        <v>+III</v>
      </c>
      <c r="K17" s="9" t="str">
        <f t="array" ref="K17">INDEX(BSKW!$K$15:$K$39,IFERROR(MATCH(MIN(IF(BSKW!$D$15:$D$39&gt;AVERAGE(B17,C17),BSKW!$D$15:$D$39)),BSKW!$D$15:$D$39),1))</f>
        <v>+II</v>
      </c>
      <c r="L17" s="12" t="str">
        <f t="array" ref="L17">INDEX(HTKW!$K$15:$K$40,IFERROR(MATCH(MIN(IF(HTKW!$D$15:$D$40&gt;AVERAGE(B17,C17),HTKW!$D$15:$D$40)),HTKW!$D$15:$D$40),1))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INDEX(STPH!$O$15:$O$38,IFERROR(MATCH(MIN(IF(STPH!$D$15:$D$38&gt;AVERAGE(B18,C18),STPH!$D$15:$D$38)),STPH!$D$15:$D$38),1))</f>
        <v>+III</v>
      </c>
      <c r="G18" s="9" t="str">
        <f t="array" ref="G18">INDEX(STBI!$O$15:$O$40,IFERROR(MATCH(MIN(IF(STBI!$D$15:$D$40&gt;AVERAGE(B18,C18),STBI!$D$15:$D$40)),STBI!$D$15:$D$40),1))</f>
        <v>+I</v>
      </c>
      <c r="H18" s="9" t="str">
        <f t="array" ref="H18">INDEX(GEKB!$K$15:$K$104,IFERROR(MATCH(MIN(IF(GEKB!$D$15:$D$104&gt;AVERAGE(B18,C18),GEKB!$D$15:$D$104)),GEKB!$D$15:$D$104),1))</f>
        <v>+I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INDEX(STKWp!$K$15:$K$39,IFERROR(MATCH(MIN(IF(STKWp!$D$15:$D$39&gt;AVERAGE(B18,C18),STKWp!$D$15:$D$39)),STKWp!$D$15:$D$39),1))</f>
        <v>+III</v>
      </c>
      <c r="K18" s="9" t="str">
        <f t="array" ref="K18">INDEX(BSKW!$K$15:$K$39,IFERROR(MATCH(MIN(IF(BSKW!$D$15:$D$39&gt;AVERAGE(B18,C18),BSKW!$D$15:$D$39)),BSKW!$D$15:$D$39),1))</f>
        <v>+II</v>
      </c>
      <c r="L18" s="12" t="str">
        <f t="array" ref="L18">INDEX(HTKW!$K$15:$K$40,IFERROR(MATCH(MIN(IF(HTKW!$D$15:$D$40&gt;AVERAGE(B18,C18),HTKW!$D$15:$D$40)),HTKW!$D$15:$D$40),1))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INDEX(STPH!$O$15:$O$38,IFERROR(MATCH(MIN(IF(STPH!$D$15:$D$38&gt;AVERAGE(B19,C19),STPH!$D$15:$D$38)),STPH!$D$15:$D$38),1))</f>
        <v>+III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INDEX(GEKB!$K$15:$K$104,IFERROR(MATCH(MIN(IF(GEKB!$D$15:$D$104&gt;AVERAGE(B19,C19),GEKB!$D$15:$D$104)),GEKB!$D$15:$D$104),1))</f>
        <v>+I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INDEX(STKWp!$K$15:$K$39,IFERROR(MATCH(MIN(IF(STKWp!$D$15:$D$39&gt;AVERAGE(B19,C19),STKWp!$D$15:$D$39)),STKWp!$D$15:$D$39),1))</f>
        <v>+III</v>
      </c>
      <c r="K19" s="9" t="str">
        <f t="array" ref="K19">INDEX(BSKW!$K$15:$K$39,IFERROR(MATCH(MIN(IF(BSKW!$D$15:$D$39&gt;AVERAGE(B19,C19),BSKW!$D$15:$D$39)),BSKW!$D$15:$D$39),1))</f>
        <v>+II</v>
      </c>
      <c r="L19" s="12" t="str">
        <f t="array" ref="L19">INDEX(HTKW!$K$15:$K$40,IFERROR(MATCH(MIN(IF(HTKW!$D$15:$D$40&gt;AVERAGE(B19,C19),HTKW!$D$15:$D$40)),HTKW!$D$15:$D$40),1))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INDEX(STPH!$O$15:$O$38,IFERROR(MATCH(MIN(IF(STPH!$D$15:$D$38&gt;AVERAGE(B20,C20),STPH!$D$15:$D$38)),STPH!$D$15:$D$38),1))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INDEX(STKWp!$K$15:$K$39,IFERROR(MATCH(MIN(IF(STKWp!$D$15:$D$39&gt;AVERAGE(B20,C20),STKWp!$D$15:$D$39)),STKWp!$D$15:$D$39),1))</f>
        <v>+III</v>
      </c>
      <c r="K20" s="9" t="str">
        <f t="array" ref="K20">INDEX(BSKW!$K$15:$K$39,IFERROR(MATCH(MIN(IF(BSKW!$D$15:$D$39&gt;AVERAGE(B20,C20),BSKW!$D$15:$D$39)),BSKW!$D$15:$D$39),1))</f>
        <v>+II</v>
      </c>
      <c r="L20" s="12" t="str">
        <f t="array" ref="L20">INDEX(HTKW!$K$15:$K$40,IFERROR(MATCH(MIN(IF(HTKW!$D$15:$D$40&gt;AVERAGE(B20,C20),HTKW!$D$15:$D$40)),HTKW!$D$15:$D$40),1))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INDEX(STPH!$O$15:$O$38,IFERROR(MATCH(MIN(IF(STPH!$D$15:$D$38&gt;AVERAGE(B21,C21),STPH!$D$15:$D$38)),STPH!$D$15:$D$38),1))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INDEX(GEKB!$K$15:$K$104,IFERROR(MATCH(MIN(IF(GEKB!$D$15:$D$104&gt;AVERAGE(B21,C21),GEKB!$D$15:$D$104)),GEKB!$D$15:$D$104),1))</f>
        <v>+III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INDEX(STKWp!$K$15:$K$39,IFERROR(MATCH(MIN(IF(STKWp!$D$15:$D$39&gt;AVERAGE(B21,C21),STKWp!$D$15:$D$39)),STKWp!$D$15:$D$39),1))</f>
        <v>+III</v>
      </c>
      <c r="K21" s="9" t="str">
        <f t="array" ref="K21">INDEX(BSKW!$K$15:$K$39,IFERROR(MATCH(MIN(IF(BSKW!$D$15:$D$39&gt;AVERAGE(B21,C21),BSKW!$D$15:$D$39)),BSKW!$D$15:$D$39),1))</f>
        <v>+III</v>
      </c>
      <c r="L21" s="12" t="str">
        <f t="array" ref="L21">INDEX(HTKW!$K$15:$K$40,IFERROR(MATCH(MIN(IF(HTKW!$D$15:$D$40&gt;AVERAGE(B21,C21),HTKW!$D$15:$D$40)),HTKW!$D$15:$D$40),1))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INDEX(STPH!$O$15:$O$38,IFERROR(MATCH(MIN(IF(STPH!$D$15:$D$38&gt;AVERAGE(B22,C22),STPH!$D$15:$D$38)),STPH!$D$15:$D$38),1))</f>
        <v>+III</v>
      </c>
      <c r="G22" s="9" t="str">
        <f t="array" ref="G22">INDEX(STBI!$O$15:$O$40,IFERROR(MATCH(MIN(IF(STBI!$D$15:$D$40&gt;AVERAGE(B22,C22),STBI!$D$15:$D$40)),STBI!$D$15:$D$40),1))</f>
        <v>+II</v>
      </c>
      <c r="H22" s="9" t="str">
        <f t="array" ref="H22">INDEX(GEKB!$K$15:$K$104,IFERROR(MATCH(MIN(IF(GEKB!$D$15:$D$104&gt;AVERAGE(B22,C22),GEKB!$D$15:$D$104)),GEKB!$D$15:$D$104),1))</f>
        <v>+III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INDEX(STKWp!$K$15:$K$39,IFERROR(MATCH(MIN(IF(STKWp!$D$15:$D$39&gt;AVERAGE(B22,C22),STKWp!$D$15:$D$39)),STKWp!$D$15:$D$39),1))</f>
        <v>+III</v>
      </c>
      <c r="K22" s="9" t="str">
        <f t="array" ref="K22">INDEX(BSKW!$K$15:$K$39,IFERROR(MATCH(MIN(IF(BSKW!$D$15:$D$39&gt;AVERAGE(B22,C22),BSKW!$D$15:$D$39)),BSKW!$D$15:$D$39),1))</f>
        <v>+III</v>
      </c>
      <c r="L22" s="12" t="str">
        <f t="array" ref="L22">INDEX(HTKW!$K$15:$K$40,IFERROR(MATCH(MIN(IF(HTKW!$D$15:$D$40&gt;AVERAGE(B22,C22),HTKW!$D$15:$D$40)),HTKW!$D$15:$D$40),1))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INDEX(STPH!$O$15:$O$38,IFERROR(MATCH(MIN(IF(STPH!$D$15:$D$38&gt;AVERAGE(B23,C23),STPH!$D$15:$D$38)),STPH!$D$15:$D$38),1))</f>
        <v>+III</v>
      </c>
      <c r="G23" s="9" t="str">
        <f t="array" ref="G23">INDEX(STBI!$O$15:$O$40,IFERROR(MATCH(MIN(IF(STBI!$D$15:$D$40&gt;AVERAGE(B23,C23),STBI!$D$15:$D$40)),STBI!$D$15:$D$40),1))</f>
        <v>+II</v>
      </c>
      <c r="H23" s="9" t="str">
        <f t="array" ref="H23">INDEX(GEKB!$K$15:$K$104,IFERROR(MATCH(MIN(IF(GEKB!$D$15:$D$104&gt;AVERAGE(B23,C23),GEKB!$D$15:$D$104)),GEKB!$D$15:$D$104),1))</f>
        <v>+III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INDEX(STKWp!$K$15:$K$39,IFERROR(MATCH(MIN(IF(STKWp!$D$15:$D$39&gt;AVERAGE(B23,C23),STKWp!$D$15:$D$39)),STKWp!$D$15:$D$39),1))</f>
        <v>+III</v>
      </c>
      <c r="K23" s="9" t="str">
        <f t="array" ref="K23">INDEX(BSKW!$K$15:$K$39,IFERROR(MATCH(MIN(IF(BSKW!$D$15:$D$39&gt;AVERAGE(B23,C23),BSKW!$D$15:$D$39)),BSKW!$D$15:$D$39),1))</f>
        <v>+III</v>
      </c>
      <c r="L23" s="12" t="str">
        <f t="array" ref="L23">INDEX(HTKW!$K$15:$K$40,IFERROR(MATCH(MIN(IF(HTKW!$D$15:$D$40&gt;AVERAGE(B23,C23),HTKW!$D$15:$D$40)),HTKW!$D$15:$D$40),1))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INDEX(STPH!$O$15:$O$38,IFERROR(MATCH(MIN(IF(STPH!$D$15:$D$38&gt;AVERAGE(B24,C24),STPH!$D$15:$D$38)),STPH!$D$15:$D$38),1))</f>
        <v>+I</v>
      </c>
      <c r="G24" s="9" t="str">
        <f t="array" ref="G24">INDEX(STBI!$O$15:$O$40,IFERROR(MATCH(MIN(IF(STBI!$D$15:$D$40&gt;AVERAGE(B24,C24),STBI!$D$15:$D$40)),STBI!$D$15:$D$40),1))</f>
        <v>+II</v>
      </c>
      <c r="H24" s="9" t="str">
        <f t="array" ref="H24">INDEX(GEKB!$K$15:$K$104,IFERROR(MATCH(MIN(IF(GEKB!$D$15:$D$104&gt;AVERAGE(B24,C24),GEKB!$D$15:$D$104)),GEKB!$D$15:$D$104),1))</f>
        <v>+III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INDEX(STKWp!$K$15:$K$39,IFERROR(MATCH(MIN(IF(STKWp!$D$15:$D$39&gt;AVERAGE(B24,C24),STKWp!$D$15:$D$39)),STKWp!$D$15:$D$39),1))</f>
        <v>+III</v>
      </c>
      <c r="K24" s="9" t="str">
        <f t="array" ref="K24">INDEX(BSKW!$K$15:$K$39,IFERROR(MATCH(MIN(IF(BSKW!$D$15:$D$39&gt;AVERAGE(B24,C24),BSKW!$D$15:$D$39)),BSKW!$D$15:$D$39),1))</f>
        <v>+III</v>
      </c>
      <c r="L24" s="12" t="str">
        <f t="array" ref="L24">INDEX(HTKW!$K$15:$K$40,IFERROR(MATCH(MIN(IF(HTKW!$D$15:$D$40&gt;AVERAGE(B24,C24),HTKW!$D$15:$D$40)),HTKW!$D$15:$D$40),1))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INDEX(STPH!$O$15:$O$38,IFERROR(MATCH(MIN(IF(STPH!$D$15:$D$38&gt;AVERAGE(B25,C25),STPH!$D$15:$D$38)),STPH!$D$15:$D$38),1))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INDEX(STKWp!$K$15:$K$39,IFERROR(MATCH(MIN(IF(STKWp!$D$15:$D$39&gt;AVERAGE(B25,C25),STKWp!$D$15:$D$39)),STKWp!$D$15:$D$39),1))</f>
        <v>+III</v>
      </c>
      <c r="K25" s="9" t="str">
        <f t="array" ref="K25">INDEX(BSKW!$K$15:$K$39,IFERROR(MATCH(MIN(IF(BSKW!$D$15:$D$39&gt;AVERAGE(B25,C25),BSKW!$D$15:$D$39)),BSKW!$D$15:$D$39),1))</f>
        <v>+III</v>
      </c>
      <c r="L25" s="12" t="str">
        <f t="array" ref="L25">INDEX(HTKW!$K$15:$K$40,IFERROR(MATCH(MIN(IF(HTKW!$D$15:$D$40&gt;AVERAGE(B25,C25),HTKW!$D$15:$D$40)),HTKW!$D$15:$D$40),1))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INDEX(STPH!$O$15:$O$38,IFERROR(MATCH(MIN(IF(STPH!$D$15:$D$38&gt;AVERAGE(B26,C26),STPH!$D$15:$D$38)),STPH!$D$15:$D$38),1))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INDEX(GEKB!$K$15:$K$104,IFERROR(MATCH(MIN(IF(GEKB!$D$15:$D$104&gt;AVERAGE(B26,C26),GEKB!$D$15:$D$104)),GEKB!$D$15:$D$104),1))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INDEX(STKWp!$K$15:$K$39,IFERROR(MATCH(MIN(IF(STKWp!$D$15:$D$39&gt;AVERAGE(B26,C26),STKWp!$D$15:$D$39)),STKWp!$D$15:$D$39),1))</f>
        <v>+III</v>
      </c>
      <c r="K26" s="9" t="str">
        <f t="array" ref="K26">INDEX(BSKW!$K$15:$K$39,IFERROR(MATCH(MIN(IF(BSKW!$D$15:$D$39&gt;AVERAGE(B26,C26),BSKW!$D$15:$D$39)),BSKW!$D$15:$D$39),1))</f>
        <v>+III</v>
      </c>
      <c r="L26" s="12" t="str">
        <f t="array" ref="L26">INDEX(HTKW!$K$15:$K$40,IFERROR(MATCH(MIN(IF(HTKW!$D$15:$D$40&gt;AVERAGE(B26,C26),HTKW!$D$15:$D$40)),HTKW!$D$15:$D$40),1))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INDEX(STPH!$O$15:$O$38,IFERROR(MATCH(MIN(IF(STPH!$D$15:$D$38&gt;AVERAGE(B27,C27),STPH!$D$15:$D$38)),STPH!$D$15:$D$38),1))</f>
        <v>D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INDEX(GEKB!$K$15:$K$104,IFERROR(MATCH(MIN(IF(GEKB!$D$15:$D$104&gt;AVERAGE(B27,C27),GEKB!$D$15:$D$104)),GEKB!$D$15:$D$104),1))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INDEX(STKWp!$K$15:$K$39,IFERROR(MATCH(MIN(IF(STKWp!$D$15:$D$39&gt;AVERAGE(B27,C27),STKWp!$D$15:$D$39)),STKWp!$D$15:$D$39),1))</f>
        <v>+I</v>
      </c>
      <c r="K27" s="9" t="str">
        <f t="array" ref="K27">INDEX(BSKW!$K$15:$K$39,IFERROR(MATCH(MIN(IF(BSKW!$D$15:$D$39&gt;AVERAGE(B27,C27),BSKW!$D$15:$D$39)),BSKW!$D$15:$D$39),1))</f>
        <v>+III</v>
      </c>
      <c r="L27" s="12" t="str">
        <f t="array" ref="L27">INDEX(HTKW!$K$15:$K$40,IFERROR(MATCH(MIN(IF(HTKW!$D$15:$D$40&gt;AVERAGE(B27,C27),HTKW!$D$15:$D$40)),HTKW!$D$15:$D$40),1))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INDEX(STPH!$O$15:$O$38,IFERROR(MATCH(MIN(IF(STPH!$D$15:$D$38&gt;AVERAGE(B28,C28),STPH!$D$15:$D$38)),STPH!$D$15:$D$38),1))</f>
        <v>D</v>
      </c>
      <c r="G28" s="9" t="str">
        <f t="array" ref="G28">INDEX(STBI!$O$15:$O$40,IFERROR(MATCH(MIN(IF(STBI!$D$15:$D$40&gt;AVERAGE(B28,C28),STBI!$D$15:$D$40)),STBI!$D$15:$D$40),1))</f>
        <v>+III</v>
      </c>
      <c r="H28" s="9" t="str">
        <f t="array" ref="H28">INDEX(GEKB!$K$15:$K$104,IFERROR(MATCH(MIN(IF(GEKB!$D$15:$D$104&gt;AVERAGE(B28,C28),GEKB!$D$15:$D$104)),GEKB!$D$15:$D$104),1))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INDEX(STKWp!$K$15:$K$39,IFERROR(MATCH(MIN(IF(STKWp!$D$15:$D$39&gt;AVERAGE(B28,C28),STKWp!$D$15:$D$39)),STKWp!$D$15:$D$39),1))</f>
        <v>+I</v>
      </c>
      <c r="K28" s="9" t="str">
        <f t="array" ref="K28">INDEX(BSKW!$K$15:$K$39,IFERROR(MATCH(MIN(IF(BSKW!$D$15:$D$39&gt;AVERAGE(B28,C28),BSKW!$D$15:$D$39)),BSKW!$D$15:$D$39),1))</f>
        <v>+III</v>
      </c>
      <c r="L28" s="12" t="str">
        <f t="array" ref="L28">INDEX(HTKW!$K$15:$K$40,IFERROR(MATCH(MIN(IF(HTKW!$D$15:$D$40&gt;AVERAGE(B28,C28),HTKW!$D$15:$D$40)),HTKW!$D$15:$D$40),1))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INDEX(STPH!$O$15:$O$38,IFERROR(MATCH(MIN(IF(STPH!$D$15:$D$38&gt;AVERAGE(B29,C29),STPH!$D$15:$D$38)),STPH!$D$15:$D$38),1))</f>
        <v>D</v>
      </c>
      <c r="G29" s="9" t="str">
        <f t="array" ref="G29">INDEX(STBI!$O$15:$O$40,IFERROR(MATCH(MIN(IF(STBI!$D$15:$D$40&gt;AVERAGE(B29,C29),STBI!$D$15:$D$40)),STBI!$D$15:$D$40),1))</f>
        <v>+III</v>
      </c>
      <c r="H29" s="9" t="str">
        <f t="array" ref="H29">INDEX(GEKB!$K$15:$K$104,IFERROR(MATCH(MIN(IF(GEKB!$D$15:$D$104&gt;AVERAGE(B29,C29),GEKB!$D$15:$D$104)),GEKB!$D$15:$D$104),1))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INDEX(STKWp!$K$15:$K$39,IFERROR(MATCH(MIN(IF(STKWp!$D$15:$D$39&gt;AVERAGE(B29,C29),STKWp!$D$15:$D$39)),STKWp!$D$15:$D$39),1))</f>
        <v>+I</v>
      </c>
      <c r="K29" s="9" t="str">
        <f t="array" ref="K29">INDEX(BSKW!$K$15:$K$39,IFERROR(MATCH(MIN(IF(BSKW!$D$15:$D$39&gt;AVERAGE(B29,C29),BSKW!$D$15:$D$39)),BSKW!$D$15:$D$39),1))</f>
        <v>+III</v>
      </c>
      <c r="L29" s="12" t="str">
        <f t="array" ref="L29">INDEX(HTKW!$K$15:$K$40,IFERROR(MATCH(MIN(IF(HTKW!$D$15:$D$40&gt;AVERAGE(B29,C29),HTKW!$D$15:$D$40)),HTKW!$D$15:$D$40),1))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INDEX(STPH!$O$15:$O$38,IFERROR(MATCH(MIN(IF(STPH!$D$15:$D$38&gt;AVERAGE(B30,C30),STPH!$D$15:$D$38)),STPH!$D$15:$D$38),1))</f>
        <v>D</v>
      </c>
      <c r="G30" s="9" t="str">
        <f t="array" ref="G30">INDEX(STBI!$O$15:$O$40,IFERROR(MATCH(MIN(IF(STBI!$D$15:$D$40&gt;AVERAGE(B30,C30),STBI!$D$15:$D$40)),STBI!$D$15:$D$40),1))</f>
        <v>+III</v>
      </c>
      <c r="H30" s="9" t="str">
        <f t="array" ref="H30">INDEX(GEKB!$K$15:$K$104,IFERROR(MATCH(MIN(IF(GEKB!$D$15:$D$104&gt;AVERAGE(B30,C30),GEKB!$D$15:$D$104)),GEKB!$D$15:$D$104),1))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INDEX(STKWp!$K$15:$K$39,IFERROR(MATCH(MIN(IF(STKWp!$D$15:$D$39&gt;AVERAGE(B30,C30),STKWp!$D$15:$D$39)),STKWp!$D$15:$D$39),1))</f>
        <v>+III</v>
      </c>
      <c r="K30" s="9" t="str">
        <f t="array" ref="K30">INDEX(BSKW!$K$15:$K$39,IFERROR(MATCH(MIN(IF(BSKW!$D$15:$D$39&gt;AVERAGE(B30,C30),BSKW!$D$15:$D$39)),BSKW!$D$15:$D$39),1))</f>
        <v>+III</v>
      </c>
      <c r="L30" s="12" t="str">
        <f t="array" ref="L30">INDEX(HTKW!$K$15:$K$40,IFERROR(MATCH(MIN(IF(HTKW!$D$15:$D$40&gt;AVERAGE(B30,C30),HTKW!$D$15:$D$40)),HTKW!$D$15:$D$40),1))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INDEX(STPH!$O$15:$O$38,IFERROR(MATCH(MIN(IF(STPH!$D$15:$D$38&gt;AVERAGE(B31,C31),STPH!$D$15:$D$38)),STPH!$D$15:$D$38),1))</f>
        <v>D</v>
      </c>
      <c r="G31" s="9" t="str">
        <f t="array" ref="G31">INDEX(STBI!$O$15:$O$40,IFERROR(MATCH(MIN(IF(STBI!$D$15:$D$40&gt;AVERAGE(B31,C31),STBI!$D$15:$D$40)),STBI!$D$15:$D$40),1))</f>
        <v>+III</v>
      </c>
      <c r="H31" s="9" t="str">
        <f t="array" ref="H31">INDEX(GEKB!$K$15:$K$104,IFERROR(MATCH(MIN(IF(GEKB!$D$15:$D$104&gt;AVERAGE(B31,C31),GEKB!$D$15:$D$104)),GEKB!$D$15:$D$104),1))</f>
        <v>+I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INDEX(STKWp!$K$15:$K$39,IFERROR(MATCH(MIN(IF(STKWp!$D$15:$D$39&gt;AVERAGE(B31,C31),STKWp!$D$15:$D$39)),STKWp!$D$15:$D$39),1))</f>
        <v>+III</v>
      </c>
      <c r="K31" s="9" t="str">
        <f t="array" ref="K31">INDEX(BSKW!$K$15:$K$39,IFERROR(MATCH(MIN(IF(BSKW!$D$15:$D$39&gt;AVERAGE(B31,C31),BSKW!$D$15:$D$39)),BSKW!$D$15:$D$39),1))</f>
        <v>+III</v>
      </c>
      <c r="L31" s="12" t="str">
        <f t="array" ref="L31">INDEX(HTKW!$K$15:$K$40,IFERROR(MATCH(MIN(IF(HTKW!$D$15:$D$40&gt;AVERAGE(B31,C31),HTKW!$D$15:$D$40)),HTKW!$D$15:$D$40),1))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INDEX(STPH!$O$15:$O$38,IFERROR(MATCH(MIN(IF(STPH!$D$15:$D$38&gt;AVERAGE(B32,C32),STPH!$D$15:$D$38)),STPH!$D$15:$D$38),1))</f>
        <v>D</v>
      </c>
      <c r="G32" s="9" t="str">
        <f t="array" ref="G32">INDEX(STBI!$O$15:$O$40,IFERROR(MATCH(MIN(IF(STBI!$D$15:$D$40&gt;AVERAGE(B32,C32),STBI!$D$15:$D$40)),STBI!$D$15:$D$40),1))</f>
        <v>+III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INDEX(STKWp!$K$15:$K$39,IFERROR(MATCH(MIN(IF(STKWp!$D$15:$D$39&gt;AVERAGE(B32,C32),STKWp!$D$15:$D$39)),STKWp!$D$15:$D$39),1))</f>
        <v>+III</v>
      </c>
      <c r="K32" s="9" t="str">
        <f t="array" ref="K32">INDEX(BSKW!$K$15:$K$39,IFERROR(MATCH(MIN(IF(BSKW!$D$15:$D$39&gt;AVERAGE(B32,C32),BSKW!$D$15:$D$39)),BSKW!$D$15:$D$39),1))</f>
        <v>+III</v>
      </c>
      <c r="L32" s="12" t="str">
        <f t="array" ref="L32">INDEX(HTKW!$K$15:$K$40,IFERROR(MATCH(MIN(IF(HTKW!$D$15:$D$40&gt;AVERAGE(B32,C32),HTKW!$D$15:$D$40)),HTKW!$D$15:$D$40),1))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INDEX(STPH!$O$15:$O$38,IFERROR(MATCH(MIN(IF(STPH!$D$15:$D$38&gt;AVERAGE(B33,C33),STPH!$D$15:$D$38)),STPH!$D$15:$D$38),1))</f>
        <v>D</v>
      </c>
      <c r="G33" s="9" t="str">
        <f t="array" ref="G33">INDEX(STBI!$O$15:$O$40,IFERROR(MATCH(MIN(IF(STBI!$D$15:$D$40&gt;AVERAGE(B33,C33),STBI!$D$15:$D$40)),STBI!$D$15:$D$40),1))</f>
        <v>+III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INDEX(STKWp!$K$15:$K$39,IFERROR(MATCH(MIN(IF(STKWp!$D$15:$D$39&gt;AVERAGE(B33,C33),STKWp!$D$15:$D$39)),STKWp!$D$15:$D$39),1))</f>
        <v>+II</v>
      </c>
      <c r="K33" s="9" t="str">
        <f t="array" ref="K33">INDEX(BSKW!$K$15:$K$39,IFERROR(MATCH(MIN(IF(BSKW!$D$15:$D$39&gt;AVERAGE(B33,C33),BSKW!$D$15:$D$39)),BSKW!$D$15:$D$39),1))</f>
        <v>+II</v>
      </c>
      <c r="L33" s="12" t="str">
        <f t="array" ref="L33">INDEX(HTKW!$K$15:$K$40,IFERROR(MATCH(MIN(IF(HTKW!$D$15:$D$40&gt;AVERAGE(B33,C33),HTKW!$D$15:$D$40)),HTKW!$D$15:$D$40),1))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INDEX(STPH!$O$15:$O$38,IFERROR(MATCH(MIN(IF(STPH!$D$15:$D$38&gt;AVERAGE(B34,C34),STPH!$D$15:$D$38)),STPH!$D$15:$D$38),1))</f>
        <v>D</v>
      </c>
      <c r="G34" s="9" t="str">
        <f t="array" ref="G34">INDEX(STBI!$O$15:$O$40,IFERROR(MATCH(MIN(IF(STBI!$D$15:$D$40&gt;AVERAGE(B34,C34),STBI!$D$15:$D$40)),STBI!$D$15:$D$40),1))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INDEX(STKWp!$K$15:$K$39,IFERROR(MATCH(MIN(IF(STKWp!$D$15:$D$39&gt;AVERAGE(B34,C34),STKWp!$D$15:$D$39)),STKWp!$D$15:$D$39),1))</f>
        <v>+II</v>
      </c>
      <c r="K34" s="9" t="str">
        <f t="array" ref="K34">INDEX(BSKW!$K$15:$K$39,IFERROR(MATCH(MIN(IF(BSKW!$D$15:$D$39&gt;AVERAGE(B34,C34),BSKW!$D$15:$D$39)),BSKW!$D$15:$D$39),1))</f>
        <v>+II</v>
      </c>
      <c r="L34" s="12" t="str">
        <f t="array" ref="L34">INDEX(HTKW!$K$15:$K$40,IFERROR(MATCH(MIN(IF(HTKW!$D$15:$D$40&gt;AVERAGE(B34,C34),HTKW!$D$15:$D$40)),HTKW!$D$15:$D$40),1))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INDEX(STPH!$O$15:$O$38,IFERROR(MATCH(MIN(IF(STPH!$D$15:$D$38&gt;AVERAGE(B35,C35),STPH!$D$15:$D$38)),STPH!$D$15:$D$38),1))</f>
        <v>D</v>
      </c>
      <c r="G35" s="9" t="str">
        <f t="array" ref="G35">INDEX(STBI!$O$15:$O$40,IFERROR(MATCH(MIN(IF(STBI!$D$15:$D$40&gt;AVERAGE(B35,C35),STBI!$D$15:$D$40)),STBI!$D$15:$D$40),1))</f>
        <v>+III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INDEX(STKWp!$K$15:$K$39,IFERROR(MATCH(MIN(IF(STKWp!$D$15:$D$39&gt;AVERAGE(B35,C35),STKWp!$D$15:$D$39)),STKWp!$D$15:$D$39),1))</f>
        <v>+II</v>
      </c>
      <c r="K35" s="9" t="str">
        <f t="array" ref="K35">INDEX(BSKW!$K$15:$K$39,IFERROR(MATCH(MIN(IF(BSKW!$D$15:$D$39&gt;AVERAGE(B35,C35),BSKW!$D$15:$D$39)),BSKW!$D$15:$D$39),1))</f>
        <v>+II</v>
      </c>
      <c r="L35" s="12" t="str">
        <f t="array" ref="L35">INDEX(HTKW!$K$15:$K$40,IFERROR(MATCH(MIN(IF(HTKW!$D$15:$D$40&gt;AVERAGE(B35,C35),HTKW!$D$15:$D$40)),HTKW!$D$15:$D$40),1))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INDEX(STBI!$O$15:$O$40,IFERROR(MATCH(MIN(IF(STBI!$D$15:$D$40&gt;AVERAGE(B36,C36),STBI!$D$15:$D$40)),STBI!$D$15:$D$40),1))</f>
        <v>+III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INDEX(STKWp!$K$15:$K$39,IFERROR(MATCH(MIN(IF(STKWp!$D$15:$D$39&gt;AVERAGE(B36,C36),STKWp!$D$15:$D$39)),STKWp!$D$15:$D$39),1))</f>
        <v>+II</v>
      </c>
      <c r="K36" s="9" t="str">
        <f t="array" ref="K36">INDEX(BSKW!$K$15:$K$39,IFERROR(MATCH(MIN(IF(BSKW!$D$15:$D$39&gt;AVERAGE(B36,C36),BSKW!$D$15:$D$39)),BSKW!$D$15:$D$39),1))</f>
        <v>+II</v>
      </c>
      <c r="L36" s="12" t="str">
        <f t="array" ref="L36">INDEX(HTKW!$K$15:$K$40,IFERROR(MATCH(MIN(IF(HTKW!$D$15:$D$40&gt;AVERAGE(B36,C36),HTKW!$D$15:$D$40)),HTKW!$D$15:$D$40),1))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INDEX(STBI!$O$15:$O$40,IFERROR(MATCH(MIN(IF(STBI!$D$15:$D$40&gt;AVERAGE(B37,C37),STBI!$D$15:$D$40)),STBI!$D$15:$D$40),1))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INDEX(STKWp!$K$15:$K$39,IFERROR(MATCH(MIN(IF(STKWp!$D$15:$D$39&gt;AVERAGE(B37,C37),STKWp!$D$15:$D$39)),STKWp!$D$15:$D$39),1))</f>
        <v>+II</v>
      </c>
      <c r="K37" s="9" t="str">
        <f t="array" ref="K37">INDEX(BSKW!$K$15:$K$39,IFERROR(MATCH(MIN(IF(BSKW!$D$15:$D$39&gt;AVERAGE(B37,C37),BSKW!$D$15:$D$39)),BSKW!$D$15:$D$39),1))</f>
        <v>+II</v>
      </c>
      <c r="L37" s="12" t="str">
        <f t="array" ref="L37">INDEX(HTKW!$K$15:$K$40,IFERROR(MATCH(MIN(IF(HTKW!$D$15:$D$40&gt;AVERAGE(B37,C37),HTKW!$D$15:$D$40)),HTKW!$D$15:$D$40),1))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INDEX(STBI!$O$15:$O$40,IFERROR(MATCH(MIN(IF(STBI!$D$15:$D$40&gt;AVERAGE(B38,C38),STBI!$D$15:$D$40)),STBI!$D$15:$D$40),1))</f>
        <v>+III</v>
      </c>
      <c r="H38" s="9" t="str">
        <f t="array" ref="H38">INDEX(GEKB!$K$15:$K$104,IFERROR(MATCH(MIN(IF(GEKB!$D$15:$D$104&gt;AVERAGE(B38,C38),GEKB!$D$15:$D$104)),GEKB!$D$15:$D$104),1))</f>
        <v>+III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INDEX(STKWp!$K$15:$K$39,IFERROR(MATCH(MIN(IF(STKWp!$D$15:$D$39&gt;AVERAGE(B38,C38),STKWp!$D$15:$D$39)),STKWp!$D$15:$D$39),1))</f>
        <v>+II</v>
      </c>
      <c r="K38" s="9" t="str">
        <f t="array" ref="K38">INDEX(BSKW!$K$15:$K$39,IFERROR(MATCH(MIN(IF(BSKW!$D$15:$D$39&gt;AVERAGE(B38,C38),BSKW!$D$15:$D$39)),BSKW!$D$15:$D$39),1))</f>
        <v>+II</v>
      </c>
      <c r="L38" s="12" t="str">
        <f t="array" ref="L38">INDEX(HTKW!$K$15:$K$40,IFERROR(MATCH(MIN(IF(HTKW!$D$15:$D$40&gt;AVERAGE(B38,C38),HTKW!$D$15:$D$40)),HTKW!$D$15:$D$40),1))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INDEX(STBI!$O$15:$O$40,IFERROR(MATCH(MIN(IF(STBI!$D$15:$D$40&gt;AVERAGE(B39,C39),STBI!$D$15:$D$40)),STBI!$D$15:$D$40),1))</f>
        <v>+III</v>
      </c>
      <c r="H39" s="9" t="str">
        <f t="array" ref="H39">INDEX(GEKB!$K$15:$K$104,IFERROR(MATCH(MIN(IF(GEKB!$D$15:$D$104&gt;AVERAGE(B39,C39),GEKB!$D$15:$D$104)),GEKB!$D$15:$D$104),1))</f>
        <v>+III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INDEX(STKWp!$K$15:$K$39,IFERROR(MATCH(MIN(IF(STKWp!$D$15:$D$39&gt;AVERAGE(B39,C39),STKWp!$D$15:$D$39)),STKWp!$D$15:$D$39),1))</f>
        <v>+II</v>
      </c>
      <c r="K39" s="9" t="str">
        <f t="array" ref="K39">INDEX(BSKW!$K$15:$K$39,IFERROR(MATCH(MIN(IF(BSKW!$D$15:$D$39&gt;AVERAGE(B39,C39),BSKW!$D$15:$D$39)),BSKW!$D$15:$D$39),1))</f>
        <v>+II</v>
      </c>
      <c r="L39" s="12" t="str">
        <f t="array" ref="L39">INDEX(HTKW!$K$15:$K$40,IFERROR(MATCH(MIN(IF(HTKW!$D$15:$D$40&gt;AVERAGE(B39,C39),HTKW!$D$15:$D$40)),HTKW!$D$15:$D$40),1))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INDEX(STPH!$O$15:$O$38,IFERROR(MATCH(MIN(IF(STPH!$D$15:$D$38&gt;AVERAGE(B40,C40),STPH!$D$15:$D$38)),STPH!$D$15:$D$38),1))</f>
        <v>+III</v>
      </c>
      <c r="G40" s="9" t="str">
        <f t="array" ref="G40">INDEX(STBI!$O$15:$O$40,IFERROR(MATCH(MIN(IF(STBI!$D$15:$D$40&gt;AVERAGE(B40,C40),STBI!$D$15:$D$40)),STBI!$D$15:$D$40),1))</f>
        <v>+III</v>
      </c>
      <c r="H40" s="9" t="str">
        <f t="array" ref="H40">INDEX(GEKB!$K$15:$K$104,IFERROR(MATCH(MIN(IF(GEKB!$D$15:$D$104&gt;AVERAGE(B40,C40),GEKB!$D$15:$D$104)),GEKB!$D$15:$D$104),1))</f>
        <v>+III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INDEX(STKWp!$K$15:$K$39,IFERROR(MATCH(MIN(IF(STKWp!$D$15:$D$39&gt;AVERAGE(B40,C40),STKWp!$D$15:$D$39)),STKWp!$D$15:$D$39),1))</f>
        <v>+II</v>
      </c>
      <c r="K40" s="9" t="str">
        <f t="array" ref="K40">INDEX(BSKW!$K$15:$K$39,IFERROR(MATCH(MIN(IF(BSKW!$D$15:$D$39&gt;AVERAGE(B40,C40),BSKW!$D$15:$D$39)),BSKW!$D$15:$D$39),1))</f>
        <v>+II</v>
      </c>
      <c r="L40" s="12" t="str">
        <f t="array" ref="L40">INDEX(HTKW!$K$15:$K$40,IFERROR(MATCH(MIN(IF(HTKW!$D$15:$D$40&gt;AVERAGE(B40,C40),HTKW!$D$15:$D$40)),HTKW!$D$15:$D$40),1))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INDEX(STPH!$O$15:$O$38,IFERROR(MATCH(MIN(IF(STPH!$D$15:$D$38&gt;AVERAGE(B41,C41),STPH!$D$15:$D$38)),STPH!$D$15:$D$38),1))</f>
        <v>+I</v>
      </c>
      <c r="G41" s="9" t="str">
        <f t="array" ref="G41">INDEX(STBI!$O$15:$O$40,IFERROR(MATCH(MIN(IF(STBI!$D$15:$D$40&gt;AVERAGE(B41,C41),STBI!$D$15:$D$40)),STBI!$D$15:$D$40),1))</f>
        <v>+III</v>
      </c>
      <c r="H41" s="9" t="str">
        <f t="array" ref="H41">INDEX(GEKB!$K$15:$K$104,IFERROR(MATCH(MIN(IF(GEKB!$D$15:$D$104&gt;AVERAGE(B41,C41),GEKB!$D$15:$D$104)),GEKB!$D$15:$D$104),1))</f>
        <v>+III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INDEX(STKWp!$K$15:$K$39,IFERROR(MATCH(MIN(IF(STKWp!$D$15:$D$39&gt;AVERAGE(B41,C41),STKWp!$D$15:$D$39)),STKWp!$D$15:$D$39),1))</f>
        <v>+II</v>
      </c>
      <c r="K41" s="9" t="str">
        <f t="array" ref="K41">INDEX(BSKW!$K$15:$K$39,IFERROR(MATCH(MIN(IF(BSKW!$D$15:$D$39&gt;AVERAGE(B41,C41),BSKW!$D$15:$D$39)),BSKW!$D$15:$D$39),1))</f>
        <v>+II</v>
      </c>
      <c r="L41" s="12" t="str">
        <f t="array" ref="L41">INDEX(HTKW!$K$15:$K$40,IFERROR(MATCH(MIN(IF(HTKW!$D$15:$D$40&gt;AVERAGE(B41,C41),HTKW!$D$15:$D$40)),HTKW!$D$15:$D$40),1))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INDEX(STPH!$O$15:$O$38,IFERROR(MATCH(MIN(IF(STPH!$D$15:$D$38&gt;AVERAGE(B42,C42),STPH!$D$15:$D$38)),STPH!$D$15:$D$38),1))</f>
        <v>D</v>
      </c>
      <c r="G42" s="9" t="str">
        <f t="array" ref="G42">INDEX(STBI!$O$15:$O$40,IFERROR(MATCH(MIN(IF(STBI!$D$15:$D$40&gt;AVERAGE(B42,C42),STBI!$D$15:$D$40)),STBI!$D$15:$D$40),1))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INDEX(STKWp!$K$15:$K$39,IFERROR(MATCH(MIN(IF(STKWp!$D$15:$D$39&gt;AVERAGE(B42,C42),STKWp!$D$15:$D$39)),STKWp!$D$15:$D$39),1))</f>
        <v>+II</v>
      </c>
      <c r="K42" s="9" t="str">
        <f t="array" ref="K42">INDEX(BSKW!$K$15:$K$39,IFERROR(MATCH(MIN(IF(BSKW!$D$15:$D$39&gt;AVERAGE(B42,C42),BSKW!$D$15:$D$39)),BSKW!$D$15:$D$39),1))</f>
        <v>+II</v>
      </c>
      <c r="L42" s="12" t="str">
        <f t="array" ref="L42">INDEX(HTKW!$K$15:$K$40,IFERROR(MATCH(MIN(IF(HTKW!$D$15:$D$40&gt;AVERAGE(B42,C42),HTKW!$D$15:$D$40)),HTKW!$D$15:$D$40),1))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INDEX(STPH!$O$15:$O$38,IFERROR(MATCH(MIN(IF(STPH!$D$15:$D$38&gt;AVERAGE(B43,C43),STPH!$D$15:$D$38)),STPH!$D$15:$D$38),1))</f>
        <v>D</v>
      </c>
      <c r="G43" s="9" t="str">
        <f t="array" ref="G43">INDEX(STBI!$O$15:$O$40,IFERROR(MATCH(MIN(IF(STBI!$D$15:$D$40&gt;AVERAGE(B43,C43),STBI!$D$15:$D$40)),STBI!$D$15:$D$40),1))</f>
        <v>+III</v>
      </c>
      <c r="H43" s="9" t="str">
        <f t="array" ref="H43">INDEX(GEKB!$K$15:$K$104,IFERROR(MATCH(MIN(IF(GEKB!$D$15:$D$104&gt;AVERAGE(B43,C43),GEKB!$D$15:$D$104)),GEKB!$D$15:$D$104),1))</f>
        <v>+III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INDEX(STKWp!$K$15:$K$39,IFERROR(MATCH(MIN(IF(STKWp!$D$15:$D$39&gt;AVERAGE(B43,C43),STKWp!$D$15:$D$39)),STKWp!$D$15:$D$39),1))</f>
        <v>+III</v>
      </c>
      <c r="K43" s="9" t="str">
        <f t="array" ref="K43">INDEX(BSKW!$K$15:$K$39,IFERROR(MATCH(MIN(IF(BSKW!$D$15:$D$39&gt;AVERAGE(B43,C43),BSKW!$D$15:$D$39)),BSKW!$D$15:$D$39),1))</f>
        <v>+III</v>
      </c>
      <c r="L43" s="12" t="str">
        <f t="array" ref="L43">INDEX(HTKW!$K$15:$K$40,IFERROR(MATCH(MIN(IF(HTKW!$D$15:$D$40&gt;AVERAGE(B43,C43),HTKW!$D$15:$D$40)),HTKW!$D$15:$D$40),1))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INDEX(STPH!$O$15:$O$38,IFERROR(MATCH(MIN(IF(STPH!$D$15:$D$38&gt;AVERAGE(B44,C44),STPH!$D$15:$D$38)),STPH!$D$15:$D$38),1))</f>
        <v>D</v>
      </c>
      <c r="G44" s="9" t="str">
        <f t="array" ref="G44">INDEX(STBI!$O$15:$O$40,IFERROR(MATCH(MIN(IF(STBI!$D$15:$D$40&gt;AVERAGE(B44,C44),STBI!$D$15:$D$40)),STBI!$D$15:$D$40),1))</f>
        <v>+III</v>
      </c>
      <c r="H44" s="9" t="str">
        <f t="array" ref="H44">INDEX(GEKB!$K$15:$K$104,IFERROR(MATCH(MIN(IF(GEKB!$D$15:$D$104&gt;AVERAGE(B44,C44),GEKB!$D$15:$D$104)),GEKB!$D$15:$D$104),1))</f>
        <v>+I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INDEX(STKWp!$K$15:$K$39,IFERROR(MATCH(MIN(IF(STKWp!$D$15:$D$39&gt;AVERAGE(B44,C44),STKWp!$D$15:$D$39)),STKWp!$D$15:$D$39),1))</f>
        <v>+III</v>
      </c>
      <c r="K44" s="9" t="str">
        <f t="array" ref="K44">INDEX(BSKW!$K$15:$K$39,IFERROR(MATCH(MIN(IF(BSKW!$D$15:$D$39&gt;AVERAGE(B44,C44),BSKW!$D$15:$D$39)),BSKW!$D$15:$D$39),1))</f>
        <v>+III</v>
      </c>
      <c r="L44" s="12" t="str">
        <f t="array" ref="L44">INDEX(HTKW!$K$15:$K$40,IFERROR(MATCH(MIN(IF(HTKW!$D$15:$D$40&gt;AVERAGE(B44,C44),HTKW!$D$15:$D$40)),HTKW!$D$15:$D$40),1))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INDEX(STPH!$O$15:$O$38,IFERROR(MATCH(MIN(IF(STPH!$D$15:$D$38&gt;AVERAGE(B45,C45),STPH!$D$15:$D$38)),STPH!$D$15:$D$38),1))</f>
        <v>D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INDEX(STKWp!$K$15:$K$39,IFERROR(MATCH(MIN(IF(STKWp!$D$15:$D$39&gt;AVERAGE(B45,C45),STKWp!$D$15:$D$39)),STKWp!$D$15:$D$39),1))</f>
        <v>+III</v>
      </c>
      <c r="K45" s="9" t="str">
        <f t="array" ref="K45">INDEX(BSKW!$K$15:$K$39,IFERROR(MATCH(MIN(IF(BSKW!$D$15:$D$39&gt;AVERAGE(B45,C45),BSKW!$D$15:$D$39)),BSKW!$D$15:$D$39),1))</f>
        <v>+III</v>
      </c>
      <c r="L45" s="12" t="str">
        <f t="array" ref="L45">INDEX(HTKW!$K$15:$K$40,IFERROR(MATCH(MIN(IF(HTKW!$D$15:$D$40&gt;AVERAGE(B45,C45),HTKW!$D$15:$D$40)),HTKW!$D$15:$D$40),1))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INDEX(STPH!$O$15:$O$38,IFERROR(MATCH(MIN(IF(STPH!$D$15:$D$38&gt;AVERAGE(B46,C46),STPH!$D$15:$D$38)),STPH!$D$15:$D$38),1))</f>
        <v>D</v>
      </c>
      <c r="G46" s="9" t="str">
        <f t="array" ref="G46">INDEX(STBI!$O$15:$O$40,IFERROR(MATCH(MIN(IF(STBI!$D$15:$D$40&gt;AVERAGE(B46,C46),STBI!$D$15:$D$40)),STBI!$D$15:$D$40),1))</f>
        <v>D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INDEX(STKWp!$K$15:$K$39,IFERROR(MATCH(MIN(IF(STKWp!$D$15:$D$39&gt;AVERAGE(B46,C46),STKWp!$D$15:$D$39)),STKWp!$D$15:$D$39),1))</f>
        <v>+III</v>
      </c>
      <c r="K46" s="9" t="str">
        <f t="array" ref="K46">INDEX(BSKW!$K$15:$K$39,IFERROR(MATCH(MIN(IF(BSKW!$D$15:$D$39&gt;AVERAGE(B46,C46),BSKW!$D$15:$D$39)),BSKW!$D$15:$D$39),1))</f>
        <v>+III</v>
      </c>
      <c r="L46" s="12" t="str">
        <f t="array" ref="L46">INDEX(HTKW!$K$15:$K$40,IFERROR(MATCH(MIN(IF(HTKW!$D$15:$D$40&gt;AVERAGE(B46,C46),HTKW!$D$15:$D$40)),HTKW!$D$15:$D$40),1))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INDEX(STPH!$O$15:$O$38,IFERROR(MATCH(MIN(IF(STPH!$D$15:$D$38&gt;AVERAGE(B47,C47),STPH!$D$15:$D$38)),STPH!$D$15:$D$38),1))</f>
        <v>D</v>
      </c>
      <c r="G47" s="9" t="str">
        <f t="array" ref="G47">INDEX(STBI!$O$15:$O$40,IFERROR(MATCH(MIN(IF(STBI!$D$15:$D$40&gt;AVERAGE(B47,C47),STBI!$D$15:$D$40)),STBI!$D$15:$D$40),1))</f>
        <v>D</v>
      </c>
      <c r="H47" s="9" t="str">
        <f t="array" ref="H47">INDEX(GEKB!$K$15:$K$104,IFERROR(MATCH(MIN(IF(GEKB!$D$15:$D$104&gt;AVERAGE(B47,C47),GEKB!$D$15:$D$104)),GEKB!$D$15:$D$104),1))</f>
        <v>+I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INDEX(STKWp!$K$15:$K$39,IFERROR(MATCH(MIN(IF(STKWp!$D$15:$D$39&gt;AVERAGE(B47,C47),STKWp!$D$15:$D$39)),STKWp!$D$15:$D$39),1))</f>
        <v>+III</v>
      </c>
      <c r="K47" s="9" t="str">
        <f t="array" ref="K47">INDEX(BSKW!$K$15:$K$39,IFERROR(MATCH(MIN(IF(BSKW!$D$15:$D$39&gt;AVERAGE(B47,C47),BSKW!$D$15:$D$39)),BSKW!$D$15:$D$39),1))</f>
        <v>+III</v>
      </c>
      <c r="L47" s="12" t="str">
        <f t="array" ref="L47">INDEX(HTKW!$K$15:$K$40,IFERROR(MATCH(MIN(IF(HTKW!$D$15:$D$40&gt;AVERAGE(B47,C47),HTKW!$D$15:$D$40)),HTKW!$D$15:$D$40),1))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INDEX(STPH!$O$15:$O$38,IFERROR(MATCH(MIN(IF(STPH!$D$15:$D$38&gt;AVERAGE(B48,C48),STPH!$D$15:$D$38)),STPH!$D$15:$D$38),1))</f>
        <v>+III</v>
      </c>
      <c r="G48" s="9" t="str">
        <f t="array" ref="G48">INDEX(STBI!$O$15:$O$40,IFERROR(MATCH(MIN(IF(STBI!$D$15:$D$40&gt;AVERAGE(B48,C48),STBI!$D$15:$D$40)),STBI!$D$15:$D$40),1))</f>
        <v>D</v>
      </c>
      <c r="H48" s="9" t="str">
        <f t="array" ref="H48">INDEX(GEKB!$K$15:$K$104,IFERROR(MATCH(MIN(IF(GEKB!$D$15:$D$104&gt;AVERAGE(B48,C48),GEKB!$D$15:$D$104)),GEKB!$D$15:$D$104),1))</f>
        <v>+I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INDEX(STKWp!$K$15:$K$39,IFERROR(MATCH(MIN(IF(STKWp!$D$15:$D$39&gt;AVERAGE(B48,C48),STKWp!$D$15:$D$39)),STKWp!$D$15:$D$39),1))</f>
        <v>+III</v>
      </c>
      <c r="K48" s="9" t="str">
        <f t="array" ref="K48">INDEX(BSKW!$K$15:$K$39,IFERROR(MATCH(MIN(IF(BSKW!$D$15:$D$39&gt;AVERAGE(B48,C48),BSKW!$D$15:$D$39)),BSKW!$D$15:$D$39),1))</f>
        <v>+III</v>
      </c>
      <c r="L48" s="12" t="str">
        <f t="array" ref="L48">INDEX(HTKW!$K$15:$K$40,IFERROR(MATCH(MIN(IF(HTKW!$D$15:$D$40&gt;AVERAGE(B48,C48),HTKW!$D$15:$D$40)),HTKW!$D$15:$D$40),1))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INDEX(STPH!$O$15:$O$38,IFERROR(MATCH(MIN(IF(STPH!$D$15:$D$38&gt;AVERAGE(B49,C49),STPH!$D$15:$D$38)),STPH!$D$15:$D$38),1))</f>
        <v>+III</v>
      </c>
      <c r="G49" s="9" t="str">
        <f t="array" ref="G49">INDEX(STBI!$O$15:$O$40,IFERROR(MATCH(MIN(IF(STBI!$D$15:$D$40&gt;AVERAGE(B49,C49),STBI!$D$15:$D$40)),STBI!$D$15:$D$40),1))</f>
        <v>+II</v>
      </c>
      <c r="H49" s="9" t="str">
        <f t="array" ref="H49">INDEX(GEKB!$K$15:$K$104,IFERROR(MATCH(MIN(IF(GEKB!$D$15:$D$104&gt;AVERAGE(B49,C49),GEKB!$D$15:$D$104)),GEKB!$D$15:$D$104),1))</f>
        <v>+I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INDEX(STKWp!$K$15:$K$39,IFERROR(MATCH(MIN(IF(STKWp!$D$15:$D$39&gt;AVERAGE(B49,C49),STKWp!$D$15:$D$39)),STKWp!$D$15:$D$39),1))</f>
        <v>+III</v>
      </c>
      <c r="K49" s="9" t="str">
        <f t="array" ref="K49">INDEX(BSKW!$K$15:$K$39,IFERROR(MATCH(MIN(IF(BSKW!$D$15:$D$39&gt;AVERAGE(B49,C49),BSKW!$D$15:$D$39)),BSKW!$D$15:$D$39),1))</f>
        <v>+III</v>
      </c>
      <c r="L49" s="12" t="str">
        <f t="array" ref="L49">INDEX(HTKW!$K$15:$K$40,IFERROR(MATCH(MIN(IF(HTKW!$D$15:$D$40&gt;AVERAGE(B49,C49),HTKW!$D$15:$D$40)),HTKW!$D$15:$D$40),1))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INDEX(STPH!$O$15:$O$38,IFERROR(MATCH(MIN(IF(STPH!$D$15:$D$38&gt;AVERAGE(B50,C50),STPH!$D$15:$D$38)),STPH!$D$15:$D$38),1))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INDEX(GEKB!$K$15:$K$104,IFERROR(MATCH(MIN(IF(GEKB!$D$15:$D$104&gt;AVERAGE(B50,C50),GEKB!$D$15:$D$104)),GEKB!$D$15:$D$104),1))</f>
        <v>+I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INDEX(STKWp!$K$15:$K$39,IFERROR(MATCH(MIN(IF(STKWp!$D$15:$D$39&gt;AVERAGE(B50,C50),STKWp!$D$15:$D$39)),STKWp!$D$15:$D$39),1))</f>
        <v>+III</v>
      </c>
      <c r="K50" s="9" t="str">
        <f t="array" ref="K50">INDEX(BSKW!$K$15:$K$39,IFERROR(MATCH(MIN(IF(BSKW!$D$15:$D$39&gt;AVERAGE(B50,C50),BSKW!$D$15:$D$39)),BSKW!$D$15:$D$39),1))</f>
        <v>+III</v>
      </c>
      <c r="L50" s="12" t="str">
        <f t="array" ref="L50">INDEX(HTKW!$K$15:$K$40,IFERROR(MATCH(MIN(IF(HTKW!$D$15:$D$40&gt;AVERAGE(B50,C50),HTKW!$D$15:$D$40)),HTKW!$D$15:$D$40),1))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INDEX(STPH!$O$15:$O$38,IFERROR(MATCH(MIN(IF(STPH!$D$15:$D$38&gt;AVERAGE(B51,C51),STPH!$D$15:$D$38)),STPH!$D$15:$D$38),1))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INDEX(GEKB!$K$15:$K$104,IFERROR(MATCH(MIN(IF(GEKB!$D$15:$D$104&gt;AVERAGE(B51,C51),GEKB!$D$15:$D$104)),GEKB!$D$15:$D$104),1))</f>
        <v>+I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INDEX(STKWp!$K$15:$K$39,IFERROR(MATCH(MIN(IF(STKWp!$D$15:$D$39&gt;AVERAGE(B51,C51),STKWp!$D$15:$D$39)),STKWp!$D$15:$D$39),1))</f>
        <v>+III</v>
      </c>
      <c r="K51" s="9" t="str">
        <f t="array" ref="K51">INDEX(BSKW!$K$15:$K$39,IFERROR(MATCH(MIN(IF(BSKW!$D$15:$D$39&gt;AVERAGE(B51,C51),BSKW!$D$15:$D$39)),BSKW!$D$15:$D$39),1))</f>
        <v>+III</v>
      </c>
      <c r="L51" s="12" t="str">
        <f t="array" ref="L51">INDEX(HTKW!$K$15:$K$40,IFERROR(MATCH(MIN(IF(HTKW!$D$15:$D$40&gt;AVERAGE(B51,C51),HTKW!$D$15:$D$40)),HTKW!$D$15:$D$40),1))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INDEX(STPH!$O$15:$O$38,IFERROR(MATCH(MIN(IF(STPH!$D$15:$D$38&gt;AVERAGE(B52,C52),STPH!$D$15:$D$38)),STPH!$D$15:$D$38),1))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INDEX(STKWp!$K$15:$K$39,IFERROR(MATCH(MIN(IF(STKWp!$D$15:$D$39&gt;AVERAGE(B52,C52),STKWp!$D$15:$D$39)),STKWp!$D$15:$D$39),1))</f>
        <v>+III</v>
      </c>
      <c r="K52" s="9" t="str">
        <f t="array" ref="K52">INDEX(BSKW!$K$15:$K$39,IFERROR(MATCH(MIN(IF(BSKW!$D$15:$D$39&gt;AVERAGE(B52,C52),BSKW!$D$15:$D$39)),BSKW!$D$15:$D$39),1))</f>
        <v>+III</v>
      </c>
      <c r="L52" s="12" t="str">
        <f t="array" ref="L52">INDEX(HTKW!$K$15:$K$40,IFERROR(MATCH(MIN(IF(HTKW!$D$15:$D$40&gt;AVERAGE(B52,C52),HTKW!$D$15:$D$40)),HTKW!$D$15:$D$40),1))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INDEX(STPH!$O$15:$O$38,IFERROR(MATCH(MIN(IF(STPH!$D$15:$D$38&gt;AVERAGE(B53,C53),STPH!$D$15:$D$38)),STPH!$D$15:$D$38),1))</f>
        <v>+III</v>
      </c>
      <c r="G53" s="9" t="str">
        <f t="array" ref="G53">INDEX(STBI!$O$15:$O$40,IFERROR(MATCH(MIN(IF(STBI!$D$15:$D$40&gt;AVERAGE(B53,C53),STBI!$D$15:$D$40)),STBI!$D$15:$D$40),1))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INDEX(STKWp!$K$15:$K$39,IFERROR(MATCH(MIN(IF(STKWp!$D$15:$D$39&gt;AVERAGE(B53,C53),STKWp!$D$15:$D$39)),STKWp!$D$15:$D$39),1))</f>
        <v>+III</v>
      </c>
      <c r="K53" s="9" t="str">
        <f t="array" ref="K53">INDEX(BSKW!$K$15:$K$39,IFERROR(MATCH(MIN(IF(BSKW!$D$15:$D$39&gt;AVERAGE(B53,C53),BSKW!$D$15:$D$39)),BSKW!$D$15:$D$39),1))</f>
        <v>+III</v>
      </c>
      <c r="L53" s="12" t="str">
        <f t="array" ref="L53">INDEX(HTKW!$K$15:$K$40,IFERROR(MATCH(MIN(IF(HTKW!$D$15:$D$40&gt;AVERAGE(B53,C53),HTKW!$D$15:$D$40)),HTKW!$D$15:$D$40),1))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INDEX(STPH!$O$15:$O$38,IFERROR(MATCH(MIN(IF(STPH!$D$15:$D$38&gt;AVERAGE(B54,C54),STPH!$D$15:$D$38)),STPH!$D$15:$D$38),1))</f>
        <v>+III</v>
      </c>
      <c r="G54" s="9" t="str">
        <f t="array" ref="G54">INDEX(STBI!$O$15:$O$40,IFERROR(MATCH(MIN(IF(STBI!$D$15:$D$40&gt;AVERAGE(B54,C54),STBI!$D$15:$D$40)),STBI!$D$15:$D$40),1))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INDEX(STKWp!$K$15:$K$39,IFERROR(MATCH(MIN(IF(STKWp!$D$15:$D$39&gt;AVERAGE(B54,C54),STKWp!$D$15:$D$39)),STKWp!$D$15:$D$39),1))</f>
        <v>+III</v>
      </c>
      <c r="K54" s="9" t="str">
        <f t="array" ref="K54">INDEX(BSKW!$K$15:$K$39,IFERROR(MATCH(MIN(IF(BSKW!$D$15:$D$39&gt;AVERAGE(B54,C54),BSKW!$D$15:$D$39)),BSKW!$D$15:$D$39),1))</f>
        <v>+III</v>
      </c>
      <c r="L54" s="12" t="str">
        <f t="array" ref="L54">INDEX(HTKW!$K$15:$K$40,IFERROR(MATCH(MIN(IF(HTKW!$D$15:$D$40&gt;AVERAGE(B54,C54),HTKW!$D$15:$D$40)),HTKW!$D$15:$D$40),1))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INDEX(STPH!$O$15:$O$38,IFERROR(MATCH(MIN(IF(STPH!$D$15:$D$38&gt;AVERAGE(B55,C55),STPH!$D$15:$D$38)),STPH!$D$15:$D$38),1))</f>
        <v>+III</v>
      </c>
      <c r="G55" s="9" t="str">
        <f t="array" ref="G55">INDEX(STBI!$O$15:$O$40,IFERROR(MATCH(MIN(IF(STBI!$D$15:$D$40&gt;AVERAGE(B55,C55),STBI!$D$15:$D$40)),STBI!$D$15:$D$40),1))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INDEX(STKWp!$K$15:$K$39,IFERROR(MATCH(MIN(IF(STKWp!$D$15:$D$39&gt;AVERAGE(B55,C55),STKWp!$D$15:$D$39)),STKWp!$D$15:$D$39),1))</f>
        <v>+III</v>
      </c>
      <c r="K55" s="9" t="str">
        <f t="array" ref="K55">INDEX(BSKW!$K$15:$K$39,IFERROR(MATCH(MIN(IF(BSKW!$D$15:$D$39&gt;AVERAGE(B55,C55),BSKW!$D$15:$D$39)),BSKW!$D$15:$D$39),1))</f>
        <v>+III</v>
      </c>
      <c r="L55" s="12" t="str">
        <f t="array" ref="L55">INDEX(HTKW!$K$15:$K$40,IFERROR(MATCH(MIN(IF(HTKW!$D$15:$D$40&gt;AVERAGE(B55,C55),HTKW!$D$15:$D$40)),HTKW!$D$15:$D$40),1))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INDEX(STPH!$O$15:$O$38,IFERROR(MATCH(MIN(IF(STPH!$D$15:$D$38&gt;AVERAGE(B56,C56),STPH!$D$15:$D$38)),STPH!$D$15:$D$38),1))</f>
        <v>+III</v>
      </c>
      <c r="G56" s="9" t="str">
        <f t="array" ref="G56">INDEX(STBI!$O$15:$O$40,IFERROR(MATCH(MIN(IF(STBI!$D$15:$D$40&gt;AVERAGE(B56,C56),STBI!$D$15:$D$40)),STBI!$D$15:$D$40),1))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INDEX(STKWp!$K$15:$K$39,IFERROR(MATCH(MIN(IF(STKWp!$D$15:$D$39&gt;AVERAGE(B56,C56),STKWp!$D$15:$D$39)),STKWp!$D$15:$D$39),1))</f>
        <v>+II</v>
      </c>
      <c r="K56" s="9" t="str">
        <f t="array" ref="K56">INDEX(BSKW!$K$15:$K$39,IFERROR(MATCH(MIN(IF(BSKW!$D$15:$D$39&gt;AVERAGE(B56,C56),BSKW!$D$15:$D$39)),BSKW!$D$15:$D$39),1))</f>
        <v>+II</v>
      </c>
      <c r="L56" s="12" t="str">
        <f t="array" ref="L56">INDEX(HTKW!$K$15:$K$40,IFERROR(MATCH(MIN(IF(HTKW!$D$15:$D$40&gt;AVERAGE(B56,C56),HTKW!$D$15:$D$40)),HTKW!$D$15:$D$40),1))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INDEX(STPH!$O$15:$O$38,IFERROR(MATCH(MIN(IF(STPH!$D$15:$D$38&gt;AVERAGE(B57,C57),STPH!$D$15:$D$38)),STPH!$D$15:$D$38),1))</f>
        <v>+III</v>
      </c>
      <c r="G57" s="9" t="str">
        <f t="array" ref="G57">INDEX(STBI!$O$15:$O$40,IFERROR(MATCH(MIN(IF(STBI!$D$15:$D$40&gt;AVERAGE(B57,C57),STBI!$D$15:$D$40)),STBI!$D$15:$D$40),1))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INDEX(STKWp!$K$15:$K$39,IFERROR(MATCH(MIN(IF(STKWp!$D$15:$D$39&gt;AVERAGE(B57,C57),STKWp!$D$15:$D$39)),STKWp!$D$15:$D$39),1))</f>
        <v>+II</v>
      </c>
      <c r="K57" s="9" t="str">
        <f t="array" ref="K57">INDEX(BSKW!$K$15:$K$39,IFERROR(MATCH(MIN(IF(BSKW!$D$15:$D$39&gt;AVERAGE(B57,C57),BSKW!$D$15:$D$39)),BSKW!$D$15:$D$39),1))</f>
        <v>+II</v>
      </c>
      <c r="L57" s="12" t="str">
        <f t="array" ref="L57">INDEX(HTKW!$K$15:$K$40,IFERROR(MATCH(MIN(IF(HTKW!$D$15:$D$40&gt;AVERAGE(B57,C57),HTKW!$D$15:$D$40)),HTKW!$D$15:$D$40),1))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INDEX(STPH!$O$15:$O$38,IFERROR(MATCH(MIN(IF(STPH!$D$15:$D$38&gt;AVERAGE(B58,C58),STPH!$D$15:$D$38)),STPH!$D$15:$D$38),1))</f>
        <v>+III</v>
      </c>
      <c r="G58" s="9" t="str">
        <f t="array" ref="G58">INDEX(STBI!$O$15:$O$40,IFERROR(MATCH(MIN(IF(STBI!$D$15:$D$40&gt;AVERAGE(B58,C58),STBI!$D$15:$D$40)),STBI!$D$15:$D$40),1))</f>
        <v>+III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INDEX(STKWp!$K$15:$K$39,IFERROR(MATCH(MIN(IF(STKWp!$D$15:$D$39&gt;AVERAGE(B58,C58),STKWp!$D$15:$D$39)),STKWp!$D$15:$D$39),1))</f>
        <v>+III</v>
      </c>
      <c r="K58" s="9" t="str">
        <f t="array" ref="K58">INDEX(BSKW!$K$15:$K$39,IFERROR(MATCH(MIN(IF(BSKW!$D$15:$D$39&gt;AVERAGE(B58,C58),BSKW!$D$15:$D$39)),BSKW!$D$15:$D$39),1))</f>
        <v>+III</v>
      </c>
      <c r="L58" s="12" t="str">
        <f t="array" ref="L58">INDEX(HTKW!$K$15:$K$40,IFERROR(MATCH(MIN(IF(HTKW!$D$15:$D$40&gt;AVERAGE(B58,C58),HTKW!$D$15:$D$40)),HTKW!$D$15:$D$40),1))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INDEX(STPH!$O$15:$O$38,IFERROR(MATCH(MIN(IF(STPH!$D$15:$D$38&gt;AVERAGE(B59,C59),STPH!$D$15:$D$38)),STPH!$D$15:$D$38),1))</f>
        <v>+III</v>
      </c>
      <c r="G59" s="9" t="str">
        <f t="array" ref="G59">INDEX(STBI!$O$15:$O$40,IFERROR(MATCH(MIN(IF(STBI!$D$15:$D$40&gt;AVERAGE(B59,C59),STBI!$D$15:$D$40)),STBI!$D$15:$D$40),1))</f>
        <v>+III</v>
      </c>
      <c r="H59" s="9" t="str">
        <f t="array" ref="H59">INDEX(GEKB!$K$15:$K$104,IFERROR(MATCH(MIN(IF(GEKB!$D$15:$D$104&gt;AVERAGE(B59,C59),GEKB!$D$15:$D$104)),GEKB!$D$15:$D$104),1))</f>
        <v>D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INDEX(STKWp!$K$15:$K$39,IFERROR(MATCH(MIN(IF(STKWp!$D$15:$D$39&gt;AVERAGE(B59,C59),STKWp!$D$15:$D$39)),STKWp!$D$15:$D$39),1))</f>
        <v>+III</v>
      </c>
      <c r="K59" s="9" t="str">
        <f t="array" ref="K59">INDEX(BSKW!$K$15:$K$39,IFERROR(MATCH(MIN(IF(BSKW!$D$15:$D$39&gt;AVERAGE(B59,C59),BSKW!$D$15:$D$39)),BSKW!$D$15:$D$39),1))</f>
        <v>+III</v>
      </c>
      <c r="L59" s="12" t="str">
        <f t="array" ref="L59">INDEX(HTKW!$K$15:$K$40,IFERROR(MATCH(MIN(IF(HTKW!$D$15:$D$40&gt;AVERAGE(B59,C59),HTKW!$D$15:$D$40)),HTKW!$D$15:$D$40),1))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INDEX(STPH!$O$15:$O$38,IFERROR(MATCH(MIN(IF(STPH!$D$15:$D$38&gt;AVERAGE(B60,C60),STPH!$D$15:$D$38)),STPH!$D$15:$D$38),1))</f>
        <v>+III</v>
      </c>
      <c r="G60" s="9" t="str">
        <f t="array" ref="G60">INDEX(STBI!$O$15:$O$40,IFERROR(MATCH(MIN(IF(STBI!$D$15:$D$40&gt;AVERAGE(B60,C60),STBI!$D$15:$D$40)),STBI!$D$15:$D$40),1))</f>
        <v>+III</v>
      </c>
      <c r="H60" s="9" t="str">
        <f t="array" ref="H60">INDEX(GEKB!$K$15:$K$104,IFERROR(MATCH(MIN(IF(GEKB!$D$15:$D$104&gt;AVERAGE(B60,C60),GEKB!$D$15:$D$104)),GEKB!$D$15:$D$104),1))</f>
        <v>D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INDEX(STKWp!$K$15:$K$39,IFERROR(MATCH(MIN(IF(STKWp!$D$15:$D$39&gt;AVERAGE(B60,C60),STKWp!$D$15:$D$39)),STKWp!$D$15:$D$39),1))</f>
        <v>+III</v>
      </c>
      <c r="K60" s="9" t="str">
        <f t="array" ref="K60">INDEX(BSKW!$K$15:$K$39,IFERROR(MATCH(MIN(IF(BSKW!$D$15:$D$39&gt;AVERAGE(B60,C60),BSKW!$D$15:$D$39)),BSKW!$D$15:$D$39),1))</f>
        <v>+III</v>
      </c>
      <c r="L60" s="12" t="str">
        <f t="array" ref="L60">INDEX(HTKW!$K$15:$K$40,IFERROR(MATCH(MIN(IF(HTKW!$D$15:$D$40&gt;AVERAGE(B60,C60),HTKW!$D$15:$D$40)),HTKW!$D$15:$D$40),1))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INDEX(STPH!$O$15:$O$38,IFERROR(MATCH(MIN(IF(STPH!$D$15:$D$38&gt;AVERAGE(B61,C61),STPH!$D$15:$D$38)),STPH!$D$15:$D$38),1))</f>
        <v>+I</v>
      </c>
      <c r="G61" s="9" t="str">
        <f t="array" ref="G61">INDEX(STBI!$O$15:$O$40,IFERROR(MATCH(MIN(IF(STBI!$D$15:$D$40&gt;AVERAGE(B61,C61),STBI!$D$15:$D$40)),STBI!$D$15:$D$40),1))</f>
        <v>+III</v>
      </c>
      <c r="H61" s="9" t="str">
        <f t="array" ref="H61">INDEX(GEKB!$K$15:$K$104,IFERROR(MATCH(MIN(IF(GEKB!$D$15:$D$104&gt;AVERAGE(B61,C61),GEKB!$D$15:$D$104)),GEKB!$D$15:$D$104),1))</f>
        <v>D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INDEX(STKWp!$K$15:$K$39,IFERROR(MATCH(MIN(IF(STKWp!$D$15:$D$39&gt;AVERAGE(B61,C61),STKWp!$D$15:$D$39)),STKWp!$D$15:$D$39),1))</f>
        <v>+III</v>
      </c>
      <c r="K61" s="9" t="str">
        <f t="array" ref="K61">INDEX(BSKW!$K$15:$K$39,IFERROR(MATCH(MIN(IF(BSKW!$D$15:$D$39&gt;AVERAGE(B61,C61),BSKW!$D$15:$D$39)),BSKW!$D$15:$D$39),1))</f>
        <v>+III</v>
      </c>
      <c r="L61" s="12" t="str">
        <f t="array" ref="L61">INDEX(HTKW!$K$15:$K$40,IFERROR(MATCH(MIN(IF(HTKW!$D$15:$D$40&gt;AVERAGE(B61,C61),HTKW!$D$15:$D$40)),HTKW!$D$15:$D$40),1))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INDEX(STPH!$O$15:$O$38,IFERROR(MATCH(MIN(IF(STPH!$D$15:$D$38&gt;AVERAGE(B62,C62),STPH!$D$15:$D$38)),STPH!$D$15:$D$38),1))</f>
        <v>+I</v>
      </c>
      <c r="G62" s="9" t="str">
        <f t="array" ref="G62">INDEX(STBI!$O$15:$O$40,IFERROR(MATCH(MIN(IF(STBI!$D$15:$D$40&gt;AVERAGE(B62,C62),STBI!$D$15:$D$40)),STBI!$D$15:$D$40),1))</f>
        <v>+III</v>
      </c>
      <c r="H62" s="9" t="str">
        <f t="array" ref="H62">INDEX(GEKB!$K$15:$K$104,IFERROR(MATCH(MIN(IF(GEKB!$D$15:$D$104&gt;AVERAGE(B62,C62),GEKB!$D$15:$D$104)),GEKB!$D$15:$D$104),1))</f>
        <v>D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INDEX(STKWp!$K$15:$K$39,IFERROR(MATCH(MIN(IF(STKWp!$D$15:$D$39&gt;AVERAGE(B62,C62),STKWp!$D$15:$D$39)),STKWp!$D$15:$D$39),1))</f>
        <v>+II</v>
      </c>
      <c r="K62" s="9" t="str">
        <f t="array" ref="K62">INDEX(BSKW!$K$15:$K$39,IFERROR(MATCH(MIN(IF(BSKW!$D$15:$D$39&gt;AVERAGE(B62,C62),BSKW!$D$15:$D$39)),BSKW!$D$15:$D$39),1))</f>
        <v>+III</v>
      </c>
      <c r="L62" s="12" t="str">
        <f t="array" ref="L62">INDEX(HTKW!$K$15:$K$40,IFERROR(MATCH(MIN(IF(HTKW!$D$15:$D$40&gt;AVERAGE(B62,C62),HTKW!$D$15:$D$40)),HTKW!$D$15:$D$40),1))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INDEX(STPH!$O$15:$O$38,IFERROR(MATCH(MIN(IF(STPH!$D$15:$D$38&gt;AVERAGE(B63,C63),STPH!$D$15:$D$38)),STPH!$D$15:$D$38),1))</f>
        <v>+I</v>
      </c>
      <c r="G63" s="9" t="str">
        <f t="array" ref="G63">INDEX(STBI!$O$15:$O$40,IFERROR(MATCH(MIN(IF(STBI!$D$15:$D$40&gt;AVERAGE(B63,C63),STBI!$D$15:$D$40)),STBI!$D$15:$D$40),1))</f>
        <v>+III</v>
      </c>
      <c r="H63" s="9" t="str">
        <f t="array" ref="H63">INDEX(GEKB!$K$15:$K$104,IFERROR(MATCH(MIN(IF(GEKB!$D$15:$D$104&gt;AVERAGE(B63,C63),GEKB!$D$15:$D$104)),GEKB!$D$15:$D$104),1))</f>
        <v>D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INDEX(STKWp!$K$15:$K$39,IFERROR(MATCH(MIN(IF(STKWp!$D$15:$D$39&gt;AVERAGE(B63,C63),STKWp!$D$15:$D$39)),STKWp!$D$15:$D$39),1))</f>
        <v>+II</v>
      </c>
      <c r="K63" s="9" t="str">
        <f t="array" ref="K63">INDEX(BSKW!$K$15:$K$39,IFERROR(MATCH(MIN(IF(BSKW!$D$15:$D$39&gt;AVERAGE(B63,C63),BSKW!$D$15:$D$39)),BSKW!$D$15:$D$39),1))</f>
        <v>+III</v>
      </c>
      <c r="L63" s="12" t="str">
        <f t="array" ref="L63">INDEX(HTKW!$K$15:$K$40,IFERROR(MATCH(MIN(IF(HTKW!$D$15:$D$40&gt;AVERAGE(B63,C63),HTKW!$D$15:$D$40)),HTKW!$D$15:$D$40),1))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INDEX(STPH!$O$15:$O$38,IFERROR(MATCH(MIN(IF(STPH!$D$15:$D$38&gt;AVERAGE(B64,C64),STPH!$D$15:$D$38)),STPH!$D$15:$D$38),1))</f>
        <v>+I</v>
      </c>
      <c r="G64" s="9" t="str">
        <f t="array" ref="G64">INDEX(STBI!$O$15:$O$40,IFERROR(MATCH(MIN(IF(STBI!$D$15:$D$40&gt;AVERAGE(B64,C64),STBI!$D$15:$D$40)),STBI!$D$15:$D$40),1))</f>
        <v>+III</v>
      </c>
      <c r="H64" s="9" t="str">
        <f t="array" ref="H64">INDEX(GEKB!$K$15:$K$104,IFERROR(MATCH(MIN(IF(GEKB!$D$15:$D$104&gt;AVERAGE(B64,C64),GEKB!$D$15:$D$104)),GEKB!$D$15:$D$104),1))</f>
        <v>D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INDEX(STKWp!$K$15:$K$39,IFERROR(MATCH(MIN(IF(STKWp!$D$15:$D$39&gt;AVERAGE(B64,C64),STKWp!$D$15:$D$39)),STKWp!$D$15:$D$39),1))</f>
        <v>+III</v>
      </c>
      <c r="K64" s="9" t="str">
        <f t="array" ref="K64">INDEX(BSKW!$K$15:$K$39,IFERROR(MATCH(MIN(IF(BSKW!$D$15:$D$39&gt;AVERAGE(B64,C64),BSKW!$D$15:$D$39)),BSKW!$D$15:$D$39),1))</f>
        <v>+III</v>
      </c>
      <c r="L64" s="12" t="str">
        <f t="array" ref="L64">INDEX(HTKW!$K$15:$K$40,IFERROR(MATCH(MIN(IF(HTKW!$D$15:$D$40&gt;AVERAGE(B64,C64),HTKW!$D$15:$D$40)),HTKW!$D$15:$D$40),1))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INDEX(STPH!$O$15:$O$38,IFERROR(MATCH(MIN(IF(STPH!$D$15:$D$38&gt;AVERAGE(B65,C65),STPH!$D$15:$D$38)),STPH!$D$15:$D$38),1))</f>
        <v>+I</v>
      </c>
      <c r="G65" s="9" t="str">
        <f t="array" ref="G65">INDEX(STBI!$O$15:$O$40,IFERROR(MATCH(MIN(IF(STBI!$D$15:$D$40&gt;AVERAGE(B65,C65),STBI!$D$15:$D$40)),STBI!$D$15:$D$40),1))</f>
        <v>+III</v>
      </c>
      <c r="H65" s="9" t="str">
        <f t="array" ref="H65">INDEX(GEKB!$K$15:$K$104,IFERROR(MATCH(MIN(IF(GEKB!$D$15:$D$104&gt;AVERAGE(B65,C65),GEKB!$D$15:$D$104)),GEKB!$D$15:$D$104),1))</f>
        <v>D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INDEX(STKWp!$K$15:$K$39,IFERROR(MATCH(MIN(IF(STKWp!$D$15:$D$39&gt;AVERAGE(B65,C65),STKWp!$D$15:$D$39)),STKWp!$D$15:$D$39),1))</f>
        <v>+III</v>
      </c>
      <c r="K65" s="9" t="str">
        <f t="array" ref="K65">INDEX(BSKW!$K$15:$K$39,IFERROR(MATCH(MIN(IF(BSKW!$D$15:$D$39&gt;AVERAGE(B65,C65),BSKW!$D$15:$D$39)),BSKW!$D$15:$D$39),1))</f>
        <v>+II</v>
      </c>
      <c r="L65" s="12" t="str">
        <f t="array" ref="L65">INDEX(HTKW!$K$15:$K$40,IFERROR(MATCH(MIN(IF(HTKW!$D$15:$D$40&gt;AVERAGE(B65,C65),HTKW!$D$15:$D$40)),HTKW!$D$15:$D$40),1))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INDEX(STPH!$O$15:$O$38,IFERROR(MATCH(MIN(IF(STPH!$D$15:$D$38&gt;AVERAGE(B66,C66),STPH!$D$15:$D$38)),STPH!$D$15:$D$38),1))</f>
        <v>+I</v>
      </c>
      <c r="G66" s="9" t="str">
        <f t="array" ref="G66">INDEX(STBI!$O$15:$O$40,IFERROR(MATCH(MIN(IF(STBI!$D$15:$D$40&gt;AVERAGE(B66,C66),STBI!$D$15:$D$40)),STBI!$D$15:$D$40),1))</f>
        <v>+III</v>
      </c>
      <c r="H66" s="9" t="str">
        <f t="array" ref="H66">INDEX(GEKB!$K$15:$K$104,IFERROR(MATCH(MIN(IF(GEKB!$D$15:$D$104&gt;AVERAGE(B66,C66),GEKB!$D$15:$D$104)),GEKB!$D$15:$D$104),1))</f>
        <v>D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INDEX(STKWp!$K$15:$K$39,IFERROR(MATCH(MIN(IF(STKWp!$D$15:$D$39&gt;AVERAGE(B66,C66),STKWp!$D$15:$D$39)),STKWp!$D$15:$D$39),1))</f>
        <v>+III</v>
      </c>
      <c r="K66" s="9" t="str">
        <f t="array" ref="K66">INDEX(BSKW!$K$15:$K$39,IFERROR(MATCH(MIN(IF(BSKW!$D$15:$D$39&gt;AVERAGE(B66,C66),BSKW!$D$15:$D$39)),BSKW!$D$15:$D$39),1))</f>
        <v>+III</v>
      </c>
      <c r="L66" s="12" t="str">
        <f t="array" ref="L66">INDEX(HTKW!$K$15:$K$40,IFERROR(MATCH(MIN(IF(HTKW!$D$15:$D$40&gt;AVERAGE(B66,C66),HTKW!$D$15:$D$40)),HTKW!$D$15:$D$40),1))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INDEX(STPH!$O$15:$O$38,IFERROR(MATCH(MIN(IF(STPH!$D$15:$D$38&gt;AVERAGE(B67,C67),STPH!$D$15:$D$38)),STPH!$D$15:$D$38),1))</f>
        <v>+I</v>
      </c>
      <c r="G67" s="9" t="str">
        <f t="array" ref="G67">INDEX(STBI!$O$15:$O$40,IFERROR(MATCH(MIN(IF(STBI!$D$15:$D$40&gt;AVERAGE(B67,C67),STBI!$D$15:$D$40)),STBI!$D$15:$D$40),1))</f>
        <v>+III</v>
      </c>
      <c r="H67" s="9" t="str">
        <f t="array" ref="H67">INDEX(GEKB!$K$15:$K$104,IFERROR(MATCH(MIN(IF(GEKB!$D$15:$D$104&gt;AVERAGE(B67,C67),GEKB!$D$15:$D$104)),GEKB!$D$15:$D$104),1))</f>
        <v>D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INDEX(STKWp!$K$15:$K$39,IFERROR(MATCH(MIN(IF(STKWp!$D$15:$D$39&gt;AVERAGE(B67,C67),STKWp!$D$15:$D$39)),STKWp!$D$15:$D$39),1))</f>
        <v>+III</v>
      </c>
      <c r="K67" s="9" t="str">
        <f t="array" ref="K67">INDEX(BSKW!$K$15:$K$39,IFERROR(MATCH(MIN(IF(BSKW!$D$15:$D$39&gt;AVERAGE(B67,C67),BSKW!$D$15:$D$39)),BSKW!$D$15:$D$39),1))</f>
        <v>+III</v>
      </c>
      <c r="L67" s="12" t="str">
        <f t="array" ref="L67">INDEX(HTKW!$K$15:$K$40,IFERROR(MATCH(MIN(IF(HTKW!$D$15:$D$40&gt;AVERAGE(B67,C67),HTKW!$D$15:$D$40)),HTKW!$D$15:$D$40),1))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INDEX(STPH!$O$15:$O$38,IFERROR(MATCH(MIN(IF(STPH!$D$15:$D$38&gt;AVERAGE(B68,C68),STPH!$D$15:$D$38)),STPH!$D$15:$D$38),1))</f>
        <v>+I</v>
      </c>
      <c r="G68" s="9" t="str">
        <f t="array" ref="G68">INDEX(STBI!$O$15:$O$40,IFERROR(MATCH(MIN(IF(STBI!$D$15:$D$40&gt;AVERAGE(B68,C68),STBI!$D$15:$D$40)),STBI!$D$15:$D$40),1))</f>
        <v>+III</v>
      </c>
      <c r="H68" s="9" t="str">
        <f t="array" ref="H68">INDEX(GEKB!$K$15:$K$104,IFERROR(MATCH(MIN(IF(GEKB!$D$15:$D$104&gt;AVERAGE(B68,C68),GEKB!$D$15:$D$104)),GEKB!$D$15:$D$104),1))</f>
        <v>+I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INDEX(STKWp!$K$15:$K$39,IFERROR(MATCH(MIN(IF(STKWp!$D$15:$D$39&gt;AVERAGE(B68,C68),STKWp!$D$15:$D$39)),STKWp!$D$15:$D$39),1))</f>
        <v>+III</v>
      </c>
      <c r="K68" s="9" t="str">
        <f t="array" ref="K68">INDEX(BSKW!$K$15:$K$39,IFERROR(MATCH(MIN(IF(BSKW!$D$15:$D$39&gt;AVERAGE(B68,C68),BSKW!$D$15:$D$39)),BSKW!$D$15:$D$39),1))</f>
        <v>+III</v>
      </c>
      <c r="L68" s="12" t="str">
        <f t="array" ref="L68">INDEX(HTKW!$K$15:$K$40,IFERROR(MATCH(MIN(IF(HTKW!$D$15:$D$40&gt;AVERAGE(B68,C68),HTKW!$D$15:$D$40)),HTKW!$D$15:$D$40),1))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INDEX(STPH!$O$15:$O$38,IFERROR(MATCH(MIN(IF(STPH!$D$15:$D$38&gt;AVERAGE(B69,C69),STPH!$D$15:$D$38)),STPH!$D$15:$D$38),1))</f>
        <v>+I</v>
      </c>
      <c r="G69" s="9" t="str">
        <f t="array" ref="G69">INDEX(STBI!$O$15:$O$40,IFERROR(MATCH(MIN(IF(STBI!$D$15:$D$40&gt;AVERAGE(B69,C69),STBI!$D$15:$D$40)),STBI!$D$15:$D$40),1))</f>
        <v>+II</v>
      </c>
      <c r="H69" s="9" t="str">
        <f t="array" ref="H69">INDEX(GEKB!$K$15:$K$104,IFERROR(MATCH(MIN(IF(GEKB!$D$15:$D$104&gt;AVERAGE(B69,C69),GEKB!$D$15:$D$104)),GEKB!$D$15:$D$104),1))</f>
        <v>+I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INDEX(STKWp!$K$15:$K$39,IFERROR(MATCH(MIN(IF(STKWp!$D$15:$D$39&gt;AVERAGE(B69,C69),STKWp!$D$15:$D$39)),STKWp!$D$15:$D$39),1))</f>
        <v>+III</v>
      </c>
      <c r="K69" s="9" t="str">
        <f t="array" ref="K69">INDEX(BSKW!$K$15:$K$39,IFERROR(MATCH(MIN(IF(BSKW!$D$15:$D$39&gt;AVERAGE(B69,C69),BSKW!$D$15:$D$39)),BSKW!$D$15:$D$39),1))</f>
        <v>+III</v>
      </c>
      <c r="L69" s="12" t="str">
        <f t="array" ref="L69">INDEX(HTKW!$K$15:$K$40,IFERROR(MATCH(MIN(IF(HTKW!$D$15:$D$40&gt;AVERAGE(B69,C69),HTKW!$D$15:$D$40)),HTKW!$D$15:$D$40),1))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INDEX(STPH!$O$15:$O$38,IFERROR(MATCH(MIN(IF(STPH!$D$15:$D$38&gt;AVERAGE(B70,C70),STPH!$D$15:$D$38)),STPH!$D$15:$D$38),1))</f>
        <v>+III</v>
      </c>
      <c r="G70" s="9" t="str">
        <f t="array" ref="G70">INDEX(STBI!$O$15:$O$40,IFERROR(MATCH(MIN(IF(STBI!$D$15:$D$40&gt;AVERAGE(B70,C70),STBI!$D$15:$D$40)),STBI!$D$15:$D$40),1))</f>
        <v>+II</v>
      </c>
      <c r="H70" s="9" t="str">
        <f t="array" ref="H70">INDEX(GEKB!$K$15:$K$104,IFERROR(MATCH(MIN(IF(GEKB!$D$15:$D$104&gt;AVERAGE(B70,C70),GEKB!$D$15:$D$104)),GEKB!$D$15:$D$104),1))</f>
        <v>+I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INDEX(STKWp!$K$15:$K$39,IFERROR(MATCH(MIN(IF(STKWp!$D$15:$D$39&gt;AVERAGE(B70,C70),STKWp!$D$15:$D$39)),STKWp!$D$15:$D$39),1))</f>
        <v>+III</v>
      </c>
      <c r="K70" s="9" t="str">
        <f t="array" ref="K70">INDEX(BSKW!$K$15:$K$39,IFERROR(MATCH(MIN(IF(BSKW!$D$15:$D$39&gt;AVERAGE(B70,C70),BSKW!$D$15:$D$39)),BSKW!$D$15:$D$39),1))</f>
        <v>+III</v>
      </c>
      <c r="L70" s="12" t="str">
        <f t="array" ref="L70">INDEX(HTKW!$K$15:$K$40,IFERROR(MATCH(MIN(IF(HTKW!$D$15:$D$40&gt;AVERAGE(B70,C70),HTKW!$D$15:$D$40)),HTKW!$D$15:$D$40),1))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INDEX(STPH!$O$15:$O$38,IFERROR(MATCH(MIN(IF(STPH!$D$15:$D$38&gt;AVERAGE(B71,C71),STPH!$D$15:$D$38)),STPH!$D$15:$D$38),1))</f>
        <v>+III</v>
      </c>
      <c r="G71" s="9" t="str">
        <f t="array" ref="G71">INDEX(STBI!$O$15:$O$40,IFERROR(MATCH(MIN(IF(STBI!$D$15:$D$40&gt;AVERAGE(B71,C71),STBI!$D$15:$D$40)),STBI!$D$15:$D$40),1))</f>
        <v>+II</v>
      </c>
      <c r="H71" s="9" t="str">
        <f t="array" ref="H71">INDEX(GEKB!$K$15:$K$104,IFERROR(MATCH(MIN(IF(GEKB!$D$15:$D$104&gt;AVERAGE(B71,C71),GEKB!$D$15:$D$104)),GEKB!$D$15:$D$104),1))</f>
        <v>+I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INDEX(STKWp!$K$15:$K$39,IFERROR(MATCH(MIN(IF(STKWp!$D$15:$D$39&gt;AVERAGE(B71,C71),STKWp!$D$15:$D$39)),STKWp!$D$15:$D$39),1))</f>
        <v>+III</v>
      </c>
      <c r="K71" s="9" t="str">
        <f t="array" ref="K71">INDEX(BSKW!$K$15:$K$39,IFERROR(MATCH(MIN(IF(BSKW!$D$15:$D$39&gt;AVERAGE(B71,C71),BSKW!$D$15:$D$39)),BSKW!$D$15:$D$39),1))</f>
        <v>+III</v>
      </c>
      <c r="L71" s="12" t="str">
        <f t="array" ref="L71">INDEX(HTKW!$K$15:$K$40,IFERROR(MATCH(MIN(IF(HTKW!$D$15:$D$40&gt;AVERAGE(B71,C71),HTKW!$D$15:$D$40)),HTKW!$D$15:$D$40),1))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INDEX(STPH!$O$15:$O$38,IFERROR(MATCH(MIN(IF(STPH!$D$15:$D$38&gt;AVERAGE(B72,C72),STPH!$D$15:$D$38)),STPH!$D$15:$D$38),1))</f>
        <v>+III</v>
      </c>
      <c r="G72" s="9" t="str">
        <f t="array" ref="G72">INDEX(STBI!$O$15:$O$40,IFERROR(MATCH(MIN(IF(STBI!$D$15:$D$40&gt;AVERAGE(B72,C72),STBI!$D$15:$D$40)),STBI!$D$15:$D$40),1))</f>
        <v>+II</v>
      </c>
      <c r="H72" s="9" t="str">
        <f t="array" ref="H72">INDEX(GEKB!$K$15:$K$104,IFERROR(MATCH(MIN(IF(GEKB!$D$15:$D$104&gt;AVERAGE(B72,C72),GEKB!$D$15:$D$104)),GEKB!$D$15:$D$104),1))</f>
        <v>+I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INDEX(STKWp!$K$15:$K$39,IFERROR(MATCH(MIN(IF(STKWp!$D$15:$D$39&gt;AVERAGE(B72,C72),STKWp!$D$15:$D$39)),STKWp!$D$15:$D$39),1))</f>
        <v>+III</v>
      </c>
      <c r="K72" s="9" t="str">
        <f t="array" ref="K72">INDEX(BSKW!$K$15:$K$39,IFERROR(MATCH(MIN(IF(BSKW!$D$15:$D$39&gt;AVERAGE(B72,C72),BSKW!$D$15:$D$39)),BSKW!$D$15:$D$39),1))</f>
        <v>+III</v>
      </c>
      <c r="L72" s="12" t="str">
        <f t="array" ref="L72">INDEX(HTKW!$K$15:$K$40,IFERROR(MATCH(MIN(IF(HTKW!$D$15:$D$40&gt;AVERAGE(B72,C72),HTKW!$D$15:$D$40)),HTKW!$D$15:$D$40),1))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INDEX(STPH!$O$15:$O$38,IFERROR(MATCH(MIN(IF(STPH!$D$15:$D$38&gt;AVERAGE(B73,C73),STPH!$D$15:$D$38)),STPH!$D$15:$D$38),1))</f>
        <v>+III</v>
      </c>
      <c r="G73" s="9" t="str">
        <f t="array" ref="G73">INDEX(STBI!$O$15:$O$40,IFERROR(MATCH(MIN(IF(STBI!$D$15:$D$40&gt;AVERAGE(B73,C73),STBI!$D$15:$D$40)),STBI!$D$15:$D$40),1))</f>
        <v>+II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INDEX(STKWp!$K$15:$K$39,IFERROR(MATCH(MIN(IF(STKWp!$D$15:$D$39&gt;AVERAGE(B73,C73),STKWp!$D$15:$D$39)),STKWp!$D$15:$D$39),1))</f>
        <v>+III</v>
      </c>
      <c r="K73" s="9" t="str">
        <f t="array" ref="K73">INDEX(BSKW!$K$15:$K$39,IFERROR(MATCH(MIN(IF(BSKW!$D$15:$D$39&gt;AVERAGE(B73,C73),BSKW!$D$15:$D$39)),BSKW!$D$15:$D$39),1))</f>
        <v>+III</v>
      </c>
      <c r="L73" s="12" t="str">
        <f t="array" ref="L73">INDEX(HTKW!$K$15:$K$40,IFERROR(MATCH(MIN(IF(HTKW!$D$15:$D$40&gt;AVERAGE(B73,C73),HTKW!$D$15:$D$40)),HTKW!$D$15:$D$40),1))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INDEX(STPH!$O$15:$O$38,IFERROR(MATCH(MIN(IF(STPH!$D$15:$D$38&gt;AVERAGE(B74,C74),STPH!$D$15:$D$38)),STPH!$D$15:$D$38),1))</f>
        <v>+III</v>
      </c>
      <c r="G74" s="9" t="str">
        <f t="array" ref="G74">INDEX(STBI!$O$15:$O$40,IFERROR(MATCH(MIN(IF(STBI!$D$15:$D$40&gt;AVERAGE(B74,C74),STBI!$D$15:$D$40)),STBI!$D$15:$D$40),1))</f>
        <v>+II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INDEX(STKWp!$K$15:$K$39,IFERROR(MATCH(MIN(IF(STKWp!$D$15:$D$39&gt;AVERAGE(B74,C74),STKWp!$D$15:$D$39)),STKWp!$D$15:$D$39),1))</f>
        <v>+III</v>
      </c>
      <c r="K74" s="9" t="str">
        <f t="array" ref="K74">INDEX(BSKW!$K$15:$K$39,IFERROR(MATCH(MIN(IF(BSKW!$D$15:$D$39&gt;AVERAGE(B74,C74),BSKW!$D$15:$D$39)),BSKW!$D$15:$D$39),1))</f>
        <v>+III</v>
      </c>
      <c r="L74" s="12" t="str">
        <f t="array" ref="L74">INDEX(HTKW!$K$15:$K$40,IFERROR(MATCH(MIN(IF(HTKW!$D$15:$D$40&gt;AVERAGE(B74,C74),HTKW!$D$15:$D$40)),HTKW!$D$15:$D$40),1))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INDEX(STPH!$O$15:$O$38,IFERROR(MATCH(MIN(IF(STPH!$D$15:$D$38&gt;AVERAGE(B75,C75),STPH!$D$15:$D$38)),STPH!$D$15:$D$38),1))</f>
        <v>+III</v>
      </c>
      <c r="G75" s="9" t="str">
        <f t="array" ref="G75">INDEX(STBI!$O$15:$O$40,IFERROR(MATCH(MIN(IF(STBI!$D$15:$D$40&gt;AVERAGE(B75,C75),STBI!$D$15:$D$40)),STBI!$D$15:$D$40),1))</f>
        <v>+II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INDEX(STKWp!$K$15:$K$39,IFERROR(MATCH(MIN(IF(STKWp!$D$15:$D$39&gt;AVERAGE(B75,C75),STKWp!$D$15:$D$39)),STKWp!$D$15:$D$39),1))</f>
        <v>+II</v>
      </c>
      <c r="K75" s="9" t="str">
        <f t="array" ref="K75">INDEX(BSKW!$K$15:$K$39,IFERROR(MATCH(MIN(IF(BSKW!$D$15:$D$39&gt;AVERAGE(B75,C75),BSKW!$D$15:$D$39)),BSKW!$D$15:$D$39),1))</f>
        <v>+II</v>
      </c>
      <c r="L75" s="12" t="str">
        <f t="array" ref="L75">INDEX(HTKW!$K$15:$K$40,IFERROR(MATCH(MIN(IF(HTKW!$D$15:$D$40&gt;AVERAGE(B75,C75),HTKW!$D$15:$D$40)),HTKW!$D$15:$D$40),1))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INDEX(STPH!$O$15:$O$38,IFERROR(MATCH(MIN(IF(STPH!$D$15:$D$38&gt;AVERAGE(B76,C76),STPH!$D$15:$D$38)),STPH!$D$15:$D$38),1))</f>
        <v>+III</v>
      </c>
      <c r="G76" s="9" t="str">
        <f t="array" ref="G76">INDEX(STBI!$O$15:$O$40,IFERROR(MATCH(MIN(IF(STBI!$D$15:$D$40&gt;AVERAGE(B76,C76),STBI!$D$15:$D$40)),STBI!$D$15:$D$40),1))</f>
        <v>+II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INDEX(STKWp!$K$15:$K$39,IFERROR(MATCH(MIN(IF(STKWp!$D$15:$D$39&gt;AVERAGE(B76,C76),STKWp!$D$15:$D$39)),STKWp!$D$15:$D$39),1))</f>
        <v>+II</v>
      </c>
      <c r="K76" s="9" t="str">
        <f t="array" ref="K76">INDEX(BSKW!$K$15:$K$39,IFERROR(MATCH(MIN(IF(BSKW!$D$15:$D$39&gt;AVERAGE(B76,C76),BSKW!$D$15:$D$39)),BSKW!$D$15:$D$39),1))</f>
        <v>+II</v>
      </c>
      <c r="L76" s="12" t="str">
        <f t="array" ref="L76">INDEX(HTKW!$K$15:$K$40,IFERROR(MATCH(MIN(IF(HTKW!$D$15:$D$40&gt;AVERAGE(B76,C76),HTKW!$D$15:$D$40)),HTKW!$D$15:$D$40),1))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INDEX(STPH!$O$15:$O$38,IFERROR(MATCH(MIN(IF(STPH!$D$15:$D$38&gt;AVERAGE(B77,C77),STPH!$D$15:$D$38)),STPH!$D$15:$D$38),1))</f>
        <v>+III</v>
      </c>
      <c r="G77" s="9" t="str">
        <f t="array" ref="G77">INDEX(STBI!$O$15:$O$40,IFERROR(MATCH(MIN(IF(STBI!$D$15:$D$40&gt;AVERAGE(B77,C77),STBI!$D$15:$D$40)),STBI!$D$15:$D$40),1))</f>
        <v>+II</v>
      </c>
      <c r="H77" s="9" t="str">
        <f t="array" ref="H77">INDEX(GEKB!$K$15:$K$104,IFERROR(MATCH(MIN(IF(GEKB!$D$15:$D$104&gt;AVERAGE(B77,C77),GEKB!$D$15:$D$104)),GEKB!$D$15:$D$104),1))</f>
        <v>+III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INDEX(STKWp!$K$15:$K$39,IFERROR(MATCH(MIN(IF(STKWp!$D$15:$D$39&gt;AVERAGE(B77,C77),STKWp!$D$15:$D$39)),STKWp!$D$15:$D$39),1))</f>
        <v>+III</v>
      </c>
      <c r="K77" s="9" t="str">
        <f t="array" ref="K77">INDEX(BSKW!$K$15:$K$39,IFERROR(MATCH(MIN(IF(BSKW!$D$15:$D$39&gt;AVERAGE(B77,C77),BSKW!$D$15:$D$39)),BSKW!$D$15:$D$39),1))</f>
        <v>+I</v>
      </c>
      <c r="L77" s="12" t="str">
        <f t="array" ref="L77">INDEX(HTKW!$K$15:$K$40,IFERROR(MATCH(MIN(IF(HTKW!$D$15:$D$40&gt;AVERAGE(B77,C77),HTKW!$D$15:$D$40)),HTKW!$D$15:$D$40),1))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INDEX(STPH!$O$15:$O$38,IFERROR(MATCH(MIN(IF(STPH!$D$15:$D$38&gt;AVERAGE(B78,C78),STPH!$D$15:$D$38)),STPH!$D$15:$D$38),1))</f>
        <v>+III</v>
      </c>
      <c r="G78" s="9" t="str">
        <f t="array" ref="G78">INDEX(STBI!$O$15:$O$40,IFERROR(MATCH(MIN(IF(STBI!$D$15:$D$40&gt;AVERAGE(B78,C78),STBI!$D$15:$D$40)),STBI!$D$15:$D$40),1))</f>
        <v>+II</v>
      </c>
      <c r="H78" s="9" t="str">
        <f t="array" ref="H78">INDEX(GEKB!$K$15:$K$104,IFERROR(MATCH(MIN(IF(GEKB!$D$15:$D$104&gt;AVERAGE(B78,C78),GEKB!$D$15:$D$104)),GEKB!$D$15:$D$104),1))</f>
        <v>+I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INDEX(STKWp!$K$15:$K$39,IFERROR(MATCH(MIN(IF(STKWp!$D$15:$D$39&gt;AVERAGE(B78,C78),STKWp!$D$15:$D$39)),STKWp!$D$15:$D$39),1))</f>
        <v>+III</v>
      </c>
      <c r="K78" s="9" t="str">
        <f t="array" ref="K78">INDEX(BSKW!$K$15:$K$39,IFERROR(MATCH(MIN(IF(BSKW!$D$15:$D$39&gt;AVERAGE(B78,C78),BSKW!$D$15:$D$39)),BSKW!$D$15:$D$39),1))</f>
        <v>+I</v>
      </c>
      <c r="L78" s="12" t="str">
        <f t="array" ref="L78">INDEX(HTKW!$K$15:$K$40,IFERROR(MATCH(MIN(IF(HTKW!$D$15:$D$40&gt;AVERAGE(B78,C78),HTKW!$D$15:$D$40)),HTKW!$D$15:$D$40),1))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INDEX(STPH!$O$15:$O$38,IFERROR(MATCH(MIN(IF(STPH!$D$15:$D$38&gt;AVERAGE(B79,C79),STPH!$D$15:$D$38)),STPH!$D$15:$D$38),1))</f>
        <v>+I</v>
      </c>
      <c r="G79" s="9" t="str">
        <f t="array" ref="G79">INDEX(STBI!$O$15:$O$40,IFERROR(MATCH(MIN(IF(STBI!$D$15:$D$40&gt;AVERAGE(B79,C79),STBI!$D$15:$D$40)),STBI!$D$15:$D$40),1))</f>
        <v>+II</v>
      </c>
      <c r="H79" s="9" t="str">
        <f t="array" ref="H79">INDEX(GEKB!$K$15:$K$104,IFERROR(MATCH(MIN(IF(GEKB!$D$15:$D$104&gt;AVERAGE(B79,C79),GEKB!$D$15:$D$104)),GEKB!$D$15:$D$104),1))</f>
        <v>+I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INDEX(STKWp!$K$15:$K$39,IFERROR(MATCH(MIN(IF(STKWp!$D$15:$D$39&gt;AVERAGE(B79,C79),STKWp!$D$15:$D$39)),STKWp!$D$15:$D$39),1))</f>
        <v>+III</v>
      </c>
      <c r="K79" s="9" t="str">
        <f t="array" ref="K79">INDEX(BSKW!$K$15:$K$39,IFERROR(MATCH(MIN(IF(BSKW!$D$15:$D$39&gt;AVERAGE(B79,C79),BSKW!$D$15:$D$39)),BSKW!$D$15:$D$39),1))</f>
        <v>+I</v>
      </c>
      <c r="L79" s="12" t="str">
        <f t="array" ref="L79">INDEX(HTKW!$K$15:$K$40,IFERROR(MATCH(MIN(IF(HTKW!$D$15:$D$40&gt;AVERAGE(B79,C79),HTKW!$D$15:$D$40)),HTKW!$D$15:$D$40),1))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INDEX(STPH!$O$15:$O$38,IFERROR(MATCH(MIN(IF(STPH!$D$15:$D$38&gt;AVERAGE(B80,C80),STPH!$D$15:$D$38)),STPH!$D$15:$D$38),1))</f>
        <v>+III</v>
      </c>
      <c r="G80" s="9" t="str">
        <f t="array" ref="G80">INDEX(STBI!$O$15:$O$40,IFERROR(MATCH(MIN(IF(STBI!$D$15:$D$40&gt;AVERAGE(B80,C80),STBI!$D$15:$D$40)),STBI!$D$15:$D$40),1))</f>
        <v>+II</v>
      </c>
      <c r="H80" s="9" t="str">
        <f t="array" ref="H80">INDEX(GEKB!$K$15:$K$104,IFERROR(MATCH(MIN(IF(GEKB!$D$15:$D$104&gt;AVERAGE(B80,C80),GEKB!$D$15:$D$104)),GEKB!$D$15:$D$104),1))</f>
        <v>+I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INDEX(STKWp!$K$15:$K$39,IFERROR(MATCH(MIN(IF(STKWp!$D$15:$D$39&gt;AVERAGE(B80,C80),STKWp!$D$15:$D$39)),STKWp!$D$15:$D$39),1))</f>
        <v>+III</v>
      </c>
      <c r="K80" s="9" t="str">
        <f t="array" ref="K80">INDEX(BSKW!$K$15:$K$39,IFERROR(MATCH(MIN(IF(BSKW!$D$15:$D$39&gt;AVERAGE(B80,C80),BSKW!$D$15:$D$39)),BSKW!$D$15:$D$39),1))</f>
        <v>+I</v>
      </c>
      <c r="L80" s="12" t="str">
        <f t="array" ref="L80">INDEX(HTKW!$K$15:$K$40,IFERROR(MATCH(MIN(IF(HTKW!$D$15:$D$40&gt;AVERAGE(B80,C80),HTKW!$D$15:$D$40)),HTKW!$D$15:$D$40),1))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INDEX(STPH!$O$15:$O$38,IFERROR(MATCH(MIN(IF(STPH!$D$15:$D$38&gt;AVERAGE(B81,C81),STPH!$D$15:$D$38)),STPH!$D$15:$D$38),1))</f>
        <v>+III</v>
      </c>
      <c r="G81" s="9" t="str">
        <f t="array" ref="G81">INDEX(STBI!$O$15:$O$40,IFERROR(MATCH(MIN(IF(STBI!$D$15:$D$40&gt;AVERAGE(B81,C81),STBI!$D$15:$D$40)),STBI!$D$15:$D$40),1))</f>
        <v>+II</v>
      </c>
      <c r="H81" s="9" t="str">
        <f t="array" ref="H81">INDEX(GEKB!$K$15:$K$104,IFERROR(MATCH(MIN(IF(GEKB!$D$15:$D$104&gt;AVERAGE(B81,C81),GEKB!$D$15:$D$104)),GEKB!$D$15:$D$104),1))</f>
        <v>+III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INDEX(STKWp!$K$15:$K$39,IFERROR(MATCH(MIN(IF(STKWp!$D$15:$D$39&gt;AVERAGE(B81,C81),STKWp!$D$15:$D$39)),STKWp!$D$15:$D$39),1))</f>
        <v>+III</v>
      </c>
      <c r="K81" s="9" t="str">
        <f t="array" ref="K81">INDEX(BSKW!$K$15:$K$39,IFERROR(MATCH(MIN(IF(BSKW!$D$15:$D$39&gt;AVERAGE(B81,C81),BSKW!$D$15:$D$39)),BSKW!$D$15:$D$39),1))</f>
        <v>+I</v>
      </c>
      <c r="L81" s="12" t="str">
        <f t="array" ref="L81">INDEX(HTKW!$K$15:$K$40,IFERROR(MATCH(MIN(IF(HTKW!$D$15:$D$40&gt;AVERAGE(B81,C81),HTKW!$D$15:$D$40)),HTKW!$D$15:$D$40),1))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INDEX(STPH!$O$15:$O$38,IFERROR(MATCH(MIN(IF(STPH!$D$15:$D$38&gt;AVERAGE(B82,C82),STPH!$D$15:$D$38)),STPH!$D$15:$D$38),1))</f>
        <v>+III</v>
      </c>
      <c r="G82" s="9" t="str">
        <f t="array" ref="G82">INDEX(STBI!$O$15:$O$40,IFERROR(MATCH(MIN(IF(STBI!$D$15:$D$40&gt;AVERAGE(B82,C82),STBI!$D$15:$D$40)),STBI!$D$15:$D$40),1))</f>
        <v>+II</v>
      </c>
      <c r="H82" s="9" t="str">
        <f t="array" ref="H82">INDEX(GEKB!$K$15:$K$104,IFERROR(MATCH(MIN(IF(GEKB!$D$15:$D$104&gt;AVERAGE(B82,C82),GEKB!$D$15:$D$104)),GEKB!$D$15:$D$104),1))</f>
        <v>+III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INDEX(STKWp!$K$15:$K$39,IFERROR(MATCH(MIN(IF(STKWp!$D$15:$D$39&gt;AVERAGE(B82,C82),STKWp!$D$15:$D$39)),STKWp!$D$15:$D$39),1))</f>
        <v>+III</v>
      </c>
      <c r="K82" s="9" t="str">
        <f t="array" ref="K82">INDEX(BSKW!$K$15:$K$39,IFERROR(MATCH(MIN(IF(BSKW!$D$15:$D$39&gt;AVERAGE(B82,C82),BSKW!$D$15:$D$39)),BSKW!$D$15:$D$39),1))</f>
        <v>+II</v>
      </c>
      <c r="L82" s="12" t="str">
        <f t="array" ref="L82">INDEX(HTKW!$K$15:$K$40,IFERROR(MATCH(MIN(IF(HTKW!$D$15:$D$40&gt;AVERAGE(B82,C82),HTKW!$D$15:$D$40)),HTKW!$D$15:$D$40),1))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INDEX(STPH!$O$15:$O$38,IFERROR(MATCH(MIN(IF(STPH!$D$15:$D$38&gt;AVERAGE(B83,C83),STPH!$D$15:$D$38)),STPH!$D$15:$D$38),1))</f>
        <v>+III</v>
      </c>
      <c r="G83" s="9" t="str">
        <f t="array" ref="G83">INDEX(STBI!$O$15:$O$40,IFERROR(MATCH(MIN(IF(STBI!$D$15:$D$40&gt;AVERAGE(B83,C83),STBI!$D$15:$D$40)),STBI!$D$15:$D$40),1))</f>
        <v>+II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INDEX(STKWp!$K$15:$K$39,IFERROR(MATCH(MIN(IF(STKWp!$D$15:$D$39&gt;AVERAGE(B83,C83),STKWp!$D$15:$D$39)),STKWp!$D$15:$D$39),1))</f>
        <v>+III</v>
      </c>
      <c r="K83" s="9" t="str">
        <f t="array" ref="K83">INDEX(BSKW!$K$15:$K$39,IFERROR(MATCH(MIN(IF(BSKW!$D$15:$D$39&gt;AVERAGE(B83,C83),BSKW!$D$15:$D$39)),BSKW!$D$15:$D$39),1))</f>
        <v>+II</v>
      </c>
      <c r="L83" s="12" t="str">
        <f t="array" ref="L83">INDEX(HTKW!$K$15:$K$40,IFERROR(MATCH(MIN(IF(HTKW!$D$15:$D$40&gt;AVERAGE(B83,C83),HTKW!$D$15:$D$40)),HTKW!$D$15:$D$40),1))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INDEX(STPH!$O$15:$O$38,IFERROR(MATCH(MIN(IF(STPH!$D$15:$D$38&gt;AVERAGE(B84,C84),STPH!$D$15:$D$38)),STPH!$D$15:$D$38),1))</f>
        <v>+III</v>
      </c>
      <c r="G84" s="9" t="str">
        <f t="array" ref="G84">INDEX(STBI!$O$15:$O$40,IFERROR(MATCH(MIN(IF(STBI!$D$15:$D$40&gt;AVERAGE(B84,C84),STBI!$D$15:$D$40)),STBI!$D$15:$D$40),1))</f>
        <v>+II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INDEX(STKWp!$K$15:$K$39,IFERROR(MATCH(MIN(IF(STKWp!$D$15:$D$39&gt;AVERAGE(B84,C84),STKWp!$D$15:$D$39)),STKWp!$D$15:$D$39),1))</f>
        <v>+III</v>
      </c>
      <c r="K84" s="9" t="str">
        <f t="array" ref="K84">INDEX(BSKW!$K$15:$K$39,IFERROR(MATCH(MIN(IF(BSKW!$D$15:$D$39&gt;AVERAGE(B84,C84),BSKW!$D$15:$D$39)),BSKW!$D$15:$D$39),1))</f>
        <v>+II</v>
      </c>
      <c r="L84" s="12" t="str">
        <f t="array" ref="L84">INDEX(HTKW!$K$15:$K$40,IFERROR(MATCH(MIN(IF(HTKW!$D$15:$D$40&gt;AVERAGE(B84,C84),HTKW!$D$15:$D$40)),HTKW!$D$15:$D$40),1))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INDEX(STPH!$O$15:$O$38,IFERROR(MATCH(MIN(IF(STPH!$D$15:$D$38&gt;AVERAGE(B85,C85),STPH!$D$15:$D$38)),STPH!$D$15:$D$38),1))</f>
        <v>+III</v>
      </c>
      <c r="G85" s="9" t="str">
        <f t="array" ref="G85">INDEX(STBI!$O$15:$O$40,IFERROR(MATCH(MIN(IF(STBI!$D$15:$D$40&gt;AVERAGE(B85,C85),STBI!$D$15:$D$40)),STBI!$D$15:$D$40),1))</f>
        <v>+II</v>
      </c>
      <c r="H85" s="9" t="str">
        <f t="array" ref="H85">INDEX(GEKB!$K$15:$K$104,IFERROR(MATCH(MIN(IF(GEKB!$D$15:$D$104&gt;AVERAGE(B85,C85),GEKB!$D$15:$D$104)),GEKB!$D$15:$D$104),1))</f>
        <v>+I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INDEX(STKWp!$K$15:$K$39,IFERROR(MATCH(MIN(IF(STKWp!$D$15:$D$39&gt;AVERAGE(B85,C85),STKWp!$D$15:$D$39)),STKWp!$D$15:$D$39),1))</f>
        <v>+III</v>
      </c>
      <c r="K85" s="9" t="str">
        <f t="array" ref="K85">INDEX(BSKW!$K$15:$K$39,IFERROR(MATCH(MIN(IF(BSKW!$D$15:$D$39&gt;AVERAGE(B85,C85),BSKW!$D$15:$D$39)),BSKW!$D$15:$D$39),1))</f>
        <v>+II</v>
      </c>
      <c r="L85" s="12" t="str">
        <f t="array" ref="L85">INDEX(HTKW!$K$15:$K$40,IFERROR(MATCH(MIN(IF(HTKW!$D$15:$D$40&gt;AVERAGE(B85,C85),HTKW!$D$15:$D$40)),HTKW!$D$15:$D$40),1))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INDEX(STPH!$O$15:$O$38,IFERROR(MATCH(MIN(IF(STPH!$D$15:$D$38&gt;AVERAGE(B86,C86),STPH!$D$15:$D$38)),STPH!$D$15:$D$38),1))</f>
        <v>+III</v>
      </c>
      <c r="G86" s="9" t="str">
        <f t="array" ref="G86">INDEX(STBI!$O$15:$O$40,IFERROR(MATCH(MIN(IF(STBI!$D$15:$D$40&gt;AVERAGE(B86,C86),STBI!$D$15:$D$40)),STBI!$D$15:$D$40),1))</f>
        <v>+III</v>
      </c>
      <c r="H86" s="9" t="str">
        <f t="array" ref="H86">INDEX(GEKB!$K$15:$K$104,IFERROR(MATCH(MIN(IF(GEKB!$D$15:$D$104&gt;AVERAGE(B86,C86),GEKB!$D$15:$D$104)),GEKB!$D$15:$D$104),1))</f>
        <v>+I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INDEX(STKWp!$K$15:$K$39,IFERROR(MATCH(MIN(IF(STKWp!$D$15:$D$39&gt;AVERAGE(B86,C86),STKWp!$D$15:$D$39)),STKWp!$D$15:$D$39),1))</f>
        <v>+III</v>
      </c>
      <c r="K86" s="9" t="str">
        <f t="array" ref="K86">INDEX(BSKW!$K$15:$K$39,IFERROR(MATCH(MIN(IF(BSKW!$D$15:$D$39&gt;AVERAGE(B86,C86),BSKW!$D$15:$D$39)),BSKW!$D$15:$D$39),1))</f>
        <v>+II</v>
      </c>
      <c r="L86" s="12" t="str">
        <f t="array" ref="L86">INDEX(HTKW!$K$15:$K$40,IFERROR(MATCH(MIN(IF(HTKW!$D$15:$D$40&gt;AVERAGE(B86,C86),HTKW!$D$15:$D$40)),HTKW!$D$15:$D$40),1))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INDEX(STPH!$O$15:$O$38,IFERROR(MATCH(MIN(IF(STPH!$D$15:$D$38&gt;AVERAGE(B87,C87),STPH!$D$15:$D$38)),STPH!$D$15:$D$38),1))</f>
        <v>+III</v>
      </c>
      <c r="G87" s="9" t="str">
        <f t="array" ref="G87">INDEX(STBI!$O$15:$O$40,IFERROR(MATCH(MIN(IF(STBI!$D$15:$D$40&gt;AVERAGE(B87,C87),STBI!$D$15:$D$40)),STBI!$D$15:$D$40),1))</f>
        <v>+III</v>
      </c>
      <c r="H87" s="9" t="str">
        <f t="array" ref="H87">INDEX(GEKB!$K$15:$K$104,IFERROR(MATCH(MIN(IF(GEKB!$D$15:$D$104&gt;AVERAGE(B87,C87),GEKB!$D$15:$D$104)),GEKB!$D$15:$D$104),1))</f>
        <v>+I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INDEX(STKWp!$K$15:$K$39,IFERROR(MATCH(MIN(IF(STKWp!$D$15:$D$39&gt;AVERAGE(B87,C87),STKWp!$D$15:$D$39)),STKWp!$D$15:$D$39),1))</f>
        <v>+III</v>
      </c>
      <c r="K87" s="9" t="str">
        <f t="array" ref="K87">INDEX(BSKW!$K$15:$K$39,IFERROR(MATCH(MIN(IF(BSKW!$D$15:$D$39&gt;AVERAGE(B87,C87),BSKW!$D$15:$D$39)),BSKW!$D$15:$D$39),1))</f>
        <v>+III</v>
      </c>
      <c r="L87" s="12" t="str">
        <f t="array" ref="L87">INDEX(HTKW!$K$15:$K$40,IFERROR(MATCH(MIN(IF(HTKW!$D$15:$D$40&gt;AVERAGE(B87,C87),HTKW!$D$15:$D$40)),HTKW!$D$15:$D$40),1))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INDEX(STPH!$O$15:$O$38,IFERROR(MATCH(MIN(IF(STPH!$D$15:$D$38&gt;AVERAGE(B88,C88),STPH!$D$15:$D$38)),STPH!$D$15:$D$38),1))</f>
        <v>+III</v>
      </c>
      <c r="G88" s="9" t="str">
        <f t="array" ref="G88">INDEX(STBI!$O$15:$O$40,IFERROR(MATCH(MIN(IF(STBI!$D$15:$D$40&gt;AVERAGE(B88,C88),STBI!$D$15:$D$40)),STBI!$D$15:$D$40),1))</f>
        <v>+III</v>
      </c>
      <c r="H88" s="9" t="str">
        <f t="array" ref="H88">INDEX(GEKB!$K$15:$K$104,IFERROR(MATCH(MIN(IF(GEKB!$D$15:$D$104&gt;AVERAGE(B88,C88),GEKB!$D$15:$D$104)),GEKB!$D$15:$D$104),1))</f>
        <v>+I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INDEX(STKWp!$K$15:$K$39,IFERROR(MATCH(MIN(IF(STKWp!$D$15:$D$39&gt;AVERAGE(B88,C88),STKWp!$D$15:$D$39)),STKWp!$D$15:$D$39),1))</f>
        <v>+I</v>
      </c>
      <c r="K88" s="9" t="str">
        <f t="array" ref="K88">INDEX(BSKW!$K$15:$K$39,IFERROR(MATCH(MIN(IF(BSKW!$D$15:$D$39&gt;AVERAGE(B88,C88),BSKW!$D$15:$D$39)),BSKW!$D$15:$D$39),1))</f>
        <v>D</v>
      </c>
      <c r="L88" s="12" t="str">
        <f t="array" ref="L88">INDEX(HTKW!$K$15:$K$40,IFERROR(MATCH(MIN(IF(HTKW!$D$15:$D$40&gt;AVERAGE(B88,C88),HTKW!$D$15:$D$40)),HTKW!$D$15:$D$40),1))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INDEX(STPH!$O$15:$O$38,IFERROR(MATCH(MIN(IF(STPH!$D$15:$D$38&gt;AVERAGE(B89,C89),STPH!$D$15:$D$38)),STPH!$D$15:$D$38),1))</f>
        <v>+III</v>
      </c>
      <c r="G89" s="9" t="str">
        <f t="array" ref="G89">INDEX(STBI!$O$15:$O$40,IFERROR(MATCH(MIN(IF(STBI!$D$15:$D$40&gt;AVERAGE(B89,C89),STBI!$D$15:$D$40)),STBI!$D$15:$D$40),1))</f>
        <v>+III</v>
      </c>
      <c r="H89" s="9" t="str">
        <f t="array" ref="H89">INDEX(GEKB!$K$15:$K$104,IFERROR(MATCH(MIN(IF(GEKB!$D$15:$D$104&gt;AVERAGE(B89,C89),GEKB!$D$15:$D$104)),GEKB!$D$15:$D$104),1))</f>
        <v>+I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INDEX(STKWp!$K$15:$K$39,IFERROR(MATCH(MIN(IF(STKWp!$D$15:$D$39&gt;AVERAGE(B89,C89),STKWp!$D$15:$D$39)),STKWp!$D$15:$D$39),1))</f>
        <v>+I</v>
      </c>
      <c r="K89" s="9" t="str">
        <f t="array" ref="K89">INDEX(BSKW!$K$15:$K$39,IFERROR(MATCH(MIN(IF(BSKW!$D$15:$D$39&gt;AVERAGE(B89,C89),BSKW!$D$15:$D$39)),BSKW!$D$15:$D$39),1))</f>
        <v>D</v>
      </c>
      <c r="L89" s="12" t="str">
        <f t="array" ref="L89">INDEX(HTKW!$K$15:$K$40,IFERROR(MATCH(MIN(IF(HTKW!$D$15:$D$40&gt;AVERAGE(B89,C89),HTKW!$D$15:$D$40)),HTKW!$D$15:$D$40),1))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INDEX(STPH!$O$15:$O$38,IFERROR(MATCH(MIN(IF(STPH!$D$15:$D$38&gt;AVERAGE(B90,C90),STPH!$D$15:$D$38)),STPH!$D$15:$D$38),1))</f>
        <v>+III</v>
      </c>
      <c r="G90" s="9" t="str">
        <f t="array" ref="G90">INDEX(STBI!$O$15:$O$40,IFERROR(MATCH(MIN(IF(STBI!$D$15:$D$40&gt;AVERAGE(B90,C90),STBI!$D$15:$D$40)),STBI!$D$15:$D$40),1))</f>
        <v>+III</v>
      </c>
      <c r="H90" s="9" t="str">
        <f t="array" ref="H90">INDEX(GEKB!$K$15:$K$104,IFERROR(MATCH(MIN(IF(GEKB!$D$15:$D$104&gt;AVERAGE(B90,C90),GEKB!$D$15:$D$104)),GEKB!$D$15:$D$104),1))</f>
        <v>+I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INDEX(STKWp!$K$15:$K$39,IFERROR(MATCH(MIN(IF(STKWp!$D$15:$D$39&gt;AVERAGE(B90,C90),STKWp!$D$15:$D$39)),STKWp!$D$15:$D$39),1))</f>
        <v>+III</v>
      </c>
      <c r="K90" s="9" t="str">
        <f t="array" ref="K90">INDEX(BSKW!$K$15:$K$39,IFERROR(MATCH(MIN(IF(BSKW!$D$15:$D$39&gt;AVERAGE(B90,C90),BSKW!$D$15:$D$39)),BSKW!$D$15:$D$39),1))</f>
        <v>+III</v>
      </c>
      <c r="L90" s="12" t="str">
        <f t="array" ref="L90">INDEX(HTKW!$K$15:$K$40,IFERROR(MATCH(MIN(IF(HTKW!$D$15:$D$40&gt;AVERAGE(B90,C90),HTKW!$D$15:$D$40)),HTKW!$D$15:$D$40),1))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2023-02-24T07:32:50Z</dcterms:modified>
</cp:coreProperties>
</file>