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504942E0-A7B6-431F-93AB-1037C892B012}" xr6:coauthVersionLast="41" xr6:coauthVersionMax="41" xr10:uidLastSave="{00000000-0000-0000-0000-000000000000}"/>
  <bookViews>
    <workbookView xWindow="-120" yWindow="-120" windowWidth="38640" windowHeight="21240" tabRatio="653" firstSheet="1" activeTab="2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2" l="1"/>
  <c r="L22" i="2"/>
  <c r="N22" i="2" s="1"/>
  <c r="M21" i="2"/>
  <c r="L21" i="2"/>
  <c r="N21" i="2" s="1"/>
  <c r="M20" i="2"/>
  <c r="L20" i="2"/>
  <c r="N20" i="2" s="1"/>
  <c r="M19" i="2"/>
  <c r="L19" i="2"/>
  <c r="N19" i="2" s="1"/>
  <c r="O18" i="2"/>
  <c r="M18" i="2"/>
  <c r="L18" i="2"/>
  <c r="N18" i="2" s="1"/>
  <c r="O17" i="2"/>
  <c r="M17" i="2"/>
  <c r="L17" i="2"/>
  <c r="N17" i="2" s="1"/>
  <c r="O16" i="2"/>
  <c r="M16" i="2"/>
  <c r="L16" i="2"/>
  <c r="N16" i="2" s="1"/>
  <c r="M15" i="2"/>
  <c r="L15" i="2"/>
  <c r="N15" i="2" s="1"/>
  <c r="O14" i="2"/>
  <c r="M14" i="2"/>
  <c r="L14" i="2"/>
  <c r="N14" i="2" s="1"/>
  <c r="M13" i="2"/>
  <c r="L13" i="2"/>
  <c r="N13" i="2" s="1"/>
  <c r="M12" i="2"/>
  <c r="L12" i="2"/>
  <c r="N12" i="2" s="1"/>
  <c r="O11" i="2"/>
  <c r="M11" i="2"/>
  <c r="L11" i="2"/>
  <c r="N11" i="2" s="1"/>
  <c r="Z22" i="2"/>
  <c r="Y22" i="2"/>
  <c r="Z21" i="2"/>
  <c r="Y21" i="2"/>
  <c r="Z20" i="2"/>
  <c r="Y20" i="2"/>
  <c r="Z19" i="2"/>
  <c r="Y19" i="2"/>
  <c r="Z18" i="2"/>
  <c r="Y18" i="2"/>
  <c r="Z17" i="2"/>
  <c r="Y17" i="2"/>
  <c r="Z16" i="2"/>
  <c r="Y16" i="2"/>
  <c r="Z15" i="2"/>
  <c r="Y15" i="2"/>
  <c r="Z14" i="2"/>
  <c r="Y14" i="2"/>
  <c r="Z13" i="2"/>
  <c r="Y13" i="2"/>
  <c r="Z12" i="2"/>
  <c r="Y12" i="2"/>
  <c r="Z11" i="2"/>
  <c r="Y11" i="2"/>
  <c r="M21" i="3"/>
  <c r="M20" i="3"/>
  <c r="M19" i="3"/>
  <c r="M18" i="3"/>
  <c r="M17" i="3"/>
  <c r="M16" i="3"/>
  <c r="M15" i="3"/>
  <c r="M14" i="3"/>
  <c r="M13" i="3"/>
  <c r="M12" i="3"/>
  <c r="M11" i="3"/>
  <c r="M22" i="3"/>
  <c r="X20" i="3"/>
  <c r="L22" i="3"/>
  <c r="L21" i="3"/>
  <c r="L19" i="3"/>
  <c r="L18" i="3"/>
  <c r="L17" i="3"/>
  <c r="L16" i="3"/>
  <c r="L15" i="3"/>
  <c r="L14" i="3"/>
  <c r="L13" i="3"/>
  <c r="L12" i="3"/>
  <c r="L11" i="3"/>
  <c r="O19" i="3"/>
  <c r="O16" i="3"/>
  <c r="O14" i="3"/>
  <c r="Z22" i="3"/>
  <c r="Y22" i="3"/>
  <c r="X22" i="3"/>
  <c r="Z21" i="3"/>
  <c r="Y21" i="3"/>
  <c r="X21" i="3"/>
  <c r="Z20" i="3"/>
  <c r="Y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Y15" i="3"/>
  <c r="X15" i="3"/>
  <c r="Z14" i="3"/>
  <c r="Y14" i="3"/>
  <c r="X14" i="3"/>
  <c r="Z13" i="3"/>
  <c r="Y13" i="3"/>
  <c r="X13" i="3"/>
  <c r="Z12" i="3"/>
  <c r="Y12" i="3"/>
  <c r="X12" i="3"/>
  <c r="Z11" i="3"/>
  <c r="X11" i="3"/>
  <c r="Y11" i="3"/>
  <c r="K11" i="5"/>
  <c r="J11" i="5"/>
  <c r="V11" i="5"/>
  <c r="U11" i="5"/>
  <c r="K11" i="6"/>
  <c r="J11" i="6"/>
  <c r="V11" i="6"/>
  <c r="U11" i="6"/>
  <c r="K22" i="10"/>
  <c r="J22" i="10"/>
  <c r="J21" i="10"/>
  <c r="J20" i="10"/>
  <c r="J19" i="10"/>
  <c r="J18" i="10"/>
  <c r="J17" i="10"/>
  <c r="J16" i="10"/>
  <c r="J15" i="10"/>
  <c r="J14" i="10"/>
  <c r="J13" i="10"/>
  <c r="J12" i="10"/>
  <c r="K11" i="10"/>
  <c r="J11" i="10"/>
  <c r="V22" i="10"/>
  <c r="U22" i="10"/>
  <c r="V21" i="10"/>
  <c r="U21" i="10"/>
  <c r="V20" i="10"/>
  <c r="U20" i="10"/>
  <c r="V19" i="10"/>
  <c r="U19" i="10"/>
  <c r="V18" i="10"/>
  <c r="U18" i="10"/>
  <c r="V17" i="10"/>
  <c r="U17" i="10"/>
  <c r="V16" i="10"/>
  <c r="U16" i="10"/>
  <c r="V15" i="10"/>
  <c r="U15" i="10"/>
  <c r="V14" i="10"/>
  <c r="U14" i="10"/>
  <c r="V13" i="10"/>
  <c r="U13" i="10"/>
  <c r="V12" i="10"/>
  <c r="U12" i="10"/>
  <c r="V11" i="10"/>
  <c r="U11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J22" i="14"/>
  <c r="J21" i="14"/>
  <c r="J20" i="14"/>
  <c r="K19" i="14"/>
  <c r="J19" i="14"/>
  <c r="J18" i="14"/>
  <c r="K17" i="14"/>
  <c r="J17" i="14"/>
  <c r="K16" i="14"/>
  <c r="J16" i="14"/>
  <c r="J15" i="14"/>
  <c r="J14" i="14"/>
  <c r="J13" i="14"/>
  <c r="K12" i="14"/>
  <c r="J12" i="14"/>
  <c r="K11" i="14"/>
  <c r="J11" i="14"/>
  <c r="V22" i="14"/>
  <c r="U22" i="14"/>
  <c r="T22" i="14"/>
  <c r="V21" i="14"/>
  <c r="U21" i="14"/>
  <c r="T21" i="14"/>
  <c r="V20" i="14"/>
  <c r="U20" i="14"/>
  <c r="T20" i="14"/>
  <c r="V19" i="14"/>
  <c r="U19" i="14"/>
  <c r="T19" i="14"/>
  <c r="V18" i="14"/>
  <c r="U18" i="14"/>
  <c r="T18" i="14"/>
  <c r="V17" i="14"/>
  <c r="U17" i="14"/>
  <c r="T17" i="14"/>
  <c r="V16" i="14"/>
  <c r="U16" i="14"/>
  <c r="T16" i="14"/>
  <c r="V15" i="14"/>
  <c r="U15" i="14"/>
  <c r="T15" i="14"/>
  <c r="V14" i="14"/>
  <c r="U14" i="14"/>
  <c r="T14" i="14"/>
  <c r="V13" i="14"/>
  <c r="U13" i="14"/>
  <c r="T13" i="14"/>
  <c r="V12" i="14"/>
  <c r="U12" i="14"/>
  <c r="T12" i="14"/>
  <c r="V11" i="14"/>
  <c r="U11" i="14"/>
  <c r="T11" i="14"/>
  <c r="J22" i="9"/>
  <c r="J21" i="9"/>
  <c r="J20" i="9"/>
  <c r="J19" i="9"/>
  <c r="J18" i="9"/>
  <c r="J17" i="9"/>
  <c r="J16" i="9"/>
  <c r="J15" i="9"/>
  <c r="J14" i="9"/>
  <c r="J13" i="9"/>
  <c r="J12" i="9"/>
  <c r="J11" i="9"/>
  <c r="K15" i="9"/>
  <c r="K14" i="9"/>
  <c r="K11" i="9"/>
  <c r="V22" i="9"/>
  <c r="V21" i="9"/>
  <c r="V20" i="9"/>
  <c r="V19" i="9"/>
  <c r="V18" i="9"/>
  <c r="V17" i="9"/>
  <c r="V16" i="9"/>
  <c r="V15" i="9"/>
  <c r="V14" i="9"/>
  <c r="V13" i="9"/>
  <c r="V12" i="9"/>
  <c r="V11" i="9"/>
  <c r="U22" i="9"/>
  <c r="U21" i="9"/>
  <c r="U20" i="9"/>
  <c r="U19" i="9"/>
  <c r="U18" i="9"/>
  <c r="U17" i="9"/>
  <c r="U16" i="9"/>
  <c r="U15" i="9"/>
  <c r="U14" i="9"/>
  <c r="U13" i="9"/>
  <c r="U12" i="9"/>
  <c r="U11" i="9"/>
  <c r="T11" i="9"/>
  <c r="L20" i="3" l="1"/>
  <c r="Q22" i="14" l="1" a="1"/>
  <c r="Q22" i="14" s="1"/>
  <c r="R22" i="14" s="1"/>
  <c r="S22" i="14" s="1"/>
  <c r="K22" i="14" s="1"/>
  <c r="O22" i="14"/>
  <c r="P22" i="14" s="1"/>
  <c r="M22" i="14"/>
  <c r="N22" i="14" s="1"/>
  <c r="Q21" i="14" a="1"/>
  <c r="Q21" i="14" s="1"/>
  <c r="R21" i="14" s="1"/>
  <c r="S21" i="14" s="1"/>
  <c r="K21" i="14" s="1"/>
  <c r="O21" i="14"/>
  <c r="P21" i="14" s="1"/>
  <c r="M21" i="14"/>
  <c r="N21" i="14" s="1"/>
  <c r="Q20" i="14" a="1"/>
  <c r="Q20" i="14" s="1"/>
  <c r="R20" i="14" s="1"/>
  <c r="S20" i="14" s="1"/>
  <c r="K20" i="14" s="1"/>
  <c r="O20" i="14"/>
  <c r="P20" i="14" s="1"/>
  <c r="M20" i="14"/>
  <c r="N20" i="14" s="1"/>
  <c r="Q19" i="14" a="1"/>
  <c r="Q19" i="14" s="1"/>
  <c r="R19" i="14" s="1"/>
  <c r="S19" i="14" s="1"/>
  <c r="P19" i="14"/>
  <c r="O19" i="14"/>
  <c r="N19" i="14"/>
  <c r="M19" i="14"/>
  <c r="Q18" i="14" a="1"/>
  <c r="Q18" i="14" s="1"/>
  <c r="R18" i="14" s="1"/>
  <c r="S18" i="14" s="1"/>
  <c r="K18" i="14" s="1"/>
  <c r="O18" i="14"/>
  <c r="P18" i="14" s="1"/>
  <c r="M18" i="14"/>
  <c r="N18" i="14" s="1"/>
  <c r="Q17" i="14" a="1"/>
  <c r="Q17" i="14" s="1"/>
  <c r="R17" i="14" s="1"/>
  <c r="S17" i="14" s="1"/>
  <c r="O17" i="14"/>
  <c r="P17" i="14" s="1"/>
  <c r="M17" i="14"/>
  <c r="N17" i="14" s="1"/>
  <c r="Q16" i="14" a="1"/>
  <c r="Q16" i="14" s="1"/>
  <c r="R16" i="14" s="1"/>
  <c r="S16" i="14" s="1"/>
  <c r="O16" i="14"/>
  <c r="P16" i="14" s="1"/>
  <c r="M16" i="14"/>
  <c r="N16" i="14" s="1"/>
  <c r="Q15" i="14" a="1"/>
  <c r="Q15" i="14" s="1"/>
  <c r="R15" i="14" s="1"/>
  <c r="S15" i="14" s="1"/>
  <c r="K15" i="14" s="1"/>
  <c r="O15" i="14"/>
  <c r="P15" i="14" s="1"/>
  <c r="M15" i="14"/>
  <c r="N15" i="14" s="1"/>
  <c r="Q14" i="14" a="1"/>
  <c r="Q14" i="14" s="1"/>
  <c r="R14" i="14" s="1"/>
  <c r="S14" i="14" s="1"/>
  <c r="K14" i="14" s="1"/>
  <c r="O14" i="14"/>
  <c r="P14" i="14" s="1"/>
  <c r="M14" i="14"/>
  <c r="N14" i="14" s="1"/>
  <c r="Q13" i="14" a="1"/>
  <c r="Q13" i="14" s="1"/>
  <c r="R13" i="14" s="1"/>
  <c r="S13" i="14" s="1"/>
  <c r="K13" i="14" s="1"/>
  <c r="O13" i="14"/>
  <c r="P13" i="14" s="1"/>
  <c r="M13" i="14"/>
  <c r="N13" i="14" s="1"/>
  <c r="Q12" i="14" a="1"/>
  <c r="Q12" i="14" s="1"/>
  <c r="R12" i="14" s="1"/>
  <c r="S12" i="14" s="1"/>
  <c r="O12" i="14"/>
  <c r="P12" i="14" s="1"/>
  <c r="M12" i="14"/>
  <c r="N12" i="14" s="1"/>
  <c r="Q11" i="14" a="1"/>
  <c r="Q11" i="14" s="1"/>
  <c r="R11" i="14" s="1"/>
  <c r="F3" i="8" l="1" a="1"/>
  <c r="F3" i="8" s="1"/>
  <c r="L3" i="8" a="1"/>
  <c r="L3" i="8" s="1"/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Q21" i="10" a="1"/>
  <c r="Q21" i="10" s="1"/>
  <c r="R21" i="10" s="1"/>
  <c r="Q15" i="10" a="1"/>
  <c r="Q15" i="10" s="1"/>
  <c r="R15" i="10" s="1"/>
  <c r="Q13" i="10" a="1"/>
  <c r="Q13" i="10" s="1"/>
  <c r="R13" i="10" s="1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H21" i="2"/>
  <c r="H20" i="2"/>
  <c r="H19" i="2"/>
  <c r="H12" i="2"/>
  <c r="H14" i="2"/>
  <c r="U20" i="3" a="1"/>
  <c r="U20" i="3" s="1"/>
  <c r="V20" i="3" s="1"/>
  <c r="H18" i="3"/>
  <c r="H21" i="3"/>
  <c r="H22" i="3"/>
  <c r="H17" i="3"/>
  <c r="E7" i="13"/>
  <c r="B4" i="13"/>
  <c r="O11" i="14" l="1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M17" i="10"/>
  <c r="O17" i="10"/>
  <c r="M20" i="10"/>
  <c r="N20" i="10" s="1"/>
  <c r="O20" i="10"/>
  <c r="P20" i="10" s="1"/>
  <c r="M22" i="10"/>
  <c r="N22" i="10" s="1"/>
  <c r="O22" i="10"/>
  <c r="P22" i="10" s="1"/>
  <c r="O21" i="10" l="1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13" i="7" s="1"/>
  <c r="C7" i="14" l="1"/>
  <c r="C6" i="14"/>
  <c r="D13" i="7" s="1"/>
  <c r="O11" i="9" l="1"/>
  <c r="O11" i="10"/>
  <c r="O11" i="6"/>
  <c r="T12" i="9"/>
  <c r="O12" i="9"/>
  <c r="M11" i="9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T11" i="6"/>
  <c r="P11" i="6"/>
  <c r="M11" i="6"/>
  <c r="P11" i="5"/>
  <c r="S19" i="3"/>
  <c r="Q16" i="3"/>
  <c r="R16" i="3" s="1"/>
  <c r="S16" i="3"/>
  <c r="S15" i="3"/>
  <c r="S14" i="3"/>
  <c r="S13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Q22" i="3"/>
  <c r="R22" i="3" s="1"/>
  <c r="T19" i="3"/>
  <c r="T13" i="3"/>
  <c r="T14" i="3"/>
  <c r="Q11" i="3"/>
  <c r="T15" i="3"/>
  <c r="S18" i="3"/>
  <c r="T12" i="3"/>
  <c r="N16" i="3"/>
  <c r="S17" i="3"/>
  <c r="Q20" i="3"/>
  <c r="R20" i="3" s="1"/>
  <c r="S11" i="3"/>
  <c r="S12" i="2"/>
  <c r="S20" i="10" l="1"/>
  <c r="K20" i="10" s="1"/>
  <c r="S11" i="14"/>
  <c r="S13" i="9"/>
  <c r="K13" i="9" s="1"/>
  <c r="S19" i="9"/>
  <c r="K19" i="9" s="1"/>
  <c r="S16" i="9"/>
  <c r="K16" i="9" s="1"/>
  <c r="S22" i="10"/>
  <c r="S15" i="9"/>
  <c r="S18" i="9"/>
  <c r="K18" i="9" s="1"/>
  <c r="S22" i="9"/>
  <c r="K22" i="9" s="1"/>
  <c r="S13" i="10"/>
  <c r="K13" i="10" s="1"/>
  <c r="S20" i="9"/>
  <c r="K20" i="9" s="1"/>
  <c r="S21" i="9"/>
  <c r="K21" i="9" s="1"/>
  <c r="S21" i="10"/>
  <c r="K21" i="10" s="1"/>
  <c r="S14" i="10"/>
  <c r="K14" i="10" s="1"/>
  <c r="S14" i="9"/>
  <c r="S17" i="9"/>
  <c r="K17" i="9" s="1"/>
  <c r="S17" i="10"/>
  <c r="K17" i="10" s="1"/>
  <c r="S18" i="10"/>
  <c r="K18" i="10" s="1"/>
  <c r="S19" i="10"/>
  <c r="K19" i="10" s="1"/>
  <c r="S16" i="10"/>
  <c r="K16" i="10" s="1"/>
  <c r="S15" i="10"/>
  <c r="K15" i="10" s="1"/>
  <c r="S11" i="10"/>
  <c r="J3" i="8" s="1" a="1"/>
  <c r="J3" i="8" s="1"/>
  <c r="S11" i="9"/>
  <c r="S12" i="9"/>
  <c r="K12" i="9" s="1"/>
  <c r="S12" i="10"/>
  <c r="K12" i="10" s="1"/>
  <c r="H13" i="7"/>
  <c r="S20" i="3"/>
  <c r="T20" i="3" s="1"/>
  <c r="S22" i="3"/>
  <c r="T22" i="3" s="1"/>
  <c r="W11" i="3"/>
  <c r="O11" i="3" s="1"/>
  <c r="G3" i="8" s="1" a="1"/>
  <c r="G3" i="8" s="1"/>
  <c r="W12" i="3"/>
  <c r="O12" i="3" s="1"/>
  <c r="Q11" i="6" a="1"/>
  <c r="Q11" i="6" s="1"/>
  <c r="R11" i="6" s="1"/>
  <c r="S11" i="6" s="1"/>
  <c r="W16" i="3"/>
  <c r="W20" i="3"/>
  <c r="O20" i="3" s="1"/>
  <c r="C7" i="6"/>
  <c r="C6" i="6"/>
  <c r="D10" i="7" s="1"/>
  <c r="H10" i="7" s="1"/>
  <c r="Q11" i="5" a="1"/>
  <c r="Q11" i="5" s="1"/>
  <c r="R11" i="5" s="1"/>
  <c r="S11" i="5" s="1"/>
  <c r="N20" i="3"/>
  <c r="W22" i="3"/>
  <c r="O22" i="3" s="1"/>
  <c r="W21" i="3"/>
  <c r="O21" i="3" s="1"/>
  <c r="N22" i="3"/>
  <c r="Q14" i="3"/>
  <c r="R14" i="3" s="1"/>
  <c r="W14" i="3"/>
  <c r="N14" i="3"/>
  <c r="Q15" i="3"/>
  <c r="R15" i="3" s="1"/>
  <c r="W15" i="3"/>
  <c r="O15" i="3" s="1"/>
  <c r="W19" i="3"/>
  <c r="Q19" i="3"/>
  <c r="R19" i="3" s="1"/>
  <c r="Q13" i="3"/>
  <c r="R13" i="3" s="1"/>
  <c r="W13" i="3"/>
  <c r="O13" i="3" s="1"/>
  <c r="N15" i="3"/>
  <c r="N11" i="3"/>
  <c r="T11" i="3"/>
  <c r="R11" i="3"/>
  <c r="N17" i="3"/>
  <c r="T17" i="3"/>
  <c r="N19" i="3"/>
  <c r="W18" i="3"/>
  <c r="O18" i="3" s="1"/>
  <c r="Q18" i="3"/>
  <c r="R18" i="3" s="1"/>
  <c r="Q17" i="3"/>
  <c r="R17" i="3" s="1"/>
  <c r="W17" i="3"/>
  <c r="O17" i="3" s="1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O12" i="2" s="1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S21" i="2"/>
  <c r="S22" i="2"/>
  <c r="S18" i="2"/>
  <c r="S17" i="2"/>
  <c r="S11" i="2"/>
  <c r="C7" i="3" l="1"/>
  <c r="C5" i="3"/>
  <c r="C8" i="7" s="1"/>
  <c r="G8" i="7" s="1"/>
  <c r="W16" i="2"/>
  <c r="C6" i="3"/>
  <c r="D8" i="7" s="1"/>
  <c r="H8" i="7" s="1"/>
  <c r="W13" i="2"/>
  <c r="O13" i="2" s="1"/>
  <c r="W20" i="2"/>
  <c r="O20" i="2" s="1"/>
  <c r="W15" i="2"/>
  <c r="O15" i="2" s="1"/>
  <c r="W14" i="2"/>
  <c r="W19" i="2"/>
  <c r="O19" i="2" s="1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W21" i="2" l="1"/>
  <c r="O21" i="2" s="1"/>
  <c r="W17" i="2"/>
  <c r="W18" i="2"/>
  <c r="W22" i="2"/>
  <c r="O22" i="2" s="1"/>
  <c r="C5" i="2"/>
  <c r="C7" i="7" s="1"/>
  <c r="R11" i="2"/>
  <c r="H13" i="8" l="1" a="1"/>
  <c r="H13" i="8" s="1"/>
  <c r="H14" i="8" a="1"/>
  <c r="H14" i="8" s="1"/>
  <c r="G7" i="7"/>
  <c r="W11" i="2"/>
  <c r="C6" i="2"/>
  <c r="D7" i="7" s="1"/>
  <c r="H7" i="7" s="1"/>
  <c r="D3" i="7" s="1"/>
  <c r="G3" i="7" s="1" a="1"/>
  <c r="G3" i="7" s="1"/>
  <c r="C7" i="2"/>
  <c r="D2" i="7" l="1"/>
  <c r="G2" i="7" s="1" a="1"/>
  <c r="G2" i="7" s="1"/>
  <c r="H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H3" i="7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<sst xmlns="http://schemas.openxmlformats.org/spreadsheetml/2006/main" count="564" uniqueCount="114">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</sst>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91"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2"/>
  <sheetViews>
    <sheetView tabSelected="1" workbookViewId="0">
      <selection activeCell="N28" sqref="N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49</v>
      </c>
      <c r="C2" s="2" t="s">
        <v>50</v>
      </c>
    </row>
    <row r="3" spans="2:26" x14ac:dyDescent="0.25">
      <c r="B3" s="36" t="s">
        <v>44</v>
      </c>
      <c r="C3" s="7">
        <v>28.9</v>
      </c>
    </row>
    <row r="4" spans="2:26" x14ac:dyDescent="0.25">
      <c r="B4" s="40" t="s">
        <v>109</v>
      </c>
      <c r="C4" s="12" t="s">
        <v>20</v>
      </c>
    </row>
    <row r="5" spans="2:26" x14ac:dyDescent="0.25">
      <c r="B5" s="40" t="s">
        <v>47</v>
      </c>
      <c r="C5" s="26" t="str">
        <f>IFERROR(MIN(1-PRODUCT(Q11:Q30),MAX(S11:S30)),"GR")</f>
        <v>GR</v>
      </c>
    </row>
    <row r="6" spans="2:26" x14ac:dyDescent="0.25">
      <c r="B6" s="40" t="s">
        <v>41</v>
      </c>
      <c r="C6" s="26">
        <f>MIN(1-PRODUCT(R11:R30),MAX(T11:T30))</f>
        <v>3.0440911317815011E-3</v>
      </c>
    </row>
    <row r="7" spans="2:26" ht="15.75" thickBot="1" x14ac:dyDescent="0.3">
      <c r="B7" s="41" t="s">
        <v>48</v>
      </c>
      <c r="C7" s="17" t="str">
        <f>IF(1-PRODUCT(R11:R30)&gt;MAX(T11:T30),"Ja","Nee")</f>
        <v>Nee</v>
      </c>
    </row>
    <row r="9" spans="2:26" ht="15.75" thickBot="1" x14ac:dyDescent="0.3">
      <c r="Q9" t="s">
        <v>65</v>
      </c>
    </row>
    <row r="10" spans="2:26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8" t="s">
        <v>64</v>
      </c>
      <c r="Y10" s="38" t="s">
        <v>111</v>
      </c>
      <c r="Z10" s="39" t="s">
        <v>113</v>
      </c>
    </row>
    <row r="11" spans="2:26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>
        <f>IF($Z11=TRUE,0,IF($Y11=TRUE,0,IF($X11=TRUE,IF(ISNUMBER($J11),J11,"-"),IF(ISNUMBER(G11),G11,"-"))))</f>
        <v>0</v>
      </c>
      <c r="M11" s="5">
        <f t="shared" ref="M11:M22" si="0">IF($Z11=TRUE,0,IF($Y11=TRUE,0,IF(I11="Ja",IF(ISNUMBER(K11),K11,"-"),IF(ISNUMBER(H11),H11,"-"))))</f>
        <v>0</v>
      </c>
      <c r="N11" s="6">
        <f t="shared" ref="N11:N22" si="1">IF(ISNUMBER(L11),IF(M11=0,1,M11/L11),"-")</f>
        <v>1</v>
      </c>
      <c r="O11" s="30" t="str">
        <f>IF($Z11=TRUE,"NR",IF($Y11=TRUE,"ND",IF($X11=TRUE,"D",W11)))</f>
        <v>ND</v>
      </c>
      <c r="Q11" s="31">
        <f t="shared" ref="Q11:Q22" si="2">IF(AND(F11="Geen faalkans",I11="Nee"),1,1-M11)</f>
        <v>1</v>
      </c>
      <c r="R11" s="10">
        <f>IF(M11="-",1,Q11)</f>
        <v>1</v>
      </c>
      <c r="S11" s="10">
        <f t="shared" ref="S11:S22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9" t="b">
        <f>IF($E11="Ja",IF($I11="Ja",NOT(ISNUMBER($J11)),FALSE),FALSE)</f>
        <v>0</v>
      </c>
      <c r="Y11" s="9" t="b">
        <f>IF($E11="Ja",IF($I11="Nee",OR(NOT(ISNUMBER($G11)),NOT(ISNUMBER($H11))),FALSE),FALSE)</f>
        <v>1</v>
      </c>
      <c r="Z11" s="12" t="b">
        <f>IF($E11="Nee",TRUE,FALSE)</f>
        <v>0</v>
      </c>
    </row>
    <row r="12" spans="2:26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4">G12*3.66</f>
        <v>0</v>
      </c>
      <c r="I12" s="8" t="s">
        <v>21</v>
      </c>
      <c r="J12" s="10"/>
      <c r="K12" s="26"/>
      <c r="L12" s="31">
        <f>IF($Z12=TRUE,0,IF($Y12=TRUE,0,IF($X12=TRUE,IF(ISNUMBER($J12),J12,"-"),IF(ISNUMBER(G12),G12,"-"))))</f>
        <v>0</v>
      </c>
      <c r="M12" s="10">
        <f t="shared" si="0"/>
        <v>0</v>
      </c>
      <c r="N12" s="11">
        <f t="shared" si="1"/>
        <v>1</v>
      </c>
      <c r="O12" s="32" t="str">
        <f>IF($Z12=TRUE,"NR",IF($Y12=TRUE,"ND",IF($X12=TRUE,"D",W12)))</f>
        <v>+III</v>
      </c>
      <c r="Q12" s="31">
        <f t="shared" si="2"/>
        <v>1</v>
      </c>
      <c r="R12" s="10">
        <f t="shared" ref="R12:R22" si="5">IF(M12="-",1,Q12)</f>
        <v>1</v>
      </c>
      <c r="S12" s="10">
        <f t="shared" si="3"/>
        <v>0</v>
      </c>
      <c r="T12" s="10">
        <f t="shared" ref="T12:T22" si="6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9" t="b">
        <f t="shared" ref="X12:X22" si="7">IF($E12="Ja",IF($I12="Ja",NOT(ISNUMBER($J12)),FALSE),FALSE)</f>
        <v>0</v>
      </c>
      <c r="Y12" s="9" t="b">
        <f t="shared" ref="Y12:Y22" si="8">IF($E12="Ja",IF($I12="Nee",OR(NOT(ISNUMBER($G12)),NOT(ISNUMBER($H12))),FALSE),FALSE)</f>
        <v>0</v>
      </c>
      <c r="Z12" s="12" t="b">
        <f t="shared" ref="Z12:Z22" si="9">IF($E12="Nee",TRUE,FALSE)</f>
        <v>0</v>
      </c>
    </row>
    <row r="13" spans="2:26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>IF($Z13=TRUE,0,IF($Y13=TRUE,0,IF($X13=TRUE,IF(ISNUMBER($J13),J13,"-"),IF(ISNUMBER(G13),G13,"-"))))</f>
        <v>1</v>
      </c>
      <c r="M13" s="10">
        <f t="shared" si="0"/>
        <v>0</v>
      </c>
      <c r="N13" s="11">
        <f t="shared" si="1"/>
        <v>1</v>
      </c>
      <c r="O13" s="32" t="str">
        <f>IF($Z13=TRUE,"NR",IF($Y13=TRUE,"ND",IF($X13=TRUE,"D",W13)))</f>
        <v>+III</v>
      </c>
      <c r="Q13" s="31">
        <f t="shared" si="2"/>
        <v>1</v>
      </c>
      <c r="R13" s="10">
        <f t="shared" si="5"/>
        <v>1</v>
      </c>
      <c r="S13" s="10">
        <f t="shared" si="3"/>
        <v>28.9</v>
      </c>
      <c r="T13" s="10">
        <f t="shared" si="6"/>
        <v>28.9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9" t="b">
        <f t="shared" si="7"/>
        <v>0</v>
      </c>
      <c r="Y13" s="9" t="b">
        <f t="shared" si="8"/>
        <v>0</v>
      </c>
      <c r="Z13" s="12" t="b">
        <f t="shared" si="9"/>
        <v>0</v>
      </c>
    </row>
    <row r="14" spans="2:26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>IF($Z14=TRUE,0,IF($Y14=TRUE,0,IF($X14=TRUE,IF(ISNUMBER($J14),J14,"-"),IF(ISNUMBER(G14),G14,"-"))))</f>
        <v>-</v>
      </c>
      <c r="M14" s="10" t="str">
        <f t="shared" si="0"/>
        <v>-</v>
      </c>
      <c r="N14" s="11" t="str">
        <f t="shared" si="1"/>
        <v>-</v>
      </c>
      <c r="O14" s="32" t="str">
        <f>IF($Z14=TRUE,"NR",IF($Y14=TRUE,"ND",IF($X14=TRUE,"D",W14)))</f>
        <v>D</v>
      </c>
      <c r="Q14" s="31" t="e">
        <f t="shared" si="2"/>
        <v>#VALUE!</v>
      </c>
      <c r="R14" s="10">
        <f t="shared" si="5"/>
        <v>1</v>
      </c>
      <c r="S14" s="10" t="e">
        <f t="shared" si="3"/>
        <v>#VALUE!</v>
      </c>
      <c r="T14" s="10">
        <f t="shared" si="6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9" t="b">
        <f t="shared" si="7"/>
        <v>1</v>
      </c>
      <c r="Y14" s="9" t="b">
        <f t="shared" si="8"/>
        <v>0</v>
      </c>
      <c r="Z14" s="12" t="b">
        <f t="shared" si="9"/>
        <v>0</v>
      </c>
    </row>
    <row r="15" spans="2:26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>IF($Z15=TRUE,0,IF($Y15=TRUE,0,IF($X15=TRUE,IF(ISNUMBER($J15),J15,"-"),IF(ISNUMBER(G15),G15,"-"))))</f>
        <v>1</v>
      </c>
      <c r="M15" s="10">
        <f t="shared" si="0"/>
        <v>1.8300000000000001E-5</v>
      </c>
      <c r="N15" s="11">
        <f t="shared" si="1"/>
        <v>1.8300000000000001E-5</v>
      </c>
      <c r="O15" s="32" t="str">
        <f>IF($Z15=TRUE,"NR",IF($Y15=TRUE,"ND",IF($X15=TRUE,"D",W15)))</f>
        <v>-I</v>
      </c>
      <c r="Q15" s="31">
        <f t="shared" si="2"/>
        <v>0.99998169999999997</v>
      </c>
      <c r="R15" s="10">
        <f t="shared" si="5"/>
        <v>0.99998169999999997</v>
      </c>
      <c r="S15" s="10">
        <f t="shared" si="3"/>
        <v>28.9</v>
      </c>
      <c r="T15" s="10">
        <f t="shared" si="6"/>
        <v>28.9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9" t="b">
        <f t="shared" si="7"/>
        <v>0</v>
      </c>
      <c r="Y15" s="9" t="b">
        <f t="shared" si="8"/>
        <v>0</v>
      </c>
      <c r="Z15" s="12" t="b">
        <f t="shared" si="9"/>
        <v>0</v>
      </c>
    </row>
    <row r="16" spans="2:26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>IF($Z16=TRUE,0,IF($Y16=TRUE,0,IF($X16=TRUE,IF(ISNUMBER($J16),J16,"-"),IF(ISNUMBER(G16),G16,"-"))))</f>
        <v>0</v>
      </c>
      <c r="M16" s="10">
        <f t="shared" si="0"/>
        <v>0</v>
      </c>
      <c r="N16" s="11">
        <f t="shared" si="1"/>
        <v>1</v>
      </c>
      <c r="O16" s="32" t="str">
        <f>IF($Z16=TRUE,"NR",IF($Y16=TRUE,"ND",IF($X16=TRUE,"D",W16)))</f>
        <v>NR</v>
      </c>
      <c r="Q16" s="31">
        <f t="shared" si="2"/>
        <v>1</v>
      </c>
      <c r="R16" s="10">
        <f t="shared" si="5"/>
        <v>1</v>
      </c>
      <c r="S16" s="10">
        <f t="shared" si="3"/>
        <v>0</v>
      </c>
      <c r="T16" s="10">
        <f t="shared" si="6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 t="shared" si="7"/>
        <v>0</v>
      </c>
      <c r="Y16" s="9" t="b">
        <f t="shared" si="8"/>
        <v>0</v>
      </c>
      <c r="Z16" s="12" t="b">
        <f t="shared" si="9"/>
        <v>1</v>
      </c>
    </row>
    <row r="17" spans="2:26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>IF($Z17=TRUE,0,IF($Y17=TRUE,0,IF($X17=TRUE,IF(ISNUMBER($J17),J17,"-"),IF(ISNUMBER(G17),G17,"-"))))</f>
        <v>0</v>
      </c>
      <c r="M17" s="10">
        <f t="shared" si="0"/>
        <v>0</v>
      </c>
      <c r="N17" s="11">
        <f t="shared" si="1"/>
        <v>1</v>
      </c>
      <c r="O17" s="32" t="str">
        <f>IF($Z17=TRUE,"NR",IF($Y17=TRUE,"ND",IF($X17=TRUE,"D",W17)))</f>
        <v>NR</v>
      </c>
      <c r="Q17" s="31">
        <f t="shared" si="2"/>
        <v>1</v>
      </c>
      <c r="R17" s="10">
        <f t="shared" si="5"/>
        <v>1</v>
      </c>
      <c r="S17" s="10">
        <f t="shared" si="3"/>
        <v>0</v>
      </c>
      <c r="T17" s="10">
        <f t="shared" si="6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si="7"/>
        <v>0</v>
      </c>
      <c r="Y17" s="9" t="b">
        <f t="shared" si="8"/>
        <v>0</v>
      </c>
      <c r="Z17" s="12" t="b">
        <f t="shared" si="9"/>
        <v>1</v>
      </c>
    </row>
    <row r="18" spans="2:26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>IF($Z18=TRUE,0,IF($Y18=TRUE,0,IF($X18=TRUE,IF(ISNUMBER($J18),J18,"-"),IF(ISNUMBER(G18),G18,"-"))))</f>
        <v>0</v>
      </c>
      <c r="M18" s="10">
        <f t="shared" si="0"/>
        <v>0</v>
      </c>
      <c r="N18" s="11">
        <f t="shared" si="1"/>
        <v>1</v>
      </c>
      <c r="O18" s="32" t="str">
        <f>IF($Z18=TRUE,"NR",IF($Y18=TRUE,"ND",IF($X18=TRUE,"D",W18)))</f>
        <v>NR</v>
      </c>
      <c r="Q18" s="31">
        <f t="shared" si="2"/>
        <v>1</v>
      </c>
      <c r="R18" s="10">
        <f t="shared" si="5"/>
        <v>1</v>
      </c>
      <c r="S18" s="10">
        <f t="shared" si="3"/>
        <v>0</v>
      </c>
      <c r="T18" s="10">
        <f t="shared" si="6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7"/>
        <v>0</v>
      </c>
      <c r="Y18" s="9" t="b">
        <f t="shared" si="8"/>
        <v>0</v>
      </c>
      <c r="Z18" s="12" t="b">
        <f t="shared" si="9"/>
        <v>1</v>
      </c>
    </row>
    <row r="19" spans="2:26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0">G19*3.66</f>
        <v>2.6608199999999999E-3</v>
      </c>
      <c r="I19" s="8" t="s">
        <v>21</v>
      </c>
      <c r="J19" s="10"/>
      <c r="K19" s="26"/>
      <c r="L19" s="31">
        <f>IF($Z19=TRUE,0,IF($Y19=TRUE,0,IF($X19=TRUE,IF(ISNUMBER($J19),J19,"-"),IF(ISNUMBER(G19),G19,"-"))))</f>
        <v>7.27E-4</v>
      </c>
      <c r="M19" s="10">
        <f t="shared" si="0"/>
        <v>2.6608199999999999E-3</v>
      </c>
      <c r="N19" s="11">
        <f t="shared" si="1"/>
        <v>3.66</v>
      </c>
      <c r="O19" s="32" t="str">
        <f>IF($Z19=TRUE,"NR",IF($Y19=TRUE,"ND",IF($X19=TRUE,"D",W19)))</f>
        <v>-I</v>
      </c>
      <c r="Q19" s="31">
        <f t="shared" si="2"/>
        <v>0.99733917999999999</v>
      </c>
      <c r="R19" s="10">
        <f t="shared" si="5"/>
        <v>0.99733917999999999</v>
      </c>
      <c r="S19" s="10">
        <f t="shared" si="3"/>
        <v>2.1010299999999999E-2</v>
      </c>
      <c r="T19" s="10">
        <f t="shared" si="6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9" t="b">
        <f t="shared" si="7"/>
        <v>0</v>
      </c>
      <c r="Y19" s="9" t="b">
        <f t="shared" si="8"/>
        <v>0</v>
      </c>
      <c r="Z19" s="12" t="b">
        <f t="shared" si="9"/>
        <v>0</v>
      </c>
    </row>
    <row r="20" spans="2:26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0"/>
        <v>2.6644800000000003E-3</v>
      </c>
      <c r="I20" s="8" t="s">
        <v>20</v>
      </c>
      <c r="J20" s="10">
        <v>0</v>
      </c>
      <c r="K20" s="26">
        <v>0</v>
      </c>
      <c r="L20" s="31">
        <f>IF($Z20=TRUE,0,IF($Y20=TRUE,0,IF($X20=TRUE,IF(ISNUMBER($J20),J20,"-"),IF(ISNUMBER(G20),G20,"-"))))</f>
        <v>7.2800000000000002E-4</v>
      </c>
      <c r="M20" s="10">
        <f t="shared" si="0"/>
        <v>0</v>
      </c>
      <c r="N20" s="11">
        <f t="shared" si="1"/>
        <v>1</v>
      </c>
      <c r="O20" s="32" t="str">
        <f>IF($Z20=TRUE,"NR",IF($Y20=TRUE,"ND",IF($X20=TRUE,"D",W20)))</f>
        <v>+III</v>
      </c>
      <c r="Q20" s="31">
        <f t="shared" si="2"/>
        <v>1</v>
      </c>
      <c r="R20" s="10">
        <f t="shared" si="5"/>
        <v>1</v>
      </c>
      <c r="S20" s="10">
        <f t="shared" si="3"/>
        <v>2.1039200000000001E-2</v>
      </c>
      <c r="T20" s="10">
        <f t="shared" si="6"/>
        <v>2.1039200000000001E-2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9" t="b">
        <f t="shared" si="7"/>
        <v>0</v>
      </c>
      <c r="Y20" s="9" t="b">
        <f t="shared" si="8"/>
        <v>0</v>
      </c>
      <c r="Z20" s="12" t="b">
        <f t="shared" si="9"/>
        <v>0</v>
      </c>
    </row>
    <row r="21" spans="2:26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0"/>
        <v>3.6600000000000003E-10</v>
      </c>
      <c r="I21" s="8" t="s">
        <v>21</v>
      </c>
      <c r="J21" s="10"/>
      <c r="K21" s="26"/>
      <c r="L21" s="31">
        <f>IF($Z21=TRUE,0,IF($Y21=TRUE,0,IF($X21=TRUE,IF(ISNUMBER($J21),J21,"-"),IF(ISNUMBER(G21),G21,"-"))))</f>
        <v>1E-10</v>
      </c>
      <c r="M21" s="10">
        <f t="shared" si="0"/>
        <v>3.6600000000000003E-10</v>
      </c>
      <c r="N21" s="11">
        <f t="shared" si="1"/>
        <v>3.66</v>
      </c>
      <c r="O21" s="32" t="str">
        <f>IF($Z21=TRUE,"NR",IF($Y21=TRUE,"ND",IF($X21=TRUE,"D",W21)))</f>
        <v>-I</v>
      </c>
      <c r="Q21" s="31">
        <f t="shared" si="2"/>
        <v>0.99999999963399999</v>
      </c>
      <c r="R21" s="10">
        <f t="shared" si="5"/>
        <v>0.99999999963399999</v>
      </c>
      <c r="S21" s="10">
        <f t="shared" si="3"/>
        <v>2.8900000000000002E-9</v>
      </c>
      <c r="T21" s="10">
        <f t="shared" si="6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9" t="b">
        <f t="shared" si="7"/>
        <v>0</v>
      </c>
      <c r="Y21" s="9" t="b">
        <f t="shared" si="8"/>
        <v>0</v>
      </c>
      <c r="Z21" s="12" t="b">
        <f t="shared" si="9"/>
        <v>0</v>
      </c>
    </row>
    <row r="22" spans="2:26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0"/>
        <v>3.6600000000000001E-4</v>
      </c>
      <c r="I22" s="8" t="s">
        <v>21</v>
      </c>
      <c r="J22" s="10"/>
      <c r="K22" s="26"/>
      <c r="L22" s="31">
        <f>IF($Z22=TRUE,0,IF($Y22=TRUE,0,IF($X22=TRUE,IF(ISNUMBER($J22),J22,"-"),IF(ISNUMBER(G22),G22,"-"))))</f>
        <v>1E-4</v>
      </c>
      <c r="M22" s="10">
        <f t="shared" si="0"/>
        <v>3.6600000000000001E-4</v>
      </c>
      <c r="N22" s="11">
        <f t="shared" si="1"/>
        <v>3.6599999999999997</v>
      </c>
      <c r="O22" s="32" t="str">
        <f>IF($Z22=TRUE,"NR",IF($Y22=TRUE,"ND",IF($X22=TRUE,"D",W22)))</f>
        <v>-I</v>
      </c>
      <c r="Q22" s="31">
        <f t="shared" si="2"/>
        <v>0.99963400000000002</v>
      </c>
      <c r="R22" s="10">
        <f t="shared" si="5"/>
        <v>0.99963400000000002</v>
      </c>
      <c r="S22" s="10">
        <f t="shared" si="3"/>
        <v>2.8900000000000002E-3</v>
      </c>
      <c r="T22" s="10">
        <f t="shared" si="6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9" t="b">
        <f t="shared" si="7"/>
        <v>0</v>
      </c>
      <c r="Y22" s="9" t="b">
        <f t="shared" si="8"/>
        <v>0</v>
      </c>
      <c r="Z22" s="12" t="b">
        <f t="shared" si="9"/>
        <v>0</v>
      </c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4"/>
      <c r="Y30" s="14"/>
      <c r="Z30" s="17"/>
    </row>
    <row r="31" spans="2:26" x14ac:dyDescent="0.25">
      <c r="Q31" s="1"/>
    </row>
    <row r="32" spans="2:26" x14ac:dyDescent="0.25">
      <c r="Q32" s="1"/>
    </row>
  </sheetData>
  <conditionalFormatting sqref="G11:H30">
    <cfRule type="expression" dxfId="90" priority="11">
      <formula>IF($E11="Nee",TRUE,FALSE)</formula>
    </cfRule>
  </conditionalFormatting>
  <conditionalFormatting sqref="J11:K30">
    <cfRule type="expression" dxfId="89" priority="10">
      <formula>IF($I11="Nee",TRUE,FALSE)</formula>
    </cfRule>
  </conditionalFormatting>
  <conditionalFormatting sqref="O11:O30">
    <cfRule type="cellIs" dxfId="88" priority="1" operator="equal">
      <formula>"0"</formula>
    </cfRule>
    <cfRule type="cellIs" dxfId="87" priority="2" operator="equal">
      <formula>"ND"</formula>
    </cfRule>
    <cfRule type="cellIs" dxfId="8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2"/>
  <sheetViews>
    <sheetView workbookViewId="0">
      <selection activeCell="L11" sqref="L11: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49</v>
      </c>
      <c r="C2" s="2" t="s">
        <v>66</v>
      </c>
    </row>
    <row r="3" spans="2:26" x14ac:dyDescent="0.25">
      <c r="B3" s="36" t="s">
        <v>44</v>
      </c>
      <c r="C3" s="7">
        <v>14.8</v>
      </c>
    </row>
    <row r="4" spans="2:26" x14ac:dyDescent="0.25">
      <c r="B4" s="40" t="s">
        <v>109</v>
      </c>
      <c r="C4" s="12" t="s">
        <v>20</v>
      </c>
    </row>
    <row r="5" spans="2:26" x14ac:dyDescent="0.25">
      <c r="B5" s="40" t="s">
        <v>47</v>
      </c>
      <c r="C5" s="26" t="str">
        <f>IFERROR(MIN(1-PRODUCT(Q11:Q30),MAX(S11:S30)),"GR")</f>
        <v>GR</v>
      </c>
    </row>
    <row r="6" spans="2:26" x14ac:dyDescent="0.25">
      <c r="B6" s="40" t="s">
        <v>41</v>
      </c>
      <c r="C6" s="26">
        <f>MIN(1-PRODUCT(R11:R30),MAX(T11:T30))</f>
        <v>1.1238044587088547E-3</v>
      </c>
    </row>
    <row r="7" spans="2:26" ht="15.75" thickBot="1" x14ac:dyDescent="0.3">
      <c r="B7" s="41" t="s">
        <v>48</v>
      </c>
      <c r="C7" s="17" t="str">
        <f>IF(1-PRODUCT(R11:R30)&gt;MAX(T11:T30),"Ja","Nee")</f>
        <v>Nee</v>
      </c>
    </row>
    <row r="9" spans="2:26" ht="15.75" thickBot="1" x14ac:dyDescent="0.3">
      <c r="Q9" t="s">
        <v>65</v>
      </c>
    </row>
    <row r="10" spans="2:26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8" t="s">
        <v>64</v>
      </c>
      <c r="Y10" s="38" t="s">
        <v>111</v>
      </c>
      <c r="Z10" s="39" t="s">
        <v>113</v>
      </c>
    </row>
    <row r="11" spans="2:26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>IF($Z11=TRUE,0,IF($Y11=TRUE,0,IF($X11=TRUE,IF(ISNUMBER($J11),J11,"-"),IF(ISNUMBER(G11),G11,"-"))))</f>
        <v>0</v>
      </c>
      <c r="M11" s="5">
        <f t="shared" ref="M11:M21" si="0">IF($Z11=TRUE,0,IF($Y11=TRUE,0,IF(I11="Ja",IF(ISNUMBER(K11),K11,"-"),IF(ISNUMBER(H11),H11,"-"))))</f>
        <v>0</v>
      </c>
      <c r="N11" s="6">
        <f t="shared" ref="N11:N22" si="1">IF(ISNUMBER(L11),IF(M11=0,1,M11/L11),"-")</f>
        <v>1</v>
      </c>
      <c r="O11" s="30" t="str">
        <f>IF($Z11=TRUE,"NR",IF($Y11=TRUE,"ND",IF($X11=TRUE,"D",W11)))</f>
        <v>+III</v>
      </c>
      <c r="Q11" s="31">
        <f t="shared" ref="Q11:Q22" si="2">IF(AND(F11="Geen faalkans",I11="Nee"),1,1-M11)</f>
        <v>1</v>
      </c>
      <c r="R11" s="10">
        <f>IF(M11="-",1,Q11)</f>
        <v>1</v>
      </c>
      <c r="S11" s="10">
        <f t="shared" ref="S11:S22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9" t="b">
        <f>IF($E11="Ja",IF($I11="Ja",OR(NOT(ISNUMBER($J11)),NOT(ISNUMBER($K11))),FALSE),FALSE)</f>
        <v>0</v>
      </c>
      <c r="Y11" s="9" t="b">
        <f>IF($E11="Ja",IF($I11="Nee",OR(NOT(ISNUMBER($G11)),NOT(ISNUMBER($H11))),FALSE),FALSE)</f>
        <v>0</v>
      </c>
      <c r="Z11" s="12" t="b">
        <f>IF($E11="Nee",TRUE,FALSE)</f>
        <v>0</v>
      </c>
    </row>
    <row r="12" spans="2:26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ref="L12:L22" si="4">IF($Z12=TRUE,0,IF($Y12=TRUE,0,IF($X12=TRUE,IF(ISNUMBER($J12),J12,"-"),IF(ISNUMBER(G12),G12,"-"))))</f>
        <v>2.3699999999999999E-4</v>
      </c>
      <c r="M12" s="10">
        <f t="shared" si="0"/>
        <v>5.4984000000000001E-4</v>
      </c>
      <c r="N12" s="11">
        <f t="shared" si="1"/>
        <v>2.3200000000000003</v>
      </c>
      <c r="O12" s="32" t="str">
        <f t="shared" ref="O12:O22" si="5">IF($Z12=TRUE,"NR",IF($Y12=TRUE,"ND",IF($X12=TRUE,"D",W12)))</f>
        <v>-I</v>
      </c>
      <c r="Q12" s="31">
        <f t="shared" si="2"/>
        <v>0.99945015999999998</v>
      </c>
      <c r="R12" s="10">
        <f t="shared" ref="R12:R22" si="6">IF(M12="-",1,Q12)</f>
        <v>0.99945015999999998</v>
      </c>
      <c r="S12" s="10">
        <f t="shared" si="3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9" t="b">
        <f t="shared" ref="X12:X22" si="8">IF($E12="Ja",IF($I12="Ja",OR(NOT(ISNUMBER($J12)),NOT(ISNUMBER($K12))),FALSE),FALSE)</f>
        <v>0</v>
      </c>
      <c r="Y12" s="9" t="b">
        <f t="shared" ref="Y12:Y22" si="9">IF($E12="Ja",IF($I12="Nee",OR(NOT(ISNUMBER($G12)),NOT(ISNUMBER($H12))),FALSE),FALSE)</f>
        <v>0</v>
      </c>
      <c r="Z12" s="12" t="b">
        <f t="shared" ref="Z12:Z22" si="10">IF($E12="Nee",TRUE,FALSE)</f>
        <v>0</v>
      </c>
    </row>
    <row r="13" spans="2:26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4"/>
        <v>1E-50</v>
      </c>
      <c r="M13" s="10">
        <f t="shared" si="0"/>
        <v>2.3200000000000003E-50</v>
      </c>
      <c r="N13" s="11">
        <f t="shared" si="1"/>
        <v>2.3200000000000003</v>
      </c>
      <c r="O13" s="32" t="str">
        <f t="shared" si="5"/>
        <v>-I</v>
      </c>
      <c r="Q13" s="31">
        <f t="shared" si="2"/>
        <v>1</v>
      </c>
      <c r="R13" s="10">
        <f t="shared" si="6"/>
        <v>1</v>
      </c>
      <c r="S13" s="10">
        <f t="shared" si="3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9" t="b">
        <f t="shared" si="8"/>
        <v>0</v>
      </c>
      <c r="Y13" s="9" t="b">
        <f t="shared" si="9"/>
        <v>0</v>
      </c>
      <c r="Z13" s="12" t="b">
        <f t="shared" si="10"/>
        <v>0</v>
      </c>
    </row>
    <row r="14" spans="2:26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4"/>
        <v>0</v>
      </c>
      <c r="M14" s="10">
        <f t="shared" si="0"/>
        <v>0</v>
      </c>
      <c r="N14" s="11">
        <f t="shared" si="1"/>
        <v>1</v>
      </c>
      <c r="O14" s="32" t="str">
        <f t="shared" si="5"/>
        <v>NR</v>
      </c>
      <c r="Q14" s="31">
        <f t="shared" si="2"/>
        <v>1</v>
      </c>
      <c r="R14" s="10">
        <f t="shared" si="6"/>
        <v>1</v>
      </c>
      <c r="S14" s="10">
        <f t="shared" si="3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9" t="b">
        <f t="shared" si="8"/>
        <v>0</v>
      </c>
      <c r="Y14" s="9" t="b">
        <f t="shared" si="9"/>
        <v>0</v>
      </c>
      <c r="Z14" s="12" t="b">
        <f t="shared" si="10"/>
        <v>1</v>
      </c>
    </row>
    <row r="15" spans="2:26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4"/>
        <v>2.3751999999999999E-4</v>
      </c>
      <c r="M15" s="10">
        <f t="shared" si="0"/>
        <v>5.5104640000000005E-4</v>
      </c>
      <c r="N15" s="11">
        <f t="shared" si="1"/>
        <v>2.3200000000000003</v>
      </c>
      <c r="O15" s="32" t="str">
        <f t="shared" si="5"/>
        <v>-I</v>
      </c>
      <c r="Q15" s="31">
        <f t="shared" si="2"/>
        <v>0.99944895359999997</v>
      </c>
      <c r="R15" s="10">
        <f t="shared" si="6"/>
        <v>0.99944895359999997</v>
      </c>
      <c r="S15" s="10">
        <f t="shared" si="3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9" t="b">
        <f t="shared" si="8"/>
        <v>0</v>
      </c>
      <c r="Y15" s="9" t="b">
        <f t="shared" si="9"/>
        <v>0</v>
      </c>
      <c r="Z15" s="12" t="b">
        <f t="shared" si="10"/>
        <v>0</v>
      </c>
    </row>
    <row r="16" spans="2:26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4"/>
        <v>0</v>
      </c>
      <c r="M16" s="10">
        <f t="shared" si="0"/>
        <v>0</v>
      </c>
      <c r="N16" s="11">
        <f t="shared" si="1"/>
        <v>1</v>
      </c>
      <c r="O16" s="32" t="str">
        <f t="shared" si="5"/>
        <v>NR</v>
      </c>
      <c r="Q16" s="31">
        <f t="shared" si="2"/>
        <v>1</v>
      </c>
      <c r="R16" s="10">
        <f t="shared" si="6"/>
        <v>1</v>
      </c>
      <c r="S16" s="10">
        <f t="shared" si="3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8"/>
        <v>0</v>
      </c>
      <c r="Y16" s="9" t="b">
        <f t="shared" si="9"/>
        <v>0</v>
      </c>
      <c r="Z16" s="12" t="b">
        <f t="shared" si="10"/>
        <v>1</v>
      </c>
    </row>
    <row r="17" spans="2:26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4"/>
        <v>0.1</v>
      </c>
      <c r="M17" s="10">
        <f t="shared" si="0"/>
        <v>2.3200000000000005E-5</v>
      </c>
      <c r="N17" s="11">
        <f t="shared" si="1"/>
        <v>2.3200000000000003E-4</v>
      </c>
      <c r="O17" s="32" t="str">
        <f t="shared" si="5"/>
        <v>-I</v>
      </c>
      <c r="Q17" s="31">
        <f t="shared" si="2"/>
        <v>0.9999768</v>
      </c>
      <c r="R17" s="10">
        <f t="shared" si="6"/>
        <v>0.9999768</v>
      </c>
      <c r="S17" s="10">
        <f t="shared" si="3"/>
        <v>1.4800000000000002</v>
      </c>
      <c r="T17" s="10">
        <f t="shared" si="7"/>
        <v>1.4800000000000002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si="8"/>
        <v>0</v>
      </c>
      <c r="Y17" s="9" t="b">
        <f t="shared" si="9"/>
        <v>0</v>
      </c>
      <c r="Z17" s="12" t="b">
        <f t="shared" si="10"/>
        <v>0</v>
      </c>
    </row>
    <row r="18" spans="2:26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11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4"/>
        <v>2.3800000000000001E-4</v>
      </c>
      <c r="M18" s="10">
        <f t="shared" si="0"/>
        <v>2.3200000000000003E-10</v>
      </c>
      <c r="N18" s="11">
        <f t="shared" si="1"/>
        <v>9.7478991596638658E-7</v>
      </c>
      <c r="O18" s="32" t="str">
        <f t="shared" si="5"/>
        <v>-I</v>
      </c>
      <c r="Q18" s="31">
        <f t="shared" si="2"/>
        <v>0.99999999976800003</v>
      </c>
      <c r="R18" s="10">
        <f t="shared" si="6"/>
        <v>0.99999999976800003</v>
      </c>
      <c r="S18" s="10">
        <f t="shared" si="3"/>
        <v>3.5224000000000002E-3</v>
      </c>
      <c r="T18" s="10">
        <f t="shared" si="7"/>
        <v>3.5224000000000002E-3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9" t="b">
        <f t="shared" si="8"/>
        <v>0</v>
      </c>
      <c r="Y18" s="9" t="b">
        <f t="shared" si="9"/>
        <v>0</v>
      </c>
      <c r="Z18" s="12" t="b">
        <f t="shared" si="10"/>
        <v>0</v>
      </c>
    </row>
    <row r="19" spans="2:26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 t="shared" si="4"/>
        <v>-</v>
      </c>
      <c r="M19" s="10" t="str">
        <f t="shared" si="0"/>
        <v>-</v>
      </c>
      <c r="N19" s="11" t="str">
        <f t="shared" si="1"/>
        <v>-</v>
      </c>
      <c r="O19" s="32" t="str">
        <f t="shared" si="5"/>
        <v>D</v>
      </c>
      <c r="Q19" s="31" t="e">
        <f t="shared" si="2"/>
        <v>#VALUE!</v>
      </c>
      <c r="R19" s="10">
        <f t="shared" si="6"/>
        <v>1</v>
      </c>
      <c r="S19" s="10" t="e">
        <f t="shared" si="3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1</v>
      </c>
      <c r="Y19" s="9" t="b">
        <f t="shared" si="9"/>
        <v>0</v>
      </c>
      <c r="Z19" s="12" t="b">
        <f t="shared" si="10"/>
        <v>0</v>
      </c>
    </row>
    <row r="20" spans="2:26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 t="shared" si="4"/>
        <v>0.5</v>
      </c>
      <c r="M20" s="10">
        <f t="shared" si="0"/>
        <v>0</v>
      </c>
      <c r="N20" s="11">
        <f t="shared" si="1"/>
        <v>1</v>
      </c>
      <c r="O20" s="32" t="str">
        <f t="shared" si="5"/>
        <v>+III</v>
      </c>
      <c r="Q20" s="31">
        <f t="shared" si="2"/>
        <v>1</v>
      </c>
      <c r="R20" s="10">
        <f t="shared" si="6"/>
        <v>1</v>
      </c>
      <c r="S20" s="10">
        <f t="shared" si="3"/>
        <v>7.4</v>
      </c>
      <c r="T20" s="10">
        <f t="shared" si="7"/>
        <v>7.4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>IF($E20="Ja",IF($I20="Ja",OR(NOT(ISNUMBER($J20)),NOT(ISNUMBER($K20))),FALSE),FALSE)</f>
        <v>0</v>
      </c>
      <c r="Y20" s="9" t="b">
        <f t="shared" si="9"/>
        <v>0</v>
      </c>
      <c r="Z20" s="12" t="b">
        <f t="shared" si="10"/>
        <v>0</v>
      </c>
    </row>
    <row r="21" spans="2:26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11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4"/>
        <v>0.1</v>
      </c>
      <c r="M21" s="10">
        <f t="shared" si="0"/>
        <v>2.3200000000000003E-8</v>
      </c>
      <c r="N21" s="11">
        <f t="shared" si="1"/>
        <v>2.3200000000000001E-7</v>
      </c>
      <c r="O21" s="32" t="str">
        <f t="shared" si="5"/>
        <v>-I</v>
      </c>
      <c r="Q21" s="31">
        <f t="shared" si="2"/>
        <v>0.99999997679999997</v>
      </c>
      <c r="R21" s="10">
        <f t="shared" si="6"/>
        <v>0.99999997679999997</v>
      </c>
      <c r="S21" s="10">
        <f t="shared" si="3"/>
        <v>1.4800000000000002</v>
      </c>
      <c r="T21" s="10">
        <f t="shared" si="7"/>
        <v>1.4800000000000002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9" t="b">
        <f t="shared" si="8"/>
        <v>0</v>
      </c>
      <c r="Y21" s="9" t="b">
        <f t="shared" si="9"/>
        <v>0</v>
      </c>
      <c r="Z21" s="12" t="b">
        <f t="shared" si="10"/>
        <v>0</v>
      </c>
    </row>
    <row r="22" spans="2:26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11"/>
        <v>0.22968</v>
      </c>
      <c r="I22" s="8" t="s">
        <v>20</v>
      </c>
      <c r="J22" s="10">
        <v>1E-8</v>
      </c>
      <c r="K22" s="26">
        <v>2.3200000000000003E-8</v>
      </c>
      <c r="L22" s="31">
        <f t="shared" si="4"/>
        <v>9.9000000000000005E-2</v>
      </c>
      <c r="M22" s="10">
        <f>IF($Z22=TRUE,0,IF($Y22=TRUE,0,IF(I22="Ja",IF(ISNUMBER(K22),K22,"-"),IF(ISNUMBER(H22),H22,"-"))))</f>
        <v>2.3200000000000003E-8</v>
      </c>
      <c r="N22" s="11">
        <f t="shared" si="1"/>
        <v>2.3434343434343436E-7</v>
      </c>
      <c r="O22" s="32" t="str">
        <f t="shared" si="5"/>
        <v>-I</v>
      </c>
      <c r="Q22" s="31">
        <f t="shared" si="2"/>
        <v>0.99999997679999997</v>
      </c>
      <c r="R22" s="10">
        <f t="shared" si="6"/>
        <v>0.99999997679999997</v>
      </c>
      <c r="S22" s="10">
        <f t="shared" si="3"/>
        <v>1.4652000000000001</v>
      </c>
      <c r="T22" s="10">
        <f t="shared" si="7"/>
        <v>1.4652000000000001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12" t="b">
        <f t="shared" si="10"/>
        <v>0</v>
      </c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4"/>
      <c r="Y30" s="14"/>
      <c r="Z30" s="17"/>
    </row>
    <row r="31" spans="2:26" x14ac:dyDescent="0.25">
      <c r="Q31" s="1"/>
    </row>
    <row r="32" spans="2:26" x14ac:dyDescent="0.25">
      <c r="Q32" s="1"/>
    </row>
  </sheetData>
  <conditionalFormatting sqref="G11:H30">
    <cfRule type="expression" dxfId="79" priority="11">
      <formula>IF($E11="Nee",TRUE,FALSE)</formula>
    </cfRule>
  </conditionalFormatting>
  <conditionalFormatting sqref="J11:K30">
    <cfRule type="expression" dxfId="78" priority="10">
      <formula>IF($I11="Nee",TRUE,FALSE)</formula>
    </cfRule>
  </conditionalFormatting>
  <conditionalFormatting sqref="O11:O30">
    <cfRule type="cellIs" dxfId="77" priority="1" operator="equal">
      <formula>"0"</formula>
    </cfRule>
    <cfRule type="cellIs" dxfId="76" priority="2" operator="equal">
      <formula>"ND"</formula>
    </cfRule>
    <cfRule type="cellIs" dxfId="7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27"/>
  <sheetViews>
    <sheetView workbookViewId="0">
      <selection activeCell="J11" sqref="J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49</v>
      </c>
      <c r="C2" s="2" t="s">
        <v>67</v>
      </c>
    </row>
    <row r="3" spans="2:22" x14ac:dyDescent="0.25">
      <c r="B3" s="36" t="s">
        <v>44</v>
      </c>
      <c r="C3" s="7">
        <v>2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IFERROR(MIN(1-PRODUCT(M11:M16),MAX(O11:O16)),"GR")</f>
        <v>0</v>
      </c>
    </row>
    <row r="6" spans="2:22" x14ac:dyDescent="0.25">
      <c r="B6" s="40" t="s">
        <v>41</v>
      </c>
      <c r="C6" s="26">
        <f>MIN(1-PRODUCT(N11:N16),MAX(P11:P16))</f>
        <v>0</v>
      </c>
    </row>
    <row r="7" spans="2:22" ht="15.75" thickBot="1" x14ac:dyDescent="0.3">
      <c r="B7" s="41" t="s">
        <v>48</v>
      </c>
      <c r="C7" s="17" t="str">
        <f>IF(1-PRODUCT(N11:N16)&gt;MAX(P11:P16),"Ja","Nee")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64</v>
      </c>
      <c r="U10" s="38" t="s">
        <v>111</v>
      </c>
      <c r="V10" s="39" t="s">
        <v>113</v>
      </c>
    </row>
    <row r="11" spans="2:22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IF($V11=TRUE,0,IF($U11=TRUE,0,IF(H11="Ja",IF(ISNUMBER(I11),I11,"-"),IF(ISNUMBER(G11),G11,"-"))))</f>
        <v>0</v>
      </c>
      <c r="K11" s="30" t="str">
        <f>IF($V11=TRUE,"NR",IF($U11=TRUE,"ND",IF($T11=TRUE,"D",S11)))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9" t="b">
        <f>IF($E11="Ja",IF($H11="Ja",NOT(ISNUMBER($I11)),FALSE),FALSE)</f>
        <v>0</v>
      </c>
      <c r="U11" s="9" t="b">
        <f>IF($E11="Ja",IF($H11="Nee",NOT(ISNUMBER($G11)),FALSE),FALSE)</f>
        <v>0</v>
      </c>
      <c r="V11" s="12" t="b">
        <f>IF(E11="Nee",TRUE,FALSE)</f>
        <v>1</v>
      </c>
    </row>
    <row r="12" spans="2:22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9"/>
      <c r="U12" s="9"/>
      <c r="V12" s="12"/>
    </row>
    <row r="13" spans="2:22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9"/>
      <c r="U13" s="9"/>
      <c r="V13" s="12"/>
    </row>
    <row r="14" spans="2:22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9"/>
      <c r="U14" s="9"/>
      <c r="V14" s="12"/>
    </row>
    <row r="15" spans="2:22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9"/>
      <c r="U15" s="9"/>
      <c r="V15" s="12"/>
    </row>
    <row r="16" spans="2:22" ht="15.75" thickBot="1" x14ac:dyDescent="0.3">
      <c r="B16" s="13"/>
      <c r="C16" s="14"/>
      <c r="D16" s="14"/>
      <c r="E16" s="24"/>
      <c r="F16" s="13"/>
      <c r="G16" s="27"/>
      <c r="H16" s="13"/>
      <c r="I16" s="27"/>
      <c r="J16" s="15"/>
      <c r="K16" s="34"/>
      <c r="M16" s="33"/>
      <c r="N16" s="15"/>
      <c r="O16" s="15"/>
      <c r="P16" s="15"/>
      <c r="Q16" s="14"/>
      <c r="R16" s="14"/>
      <c r="S16" s="14"/>
      <c r="T16" s="14"/>
      <c r="U16" s="14"/>
      <c r="V16" s="17"/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10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</sheetData>
  <conditionalFormatting sqref="G11:G16">
    <cfRule type="expression" dxfId="68" priority="11">
      <formula>IF($E11="Nee",TRUE,FALSE)</formula>
    </cfRule>
  </conditionalFormatting>
  <conditionalFormatting sqref="I11:I16">
    <cfRule type="expression" dxfId="67" priority="10">
      <formula>IF($H11="Nee",TRUE,FALSE)</formula>
    </cfRule>
  </conditionalFormatting>
  <conditionalFormatting sqref="K11:K16">
    <cfRule type="cellIs" dxfId="66" priority="1" operator="equal">
      <formula>"0"</formula>
    </cfRule>
    <cfRule type="cellIs" dxfId="65" priority="2" operator="equal">
      <formula>"ND"</formula>
    </cfRule>
    <cfRule type="cellIs" dxfId="6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E17:E32 F11:F16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28"/>
  <sheetViews>
    <sheetView workbookViewId="0">
      <selection activeCell="J11" sqref="J11: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49</v>
      </c>
      <c r="C2" s="2" t="s">
        <v>68</v>
      </c>
    </row>
    <row r="3" spans="2:22" x14ac:dyDescent="0.25">
      <c r="B3" s="36" t="s">
        <v>44</v>
      </c>
      <c r="C3" s="7">
        <v>2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IFERROR(MIN(1-PRODUCT(M11:M11),MAX(O11:O11)),"GR")</f>
        <v>0</v>
      </c>
    </row>
    <row r="6" spans="2:22" x14ac:dyDescent="0.25">
      <c r="B6" s="40" t="s">
        <v>41</v>
      </c>
      <c r="C6" s="26">
        <f>MIN(1-PRODUCT(N11:N11),MAX(P11:P11))</f>
        <v>0</v>
      </c>
    </row>
    <row r="7" spans="2:22" ht="15.75" thickBot="1" x14ac:dyDescent="0.3">
      <c r="B7" s="41" t="s">
        <v>48</v>
      </c>
      <c r="C7" s="17" t="str">
        <f>IF(1-PRODUCT(N11:N11)&gt;MAX(P11:P11),"Ja","Nee")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8" t="s">
        <v>64</v>
      </c>
      <c r="U10" s="38" t="s">
        <v>111</v>
      </c>
      <c r="V10" s="39" t="s">
        <v>113</v>
      </c>
    </row>
    <row r="11" spans="2:22" ht="15.75" thickBot="1" x14ac:dyDescent="0.3">
      <c r="B11" s="42" t="s">
        <v>8</v>
      </c>
      <c r="C11" s="43">
        <v>0</v>
      </c>
      <c r="D11" s="43">
        <v>24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f>IF($V11=TRUE,0,IF($U11=TRUE,0,IF(H11="Ja",IF(ISNUMBER(I11),I11,"-"),IF(ISNUMBER(G11),G11,"-"))))</f>
        <v>0</v>
      </c>
      <c r="K11" s="47" t="str">
        <f>IF($V11=TRUE,"NR",IF($U11=TRUE,"ND",IF($T11=TRUE,"D",S11)))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4" t="b">
        <f>IF($E11="Ja",IF($H11="Ja",NOT(ISNUMBER(#REF!)),FALSE),FALSE)</f>
        <v>0</v>
      </c>
      <c r="U11" s="14" t="b">
        <f>IF($E11="Ja",IF($H11="Nee",NOT(ISNUMBER($G11)),FALSE),FALSE)</f>
        <v>0</v>
      </c>
      <c r="V11" s="17" t="b">
        <f>IF(E11="Nee",TRUE,FALSE)</f>
        <v>1</v>
      </c>
    </row>
    <row r="12" spans="2:22" x14ac:dyDescent="0.25">
      <c r="M12" s="10"/>
      <c r="N12" s="9"/>
      <c r="O12" s="9"/>
      <c r="P12" s="9"/>
      <c r="Q12" s="9"/>
      <c r="R12" s="9"/>
      <c r="S12" s="9"/>
      <c r="T12" s="9"/>
      <c r="U12" s="9"/>
      <c r="V12" s="9"/>
    </row>
    <row r="13" spans="2:22" x14ac:dyDescent="0.25">
      <c r="M13" s="10"/>
      <c r="N13" s="9"/>
      <c r="O13" s="9"/>
      <c r="P13" s="9"/>
      <c r="Q13" s="9"/>
      <c r="R13" s="9"/>
      <c r="S13" s="9"/>
      <c r="T13" s="9"/>
      <c r="U13" s="9"/>
      <c r="V13" s="9"/>
    </row>
    <row r="14" spans="2:22" x14ac:dyDescent="0.25"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2:22" x14ac:dyDescent="0.25"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2:22" x14ac:dyDescent="0.25"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3:22" x14ac:dyDescent="0.25"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G11">
    <cfRule type="expression" dxfId="57" priority="11">
      <formula>IF($E11="Nee",TRUE,FALSE)</formula>
    </cfRule>
  </conditionalFormatting>
  <conditionalFormatting sqref="I11">
    <cfRule type="expression" dxfId="56" priority="10">
      <formula>IF($H11="Nee",TRUE,FALSE)</formula>
    </cfRule>
  </conditionalFormatting>
  <conditionalFormatting sqref="K11">
    <cfRule type="cellIs" dxfId="55" priority="1" operator="equal">
      <formula>"0"</formula>
    </cfRule>
    <cfRule type="cellIs" dxfId="54" priority="2" operator="equal">
      <formula>"ND"</formula>
    </cfRule>
    <cfRule type="cellIs" dxfId="5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0"/>
  <sheetViews>
    <sheetView workbookViewId="0">
      <selection activeCell="J11" sqref="J11: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49</v>
      </c>
      <c r="C2" s="2" t="s">
        <v>104</v>
      </c>
    </row>
    <row r="3" spans="2:22" x14ac:dyDescent="0.25">
      <c r="B3" s="36" t="s">
        <v>44</v>
      </c>
      <c r="C3" s="7">
        <v>3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IFERROR(MIN(1-PRODUCT(M11:M28),MAX(O11:O28)),"GR")</f>
        <v>1.9961410016728909E-3</v>
      </c>
    </row>
    <row r="6" spans="2:22" x14ac:dyDescent="0.25">
      <c r="B6" s="40" t="s">
        <v>41</v>
      </c>
      <c r="C6" s="26">
        <f>MIN(1-PRODUCT(N11:N28),MAX(P11:P28))</f>
        <v>1.9961410016728909E-3</v>
      </c>
    </row>
    <row r="7" spans="2:22" ht="15.75" thickBot="1" x14ac:dyDescent="0.3">
      <c r="B7" s="41" t="s">
        <v>48</v>
      </c>
      <c r="C7" s="17" t="str">
        <f>IF(1-PRODUCT(N11:N28)&gt;MAX(P11:P28),"Ja","Nee")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64</v>
      </c>
      <c r="U10" s="38" t="s">
        <v>111</v>
      </c>
      <c r="V10" s="39" t="s">
        <v>113</v>
      </c>
    </row>
    <row r="11" spans="2:22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>
        <f>IF($V11=TRUE,0,IF($U11=TRUE,0,IF(H11="Ja",IF(ISNUMBER(I11),I11,"-"),IF(ISNUMBER(G11),G11,"-"))))</f>
        <v>0</v>
      </c>
      <c r="K11" s="30" t="str">
        <f>IF($V11=TRUE,"NR",IF($U11=TRUE,"ND",IF($T11=TRUE,"D",S11)))</f>
        <v>ND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 t="shared" ref="O11:O12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9" t="b">
        <f>IF($E11="Ja",IF($H11="Ja",NOT(ISNUMBER($I11)),FALSE),FALSE)</f>
        <v>0</v>
      </c>
      <c r="U11" s="9" t="b">
        <f>IF($E11="Ja",IF($H11="Nee",NOT(ISNUMBER($G11)),FALSE),FALSE)</f>
        <v>1</v>
      </c>
      <c r="V11" s="12" t="b">
        <f>IF(E11="Nee",TRUE,FALSE)</f>
        <v>0</v>
      </c>
    </row>
    <row r="12" spans="2:22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>IF($V12=TRUE,0,IF($U12=TRUE,0,IF(H12="Ja",IF(ISNUMBER(I12),I12,"-"),IF(ISNUMBER(G12),G12,"-"))))</f>
        <v>0</v>
      </c>
      <c r="K12" s="32" t="str">
        <f>IF($V12=TRUE,"NR",IF($U12=TRUE,"ND",IF($T12=TRUE,"D",S12)))</f>
        <v>+III</v>
      </c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13" si="3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9" t="b">
        <f t="shared" ref="T12:T22" si="4">IF($E12="Ja",IF($H12="Ja",NOT(ISNUMBER($I12)),FALSE),FALSE)</f>
        <v>0</v>
      </c>
      <c r="U12" s="9" t="b">
        <f t="shared" ref="U12:U22" si="5">IF($E12="Ja",IF($H12="Nee",NOT(ISNUMBER($G12)),FALSE),FALSE)</f>
        <v>0</v>
      </c>
      <c r="V12" s="12" t="b">
        <f t="shared" ref="V12:V22" si="6">IF(E12="Nee",TRUE,FALSE)</f>
        <v>0</v>
      </c>
    </row>
    <row r="13" spans="2:22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>IF($V13=TRUE,0,IF($U13=TRUE,0,IF(H13="Ja",IF(ISNUMBER(I13),I13,"-"),IF(ISNUMBER(G13),G13,"-"))))</f>
        <v>5.9999999999999997E-7</v>
      </c>
      <c r="K13" s="32" t="str">
        <f>IF($V13=TRUE,"NR",IF($U13=TRUE,"ND",IF($T13=TRUE,"D",S13)))</f>
        <v>-I</v>
      </c>
      <c r="M13" s="31">
        <f t="shared" ref="M13:M22" si="7">IF(AND(F13="Geen faalkans",H13="Nee"),1,1-J13)</f>
        <v>0.99999939999999998</v>
      </c>
      <c r="N13" s="10">
        <f t="shared" ref="N13:N22" si="8">IF(J13="-",1,M13)</f>
        <v>0.99999939999999998</v>
      </c>
      <c r="O13" s="10">
        <f t="shared" ref="O13:O22" si="9">IF(AND(F13="Geen faalkans",H13="Nee"),0,J13*$C$3)</f>
        <v>1.7999999999999999E-6</v>
      </c>
      <c r="P13" s="10">
        <f t="shared" si="3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9" t="b">
        <f t="shared" si="4"/>
        <v>0</v>
      </c>
      <c r="U13" s="9" t="b">
        <f t="shared" si="5"/>
        <v>0</v>
      </c>
      <c r="V13" s="12" t="b">
        <f t="shared" si="6"/>
        <v>0</v>
      </c>
    </row>
    <row r="14" spans="2:22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>IF($V14=TRUE,0,IF($U14=TRUE,0,IF(H14="Ja",IF(ISNUMBER(I14),I14,"-"),IF(ISNUMBER(G14),G14,"-"))))</f>
        <v>5.0000000000000004E-6</v>
      </c>
      <c r="K14" s="32" t="str">
        <f>IF($V14=TRUE,"NR",IF($U14=TRUE,"ND",IF($T14=TRUE,"D",S14)))</f>
        <v>-I</v>
      </c>
      <c r="M14" s="31">
        <f t="shared" si="7"/>
        <v>0.99999499999999997</v>
      </c>
      <c r="N14" s="10">
        <f t="shared" si="8"/>
        <v>0.99999499999999997</v>
      </c>
      <c r="O14" s="10">
        <f t="shared" si="9"/>
        <v>1.5000000000000002E-5</v>
      </c>
      <c r="P14" s="10">
        <f t="shared" ref="P14:P22" si="10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9" t="b">
        <f t="shared" si="4"/>
        <v>0</v>
      </c>
      <c r="U14" s="9" t="b">
        <f t="shared" si="5"/>
        <v>0</v>
      </c>
      <c r="V14" s="12" t="b">
        <f t="shared" si="6"/>
        <v>0</v>
      </c>
    </row>
    <row r="15" spans="2:22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>IF($V15=TRUE,0,IF($U15=TRUE,0,IF(H15="Ja",IF(ISNUMBER(I15),I15,"-"),IF(ISNUMBER(G15),G15,"-"))))</f>
        <v>8.0000000000000005E-9</v>
      </c>
      <c r="K15" s="32" t="str">
        <f>IF($V15=TRUE,"NR",IF($U15=TRUE,"ND",IF($T15=TRUE,"D",S15)))</f>
        <v>-I</v>
      </c>
      <c r="M15" s="31">
        <f t="shared" si="7"/>
        <v>0.999999992</v>
      </c>
      <c r="N15" s="10">
        <f t="shared" si="8"/>
        <v>0.999999992</v>
      </c>
      <c r="O15" s="10">
        <f t="shared" si="9"/>
        <v>2.4000000000000003E-8</v>
      </c>
      <c r="P15" s="10">
        <f t="shared" si="10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9" t="b">
        <f t="shared" si="4"/>
        <v>0</v>
      </c>
      <c r="U15" s="9" t="b">
        <f t="shared" si="5"/>
        <v>0</v>
      </c>
      <c r="V15" s="12" t="b">
        <f t="shared" si="6"/>
        <v>0</v>
      </c>
    </row>
    <row r="16" spans="2:22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>IF($V16=TRUE,0,IF($U16=TRUE,0,IF(H16="Ja",IF(ISNUMBER(I16),I16,"-"),IF(ISNUMBER(G16),G16,"-"))))</f>
        <v>0</v>
      </c>
      <c r="K16" s="32" t="str">
        <f>IF($V16=TRUE,"NR",IF($U16=TRUE,"ND",IF($T16=TRUE,"D",S16)))</f>
        <v>+III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4"/>
        <v>0</v>
      </c>
      <c r="U16" s="9" t="b">
        <f t="shared" si="5"/>
        <v>0</v>
      </c>
      <c r="V16" s="12" t="b">
        <f t="shared" si="6"/>
        <v>0</v>
      </c>
    </row>
    <row r="17" spans="2:22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>IF($V17=TRUE,0,IF($U17=TRUE,0,IF(H17="Ja",IF(ISNUMBER(I17),I17,"-"),IF(ISNUMBER(G17),G17,"-"))))</f>
        <v>2.546E-5</v>
      </c>
      <c r="K17" s="32" t="str">
        <f>IF($V17=TRUE,"NR",IF($U17=TRUE,"ND",IF($T17=TRUE,"D",S17)))</f>
        <v>-I</v>
      </c>
      <c r="M17" s="31">
        <f t="shared" si="7"/>
        <v>0.99997453999999997</v>
      </c>
      <c r="N17" s="10">
        <f t="shared" si="8"/>
        <v>0.99997453999999997</v>
      </c>
      <c r="O17" s="10">
        <f t="shared" si="9"/>
        <v>7.6379999999999997E-5</v>
      </c>
      <c r="P17" s="10">
        <f t="shared" si="10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4"/>
        <v>0</v>
      </c>
      <c r="U17" s="9" t="b">
        <f t="shared" si="5"/>
        <v>0</v>
      </c>
      <c r="V17" s="12" t="b">
        <f t="shared" si="6"/>
        <v>0</v>
      </c>
    </row>
    <row r="18" spans="2:22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>IF($V18=TRUE,0,IF($U18=TRUE,0,IF(H18="Ja",IF(ISNUMBER(I18),I18,"-"),IF(ISNUMBER(G18),G18,"-"))))</f>
        <v>6.6600000000000003E-4</v>
      </c>
      <c r="K18" s="32" t="str">
        <f>IF($V18=TRUE,"NR",IF($U18=TRUE,"ND",IF($T18=TRUE,"D",S18)))</f>
        <v>-I</v>
      </c>
      <c r="M18" s="31">
        <f t="shared" si="7"/>
        <v>0.99933399999999994</v>
      </c>
      <c r="N18" s="10">
        <f t="shared" si="8"/>
        <v>0.99933399999999994</v>
      </c>
      <c r="O18" s="10">
        <f t="shared" si="9"/>
        <v>1.9980000000000002E-3</v>
      </c>
      <c r="P18" s="10">
        <f t="shared" si="10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4"/>
        <v>0</v>
      </c>
      <c r="U18" s="9" t="b">
        <f t="shared" si="5"/>
        <v>0</v>
      </c>
      <c r="V18" s="12" t="b">
        <f t="shared" si="6"/>
        <v>0</v>
      </c>
    </row>
    <row r="19" spans="2:22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>IF($V19=TRUE,0,IF($U19=TRUE,0,IF(H19="Ja",IF(ISNUMBER(I19),I19,"-"),IF(ISNUMBER(G19),G19,"-"))))</f>
        <v>1.2999999999999999E-3</v>
      </c>
      <c r="K19" s="32" t="str">
        <f>IF($V19=TRUE,"NR",IF($U19=TRUE,"ND",IF($T19=TRUE,"D",S19)))</f>
        <v>-I</v>
      </c>
      <c r="M19" s="31">
        <f t="shared" si="7"/>
        <v>0.99870000000000003</v>
      </c>
      <c r="N19" s="10">
        <f t="shared" si="8"/>
        <v>0.99870000000000003</v>
      </c>
      <c r="O19" s="10">
        <f t="shared" si="9"/>
        <v>3.8999999999999998E-3</v>
      </c>
      <c r="P19" s="10">
        <f t="shared" si="10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4"/>
        <v>0</v>
      </c>
      <c r="U19" s="9" t="b">
        <f t="shared" si="5"/>
        <v>0</v>
      </c>
      <c r="V19" s="12" t="b">
        <f t="shared" si="6"/>
        <v>0</v>
      </c>
    </row>
    <row r="20" spans="2:22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>IF($V20=TRUE,0,IF($U20=TRUE,0,IF(H20="Ja",IF(ISNUMBER(I20),I20,"-"),IF(ISNUMBER(G20),G20,"-"))))</f>
        <v>0</v>
      </c>
      <c r="K20" s="32" t="str">
        <f>IF($V20=TRUE,"NR",IF($U20=TRUE,"ND",IF($T20=TRUE,"D",S20)))</f>
        <v>+III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4"/>
        <v>0</v>
      </c>
      <c r="U20" s="9" t="b">
        <f t="shared" si="5"/>
        <v>0</v>
      </c>
      <c r="V20" s="12" t="b">
        <f t="shared" si="6"/>
        <v>0</v>
      </c>
    </row>
    <row r="21" spans="2:22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>IF($V21=TRUE,0,IF($U21=TRUE,0,IF(H21="Ja",IF(ISNUMBER(I21),I21,"-"),IF(ISNUMBER(G21),G21,"-"))))</f>
        <v>0</v>
      </c>
      <c r="K21" s="32" t="str">
        <f>IF($V21=TRUE,"NR",IF($U21=TRUE,"ND",IF($T21=TRUE,"D",S21)))</f>
        <v>+III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4"/>
        <v>0</v>
      </c>
      <c r="U21" s="9" t="b">
        <f t="shared" si="5"/>
        <v>0</v>
      </c>
      <c r="V21" s="12" t="b">
        <f t="shared" si="6"/>
        <v>0</v>
      </c>
    </row>
    <row r="22" spans="2:22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>IF($V22=TRUE,0,IF($U22=TRUE,0,IF(H22="Ja",IF(ISNUMBER(I22),I22,"-"),IF(ISNUMBER(G22),G22,"-"))))</f>
        <v>0</v>
      </c>
      <c r="K22" s="32" t="str">
        <f>IF($V22=TRUE,"NR",IF($U22=TRUE,"ND",IF($T22=TRUE,"D",S22)))</f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4"/>
        <v>0</v>
      </c>
      <c r="U22" s="9" t="b">
        <f t="shared" si="5"/>
        <v>0</v>
      </c>
      <c r="V22" s="12" t="b">
        <f t="shared" si="6"/>
        <v>1</v>
      </c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3"/>
      <c r="N28" s="15"/>
      <c r="O28" s="15"/>
      <c r="P28" s="15"/>
      <c r="Q28" s="14"/>
      <c r="R28" s="14"/>
      <c r="S28" s="14"/>
      <c r="T28" s="14"/>
      <c r="U28" s="14"/>
      <c r="V28" s="17"/>
    </row>
    <row r="29" spans="2:22" x14ac:dyDescent="0.25">
      <c r="M29" s="1"/>
    </row>
    <row r="30" spans="2:22" x14ac:dyDescent="0.25">
      <c r="M30" s="1"/>
    </row>
  </sheetData>
  <conditionalFormatting sqref="G11:G28">
    <cfRule type="expression" dxfId="46" priority="5">
      <formula>IF($E11="Nee",TRUE,FALSE)</formula>
    </cfRule>
  </conditionalFormatting>
  <conditionalFormatting sqref="I11:I28">
    <cfRule type="expression" dxfId="45" priority="4">
      <formula>IF($H11="Nee",TRUE,FALSE)</formula>
    </cfRule>
  </conditionalFormatting>
  <conditionalFormatting sqref="K11:K28">
    <cfRule type="cellIs" dxfId="44" priority="1" operator="equal">
      <formula>"0"</formula>
    </cfRule>
    <cfRule type="cellIs" dxfId="43" priority="2" operator="equal">
      <formula>"ND"</formula>
    </cfRule>
    <cfRule type="cellIs" dxfId="4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0"/>
  <sheetViews>
    <sheetView workbookViewId="0">
      <selection activeCell="J11" sqref="J11: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49</v>
      </c>
      <c r="C2" s="2" t="s">
        <v>91</v>
      </c>
    </row>
    <row r="3" spans="2:22" x14ac:dyDescent="0.25">
      <c r="B3" s="36" t="s">
        <v>44</v>
      </c>
      <c r="C3" s="7">
        <v>1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 t="str">
        <f>IFERROR(MIN(1-PRODUCT(M11:M28),MAX(O11:O28)),"GR")</f>
        <v>GR</v>
      </c>
    </row>
    <row r="6" spans="2:22" x14ac:dyDescent="0.25">
      <c r="B6" s="40" t="s">
        <v>41</v>
      </c>
      <c r="C6" s="26">
        <f>MIN(1-PRODUCT(N11:N28),MAX(P11:P28))</f>
        <v>3.2699999999999999E-3</v>
      </c>
    </row>
    <row r="7" spans="2:22" ht="15.75" thickBot="1" x14ac:dyDescent="0.3">
      <c r="B7" s="41" t="s">
        <v>48</v>
      </c>
      <c r="C7" s="17" t="str">
        <f>IF(1-PRODUCT(N11:N28)&gt;MAX(P11:P28),"Ja","Nee")</f>
        <v>Ja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112</v>
      </c>
      <c r="U10" s="38" t="s">
        <v>111</v>
      </c>
      <c r="V10" s="48" t="s">
        <v>113</v>
      </c>
    </row>
    <row r="11" spans="2:22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IF($V11=TRUE,0,IF($U11=TRUE,0,IF(H11="Ja",IF(ISNUMBER(I11),I11,"-"),IF(ISNUMBER(G11),G11,"-"))))</f>
        <v>0</v>
      </c>
      <c r="K11" s="30" t="str">
        <f>IF($V11=TRUE,"NR",IF($U11=TRUE,"ND",IF($T11=TRUE,"D",S11)))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9" t="b">
        <f>IF($E11="Ja",IF($H11="Ja",NOT(ISNUMBER($I11)),FALSE),FALSE)</f>
        <v>0</v>
      </c>
      <c r="U11" s="9" t="b">
        <f>IF($E11="Ja",IF($H11="Nee",NOT(ISNUMBER($G11)),FALSE),FALSE)</f>
        <v>0</v>
      </c>
      <c r="V11" s="12" t="b">
        <f>IF(E11="Nee",TRUE,FALSE)</f>
        <v>1</v>
      </c>
    </row>
    <row r="12" spans="2:22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>
        <f>IF($V12=TRUE,0,IF($U12=TRUE,0,IF(H12="Ja",IF(ISNUMBER(I12),I12,"-"),IF(ISNUMBER(G12),G12,"-"))))</f>
        <v>0</v>
      </c>
      <c r="K12" s="32" t="str">
        <f>IF($V12=TRUE,"NR",IF($U12=TRUE,"ND",IF($T12=TRUE,"D",S12)))</f>
        <v>ND</v>
      </c>
      <c r="M12" s="31">
        <f t="shared" ref="M12:M22" si="3">IF(AND(F12="Geen faalkans",H12="Nee"),1,1-J12)</f>
        <v>1</v>
      </c>
      <c r="N12" s="10">
        <f t="shared" ref="N12:N22" si="4">IF(J12="-",1,M12)</f>
        <v>1</v>
      </c>
      <c r="O12" s="10">
        <f t="shared" ref="O12:O22" si="5">IF(AND(F12="Geen faalkans",H12="Nee"),0,J12*$C$3)</f>
        <v>0</v>
      </c>
      <c r="P12" s="10">
        <f t="shared" ref="P12:P22" si="6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9" t="b">
        <f t="shared" ref="T12:T22" si="7">IF($E12="Ja",IF($H12="Ja",NOT(ISNUMBER($I12)),FALSE),FALSE)</f>
        <v>0</v>
      </c>
      <c r="U12" s="9" t="b">
        <f t="shared" ref="U12:U22" si="8">IF($E12="Ja",IF($H12="Nee",NOT(ISNUMBER($G12)),FALSE),FALSE)</f>
        <v>1</v>
      </c>
      <c r="V12" s="12" t="b">
        <f t="shared" ref="V12:V22" si="9">IF(E12="Nee",TRUE,FALSE)</f>
        <v>0</v>
      </c>
    </row>
    <row r="13" spans="2:22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>IF($V13=TRUE,0,IF($U13=TRUE,0,IF(H13="Ja",IF(ISNUMBER(I13),I13,"-"),IF(ISNUMBER(G13),G13,"-"))))</f>
        <v>0</v>
      </c>
      <c r="K13" s="32" t="str">
        <f>IF($V13=TRUE,"NR",IF($U13=TRUE,"ND",IF($T13=TRUE,"D",S13)))</f>
        <v>+III</v>
      </c>
      <c r="M13" s="31">
        <f t="shared" si="3"/>
        <v>1</v>
      </c>
      <c r="N13" s="10">
        <f t="shared" si="4"/>
        <v>1</v>
      </c>
      <c r="O13" s="10">
        <f t="shared" si="5"/>
        <v>0</v>
      </c>
      <c r="P13" s="10">
        <f t="shared" si="6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9" t="b">
        <f t="shared" si="7"/>
        <v>0</v>
      </c>
      <c r="U13" s="9" t="b">
        <f t="shared" si="8"/>
        <v>0</v>
      </c>
      <c r="V13" s="12" t="b">
        <f t="shared" si="9"/>
        <v>0</v>
      </c>
    </row>
    <row r="14" spans="2:22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>IF($V14=TRUE,0,IF($U14=TRUE,0,IF(H14="Ja",IF(ISNUMBER(I14),I14,"-"),IF(ISNUMBER(G14),G14,"-"))))</f>
        <v>2.2800000000000001E-4</v>
      </c>
      <c r="K14" s="32" t="str">
        <f>IF($V14=TRUE,"NR",IF($U14=TRUE,"ND",IF($T14=TRUE,"D",S14)))</f>
        <v>-I</v>
      </c>
      <c r="M14" s="31">
        <f t="shared" si="3"/>
        <v>0.99977199999999999</v>
      </c>
      <c r="N14" s="10">
        <f t="shared" si="4"/>
        <v>0.99977199999999999</v>
      </c>
      <c r="O14" s="10">
        <f t="shared" si="5"/>
        <v>2.2800000000000001E-4</v>
      </c>
      <c r="P14" s="10">
        <f t="shared" si="6"/>
        <v>2.2800000000000001E-4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9" t="b">
        <f t="shared" si="7"/>
        <v>0</v>
      </c>
      <c r="U14" s="9" t="b">
        <f t="shared" si="8"/>
        <v>0</v>
      </c>
      <c r="V14" s="12" t="b">
        <f t="shared" si="9"/>
        <v>0</v>
      </c>
    </row>
    <row r="15" spans="2:22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>IF($V15=TRUE,0,IF($U15=TRUE,0,IF(H15="Ja",IF(ISNUMBER(I15),I15,"-"),IF(ISNUMBER(G15),G15,"-"))))</f>
        <v>3.2699999999999999E-3</v>
      </c>
      <c r="K15" s="32" t="str">
        <f>IF($V15=TRUE,"NR",IF($U15=TRUE,"ND",IF($T15=TRUE,"D",S15)))</f>
        <v>-I</v>
      </c>
      <c r="M15" s="31">
        <f t="shared" si="3"/>
        <v>0.99673</v>
      </c>
      <c r="N15" s="10">
        <f t="shared" si="4"/>
        <v>0.99673</v>
      </c>
      <c r="O15" s="10">
        <f t="shared" si="5"/>
        <v>3.2699999999999999E-3</v>
      </c>
      <c r="P15" s="10">
        <f t="shared" si="6"/>
        <v>3.2699999999999999E-3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9" t="b">
        <f t="shared" si="7"/>
        <v>0</v>
      </c>
      <c r="U15" s="9" t="b">
        <f t="shared" si="8"/>
        <v>0</v>
      </c>
      <c r="V15" s="12" t="b">
        <f t="shared" si="9"/>
        <v>0</v>
      </c>
    </row>
    <row r="16" spans="2:22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>IF($V16=TRUE,0,IF($U16=TRUE,0,IF(H16="Ja",IF(ISNUMBER(I16),I16,"-"),IF(ISNUMBER(G16),G16,"-"))))</f>
        <v>0</v>
      </c>
      <c r="K16" s="32" t="str">
        <f>IF($V16=TRUE,"NR",IF($U16=TRUE,"ND",IF($T16=TRUE,"D",S16)))</f>
        <v>NR</v>
      </c>
      <c r="M16" s="31">
        <f t="shared" si="3"/>
        <v>1</v>
      </c>
      <c r="N16" s="10">
        <f t="shared" si="4"/>
        <v>1</v>
      </c>
      <c r="O16" s="10">
        <f t="shared" si="5"/>
        <v>0</v>
      </c>
      <c r="P16" s="10">
        <f t="shared" si="6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7"/>
        <v>0</v>
      </c>
      <c r="U16" s="9" t="b">
        <f t="shared" si="8"/>
        <v>0</v>
      </c>
      <c r="V16" s="12" t="b">
        <f t="shared" si="9"/>
        <v>1</v>
      </c>
    </row>
    <row r="17" spans="2:22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>IF($V17=TRUE,0,IF($U17=TRUE,0,IF(H17="Ja",IF(ISNUMBER(I17),I17,"-"),IF(ISNUMBER(G17),G17,"-"))))</f>
        <v>0</v>
      </c>
      <c r="K17" s="32" t="str">
        <f>IF($V17=TRUE,"NR",IF($U17=TRUE,"ND",IF($T17=TRUE,"D",S17)))</f>
        <v>NR</v>
      </c>
      <c r="M17" s="31">
        <f t="shared" si="3"/>
        <v>1</v>
      </c>
      <c r="N17" s="10">
        <f t="shared" si="4"/>
        <v>1</v>
      </c>
      <c r="O17" s="10">
        <f t="shared" si="5"/>
        <v>0</v>
      </c>
      <c r="P17" s="10">
        <f t="shared" si="6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7"/>
        <v>0</v>
      </c>
      <c r="U17" s="9" t="b">
        <f t="shared" si="8"/>
        <v>0</v>
      </c>
      <c r="V17" s="12" t="b">
        <f t="shared" si="9"/>
        <v>1</v>
      </c>
    </row>
    <row r="18" spans="2:22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>IF($V18=TRUE,0,IF($U18=TRUE,0,IF(H18="Ja",IF(ISNUMBER(I18),I18,"-"),IF(ISNUMBER(G18),G18,"-"))))</f>
        <v>0</v>
      </c>
      <c r="K18" s="32" t="str">
        <f>IF($V18=TRUE,"NR",IF($U18=TRUE,"ND",IF($T18=TRUE,"D",S18)))</f>
        <v>+III</v>
      </c>
      <c r="M18" s="31">
        <f t="shared" si="3"/>
        <v>1</v>
      </c>
      <c r="N18" s="10">
        <f t="shared" si="4"/>
        <v>1</v>
      </c>
      <c r="O18" s="10">
        <f t="shared" si="5"/>
        <v>0</v>
      </c>
      <c r="P18" s="10">
        <f t="shared" si="6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7"/>
        <v>0</v>
      </c>
      <c r="U18" s="9" t="b">
        <f t="shared" si="8"/>
        <v>0</v>
      </c>
      <c r="V18" s="12" t="b">
        <f t="shared" si="9"/>
        <v>0</v>
      </c>
    </row>
    <row r="19" spans="2:22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IF($V19=TRUE,0,IF($U19=TRUE,0,IF(H19="Ja",IF(ISNUMBER(I19),I19,"-"),IF(ISNUMBER(G19),G19,"-"))))</f>
        <v>-</v>
      </c>
      <c r="K19" s="32" t="str">
        <f>IF($V19=TRUE,"NR",IF($U19=TRUE,"ND",IF($T19=TRUE,"D",S19)))</f>
        <v>D</v>
      </c>
      <c r="M19" s="31" t="e">
        <f t="shared" si="3"/>
        <v>#VALUE!</v>
      </c>
      <c r="N19" s="10">
        <f t="shared" si="4"/>
        <v>1</v>
      </c>
      <c r="O19" s="10" t="e">
        <f t="shared" si="5"/>
        <v>#VALUE!</v>
      </c>
      <c r="P19" s="10">
        <f t="shared" si="6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7"/>
        <v>1</v>
      </c>
      <c r="U19" s="9" t="b">
        <f t="shared" si="8"/>
        <v>0</v>
      </c>
      <c r="V19" s="12" t="b">
        <f t="shared" si="9"/>
        <v>0</v>
      </c>
    </row>
    <row r="20" spans="2:22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>IF($V20=TRUE,0,IF($U20=TRUE,0,IF(H20="Ja",IF(ISNUMBER(I20),I20,"-"),IF(ISNUMBER(G20),G20,"-"))))</f>
        <v>1.9999999999999999E-6</v>
      </c>
      <c r="K20" s="32" t="str">
        <f>IF($V20=TRUE,"NR",IF($U20=TRUE,"ND",IF($T20=TRUE,"D",S20)))</f>
        <v>-I</v>
      </c>
      <c r="M20" s="31">
        <f t="shared" si="3"/>
        <v>0.99999800000000005</v>
      </c>
      <c r="N20" s="10">
        <f t="shared" si="4"/>
        <v>0.99999800000000005</v>
      </c>
      <c r="O20" s="10">
        <f t="shared" si="5"/>
        <v>1.9999999999999999E-6</v>
      </c>
      <c r="P20" s="10">
        <f t="shared" si="6"/>
        <v>1.9999999999999999E-6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7"/>
        <v>0</v>
      </c>
      <c r="U20" s="9" t="b">
        <f t="shared" si="8"/>
        <v>0</v>
      </c>
      <c r="V20" s="12" t="b">
        <f t="shared" si="9"/>
        <v>0</v>
      </c>
    </row>
    <row r="21" spans="2:22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>IF($V21=TRUE,0,IF($U21=TRUE,0,IF(H21="Ja",IF(ISNUMBER(I21),I21,"-"),IF(ISNUMBER(G21),G21,"-"))))</f>
        <v>5.0000000000000001E-4</v>
      </c>
      <c r="K21" s="32" t="str">
        <f>IF($V21=TRUE,"NR",IF($U21=TRUE,"ND",IF($T21=TRUE,"D",S21)))</f>
        <v>-I</v>
      </c>
      <c r="M21" s="31">
        <f t="shared" si="3"/>
        <v>0.99950000000000006</v>
      </c>
      <c r="N21" s="10">
        <f t="shared" si="4"/>
        <v>0.99950000000000006</v>
      </c>
      <c r="O21" s="10">
        <f t="shared" si="5"/>
        <v>5.0000000000000001E-4</v>
      </c>
      <c r="P21" s="10">
        <f t="shared" si="6"/>
        <v>5.0000000000000001E-4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7"/>
        <v>0</v>
      </c>
      <c r="U21" s="9" t="b">
        <f t="shared" si="8"/>
        <v>0</v>
      </c>
      <c r="V21" s="12" t="b">
        <f t="shared" si="9"/>
        <v>0</v>
      </c>
    </row>
    <row r="22" spans="2:22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>IF($V22=TRUE,0,IF($U22=TRUE,0,IF(H22="Ja",IF(ISNUMBER(I22),I22,"-"),IF(ISNUMBER(G22),G22,"-"))))</f>
        <v>2.0000000000000001E-9</v>
      </c>
      <c r="K22" s="32" t="str">
        <f>IF($V22=TRUE,"NR",IF($U22=TRUE,"ND",IF($T22=TRUE,"D",S22)))</f>
        <v>-I</v>
      </c>
      <c r="M22" s="31">
        <f t="shared" si="3"/>
        <v>0.99999999799999995</v>
      </c>
      <c r="N22" s="10">
        <f t="shared" si="4"/>
        <v>0.99999999799999995</v>
      </c>
      <c r="O22" s="10">
        <f t="shared" si="5"/>
        <v>2.0000000000000001E-9</v>
      </c>
      <c r="P22" s="10">
        <f t="shared" si="6"/>
        <v>2.0000000000000001E-9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7"/>
        <v>0</v>
      </c>
      <c r="U22" s="9" t="b">
        <f t="shared" si="8"/>
        <v>0</v>
      </c>
      <c r="V22" s="12" t="b">
        <f t="shared" si="9"/>
        <v>0</v>
      </c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3"/>
      <c r="N28" s="15"/>
      <c r="O28" s="15"/>
      <c r="P28" s="15"/>
      <c r="Q28" s="14"/>
      <c r="R28" s="14"/>
      <c r="S28" s="14"/>
      <c r="T28" s="14"/>
      <c r="U28" s="14"/>
      <c r="V28" s="17"/>
    </row>
    <row r="29" spans="2:22" x14ac:dyDescent="0.25">
      <c r="M29" s="1"/>
    </row>
    <row r="30" spans="2:22" x14ac:dyDescent="0.25">
      <c r="M30" s="1"/>
    </row>
  </sheetData>
  <conditionalFormatting sqref="G11:G28">
    <cfRule type="expression" dxfId="35" priority="5">
      <formula>IF($E11="Nee",TRUE,FALSE)</formula>
    </cfRule>
  </conditionalFormatting>
  <conditionalFormatting sqref="I11:I28">
    <cfRule type="expression" dxfId="34" priority="4">
      <formula>IF($H11="Nee",TRUE,FALSE)</formula>
    </cfRule>
  </conditionalFormatting>
  <conditionalFormatting sqref="K11:K28">
    <cfRule type="cellIs" dxfId="33" priority="1" operator="equal">
      <formula>"0"</formula>
    </cfRule>
    <cfRule type="cellIs" dxfId="32" priority="2" operator="equal">
      <formula>"ND"</formula>
    </cfRule>
    <cfRule type="cellIs" dxfId="3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29"/>
  <sheetViews>
    <sheetView workbookViewId="0">
      <selection activeCell="U10" sqref="U10:V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2" ht="15.75" thickBot="1" x14ac:dyDescent="0.3">
      <c r="B2" s="2" t="s">
        <v>49</v>
      </c>
      <c r="C2" s="2" t="s">
        <v>88</v>
      </c>
    </row>
    <row r="3" spans="2:22" x14ac:dyDescent="0.25">
      <c r="B3" s="36" t="s">
        <v>44</v>
      </c>
      <c r="C3" s="7">
        <v>2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IFERROR(MIN(1-PRODUCT(M11:M27),MAX(O11:O27)),"GR")</f>
        <v>2.8437656524269217E-2</v>
      </c>
    </row>
    <row r="6" spans="2:22" x14ac:dyDescent="0.25">
      <c r="B6" s="40" t="s">
        <v>41</v>
      </c>
      <c r="C6" s="26">
        <f>MIN(1-PRODUCT(N11:N27),MAX(P11:P27))</f>
        <v>2.8437656524269217E-2</v>
      </c>
    </row>
    <row r="7" spans="2:22" ht="15.75" thickBot="1" x14ac:dyDescent="0.3">
      <c r="B7" s="41" t="s">
        <v>48</v>
      </c>
      <c r="C7" s="17" t="str">
        <f>IF(1-PRODUCT(N11:N27)&gt;MAX(P11:P27),"Ja","Nee")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112</v>
      </c>
      <c r="U10" s="38" t="s">
        <v>111</v>
      </c>
      <c r="V10" s="39" t="s">
        <v>113</v>
      </c>
    </row>
    <row r="11" spans="2:22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25"/>
      <c r="H11" s="3" t="s">
        <v>21</v>
      </c>
      <c r="I11" s="25"/>
      <c r="J11" s="5">
        <f>IF($V11=TRUE,0,IF($U11=TRUE,0,IF(H11="Ja",IF(ISNUMBER(I11),I11,"-"),IF(ISNUMBER(G11),G11,"-"))))</f>
        <v>0</v>
      </c>
      <c r="K11" s="30" t="str">
        <f>IF($V11=TRUE,"NR",IF($U11=TRUE,"ND",IF($T11=TRUE,"D",S11)))</f>
        <v>ND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9" t="b">
        <f>IF($E11="Ja",IF($H11="Ja",NOT(ISNUMBER($I11)),FALSE),FALSE)</f>
        <v>0</v>
      </c>
      <c r="U11" s="9" t="b">
        <f>IF($E11="Ja",IF($H11="Nee",NOT(ISNUMBER($G11)),FALSE),FALSE)</f>
        <v>1</v>
      </c>
      <c r="V11" s="12" t="b">
        <f>IF(E11="Nee",TRUE,FALSE)</f>
        <v>0</v>
      </c>
    </row>
    <row r="12" spans="2:22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ref="J12:J22" si="2">IF($V12=TRUE,0,IF($U12=TRUE,0,IF(H12="Ja",IF(ISNUMBER(I12),I12,"-"),IF(ISNUMBER(G12),G12,"-"))))</f>
        <v>0</v>
      </c>
      <c r="K12" s="32" t="str">
        <f t="shared" ref="K12:K22" si="3">IF($V12=TRUE,"NR",IF($U12=TRUE,"ND",IF($T12=TRUE,"D",S12)))</f>
        <v>+III</v>
      </c>
      <c r="M12" s="31">
        <f t="shared" si="0"/>
        <v>1</v>
      </c>
      <c r="N12" s="10">
        <f t="shared" si="1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9" t="b">
        <f t="shared" ref="T12:T22" si="6">IF($E12="Ja",IF($H12="Ja",NOT(ISNUMBER($I12)),FALSE),FALSE)</f>
        <v>0</v>
      </c>
      <c r="U12" s="9" t="b">
        <f t="shared" ref="U12:U22" si="7">IF($E12="Ja",IF($H12="Nee",NOT(ISNUMBER($G12)),FALSE),FALSE)</f>
        <v>0</v>
      </c>
      <c r="V12" s="12" t="b">
        <f t="shared" ref="V12:V22" si="8">IF(E12="Nee",TRUE,FALSE)</f>
        <v>0</v>
      </c>
    </row>
    <row r="13" spans="2:22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2"/>
        <v>2.4E-2</v>
      </c>
      <c r="K13" s="32" t="str">
        <f t="shared" si="3"/>
        <v>-I</v>
      </c>
      <c r="M13" s="31">
        <f t="shared" ref="M13:M22" si="9">IF(AND(F13="Geen faalkans",H13="Nee"),1,1-J13)</f>
        <v>0.97599999999999998</v>
      </c>
      <c r="N13" s="10">
        <f t="shared" ref="N13:N22" si="10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9" t="b">
        <f t="shared" si="6"/>
        <v>0</v>
      </c>
      <c r="U13" s="9" t="b">
        <f t="shared" si="7"/>
        <v>0</v>
      </c>
      <c r="V13" s="12" t="b">
        <f t="shared" si="8"/>
        <v>0</v>
      </c>
    </row>
    <row r="14" spans="2:22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2"/>
        <v>0</v>
      </c>
      <c r="K14" s="32" t="str">
        <f t="shared" si="3"/>
        <v>NR</v>
      </c>
      <c r="M14" s="31">
        <f t="shared" si="9"/>
        <v>1</v>
      </c>
      <c r="N14" s="10">
        <f t="shared" si="10"/>
        <v>1</v>
      </c>
      <c r="O14" s="10">
        <f t="shared" ref="O14:O22" si="11">IF(AND(F14="Geen faalkans",H14="Nee"),0,J14*$C$3)</f>
        <v>0</v>
      </c>
      <c r="P14" s="10">
        <f t="shared" ref="P14:P22" si="12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9" t="b">
        <f t="shared" si="6"/>
        <v>0</v>
      </c>
      <c r="U14" s="9" t="b">
        <f t="shared" si="7"/>
        <v>0</v>
      </c>
      <c r="V14" s="12" t="b">
        <f t="shared" si="8"/>
        <v>1</v>
      </c>
    </row>
    <row r="15" spans="2:22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2"/>
        <v>0</v>
      </c>
      <c r="K15" s="32" t="str">
        <f t="shared" si="3"/>
        <v>NR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si="6"/>
        <v>0</v>
      </c>
      <c r="U15" s="9" t="b">
        <f t="shared" si="7"/>
        <v>0</v>
      </c>
      <c r="V15" s="12" t="b">
        <f t="shared" si="8"/>
        <v>1</v>
      </c>
    </row>
    <row r="16" spans="2:22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2"/>
        <v>5.9999999999999995E-25</v>
      </c>
      <c r="K16" s="32" t="str">
        <f t="shared" si="3"/>
        <v>-I</v>
      </c>
      <c r="M16" s="31">
        <f t="shared" si="9"/>
        <v>1</v>
      </c>
      <c r="N16" s="10">
        <f t="shared" si="10"/>
        <v>1</v>
      </c>
      <c r="O16" s="10">
        <f t="shared" si="11"/>
        <v>1.1999999999999999E-24</v>
      </c>
      <c r="P16" s="10">
        <f t="shared" si="12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9" t="b">
        <f t="shared" si="6"/>
        <v>0</v>
      </c>
      <c r="U16" s="9" t="b">
        <f t="shared" si="7"/>
        <v>0</v>
      </c>
      <c r="V16" s="12" t="b">
        <f t="shared" si="8"/>
        <v>0</v>
      </c>
    </row>
    <row r="17" spans="2:22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2"/>
        <v>6.9999999999999999E-6</v>
      </c>
      <c r="K17" s="32" t="str">
        <f t="shared" si="3"/>
        <v>-I</v>
      </c>
      <c r="M17" s="31">
        <f t="shared" si="9"/>
        <v>0.99999300000000002</v>
      </c>
      <c r="N17" s="10">
        <f t="shared" si="10"/>
        <v>0.99999300000000002</v>
      </c>
      <c r="O17" s="10">
        <f t="shared" si="11"/>
        <v>1.4E-5</v>
      </c>
      <c r="P17" s="10">
        <f t="shared" si="12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12" t="b">
        <f t="shared" si="8"/>
        <v>0</v>
      </c>
    </row>
    <row r="18" spans="2:22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2"/>
        <v>1.9999999999999999E-6</v>
      </c>
      <c r="K18" s="32" t="str">
        <f t="shared" si="3"/>
        <v>-I</v>
      </c>
      <c r="M18" s="31">
        <f t="shared" si="9"/>
        <v>0.99999800000000005</v>
      </c>
      <c r="N18" s="10">
        <f t="shared" si="10"/>
        <v>0.99999800000000005</v>
      </c>
      <c r="O18" s="10">
        <f t="shared" si="11"/>
        <v>3.9999999999999998E-6</v>
      </c>
      <c r="P18" s="10">
        <f t="shared" si="12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12" t="b">
        <f t="shared" si="8"/>
        <v>0</v>
      </c>
    </row>
    <row r="19" spans="2:22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2"/>
        <v>5.0000000000000001E-4</v>
      </c>
      <c r="K19" s="32" t="str">
        <f t="shared" si="3"/>
        <v>-I</v>
      </c>
      <c r="M19" s="31">
        <f t="shared" si="9"/>
        <v>0.99950000000000006</v>
      </c>
      <c r="N19" s="10">
        <f t="shared" si="10"/>
        <v>0.99950000000000006</v>
      </c>
      <c r="O19" s="10">
        <f t="shared" si="11"/>
        <v>1E-3</v>
      </c>
      <c r="P19" s="10">
        <f t="shared" si="12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12" t="b">
        <f t="shared" si="8"/>
        <v>0</v>
      </c>
    </row>
    <row r="20" spans="2:22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2"/>
        <v>2.9999999999999998E-15</v>
      </c>
      <c r="K20" s="32" t="str">
        <f t="shared" si="3"/>
        <v>-I</v>
      </c>
      <c r="M20" s="31">
        <f t="shared" si="9"/>
        <v>0.999999999999997</v>
      </c>
      <c r="N20" s="10">
        <f t="shared" si="10"/>
        <v>0.999999999999997</v>
      </c>
      <c r="O20" s="10">
        <f t="shared" si="11"/>
        <v>5.9999999999999997E-15</v>
      </c>
      <c r="P20" s="10">
        <f t="shared" si="12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12" t="b">
        <f t="shared" si="8"/>
        <v>0</v>
      </c>
    </row>
    <row r="21" spans="2:22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2"/>
        <v>4.0000000000000003E-5</v>
      </c>
      <c r="K21" s="32" t="str">
        <f t="shared" si="3"/>
        <v>-I</v>
      </c>
      <c r="M21" s="31">
        <f t="shared" si="9"/>
        <v>0.99995999999999996</v>
      </c>
      <c r="N21" s="10">
        <f t="shared" si="10"/>
        <v>0.99995999999999996</v>
      </c>
      <c r="O21" s="10">
        <f t="shared" si="11"/>
        <v>8.0000000000000007E-5</v>
      </c>
      <c r="P21" s="10">
        <f t="shared" si="12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12" t="b">
        <f t="shared" si="8"/>
        <v>0</v>
      </c>
    </row>
    <row r="22" spans="2:22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2"/>
        <v>4.0000000000000001E-3</v>
      </c>
      <c r="K22" s="32" t="str">
        <f t="shared" si="3"/>
        <v>-I</v>
      </c>
      <c r="M22" s="31">
        <f t="shared" si="9"/>
        <v>0.996</v>
      </c>
      <c r="N22" s="10">
        <f t="shared" si="10"/>
        <v>0.996</v>
      </c>
      <c r="O22" s="10">
        <f t="shared" si="11"/>
        <v>8.0000000000000002E-3</v>
      </c>
      <c r="P22" s="10">
        <f t="shared" si="12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12" t="b">
        <f t="shared" si="8"/>
        <v>0</v>
      </c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4"/>
      <c r="U27" s="14"/>
      <c r="V27" s="17"/>
    </row>
    <row r="28" spans="2:22" x14ac:dyDescent="0.25">
      <c r="M28" s="1"/>
    </row>
    <row r="29" spans="2:22" x14ac:dyDescent="0.25">
      <c r="M29" s="1"/>
    </row>
  </sheetData>
  <conditionalFormatting sqref="G11:G15 G17:G27">
    <cfRule type="expression" dxfId="24" priority="5">
      <formula>IF($E11="Nee",TRUE,FALSE)</formula>
    </cfRule>
  </conditionalFormatting>
  <conditionalFormatting sqref="I11:I27">
    <cfRule type="expression" dxfId="23" priority="4">
      <formula>IF($H11="Nee",TRUE,FALSE)</formula>
    </cfRule>
  </conditionalFormatting>
  <conditionalFormatting sqref="K11:K27">
    <cfRule type="cellIs" dxfId="22" priority="1" operator="equal">
      <formula>"0"</formula>
    </cfRule>
    <cfRule type="cellIs" dxfId="21" priority="2" operator="equal">
      <formula>"ND"</formula>
    </cfRule>
    <cfRule type="cellIs" dxfId="20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IFERROR(1-PRODUCT(G7:G14),"GR")</f>
        <v>GR</v>
      </c>
      <c r="E2" t="str">
        <f>IF(D2="GR","-",INDEX('Normen en duidingsklassen'!$D$4:$D$8,H2))</f>
        <v>-</v>
      </c>
      <c r="G2">
        <f t="array" ref="G2">MIN(IF('Normen en duidingsklassen'!$E$4:$E$8&gt;D2,'Normen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1-PRODUCT(H7:H14)</f>
        <v>3.7572465145040645E-2</v>
      </c>
      <c r="E3" t="str">
        <f>INDEX('Normen en duidingsklassen'!$D$4:$D$8,H3)</f>
        <v>B</v>
      </c>
      <c r="G3">
        <f t="array" ref="G3">MIN(IF('Normen en duidingsklassen'!$E$4:$E$8&gt;D3,'Normen en duidingsklassen'!$F$4:$F$8))</f>
        <v>0</v>
      </c>
      <c r="H3">
        <f>IFERROR(MATCH(G3,'Normen en duidingsklassen'!$F$4:$F$8),1)</f>
        <v>3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3" si="0">IF(ISNUMBER(E8),1-E8,1-C8)</f>
        <v>#VALUE!</v>
      </c>
      <c r="H8" s="1">
        <f t="shared" ref="H8:H13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>
        <f>HTKW!C5</f>
        <v>2.8437656524269217E-2</v>
      </c>
      <c r="D12" s="26">
        <f>HTKW!C6</f>
        <v>2.8437656524269217E-2</v>
      </c>
      <c r="E12" s="49"/>
      <c r="G12" s="1">
        <f t="shared" si="0"/>
        <v>0.97156234347573078</v>
      </c>
      <c r="H12" s="1">
        <f t="shared" si="1"/>
        <v>0.97156234347573078</v>
      </c>
    </row>
    <row r="13" spans="2:8" x14ac:dyDescent="0.25">
      <c r="B13" s="40" t="s">
        <v>93</v>
      </c>
      <c r="C13" s="31" t="str">
        <f>BSKW!C5</f>
        <v>GR</v>
      </c>
      <c r="D13" s="26">
        <f>BSKW!C6</f>
        <v>3.2699999999999999E-3</v>
      </c>
      <c r="E13" s="49"/>
      <c r="G13" s="1" t="e">
        <f t="shared" si="0"/>
        <v>#VALUE!</v>
      </c>
      <c r="H13" s="1">
        <f t="shared" si="1"/>
        <v>0.99673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INDEX(GEKB!$K$11:$K$15,IFERROR(MATCH(MIN(IF(GEKB!$D$11:$D$15&gt;AVERAGE(B3,C3),GEKB!$D$11:$D$15)),GEKB!$D$11:$D$15),1))</f>
        <v>NR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INDEX(GEKB!$K$11:$K$15,IFERROR(MATCH(MIN(IF(GEKB!$D$11:$D$15&gt;AVERAGE(B4,C4),GEKB!$D$11:$D$15)),GEKB!$D$11:$D$15),1))</f>
        <v>NR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INDEX(GEKB!$K$11:$K$15,IFERROR(MATCH(MIN(IF(GEKB!$D$11:$D$15&gt;AVERAGE(B5,C5),GEKB!$D$11:$D$15)),GEKB!$D$11:$D$15),1))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INDEX(GEKB!$K$11:$K$15,IFERROR(MATCH(MIN(IF(GEKB!$D$11:$D$15&gt;AVERAGE(B6,C6),GEKB!$D$11:$D$15)),GEKB!$D$11:$D$15),1))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INDEX(GEKB!$K$11:$K$15,IFERROR(MATCH(MIN(IF(GEKB!$D$11:$D$15&gt;AVERAGE(B7,C7),GEKB!$D$11:$D$15)),GEKB!$D$11:$D$15),1))</f>
        <v>NR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INDEX(GEKB!$K$11:$K$15,IFERROR(MATCH(MIN(IF(GEKB!$D$11:$D$15&gt;AVERAGE(B8,C8),GEKB!$D$11:$D$15)),GEKB!$D$11:$D$15),1))</f>
        <v>NR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INDEX(GEKB!$K$11:$K$15,IFERROR(MATCH(MIN(IF(GEKB!$D$11:$D$15&gt;AVERAGE(B9,C9),GEKB!$D$11:$D$15)),GEKB!$D$11:$D$15),1))</f>
        <v>NR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INDEX(GEKB!$K$11:$K$15,IFERROR(MATCH(MIN(IF(GEKB!$D$11:$D$15&gt;AVERAGE(B10,C10),GEKB!$D$11:$D$15)),GEKB!$D$11:$D$15),1))</f>
        <v>NR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INDEX(GEKB!$K$11:$K$15,IFERROR(MATCH(MIN(IF(GEKB!$D$11:$D$15&gt;AVERAGE(B11,C11),GEKB!$D$11:$D$15)),GEKB!$D$11:$D$15),1))</f>
        <v>NR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INDEX(GEKB!$K$11:$K$15,IFERROR(MATCH(MIN(IF(GEKB!$D$11:$D$15&gt;AVERAGE(B12,C12),GEKB!$D$11:$D$15)),GEKB!$D$11:$D$15),1))</f>
        <v>NR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INDEX(GEKB!$K$11:$K$15,IFERROR(MATCH(MIN(IF(GEKB!$D$11:$D$15&gt;AVERAGE(B13,C13),GEKB!$D$11:$D$15)),GEKB!$D$11:$D$15),1))</f>
        <v>NR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INDEX(GEKB!$K$11:$K$15,IFERROR(MATCH(MIN(IF(GEKB!$D$11:$D$15&gt;AVERAGE(B14,C14),GEKB!$D$11:$D$15)),GEKB!$D$11:$D$15),1))</f>
        <v>NR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2022-03-31T13:29:46Z</dcterms:modified>
</cp:coreProperties>
</file>