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src\wbi-assemblage-rekenkern\benchmarktests\testdefinitions\"/>
    </mc:Choice>
  </mc:AlternateContent>
  <xr:revisionPtr revIDLastSave="0" documentId="13_ncr:1_{3492FAA8-7895-40FB-88B4-41E7EADDAA45}" xr6:coauthVersionLast="41" xr6:coauthVersionMax="41" xr10:uidLastSave="{00000000-0000-0000-0000-000000000000}"/>
  <bookViews>
    <workbookView xWindow="390" yWindow="390" windowWidth="28800" windowHeight="15435" firstSheet="1" activeTab="8" xr2:uid="{0831170E-5124-493D-8FBC-5E58312EFD65}"/>
  </bookViews>
  <sheets>
    <sheet name="Informatiepagina" sheetId="1" r:id="rId1"/>
    <sheet name="Normen en duidingsklassen" sheetId="13" r:id="rId2"/>
    <sheet name="STPH" sheetId="2" r:id="rId3"/>
    <sheet name="STBI" sheetId="3" r:id="rId4"/>
    <sheet name="GEKB" sheetId="5" r:id="rId5"/>
    <sheet name="DA" sheetId="6" r:id="rId6"/>
    <sheet name="STKWp" sheetId="10" r:id="rId7"/>
    <sheet name="BSKW" sheetId="14" r:id="rId8"/>
    <sheet name="HTKW" sheetId="9" r:id="rId9"/>
    <sheet name="Veiligheidsoordeel" sheetId="7" r:id="rId10"/>
    <sheet name="Gecombineerd vakoordeel" sheetId="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H42" i="8" l="1" a="1"/>
  <c r="H42" i="8" s="1"/>
  <c r="H48" i="8" a="1"/>
  <c r="H48" i="8" s="1"/>
  <c r="H80" i="8" a="1"/>
  <c r="H80" i="8" s="1"/>
  <c r="H89" i="8" a="1"/>
  <c r="H89" i="8" s="1"/>
  <c r="H93" i="8" a="1"/>
  <c r="H93" i="8" s="1"/>
  <c r="J113" i="6"/>
  <c r="M113" i="6" s="1"/>
  <c r="N113" i="6" s="1"/>
  <c r="J114" i="6"/>
  <c r="T113" i="6"/>
  <c r="M59" i="6"/>
  <c r="N59" i="6"/>
  <c r="O59" i="6"/>
  <c r="P59" i="6" s="1"/>
  <c r="Q59" i="6" a="1"/>
  <c r="Q59" i="6" s="1"/>
  <c r="R59" i="6" s="1"/>
  <c r="S59" i="6" s="1"/>
  <c r="T59" i="6"/>
  <c r="M60" i="6"/>
  <c r="N60" i="6"/>
  <c r="O60" i="6"/>
  <c r="P60" i="6"/>
  <c r="Q60" i="6" a="1"/>
  <c r="Q60" i="6"/>
  <c r="R60" i="6" s="1"/>
  <c r="S60" i="6" s="1"/>
  <c r="K60" i="6" s="1"/>
  <c r="H52" i="8" s="1" a="1"/>
  <c r="H52" i="8" s="1"/>
  <c r="T60" i="6"/>
  <c r="M61" i="6"/>
  <c r="N61" i="6" s="1"/>
  <c r="O61" i="6"/>
  <c r="P61" i="6" s="1"/>
  <c r="Q61" i="6" a="1"/>
  <c r="Q61" i="6" s="1"/>
  <c r="R61" i="6" s="1"/>
  <c r="S61" i="6" s="1"/>
  <c r="K61" i="6" s="1"/>
  <c r="H53" i="8" s="1" a="1"/>
  <c r="H53" i="8" s="1"/>
  <c r="T61" i="6"/>
  <c r="M62" i="6"/>
  <c r="N62" i="6"/>
  <c r="O62" i="6"/>
  <c r="P62" i="6"/>
  <c r="Q62" i="6" a="1"/>
  <c r="Q62" i="6"/>
  <c r="R62" i="6" s="1"/>
  <c r="S62" i="6" s="1"/>
  <c r="K62" i="6" s="1"/>
  <c r="H54" i="8" s="1" a="1"/>
  <c r="H54" i="8" s="1"/>
  <c r="T62" i="6"/>
  <c r="M63" i="6"/>
  <c r="N63" i="6" s="1"/>
  <c r="O63" i="6"/>
  <c r="P63" i="6" s="1"/>
  <c r="Q63" i="6" a="1"/>
  <c r="Q63" i="6" s="1"/>
  <c r="R63" i="6" s="1"/>
  <c r="S63" i="6" s="1"/>
  <c r="T63" i="6"/>
  <c r="M64" i="6"/>
  <c r="N64" i="6"/>
  <c r="O64" i="6"/>
  <c r="P64" i="6"/>
  <c r="Q64" i="6" a="1"/>
  <c r="Q64" i="6" s="1"/>
  <c r="R64" i="6" s="1"/>
  <c r="S64" i="6" s="1"/>
  <c r="K64" i="6" s="1"/>
  <c r="H56" i="8" s="1" a="1"/>
  <c r="H56" i="8" s="1"/>
  <c r="T64" i="6"/>
  <c r="M65" i="6"/>
  <c r="N65" i="6" s="1"/>
  <c r="O65" i="6"/>
  <c r="P65" i="6"/>
  <c r="Q65" i="6" a="1"/>
  <c r="Q65" i="6" s="1"/>
  <c r="R65" i="6" s="1"/>
  <c r="S65" i="6" s="1"/>
  <c r="K65" i="6" s="1"/>
  <c r="H57" i="8" s="1" a="1"/>
  <c r="H57" i="8" s="1"/>
  <c r="T65" i="6"/>
  <c r="M66" i="6"/>
  <c r="N66" i="6"/>
  <c r="O66" i="6"/>
  <c r="P66" i="6" s="1"/>
  <c r="Q66" i="6" a="1"/>
  <c r="Q66" i="6" s="1"/>
  <c r="R66" i="6" s="1"/>
  <c r="S66" i="6" s="1"/>
  <c r="K66" i="6" s="1"/>
  <c r="H58" i="8" s="1" a="1"/>
  <c r="H58" i="8" s="1"/>
  <c r="T66" i="6"/>
  <c r="M67" i="6"/>
  <c r="N67" i="6"/>
  <c r="O67" i="6"/>
  <c r="P67" i="6" s="1"/>
  <c r="Q67" i="6" a="1"/>
  <c r="Q67" i="6" s="1"/>
  <c r="R67" i="6" s="1"/>
  <c r="S67" i="6" s="1"/>
  <c r="T67" i="6"/>
  <c r="M68" i="6"/>
  <c r="N68" i="6" s="1"/>
  <c r="O68" i="6"/>
  <c r="P68" i="6"/>
  <c r="Q68" i="6" a="1"/>
  <c r="Q68" i="6" s="1"/>
  <c r="R68" i="6" s="1"/>
  <c r="S68" i="6" s="1"/>
  <c r="K68" i="6" s="1"/>
  <c r="H60" i="8" s="1" a="1"/>
  <c r="H60" i="8" s="1"/>
  <c r="T68" i="6"/>
  <c r="M69" i="6"/>
  <c r="N69" i="6" s="1"/>
  <c r="O69" i="6"/>
  <c r="P69" i="6" s="1"/>
  <c r="Q69" i="6" a="1"/>
  <c r="Q69" i="6" s="1"/>
  <c r="R69" i="6" s="1"/>
  <c r="S69" i="6" s="1"/>
  <c r="K69" i="6" s="1"/>
  <c r="H61" i="8" s="1" a="1"/>
  <c r="H61" i="8" s="1"/>
  <c r="T69" i="6"/>
  <c r="M70" i="6"/>
  <c r="N70" i="6"/>
  <c r="O70" i="6"/>
  <c r="P70" i="6"/>
  <c r="Q70" i="6" a="1"/>
  <c r="Q70" i="6" s="1"/>
  <c r="R70" i="6" s="1"/>
  <c r="S70" i="6" s="1"/>
  <c r="K70" i="6" s="1"/>
  <c r="H62" i="8" s="1" a="1"/>
  <c r="H62" i="8" s="1"/>
  <c r="T70" i="6"/>
  <c r="M71" i="6"/>
  <c r="N71" i="6" s="1"/>
  <c r="O71" i="6"/>
  <c r="P71" i="6" s="1"/>
  <c r="Q71" i="6" a="1"/>
  <c r="Q71" i="6" s="1"/>
  <c r="R71" i="6" s="1"/>
  <c r="S71" i="6" s="1"/>
  <c r="T71" i="6"/>
  <c r="M72" i="6"/>
  <c r="N72" i="6"/>
  <c r="O72" i="6"/>
  <c r="P72" i="6"/>
  <c r="Q72" i="6" a="1"/>
  <c r="Q72" i="6" s="1"/>
  <c r="R72" i="6" s="1"/>
  <c r="S72" i="6" s="1"/>
  <c r="K72" i="6" s="1"/>
  <c r="H64" i="8" s="1" a="1"/>
  <c r="H64" i="8" s="1"/>
  <c r="T72" i="6"/>
  <c r="M73" i="6"/>
  <c r="N73" i="6" s="1"/>
  <c r="O73" i="6"/>
  <c r="P73" i="6"/>
  <c r="Q73" i="6" a="1"/>
  <c r="Q73" i="6" s="1"/>
  <c r="R73" i="6" s="1"/>
  <c r="S73" i="6" s="1"/>
  <c r="K73" i="6" s="1"/>
  <c r="H65" i="8" s="1" a="1"/>
  <c r="H65" i="8" s="1"/>
  <c r="T73" i="6"/>
  <c r="M74" i="6"/>
  <c r="N74" i="6"/>
  <c r="O74" i="6"/>
  <c r="P74" i="6" s="1"/>
  <c r="Q74" i="6" a="1"/>
  <c r="Q74" i="6"/>
  <c r="R74" i="6" s="1"/>
  <c r="S74" i="6" s="1"/>
  <c r="K74" i="6" s="1"/>
  <c r="H66" i="8" s="1" a="1"/>
  <c r="H66" i="8" s="1"/>
  <c r="T74" i="6"/>
  <c r="M75" i="6"/>
  <c r="N75" i="6"/>
  <c r="O75" i="6"/>
  <c r="P75" i="6" s="1"/>
  <c r="Q75" i="6" a="1"/>
  <c r="Q75" i="6" s="1"/>
  <c r="R75" i="6" s="1"/>
  <c r="S75" i="6" s="1"/>
  <c r="T75" i="6"/>
  <c r="M76" i="6"/>
  <c r="N76" i="6" s="1"/>
  <c r="O76" i="6"/>
  <c r="P76" i="6"/>
  <c r="Q76" i="6" a="1"/>
  <c r="Q76" i="6"/>
  <c r="R76" i="6" s="1"/>
  <c r="S76" i="6" s="1"/>
  <c r="K76" i="6" s="1"/>
  <c r="H68" i="8" s="1" a="1"/>
  <c r="H68" i="8" s="1"/>
  <c r="T76" i="6"/>
  <c r="M77" i="6"/>
  <c r="N77" i="6" s="1"/>
  <c r="O77" i="6"/>
  <c r="P77" i="6"/>
  <c r="Q77" i="6" a="1"/>
  <c r="Q77" i="6" s="1"/>
  <c r="R77" i="6" s="1"/>
  <c r="S77" i="6" s="1"/>
  <c r="K77" i="6" s="1"/>
  <c r="H69" i="8" s="1" a="1"/>
  <c r="H69" i="8" s="1"/>
  <c r="T77" i="6"/>
  <c r="M78" i="6"/>
  <c r="N78" i="6"/>
  <c r="O78" i="6"/>
  <c r="P78" i="6"/>
  <c r="Q78" i="6" a="1"/>
  <c r="Q78" i="6" s="1"/>
  <c r="R78" i="6" s="1"/>
  <c r="S78" i="6" s="1"/>
  <c r="K78" i="6" s="1"/>
  <c r="H70" i="8" s="1" a="1"/>
  <c r="H70" i="8" s="1"/>
  <c r="T78" i="6"/>
  <c r="M79" i="6"/>
  <c r="N79" i="6"/>
  <c r="O79" i="6"/>
  <c r="P79" i="6" s="1"/>
  <c r="Q79" i="6" a="1"/>
  <c r="Q79" i="6"/>
  <c r="R79" i="6" s="1"/>
  <c r="S79" i="6" s="1"/>
  <c r="T79" i="6"/>
  <c r="M80" i="6"/>
  <c r="N80" i="6"/>
  <c r="O80" i="6"/>
  <c r="P80" i="6"/>
  <c r="Q80" i="6" a="1"/>
  <c r="Q80" i="6" s="1"/>
  <c r="R80" i="6" s="1"/>
  <c r="S80" i="6" s="1"/>
  <c r="K80" i="6" s="1"/>
  <c r="H72" i="8" s="1" a="1"/>
  <c r="H72" i="8" s="1"/>
  <c r="T80" i="6"/>
  <c r="M81" i="6"/>
  <c r="N81" i="6" s="1"/>
  <c r="O81" i="6"/>
  <c r="P81" i="6"/>
  <c r="Q81" i="6" a="1"/>
  <c r="Q81" i="6" s="1"/>
  <c r="R81" i="6" s="1"/>
  <c r="S81" i="6" s="1"/>
  <c r="K81" i="6" s="1"/>
  <c r="H73" i="8" s="1" a="1"/>
  <c r="H73" i="8" s="1"/>
  <c r="T81" i="6"/>
  <c r="M82" i="6"/>
  <c r="N82" i="6"/>
  <c r="O82" i="6"/>
  <c r="P82" i="6" s="1"/>
  <c r="Q82" i="6" a="1"/>
  <c r="Q82" i="6" s="1"/>
  <c r="R82" i="6" s="1"/>
  <c r="S82" i="6" s="1"/>
  <c r="K82" i="6" s="1"/>
  <c r="H74" i="8" s="1" a="1"/>
  <c r="H74" i="8" s="1"/>
  <c r="T82" i="6"/>
  <c r="M83" i="6"/>
  <c r="N83" i="6"/>
  <c r="O83" i="6"/>
  <c r="P83" i="6" s="1"/>
  <c r="Q83" i="6" a="1"/>
  <c r="Q83" i="6" s="1"/>
  <c r="R83" i="6" s="1"/>
  <c r="S83" i="6" s="1"/>
  <c r="T83" i="6"/>
  <c r="M84" i="6"/>
  <c r="N84" i="6" s="1"/>
  <c r="O84" i="6"/>
  <c r="P84" i="6"/>
  <c r="Q84" i="6" a="1"/>
  <c r="Q84" i="6"/>
  <c r="R84" i="6" s="1"/>
  <c r="S84" i="6" s="1"/>
  <c r="K84" i="6" s="1"/>
  <c r="H76" i="8" s="1" a="1"/>
  <c r="H76" i="8" s="1"/>
  <c r="T84" i="6"/>
  <c r="M85" i="6"/>
  <c r="N85" i="6" s="1"/>
  <c r="O85" i="6"/>
  <c r="P85" i="6"/>
  <c r="Q85" i="6" a="1"/>
  <c r="Q85" i="6" s="1"/>
  <c r="R85" i="6" s="1"/>
  <c r="S85" i="6" s="1"/>
  <c r="K85" i="6" s="1"/>
  <c r="H77" i="8" s="1" a="1"/>
  <c r="H77" i="8" s="1"/>
  <c r="T85" i="6"/>
  <c r="M86" i="6"/>
  <c r="N86" i="6"/>
  <c r="O86" i="6"/>
  <c r="P86" i="6"/>
  <c r="Q86" i="6" a="1"/>
  <c r="Q86" i="6" s="1"/>
  <c r="R86" i="6" s="1"/>
  <c r="S86" i="6" s="1"/>
  <c r="K86" i="6" s="1"/>
  <c r="H78" i="8" s="1" a="1"/>
  <c r="H78" i="8" s="1"/>
  <c r="T86" i="6"/>
  <c r="M87" i="6"/>
  <c r="N87" i="6"/>
  <c r="O87" i="6"/>
  <c r="P87" i="6" s="1"/>
  <c r="Q87" i="6" a="1"/>
  <c r="Q87" i="6" s="1"/>
  <c r="R87" i="6" s="1"/>
  <c r="S87" i="6" s="1"/>
  <c r="T87" i="6"/>
  <c r="M88" i="6"/>
  <c r="N88" i="6"/>
  <c r="O88" i="6"/>
  <c r="P88" i="6"/>
  <c r="Q88" i="6" a="1"/>
  <c r="Q88" i="6" s="1"/>
  <c r="R88" i="6" s="1"/>
  <c r="S88" i="6" s="1"/>
  <c r="K88" i="6" s="1"/>
  <c r="T88" i="6"/>
  <c r="M89" i="6"/>
  <c r="N89" i="6" s="1"/>
  <c r="O89" i="6"/>
  <c r="P89" i="6"/>
  <c r="Q89" i="6" a="1"/>
  <c r="Q89" i="6" s="1"/>
  <c r="R89" i="6" s="1"/>
  <c r="S89" i="6" s="1"/>
  <c r="K89" i="6" s="1"/>
  <c r="H81" i="8" s="1" a="1"/>
  <c r="H81" i="8" s="1"/>
  <c r="T89" i="6"/>
  <c r="M90" i="6"/>
  <c r="N90" i="6"/>
  <c r="O90" i="6"/>
  <c r="P90" i="6" s="1"/>
  <c r="Q90" i="6" a="1"/>
  <c r="Q90" i="6" s="1"/>
  <c r="R90" i="6" s="1"/>
  <c r="S90" i="6" s="1"/>
  <c r="K90" i="6" s="1"/>
  <c r="H82" i="8" s="1" a="1"/>
  <c r="H82" i="8" s="1"/>
  <c r="T90" i="6"/>
  <c r="M91" i="6"/>
  <c r="N91" i="6"/>
  <c r="O91" i="6"/>
  <c r="P91" i="6" s="1"/>
  <c r="Q91" i="6" a="1"/>
  <c r="Q91" i="6" s="1"/>
  <c r="R91" i="6" s="1"/>
  <c r="S91" i="6" s="1"/>
  <c r="T91" i="6"/>
  <c r="M92" i="6"/>
  <c r="N92" i="6" s="1"/>
  <c r="O92" i="6"/>
  <c r="P92" i="6"/>
  <c r="Q92" i="6" a="1"/>
  <c r="Q92" i="6" s="1"/>
  <c r="R92" i="6" s="1"/>
  <c r="S92" i="6" s="1"/>
  <c r="K92" i="6" s="1"/>
  <c r="H84" i="8" s="1" a="1"/>
  <c r="H84" i="8" s="1"/>
  <c r="T92" i="6"/>
  <c r="M93" i="6"/>
  <c r="N93" i="6" s="1"/>
  <c r="O93" i="6"/>
  <c r="P93" i="6"/>
  <c r="Q93" i="6" a="1"/>
  <c r="Q93" i="6" s="1"/>
  <c r="R93" i="6" s="1"/>
  <c r="S93" i="6" s="1"/>
  <c r="K93" i="6" s="1"/>
  <c r="H85" i="8" s="1" a="1"/>
  <c r="H85" i="8" s="1"/>
  <c r="T93" i="6"/>
  <c r="M94" i="6"/>
  <c r="N94" i="6"/>
  <c r="O94" i="6"/>
  <c r="P94" i="6"/>
  <c r="Q94" i="6" a="1"/>
  <c r="Q94" i="6" s="1"/>
  <c r="R94" i="6" s="1"/>
  <c r="S94" i="6" s="1"/>
  <c r="K94" i="6" s="1"/>
  <c r="H86" i="8" s="1" a="1"/>
  <c r="H86" i="8" s="1"/>
  <c r="T94" i="6"/>
  <c r="M95" i="6"/>
  <c r="N95" i="6"/>
  <c r="O95" i="6"/>
  <c r="P95" i="6" s="1"/>
  <c r="Q95" i="6" a="1"/>
  <c r="Q95" i="6" s="1"/>
  <c r="R95" i="6" s="1"/>
  <c r="S95" i="6" s="1"/>
  <c r="T95" i="6"/>
  <c r="M96" i="6"/>
  <c r="N96" i="6"/>
  <c r="O96" i="6"/>
  <c r="P96" i="6"/>
  <c r="Q96" i="6" a="1"/>
  <c r="Q96" i="6" s="1"/>
  <c r="R96" i="6" s="1"/>
  <c r="S96" i="6" s="1"/>
  <c r="K96" i="6" s="1"/>
  <c r="H88" i="8" s="1" a="1"/>
  <c r="H88" i="8" s="1"/>
  <c r="T96" i="6"/>
  <c r="M97" i="6"/>
  <c r="N97" i="6" s="1"/>
  <c r="O97" i="6"/>
  <c r="P97" i="6"/>
  <c r="Q97" i="6" a="1"/>
  <c r="Q97" i="6" s="1"/>
  <c r="R97" i="6" s="1"/>
  <c r="S97" i="6" s="1"/>
  <c r="K97" i="6" s="1"/>
  <c r="T97" i="6"/>
  <c r="M98" i="6"/>
  <c r="N98" i="6"/>
  <c r="O98" i="6"/>
  <c r="P98" i="6" s="1"/>
  <c r="Q98" i="6" a="1"/>
  <c r="Q98" i="6" s="1"/>
  <c r="R98" i="6" s="1"/>
  <c r="S98" i="6" s="1"/>
  <c r="K98" i="6" s="1"/>
  <c r="H90" i="8" s="1" a="1"/>
  <c r="H90" i="8" s="1"/>
  <c r="T98" i="6"/>
  <c r="M99" i="6"/>
  <c r="N99" i="6"/>
  <c r="O99" i="6"/>
  <c r="P99" i="6" s="1"/>
  <c r="Q99" i="6" a="1"/>
  <c r="Q99" i="6" s="1"/>
  <c r="R99" i="6" s="1"/>
  <c r="S99" i="6" s="1"/>
  <c r="T99" i="6"/>
  <c r="M100" i="6"/>
  <c r="N100" i="6" s="1"/>
  <c r="O100" i="6"/>
  <c r="P100" i="6"/>
  <c r="Q100" i="6" a="1"/>
  <c r="Q100" i="6" s="1"/>
  <c r="R100" i="6" s="1"/>
  <c r="S100" i="6" s="1"/>
  <c r="K100" i="6" s="1"/>
  <c r="H92" i="8" s="1" a="1"/>
  <c r="H92" i="8" s="1"/>
  <c r="T100" i="6"/>
  <c r="M101" i="6"/>
  <c r="N101" i="6" s="1"/>
  <c r="O101" i="6"/>
  <c r="P101" i="6"/>
  <c r="Q101" i="6" a="1"/>
  <c r="Q101" i="6" s="1"/>
  <c r="R101" i="6" s="1"/>
  <c r="S101" i="6" s="1"/>
  <c r="K101" i="6" s="1"/>
  <c r="T101" i="6"/>
  <c r="M102" i="6"/>
  <c r="N102" i="6"/>
  <c r="O102" i="6"/>
  <c r="P102" i="6"/>
  <c r="Q102" i="6" a="1"/>
  <c r="Q102" i="6"/>
  <c r="R102" i="6" s="1"/>
  <c r="S102" i="6" s="1"/>
  <c r="K102" i="6" s="1"/>
  <c r="H94" i="8" s="1" a="1"/>
  <c r="H94" i="8" s="1"/>
  <c r="T102" i="6"/>
  <c r="M103" i="6"/>
  <c r="N103" i="6"/>
  <c r="O103" i="6"/>
  <c r="P103" i="6" s="1"/>
  <c r="Q103" i="6" a="1"/>
  <c r="Q103" i="6" s="1"/>
  <c r="R103" i="6" s="1"/>
  <c r="S103" i="6" s="1"/>
  <c r="T103" i="6"/>
  <c r="M104" i="6"/>
  <c r="N104" i="6"/>
  <c r="O104" i="6"/>
  <c r="P104" i="6"/>
  <c r="Q104" i="6" a="1"/>
  <c r="Q104" i="6" s="1"/>
  <c r="R104" i="6" s="1"/>
  <c r="S104" i="6" s="1"/>
  <c r="K104" i="6" s="1"/>
  <c r="H96" i="8" s="1" a="1"/>
  <c r="H96" i="8" s="1"/>
  <c r="T104" i="6"/>
  <c r="M105" i="6"/>
  <c r="Q105" i="6" a="1"/>
  <c r="Q105" i="6" s="1"/>
  <c r="R105" i="6" s="1"/>
  <c r="S105" i="6" s="1"/>
  <c r="T105" i="6"/>
  <c r="M106" i="6"/>
  <c r="N106" i="6"/>
  <c r="O106" i="6"/>
  <c r="P106" i="6" s="1"/>
  <c r="Q106" i="6" a="1"/>
  <c r="Q106" i="6"/>
  <c r="R106" i="6" s="1"/>
  <c r="S106" i="6" s="1"/>
  <c r="K106" i="6" s="1"/>
  <c r="H98" i="8" s="1" a="1"/>
  <c r="H98" i="8" s="1"/>
  <c r="T106" i="6"/>
  <c r="M107" i="6"/>
  <c r="N107" i="6"/>
  <c r="O107" i="6"/>
  <c r="P107" i="6" s="1"/>
  <c r="Q107" i="6" a="1"/>
  <c r="Q107" i="6"/>
  <c r="R107" i="6" s="1"/>
  <c r="S107" i="6" s="1"/>
  <c r="T107" i="6"/>
  <c r="M108" i="6"/>
  <c r="N108" i="6" s="1"/>
  <c r="O108" i="6"/>
  <c r="P108" i="6"/>
  <c r="Q108" i="6" a="1"/>
  <c r="Q108" i="6" s="1"/>
  <c r="R108" i="6" s="1"/>
  <c r="S108" i="6" s="1"/>
  <c r="K108" i="6" s="1"/>
  <c r="H100" i="8" s="1" a="1"/>
  <c r="H100" i="8" s="1"/>
  <c r="T108" i="6"/>
  <c r="M45" i="6"/>
  <c r="Q45" i="6" a="1"/>
  <c r="Q45" i="6" s="1"/>
  <c r="R45" i="6" s="1"/>
  <c r="S45" i="6" s="1"/>
  <c r="T45" i="6"/>
  <c r="M46" i="6"/>
  <c r="N46" i="6"/>
  <c r="O46" i="6"/>
  <c r="P46" i="6"/>
  <c r="Q46" i="6" a="1"/>
  <c r="Q46" i="6" s="1"/>
  <c r="R46" i="6" s="1"/>
  <c r="S46" i="6" s="1"/>
  <c r="K46" i="6" s="1"/>
  <c r="H38" i="8" s="1" a="1"/>
  <c r="H38" i="8" s="1"/>
  <c r="T46" i="6"/>
  <c r="M47" i="6"/>
  <c r="N47" i="6" s="1"/>
  <c r="O47" i="6"/>
  <c r="P47" i="6" s="1"/>
  <c r="Q47" i="6" a="1"/>
  <c r="Q47" i="6" s="1"/>
  <c r="R47" i="6" s="1"/>
  <c r="S47" i="6" s="1"/>
  <c r="T47" i="6"/>
  <c r="M48" i="6"/>
  <c r="N48" i="6"/>
  <c r="O48" i="6"/>
  <c r="P48" i="6"/>
  <c r="Q48" i="6" a="1"/>
  <c r="Q48" i="6" s="1"/>
  <c r="R48" i="6" s="1"/>
  <c r="S48" i="6" s="1"/>
  <c r="K48" i="6" s="1"/>
  <c r="H40" i="8" s="1" a="1"/>
  <c r="H40" i="8" s="1"/>
  <c r="T48" i="6"/>
  <c r="M49" i="6"/>
  <c r="N49" i="6" s="1"/>
  <c r="O49" i="6"/>
  <c r="P49" i="6"/>
  <c r="Q49" i="6" a="1"/>
  <c r="Q49" i="6" s="1"/>
  <c r="R49" i="6" s="1"/>
  <c r="S49" i="6" s="1"/>
  <c r="K49" i="6" s="1"/>
  <c r="H41" i="8" s="1" a="1"/>
  <c r="H41" i="8" s="1"/>
  <c r="T49" i="6"/>
  <c r="M50" i="6"/>
  <c r="N50" i="6"/>
  <c r="O50" i="6"/>
  <c r="P50" i="6" s="1"/>
  <c r="Q50" i="6" a="1"/>
  <c r="Q50" i="6" s="1"/>
  <c r="R50" i="6" s="1"/>
  <c r="S50" i="6" s="1"/>
  <c r="K50" i="6" s="1"/>
  <c r="T50" i="6"/>
  <c r="M51" i="6"/>
  <c r="N51" i="6"/>
  <c r="O51" i="6"/>
  <c r="P51" i="6" s="1"/>
  <c r="Q51" i="6" a="1"/>
  <c r="Q51" i="6" s="1"/>
  <c r="R51" i="6" s="1"/>
  <c r="S51" i="6" s="1"/>
  <c r="T51" i="6"/>
  <c r="M52" i="6"/>
  <c r="N52" i="6" s="1"/>
  <c r="O52" i="6"/>
  <c r="P52" i="6"/>
  <c r="Q52" i="6" a="1"/>
  <c r="Q52" i="6" s="1"/>
  <c r="R52" i="6" s="1"/>
  <c r="S52" i="6" s="1"/>
  <c r="K52" i="6" s="1"/>
  <c r="H44" i="8" s="1" a="1"/>
  <c r="H44" i="8" s="1"/>
  <c r="T52" i="6"/>
  <c r="M53" i="6"/>
  <c r="N53" i="6" s="1"/>
  <c r="O53" i="6"/>
  <c r="P53" i="6" s="1"/>
  <c r="Q53" i="6" a="1"/>
  <c r="Q53" i="6" s="1"/>
  <c r="R53" i="6" s="1"/>
  <c r="S53" i="6" s="1"/>
  <c r="K53" i="6" s="1"/>
  <c r="H45" i="8" s="1" a="1"/>
  <c r="H45" i="8" s="1"/>
  <c r="T53" i="6"/>
  <c r="M54" i="6"/>
  <c r="N54" i="6"/>
  <c r="O54" i="6"/>
  <c r="P54" i="6"/>
  <c r="Q54" i="6" a="1"/>
  <c r="Q54" i="6" s="1"/>
  <c r="R54" i="6" s="1"/>
  <c r="S54" i="6" s="1"/>
  <c r="K54" i="6" s="1"/>
  <c r="H46" i="8" s="1" a="1"/>
  <c r="H46" i="8" s="1"/>
  <c r="T54" i="6"/>
  <c r="M55" i="6"/>
  <c r="N55" i="6" s="1"/>
  <c r="O55" i="6"/>
  <c r="P55" i="6" s="1"/>
  <c r="Q55" i="6" a="1"/>
  <c r="Q55" i="6" s="1"/>
  <c r="R55" i="6" s="1"/>
  <c r="S55" i="6" s="1"/>
  <c r="T55" i="6"/>
  <c r="M56" i="6"/>
  <c r="N56" i="6"/>
  <c r="O56" i="6"/>
  <c r="P56" i="6"/>
  <c r="Q56" i="6" a="1"/>
  <c r="Q56" i="6" s="1"/>
  <c r="R56" i="6" s="1"/>
  <c r="S56" i="6" s="1"/>
  <c r="K56" i="6" s="1"/>
  <c r="T56" i="6"/>
  <c r="M57" i="6"/>
  <c r="N57" i="6" s="1"/>
  <c r="O57" i="6"/>
  <c r="P57" i="6"/>
  <c r="Q57" i="6" a="1"/>
  <c r="Q57" i="6" s="1"/>
  <c r="R57" i="6" s="1"/>
  <c r="S57" i="6" s="1"/>
  <c r="K57" i="6" s="1"/>
  <c r="H49" i="8" s="1" a="1"/>
  <c r="H49" i="8" s="1"/>
  <c r="T57" i="6"/>
  <c r="M58" i="6"/>
  <c r="N58" i="6"/>
  <c r="O58" i="6"/>
  <c r="P58" i="6" s="1"/>
  <c r="Q58" i="6" a="1"/>
  <c r="Q58" i="6"/>
  <c r="R58" i="6" s="1"/>
  <c r="S58" i="6" s="1"/>
  <c r="K58" i="6" s="1"/>
  <c r="H50" i="8" s="1" a="1"/>
  <c r="H50" i="8" s="1"/>
  <c r="T58" i="6"/>
  <c r="J45" i="6"/>
  <c r="J46" i="6"/>
  <c r="J47" i="6"/>
  <c r="J48" i="6"/>
  <c r="J49" i="6"/>
  <c r="J50" i="6"/>
  <c r="J51" i="6"/>
  <c r="J52" i="6"/>
  <c r="J53" i="6"/>
  <c r="J54" i="6"/>
  <c r="J55" i="6"/>
  <c r="J56" i="6"/>
  <c r="J57" i="6"/>
  <c r="J58" i="6"/>
  <c r="J59" i="6"/>
  <c r="J60" i="6"/>
  <c r="J61" i="6"/>
  <c r="J62" i="6"/>
  <c r="J63" i="6"/>
  <c r="J64" i="6"/>
  <c r="J65" i="6"/>
  <c r="J66" i="6"/>
  <c r="J67" i="6"/>
  <c r="J68" i="6"/>
  <c r="J69" i="6"/>
  <c r="J70" i="6"/>
  <c r="J71" i="6"/>
  <c r="J72" i="6"/>
  <c r="J73" i="6"/>
  <c r="J74" i="6"/>
  <c r="J75" i="6"/>
  <c r="J76" i="6"/>
  <c r="J77" i="6"/>
  <c r="J78" i="6"/>
  <c r="J79" i="6"/>
  <c r="J80" i="6"/>
  <c r="J81" i="6"/>
  <c r="J82" i="6"/>
  <c r="J83" i="6"/>
  <c r="J84" i="6"/>
  <c r="J85" i="6"/>
  <c r="J86" i="6"/>
  <c r="J87" i="6"/>
  <c r="J88" i="6"/>
  <c r="J89" i="6"/>
  <c r="J90" i="6"/>
  <c r="J91" i="6"/>
  <c r="J92" i="6"/>
  <c r="J93" i="6"/>
  <c r="J94" i="6"/>
  <c r="J95" i="6"/>
  <c r="J96" i="6"/>
  <c r="J97" i="6"/>
  <c r="J98" i="6"/>
  <c r="J99" i="6"/>
  <c r="J100" i="6"/>
  <c r="J101" i="6"/>
  <c r="J102" i="6"/>
  <c r="J103" i="6"/>
  <c r="J104" i="6"/>
  <c r="J105" i="6"/>
  <c r="O105" i="6" s="1"/>
  <c r="J106" i="6"/>
  <c r="J107" i="6"/>
  <c r="J108" i="6"/>
  <c r="J44" i="6"/>
  <c r="B4" i="13"/>
  <c r="K45" i="6" l="1"/>
  <c r="H37" i="8" s="1" a="1"/>
  <c r="H37" i="8" s="1"/>
  <c r="Q113" i="6" a="1"/>
  <c r="Q113" i="6" s="1"/>
  <c r="R113" i="6" s="1"/>
  <c r="S113" i="6" s="1"/>
  <c r="K113" i="6" s="1"/>
  <c r="H105" i="8" s="1" a="1"/>
  <c r="H105" i="8" s="1"/>
  <c r="P105" i="6"/>
  <c r="N105" i="6"/>
  <c r="K105" i="6"/>
  <c r="H97" i="8" s="1" a="1"/>
  <c r="H97" i="8" s="1"/>
  <c r="O45" i="6"/>
  <c r="P45" i="6" s="1"/>
  <c r="N45" i="6"/>
  <c r="O113" i="6"/>
  <c r="P113" i="6" s="1"/>
  <c r="K91" i="6"/>
  <c r="H83" i="8" s="1" a="1"/>
  <c r="H83" i="8" s="1"/>
  <c r="K75" i="6"/>
  <c r="H67" i="8" s="1" a="1"/>
  <c r="H67" i="8" s="1"/>
  <c r="K87" i="6"/>
  <c r="H79" i="8" s="1" a="1"/>
  <c r="H79" i="8" s="1"/>
  <c r="K107" i="6"/>
  <c r="H99" i="8" s="1" a="1"/>
  <c r="H99" i="8" s="1"/>
  <c r="K83" i="6"/>
  <c r="H75" i="8" s="1" a="1"/>
  <c r="H75" i="8" s="1"/>
  <c r="K59" i="6"/>
  <c r="H51" i="8" s="1" a="1"/>
  <c r="H51" i="8" s="1"/>
  <c r="K99" i="6"/>
  <c r="H91" i="8" s="1" a="1"/>
  <c r="H91" i="8" s="1"/>
  <c r="K103" i="6"/>
  <c r="H95" i="8" s="1" a="1"/>
  <c r="H95" i="8" s="1"/>
  <c r="K79" i="6"/>
  <c r="H71" i="8" s="1" a="1"/>
  <c r="H71" i="8" s="1"/>
  <c r="K63" i="6"/>
  <c r="H55" i="8" s="1" a="1"/>
  <c r="H55" i="8" s="1"/>
  <c r="K95" i="6"/>
  <c r="H87" i="8" s="1" a="1"/>
  <c r="H87" i="8" s="1"/>
  <c r="K67" i="6"/>
  <c r="H59" i="8" s="1" a="1"/>
  <c r="H59" i="8" s="1"/>
  <c r="K71" i="6"/>
  <c r="H63" i="8" s="1" a="1"/>
  <c r="H63" i="8" s="1"/>
  <c r="K51" i="6"/>
  <c r="H43" i="8" s="1" a="1"/>
  <c r="H43" i="8" s="1"/>
  <c r="K55" i="6"/>
  <c r="H47" i="8" s="1" a="1"/>
  <c r="H47" i="8" s="1"/>
  <c r="K47" i="6"/>
  <c r="H39" i="8" s="1" a="1"/>
  <c r="H39" i="8" s="1"/>
  <c r="J11" i="9"/>
  <c r="J11" i="14"/>
  <c r="T112" i="6"/>
  <c r="T111" i="6"/>
  <c r="T110" i="6"/>
  <c r="T109" i="6"/>
  <c r="T44" i="6"/>
  <c r="T43" i="6"/>
  <c r="T42" i="6"/>
  <c r="T41" i="6"/>
  <c r="T40" i="6"/>
  <c r="T39" i="6"/>
  <c r="T38" i="6"/>
  <c r="T37" i="6"/>
  <c r="T36" i="6"/>
  <c r="T35" i="6"/>
  <c r="T34" i="6"/>
  <c r="T33" i="6"/>
  <c r="T32" i="6"/>
  <c r="T31" i="6"/>
  <c r="T30" i="6"/>
  <c r="T29" i="6"/>
  <c r="T28" i="6"/>
  <c r="T27" i="6"/>
  <c r="T26" i="6"/>
  <c r="T25" i="6"/>
  <c r="T24" i="6"/>
  <c r="T23" i="6"/>
  <c r="T22" i="6"/>
  <c r="T21" i="6"/>
  <c r="T20" i="6"/>
  <c r="T19" i="6"/>
  <c r="T18" i="6"/>
  <c r="T17" i="6"/>
  <c r="T16" i="6"/>
  <c r="T15" i="6"/>
  <c r="T14" i="6"/>
  <c r="T13" i="6"/>
  <c r="T12" i="6"/>
  <c r="T11" i="6"/>
  <c r="J112" i="6"/>
  <c r="O112" i="6" s="1"/>
  <c r="P112" i="6" s="1"/>
  <c r="J111" i="6"/>
  <c r="O111" i="6" s="1"/>
  <c r="P111" i="6" s="1"/>
  <c r="J110" i="6"/>
  <c r="M110" i="6" s="1"/>
  <c r="J109" i="6"/>
  <c r="O44" i="6"/>
  <c r="J43" i="6"/>
  <c r="J42" i="6"/>
  <c r="M42" i="6" s="1"/>
  <c r="N42" i="6" s="1"/>
  <c r="J41" i="6"/>
  <c r="O41" i="6" s="1"/>
  <c r="P41" i="6" s="1"/>
  <c r="J40" i="6"/>
  <c r="O40" i="6" s="1"/>
  <c r="P40" i="6" s="1"/>
  <c r="J39" i="6"/>
  <c r="O39" i="6" s="1"/>
  <c r="P39" i="6" s="1"/>
  <c r="J38" i="6"/>
  <c r="O38" i="6" s="1"/>
  <c r="J37" i="6"/>
  <c r="J36" i="6"/>
  <c r="M36" i="6" s="1"/>
  <c r="N36" i="6" s="1"/>
  <c r="J35" i="6"/>
  <c r="J34" i="6"/>
  <c r="O34" i="6" s="1"/>
  <c r="P34" i="6" s="1"/>
  <c r="J33" i="6"/>
  <c r="O33" i="6" s="1"/>
  <c r="P33" i="6" s="1"/>
  <c r="J32" i="6"/>
  <c r="O32" i="6" s="1"/>
  <c r="P32" i="6" s="1"/>
  <c r="J31" i="6"/>
  <c r="J30" i="6"/>
  <c r="J29" i="6"/>
  <c r="O29" i="6" s="1"/>
  <c r="J28" i="6"/>
  <c r="O28" i="6" s="1"/>
  <c r="P28" i="6" s="1"/>
  <c r="J27" i="6"/>
  <c r="O27" i="6" s="1"/>
  <c r="J26" i="6"/>
  <c r="O26" i="6" s="1"/>
  <c r="P26" i="6" s="1"/>
  <c r="J25" i="6"/>
  <c r="M25" i="6" s="1"/>
  <c r="N25" i="6" s="1"/>
  <c r="J24" i="6"/>
  <c r="O24" i="6" s="1"/>
  <c r="P24" i="6" s="1"/>
  <c r="J23" i="6"/>
  <c r="O23" i="6" s="1"/>
  <c r="P23" i="6" s="1"/>
  <c r="J22" i="6"/>
  <c r="J21" i="6"/>
  <c r="M21" i="6" s="1"/>
  <c r="J20" i="6"/>
  <c r="O20" i="6" s="1"/>
  <c r="P20" i="6" s="1"/>
  <c r="J19" i="6"/>
  <c r="O19" i="6" s="1"/>
  <c r="J18" i="6"/>
  <c r="O18" i="6" s="1"/>
  <c r="P18" i="6" s="1"/>
  <c r="J17" i="6"/>
  <c r="O17" i="6" s="1"/>
  <c r="P17" i="6" s="1"/>
  <c r="J16" i="6"/>
  <c r="J15" i="6"/>
  <c r="O15" i="6" s="1"/>
  <c r="P15" i="6" s="1"/>
  <c r="J14" i="6"/>
  <c r="M14" i="6" s="1"/>
  <c r="N14" i="6" s="1"/>
  <c r="J13" i="6"/>
  <c r="O13" i="6" s="1"/>
  <c r="P13" i="6" s="1"/>
  <c r="J12" i="6"/>
  <c r="M12" i="6" s="1"/>
  <c r="J11" i="6"/>
  <c r="O11" i="6" s="1"/>
  <c r="O36" i="6" l="1"/>
  <c r="P36" i="6" s="1"/>
  <c r="O25" i="6"/>
  <c r="P25" i="6" s="1"/>
  <c r="P19" i="6"/>
  <c r="M34" i="6"/>
  <c r="N34" i="6" s="1"/>
  <c r="O21" i="6"/>
  <c r="P21" i="6" s="1"/>
  <c r="O12" i="6"/>
  <c r="P12" i="6" s="1"/>
  <c r="M11" i="6"/>
  <c r="N11" i="6" s="1"/>
  <c r="P11" i="6"/>
  <c r="N12" i="6"/>
  <c r="O14" i="6"/>
  <c r="P14" i="6" s="1"/>
  <c r="O16" i="6"/>
  <c r="P16" i="6" s="1"/>
  <c r="M19" i="6"/>
  <c r="N19" i="6" s="1"/>
  <c r="N21" i="6"/>
  <c r="M23" i="6"/>
  <c r="N23" i="6" s="1"/>
  <c r="P27" i="6"/>
  <c r="P29" i="6"/>
  <c r="O31" i="6"/>
  <c r="P31" i="6" s="1"/>
  <c r="M38" i="6"/>
  <c r="N38" i="6" s="1"/>
  <c r="M40" i="6"/>
  <c r="N40" i="6" s="1"/>
  <c r="O42" i="6"/>
  <c r="P42" i="6" s="1"/>
  <c r="P44" i="6"/>
  <c r="N110" i="6"/>
  <c r="M112" i="6"/>
  <c r="N112" i="6" s="1"/>
  <c r="M17" i="6"/>
  <c r="N17" i="6" s="1"/>
  <c r="M28" i="6"/>
  <c r="N28" i="6" s="1"/>
  <c r="M30" i="6"/>
  <c r="N30" i="6" s="1"/>
  <c r="M32" i="6"/>
  <c r="N32" i="6" s="1"/>
  <c r="P38" i="6"/>
  <c r="M43" i="6"/>
  <c r="N43" i="6" s="1"/>
  <c r="M109" i="6"/>
  <c r="N109" i="6" s="1"/>
  <c r="O110" i="6"/>
  <c r="P110" i="6" s="1"/>
  <c r="M13" i="6"/>
  <c r="N13" i="6" s="1"/>
  <c r="M15" i="6"/>
  <c r="N15" i="6" s="1"/>
  <c r="M26" i="6"/>
  <c r="N26" i="6" s="1"/>
  <c r="O30" i="6"/>
  <c r="P30" i="6" s="1"/>
  <c r="M37" i="6"/>
  <c r="N37" i="6" s="1"/>
  <c r="O43" i="6"/>
  <c r="P43" i="6" s="1"/>
  <c r="M20" i="6"/>
  <c r="N20" i="6" s="1"/>
  <c r="M22" i="6"/>
  <c r="N22" i="6" s="1"/>
  <c r="M24" i="6"/>
  <c r="N24" i="6" s="1"/>
  <c r="M35" i="6"/>
  <c r="N35" i="6" s="1"/>
  <c r="M39" i="6"/>
  <c r="N39" i="6" s="1"/>
  <c r="M41" i="6"/>
  <c r="N41" i="6" s="1"/>
  <c r="O109" i="6"/>
  <c r="P109" i="6" s="1"/>
  <c r="M111" i="6"/>
  <c r="N111" i="6" s="1"/>
  <c r="M18" i="6"/>
  <c r="N18" i="6" s="1"/>
  <c r="O22" i="6"/>
  <c r="P22" i="6" s="1"/>
  <c r="M29" i="6"/>
  <c r="N29" i="6" s="1"/>
  <c r="O35" i="6"/>
  <c r="P35" i="6" s="1"/>
  <c r="O37" i="6"/>
  <c r="P37" i="6" s="1"/>
  <c r="M16" i="6"/>
  <c r="N16" i="6" s="1"/>
  <c r="M27" i="6"/>
  <c r="N27" i="6" s="1"/>
  <c r="M31" i="6"/>
  <c r="N31" i="6" s="1"/>
  <c r="M33" i="6"/>
  <c r="N33" i="6" s="1"/>
  <c r="M44" i="6"/>
  <c r="N44" i="6" s="1"/>
  <c r="T28" i="14"/>
  <c r="O28" i="14"/>
  <c r="P28" i="14" s="1"/>
  <c r="N28" i="14"/>
  <c r="M28" i="14"/>
  <c r="T27" i="14"/>
  <c r="O27" i="14"/>
  <c r="P27" i="14" s="1"/>
  <c r="M27" i="14"/>
  <c r="N27" i="14" s="1"/>
  <c r="T26" i="14"/>
  <c r="O26" i="14"/>
  <c r="P26" i="14" s="1"/>
  <c r="N26" i="14"/>
  <c r="M26" i="14"/>
  <c r="T25" i="14"/>
  <c r="O25" i="14"/>
  <c r="P25" i="14" s="1"/>
  <c r="N25" i="14"/>
  <c r="M25" i="14"/>
  <c r="T24" i="14"/>
  <c r="O24" i="14"/>
  <c r="P24" i="14" s="1"/>
  <c r="M24" i="14"/>
  <c r="N24" i="14" s="1"/>
  <c r="T23" i="14"/>
  <c r="O23" i="14"/>
  <c r="M23" i="14"/>
  <c r="T22" i="14"/>
  <c r="T21" i="14"/>
  <c r="O21" i="14"/>
  <c r="P21" i="14" s="1"/>
  <c r="M21" i="14"/>
  <c r="T20" i="14"/>
  <c r="T19" i="14"/>
  <c r="O19" i="14"/>
  <c r="P19" i="14" s="1"/>
  <c r="M19" i="14"/>
  <c r="N19" i="14" s="1"/>
  <c r="T18" i="14"/>
  <c r="M18" i="14"/>
  <c r="T17" i="14"/>
  <c r="O17" i="14"/>
  <c r="P17" i="14" s="1"/>
  <c r="M17" i="14"/>
  <c r="T16" i="14"/>
  <c r="O16" i="14"/>
  <c r="P16" i="14" s="1"/>
  <c r="T15" i="14"/>
  <c r="O15" i="14"/>
  <c r="M15" i="14"/>
  <c r="T14" i="14"/>
  <c r="T13" i="14"/>
  <c r="O13" i="14"/>
  <c r="M13" i="14"/>
  <c r="P13" i="14"/>
  <c r="T12" i="14"/>
  <c r="O12" i="14"/>
  <c r="T11" i="14"/>
  <c r="O11" i="14"/>
  <c r="P11" i="14" s="1"/>
  <c r="M11" i="14"/>
  <c r="N11" i="14" s="1"/>
  <c r="M13" i="9"/>
  <c r="N13" i="9" s="1"/>
  <c r="O13" i="9"/>
  <c r="P13" i="9" s="1"/>
  <c r="T13" i="9"/>
  <c r="M14" i="9"/>
  <c r="N14" i="9"/>
  <c r="O14" i="9"/>
  <c r="P14" i="9" s="1"/>
  <c r="T14" i="9"/>
  <c r="M15" i="9"/>
  <c r="N15" i="9" s="1"/>
  <c r="O15" i="9"/>
  <c r="P15" i="9" s="1"/>
  <c r="T15" i="9"/>
  <c r="M16" i="9"/>
  <c r="N16" i="9"/>
  <c r="O16" i="9"/>
  <c r="P16" i="9" s="1"/>
  <c r="T16" i="9"/>
  <c r="M17" i="9"/>
  <c r="N17" i="9" s="1"/>
  <c r="O17" i="9"/>
  <c r="P17" i="9" s="1"/>
  <c r="T17" i="9"/>
  <c r="M18" i="9"/>
  <c r="N18" i="9" s="1"/>
  <c r="O18" i="9"/>
  <c r="P18" i="9" s="1"/>
  <c r="T18" i="9"/>
  <c r="M19" i="9"/>
  <c r="N19" i="9" s="1"/>
  <c r="O19" i="9"/>
  <c r="P19" i="9" s="1"/>
  <c r="T19" i="9"/>
  <c r="M20" i="9"/>
  <c r="N20" i="9" s="1"/>
  <c r="O20" i="9"/>
  <c r="P20" i="9" s="1"/>
  <c r="T20" i="9"/>
  <c r="M21" i="9"/>
  <c r="N21" i="9"/>
  <c r="O21" i="9"/>
  <c r="P21" i="9" s="1"/>
  <c r="T21" i="9"/>
  <c r="M22" i="9"/>
  <c r="N22" i="9" s="1"/>
  <c r="O22" i="9"/>
  <c r="P22" i="9" s="1"/>
  <c r="T22" i="9"/>
  <c r="M23" i="9"/>
  <c r="N23" i="9" s="1"/>
  <c r="O23" i="9"/>
  <c r="P23" i="9"/>
  <c r="T23" i="9"/>
  <c r="M13" i="10"/>
  <c r="N13" i="10" s="1"/>
  <c r="O13" i="10"/>
  <c r="P13" i="10" s="1"/>
  <c r="T13" i="10"/>
  <c r="T14" i="10"/>
  <c r="M15" i="10"/>
  <c r="O15" i="10"/>
  <c r="P15" i="10" s="1"/>
  <c r="T15" i="10"/>
  <c r="T16" i="10"/>
  <c r="M17" i="10"/>
  <c r="N17" i="10" s="1"/>
  <c r="O17" i="10"/>
  <c r="P17" i="10" s="1"/>
  <c r="T17" i="10"/>
  <c r="T18" i="10"/>
  <c r="M19" i="10"/>
  <c r="O19" i="10"/>
  <c r="P19" i="10" s="1"/>
  <c r="T19" i="10"/>
  <c r="M20" i="10"/>
  <c r="N20" i="10" s="1"/>
  <c r="O20" i="10"/>
  <c r="P20" i="10" s="1"/>
  <c r="T20" i="10"/>
  <c r="M21" i="10"/>
  <c r="N21" i="10" s="1"/>
  <c r="O21" i="10"/>
  <c r="P21" i="10" s="1"/>
  <c r="T21" i="10"/>
  <c r="M22" i="10"/>
  <c r="N22" i="10" s="1"/>
  <c r="O22" i="10"/>
  <c r="P22" i="10" s="1"/>
  <c r="T22" i="10"/>
  <c r="M23" i="10"/>
  <c r="N23" i="10" s="1"/>
  <c r="O23" i="10"/>
  <c r="P23" i="10" s="1"/>
  <c r="T23" i="10"/>
  <c r="M24" i="10"/>
  <c r="N24" i="10"/>
  <c r="O24" i="10"/>
  <c r="P24" i="10"/>
  <c r="T24" i="10"/>
  <c r="M25" i="10"/>
  <c r="N25" i="10"/>
  <c r="O25" i="10"/>
  <c r="P25" i="10" s="1"/>
  <c r="T25" i="10"/>
  <c r="M26" i="10"/>
  <c r="N26" i="10"/>
  <c r="O26" i="10"/>
  <c r="P26" i="10"/>
  <c r="T26" i="10"/>
  <c r="M27" i="10"/>
  <c r="N27" i="10" s="1"/>
  <c r="O27" i="10"/>
  <c r="P27" i="10"/>
  <c r="T27" i="10"/>
  <c r="M28" i="10"/>
  <c r="N28" i="10"/>
  <c r="O28" i="10"/>
  <c r="P28" i="10" s="1"/>
  <c r="T28" i="10"/>
  <c r="T62" i="5"/>
  <c r="O62" i="5"/>
  <c r="P62" i="5" s="1"/>
  <c r="M62" i="5"/>
  <c r="N62" i="5" s="1"/>
  <c r="T61" i="5"/>
  <c r="O61" i="5"/>
  <c r="P61" i="5" s="1"/>
  <c r="M61" i="5"/>
  <c r="N61" i="5" s="1"/>
  <c r="T60" i="5"/>
  <c r="O60" i="5"/>
  <c r="P60" i="5" s="1"/>
  <c r="M60" i="5"/>
  <c r="N60" i="5" s="1"/>
  <c r="T59" i="5"/>
  <c r="O59" i="5"/>
  <c r="P59" i="5" s="1"/>
  <c r="N59" i="5"/>
  <c r="M59" i="5"/>
  <c r="T58" i="5"/>
  <c r="O58" i="5"/>
  <c r="P58" i="5" s="1"/>
  <c r="M58" i="5"/>
  <c r="N58" i="5" s="1"/>
  <c r="T57" i="5"/>
  <c r="O57" i="5"/>
  <c r="P57" i="5" s="1"/>
  <c r="M57" i="5"/>
  <c r="N57" i="5" s="1"/>
  <c r="T56" i="5"/>
  <c r="O56" i="5"/>
  <c r="P56" i="5" s="1"/>
  <c r="M56" i="5"/>
  <c r="N56" i="5" s="1"/>
  <c r="T55" i="5"/>
  <c r="O55" i="5"/>
  <c r="P55" i="5" s="1"/>
  <c r="M55" i="5"/>
  <c r="N55" i="5" s="1"/>
  <c r="T54" i="5"/>
  <c r="O54" i="5"/>
  <c r="P54" i="5" s="1"/>
  <c r="M54" i="5"/>
  <c r="N54" i="5" s="1"/>
  <c r="T53" i="5"/>
  <c r="O53" i="5"/>
  <c r="P53" i="5" s="1"/>
  <c r="M53" i="5"/>
  <c r="N53" i="5" s="1"/>
  <c r="T52" i="5"/>
  <c r="O52" i="5"/>
  <c r="P52" i="5" s="1"/>
  <c r="M52" i="5"/>
  <c r="N52" i="5" s="1"/>
  <c r="T51" i="5"/>
  <c r="O51" i="5"/>
  <c r="P51" i="5" s="1"/>
  <c r="M51" i="5"/>
  <c r="N51" i="5" s="1"/>
  <c r="T50" i="5"/>
  <c r="O50" i="5"/>
  <c r="P50" i="5" s="1"/>
  <c r="M50" i="5"/>
  <c r="N50" i="5" s="1"/>
  <c r="T49" i="5"/>
  <c r="O49" i="5"/>
  <c r="P49" i="5" s="1"/>
  <c r="M49" i="5"/>
  <c r="N49" i="5" s="1"/>
  <c r="T48" i="5"/>
  <c r="O48" i="5"/>
  <c r="P48" i="5" s="1"/>
  <c r="M48" i="5"/>
  <c r="N48" i="5" s="1"/>
  <c r="T47" i="5"/>
  <c r="O47" i="5"/>
  <c r="P47" i="5" s="1"/>
  <c r="M47" i="5"/>
  <c r="N47" i="5" s="1"/>
  <c r="T46" i="5"/>
  <c r="O46" i="5"/>
  <c r="P46" i="5" s="1"/>
  <c r="M46" i="5"/>
  <c r="N46" i="5" s="1"/>
  <c r="T45" i="5"/>
  <c r="O45" i="5"/>
  <c r="P45" i="5" s="1"/>
  <c r="N45" i="5"/>
  <c r="M45" i="5"/>
  <c r="T44" i="5"/>
  <c r="O44" i="5"/>
  <c r="P44" i="5" s="1"/>
  <c r="N44" i="5"/>
  <c r="M44" i="5"/>
  <c r="T43" i="5"/>
  <c r="P43" i="5"/>
  <c r="O43" i="5"/>
  <c r="M43" i="5"/>
  <c r="N43" i="5" s="1"/>
  <c r="T42" i="5"/>
  <c r="O42" i="5"/>
  <c r="P42" i="5" s="1"/>
  <c r="M42" i="5"/>
  <c r="N42" i="5" s="1"/>
  <c r="T41" i="5"/>
  <c r="O41" i="5"/>
  <c r="P41" i="5" s="1"/>
  <c r="M41" i="5"/>
  <c r="N41" i="5" s="1"/>
  <c r="T40" i="5"/>
  <c r="O40" i="5"/>
  <c r="P40" i="5" s="1"/>
  <c r="N40" i="5"/>
  <c r="M40" i="5"/>
  <c r="T39" i="5"/>
  <c r="O39" i="5"/>
  <c r="P39" i="5" s="1"/>
  <c r="M39" i="5"/>
  <c r="N39" i="5" s="1"/>
  <c r="T38" i="5"/>
  <c r="O38" i="5"/>
  <c r="P38" i="5" s="1"/>
  <c r="M38" i="5"/>
  <c r="N38" i="5" s="1"/>
  <c r="T37" i="5"/>
  <c r="O37" i="5"/>
  <c r="P37" i="5" s="1"/>
  <c r="N37" i="5"/>
  <c r="M37" i="5"/>
  <c r="T36" i="5"/>
  <c r="O36" i="5"/>
  <c r="P36" i="5" s="1"/>
  <c r="M36" i="5"/>
  <c r="N36" i="5" s="1"/>
  <c r="T35" i="5"/>
  <c r="O35" i="5"/>
  <c r="P35" i="5" s="1"/>
  <c r="M35" i="5"/>
  <c r="N35" i="5" s="1"/>
  <c r="T34" i="5"/>
  <c r="O34" i="5"/>
  <c r="P34" i="5" s="1"/>
  <c r="M34" i="5"/>
  <c r="N34" i="5" s="1"/>
  <c r="T33" i="5"/>
  <c r="O33" i="5"/>
  <c r="P33" i="5" s="1"/>
  <c r="M33" i="5"/>
  <c r="N33" i="5" s="1"/>
  <c r="T32" i="5"/>
  <c r="O32" i="5"/>
  <c r="P32" i="5" s="1"/>
  <c r="M32" i="5"/>
  <c r="N32" i="5" s="1"/>
  <c r="T31" i="5"/>
  <c r="P31" i="5"/>
  <c r="O31" i="5"/>
  <c r="M31" i="5"/>
  <c r="N31" i="5" s="1"/>
  <c r="T30" i="5"/>
  <c r="O30" i="5"/>
  <c r="P30" i="5" s="1"/>
  <c r="N30" i="5"/>
  <c r="M30" i="5"/>
  <c r="T29" i="5"/>
  <c r="O29" i="5"/>
  <c r="P29" i="5" s="1"/>
  <c r="M29" i="5"/>
  <c r="N29" i="5" s="1"/>
  <c r="T28" i="5"/>
  <c r="O28" i="5"/>
  <c r="P28" i="5" s="1"/>
  <c r="M28" i="5"/>
  <c r="N28" i="5" s="1"/>
  <c r="T27" i="5"/>
  <c r="O27" i="5"/>
  <c r="P27" i="5" s="1"/>
  <c r="M27" i="5"/>
  <c r="N27" i="5" s="1"/>
  <c r="T26" i="5"/>
  <c r="O26" i="5"/>
  <c r="P26" i="5" s="1"/>
  <c r="M26" i="5"/>
  <c r="N26" i="5" s="1"/>
  <c r="T25" i="5"/>
  <c r="O25" i="5"/>
  <c r="P25" i="5" s="1"/>
  <c r="M25" i="5"/>
  <c r="N25" i="5" s="1"/>
  <c r="T24" i="5"/>
  <c r="O24" i="5"/>
  <c r="P24" i="5" s="1"/>
  <c r="N24" i="5"/>
  <c r="M24" i="5"/>
  <c r="T23" i="5"/>
  <c r="O23" i="5"/>
  <c r="P23" i="5" s="1"/>
  <c r="M23" i="5"/>
  <c r="N23" i="5" s="1"/>
  <c r="T22" i="5"/>
  <c r="O22" i="5"/>
  <c r="P22" i="5" s="1"/>
  <c r="M22" i="5"/>
  <c r="N22" i="5" s="1"/>
  <c r="T21" i="5"/>
  <c r="O21" i="5"/>
  <c r="P21" i="5" s="1"/>
  <c r="N21" i="5"/>
  <c r="M21" i="5"/>
  <c r="T20" i="5"/>
  <c r="O20" i="5"/>
  <c r="P20" i="5" s="1"/>
  <c r="M20" i="5"/>
  <c r="N20" i="5" s="1"/>
  <c r="T19" i="5"/>
  <c r="O19" i="5"/>
  <c r="P19" i="5" s="1"/>
  <c r="M19" i="5"/>
  <c r="N19" i="5" s="1"/>
  <c r="T18" i="5"/>
  <c r="O18" i="5"/>
  <c r="P18" i="5" s="1"/>
  <c r="M18" i="5"/>
  <c r="N18" i="5" s="1"/>
  <c r="T17" i="5"/>
  <c r="O17" i="5"/>
  <c r="P17" i="5" s="1"/>
  <c r="M17" i="5"/>
  <c r="N17" i="5" s="1"/>
  <c r="T16" i="5"/>
  <c r="O16" i="5"/>
  <c r="P16" i="5" s="1"/>
  <c r="N16" i="5"/>
  <c r="M16" i="5"/>
  <c r="M22" i="14" l="1"/>
  <c r="N22" i="14" s="1"/>
  <c r="O22" i="14"/>
  <c r="P22" i="14" s="1"/>
  <c r="O20" i="14"/>
  <c r="P20" i="14" s="1"/>
  <c r="M14" i="14"/>
  <c r="N14" i="14" s="1"/>
  <c r="O14" i="14"/>
  <c r="P14" i="14" s="1"/>
  <c r="M12" i="14"/>
  <c r="N17" i="14"/>
  <c r="M20" i="14"/>
  <c r="N20" i="14" s="1"/>
  <c r="N15" i="14"/>
  <c r="N23" i="14"/>
  <c r="P12" i="14"/>
  <c r="N18" i="14"/>
  <c r="N13" i="14"/>
  <c r="P15" i="14"/>
  <c r="M16" i="14"/>
  <c r="N16" i="14" s="1"/>
  <c r="O18" i="14"/>
  <c r="P18" i="14" s="1"/>
  <c r="N21" i="14"/>
  <c r="P23" i="14"/>
  <c r="N19" i="10"/>
  <c r="O18" i="10"/>
  <c r="P18" i="10" s="1"/>
  <c r="O16" i="10"/>
  <c r="P16" i="10" s="1"/>
  <c r="M18" i="10"/>
  <c r="N18" i="10" s="1"/>
  <c r="M16" i="10"/>
  <c r="N16" i="10" s="1"/>
  <c r="O14" i="10"/>
  <c r="P14" i="10" s="1"/>
  <c r="M14" i="10"/>
  <c r="N14" i="10" s="1"/>
  <c r="N15" i="10"/>
  <c r="C5" i="14" l="1"/>
  <c r="N12" i="14"/>
  <c r="C7" i="14" l="1"/>
  <c r="C6" i="14"/>
  <c r="O11" i="10" l="1"/>
  <c r="O114" i="6"/>
  <c r="T12" i="9"/>
  <c r="O12" i="9"/>
  <c r="T11" i="9"/>
  <c r="T12" i="10"/>
  <c r="T11" i="10"/>
  <c r="J11" i="10"/>
  <c r="O12" i="10" l="1"/>
  <c r="M12" i="9"/>
  <c r="P12" i="9"/>
  <c r="M12" i="10"/>
  <c r="N12" i="10" s="1"/>
  <c r="M11" i="10"/>
  <c r="N11" i="10" s="1"/>
  <c r="P11" i="10"/>
  <c r="P12" i="10"/>
  <c r="T69" i="5"/>
  <c r="T68" i="5"/>
  <c r="T67" i="5"/>
  <c r="T66" i="5"/>
  <c r="T65" i="5"/>
  <c r="T64" i="5"/>
  <c r="T63" i="5"/>
  <c r="T15" i="5"/>
  <c r="T14" i="5"/>
  <c r="T13" i="5"/>
  <c r="T12" i="5"/>
  <c r="T11" i="5"/>
  <c r="O69" i="5"/>
  <c r="O68" i="5"/>
  <c r="O67" i="5"/>
  <c r="O66" i="5"/>
  <c r="O65" i="5"/>
  <c r="O64" i="5"/>
  <c r="O63" i="5"/>
  <c r="O15" i="5"/>
  <c r="O14" i="5"/>
  <c r="O13" i="5"/>
  <c r="O12" i="5"/>
  <c r="J11" i="5"/>
  <c r="O11" i="5" s="1"/>
  <c r="N12" i="9" l="1"/>
  <c r="C7" i="10"/>
  <c r="C6" i="10"/>
  <c r="D11" i="7" s="1"/>
  <c r="H11" i="7" s="1"/>
  <c r="C5" i="10"/>
  <c r="C11" i="7" s="1"/>
  <c r="G11" i="7" s="1"/>
  <c r="H14" i="7"/>
  <c r="G14" i="7"/>
  <c r="T114" i="6"/>
  <c r="P114" i="6"/>
  <c r="M114" i="6"/>
  <c r="C5" i="6" s="1"/>
  <c r="P13" i="5"/>
  <c r="P14" i="5"/>
  <c r="P15" i="5"/>
  <c r="P63" i="5"/>
  <c r="P64" i="5"/>
  <c r="P68" i="5"/>
  <c r="P69" i="5"/>
  <c r="P12" i="5"/>
  <c r="P65" i="5"/>
  <c r="P66" i="5"/>
  <c r="P67" i="5"/>
  <c r="P11" i="5"/>
  <c r="M12" i="5"/>
  <c r="X26" i="3"/>
  <c r="S26" i="3"/>
  <c r="X25" i="3"/>
  <c r="X23" i="3"/>
  <c r="S23" i="3"/>
  <c r="X22" i="3"/>
  <c r="X20" i="3"/>
  <c r="X19" i="3"/>
  <c r="S19" i="3"/>
  <c r="X17" i="3"/>
  <c r="X16" i="3"/>
  <c r="Q16" i="3"/>
  <c r="R16" i="3" s="1"/>
  <c r="S16" i="3"/>
  <c r="X15" i="3"/>
  <c r="S15" i="3"/>
  <c r="X14" i="3"/>
  <c r="S14" i="3"/>
  <c r="X13" i="3"/>
  <c r="S13" i="3"/>
  <c r="X12" i="3"/>
  <c r="Q12" i="3"/>
  <c r="M11" i="3"/>
  <c r="X30" i="2"/>
  <c r="X29" i="2"/>
  <c r="X26" i="2"/>
  <c r="X23" i="2"/>
  <c r="X20" i="2"/>
  <c r="X19" i="2"/>
  <c r="X16" i="2"/>
  <c r="X15" i="2"/>
  <c r="X14" i="2"/>
  <c r="X13" i="2"/>
  <c r="X12" i="2"/>
  <c r="E18" i="13"/>
  <c r="B3" i="13"/>
  <c r="E15" i="13" s="1"/>
  <c r="S12" i="3" l="1"/>
  <c r="T12" i="3" s="1"/>
  <c r="R12" i="3"/>
  <c r="T26" i="3"/>
  <c r="G13" i="7"/>
  <c r="T16" i="3"/>
  <c r="E4" i="13"/>
  <c r="F5" i="13" s="1"/>
  <c r="E13" i="13"/>
  <c r="E16" i="13"/>
  <c r="E19" i="13"/>
  <c r="E6" i="13"/>
  <c r="F7" i="13" s="1"/>
  <c r="E7" i="13"/>
  <c r="F8" i="13" s="1"/>
  <c r="E17" i="13"/>
  <c r="E5" i="13"/>
  <c r="F6" i="13" s="1"/>
  <c r="E14" i="13"/>
  <c r="C10" i="7"/>
  <c r="G10" i="7" s="1"/>
  <c r="N114" i="6"/>
  <c r="C6" i="6" s="1"/>
  <c r="N12" i="5"/>
  <c r="M14" i="5"/>
  <c r="N14" i="5" s="1"/>
  <c r="M11" i="5"/>
  <c r="N11" i="5" s="1"/>
  <c r="M65" i="5"/>
  <c r="N65" i="5" s="1"/>
  <c r="M64" i="5"/>
  <c r="N64" i="5" s="1"/>
  <c r="X21" i="3"/>
  <c r="Q22" i="3"/>
  <c r="R22" i="3" s="1"/>
  <c r="X11" i="3"/>
  <c r="T19" i="3"/>
  <c r="T13" i="3"/>
  <c r="T14" i="3"/>
  <c r="X24" i="3"/>
  <c r="S24" i="3"/>
  <c r="T23" i="3"/>
  <c r="Q11" i="3"/>
  <c r="T15" i="3"/>
  <c r="S18" i="3"/>
  <c r="X18" i="3"/>
  <c r="Q26" i="3"/>
  <c r="R26" i="3" s="1"/>
  <c r="S25" i="3"/>
  <c r="S17" i="3"/>
  <c r="Q20" i="3"/>
  <c r="R20" i="3" s="1"/>
  <c r="L11" i="3"/>
  <c r="S11" i="3" s="1"/>
  <c r="X28" i="2"/>
  <c r="S12" i="2"/>
  <c r="S29" i="2"/>
  <c r="Q110" i="6" l="1" a="1"/>
  <c r="Q110" i="6" s="1"/>
  <c r="R110" i="6" s="1"/>
  <c r="S110" i="6" s="1"/>
  <c r="K110" i="6" s="1"/>
  <c r="H102" i="8" s="1" a="1"/>
  <c r="H102" i="8" s="1"/>
  <c r="Q36" i="6" a="1"/>
  <c r="Q36" i="6" s="1"/>
  <c r="R36" i="6" s="1"/>
  <c r="S36" i="6" s="1"/>
  <c r="K36" i="6" s="1"/>
  <c r="H28" i="8" s="1" a="1"/>
  <c r="H28" i="8" s="1"/>
  <c r="Q33" i="6" a="1"/>
  <c r="Q33" i="6" s="1"/>
  <c r="R33" i="6" s="1"/>
  <c r="S33" i="6" s="1"/>
  <c r="K33" i="6" s="1"/>
  <c r="H25" i="8" s="1" a="1"/>
  <c r="H25" i="8" s="1"/>
  <c r="Q25" i="6" a="1"/>
  <c r="Q25" i="6" s="1"/>
  <c r="R25" i="6" s="1"/>
  <c r="S25" i="6" s="1"/>
  <c r="K25" i="6" s="1"/>
  <c r="H17" i="8" s="1" a="1"/>
  <c r="H17" i="8" s="1"/>
  <c r="Q17" i="6" a="1"/>
  <c r="Q17" i="6" s="1"/>
  <c r="R17" i="6" s="1"/>
  <c r="S17" i="6" s="1"/>
  <c r="K17" i="6" s="1"/>
  <c r="H9" i="8" s="1" a="1"/>
  <c r="H9" i="8" s="1"/>
  <c r="Q42" i="6" a="1"/>
  <c r="Q42" i="6" s="1"/>
  <c r="R42" i="6" s="1"/>
  <c r="S42" i="6" s="1"/>
  <c r="K42" i="6" s="1"/>
  <c r="H34" i="8" s="1" a="1"/>
  <c r="H34" i="8" s="1"/>
  <c r="Q37" i="6" a="1"/>
  <c r="Q37" i="6" s="1"/>
  <c r="R37" i="6" s="1"/>
  <c r="S37" i="6" s="1"/>
  <c r="K37" i="6" s="1"/>
  <c r="H29" i="8" s="1" a="1"/>
  <c r="H29" i="8" s="1"/>
  <c r="Q31" i="6" a="1"/>
  <c r="Q31" i="6" s="1"/>
  <c r="R31" i="6" s="1"/>
  <c r="S31" i="6" s="1"/>
  <c r="K31" i="6" s="1"/>
  <c r="H23" i="8" s="1" a="1"/>
  <c r="H23" i="8" s="1"/>
  <c r="Q23" i="6" a="1"/>
  <c r="Q23" i="6" s="1"/>
  <c r="R23" i="6" s="1"/>
  <c r="S23" i="6" s="1"/>
  <c r="K23" i="6" s="1"/>
  <c r="H15" i="8" s="1" a="1"/>
  <c r="H15" i="8" s="1"/>
  <c r="Q15" i="6" a="1"/>
  <c r="Q15" i="6" s="1"/>
  <c r="R15" i="6" s="1"/>
  <c r="S15" i="6" s="1"/>
  <c r="K15" i="6" s="1"/>
  <c r="H7" i="8" s="1" a="1"/>
  <c r="H7" i="8" s="1"/>
  <c r="Q18" i="6" a="1"/>
  <c r="Q18" i="6" s="1"/>
  <c r="R18" i="6" s="1"/>
  <c r="S18" i="6" s="1"/>
  <c r="K18" i="6" s="1"/>
  <c r="H10" i="8" s="1" a="1"/>
  <c r="H10" i="8" s="1"/>
  <c r="Q11" i="6" a="1"/>
  <c r="Q11" i="6" s="1"/>
  <c r="R11" i="6" s="1"/>
  <c r="S11" i="6" s="1"/>
  <c r="K11" i="6" s="1"/>
  <c r="H3" i="8" s="1" a="1"/>
  <c r="H3" i="8" s="1"/>
  <c r="Q40" i="6" a="1"/>
  <c r="Q40" i="6" s="1"/>
  <c r="R40" i="6" s="1"/>
  <c r="S40" i="6" s="1"/>
  <c r="K40" i="6" s="1"/>
  <c r="H32" i="8" s="1" a="1"/>
  <c r="H32" i="8" s="1"/>
  <c r="Q28" i="6" a="1"/>
  <c r="Q28" i="6" s="1"/>
  <c r="R28" i="6" s="1"/>
  <c r="S28" i="6" s="1"/>
  <c r="K28" i="6" s="1"/>
  <c r="H20" i="8" s="1" a="1"/>
  <c r="H20" i="8" s="1"/>
  <c r="Q20" i="6" a="1"/>
  <c r="Q20" i="6" s="1"/>
  <c r="R20" i="6" s="1"/>
  <c r="S20" i="6" s="1"/>
  <c r="K20" i="6" s="1"/>
  <c r="H12" i="8" s="1" a="1"/>
  <c r="H12" i="8" s="1"/>
  <c r="Q13" i="6" a="1"/>
  <c r="Q13" i="6" s="1"/>
  <c r="R13" i="6" s="1"/>
  <c r="S13" i="6" s="1"/>
  <c r="K13" i="6" s="1"/>
  <c r="H5" i="8" s="1" a="1"/>
  <c r="H5" i="8" s="1"/>
  <c r="Q21" i="6" a="1"/>
  <c r="Q21" i="6" s="1"/>
  <c r="R21" i="6" s="1"/>
  <c r="S21" i="6" s="1"/>
  <c r="K21" i="6" s="1"/>
  <c r="H13" i="8" s="1" a="1"/>
  <c r="H13" i="8" s="1"/>
  <c r="Q32" i="6" a="1"/>
  <c r="Q32" i="6" s="1"/>
  <c r="R32" i="6" s="1"/>
  <c r="S32" i="6" s="1"/>
  <c r="K32" i="6" s="1"/>
  <c r="H24" i="8" s="1" a="1"/>
  <c r="H24" i="8" s="1"/>
  <c r="Q111" i="6" a="1"/>
  <c r="Q111" i="6" s="1"/>
  <c r="R111" i="6" s="1"/>
  <c r="S111" i="6" s="1"/>
  <c r="K111" i="6" s="1"/>
  <c r="H103" i="8" s="1" a="1"/>
  <c r="H103" i="8" s="1"/>
  <c r="Q34" i="6" a="1"/>
  <c r="Q34" i="6" s="1"/>
  <c r="R34" i="6" s="1"/>
  <c r="S34" i="6" s="1"/>
  <c r="K34" i="6" s="1"/>
  <c r="H26" i="8" s="1" a="1"/>
  <c r="H26" i="8" s="1"/>
  <c r="Q29" i="6" a="1"/>
  <c r="Q29" i="6" s="1"/>
  <c r="R29" i="6" s="1"/>
  <c r="S29" i="6" s="1"/>
  <c r="K29" i="6" s="1"/>
  <c r="H21" i="8" s="1" a="1"/>
  <c r="H21" i="8" s="1"/>
  <c r="Q26" i="6" a="1"/>
  <c r="Q26" i="6" s="1"/>
  <c r="R26" i="6" s="1"/>
  <c r="S26" i="6" s="1"/>
  <c r="K26" i="6" s="1"/>
  <c r="H18" i="8" s="1" a="1"/>
  <c r="H18" i="8" s="1"/>
  <c r="Q16" i="6" a="1"/>
  <c r="Q16" i="6" s="1"/>
  <c r="R16" i="6" s="1"/>
  <c r="S16" i="6" s="1"/>
  <c r="K16" i="6" s="1"/>
  <c r="H8" i="8" s="1" a="1"/>
  <c r="H8" i="8" s="1"/>
  <c r="Q43" i="6" a="1"/>
  <c r="Q43" i="6" s="1"/>
  <c r="R43" i="6" s="1"/>
  <c r="S43" i="6" s="1"/>
  <c r="K43" i="6" s="1"/>
  <c r="H35" i="8" s="1" a="1"/>
  <c r="H35" i="8" s="1"/>
  <c r="Q38" i="6" a="1"/>
  <c r="Q38" i="6" s="1"/>
  <c r="R38" i="6" s="1"/>
  <c r="S38" i="6" s="1"/>
  <c r="K38" i="6" s="1"/>
  <c r="H30" i="8" s="1" a="1"/>
  <c r="H30" i="8" s="1"/>
  <c r="Q24" i="6" a="1"/>
  <c r="Q24" i="6" s="1"/>
  <c r="R24" i="6" s="1"/>
  <c r="S24" i="6" s="1"/>
  <c r="K24" i="6" s="1"/>
  <c r="H16" i="8" s="1" a="1"/>
  <c r="H16" i="8" s="1"/>
  <c r="Q112" i="6" a="1"/>
  <c r="Q112" i="6" s="1"/>
  <c r="R112" i="6" s="1"/>
  <c r="S112" i="6" s="1"/>
  <c r="K112" i="6" s="1"/>
  <c r="H104" i="8" s="1" a="1"/>
  <c r="H104" i="8" s="1"/>
  <c r="Q44" i="6" a="1"/>
  <c r="Q44" i="6" s="1"/>
  <c r="R44" i="6" s="1"/>
  <c r="S44" i="6" s="1"/>
  <c r="K44" i="6" s="1"/>
  <c r="H36" i="8" s="1" a="1"/>
  <c r="H36" i="8" s="1"/>
  <c r="Q14" i="6" a="1"/>
  <c r="Q14" i="6" s="1"/>
  <c r="R14" i="6" s="1"/>
  <c r="S14" i="6" s="1"/>
  <c r="K14" i="6" s="1"/>
  <c r="H6" i="8" s="1" a="1"/>
  <c r="H6" i="8" s="1"/>
  <c r="Q27" i="6" a="1"/>
  <c r="Q27" i="6" s="1"/>
  <c r="R27" i="6" s="1"/>
  <c r="S27" i="6" s="1"/>
  <c r="K27" i="6" s="1"/>
  <c r="H19" i="8" s="1" a="1"/>
  <c r="H19" i="8" s="1"/>
  <c r="Q19" i="6" a="1"/>
  <c r="Q19" i="6" s="1"/>
  <c r="R19" i="6" s="1"/>
  <c r="S19" i="6" s="1"/>
  <c r="K19" i="6" s="1"/>
  <c r="H11" i="8" s="1" a="1"/>
  <c r="H11" i="8" s="1"/>
  <c r="Q12" i="6" a="1"/>
  <c r="Q12" i="6" s="1"/>
  <c r="R12" i="6" s="1"/>
  <c r="S12" i="6" s="1"/>
  <c r="K12" i="6" s="1"/>
  <c r="H4" i="8" s="1" a="1"/>
  <c r="H4" i="8" s="1"/>
  <c r="Q109" i="6" a="1"/>
  <c r="Q109" i="6" s="1"/>
  <c r="R109" i="6" s="1"/>
  <c r="S109" i="6" s="1"/>
  <c r="K109" i="6" s="1"/>
  <c r="H101" i="8" s="1" a="1"/>
  <c r="H101" i="8" s="1"/>
  <c r="Q41" i="6" a="1"/>
  <c r="Q41" i="6" s="1"/>
  <c r="R41" i="6" s="1"/>
  <c r="S41" i="6" s="1"/>
  <c r="K41" i="6" s="1"/>
  <c r="H33" i="8" s="1" a="1"/>
  <c r="H33" i="8" s="1"/>
  <c r="Q35" i="6" a="1"/>
  <c r="Q35" i="6" s="1"/>
  <c r="R35" i="6" s="1"/>
  <c r="S35" i="6" s="1"/>
  <c r="K35" i="6" s="1"/>
  <c r="H27" i="8" s="1" a="1"/>
  <c r="H27" i="8" s="1"/>
  <c r="Q30" i="6" a="1"/>
  <c r="Q30" i="6" s="1"/>
  <c r="R30" i="6" s="1"/>
  <c r="S30" i="6" s="1"/>
  <c r="K30" i="6" s="1"/>
  <c r="H22" i="8" s="1" a="1"/>
  <c r="H22" i="8" s="1"/>
  <c r="Q22" i="6" a="1"/>
  <c r="Q22" i="6" s="1"/>
  <c r="R22" i="6" s="1"/>
  <c r="S22" i="6" s="1"/>
  <c r="K22" i="6" s="1"/>
  <c r="H14" i="8" s="1" a="1"/>
  <c r="H14" i="8" s="1"/>
  <c r="Q39" i="6" a="1"/>
  <c r="Q39" i="6" s="1"/>
  <c r="R39" i="6" s="1"/>
  <c r="S39" i="6" s="1"/>
  <c r="K39" i="6" s="1"/>
  <c r="H31" i="8" s="1" a="1"/>
  <c r="H31" i="8" s="1"/>
  <c r="Q26" i="14" a="1"/>
  <c r="Q26" i="14" s="1"/>
  <c r="R26" i="14" s="1"/>
  <c r="S26" i="14" s="1"/>
  <c r="Q20" i="10" a="1"/>
  <c r="Q20" i="10" s="1"/>
  <c r="R20" i="10" s="1"/>
  <c r="S20" i="10" s="1"/>
  <c r="Q61" i="5" a="1"/>
  <c r="Q61" i="5" s="1"/>
  <c r="R61" i="5" s="1"/>
  <c r="S61" i="5" s="1"/>
  <c r="Q58" i="5" a="1"/>
  <c r="Q58" i="5" s="1"/>
  <c r="R58" i="5" s="1"/>
  <c r="S58" i="5" s="1"/>
  <c r="Q55" i="5" a="1"/>
  <c r="Q55" i="5" s="1"/>
  <c r="R55" i="5" s="1"/>
  <c r="S55" i="5" s="1"/>
  <c r="Q34" i="5" a="1"/>
  <c r="Q34" i="5" s="1"/>
  <c r="R34" i="5" s="1"/>
  <c r="S34" i="5" s="1"/>
  <c r="Q26" i="5" a="1"/>
  <c r="Q26" i="5" s="1"/>
  <c r="R26" i="5" s="1"/>
  <c r="S26" i="5" s="1"/>
  <c r="Q23" i="5" a="1"/>
  <c r="Q23" i="5" s="1"/>
  <c r="R23" i="5" s="1"/>
  <c r="S23" i="5" s="1"/>
  <c r="Q13" i="14" a="1"/>
  <c r="Q13" i="14" s="1"/>
  <c r="R13" i="14" s="1"/>
  <c r="S13" i="14" s="1"/>
  <c r="Q11" i="14" a="1"/>
  <c r="Q11" i="14" s="1"/>
  <c r="R11" i="14" s="1"/>
  <c r="S11" i="14" s="1"/>
  <c r="K11" i="14" s="1"/>
  <c r="Q13" i="9" a="1"/>
  <c r="Q13" i="9" s="1"/>
  <c r="R13" i="9" s="1"/>
  <c r="S13" i="9" s="1"/>
  <c r="Q19" i="9" a="1"/>
  <c r="Q19" i="9" s="1"/>
  <c r="R19" i="9" s="1"/>
  <c r="S19" i="9" s="1"/>
  <c r="Q47" i="5" a="1"/>
  <c r="Q47" i="5" s="1"/>
  <c r="R47" i="5" s="1"/>
  <c r="S47" i="5" s="1"/>
  <c r="Q44" i="5" a="1"/>
  <c r="Q44" i="5" s="1"/>
  <c r="R44" i="5" s="1"/>
  <c r="S44" i="5" s="1"/>
  <c r="Q39" i="5" a="1"/>
  <c r="Q39" i="5" s="1"/>
  <c r="R39" i="5" s="1"/>
  <c r="S39" i="5" s="1"/>
  <c r="Q31" i="5" a="1"/>
  <c r="Q31" i="5" s="1"/>
  <c r="R31" i="5" s="1"/>
  <c r="S31" i="5" s="1"/>
  <c r="Q16" i="5" a="1"/>
  <c r="Q16" i="5" s="1"/>
  <c r="R16" i="5" s="1"/>
  <c r="S16" i="5" s="1"/>
  <c r="Q35" i="5" a="1"/>
  <c r="Q35" i="5" s="1"/>
  <c r="R35" i="5" s="1"/>
  <c r="S35" i="5" s="1"/>
  <c r="Q20" i="5" a="1"/>
  <c r="Q20" i="5" s="1"/>
  <c r="R20" i="5" s="1"/>
  <c r="S20" i="5" s="1"/>
  <c r="Q37" i="5" a="1"/>
  <c r="Q37" i="5" s="1"/>
  <c r="R37" i="5" s="1"/>
  <c r="S37" i="5" s="1"/>
  <c r="Q19" i="5" a="1"/>
  <c r="Q19" i="5" s="1"/>
  <c r="R19" i="5" s="1"/>
  <c r="S19" i="5" s="1"/>
  <c r="Q18" i="14" a="1"/>
  <c r="Q18" i="14" s="1"/>
  <c r="R18" i="14" s="1"/>
  <c r="S18" i="14" s="1"/>
  <c r="Q16" i="9" a="1"/>
  <c r="Q16" i="9" s="1"/>
  <c r="R16" i="9" s="1"/>
  <c r="S16" i="9" s="1"/>
  <c r="Q23" i="9" a="1"/>
  <c r="Q23" i="9" s="1"/>
  <c r="R23" i="9" s="1"/>
  <c r="S23" i="9" s="1"/>
  <c r="Q22" i="10" a="1"/>
  <c r="Q22" i="10" s="1"/>
  <c r="R22" i="10" s="1"/>
  <c r="S22" i="10" s="1"/>
  <c r="Q26" i="10" a="1"/>
  <c r="Q26" i="10" s="1"/>
  <c r="R26" i="10" s="1"/>
  <c r="S26" i="10" s="1"/>
  <c r="Q62" i="5" a="1"/>
  <c r="Q62" i="5" s="1"/>
  <c r="R62" i="5" s="1"/>
  <c r="S62" i="5" s="1"/>
  <c r="Q59" i="5" a="1"/>
  <c r="Q59" i="5" s="1"/>
  <c r="R59" i="5" s="1"/>
  <c r="S59" i="5" s="1"/>
  <c r="Q53" i="5" a="1"/>
  <c r="Q53" i="5" s="1"/>
  <c r="R53" i="5" s="1"/>
  <c r="S53" i="5" s="1"/>
  <c r="Q50" i="5" a="1"/>
  <c r="Q50" i="5" s="1"/>
  <c r="R50" i="5" s="1"/>
  <c r="S50" i="5" s="1"/>
  <c r="Q27" i="5" a="1"/>
  <c r="Q27" i="5" s="1"/>
  <c r="R27" i="5" s="1"/>
  <c r="S27" i="5" s="1"/>
  <c r="Q24" i="5" a="1"/>
  <c r="Q24" i="5" s="1"/>
  <c r="R24" i="5" s="1"/>
  <c r="S24" i="5" s="1"/>
  <c r="Q17" i="5" a="1"/>
  <c r="Q17" i="5" s="1"/>
  <c r="R17" i="5" s="1"/>
  <c r="S17" i="5" s="1"/>
  <c r="Q43" i="5" a="1"/>
  <c r="Q43" i="5" s="1"/>
  <c r="R43" i="5" s="1"/>
  <c r="S43" i="5" s="1"/>
  <c r="Q27" i="14" a="1"/>
  <c r="Q27" i="14" s="1"/>
  <c r="R27" i="14" s="1"/>
  <c r="S27" i="14" s="1"/>
  <c r="Q24" i="14" a="1"/>
  <c r="Q24" i="14" s="1"/>
  <c r="R24" i="14" s="1"/>
  <c r="S24" i="14" s="1"/>
  <c r="Q22" i="14" a="1"/>
  <c r="Q22" i="14" s="1"/>
  <c r="R22" i="14" s="1"/>
  <c r="S22" i="14" s="1"/>
  <c r="Q56" i="5" a="1"/>
  <c r="Q56" i="5" s="1"/>
  <c r="R56" i="5" s="1"/>
  <c r="S56" i="5" s="1"/>
  <c r="Q45" i="5" a="1"/>
  <c r="Q45" i="5" s="1"/>
  <c r="R45" i="5" s="1"/>
  <c r="S45" i="5" s="1"/>
  <c r="Q21" i="5" a="1"/>
  <c r="Q21" i="5" s="1"/>
  <c r="R21" i="5" s="1"/>
  <c r="S21" i="5" s="1"/>
  <c r="Q33" i="5" a="1"/>
  <c r="Q33" i="5" s="1"/>
  <c r="R33" i="5" s="1"/>
  <c r="S33" i="5" s="1"/>
  <c r="Q19" i="14" a="1"/>
  <c r="Q19" i="14" s="1"/>
  <c r="R19" i="14" s="1"/>
  <c r="S19" i="14" s="1"/>
  <c r="Q15" i="9" a="1"/>
  <c r="Q15" i="9" s="1"/>
  <c r="R15" i="9" s="1"/>
  <c r="S15" i="9" s="1"/>
  <c r="Q18" i="9" a="1"/>
  <c r="Q18" i="9" s="1"/>
  <c r="R18" i="9" s="1"/>
  <c r="S18" i="9" s="1"/>
  <c r="Q22" i="9" a="1"/>
  <c r="Q22" i="9" s="1"/>
  <c r="R22" i="9" s="1"/>
  <c r="S22" i="9" s="1"/>
  <c r="Q13" i="10" a="1"/>
  <c r="Q13" i="10" s="1"/>
  <c r="R13" i="10" s="1"/>
  <c r="S13" i="10" s="1"/>
  <c r="Q25" i="10" a="1"/>
  <c r="Q25" i="10" s="1"/>
  <c r="R25" i="10" s="1"/>
  <c r="S25" i="10" s="1"/>
  <c r="Q28" i="10" a="1"/>
  <c r="Q28" i="10" s="1"/>
  <c r="R28" i="10" s="1"/>
  <c r="S28" i="10" s="1"/>
  <c r="Q60" i="5" a="1"/>
  <c r="Q60" i="5" s="1"/>
  <c r="R60" i="5" s="1"/>
  <c r="S60" i="5" s="1"/>
  <c r="Q54" i="5" a="1"/>
  <c r="Q54" i="5" s="1"/>
  <c r="R54" i="5" s="1"/>
  <c r="S54" i="5" s="1"/>
  <c r="Q48" i="5" a="1"/>
  <c r="Q48" i="5" s="1"/>
  <c r="R48" i="5" s="1"/>
  <c r="S48" i="5" s="1"/>
  <c r="Q41" i="5" a="1"/>
  <c r="Q41" i="5" s="1"/>
  <c r="R41" i="5" s="1"/>
  <c r="S41" i="5" s="1"/>
  <c r="Q40" i="5" a="1"/>
  <c r="Q40" i="5" s="1"/>
  <c r="R40" i="5" s="1"/>
  <c r="S40" i="5" s="1"/>
  <c r="Q36" i="5" a="1"/>
  <c r="Q36" i="5" s="1"/>
  <c r="R36" i="5" s="1"/>
  <c r="S36" i="5" s="1"/>
  <c r="Q32" i="5" a="1"/>
  <c r="Q32" i="5" s="1"/>
  <c r="R32" i="5" s="1"/>
  <c r="S32" i="5" s="1"/>
  <c r="Q28" i="5" a="1"/>
  <c r="Q28" i="5" s="1"/>
  <c r="R28" i="5" s="1"/>
  <c r="S28" i="5" s="1"/>
  <c r="Q29" i="5" a="1"/>
  <c r="Q29" i="5" s="1"/>
  <c r="R29" i="5" s="1"/>
  <c r="S29" i="5" s="1"/>
  <c r="Q28" i="14" a="1"/>
  <c r="Q28" i="14" s="1"/>
  <c r="R28" i="14" s="1"/>
  <c r="S28" i="14" s="1"/>
  <c r="Q25" i="14" a="1"/>
  <c r="Q25" i="14" s="1"/>
  <c r="R25" i="14" s="1"/>
  <c r="S25" i="14" s="1"/>
  <c r="Q20" i="9" a="1"/>
  <c r="Q20" i="9" s="1"/>
  <c r="R20" i="9" s="1"/>
  <c r="S20" i="9" s="1"/>
  <c r="Q21" i="9" a="1"/>
  <c r="Q21" i="9" s="1"/>
  <c r="R21" i="9" s="1"/>
  <c r="S21" i="9" s="1"/>
  <c r="Q21" i="10" a="1"/>
  <c r="Q21" i="10" s="1"/>
  <c r="R21" i="10" s="1"/>
  <c r="S21" i="10" s="1"/>
  <c r="Q24" i="10" a="1"/>
  <c r="Q24" i="10" s="1"/>
  <c r="R24" i="10" s="1"/>
  <c r="S24" i="10" s="1"/>
  <c r="Q57" i="5" a="1"/>
  <c r="Q57" i="5" s="1"/>
  <c r="R57" i="5" s="1"/>
  <c r="S57" i="5" s="1"/>
  <c r="Q51" i="5" a="1"/>
  <c r="Q51" i="5" s="1"/>
  <c r="R51" i="5" s="1"/>
  <c r="S51" i="5" s="1"/>
  <c r="Q46" i="5" a="1"/>
  <c r="Q46" i="5" s="1"/>
  <c r="R46" i="5" s="1"/>
  <c r="S46" i="5" s="1"/>
  <c r="Q42" i="5" a="1"/>
  <c r="Q42" i="5" s="1"/>
  <c r="R42" i="5" s="1"/>
  <c r="S42" i="5" s="1"/>
  <c r="Q22" i="5" a="1"/>
  <c r="Q22" i="5" s="1"/>
  <c r="R22" i="5" s="1"/>
  <c r="S22" i="5" s="1"/>
  <c r="Q14" i="10" a="1"/>
  <c r="Q14" i="10" s="1"/>
  <c r="R14" i="10" s="1"/>
  <c r="S14" i="10" s="1"/>
  <c r="Q38" i="5" a="1"/>
  <c r="Q38" i="5" s="1"/>
  <c r="R38" i="5" s="1"/>
  <c r="S38" i="5" s="1"/>
  <c r="Q30" i="5" a="1"/>
  <c r="Q30" i="5" s="1"/>
  <c r="R30" i="5" s="1"/>
  <c r="S30" i="5" s="1"/>
  <c r="Q25" i="5" a="1"/>
  <c r="Q25" i="5" s="1"/>
  <c r="R25" i="5" s="1"/>
  <c r="S25" i="5" s="1"/>
  <c r="Q18" i="5" a="1"/>
  <c r="Q18" i="5" s="1"/>
  <c r="R18" i="5" s="1"/>
  <c r="S18" i="5" s="1"/>
  <c r="Q14" i="9" a="1"/>
  <c r="Q14" i="9" s="1"/>
  <c r="R14" i="9" s="1"/>
  <c r="S14" i="9" s="1"/>
  <c r="Q17" i="9" a="1"/>
  <c r="Q17" i="9" s="1"/>
  <c r="R17" i="9" s="1"/>
  <c r="S17" i="9" s="1"/>
  <c r="Q17" i="10" a="1"/>
  <c r="Q17" i="10" s="1"/>
  <c r="R17" i="10" s="1"/>
  <c r="S17" i="10" s="1"/>
  <c r="Q23" i="10" a="1"/>
  <c r="Q23" i="10" s="1"/>
  <c r="R23" i="10" s="1"/>
  <c r="S23" i="10" s="1"/>
  <c r="Q27" i="10" a="1"/>
  <c r="Q27" i="10" s="1"/>
  <c r="R27" i="10" s="1"/>
  <c r="S27" i="10" s="1"/>
  <c r="Q52" i="5" a="1"/>
  <c r="Q52" i="5" s="1"/>
  <c r="R52" i="5" s="1"/>
  <c r="S52" i="5" s="1"/>
  <c r="Q49" i="5" a="1"/>
  <c r="Q49" i="5" s="1"/>
  <c r="R49" i="5" s="1"/>
  <c r="S49" i="5" s="1"/>
  <c r="Q12" i="14" a="1"/>
  <c r="Q12" i="14" s="1"/>
  <c r="R12" i="14" s="1"/>
  <c r="S12" i="14" s="1"/>
  <c r="Q18" i="10" a="1"/>
  <c r="Q18" i="10" s="1"/>
  <c r="R18" i="10" s="1"/>
  <c r="S18" i="10" s="1"/>
  <c r="Q21" i="14" a="1"/>
  <c r="Q21" i="14" s="1"/>
  <c r="R21" i="14" s="1"/>
  <c r="S21" i="14" s="1"/>
  <c r="Q17" i="14" a="1"/>
  <c r="Q17" i="14" s="1"/>
  <c r="R17" i="14" s="1"/>
  <c r="S17" i="14" s="1"/>
  <c r="Q19" i="10" a="1"/>
  <c r="Q19" i="10" s="1"/>
  <c r="R19" i="10" s="1"/>
  <c r="S19" i="10" s="1"/>
  <c r="Q16" i="14" a="1"/>
  <c r="Q16" i="14" s="1"/>
  <c r="R16" i="14" s="1"/>
  <c r="S16" i="14" s="1"/>
  <c r="Q15" i="14" a="1"/>
  <c r="Q15" i="14" s="1"/>
  <c r="R15" i="14" s="1"/>
  <c r="S15" i="14" s="1"/>
  <c r="Q16" i="10" a="1"/>
  <c r="Q16" i="10" s="1"/>
  <c r="R16" i="10" s="1"/>
  <c r="S16" i="10" s="1"/>
  <c r="Q15" i="10" a="1"/>
  <c r="Q15" i="10" s="1"/>
  <c r="R15" i="10" s="1"/>
  <c r="S15" i="10" s="1"/>
  <c r="Q20" i="14" a="1"/>
  <c r="Q20" i="14" s="1"/>
  <c r="R20" i="14" s="1"/>
  <c r="S20" i="14" s="1"/>
  <c r="Q23" i="14" a="1"/>
  <c r="Q23" i="14" s="1"/>
  <c r="R23" i="14" s="1"/>
  <c r="S23" i="14" s="1"/>
  <c r="Q14" i="14" a="1"/>
  <c r="Q14" i="14" s="1"/>
  <c r="R14" i="14" s="1"/>
  <c r="S14" i="14" s="1"/>
  <c r="Q11" i="10" a="1"/>
  <c r="Q11" i="10" s="1"/>
  <c r="R11" i="10" s="1"/>
  <c r="S11" i="10" s="1"/>
  <c r="K11" i="10" s="1"/>
  <c r="Q12" i="10" a="1"/>
  <c r="Q12" i="10" s="1"/>
  <c r="R12" i="10" s="1"/>
  <c r="S12" i="10" s="1"/>
  <c r="Q12" i="9" a="1"/>
  <c r="Q12" i="9" s="1"/>
  <c r="R12" i="9" s="1"/>
  <c r="S12" i="9" s="1"/>
  <c r="H13" i="7"/>
  <c r="S20" i="3"/>
  <c r="T20" i="3" s="1"/>
  <c r="S22" i="3"/>
  <c r="T22" i="3" s="1"/>
  <c r="Q68" i="5" a="1"/>
  <c r="Q68" i="5" s="1"/>
  <c r="R68" i="5" s="1"/>
  <c r="S68" i="5" s="1"/>
  <c r="Q12" i="5" a="1"/>
  <c r="Q12" i="5" s="1"/>
  <c r="R12" i="5" s="1"/>
  <c r="S12" i="5" s="1"/>
  <c r="Q14" i="5" a="1"/>
  <c r="Q14" i="5" s="1"/>
  <c r="R14" i="5" s="1"/>
  <c r="S14" i="5" s="1"/>
  <c r="U11" i="3" a="1"/>
  <c r="U11" i="3" s="1"/>
  <c r="V11" i="3" s="1"/>
  <c r="W11" i="3" s="1"/>
  <c r="Q64" i="5" a="1"/>
  <c r="Q64" i="5" s="1"/>
  <c r="R64" i="5" s="1"/>
  <c r="S64" i="5" s="1"/>
  <c r="U12" i="3" a="1"/>
  <c r="U12" i="3" s="1"/>
  <c r="V12" i="3" s="1"/>
  <c r="W12" i="3" s="1"/>
  <c r="Q65" i="5" a="1"/>
  <c r="Q65" i="5" s="1"/>
  <c r="R65" i="5" s="1"/>
  <c r="S65" i="5" s="1"/>
  <c r="Q114" i="6" a="1"/>
  <c r="Q114" i="6" s="1"/>
  <c r="R114" i="6" s="1"/>
  <c r="S114" i="6" s="1"/>
  <c r="K114" i="6" s="1"/>
  <c r="H106" i="8" s="1" a="1"/>
  <c r="H106" i="8" s="1"/>
  <c r="Q69" i="5" a="1"/>
  <c r="Q69" i="5" s="1"/>
  <c r="R69" i="5" s="1"/>
  <c r="S69" i="5" s="1"/>
  <c r="U26" i="3" a="1"/>
  <c r="U26" i="3" s="1"/>
  <c r="V26" i="3" s="1"/>
  <c r="W26" i="3" s="1"/>
  <c r="U16" i="3" a="1"/>
  <c r="U16" i="3" s="1"/>
  <c r="V16" i="3" s="1"/>
  <c r="W16" i="3" s="1"/>
  <c r="U20" i="3" a="1"/>
  <c r="U20" i="3" s="1"/>
  <c r="V20" i="3" s="1"/>
  <c r="W20" i="3" s="1"/>
  <c r="C7" i="6"/>
  <c r="D10" i="7"/>
  <c r="H10" i="7" s="1"/>
  <c r="M69" i="5"/>
  <c r="N69" i="5" s="1"/>
  <c r="Q11" i="5" a="1"/>
  <c r="Q11" i="5" s="1"/>
  <c r="R11" i="5" s="1"/>
  <c r="S11" i="5" s="1"/>
  <c r="M68" i="5"/>
  <c r="N68" i="5" s="1"/>
  <c r="M67" i="5"/>
  <c r="N67" i="5" s="1"/>
  <c r="Q67" i="5" a="1"/>
  <c r="Q67" i="5" s="1"/>
  <c r="R67" i="5" s="1"/>
  <c r="S67" i="5" s="1"/>
  <c r="Q63" i="5" a="1"/>
  <c r="Q63" i="5" s="1"/>
  <c r="R63" i="5" s="1"/>
  <c r="S63" i="5" s="1"/>
  <c r="M63" i="5"/>
  <c r="N63" i="5" s="1"/>
  <c r="M15" i="5"/>
  <c r="N15" i="5" s="1"/>
  <c r="Q15" i="5" a="1"/>
  <c r="Q15" i="5" s="1"/>
  <c r="R15" i="5" s="1"/>
  <c r="S15" i="5" s="1"/>
  <c r="M13" i="5"/>
  <c r="N13" i="5" s="1"/>
  <c r="Q13" i="5" a="1"/>
  <c r="Q13" i="5" s="1"/>
  <c r="R13" i="5" s="1"/>
  <c r="S13" i="5" s="1"/>
  <c r="M66" i="5"/>
  <c r="N66" i="5" s="1"/>
  <c r="Q66" i="5" a="1"/>
  <c r="Q66" i="5" s="1"/>
  <c r="R66" i="5" s="1"/>
  <c r="S66" i="5" s="1"/>
  <c r="U22" i="3" a="1"/>
  <c r="U22" i="3" s="1"/>
  <c r="V22" i="3" s="1"/>
  <c r="W22" i="3" s="1"/>
  <c r="U21" i="3" a="1"/>
  <c r="U21" i="3" s="1"/>
  <c r="V21" i="3" s="1"/>
  <c r="W21" i="3" s="1"/>
  <c r="Q23" i="3"/>
  <c r="R23" i="3" s="1"/>
  <c r="U23" i="3" a="1"/>
  <c r="U23" i="3" s="1"/>
  <c r="V23" i="3" s="1"/>
  <c r="W23" i="3" s="1"/>
  <c r="Q14" i="3"/>
  <c r="R14" i="3" s="1"/>
  <c r="U14" i="3" a="1"/>
  <c r="U14" i="3" s="1"/>
  <c r="V14" i="3" s="1"/>
  <c r="W14" i="3" s="1"/>
  <c r="Q15" i="3"/>
  <c r="R15" i="3" s="1"/>
  <c r="U15" i="3" a="1"/>
  <c r="U15" i="3" s="1"/>
  <c r="V15" i="3" s="1"/>
  <c r="W15" i="3" s="1"/>
  <c r="U19" i="3" a="1"/>
  <c r="U19" i="3" s="1"/>
  <c r="V19" i="3" s="1"/>
  <c r="W19" i="3" s="1"/>
  <c r="Q19" i="3"/>
  <c r="R19" i="3" s="1"/>
  <c r="T25" i="3"/>
  <c r="Q13" i="3"/>
  <c r="R13" i="3" s="1"/>
  <c r="U13" i="3" a="1"/>
  <c r="U13" i="3" s="1"/>
  <c r="V13" i="3" s="1"/>
  <c r="W13" i="3" s="1"/>
  <c r="N11" i="3"/>
  <c r="T11" i="3"/>
  <c r="R11" i="3"/>
  <c r="T17" i="3"/>
  <c r="Q25" i="3"/>
  <c r="R25" i="3" s="1"/>
  <c r="U25" i="3" a="1"/>
  <c r="U25" i="3" s="1"/>
  <c r="V25" i="3" s="1"/>
  <c r="W25" i="3" s="1"/>
  <c r="U18" i="3" a="1"/>
  <c r="U18" i="3" s="1"/>
  <c r="V18" i="3" s="1"/>
  <c r="W18" i="3" s="1"/>
  <c r="Q18" i="3"/>
  <c r="R18" i="3" s="1"/>
  <c r="Q24" i="3"/>
  <c r="R24" i="3" s="1"/>
  <c r="U24" i="3" a="1"/>
  <c r="U24" i="3" s="1"/>
  <c r="V24" i="3" s="1"/>
  <c r="W24" i="3" s="1"/>
  <c r="T24" i="3"/>
  <c r="Q17" i="3"/>
  <c r="R17" i="3" s="1"/>
  <c r="U17" i="3" a="1"/>
  <c r="U17" i="3" s="1"/>
  <c r="V17" i="3" s="1"/>
  <c r="W17" i="3" s="1"/>
  <c r="T18" i="3"/>
  <c r="U12" i="2" a="1"/>
  <c r="U12" i="2" s="1"/>
  <c r="V12" i="2" s="1"/>
  <c r="Q12" i="2"/>
  <c r="R12" i="2" s="1"/>
  <c r="Q29" i="2"/>
  <c r="R29" i="2" s="1"/>
  <c r="U29" i="2" a="1"/>
  <c r="U29" i="2" s="1"/>
  <c r="V29" i="2" s="1"/>
  <c r="T12" i="2"/>
  <c r="T29" i="2"/>
  <c r="Q30" i="2"/>
  <c r="U20" i="2" a="1"/>
  <c r="U20" i="2" s="1"/>
  <c r="U19" i="2" a="1"/>
  <c r="U19" i="2" s="1"/>
  <c r="U26" i="2" a="1"/>
  <c r="U26" i="2" s="1"/>
  <c r="U15" i="2" a="1"/>
  <c r="U15" i="2" s="1"/>
  <c r="U23" i="2" a="1"/>
  <c r="U23" i="2" s="1"/>
  <c r="U14" i="2" a="1"/>
  <c r="U14" i="2" s="1"/>
  <c r="U16" i="2" a="1"/>
  <c r="U16" i="2" s="1"/>
  <c r="U13" i="2" a="1"/>
  <c r="U13" i="2" s="1"/>
  <c r="S19" i="2"/>
  <c r="S26" i="2"/>
  <c r="S20" i="2"/>
  <c r="S30" i="2"/>
  <c r="S13" i="2"/>
  <c r="S15" i="2"/>
  <c r="S23" i="2"/>
  <c r="S16" i="2"/>
  <c r="S14" i="2"/>
  <c r="X27" i="2"/>
  <c r="X21" i="2"/>
  <c r="X22" i="2"/>
  <c r="X24" i="2"/>
  <c r="X25" i="2"/>
  <c r="X11" i="2"/>
  <c r="X17" i="2"/>
  <c r="X18" i="2"/>
  <c r="J46" i="8" l="1" a="1"/>
  <c r="J46" i="8" s="1"/>
  <c r="J53" i="8" a="1"/>
  <c r="J53" i="8" s="1"/>
  <c r="J63" i="8" a="1"/>
  <c r="J63" i="8" s="1"/>
  <c r="J70" i="8" a="1"/>
  <c r="J70" i="8" s="1"/>
  <c r="J77" i="8" a="1"/>
  <c r="J77" i="8" s="1"/>
  <c r="J81" i="8" a="1"/>
  <c r="J81" i="8" s="1"/>
  <c r="J95" i="8" a="1"/>
  <c r="J95" i="8" s="1"/>
  <c r="J102" i="8" a="1"/>
  <c r="J102" i="8" s="1"/>
  <c r="J98" i="8" a="1"/>
  <c r="J98" i="8" s="1"/>
  <c r="J94" i="8" a="1"/>
  <c r="J94" i="8" s="1"/>
  <c r="J45" i="8" a="1"/>
  <c r="J45" i="8" s="1"/>
  <c r="J106" i="8" a="1"/>
  <c r="J106" i="8" s="1"/>
  <c r="J43" i="8" a="1"/>
  <c r="J43" i="8" s="1"/>
  <c r="J57" i="8" a="1"/>
  <c r="J57" i="8" s="1"/>
  <c r="J60" i="8" a="1"/>
  <c r="J60" i="8" s="1"/>
  <c r="J67" i="8" a="1"/>
  <c r="J67" i="8" s="1"/>
  <c r="J74" i="8" a="1"/>
  <c r="J74" i="8" s="1"/>
  <c r="J88" i="8" a="1"/>
  <c r="J88" i="8" s="1"/>
  <c r="J93" i="8" a="1"/>
  <c r="J93" i="8" s="1"/>
  <c r="J64" i="8" a="1"/>
  <c r="J64" i="8" s="1"/>
  <c r="J78" i="8" a="1"/>
  <c r="J78" i="8" s="1"/>
  <c r="J91" i="8" a="1"/>
  <c r="J91" i="8" s="1"/>
  <c r="J105" i="8" a="1"/>
  <c r="J105" i="8" s="1"/>
  <c r="J86" i="8" a="1"/>
  <c r="J86" i="8" s="1"/>
  <c r="J55" i="8" a="1"/>
  <c r="J55" i="8" s="1"/>
  <c r="J104" i="8" a="1"/>
  <c r="J104" i="8" s="1"/>
  <c r="J47" i="8" a="1"/>
  <c r="J47" i="8" s="1"/>
  <c r="J50" i="8" a="1"/>
  <c r="J50" i="8" s="1"/>
  <c r="J71" i="8" a="1"/>
  <c r="J71" i="8" s="1"/>
  <c r="J85" i="8" a="1"/>
  <c r="J85" i="8" s="1"/>
  <c r="J100" i="8" a="1"/>
  <c r="J100" i="8" s="1"/>
  <c r="J96" i="8" a="1"/>
  <c r="J96" i="8" s="1"/>
  <c r="J83" i="8" a="1"/>
  <c r="J83" i="8" s="1"/>
  <c r="J44" i="8" a="1"/>
  <c r="J44" i="8" s="1"/>
  <c r="J54" i="8" a="1"/>
  <c r="J54" i="8" s="1"/>
  <c r="J61" i="8" a="1"/>
  <c r="J61" i="8" s="1"/>
  <c r="J68" i="8" a="1"/>
  <c r="J68" i="8" s="1"/>
  <c r="J75" i="8" a="1"/>
  <c r="J75" i="8" s="1"/>
  <c r="J82" i="8" a="1"/>
  <c r="J82" i="8" s="1"/>
  <c r="J89" i="8" a="1"/>
  <c r="J89" i="8" s="1"/>
  <c r="J48" i="8" a="1"/>
  <c r="J48" i="8" s="1"/>
  <c r="J51" i="8" a="1"/>
  <c r="J51" i="8" s="1"/>
  <c r="J65" i="8" a="1"/>
  <c r="J65" i="8" s="1"/>
  <c r="J79" i="8" a="1"/>
  <c r="J79" i="8" s="1"/>
  <c r="J41" i="8" a="1"/>
  <c r="J41" i="8" s="1"/>
  <c r="J58" i="8" a="1"/>
  <c r="J58" i="8" s="1"/>
  <c r="J72" i="8" a="1"/>
  <c r="J72" i="8" s="1"/>
  <c r="J103" i="8" a="1"/>
  <c r="J103" i="8" s="1"/>
  <c r="J101" i="8" a="1"/>
  <c r="J101" i="8" s="1"/>
  <c r="J52" i="8" a="1"/>
  <c r="J52" i="8" s="1"/>
  <c r="J59" i="8" a="1"/>
  <c r="J59" i="8" s="1"/>
  <c r="J62" i="8" a="1"/>
  <c r="J62" i="8" s="1"/>
  <c r="J69" i="8" a="1"/>
  <c r="J69" i="8" s="1"/>
  <c r="J76" i="8" a="1"/>
  <c r="J76" i="8" s="1"/>
  <c r="J80" i="8" a="1"/>
  <c r="J80" i="8" s="1"/>
  <c r="J87" i="8" a="1"/>
  <c r="J87" i="8" s="1"/>
  <c r="J90" i="8" a="1"/>
  <c r="J90" i="8" s="1"/>
  <c r="J92" i="8" a="1"/>
  <c r="J92" i="8" s="1"/>
  <c r="J99" i="8" a="1"/>
  <c r="J99" i="8" s="1"/>
  <c r="J42" i="8" a="1"/>
  <c r="J42" i="8" s="1"/>
  <c r="J49" i="8" a="1"/>
  <c r="J49" i="8" s="1"/>
  <c r="J56" i="8" a="1"/>
  <c r="J56" i="8" s="1"/>
  <c r="J66" i="8" a="1"/>
  <c r="J66" i="8" s="1"/>
  <c r="J73" i="8" a="1"/>
  <c r="J73" i="8" s="1"/>
  <c r="J84" i="8" a="1"/>
  <c r="J84" i="8" s="1"/>
  <c r="J97" i="8" a="1"/>
  <c r="J97" i="8" s="1"/>
  <c r="I42" i="8" a="1"/>
  <c r="I42" i="8" s="1"/>
  <c r="I47" i="8" a="1"/>
  <c r="I47" i="8" s="1"/>
  <c r="I65" i="8" a="1"/>
  <c r="I65" i="8" s="1"/>
  <c r="I67" i="8" a="1"/>
  <c r="I67" i="8" s="1"/>
  <c r="I72" i="8" a="1"/>
  <c r="I72" i="8" s="1"/>
  <c r="I86" i="8" a="1"/>
  <c r="I86" i="8" s="1"/>
  <c r="I104" i="8" a="1"/>
  <c r="I104" i="8" s="1"/>
  <c r="I59" i="8" a="1"/>
  <c r="I59" i="8" s="1"/>
  <c r="I77" i="8" a="1"/>
  <c r="I77" i="8" s="1"/>
  <c r="I98" i="8" a="1"/>
  <c r="I98" i="8" s="1"/>
  <c r="I106" i="8" a="1"/>
  <c r="I106" i="8" s="1"/>
  <c r="I91" i="8" a="1"/>
  <c r="I91" i="8" s="1"/>
  <c r="I81" i="8" a="1"/>
  <c r="I81" i="8" s="1"/>
  <c r="I45" i="8" a="1"/>
  <c r="I45" i="8" s="1"/>
  <c r="I54" i="8" a="1"/>
  <c r="I54" i="8" s="1"/>
  <c r="I61" i="8" a="1"/>
  <c r="I61" i="8" s="1"/>
  <c r="I63" i="8" a="1"/>
  <c r="I63" i="8" s="1"/>
  <c r="I84" i="8" a="1"/>
  <c r="I84" i="8" s="1"/>
  <c r="I101" i="8" a="1"/>
  <c r="I101" i="8" s="1"/>
  <c r="I64" i="8" a="1"/>
  <c r="I64" i="8" s="1"/>
  <c r="I102" i="8" a="1"/>
  <c r="I102" i="8" s="1"/>
  <c r="I52" i="8" a="1"/>
  <c r="I52" i="8" s="1"/>
  <c r="I57" i="8" a="1"/>
  <c r="I57" i="8" s="1"/>
  <c r="I70" i="8" a="1"/>
  <c r="I70" i="8" s="1"/>
  <c r="I75" i="8" a="1"/>
  <c r="I75" i="8" s="1"/>
  <c r="I82" i="8" a="1"/>
  <c r="I82" i="8" s="1"/>
  <c r="I89" i="8" a="1"/>
  <c r="I89" i="8" s="1"/>
  <c r="I92" i="8" a="1"/>
  <c r="I92" i="8" s="1"/>
  <c r="I95" i="8" a="1"/>
  <c r="I95" i="8" s="1"/>
  <c r="I66" i="8" a="1"/>
  <c r="I66" i="8" s="1"/>
  <c r="I78" i="8" a="1"/>
  <c r="I78" i="8" s="1"/>
  <c r="I97" i="8" a="1"/>
  <c r="I97" i="8" s="1"/>
  <c r="I103" i="8" a="1"/>
  <c r="I103" i="8" s="1"/>
  <c r="I46" i="8" a="1"/>
  <c r="I46" i="8" s="1"/>
  <c r="I62" i="8" a="1"/>
  <c r="I62" i="8" s="1"/>
  <c r="I85" i="8" a="1"/>
  <c r="I85" i="8" s="1"/>
  <c r="I60" i="8" a="1"/>
  <c r="I60" i="8" s="1"/>
  <c r="I43" i="8" a="1"/>
  <c r="I43" i="8" s="1"/>
  <c r="I48" i="8" a="1"/>
  <c r="I48" i="8" s="1"/>
  <c r="I50" i="8" a="1"/>
  <c r="I50" i="8" s="1"/>
  <c r="I68" i="8" a="1"/>
  <c r="I68" i="8" s="1"/>
  <c r="I80" i="8" a="1"/>
  <c r="I80" i="8" s="1"/>
  <c r="I87" i="8" a="1"/>
  <c r="I87" i="8" s="1"/>
  <c r="I55" i="8" a="1"/>
  <c r="I55" i="8" s="1"/>
  <c r="I73" i="8" a="1"/>
  <c r="I73" i="8" s="1"/>
  <c r="I94" i="8" a="1"/>
  <c r="I94" i="8" s="1"/>
  <c r="I100" i="8" a="1"/>
  <c r="I100" i="8" s="1"/>
  <c r="I41" i="8" a="1"/>
  <c r="I41" i="8" s="1"/>
  <c r="I53" i="8" a="1"/>
  <c r="I53" i="8" s="1"/>
  <c r="I71" i="8" a="1"/>
  <c r="I71" i="8" s="1"/>
  <c r="I105" i="8" a="1"/>
  <c r="I105" i="8" s="1"/>
  <c r="I83" i="8" a="1"/>
  <c r="I83" i="8" s="1"/>
  <c r="I76" i="8" a="1"/>
  <c r="I76" i="8" s="1"/>
  <c r="I44" i="8" a="1"/>
  <c r="I44" i="8" s="1"/>
  <c r="I51" i="8" a="1"/>
  <c r="I51" i="8" s="1"/>
  <c r="I58" i="8" a="1"/>
  <c r="I58" i="8" s="1"/>
  <c r="I49" i="8" a="1"/>
  <c r="I49" i="8" s="1"/>
  <c r="I56" i="8" a="1"/>
  <c r="I56" i="8" s="1"/>
  <c r="I69" i="8" a="1"/>
  <c r="I69" i="8" s="1"/>
  <c r="I74" i="8" a="1"/>
  <c r="I74" i="8" s="1"/>
  <c r="I79" i="8" a="1"/>
  <c r="I79" i="8" s="1"/>
  <c r="I88" i="8" a="1"/>
  <c r="I88" i="8" s="1"/>
  <c r="I90" i="8" a="1"/>
  <c r="I90" i="8" s="1"/>
  <c r="I93" i="8" a="1"/>
  <c r="I93" i="8" s="1"/>
  <c r="I96" i="8" a="1"/>
  <c r="I96" i="8" s="1"/>
  <c r="I99" i="8" a="1"/>
  <c r="I99" i="8" s="1"/>
  <c r="I9" i="8" a="1"/>
  <c r="I9" i="8" s="1"/>
  <c r="I8" i="8" a="1"/>
  <c r="I8" i="8" s="1"/>
  <c r="I17" i="8" a="1"/>
  <c r="I17" i="8" s="1"/>
  <c r="I25" i="8" a="1"/>
  <c r="I25" i="8" s="1"/>
  <c r="I39" i="8" a="1"/>
  <c r="I39" i="8" s="1"/>
  <c r="I10" i="8" a="1"/>
  <c r="I10" i="8" s="1"/>
  <c r="I18" i="8" a="1"/>
  <c r="I18" i="8" s="1"/>
  <c r="I26" i="8" a="1"/>
  <c r="I26" i="8" s="1"/>
  <c r="I32" i="8" a="1"/>
  <c r="I32" i="8" s="1"/>
  <c r="I40" i="8" a="1"/>
  <c r="I40" i="8" s="1"/>
  <c r="I11" i="8" a="1"/>
  <c r="I11" i="8" s="1"/>
  <c r="I19" i="8" a="1"/>
  <c r="I19" i="8" s="1"/>
  <c r="I27" i="8" a="1"/>
  <c r="I27" i="8" s="1"/>
  <c r="I33" i="8" a="1"/>
  <c r="I33" i="8" s="1"/>
  <c r="I12" i="8" a="1"/>
  <c r="I12" i="8" s="1"/>
  <c r="I20" i="8" a="1"/>
  <c r="I20" i="8" s="1"/>
  <c r="I34" i="8" a="1"/>
  <c r="I34" i="8" s="1"/>
  <c r="I14" i="8" a="1"/>
  <c r="I14" i="8" s="1"/>
  <c r="I22" i="8" a="1"/>
  <c r="I22" i="8" s="1"/>
  <c r="I29" i="8" a="1"/>
  <c r="I29" i="8" s="1"/>
  <c r="I36" i="8" a="1"/>
  <c r="I36" i="8" s="1"/>
  <c r="I15" i="8" a="1"/>
  <c r="I15" i="8" s="1"/>
  <c r="I23" i="8" a="1"/>
  <c r="I23" i="8" s="1"/>
  <c r="I30" i="8" a="1"/>
  <c r="I30" i="8" s="1"/>
  <c r="I37" i="8" a="1"/>
  <c r="I37" i="8" s="1"/>
  <c r="I16" i="8" a="1"/>
  <c r="I16" i="8" s="1"/>
  <c r="I24" i="8" a="1"/>
  <c r="I24" i="8" s="1"/>
  <c r="I31" i="8" a="1"/>
  <c r="I31" i="8" s="1"/>
  <c r="I38" i="8" a="1"/>
  <c r="I38" i="8" s="1"/>
  <c r="I13" i="8" a="1"/>
  <c r="I13" i="8" s="1"/>
  <c r="I21" i="8" a="1"/>
  <c r="I21" i="8" s="1"/>
  <c r="I28" i="8" a="1"/>
  <c r="I28" i="8" s="1"/>
  <c r="I35" i="8" a="1"/>
  <c r="I35" i="8" s="1"/>
  <c r="I3" i="8" a="1"/>
  <c r="I3" i="8" s="1"/>
  <c r="I4" i="8" a="1"/>
  <c r="I4" i="8" s="1"/>
  <c r="I6" i="8" a="1"/>
  <c r="I6" i="8" s="1"/>
  <c r="I7" i="8" a="1"/>
  <c r="I7" i="8" s="1"/>
  <c r="I5" i="8" a="1"/>
  <c r="I5" i="8" s="1"/>
  <c r="J6" i="8" a="1"/>
  <c r="J6" i="8" s="1"/>
  <c r="J7" i="8" a="1"/>
  <c r="J7" i="8" s="1"/>
  <c r="J3" i="8" a="1"/>
  <c r="J3" i="8" s="1"/>
  <c r="J4" i="8" a="1"/>
  <c r="J4" i="8" s="1"/>
  <c r="J5" i="8" a="1"/>
  <c r="J5" i="8" s="1"/>
  <c r="J8" i="8" a="1"/>
  <c r="J8" i="8" s="1"/>
  <c r="J9" i="8" a="1"/>
  <c r="J9" i="8" s="1"/>
  <c r="J14" i="8" a="1"/>
  <c r="J14" i="8" s="1"/>
  <c r="J21" i="8" a="1"/>
  <c r="J21" i="8" s="1"/>
  <c r="J29" i="8" a="1"/>
  <c r="J29" i="8" s="1"/>
  <c r="J37" i="8" a="1"/>
  <c r="J37" i="8" s="1"/>
  <c r="J15" i="8" a="1"/>
  <c r="J15" i="8" s="1"/>
  <c r="J22" i="8" a="1"/>
  <c r="J22" i="8" s="1"/>
  <c r="J30" i="8" a="1"/>
  <c r="J30" i="8" s="1"/>
  <c r="J38" i="8" a="1"/>
  <c r="J38" i="8" s="1"/>
  <c r="J23" i="8" a="1"/>
  <c r="J23" i="8" s="1"/>
  <c r="J31" i="8" a="1"/>
  <c r="J31" i="8" s="1"/>
  <c r="J39" i="8" a="1"/>
  <c r="J39" i="8" s="1"/>
  <c r="J16" i="8" a="1"/>
  <c r="J16" i="8" s="1"/>
  <c r="J24" i="8" a="1"/>
  <c r="J24" i="8" s="1"/>
  <c r="J32" i="8" a="1"/>
  <c r="J32" i="8" s="1"/>
  <c r="J40" i="8" a="1"/>
  <c r="J40" i="8" s="1"/>
  <c r="J11" i="8" a="1"/>
  <c r="J11" i="8" s="1"/>
  <c r="J18" i="8" a="1"/>
  <c r="J18" i="8" s="1"/>
  <c r="J26" i="8" a="1"/>
  <c r="J26" i="8" s="1"/>
  <c r="J34" i="8" a="1"/>
  <c r="J34" i="8" s="1"/>
  <c r="J12" i="8" a="1"/>
  <c r="J12" i="8" s="1"/>
  <c r="J19" i="8" a="1"/>
  <c r="J19" i="8" s="1"/>
  <c r="J27" i="8" a="1"/>
  <c r="J27" i="8" s="1"/>
  <c r="J35" i="8" a="1"/>
  <c r="J35" i="8" s="1"/>
  <c r="J13" i="8" a="1"/>
  <c r="J13" i="8" s="1"/>
  <c r="J20" i="8" a="1"/>
  <c r="J20" i="8" s="1"/>
  <c r="J28" i="8" a="1"/>
  <c r="J28" i="8" s="1"/>
  <c r="J36" i="8" a="1"/>
  <c r="J36" i="8" s="1"/>
  <c r="J33" i="8" a="1"/>
  <c r="J33" i="8" s="1"/>
  <c r="J10" i="8" a="1"/>
  <c r="J10" i="8" s="1"/>
  <c r="J17" i="8" a="1"/>
  <c r="J17" i="8" s="1"/>
  <c r="J25" i="8" a="1"/>
  <c r="J25" i="8" s="1"/>
  <c r="S21" i="3"/>
  <c r="T21" i="3" s="1"/>
  <c r="W12" i="2"/>
  <c r="W29" i="2"/>
  <c r="C6" i="5"/>
  <c r="D9" i="7" s="1"/>
  <c r="H9" i="7" s="1"/>
  <c r="C7" i="5"/>
  <c r="C5" i="5"/>
  <c r="C9" i="7" s="1"/>
  <c r="G9" i="7" s="1"/>
  <c r="Q21" i="3"/>
  <c r="R21" i="3" s="1"/>
  <c r="R30" i="2"/>
  <c r="U30" i="2" a="1"/>
  <c r="U30" i="2" s="1"/>
  <c r="V30" i="2" s="1"/>
  <c r="V20" i="2"/>
  <c r="V13" i="2"/>
  <c r="V16" i="2"/>
  <c r="V26" i="2"/>
  <c r="V19" i="2"/>
  <c r="V14" i="2"/>
  <c r="V23" i="2"/>
  <c r="V15" i="2"/>
  <c r="Q13" i="2"/>
  <c r="R13" i="2" s="1"/>
  <c r="Q19" i="2"/>
  <c r="R19" i="2" s="1"/>
  <c r="Q14" i="2"/>
  <c r="R14" i="2" s="1"/>
  <c r="Q23" i="2"/>
  <c r="R23" i="2" s="1"/>
  <c r="Q20" i="2"/>
  <c r="R20" i="2" s="1"/>
  <c r="Q16" i="2"/>
  <c r="R16" i="2" s="1"/>
  <c r="Q15" i="2"/>
  <c r="R15" i="2" s="1"/>
  <c r="Q26" i="2"/>
  <c r="R26" i="2" s="1"/>
  <c r="T23" i="2"/>
  <c r="T15" i="2"/>
  <c r="T30" i="2"/>
  <c r="T20" i="2"/>
  <c r="T26" i="2"/>
  <c r="T13" i="2"/>
  <c r="T19" i="2"/>
  <c r="T14" i="2"/>
  <c r="T16" i="2"/>
  <c r="S28" i="2"/>
  <c r="U28" i="2" a="1"/>
  <c r="U28" i="2" s="1"/>
  <c r="S27" i="2"/>
  <c r="U27" i="2" a="1"/>
  <c r="U27" i="2" s="1"/>
  <c r="S25" i="2"/>
  <c r="U25" i="2" a="1"/>
  <c r="U25" i="2" s="1"/>
  <c r="S24" i="2"/>
  <c r="U24" i="2" a="1"/>
  <c r="U24" i="2" s="1"/>
  <c r="S21" i="2"/>
  <c r="U21" i="2" a="1"/>
  <c r="U21" i="2" s="1"/>
  <c r="S22" i="2"/>
  <c r="U22" i="2" a="1"/>
  <c r="U22" i="2" s="1"/>
  <c r="S18" i="2"/>
  <c r="U18" i="2" a="1"/>
  <c r="U18" i="2" s="1"/>
  <c r="S17" i="2"/>
  <c r="U17" i="2" a="1"/>
  <c r="U17" i="2" s="1"/>
  <c r="L11" i="2"/>
  <c r="S11" i="2" s="1"/>
  <c r="M11" i="2"/>
  <c r="U11" i="2" s="1" a="1"/>
  <c r="U11" i="2" s="1"/>
  <c r="C7" i="3" l="1"/>
  <c r="C5" i="3"/>
  <c r="C8" i="7" s="1"/>
  <c r="G8" i="7" s="1"/>
  <c r="W30" i="2"/>
  <c r="W16" i="2"/>
  <c r="C6" i="3"/>
  <c r="D8" i="7" s="1"/>
  <c r="H8" i="7" s="1"/>
  <c r="W13" i="2"/>
  <c r="W20" i="2"/>
  <c r="W15" i="2"/>
  <c r="W23" i="2"/>
  <c r="W14" i="2"/>
  <c r="W19" i="2"/>
  <c r="W26" i="2"/>
  <c r="V21" i="2"/>
  <c r="V28" i="2"/>
  <c r="V25" i="2"/>
  <c r="V27" i="2"/>
  <c r="V22" i="2"/>
  <c r="V18" i="2"/>
  <c r="V24" i="2"/>
  <c r="V17" i="2"/>
  <c r="Q24" i="2"/>
  <c r="R24" i="2" s="1"/>
  <c r="Q18" i="2"/>
  <c r="R18" i="2" s="1"/>
  <c r="Q17" i="2"/>
  <c r="R17" i="2" s="1"/>
  <c r="Q22" i="2"/>
  <c r="R22" i="2" s="1"/>
  <c r="Q27" i="2"/>
  <c r="R27" i="2" s="1"/>
  <c r="Q21" i="2"/>
  <c r="R21" i="2" s="1"/>
  <c r="Q28" i="2"/>
  <c r="R28" i="2" s="1"/>
  <c r="Q25" i="2"/>
  <c r="R25" i="2" s="1"/>
  <c r="Q11" i="2"/>
  <c r="T28" i="2"/>
  <c r="T18" i="2"/>
  <c r="T25" i="2"/>
  <c r="T27" i="2"/>
  <c r="T22" i="2"/>
  <c r="T21" i="2"/>
  <c r="T17" i="2"/>
  <c r="T24" i="2"/>
  <c r="T11" i="2"/>
  <c r="N11" i="2"/>
  <c r="W21" i="2" l="1"/>
  <c r="W17" i="2"/>
  <c r="W24" i="2"/>
  <c r="W18" i="2"/>
  <c r="W28" i="2"/>
  <c r="W22" i="2"/>
  <c r="W27" i="2"/>
  <c r="W25" i="2"/>
  <c r="V11" i="2"/>
  <c r="C5" i="2"/>
  <c r="C7" i="7" s="1"/>
  <c r="R11" i="2"/>
  <c r="G13" i="8" l="1" a="1"/>
  <c r="G13" i="8" s="1"/>
  <c r="G14" i="8" a="1"/>
  <c r="G14" i="8" s="1"/>
  <c r="G15" i="8" a="1"/>
  <c r="G15" i="8" s="1"/>
  <c r="G7" i="7"/>
  <c r="K11" i="5"/>
  <c r="W11" i="2"/>
  <c r="O11" i="2" s="1"/>
  <c r="O11" i="3"/>
  <c r="C6" i="2"/>
  <c r="D7" i="7" s="1"/>
  <c r="H7" i="7" s="1"/>
  <c r="C7" i="2"/>
  <c r="G46" i="8" l="1" a="1"/>
  <c r="G46" i="8" s="1"/>
  <c r="G48" i="8" a="1"/>
  <c r="G48" i="8" s="1"/>
  <c r="G60" i="8" a="1"/>
  <c r="G60" i="8" s="1"/>
  <c r="G63" i="8" a="1"/>
  <c r="G63" i="8" s="1"/>
  <c r="G68" i="8" a="1"/>
  <c r="G68" i="8" s="1"/>
  <c r="G79" i="8" a="1"/>
  <c r="G79" i="8" s="1"/>
  <c r="G84" i="8" a="1"/>
  <c r="G84" i="8" s="1"/>
  <c r="G96" i="8" a="1"/>
  <c r="G96" i="8" s="1"/>
  <c r="G95" i="8" a="1"/>
  <c r="G95" i="8" s="1"/>
  <c r="G69" i="8" a="1"/>
  <c r="G69" i="8" s="1"/>
  <c r="G90" i="8" a="1"/>
  <c r="G90" i="8" s="1"/>
  <c r="G97" i="8" a="1"/>
  <c r="G97" i="8" s="1"/>
  <c r="G41" i="8" a="1"/>
  <c r="G41" i="8" s="1"/>
  <c r="G55" i="8" a="1"/>
  <c r="G55" i="8" s="1"/>
  <c r="G57" i="8" a="1"/>
  <c r="G57" i="8" s="1"/>
  <c r="G70" i="8" a="1"/>
  <c r="G70" i="8" s="1"/>
  <c r="G72" i="8" a="1"/>
  <c r="G72" i="8" s="1"/>
  <c r="G86" i="8" a="1"/>
  <c r="G86" i="8" s="1"/>
  <c r="G94" i="8" a="1"/>
  <c r="G94" i="8" s="1"/>
  <c r="G102" i="8" a="1"/>
  <c r="G102" i="8" s="1"/>
  <c r="G103" i="8" a="1"/>
  <c r="G103" i="8" s="1"/>
  <c r="G91" i="8" a="1"/>
  <c r="G91" i="8" s="1"/>
  <c r="G43" i="8" a="1"/>
  <c r="G43" i="8" s="1"/>
  <c r="G45" i="8" a="1"/>
  <c r="G45" i="8" s="1"/>
  <c r="G50" i="8" a="1"/>
  <c r="G50" i="8" s="1"/>
  <c r="G59" i="8" a="1"/>
  <c r="G59" i="8" s="1"/>
  <c r="G65" i="8" a="1"/>
  <c r="G65" i="8" s="1"/>
  <c r="G74" i="8" a="1"/>
  <c r="G74" i="8" s="1"/>
  <c r="G81" i="8" a="1"/>
  <c r="G81" i="8" s="1"/>
  <c r="G88" i="8" a="1"/>
  <c r="G88" i="8" s="1"/>
  <c r="G106" i="8" a="1"/>
  <c r="G106" i="8" s="1"/>
  <c r="G80" i="8" a="1"/>
  <c r="G80" i="8" s="1"/>
  <c r="G98" i="8" a="1"/>
  <c r="G98" i="8" s="1"/>
  <c r="G52" i="8" a="1"/>
  <c r="G52" i="8" s="1"/>
  <c r="G62" i="8" a="1"/>
  <c r="G62" i="8" s="1"/>
  <c r="G76" i="8" a="1"/>
  <c r="G76" i="8" s="1"/>
  <c r="G93" i="8" a="1"/>
  <c r="G93" i="8" s="1"/>
  <c r="G101" i="8" a="1"/>
  <c r="G101" i="8" s="1"/>
  <c r="G54" i="8" a="1"/>
  <c r="G54" i="8" s="1"/>
  <c r="G61" i="8" a="1"/>
  <c r="G61" i="8" s="1"/>
  <c r="G71" i="8" a="1"/>
  <c r="G71" i="8" s="1"/>
  <c r="G87" i="8" a="1"/>
  <c r="G87" i="8" s="1"/>
  <c r="G105" i="8" a="1"/>
  <c r="G105" i="8" s="1"/>
  <c r="G47" i="8" a="1"/>
  <c r="G47" i="8" s="1"/>
  <c r="G67" i="8" a="1"/>
  <c r="G67" i="8" s="1"/>
  <c r="G78" i="8" a="1"/>
  <c r="G78" i="8" s="1"/>
  <c r="G83" i="8" a="1"/>
  <c r="G83" i="8" s="1"/>
  <c r="G92" i="8" a="1"/>
  <c r="G92" i="8" s="1"/>
  <c r="G100" i="8" a="1"/>
  <c r="G100" i="8" s="1"/>
  <c r="G49" i="8" a="1"/>
  <c r="G49" i="8" s="1"/>
  <c r="G56" i="8" a="1"/>
  <c r="G56" i="8" s="1"/>
  <c r="G64" i="8" a="1"/>
  <c r="G64" i="8" s="1"/>
  <c r="G85" i="8" a="1"/>
  <c r="G85" i="8" s="1"/>
  <c r="G99" i="8" a="1"/>
  <c r="G99" i="8" s="1"/>
  <c r="G42" i="8" a="1"/>
  <c r="G42" i="8" s="1"/>
  <c r="G44" i="8" a="1"/>
  <c r="G44" i="8" s="1"/>
  <c r="G51" i="8" a="1"/>
  <c r="G51" i="8" s="1"/>
  <c r="G58" i="8" a="1"/>
  <c r="G58" i="8" s="1"/>
  <c r="G73" i="8" a="1"/>
  <c r="G73" i="8" s="1"/>
  <c r="G75" i="8" a="1"/>
  <c r="G75" i="8" s="1"/>
  <c r="G104" i="8" a="1"/>
  <c r="G104" i="8" s="1"/>
  <c r="G53" i="8" a="1"/>
  <c r="G53" i="8" s="1"/>
  <c r="G66" i="8" a="1"/>
  <c r="G66" i="8" s="1"/>
  <c r="G77" i="8" a="1"/>
  <c r="G77" i="8" s="1"/>
  <c r="G82" i="8" a="1"/>
  <c r="G82" i="8" s="1"/>
  <c r="G89" i="8" a="1"/>
  <c r="G89" i="8" s="1"/>
  <c r="F34" i="8" a="1"/>
  <c r="F34" i="8" s="1"/>
  <c r="F48" i="8" a="1"/>
  <c r="F48" i="8" s="1"/>
  <c r="F55" i="8" a="1"/>
  <c r="F55" i="8" s="1"/>
  <c r="F63" i="8" a="1"/>
  <c r="F63" i="8" s="1"/>
  <c r="F74" i="8" a="1"/>
  <c r="F74" i="8" s="1"/>
  <c r="F77" i="8" a="1"/>
  <c r="F77" i="8" s="1"/>
  <c r="F84" i="8" a="1"/>
  <c r="F84" i="8" s="1"/>
  <c r="F88" i="8" a="1"/>
  <c r="F88" i="8" s="1"/>
  <c r="F91" i="8" a="1"/>
  <c r="F91" i="8" s="1"/>
  <c r="F104" i="8" a="1"/>
  <c r="F104" i="8" s="1"/>
  <c r="F105" i="8" a="1"/>
  <c r="F105" i="8" s="1"/>
  <c r="F41" i="8" a="1"/>
  <c r="F41" i="8" s="1"/>
  <c r="F44" i="8" a="1"/>
  <c r="F44" i="8" s="1"/>
  <c r="F51" i="8" a="1"/>
  <c r="F51" i="8" s="1"/>
  <c r="F58" i="8" a="1"/>
  <c r="F58" i="8" s="1"/>
  <c r="F67" i="8" a="1"/>
  <c r="F67" i="8" s="1"/>
  <c r="F80" i="8" a="1"/>
  <c r="F80" i="8" s="1"/>
  <c r="F87" i="8" a="1"/>
  <c r="F87" i="8" s="1"/>
  <c r="F92" i="8" a="1"/>
  <c r="F92" i="8" s="1"/>
  <c r="F93" i="8" a="1"/>
  <c r="F93" i="8" s="1"/>
  <c r="F94" i="8" a="1"/>
  <c r="F94" i="8" s="1"/>
  <c r="F103" i="8" a="1"/>
  <c r="F103" i="8" s="1"/>
  <c r="F62" i="8" a="1"/>
  <c r="F62" i="8" s="1"/>
  <c r="F70" i="8" a="1"/>
  <c r="F70" i="8" s="1"/>
  <c r="F73" i="8" a="1"/>
  <c r="F73" i="8" s="1"/>
  <c r="F79" i="8" a="1"/>
  <c r="F79" i="8" s="1"/>
  <c r="F71" i="8" a="1"/>
  <c r="F71" i="8" s="1"/>
  <c r="F102" i="8" a="1"/>
  <c r="F102" i="8" s="1"/>
  <c r="F47" i="8" a="1"/>
  <c r="F47" i="8" s="1"/>
  <c r="F54" i="8" a="1"/>
  <c r="F54" i="8" s="1"/>
  <c r="F57" i="8" a="1"/>
  <c r="F57" i="8" s="1"/>
  <c r="F61" i="8" a="1"/>
  <c r="F61" i="8" s="1"/>
  <c r="F66" i="8" a="1"/>
  <c r="F66" i="8" s="1"/>
  <c r="F76" i="8" a="1"/>
  <c r="F76" i="8" s="1"/>
  <c r="F83" i="8" a="1"/>
  <c r="F83" i="8" s="1"/>
  <c r="F95" i="8" a="1"/>
  <c r="F95" i="8" s="1"/>
  <c r="F52" i="8" a="1"/>
  <c r="F52" i="8" s="1"/>
  <c r="F85" i="8" a="1"/>
  <c r="F85" i="8" s="1"/>
  <c r="F106" i="8" a="1"/>
  <c r="F106" i="8" s="1"/>
  <c r="F43" i="8" a="1"/>
  <c r="F43" i="8" s="1"/>
  <c r="F50" i="8" a="1"/>
  <c r="F50" i="8" s="1"/>
  <c r="F53" i="8" a="1"/>
  <c r="F53" i="8" s="1"/>
  <c r="F86" i="8" a="1"/>
  <c r="F86" i="8" s="1"/>
  <c r="F96" i="8" a="1"/>
  <c r="F96" i="8" s="1"/>
  <c r="F97" i="8" a="1"/>
  <c r="F97" i="8" s="1"/>
  <c r="F98" i="8" a="1"/>
  <c r="F98" i="8" s="1"/>
  <c r="F42" i="8" a="1"/>
  <c r="F42" i="8" s="1"/>
  <c r="F89" i="8" a="1"/>
  <c r="F89" i="8" s="1"/>
  <c r="F56" i="8" a="1"/>
  <c r="F56" i="8" s="1"/>
  <c r="F60" i="8" a="1"/>
  <c r="F60" i="8" s="1"/>
  <c r="F65" i="8" a="1"/>
  <c r="F65" i="8" s="1"/>
  <c r="F69" i="8" a="1"/>
  <c r="F69" i="8" s="1"/>
  <c r="F72" i="8" a="1"/>
  <c r="F72" i="8" s="1"/>
  <c r="F75" i="8" a="1"/>
  <c r="F75" i="8" s="1"/>
  <c r="F82" i="8" a="1"/>
  <c r="F82" i="8" s="1"/>
  <c r="F45" i="8" a="1"/>
  <c r="F45" i="8" s="1"/>
  <c r="F100" i="8" a="1"/>
  <c r="F100" i="8" s="1"/>
  <c r="F46" i="8" a="1"/>
  <c r="F46" i="8" s="1"/>
  <c r="F49" i="8" a="1"/>
  <c r="F49" i="8" s="1"/>
  <c r="F59" i="8" a="1"/>
  <c r="F59" i="8" s="1"/>
  <c r="F64" i="8" a="1"/>
  <c r="F64" i="8" s="1"/>
  <c r="F68" i="8" a="1"/>
  <c r="F68" i="8" s="1"/>
  <c r="F78" i="8" a="1"/>
  <c r="F78" i="8" s="1"/>
  <c r="F90" i="8" a="1"/>
  <c r="F90" i="8" s="1"/>
  <c r="F99" i="8" a="1"/>
  <c r="F99" i="8" s="1"/>
  <c r="F81" i="8" a="1"/>
  <c r="F81" i="8" s="1"/>
  <c r="F101" i="8" a="1"/>
  <c r="F101" i="8" s="1"/>
  <c r="E24" i="8" a="1"/>
  <c r="E24" i="8" s="1"/>
  <c r="E42" i="8" a="1"/>
  <c r="E42" i="8" s="1"/>
  <c r="E48" i="8" a="1"/>
  <c r="E48" i="8" s="1"/>
  <c r="E66" i="8" a="1"/>
  <c r="E66" i="8" s="1"/>
  <c r="E72" i="8" a="1"/>
  <c r="E72" i="8" s="1"/>
  <c r="E78" i="8" a="1"/>
  <c r="E78" i="8" s="1"/>
  <c r="E77" i="8" a="1"/>
  <c r="E77" i="8" s="1"/>
  <c r="E85" i="8" a="1"/>
  <c r="E85" i="8" s="1"/>
  <c r="E101" i="8" a="1"/>
  <c r="E101" i="8" s="1"/>
  <c r="E41" i="8" a="1"/>
  <c r="E41" i="8" s="1"/>
  <c r="E47" i="8" a="1"/>
  <c r="E47" i="8" s="1"/>
  <c r="E53" i="8" a="1"/>
  <c r="E53" i="8" s="1"/>
  <c r="E54" i="8" a="1"/>
  <c r="E54" i="8" s="1"/>
  <c r="E64" i="8" a="1"/>
  <c r="E64" i="8" s="1"/>
  <c r="E65" i="8" a="1"/>
  <c r="E65" i="8" s="1"/>
  <c r="E71" i="8" a="1"/>
  <c r="E71" i="8" s="1"/>
  <c r="E84" i="8" a="1"/>
  <c r="E84" i="8" s="1"/>
  <c r="E91" i="8" a="1"/>
  <c r="E91" i="8" s="1"/>
  <c r="E59" i="8" a="1"/>
  <c r="E59" i="8" s="1"/>
  <c r="E61" i="8" a="1"/>
  <c r="E61" i="8" s="1"/>
  <c r="E62" i="8" a="1"/>
  <c r="E62" i="8" s="1"/>
  <c r="E63" i="8" a="1"/>
  <c r="E63" i="8" s="1"/>
  <c r="E76" i="8" a="1"/>
  <c r="E76" i="8" s="1"/>
  <c r="E92" i="8" a="1"/>
  <c r="E92" i="8" s="1"/>
  <c r="E102" i="8" a="1"/>
  <c r="E102" i="8" s="1"/>
  <c r="E106" i="8" a="1"/>
  <c r="E106" i="8" s="1"/>
  <c r="E45" i="8" a="1"/>
  <c r="E45" i="8" s="1"/>
  <c r="E46" i="8" a="1"/>
  <c r="E46" i="8" s="1"/>
  <c r="E52" i="8" a="1"/>
  <c r="E52" i="8" s="1"/>
  <c r="E60" i="8" a="1"/>
  <c r="E60" i="8" s="1"/>
  <c r="E70" i="8" a="1"/>
  <c r="E70" i="8" s="1"/>
  <c r="E75" i="8" a="1"/>
  <c r="E75" i="8" s="1"/>
  <c r="E83" i="8" a="1"/>
  <c r="E83" i="8" s="1"/>
  <c r="E95" i="8" a="1"/>
  <c r="E95" i="8" s="1"/>
  <c r="E44" i="8" a="1"/>
  <c r="E44" i="8" s="1"/>
  <c r="E51" i="8" a="1"/>
  <c r="E51" i="8" s="1"/>
  <c r="E58" i="8" a="1"/>
  <c r="E58" i="8" s="1"/>
  <c r="E82" i="8" a="1"/>
  <c r="E82" i="8" s="1"/>
  <c r="E88" i="8" a="1"/>
  <c r="E88" i="8" s="1"/>
  <c r="E90" i="8" a="1"/>
  <c r="E90" i="8" s="1"/>
  <c r="E96" i="8" a="1"/>
  <c r="E96" i="8" s="1"/>
  <c r="E57" i="8" a="1"/>
  <c r="E57" i="8" s="1"/>
  <c r="E68" i="8" a="1"/>
  <c r="E68" i="8" s="1"/>
  <c r="E69" i="8" a="1"/>
  <c r="E69" i="8" s="1"/>
  <c r="E74" i="8" a="1"/>
  <c r="E74" i="8" s="1"/>
  <c r="E81" i="8" a="1"/>
  <c r="E81" i="8" s="1"/>
  <c r="E87" i="8" a="1"/>
  <c r="E87" i="8" s="1"/>
  <c r="E89" i="8" a="1"/>
  <c r="E89" i="8" s="1"/>
  <c r="E93" i="8" a="1"/>
  <c r="E93" i="8" s="1"/>
  <c r="E99" i="8" a="1"/>
  <c r="E99" i="8" s="1"/>
  <c r="E43" i="8" a="1"/>
  <c r="E43" i="8" s="1"/>
  <c r="E50" i="8" a="1"/>
  <c r="E50" i="8" s="1"/>
  <c r="E56" i="8" a="1"/>
  <c r="E56" i="8" s="1"/>
  <c r="E80" i="8" a="1"/>
  <c r="E80" i="8" s="1"/>
  <c r="E94" i="8" a="1"/>
  <c r="E94" i="8" s="1"/>
  <c r="E100" i="8" a="1"/>
  <c r="E100" i="8" s="1"/>
  <c r="E104" i="8" a="1"/>
  <c r="E104" i="8" s="1"/>
  <c r="E105" i="8" a="1"/>
  <c r="E105" i="8" s="1"/>
  <c r="E49" i="8" a="1"/>
  <c r="E49" i="8" s="1"/>
  <c r="E55" i="8" a="1"/>
  <c r="E55" i="8" s="1"/>
  <c r="E67" i="8" a="1"/>
  <c r="E67" i="8" s="1"/>
  <c r="E73" i="8" a="1"/>
  <c r="E73" i="8" s="1"/>
  <c r="E79" i="8" a="1"/>
  <c r="E79" i="8" s="1"/>
  <c r="E86" i="8" a="1"/>
  <c r="E86" i="8" s="1"/>
  <c r="E97" i="8" a="1"/>
  <c r="E97" i="8" s="1"/>
  <c r="E103" i="8" a="1"/>
  <c r="E103" i="8" s="1"/>
  <c r="E98" i="8" a="1"/>
  <c r="E98" i="8" s="1"/>
  <c r="G35" i="8" a="1"/>
  <c r="G35" i="8" s="1"/>
  <c r="G19" i="8" a="1"/>
  <c r="G19" i="8" s="1"/>
  <c r="G37" i="8" a="1"/>
  <c r="G37" i="8" s="1"/>
  <c r="G16" i="8" a="1"/>
  <c r="G16" i="8" s="1"/>
  <c r="G29" i="8" a="1"/>
  <c r="G29" i="8" s="1"/>
  <c r="G38" i="8" a="1"/>
  <c r="G38" i="8" s="1"/>
  <c r="G30" i="8" a="1"/>
  <c r="G30" i="8" s="1"/>
  <c r="G39" i="8" a="1"/>
  <c r="G39" i="8" s="1"/>
  <c r="G22" i="8" a="1"/>
  <c r="G22" i="8" s="1"/>
  <c r="G17" i="8" a="1"/>
  <c r="G17" i="8" s="1"/>
  <c r="G34" i="8" a="1"/>
  <c r="G34" i="8" s="1"/>
  <c r="G26" i="8" a="1"/>
  <c r="G26" i="8" s="1"/>
  <c r="G24" i="8" a="1"/>
  <c r="G24" i="8" s="1"/>
  <c r="G18" i="8" a="1"/>
  <c r="G18" i="8" s="1"/>
  <c r="G33" i="8" a="1"/>
  <c r="G33" i="8" s="1"/>
  <c r="G27" i="8" a="1"/>
  <c r="G27" i="8" s="1"/>
  <c r="G23" i="8" a="1"/>
  <c r="G23" i="8" s="1"/>
  <c r="G28" i="8" a="1"/>
  <c r="G28" i="8" s="1"/>
  <c r="G31" i="8" a="1"/>
  <c r="G31" i="8" s="1"/>
  <c r="G20" i="8" a="1"/>
  <c r="G20" i="8" s="1"/>
  <c r="G32" i="8" a="1"/>
  <c r="G32" i="8" s="1"/>
  <c r="G25" i="8" a="1"/>
  <c r="G25" i="8" s="1"/>
  <c r="G36" i="8" a="1"/>
  <c r="G36" i="8" s="1"/>
  <c r="G21" i="8" a="1"/>
  <c r="G21" i="8" s="1"/>
  <c r="G7" i="8" a="1"/>
  <c r="G7" i="8" s="1"/>
  <c r="G8" i="8" a="1"/>
  <c r="G8" i="8" s="1"/>
  <c r="G6" i="8" a="1"/>
  <c r="G6" i="8" s="1"/>
  <c r="G12" i="8" a="1"/>
  <c r="G12" i="8" s="1"/>
  <c r="G11" i="8" a="1"/>
  <c r="G11" i="8" s="1"/>
  <c r="G9" i="8" a="1"/>
  <c r="G9" i="8" s="1"/>
  <c r="G10" i="8" a="1"/>
  <c r="G10" i="8" s="1"/>
  <c r="F38" i="8" a="1"/>
  <c r="F38" i="8" s="1"/>
  <c r="F35" i="8" a="1"/>
  <c r="F35" i="8" s="1"/>
  <c r="F40" i="8" a="1"/>
  <c r="F40" i="8" s="1"/>
  <c r="F31" i="8" a="1"/>
  <c r="F31" i="8" s="1"/>
  <c r="F39" i="8" a="1"/>
  <c r="F39" i="8" s="1"/>
  <c r="F37" i="8" a="1"/>
  <c r="F37" i="8" s="1"/>
  <c r="F36" i="8" a="1"/>
  <c r="F36" i="8" s="1"/>
  <c r="F27" i="8" a="1"/>
  <c r="F27" i="8" s="1"/>
  <c r="F29" i="8" a="1"/>
  <c r="F29" i="8" s="1"/>
  <c r="F23" i="8" a="1"/>
  <c r="F23" i="8" s="1"/>
  <c r="F30" i="8" a="1"/>
  <c r="F30" i="8" s="1"/>
  <c r="F24" i="8" a="1"/>
  <c r="F24" i="8" s="1"/>
  <c r="F25" i="8" a="1"/>
  <c r="F25" i="8" s="1"/>
  <c r="F28" i="8" a="1"/>
  <c r="F28" i="8" s="1"/>
  <c r="F26" i="8" a="1"/>
  <c r="F26" i="8" s="1"/>
  <c r="F5" i="8" a="1"/>
  <c r="F5" i="8" s="1"/>
  <c r="F6" i="8" a="1"/>
  <c r="F6" i="8" s="1"/>
  <c r="F8" i="8" a="1"/>
  <c r="F8" i="8" s="1"/>
  <c r="F21" i="8" a="1"/>
  <c r="F21" i="8" s="1"/>
  <c r="F9" i="8" a="1"/>
  <c r="F9" i="8" s="1"/>
  <c r="F17" i="8" a="1"/>
  <c r="F17" i="8" s="1"/>
  <c r="F7" i="8" a="1"/>
  <c r="F7" i="8" s="1"/>
  <c r="F15" i="8" a="1"/>
  <c r="F15" i="8" s="1"/>
  <c r="F10" i="8" a="1"/>
  <c r="F10" i="8" s="1"/>
  <c r="F19" i="8" a="1"/>
  <c r="F19" i="8" s="1"/>
  <c r="F22" i="8" a="1"/>
  <c r="F22" i="8" s="1"/>
  <c r="F16" i="8" a="1"/>
  <c r="F16" i="8" s="1"/>
  <c r="F14" i="8" a="1"/>
  <c r="F14" i="8" s="1"/>
  <c r="F18" i="8" a="1"/>
  <c r="F18" i="8" s="1"/>
  <c r="F11" i="8" a="1"/>
  <c r="F11" i="8" s="1"/>
  <c r="F12" i="8" a="1"/>
  <c r="F12" i="8" s="1"/>
  <c r="F20" i="8" a="1"/>
  <c r="F20" i="8" s="1"/>
  <c r="F13" i="8" a="1"/>
  <c r="F13" i="8" s="1"/>
  <c r="F33" i="8" a="1"/>
  <c r="F33" i="8" s="1"/>
  <c r="F32" i="8" a="1"/>
  <c r="F32" i="8" s="1"/>
  <c r="E3" i="8" a="1"/>
  <c r="E3" i="8" s="1"/>
  <c r="E8" i="8" a="1"/>
  <c r="E8" i="8" s="1"/>
  <c r="E10" i="8" a="1"/>
  <c r="E10" i="8" s="1"/>
  <c r="E11" i="8" a="1"/>
  <c r="E11" i="8" s="1"/>
  <c r="E4" i="8" a="1"/>
  <c r="E4" i="8" s="1"/>
  <c r="E5" i="8" a="1"/>
  <c r="E5" i="8" s="1"/>
  <c r="E6" i="8" a="1"/>
  <c r="E6" i="8" s="1"/>
  <c r="E7" i="8" a="1"/>
  <c r="E7" i="8" s="1"/>
  <c r="E9" i="8" a="1"/>
  <c r="E9" i="8" s="1"/>
  <c r="E18" i="8" a="1"/>
  <c r="E18" i="8" s="1"/>
  <c r="E36" i="8" a="1"/>
  <c r="E36" i="8" s="1"/>
  <c r="E16" i="8" a="1"/>
  <c r="E16" i="8" s="1"/>
  <c r="E38" i="8" a="1"/>
  <c r="E38" i="8" s="1"/>
  <c r="E15" i="8" a="1"/>
  <c r="E15" i="8" s="1"/>
  <c r="E19" i="8" a="1"/>
  <c r="E19" i="8" s="1"/>
  <c r="E31" i="8" a="1"/>
  <c r="E31" i="8" s="1"/>
  <c r="E12" i="8" a="1"/>
  <c r="E12" i="8" s="1"/>
  <c r="E20" i="8" a="1"/>
  <c r="E20" i="8" s="1"/>
  <c r="E39" i="8" a="1"/>
  <c r="E39" i="8" s="1"/>
  <c r="E13" i="8" a="1"/>
  <c r="E13" i="8" s="1"/>
  <c r="E23" i="8" a="1"/>
  <c r="E23" i="8" s="1"/>
  <c r="E14" i="8" a="1"/>
  <c r="E14" i="8" s="1"/>
  <c r="E17" i="8" a="1"/>
  <c r="E17" i="8" s="1"/>
  <c r="E40" i="8" a="1"/>
  <c r="E40" i="8" s="1"/>
  <c r="E21" i="8" a="1"/>
  <c r="E21" i="8" s="1"/>
  <c r="E33" i="8" a="1"/>
  <c r="E33" i="8" s="1"/>
  <c r="E34" i="8" a="1"/>
  <c r="E34" i="8" s="1"/>
  <c r="E35" i="8" a="1"/>
  <c r="E35" i="8" s="1"/>
  <c r="E32" i="8" a="1"/>
  <c r="E32" i="8" s="1"/>
  <c r="E37" i="8" a="1"/>
  <c r="E37" i="8" s="1"/>
  <c r="E22" i="8" a="1"/>
  <c r="E22" i="8" s="1"/>
  <c r="E26" i="8" a="1"/>
  <c r="E26" i="8" s="1"/>
  <c r="E30" i="8" a="1"/>
  <c r="E30" i="8" s="1"/>
  <c r="E25" i="8" a="1"/>
  <c r="E25" i="8" s="1"/>
  <c r="E29" i="8" a="1"/>
  <c r="E29" i="8" s="1"/>
  <c r="E28" i="8" a="1"/>
  <c r="E28" i="8" s="1"/>
  <c r="E27" i="8" a="1"/>
  <c r="E27" i="8" s="1"/>
  <c r="F4" i="8" a="1"/>
  <c r="F4" i="8" s="1"/>
  <c r="F3" i="8" a="1"/>
  <c r="F3" i="8" s="1"/>
  <c r="G4" i="8" a="1"/>
  <c r="G4" i="8" s="1"/>
  <c r="G3" i="8" a="1"/>
  <c r="G3" i="8" s="1"/>
  <c r="G5" i="8" a="1"/>
  <c r="G5" i="8" s="1"/>
  <c r="G40" i="8" a="1"/>
  <c r="G40" i="8" s="1"/>
  <c r="O11" i="9" l="1"/>
  <c r="P11" i="9" s="1"/>
  <c r="Q11" i="9" a="1"/>
  <c r="Q11" i="9" s="1"/>
  <c r="R11" i="9" s="1"/>
  <c r="S11" i="9" s="1"/>
  <c r="K11" i="9" s="1"/>
  <c r="M11" i="9"/>
  <c r="K44" i="8" l="1" a="1"/>
  <c r="K44" i="8" s="1"/>
  <c r="D44" i="8" s="1"/>
  <c r="K50" i="8" a="1"/>
  <c r="K50" i="8" s="1"/>
  <c r="D50" i="8" s="1"/>
  <c r="K57" i="8" a="1"/>
  <c r="K57" i="8" s="1"/>
  <c r="D57" i="8" s="1"/>
  <c r="K63" i="8" a="1"/>
  <c r="K63" i="8" s="1"/>
  <c r="D63" i="8" s="1"/>
  <c r="K69" i="8" a="1"/>
  <c r="K69" i="8" s="1"/>
  <c r="D69" i="8" s="1"/>
  <c r="K77" i="8" a="1"/>
  <c r="K77" i="8" s="1"/>
  <c r="D77" i="8" s="1"/>
  <c r="K84" i="8" a="1"/>
  <c r="K84" i="8" s="1"/>
  <c r="D84" i="8" s="1"/>
  <c r="K90" i="8" a="1"/>
  <c r="K90" i="8" s="1"/>
  <c r="D90" i="8" s="1"/>
  <c r="K99" i="8" a="1"/>
  <c r="K99" i="8" s="1"/>
  <c r="D99" i="8" s="1"/>
  <c r="K47" i="8" a="1"/>
  <c r="K47" i="8" s="1"/>
  <c r="D47" i="8" s="1"/>
  <c r="K92" i="8" a="1"/>
  <c r="K92" i="8" s="1"/>
  <c r="D92" i="8" s="1"/>
  <c r="K61" i="8" a="1"/>
  <c r="K61" i="8" s="1"/>
  <c r="D61" i="8" s="1"/>
  <c r="K45" i="8" a="1"/>
  <c r="K45" i="8" s="1"/>
  <c r="D45" i="8" s="1"/>
  <c r="K51" i="8" a="1"/>
  <c r="K51" i="8" s="1"/>
  <c r="D51" i="8" s="1"/>
  <c r="K64" i="8" a="1"/>
  <c r="K64" i="8" s="1"/>
  <c r="D64" i="8" s="1"/>
  <c r="K70" i="8" a="1"/>
  <c r="K70" i="8" s="1"/>
  <c r="D70" i="8" s="1"/>
  <c r="K78" i="8" a="1"/>
  <c r="K78" i="8" s="1"/>
  <c r="D78" i="8" s="1"/>
  <c r="K95" i="8" a="1"/>
  <c r="K95" i="8" s="1"/>
  <c r="D95" i="8" s="1"/>
  <c r="K105" i="8" a="1"/>
  <c r="K105" i="8" s="1"/>
  <c r="D105" i="8" s="1"/>
  <c r="K73" i="8" a="1"/>
  <c r="K73" i="8" s="1"/>
  <c r="D73" i="8" s="1"/>
  <c r="K41" i="8" a="1"/>
  <c r="K41" i="8" s="1"/>
  <c r="D41" i="8" s="1"/>
  <c r="K97" i="8" a="1"/>
  <c r="K97" i="8" s="1"/>
  <c r="D97" i="8" s="1"/>
  <c r="K52" i="8" a="1"/>
  <c r="K52" i="8" s="1"/>
  <c r="D52" i="8" s="1"/>
  <c r="K58" i="8" a="1"/>
  <c r="K58" i="8" s="1"/>
  <c r="D58" i="8" s="1"/>
  <c r="K65" i="8" a="1"/>
  <c r="K65" i="8" s="1"/>
  <c r="D65" i="8" s="1"/>
  <c r="K71" i="8" a="1"/>
  <c r="K71" i="8" s="1"/>
  <c r="D71" i="8" s="1"/>
  <c r="K79" i="8" a="1"/>
  <c r="K79" i="8" s="1"/>
  <c r="D79" i="8" s="1"/>
  <c r="K85" i="8" a="1"/>
  <c r="K85" i="8" s="1"/>
  <c r="D85" i="8" s="1"/>
  <c r="K91" i="8" a="1"/>
  <c r="K91" i="8" s="1"/>
  <c r="D91" i="8" s="1"/>
  <c r="K100" i="8" a="1"/>
  <c r="K100" i="8" s="1"/>
  <c r="D100" i="8" s="1"/>
  <c r="K60" i="8" a="1"/>
  <c r="K60" i="8" s="1"/>
  <c r="D60" i="8" s="1"/>
  <c r="K87" i="8" a="1"/>
  <c r="K87" i="8" s="1"/>
  <c r="D87" i="8" s="1"/>
  <c r="K67" i="8" a="1"/>
  <c r="K67" i="8" s="1"/>
  <c r="D67" i="8" s="1"/>
  <c r="K46" i="8" a="1"/>
  <c r="K46" i="8" s="1"/>
  <c r="D46" i="8" s="1"/>
  <c r="K53" i="8" a="1"/>
  <c r="K53" i="8" s="1"/>
  <c r="D53" i="8" s="1"/>
  <c r="K59" i="8" a="1"/>
  <c r="K59" i="8" s="1"/>
  <c r="D59" i="8" s="1"/>
  <c r="K72" i="8" a="1"/>
  <c r="K72" i="8" s="1"/>
  <c r="D72" i="8" s="1"/>
  <c r="K80" i="8" a="1"/>
  <c r="K80" i="8" s="1"/>
  <c r="D80" i="8" s="1"/>
  <c r="K86" i="8" a="1"/>
  <c r="K86" i="8" s="1"/>
  <c r="D86" i="8" s="1"/>
  <c r="K96" i="8" a="1"/>
  <c r="K96" i="8" s="1"/>
  <c r="D96" i="8" s="1"/>
  <c r="K106" i="8" a="1"/>
  <c r="K106" i="8" s="1"/>
  <c r="D106" i="8" s="1"/>
  <c r="K81" i="8" a="1"/>
  <c r="K81" i="8" s="1"/>
  <c r="D81" i="8" s="1"/>
  <c r="K54" i="8" a="1"/>
  <c r="K54" i="8" s="1"/>
  <c r="D54" i="8" s="1"/>
  <c r="K42" i="8" a="1"/>
  <c r="K42" i="8" s="1"/>
  <c r="D42" i="8" s="1"/>
  <c r="K49" i="8" a="1"/>
  <c r="K49" i="8" s="1"/>
  <c r="D49" i="8" s="1"/>
  <c r="K55" i="8" a="1"/>
  <c r="K55" i="8" s="1"/>
  <c r="D55" i="8" s="1"/>
  <c r="K68" i="8" a="1"/>
  <c r="K68" i="8" s="1"/>
  <c r="D68" i="8" s="1"/>
  <c r="K75" i="8" a="1"/>
  <c r="K75" i="8" s="1"/>
  <c r="D75" i="8" s="1"/>
  <c r="K82" i="8" a="1"/>
  <c r="K82" i="8" s="1"/>
  <c r="D82" i="8" s="1"/>
  <c r="K88" i="8" a="1"/>
  <c r="K88" i="8" s="1"/>
  <c r="D88" i="8" s="1"/>
  <c r="K93" i="8" a="1"/>
  <c r="K93" i="8" s="1"/>
  <c r="D93" i="8" s="1"/>
  <c r="K98" i="8" a="1"/>
  <c r="K98" i="8" s="1"/>
  <c r="D98" i="8" s="1"/>
  <c r="K101" i="8" a="1"/>
  <c r="K101" i="8" s="1"/>
  <c r="D101" i="8" s="1"/>
  <c r="K102" i="8" a="1"/>
  <c r="K102" i="8" s="1"/>
  <c r="D102" i="8" s="1"/>
  <c r="K43" i="8" a="1"/>
  <c r="K43" i="8" s="1"/>
  <c r="D43" i="8" s="1"/>
  <c r="K56" i="8" a="1"/>
  <c r="K56" i="8" s="1"/>
  <c r="D56" i="8" s="1"/>
  <c r="K62" i="8" a="1"/>
  <c r="K62" i="8" s="1"/>
  <c r="D62" i="8" s="1"/>
  <c r="K76" i="8" a="1"/>
  <c r="K76" i="8" s="1"/>
  <c r="D76" i="8" s="1"/>
  <c r="K83" i="8" a="1"/>
  <c r="K83" i="8" s="1"/>
  <c r="D83" i="8" s="1"/>
  <c r="K89" i="8" a="1"/>
  <c r="K89" i="8" s="1"/>
  <c r="D89" i="8" s="1"/>
  <c r="K94" i="8" a="1"/>
  <c r="K94" i="8" s="1"/>
  <c r="D94" i="8" s="1"/>
  <c r="K103" i="8" a="1"/>
  <c r="K103" i="8" s="1"/>
  <c r="D103" i="8" s="1"/>
  <c r="K104" i="8" a="1"/>
  <c r="K104" i="8" s="1"/>
  <c r="D104" i="8" s="1"/>
  <c r="K66" i="8" a="1"/>
  <c r="K66" i="8" s="1"/>
  <c r="D66" i="8" s="1"/>
  <c r="K48" i="8" a="1"/>
  <c r="K48" i="8" s="1"/>
  <c r="D48" i="8" s="1"/>
  <c r="K74" i="8" a="1"/>
  <c r="K74" i="8" s="1"/>
  <c r="D74" i="8" s="1"/>
  <c r="K8" i="8" a="1"/>
  <c r="K8" i="8" s="1"/>
  <c r="D8" i="8" s="1"/>
  <c r="K11" i="8" a="1"/>
  <c r="K11" i="8" s="1"/>
  <c r="D11" i="8" s="1"/>
  <c r="K13" i="8" a="1"/>
  <c r="K13" i="8" s="1"/>
  <c r="D13" i="8" s="1"/>
  <c r="K24" i="8" a="1"/>
  <c r="K24" i="8" s="1"/>
  <c r="D24" i="8" s="1"/>
  <c r="K26" i="8" a="1"/>
  <c r="K26" i="8" s="1"/>
  <c r="D26" i="8" s="1"/>
  <c r="K9" i="8" a="1"/>
  <c r="K9" i="8" s="1"/>
  <c r="D9" i="8" s="1"/>
  <c r="K19" i="8" a="1"/>
  <c r="K19" i="8" s="1"/>
  <c r="D19" i="8" s="1"/>
  <c r="K21" i="8" a="1"/>
  <c r="K21" i="8" s="1"/>
  <c r="D21" i="8" s="1"/>
  <c r="K38" i="8" a="1"/>
  <c r="K38" i="8" s="1"/>
  <c r="D38" i="8" s="1"/>
  <c r="K33" i="8" a="1"/>
  <c r="K33" i="8" s="1"/>
  <c r="D33" i="8" s="1"/>
  <c r="K28" i="8" a="1"/>
  <c r="K28" i="8" s="1"/>
  <c r="D28" i="8" s="1"/>
  <c r="K27" i="8" a="1"/>
  <c r="K27" i="8" s="1"/>
  <c r="D27" i="8" s="1"/>
  <c r="K29" i="8" a="1"/>
  <c r="K29" i="8" s="1"/>
  <c r="D29" i="8" s="1"/>
  <c r="K17" i="8" a="1"/>
  <c r="K17" i="8" s="1"/>
  <c r="D17" i="8" s="1"/>
  <c r="K40" i="8" a="1"/>
  <c r="K40" i="8" s="1"/>
  <c r="D40" i="8" s="1"/>
  <c r="K36" i="8" a="1"/>
  <c r="K36" i="8" s="1"/>
  <c r="D36" i="8" s="1"/>
  <c r="K34" i="8" a="1"/>
  <c r="K34" i="8" s="1"/>
  <c r="D34" i="8" s="1"/>
  <c r="K14" i="8" a="1"/>
  <c r="K14" i="8" s="1"/>
  <c r="D14" i="8" s="1"/>
  <c r="K25" i="8" a="1"/>
  <c r="K25" i="8" s="1"/>
  <c r="D25" i="8" s="1"/>
  <c r="K15" i="8" a="1"/>
  <c r="K15" i="8" s="1"/>
  <c r="D15" i="8" s="1"/>
  <c r="K12" i="8" a="1"/>
  <c r="K12" i="8" s="1"/>
  <c r="D12" i="8" s="1"/>
  <c r="K22" i="8" a="1"/>
  <c r="K22" i="8" s="1"/>
  <c r="D22" i="8" s="1"/>
  <c r="K32" i="8" a="1"/>
  <c r="K32" i="8" s="1"/>
  <c r="D32" i="8" s="1"/>
  <c r="K23" i="8" a="1"/>
  <c r="K23" i="8" s="1"/>
  <c r="D23" i="8" s="1"/>
  <c r="K37" i="8" a="1"/>
  <c r="K37" i="8" s="1"/>
  <c r="D37" i="8" s="1"/>
  <c r="K20" i="8" a="1"/>
  <c r="K20" i="8" s="1"/>
  <c r="D20" i="8" s="1"/>
  <c r="K30" i="8" a="1"/>
  <c r="K30" i="8" s="1"/>
  <c r="D30" i="8" s="1"/>
  <c r="K39" i="8" a="1"/>
  <c r="K39" i="8" s="1"/>
  <c r="D39" i="8" s="1"/>
  <c r="K31" i="8" a="1"/>
  <c r="K31" i="8" s="1"/>
  <c r="D31" i="8" s="1"/>
  <c r="K35" i="8" a="1"/>
  <c r="K35" i="8" s="1"/>
  <c r="D35" i="8" s="1"/>
  <c r="K16" i="8" a="1"/>
  <c r="K16" i="8" s="1"/>
  <c r="D16" i="8" s="1"/>
  <c r="K18" i="8" a="1"/>
  <c r="K18" i="8" s="1"/>
  <c r="D18" i="8" s="1"/>
  <c r="K10" i="8" a="1"/>
  <c r="K10" i="8" s="1"/>
  <c r="D10" i="8" s="1"/>
  <c r="C5" i="9"/>
  <c r="C12" i="7" s="1"/>
  <c r="G12" i="7" s="1"/>
  <c r="D2" i="7" s="1"/>
  <c r="G2" i="7" s="1" a="1"/>
  <c r="G2" i="7" s="1"/>
  <c r="H2" i="7" s="1"/>
  <c r="E2" i="7" s="1"/>
  <c r="N11" i="9"/>
  <c r="C7" i="9" s="1"/>
  <c r="K5" i="8" a="1"/>
  <c r="K5" i="8" s="1"/>
  <c r="D5" i="8" s="1"/>
  <c r="K6" i="8" a="1"/>
  <c r="K6" i="8" s="1"/>
  <c r="D6" i="8" s="1"/>
  <c r="K7" i="8" a="1"/>
  <c r="K7" i="8" s="1"/>
  <c r="D7" i="8" s="1"/>
  <c r="K3" i="8" a="1"/>
  <c r="K3" i="8" s="1"/>
  <c r="D3" i="8" s="1"/>
  <c r="K4" i="8" a="1"/>
  <c r="K4" i="8" s="1"/>
  <c r="D4" i="8" s="1"/>
  <c r="C6" i="9" l="1"/>
  <c r="D12" i="7" s="1"/>
  <c r="H12" i="7" s="1"/>
  <c r="D3" i="7" s="1"/>
  <c r="G3" i="7" s="1" a="1"/>
  <c r="G3" i="7" s="1"/>
  <c r="H3" i="7" s="1"/>
  <c r="E3" i="7" s="1"/>
</calcChain>
</file>

<file path=xl/sharedStrings.xml><?xml version="1.0" encoding="utf-8"?>
<sst xmlns="http://schemas.openxmlformats.org/spreadsheetml/2006/main" count="741" uniqueCount="203">
  <si>
    <t>Vaknaam</t>
  </si>
  <si>
    <t>Begin metrering</t>
  </si>
  <si>
    <t>Eindmetering</t>
  </si>
  <si>
    <t>Is relevant</t>
  </si>
  <si>
    <t>Faalkans initieel mechanisme doorsnede</t>
  </si>
  <si>
    <t>Faalkans initieel mechanisme vak</t>
  </si>
  <si>
    <t>Aangescherpte faalkans doorsnede</t>
  </si>
  <si>
    <t>Aangescherpte faalkans vak</t>
  </si>
  <si>
    <t>Vak 1</t>
  </si>
  <si>
    <t>Vak 2</t>
  </si>
  <si>
    <t>Vak 3</t>
  </si>
  <si>
    <t>Vak 4</t>
  </si>
  <si>
    <t>Vak 5</t>
  </si>
  <si>
    <t>Vak 6</t>
  </si>
  <si>
    <t>Vak 7</t>
  </si>
  <si>
    <t>Vak 8</t>
  </si>
  <si>
    <t>Vak 9</t>
  </si>
  <si>
    <t>Vak 10</t>
  </si>
  <si>
    <t>Vak 11</t>
  </si>
  <si>
    <t>Vak 12</t>
  </si>
  <si>
    <t>Vak 13</t>
  </si>
  <si>
    <t>Vak 14</t>
  </si>
  <si>
    <t>Vak 15</t>
  </si>
  <si>
    <t>Vak 16</t>
  </si>
  <si>
    <t>Vak 17</t>
  </si>
  <si>
    <t>Vak 18</t>
  </si>
  <si>
    <t>Vak 19</t>
  </si>
  <si>
    <t>Vak 20</t>
  </si>
  <si>
    <t>Ja</t>
  </si>
  <si>
    <t>Nee</t>
  </si>
  <si>
    <t>Is vervolganalyse nodig</t>
  </si>
  <si>
    <t>Resultaat initieel faalmechanisme</t>
  </si>
  <si>
    <t>Handmatig invullen</t>
  </si>
  <si>
    <t>Geen faalkans</t>
  </si>
  <si>
    <t>Overnemen</t>
  </si>
  <si>
    <t>Faalkans per doorsnede</t>
  </si>
  <si>
    <t>Faalkans per vak</t>
  </si>
  <si>
    <t>Resulterende Nvak</t>
  </si>
  <si>
    <t>Duidingsklasse faalkans per vak</t>
  </si>
  <si>
    <t>Signaleringskans</t>
  </si>
  <si>
    <t>Ondergrens</t>
  </si>
  <si>
    <t>A+</t>
  </si>
  <si>
    <t>A</t>
  </si>
  <si>
    <t>B</t>
  </si>
  <si>
    <t>C</t>
  </si>
  <si>
    <t>D</t>
  </si>
  <si>
    <t>Categorie</t>
  </si>
  <si>
    <t>Bovengrens</t>
  </si>
  <si>
    <t>Normcategorien</t>
  </si>
  <si>
    <t>Faalkans tussentijds</t>
  </si>
  <si>
    <t>1-Pfalen</t>
  </si>
  <si>
    <t>1-Pfalen tussentijds</t>
  </si>
  <si>
    <t>Ntraject</t>
  </si>
  <si>
    <t>Pfdrs*Ntraject</t>
  </si>
  <si>
    <t>Pfdrs*Ntraject tussentijds</t>
  </si>
  <si>
    <t>Faalkans</t>
  </si>
  <si>
    <t>Vakken gecorreleerd?</t>
  </si>
  <si>
    <t>Faalpad</t>
  </si>
  <si>
    <t>Piping</t>
  </si>
  <si>
    <t>Mogelijkheden initiele faalkans met berekening</t>
  </si>
  <si>
    <t>Mogelijkheden initiele faalkans zonder berekening</t>
  </si>
  <si>
    <t>Traject</t>
  </si>
  <si>
    <t>+III</t>
  </si>
  <si>
    <t>+II</t>
  </si>
  <si>
    <t>+I</t>
  </si>
  <si>
    <t>+0</t>
  </si>
  <si>
    <t>0</t>
  </si>
  <si>
    <t>-I</t>
  </si>
  <si>
    <t>-II</t>
  </si>
  <si>
    <t>-III</t>
  </si>
  <si>
    <t>ND</t>
  </si>
  <si>
    <t>Grens duidingscategorie</t>
  </si>
  <si>
    <t>Index duidingscategorie</t>
  </si>
  <si>
    <t>Dominant and problem?</t>
  </si>
  <si>
    <t>Hulpkolommen</t>
  </si>
  <si>
    <t>Macrostabiliteit</t>
  </si>
  <si>
    <t>Erosie van het buitentalud</t>
  </si>
  <si>
    <t>Duinafslag</t>
  </si>
  <si>
    <t>STPH</t>
  </si>
  <si>
    <t>STBI</t>
  </si>
  <si>
    <t>GEKB</t>
  </si>
  <si>
    <t>DA</t>
  </si>
  <si>
    <t>STKWp</t>
  </si>
  <si>
    <t>HTKW</t>
  </si>
  <si>
    <t>Overstromingskans traject (tussentijds)</t>
  </si>
  <si>
    <t>Overstromingskans traject</t>
  </si>
  <si>
    <t>Faalkans handmatig</t>
  </si>
  <si>
    <t>1-Pf</t>
  </si>
  <si>
    <t>1-Pf tussentijds</t>
  </si>
  <si>
    <t>Eind metrering</t>
  </si>
  <si>
    <t>Pfvak*Ntraject</t>
  </si>
  <si>
    <t>Pfvak*Ntraject tussentijds</t>
  </si>
  <si>
    <t>Faalpaden</t>
  </si>
  <si>
    <t>Gekoppeld aan berekening in Riskeer</t>
  </si>
  <si>
    <t>Lengte-effect binnen een vak</t>
  </si>
  <si>
    <t>CODE</t>
  </si>
  <si>
    <t>Falen bekledingen buitentalud</t>
  </si>
  <si>
    <t>Hoogte kunstwerken</t>
  </si>
  <si>
    <t>Piping bij kunstwerken</t>
  </si>
  <si>
    <t>Sterkte en stabiliteit puntconstructies</t>
  </si>
  <si>
    <t>Betrouwbaarheid sluiting</t>
  </si>
  <si>
    <t>Bezwijken bekleding kruin en binnentalud</t>
  </si>
  <si>
    <t>BSKW</t>
  </si>
  <si>
    <t>Hydraulische belastingen in Riskeer</t>
  </si>
  <si>
    <t>In berekening</t>
  </si>
  <si>
    <t>Mogelijk</t>
  </si>
  <si>
    <t>GEKB?</t>
  </si>
  <si>
    <t>PKW</t>
  </si>
  <si>
    <t>Handmatig toegevoegd faalpad</t>
  </si>
  <si>
    <t>n.v.t.</t>
  </si>
  <si>
    <t>Klasse</t>
  </si>
  <si>
    <t>Duidingsklassen</t>
  </si>
  <si>
    <t>DEBU?</t>
  </si>
  <si>
    <t>Sterkte puntconstructies</t>
  </si>
  <si>
    <t>WMD01</t>
  </si>
  <si>
    <t>Gecombineerd</t>
  </si>
  <si>
    <t>Vak 21</t>
  </si>
  <si>
    <t>Vak 22</t>
  </si>
  <si>
    <t>Vak 23</t>
  </si>
  <si>
    <t>Vak 24</t>
  </si>
  <si>
    <t>Vak 25</t>
  </si>
  <si>
    <t>Vak 26</t>
  </si>
  <si>
    <t>Vak 27</t>
  </si>
  <si>
    <t>Vak 28</t>
  </si>
  <si>
    <t>Vak 29</t>
  </si>
  <si>
    <t>Vak 30</t>
  </si>
  <si>
    <t>Vak 31</t>
  </si>
  <si>
    <t>Vak 32</t>
  </si>
  <si>
    <t>Vak 33</t>
  </si>
  <si>
    <t>Vak 34</t>
  </si>
  <si>
    <t>Vak 35</t>
  </si>
  <si>
    <t>Vak 36</t>
  </si>
  <si>
    <t>Vak 37</t>
  </si>
  <si>
    <t>Vak 38</t>
  </si>
  <si>
    <t>13-3</t>
  </si>
  <si>
    <t>Vak 39</t>
  </si>
  <si>
    <t>Vak 40</t>
  </si>
  <si>
    <t>Vak 41</t>
  </si>
  <si>
    <t>Vak 42</t>
  </si>
  <si>
    <t>Vak 43</t>
  </si>
  <si>
    <t>Vak 44</t>
  </si>
  <si>
    <t>Vak 45</t>
  </si>
  <si>
    <t>Vak 46</t>
  </si>
  <si>
    <t>Vak 47</t>
  </si>
  <si>
    <t>Vak 48</t>
  </si>
  <si>
    <t>Vak 49</t>
  </si>
  <si>
    <t>Vak 50</t>
  </si>
  <si>
    <t>Vak 51</t>
  </si>
  <si>
    <t>Vak 52</t>
  </si>
  <si>
    <t>Vak 53</t>
  </si>
  <si>
    <t>Vak 54</t>
  </si>
  <si>
    <t>Vak 55</t>
  </si>
  <si>
    <t>Vak 56</t>
  </si>
  <si>
    <t>Vak 57</t>
  </si>
  <si>
    <t>Vak 58</t>
  </si>
  <si>
    <t>Vak 59</t>
  </si>
  <si>
    <t>Vak 60</t>
  </si>
  <si>
    <t>Vak 61</t>
  </si>
  <si>
    <t>Vak 62</t>
  </si>
  <si>
    <t>Vak 63</t>
  </si>
  <si>
    <t>Vak 64</t>
  </si>
  <si>
    <t>Vak 65</t>
  </si>
  <si>
    <t>Vak 66</t>
  </si>
  <si>
    <t>Vak 67</t>
  </si>
  <si>
    <t>Vak 68</t>
  </si>
  <si>
    <t>Vak 69</t>
  </si>
  <si>
    <t>Vak 70</t>
  </si>
  <si>
    <t>Vak 71</t>
  </si>
  <si>
    <t>Vak 72</t>
  </si>
  <si>
    <t>Vak 73</t>
  </si>
  <si>
    <t>Vak 74</t>
  </si>
  <si>
    <t>Vak 75</t>
  </si>
  <si>
    <t>Vak 76</t>
  </si>
  <si>
    <t>Vak 77</t>
  </si>
  <si>
    <t>Vak 78</t>
  </si>
  <si>
    <t>Vak 79</t>
  </si>
  <si>
    <t>Vak 80</t>
  </si>
  <si>
    <t>Vak 81</t>
  </si>
  <si>
    <t>Vak 82</t>
  </si>
  <si>
    <t>Vak 83</t>
  </si>
  <si>
    <t>Vak 84</t>
  </si>
  <si>
    <t>Vak 85</t>
  </si>
  <si>
    <t>Vak 86</t>
  </si>
  <si>
    <t>Vak 87</t>
  </si>
  <si>
    <t>Vak 88</t>
  </si>
  <si>
    <t>Vak 89</t>
  </si>
  <si>
    <t>Vak 90</t>
  </si>
  <si>
    <t>Vak 91</t>
  </si>
  <si>
    <t>Vak 92</t>
  </si>
  <si>
    <t>Vak 93</t>
  </si>
  <si>
    <t>Vak 94</t>
  </si>
  <si>
    <t>Vak 95</t>
  </si>
  <si>
    <t>Vak 96</t>
  </si>
  <si>
    <t>Vak 97</t>
  </si>
  <si>
    <t>Vak 98</t>
  </si>
  <si>
    <t>Vak 99</t>
  </si>
  <si>
    <t>Vak 100</t>
  </si>
  <si>
    <t>Vak 101</t>
  </si>
  <si>
    <t>Vak 102</t>
  </si>
  <si>
    <t>Vak 103</t>
  </si>
  <si>
    <t>Vak 104</t>
  </si>
  <si>
    <t>Trajectlengte</t>
  </si>
  <si>
    <t>Lengte-effect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</si>
</sst>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20212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66FF33"/>
        <bgColor indexed="64"/>
      </patternFill>
    </fill>
    <fill>
      <patternFill patternType="solid">
        <fgColor rgb="FF339933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CC66"/>
        <bgColor indexed="64"/>
      </patternFill>
    </fill>
    <fill>
      <patternFill patternType="solid">
        <fgColor rgb="FF8EDA97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900FF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83">
    <xf numFmtId="0" fontId="0" fillId="0" borderId="0" xfId="0"/>
    <xf numFmtId="11" fontId="0" fillId="0" borderId="0" xfId="0" applyNumberFormat="1"/>
    <xf numFmtId="0" fontId="1" fillId="0" borderId="0" xfId="0" applyFont="1"/>
    <xf numFmtId="0" fontId="0" fillId="0" borderId="2" xfId="0" applyBorder="1"/>
    <xf numFmtId="0" fontId="0" fillId="0" borderId="3" xfId="0" applyBorder="1"/>
    <xf numFmtId="11" fontId="0" fillId="0" borderId="3" xfId="0" applyNumberFormat="1" applyBorder="1"/>
    <xf numFmtId="2" fontId="0" fillId="0" borderId="3" xfId="0" applyNumberFormat="1" applyBorder="1"/>
    <xf numFmtId="0" fontId="0" fillId="0" borderId="4" xfId="0" applyBorder="1"/>
    <xf numFmtId="0" fontId="0" fillId="0" borderId="5" xfId="0" applyBorder="1"/>
    <xf numFmtId="0" fontId="0" fillId="0" borderId="0" xfId="0" applyBorder="1"/>
    <xf numFmtId="11" fontId="0" fillId="0" borderId="0" xfId="0" applyNumberFormat="1" applyBorder="1"/>
    <xf numFmtId="2" fontId="0" fillId="0" borderId="0" xfId="0" applyNumberFormat="1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11" fontId="0" fillId="0" borderId="8" xfId="0" applyNumberFormat="1" applyBorder="1"/>
    <xf numFmtId="2" fontId="0" fillId="0" borderId="8" xfId="0" applyNumberFormat="1" applyBorder="1"/>
    <xf numFmtId="0" fontId="0" fillId="0" borderId="9" xfId="0" applyBorder="1"/>
    <xf numFmtId="0" fontId="1" fillId="0" borderId="10" xfId="0" applyFont="1" applyBorder="1" applyAlignment="1">
      <alignment wrapText="1"/>
    </xf>
    <xf numFmtId="0" fontId="1" fillId="0" borderId="11" xfId="0" applyFont="1" applyBorder="1" applyAlignment="1">
      <alignment wrapText="1"/>
    </xf>
    <xf numFmtId="0" fontId="1" fillId="0" borderId="12" xfId="0" applyFont="1" applyBorder="1" applyAlignment="1">
      <alignment wrapText="1"/>
    </xf>
    <xf numFmtId="0" fontId="1" fillId="0" borderId="1" xfId="0" applyFont="1" applyBorder="1" applyAlignment="1">
      <alignment wrapText="1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11" fontId="0" fillId="0" borderId="4" xfId="0" applyNumberFormat="1" applyBorder="1"/>
    <xf numFmtId="11" fontId="0" fillId="0" borderId="6" xfId="0" applyNumberFormat="1" applyBorder="1"/>
    <xf numFmtId="11" fontId="0" fillId="0" borderId="9" xfId="0" applyNumberFormat="1" applyBorder="1"/>
    <xf numFmtId="49" fontId="0" fillId="0" borderId="0" xfId="0" applyNumberFormat="1"/>
    <xf numFmtId="11" fontId="0" fillId="0" borderId="2" xfId="0" applyNumberFormat="1" applyBorder="1"/>
    <xf numFmtId="11" fontId="2" fillId="0" borderId="4" xfId="0" applyNumberFormat="1" applyFont="1" applyBorder="1"/>
    <xf numFmtId="11" fontId="0" fillId="0" borderId="5" xfId="0" applyNumberFormat="1" applyBorder="1"/>
    <xf numFmtId="11" fontId="2" fillId="0" borderId="6" xfId="0" applyNumberFormat="1" applyFont="1" applyBorder="1"/>
    <xf numFmtId="11" fontId="0" fillId="0" borderId="7" xfId="0" applyNumberFormat="1" applyBorder="1"/>
    <xf numFmtId="11" fontId="2" fillId="0" borderId="9" xfId="0" applyNumberFormat="1" applyFont="1" applyBorder="1"/>
    <xf numFmtId="0" fontId="1" fillId="0" borderId="0" xfId="0" applyFont="1" applyFill="1" applyBorder="1"/>
    <xf numFmtId="0" fontId="1" fillId="0" borderId="2" xfId="0" applyFont="1" applyBorder="1"/>
    <xf numFmtId="0" fontId="1" fillId="0" borderId="3" xfId="0" applyFont="1" applyBorder="1"/>
    <xf numFmtId="0" fontId="1" fillId="0" borderId="3" xfId="0" applyFont="1" applyFill="1" applyBorder="1"/>
    <xf numFmtId="0" fontId="1" fillId="0" borderId="4" xfId="0" applyFont="1" applyFill="1" applyBorder="1"/>
    <xf numFmtId="0" fontId="1" fillId="0" borderId="5" xfId="0" applyFont="1" applyBorder="1"/>
    <xf numFmtId="0" fontId="1" fillId="0" borderId="7" xfId="0" applyFont="1" applyBorder="1"/>
    <xf numFmtId="0" fontId="0" fillId="0" borderId="1" xfId="0" applyBorder="1"/>
    <xf numFmtId="0" fontId="1" fillId="0" borderId="4" xfId="0" applyFont="1" applyBorder="1"/>
    <xf numFmtId="11" fontId="0" fillId="0" borderId="14" xfId="0" applyNumberFormat="1" applyBorder="1"/>
    <xf numFmtId="0" fontId="1" fillId="0" borderId="1" xfId="0" applyFont="1" applyBorder="1"/>
    <xf numFmtId="11" fontId="0" fillId="0" borderId="15" xfId="0" applyNumberFormat="1" applyBorder="1"/>
    <xf numFmtId="0" fontId="1" fillId="0" borderId="10" xfId="0" applyFont="1" applyBorder="1"/>
    <xf numFmtId="0" fontId="1" fillId="0" borderId="11" xfId="0" applyFont="1" applyBorder="1"/>
    <xf numFmtId="0" fontId="1" fillId="0" borderId="12" xfId="0" applyFont="1" applyBorder="1"/>
    <xf numFmtId="49" fontId="0" fillId="7" borderId="5" xfId="0" applyNumberFormat="1" applyFill="1" applyBorder="1"/>
    <xf numFmtId="49" fontId="0" fillId="8" borderId="5" xfId="0" applyNumberFormat="1" applyFill="1" applyBorder="1"/>
    <xf numFmtId="49" fontId="0" fillId="0" borderId="5" xfId="0" applyNumberFormat="1" applyBorder="1"/>
    <xf numFmtId="49" fontId="0" fillId="4" borderId="5" xfId="0" applyNumberFormat="1" applyFill="1" applyBorder="1"/>
    <xf numFmtId="49" fontId="0" fillId="9" borderId="5" xfId="0" applyNumberFormat="1" applyFill="1" applyBorder="1"/>
    <xf numFmtId="49" fontId="0" fillId="6" borderId="5" xfId="0" applyNumberFormat="1" applyFill="1" applyBorder="1"/>
    <xf numFmtId="49" fontId="0" fillId="10" borderId="5" xfId="0" applyNumberFormat="1" applyFill="1" applyBorder="1"/>
    <xf numFmtId="49" fontId="0" fillId="11" borderId="5" xfId="0" applyNumberFormat="1" applyFill="1" applyBorder="1"/>
    <xf numFmtId="49" fontId="0" fillId="0" borderId="7" xfId="0" applyNumberFormat="1" applyBorder="1"/>
    <xf numFmtId="0" fontId="0" fillId="2" borderId="2" xfId="0" applyFill="1" applyBorder="1"/>
    <xf numFmtId="0" fontId="0" fillId="3" borderId="5" xfId="0" applyFill="1" applyBorder="1"/>
    <xf numFmtId="0" fontId="0" fillId="4" borderId="5" xfId="0" applyFill="1" applyBorder="1"/>
    <xf numFmtId="0" fontId="0" fillId="5" borderId="5" xfId="0" applyFill="1" applyBorder="1"/>
    <xf numFmtId="0" fontId="0" fillId="6" borderId="7" xfId="0" applyFill="1" applyBorder="1"/>
    <xf numFmtId="0" fontId="1" fillId="0" borderId="13" xfId="0" applyFont="1" applyBorder="1"/>
    <xf numFmtId="11" fontId="2" fillId="0" borderId="0" xfId="0" applyNumberFormat="1" applyFont="1" applyBorder="1"/>
    <xf numFmtId="0" fontId="1" fillId="0" borderId="6" xfId="0" applyFont="1" applyBorder="1" applyAlignment="1">
      <alignment wrapText="1"/>
    </xf>
    <xf numFmtId="0" fontId="0" fillId="0" borderId="3" xfId="0" applyFont="1" applyBorder="1" applyAlignment="1">
      <alignment wrapText="1"/>
    </xf>
    <xf numFmtId="0" fontId="0" fillId="0" borderId="13" xfId="0" applyFont="1" applyBorder="1" applyAlignment="1">
      <alignment wrapText="1"/>
    </xf>
    <xf numFmtId="0" fontId="0" fillId="0" borderId="0" xfId="0" applyFont="1" applyBorder="1" applyAlignment="1">
      <alignment wrapText="1"/>
    </xf>
    <xf numFmtId="0" fontId="0" fillId="0" borderId="14" xfId="0" applyFont="1" applyBorder="1" applyAlignment="1">
      <alignment wrapText="1"/>
    </xf>
    <xf numFmtId="0" fontId="0" fillId="0" borderId="2" xfId="0" applyFont="1" applyBorder="1" applyAlignment="1">
      <alignment wrapText="1"/>
    </xf>
    <xf numFmtId="0" fontId="0" fillId="0" borderId="5" xfId="0" applyFont="1" applyBorder="1" applyAlignment="1">
      <alignment wrapText="1"/>
    </xf>
    <xf numFmtId="0" fontId="0" fillId="0" borderId="4" xfId="0" applyFont="1" applyBorder="1" applyAlignment="1">
      <alignment wrapText="1"/>
    </xf>
    <xf numFmtId="0" fontId="0" fillId="0" borderId="6" xfId="0" applyFont="1" applyBorder="1" applyAlignment="1">
      <alignment wrapText="1"/>
    </xf>
    <xf numFmtId="11" fontId="0" fillId="0" borderId="4" xfId="0" applyNumberFormat="1" applyFont="1" applyBorder="1" applyAlignment="1">
      <alignment wrapText="1"/>
    </xf>
    <xf numFmtId="11" fontId="0" fillId="0" borderId="0" xfId="0" applyNumberFormat="1" applyFill="1" applyAlignment="1">
      <alignment horizontal="right"/>
    </xf>
    <xf numFmtId="0" fontId="0" fillId="0" borderId="7" xfId="0" applyFont="1" applyBorder="1" applyAlignment="1">
      <alignment wrapText="1"/>
    </xf>
    <xf numFmtId="11" fontId="0" fillId="0" borderId="6" xfId="0" applyNumberFormat="1" applyFont="1" applyBorder="1" applyAlignment="1">
      <alignment wrapText="1"/>
    </xf>
    <xf numFmtId="0" fontId="0" fillId="0" borderId="9" xfId="0" applyFont="1" applyBorder="1" applyAlignment="1">
      <alignment wrapText="1"/>
    </xf>
    <xf numFmtId="11" fontId="0" fillId="0" borderId="3" xfId="0" applyNumberFormat="1" applyFont="1" applyBorder="1" applyAlignment="1">
      <alignment wrapText="1"/>
    </xf>
    <xf numFmtId="11" fontId="0" fillId="0" borderId="0" xfId="0" applyNumberFormat="1" applyFont="1" applyBorder="1" applyAlignment="1">
      <alignment wrapText="1"/>
    </xf>
    <xf numFmtId="11" fontId="0" fillId="0" borderId="8" xfId="0" applyNumberFormat="1" applyFont="1" applyBorder="1" applyAlignment="1">
      <alignment wrapText="1"/>
    </xf>
  </cellXfs>
  <cellStyles count="1">
    <cellStyle name="Normal" xfId="0" builtinId="0"/>
  </cellStyles>
  <dxfs count="104">
    <dxf>
      <fill>
        <patternFill>
          <bgColor rgb="FF99FF33"/>
        </patternFill>
      </fill>
    </dxf>
    <dxf>
      <fill>
        <patternFill>
          <bgColor rgb="FF009900"/>
        </patternFill>
      </fill>
    </dxf>
    <dxf>
      <fill>
        <patternFill>
          <bgColor rgb="FFFFFF0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 patternType="darkUp">
          <fgColor theme="0"/>
          <bgColor rgb="FFFF0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  <dxf>
      <fill>
        <patternFill>
          <bgColor theme="9" tint="0.59996337778862885"/>
        </patternFill>
      </fill>
    </dxf>
    <dxf>
      <fill>
        <patternFill>
          <bgColor rgb="FF00CC99"/>
        </patternFill>
      </fill>
    </dxf>
    <dxf>
      <fill>
        <patternFill>
          <bgColor rgb="FFFFFF00"/>
        </patternFill>
      </fill>
    </dxf>
    <dxf>
      <fill>
        <patternFill>
          <bgColor rgb="FFFF0000"/>
        </patternFill>
      </fill>
    </dxf>
    <dxf>
      <fill>
        <patternFill>
          <bgColor rgb="FFC00000"/>
        </patternFill>
      </fill>
    </dxf>
    <dxf>
      <fill>
        <patternFill>
          <bgColor rgb="FF7030A0"/>
        </patternFill>
      </fill>
    </dxf>
    <dxf>
      <fill>
        <patternFill patternType="darkUp">
          <fgColor theme="0"/>
          <bgColor rgb="FFFF0000"/>
        </patternFill>
      </fill>
    </dxf>
    <dxf>
      <fill>
        <patternFill patternType="darkUp">
          <fgColor theme="0"/>
          <bgColor rgb="FF92D050"/>
        </patternFill>
      </fill>
    </dxf>
    <dxf>
      <fill>
        <patternFill>
          <bgColor rgb="FFFFC000"/>
        </patternFill>
      </fill>
    </dxf>
    <dxf>
      <fill>
        <patternFill>
          <bgColor theme="0" tint="-0.14996795556505021"/>
        </patternFill>
      </fill>
    </dxf>
    <dxf>
      <fill>
        <patternFill>
          <bgColor theme="0" tint="-0.14996795556505021"/>
        </patternFill>
      </fill>
    </dxf>
  </dxfs>
  <tableStyles count="0" defaultTableStyle="TableStyleMedium2" defaultPivotStyle="PivotStyleLight16"/>
  <colors>
    <mruColors>
      <color rgb="FF009900"/>
      <color rgb="FF99FF33"/>
      <color rgb="FF9900FF"/>
      <color rgb="FF00CC99"/>
      <color rgb="FF00FF00"/>
      <color rgb="FF8EDA97"/>
      <color rgb="FF00CC66"/>
      <color rgb="FF339933"/>
      <color rgb="FF66FF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Pieter van Geer" id="{0A6E75D8-8A15-480F-92DB-ED92D58D909F}" userId="S::Pieter.vanGeer@deltares.nl::51155608-fb11-45f7-ad8b-599d8e8749c3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8833E-EC89-433E-95ED-60C9389E8606}">
  <dimension ref="B1:F21"/>
  <sheetViews>
    <sheetView workbookViewId="0"/>
  </sheetViews>
  <sheetFormatPr defaultRowHeight="15" x14ac:dyDescent="0.25"/>
  <cols>
    <col min="2" max="2" width="47.42578125" bestFit="1" customWidth="1"/>
    <col min="4" max="4" width="34.85546875" bestFit="1" customWidth="1"/>
    <col min="5" max="5" width="34.85546875" customWidth="1"/>
    <col min="6" max="6" width="27.5703125" bestFit="1" customWidth="1"/>
  </cols>
  <sheetData>
    <row r="1" spans="2:6" ht="15.75" thickBot="1" x14ac:dyDescent="0.3"/>
    <row r="2" spans="2:6" ht="15.75" thickBot="1" x14ac:dyDescent="0.3">
      <c r="B2" s="47" t="s">
        <v>92</v>
      </c>
      <c r="C2" s="48" t="s">
        <v>95</v>
      </c>
      <c r="D2" s="48" t="s">
        <v>93</v>
      </c>
      <c r="E2" s="48" t="s">
        <v>103</v>
      </c>
      <c r="F2" s="49" t="s">
        <v>94</v>
      </c>
    </row>
    <row r="3" spans="2:6" x14ac:dyDescent="0.25">
      <c r="B3" s="8" t="s">
        <v>58</v>
      </c>
      <c r="C3" s="9" t="s">
        <v>78</v>
      </c>
      <c r="D3" s="9" t="s">
        <v>28</v>
      </c>
      <c r="E3" s="9" t="s">
        <v>28</v>
      </c>
      <c r="F3" s="12" t="s">
        <v>28</v>
      </c>
    </row>
    <row r="4" spans="2:6" x14ac:dyDescent="0.25">
      <c r="B4" s="8" t="s">
        <v>75</v>
      </c>
      <c r="C4" s="9" t="s">
        <v>79</v>
      </c>
      <c r="D4" s="9" t="s">
        <v>28</v>
      </c>
      <c r="E4" s="9" t="s">
        <v>28</v>
      </c>
      <c r="F4" s="12" t="s">
        <v>28</v>
      </c>
    </row>
    <row r="5" spans="2:6" x14ac:dyDescent="0.25">
      <c r="B5" s="8" t="s">
        <v>96</v>
      </c>
      <c r="C5" s="9" t="s">
        <v>112</v>
      </c>
      <c r="D5" s="9" t="s">
        <v>29</v>
      </c>
      <c r="E5" s="9" t="s">
        <v>28</v>
      </c>
      <c r="F5" s="12" t="s">
        <v>105</v>
      </c>
    </row>
    <row r="6" spans="2:6" x14ac:dyDescent="0.25">
      <c r="B6" s="8" t="s">
        <v>101</v>
      </c>
      <c r="C6" s="9" t="s">
        <v>106</v>
      </c>
      <c r="D6" s="9" t="s">
        <v>28</v>
      </c>
      <c r="E6" s="9" t="s">
        <v>104</v>
      </c>
      <c r="F6" s="12" t="s">
        <v>29</v>
      </c>
    </row>
    <row r="7" spans="2:6" x14ac:dyDescent="0.25">
      <c r="B7" s="8" t="s">
        <v>97</v>
      </c>
      <c r="C7" s="9" t="s">
        <v>83</v>
      </c>
      <c r="D7" s="9" t="s">
        <v>28</v>
      </c>
      <c r="E7" s="9" t="s">
        <v>104</v>
      </c>
      <c r="F7" s="12" t="s">
        <v>29</v>
      </c>
    </row>
    <row r="8" spans="2:6" x14ac:dyDescent="0.25">
      <c r="B8" s="8" t="s">
        <v>98</v>
      </c>
      <c r="C8" s="9" t="s">
        <v>107</v>
      </c>
      <c r="D8" s="9" t="s">
        <v>29</v>
      </c>
      <c r="E8" s="9" t="s">
        <v>28</v>
      </c>
      <c r="F8" s="12" t="s">
        <v>29</v>
      </c>
    </row>
    <row r="9" spans="2:6" x14ac:dyDescent="0.25">
      <c r="B9" s="8" t="s">
        <v>99</v>
      </c>
      <c r="C9" s="9" t="s">
        <v>82</v>
      </c>
      <c r="D9" s="9" t="s">
        <v>28</v>
      </c>
      <c r="E9" s="9" t="s">
        <v>104</v>
      </c>
      <c r="F9" s="12" t="s">
        <v>29</v>
      </c>
    </row>
    <row r="10" spans="2:6" x14ac:dyDescent="0.25">
      <c r="B10" s="8" t="s">
        <v>100</v>
      </c>
      <c r="C10" s="9" t="s">
        <v>102</v>
      </c>
      <c r="D10" s="9" t="s">
        <v>29</v>
      </c>
      <c r="E10" s="9" t="s">
        <v>104</v>
      </c>
      <c r="F10" s="12" t="s">
        <v>29</v>
      </c>
    </row>
    <row r="11" spans="2:6" x14ac:dyDescent="0.25">
      <c r="B11" s="8" t="s">
        <v>77</v>
      </c>
      <c r="C11" s="9" t="s">
        <v>81</v>
      </c>
      <c r="D11" s="9" t="s">
        <v>29</v>
      </c>
      <c r="E11" s="9" t="s">
        <v>28</v>
      </c>
      <c r="F11" s="12" t="s">
        <v>29</v>
      </c>
    </row>
    <row r="12" spans="2:6" ht="15.75" thickBot="1" x14ac:dyDescent="0.3">
      <c r="B12" s="13" t="s">
        <v>108</v>
      </c>
      <c r="C12" s="14" t="s">
        <v>109</v>
      </c>
      <c r="D12" s="14" t="s">
        <v>29</v>
      </c>
      <c r="E12" s="14" t="s">
        <v>29</v>
      </c>
      <c r="F12" s="17" t="s">
        <v>105</v>
      </c>
    </row>
    <row r="14" spans="2:6" ht="15.75" thickBot="1" x14ac:dyDescent="0.3">
      <c r="B14" s="2" t="s">
        <v>59</v>
      </c>
    </row>
    <row r="15" spans="2:6" x14ac:dyDescent="0.25">
      <c r="B15" s="22" t="s">
        <v>32</v>
      </c>
    </row>
    <row r="16" spans="2:6" x14ac:dyDescent="0.25">
      <c r="B16" s="23" t="s">
        <v>34</v>
      </c>
    </row>
    <row r="17" spans="2:2" ht="15.75" thickBot="1" x14ac:dyDescent="0.3">
      <c r="B17" s="24" t="s">
        <v>33</v>
      </c>
    </row>
    <row r="19" spans="2:2" ht="15.75" thickBot="1" x14ac:dyDescent="0.3">
      <c r="B19" s="2" t="s">
        <v>60</v>
      </c>
    </row>
    <row r="20" spans="2:2" x14ac:dyDescent="0.25">
      <c r="B20" s="22" t="s">
        <v>32</v>
      </c>
    </row>
    <row r="21" spans="2:2" ht="15.75" thickBot="1" x14ac:dyDescent="0.3">
      <c r="B21" s="24" t="s">
        <v>33</v>
      </c>
    </row>
  </sheetData>
  <pageMargins left="0.7" right="0.7" top="0.75" bottom="0.75" header="0.3" footer="0.3"/>
  <pageSetup paperSize="9" orientation="portrait" horizontalDpi="1200" verticalDpi="0" copies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CBD9B7-2F4E-4E0F-B0DE-0C76068107FF}">
  <dimension ref="A2:F33"/>
  <sheetViews>
    <sheetView workbookViewId="0">
      <selection activeCell="A5" sqref="A5:B5"/>
    </sheetView>
  </sheetViews>
  <sheetFormatPr defaultRowHeight="15" x14ac:dyDescent="0.25"/>
  <cols>
    <col min="1" max="1" width="16.42578125" customWidth="1"/>
    <col min="2" max="2" width="8.28515625" bestFit="1" customWidth="1"/>
    <col min="5" max="6" width="11.42578125" bestFit="1" customWidth="1"/>
  </cols>
  <sheetData>
    <row r="2" spans="1:6" ht="15.75" thickBot="1" x14ac:dyDescent="0.3">
      <c r="A2" t="s">
        <v>61</v>
      </c>
      <c r="B2" s="28" t="s">
        <v>134</v>
      </c>
      <c r="D2" s="2" t="s">
        <v>48</v>
      </c>
    </row>
    <row r="3" spans="1:6" ht="15.75" thickBot="1" x14ac:dyDescent="0.3">
      <c r="A3" t="s">
        <v>39</v>
      </c>
      <c r="B3" s="1">
        <f>1/3000</f>
        <v>3.3333333333333332E-4</v>
      </c>
      <c r="D3" s="47" t="s">
        <v>46</v>
      </c>
      <c r="E3" s="48" t="s">
        <v>40</v>
      </c>
      <c r="F3" s="49" t="s">
        <v>47</v>
      </c>
    </row>
    <row r="4" spans="1:6" x14ac:dyDescent="0.25">
      <c r="A4" t="s">
        <v>40</v>
      </c>
      <c r="B4" s="10">
        <f>1/1000</f>
        <v>1E-3</v>
      </c>
      <c r="D4" s="59" t="s">
        <v>41</v>
      </c>
      <c r="E4" s="5">
        <f>1/30*B3</f>
        <v>1.111111111111111E-5</v>
      </c>
      <c r="F4" s="25">
        <v>0</v>
      </c>
    </row>
    <row r="5" spans="1:6" x14ac:dyDescent="0.25">
      <c r="A5" t="s">
        <v>201</v>
      </c>
      <c r="B5" s="9">
        <v>19.744</v>
      </c>
      <c r="D5" s="60" t="s">
        <v>42</v>
      </c>
      <c r="E5" s="10">
        <f>B3</f>
        <v>3.3333333333333332E-4</v>
      </c>
      <c r="F5" s="26">
        <f>E4</f>
        <v>1.111111111111111E-5</v>
      </c>
    </row>
    <row r="6" spans="1:6" x14ac:dyDescent="0.25">
      <c r="D6" s="61" t="s">
        <v>43</v>
      </c>
      <c r="E6" s="10">
        <f>B4</f>
        <v>1E-3</v>
      </c>
      <c r="F6" s="26">
        <f>E5</f>
        <v>3.3333333333333332E-4</v>
      </c>
    </row>
    <row r="7" spans="1:6" x14ac:dyDescent="0.25">
      <c r="D7" s="62" t="s">
        <v>44</v>
      </c>
      <c r="E7" s="10">
        <f>30*B4</f>
        <v>0.03</v>
      </c>
      <c r="F7" s="26">
        <f>E6</f>
        <v>1E-3</v>
      </c>
    </row>
    <row r="8" spans="1:6" ht="15.75" thickBot="1" x14ac:dyDescent="0.3">
      <c r="D8" s="63" t="s">
        <v>45</v>
      </c>
      <c r="E8" s="15">
        <v>1</v>
      </c>
      <c r="F8" s="27">
        <f>E7</f>
        <v>0.03</v>
      </c>
    </row>
    <row r="11" spans="1:6" ht="15.75" thickBot="1" x14ac:dyDescent="0.3">
      <c r="D11" s="2" t="s">
        <v>111</v>
      </c>
    </row>
    <row r="12" spans="1:6" ht="15.75" thickBot="1" x14ac:dyDescent="0.3">
      <c r="D12" s="47" t="s">
        <v>110</v>
      </c>
      <c r="E12" s="49" t="s">
        <v>47</v>
      </c>
    </row>
    <row r="13" spans="1:6" x14ac:dyDescent="0.25">
      <c r="D13" s="50" t="s">
        <v>62</v>
      </c>
      <c r="E13" s="26">
        <f>1/30*B3</f>
        <v>1.111111111111111E-5</v>
      </c>
    </row>
    <row r="14" spans="1:6" x14ac:dyDescent="0.25">
      <c r="D14" s="51" t="s">
        <v>63</v>
      </c>
      <c r="E14" s="26">
        <f>1/10*B3</f>
        <v>3.3333333333333335E-5</v>
      </c>
    </row>
    <row r="15" spans="1:6" x14ac:dyDescent="0.25">
      <c r="D15" s="52" t="s">
        <v>64</v>
      </c>
      <c r="E15" s="26">
        <f>1/3*B3</f>
        <v>1.111111111111111E-4</v>
      </c>
    </row>
    <row r="16" spans="1:6" x14ac:dyDescent="0.25">
      <c r="D16" s="53" t="s">
        <v>65</v>
      </c>
      <c r="E16" s="26">
        <f>B3</f>
        <v>3.3333333333333332E-4</v>
      </c>
    </row>
    <row r="17" spans="2:5" x14ac:dyDescent="0.25">
      <c r="D17" s="54" t="s">
        <v>66</v>
      </c>
      <c r="E17" s="26">
        <f>B4</f>
        <v>1E-3</v>
      </c>
    </row>
    <row r="18" spans="2:5" x14ac:dyDescent="0.25">
      <c r="D18" s="55" t="s">
        <v>67</v>
      </c>
      <c r="E18" s="26">
        <f>3*B4</f>
        <v>3.0000000000000001E-3</v>
      </c>
    </row>
    <row r="19" spans="2:5" x14ac:dyDescent="0.25">
      <c r="D19" s="56" t="s">
        <v>68</v>
      </c>
      <c r="E19" s="26">
        <f>10*B4</f>
        <v>0.01</v>
      </c>
    </row>
    <row r="20" spans="2:5" x14ac:dyDescent="0.25">
      <c r="D20" s="57" t="s">
        <v>69</v>
      </c>
      <c r="E20" s="12">
        <v>1</v>
      </c>
    </row>
    <row r="21" spans="2:5" x14ac:dyDescent="0.25">
      <c r="D21" s="52" t="s">
        <v>45</v>
      </c>
      <c r="E21" s="12"/>
    </row>
    <row r="22" spans="2:5" ht="15.75" thickBot="1" x14ac:dyDescent="0.3">
      <c r="D22" s="58" t="s">
        <v>70</v>
      </c>
      <c r="E22" s="17"/>
    </row>
    <row r="23" spans="2:5" x14ac:dyDescent="0.25">
      <c r="D23" s="28"/>
    </row>
    <row r="28" spans="2:5" x14ac:dyDescent="0.25">
      <c r="B28" s="28"/>
    </row>
    <row r="29" spans="2:5" x14ac:dyDescent="0.25">
      <c r="B29" s="28"/>
    </row>
    <row r="30" spans="2:5" x14ac:dyDescent="0.25">
      <c r="B30" s="28"/>
    </row>
    <row r="31" spans="2:5" x14ac:dyDescent="0.25">
      <c r="B31" s="28"/>
    </row>
    <row r="32" spans="2:5" x14ac:dyDescent="0.25">
      <c r="B32" s="28"/>
    </row>
    <row r="33" spans="2:2" x14ac:dyDescent="0.25">
      <c r="B33" s="28"/>
    </row>
  </sheetData>
  <pageMargins left="0.7" right="0.7" top="0.75" bottom="0.75" header="0.3" footer="0.3"/>
  <pageSetup paperSize="9" orientation="portrait" horizontalDpi="120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10E67-B736-4749-B620-06835F5DE469}">
  <dimension ref="B2:Y32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.28515625" customWidth="1"/>
    <col min="12" max="12" width="11.425781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58</v>
      </c>
    </row>
    <row r="3" spans="2:25" x14ac:dyDescent="0.25">
      <c r="B3" s="36" t="s">
        <v>52</v>
      </c>
      <c r="C3" s="7">
        <v>27.3</v>
      </c>
    </row>
    <row r="4" spans="2:25" x14ac:dyDescent="0.25">
      <c r="B4" s="40" t="s">
        <v>202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0</v>
      </c>
    </row>
    <row r="6" spans="2:25" x14ac:dyDescent="0.25">
      <c r="B6" s="40" t="s">
        <v>49</v>
      </c>
      <c r="C6" s="26">
        <f>MIN(1-PRODUCT(R11:R30),MAX(T11:T30))</f>
        <v>0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74</v>
      </c>
    </row>
    <row r="10" spans="2:25" ht="60.75" thickBot="1" x14ac:dyDescent="0.3">
      <c r="B10" s="18" t="s">
        <v>0</v>
      </c>
      <c r="C10" s="19" t="s">
        <v>1</v>
      </c>
      <c r="D10" s="19" t="s">
        <v>89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71</v>
      </c>
      <c r="V10" s="38" t="s">
        <v>72</v>
      </c>
      <c r="W10" s="4"/>
      <c r="X10" s="39" t="s">
        <v>73</v>
      </c>
      <c r="Y10" s="35"/>
    </row>
    <row r="11" spans="2:25" x14ac:dyDescent="0.25">
      <c r="B11" s="3" t="s">
        <v>8</v>
      </c>
      <c r="C11" s="4">
        <v>0</v>
      </c>
      <c r="D11" s="4">
        <v>19.744</v>
      </c>
      <c r="E11" s="22" t="s">
        <v>29</v>
      </c>
      <c r="F11" s="3" t="s">
        <v>33</v>
      </c>
      <c r="G11" s="5"/>
      <c r="H11" s="25"/>
      <c r="I11" s="3" t="s">
        <v>29</v>
      </c>
      <c r="J11" s="5"/>
      <c r="K11" s="25"/>
      <c r="L11" s="29">
        <f t="shared" ref="L11" si="0">IF($E11="Nee",0,IF(ISNUMBER(J11),J11,IF(ISNUMBER(G11),G11,"-")))</f>
        <v>0</v>
      </c>
      <c r="M11" s="5">
        <f t="shared" ref="M11" si="1">IF($E11="Nee",0,IF(ISNUMBER(K11),K11,IF(ISNUMBER(H11),H11,"-")))</f>
        <v>0</v>
      </c>
      <c r="N11" s="6">
        <f t="shared" ref="N11" si="2">IF(ISNUMBER(L11),IF(M11=0,1,M11/L11),"-")</f>
        <v>1</v>
      </c>
      <c r="O11" s="30" t="str">
        <f t="shared" ref="O11" si="3">IF(ISNUMBER($M11),W11,IF($X11,"D","ND"))</f>
        <v>+III</v>
      </c>
      <c r="Q11" s="31">
        <f t="shared" ref="Q11:Q29" si="4">IF(AND(F11="Geen faalkans",I11="Nee"),1,1-M11)</f>
        <v>1</v>
      </c>
      <c r="R11" s="10">
        <f>IF(M11="-",1,Q11)</f>
        <v>1</v>
      </c>
      <c r="S11" s="10">
        <f t="shared" ref="S11:S29" si="5">IF(AND(F11="Geen faalkans",I11="Nee"),0,L11*$C$3)</f>
        <v>0</v>
      </c>
      <c r="T11" s="10">
        <f>IF(L11="-",0,S11)</f>
        <v>0</v>
      </c>
      <c r="U11" s="9">
        <f t="array" ref="U11">MIN(IF('Normen en duidingsklassen'!$E$13:$E$20&gt;$M11,'Normen en duidingsklassen'!$E$13:$E$20))</f>
        <v>1.111111111111111E-5</v>
      </c>
      <c r="V11" s="9">
        <f>IFERROR(MATCH($U11,'Normen en duidingsklassen'!$E$13:$E$20),1)</f>
        <v>1</v>
      </c>
      <c r="W11" s="9" t="str">
        <f>INDEX('Normen en duidingsklassen'!$D$13:$D$20,STPH!V11)</f>
        <v>+III</v>
      </c>
      <c r="X11" s="12" t="b">
        <f>IF($E11="Ja",IF($I11="Ja",NOT(ISNUMBER($J11)),FALSE),FALSE)</f>
        <v>0</v>
      </c>
    </row>
    <row r="12" spans="2:25" x14ac:dyDescent="0.25">
      <c r="B12" s="8"/>
      <c r="C12" s="9"/>
      <c r="D12" s="9"/>
      <c r="E12" s="23"/>
      <c r="F12" s="8"/>
      <c r="G12" s="10"/>
      <c r="H12" s="26"/>
      <c r="I12" s="8"/>
      <c r="J12" s="10"/>
      <c r="K12" s="26"/>
      <c r="L12" s="31"/>
      <c r="M12" s="10"/>
      <c r="N12" s="11"/>
      <c r="O12" s="32"/>
      <c r="Q12" s="31">
        <f t="shared" si="4"/>
        <v>1</v>
      </c>
      <c r="R12" s="10">
        <f t="shared" ref="R12:R30" si="6">IF(M12="-",1,Q12)</f>
        <v>1</v>
      </c>
      <c r="S12" s="10">
        <f t="shared" si="5"/>
        <v>0</v>
      </c>
      <c r="T12" s="10">
        <f t="shared" ref="T12:T30" si="7">IF(L12="-",0,S12)</f>
        <v>0</v>
      </c>
      <c r="U12" s="9">
        <f t="array" ref="U12">MIN(IF('Normen en duidingsklassen'!$E$13:$E$20&gt;$M12,'Normen en duidingsklassen'!$E$13:$E$20))</f>
        <v>1.111111111111111E-5</v>
      </c>
      <c r="V12" s="9">
        <f>IFERROR(MATCH($U12,'Normen en duidingsklassen'!$E$13:$E$20),1)</f>
        <v>1</v>
      </c>
      <c r="W12" s="9" t="str">
        <f>INDEX('Normen en duidingsklassen'!$D$13:$D$20,STPH!V12)</f>
        <v>+III</v>
      </c>
      <c r="X12" s="12" t="b">
        <f t="shared" ref="X12:X30" si="8">IF($E12="Ja",IF($I12="Ja",NOT(ISNUMBER($J12)),FALSE),FALSE)</f>
        <v>0</v>
      </c>
    </row>
    <row r="13" spans="2:25" x14ac:dyDescent="0.25">
      <c r="B13" s="8"/>
      <c r="C13" s="9"/>
      <c r="D13" s="9"/>
      <c r="E13" s="23"/>
      <c r="F13" s="8"/>
      <c r="G13" s="10"/>
      <c r="H13" s="26"/>
      <c r="I13" s="8"/>
      <c r="J13" s="10"/>
      <c r="K13" s="26"/>
      <c r="L13" s="31"/>
      <c r="M13" s="10"/>
      <c r="N13" s="11"/>
      <c r="O13" s="32"/>
      <c r="Q13" s="31">
        <f t="shared" si="4"/>
        <v>1</v>
      </c>
      <c r="R13" s="10">
        <f t="shared" si="6"/>
        <v>1</v>
      </c>
      <c r="S13" s="10">
        <f t="shared" si="5"/>
        <v>0</v>
      </c>
      <c r="T13" s="10">
        <f t="shared" si="7"/>
        <v>0</v>
      </c>
      <c r="U13" s="9">
        <f t="array" ref="U13">MIN(IF('Normen en duidingsklassen'!$E$13:$E$20&gt;$M13,'Normen en duidingsklassen'!$E$13:$E$20))</f>
        <v>1.111111111111111E-5</v>
      </c>
      <c r="V13" s="9">
        <f>IFERROR(MATCH($U13,'Normen en duidingsklassen'!$E$13:$E$20),1)</f>
        <v>1</v>
      </c>
      <c r="W13" s="9" t="str">
        <f>INDEX('Normen en duidingsklassen'!$D$13:$D$20,STPH!V13)</f>
        <v>+III</v>
      </c>
      <c r="X13" s="12" t="b">
        <f t="shared" si="8"/>
        <v>0</v>
      </c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>
        <f t="shared" si="4"/>
        <v>1</v>
      </c>
      <c r="R14" s="10">
        <f t="shared" si="6"/>
        <v>1</v>
      </c>
      <c r="S14" s="10">
        <f t="shared" si="5"/>
        <v>0</v>
      </c>
      <c r="T14" s="10">
        <f t="shared" si="7"/>
        <v>0</v>
      </c>
      <c r="U14" s="9">
        <f t="array" ref="U14">MIN(IF('Normen en duidingsklassen'!$E$13:$E$20&gt;$M14,'Normen en duidingsklassen'!$E$13:$E$20))</f>
        <v>1.111111111111111E-5</v>
      </c>
      <c r="V14" s="9">
        <f>IFERROR(MATCH($U14,'Normen en duidingsklassen'!$E$13:$E$20),1)</f>
        <v>1</v>
      </c>
      <c r="W14" s="9" t="str">
        <f>INDEX('Normen en duidingsklassen'!$D$13:$D$20,STPH!V14)</f>
        <v>+III</v>
      </c>
      <c r="X14" s="12" t="b">
        <f t="shared" si="8"/>
        <v>0</v>
      </c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>
        <f t="shared" si="4"/>
        <v>1</v>
      </c>
      <c r="R15" s="10">
        <f t="shared" si="6"/>
        <v>1</v>
      </c>
      <c r="S15" s="10">
        <f t="shared" si="5"/>
        <v>0</v>
      </c>
      <c r="T15" s="10">
        <f t="shared" si="7"/>
        <v>0</v>
      </c>
      <c r="U15" s="9">
        <f t="array" ref="U15">MIN(IF('Normen en duidingsklassen'!$E$13:$E$20&gt;$M15,'Normen en duidingsklassen'!$E$13:$E$20))</f>
        <v>1.111111111111111E-5</v>
      </c>
      <c r="V15" s="9">
        <f>IFERROR(MATCH($U15,'Normen en duidingsklassen'!$E$13:$E$20),1)</f>
        <v>1</v>
      </c>
      <c r="W15" s="9" t="str">
        <f>INDEX('Normen en duidingsklassen'!$D$13:$D$20,STPH!V15)</f>
        <v>+III</v>
      </c>
      <c r="X15" s="12" t="b">
        <f t="shared" si="8"/>
        <v>0</v>
      </c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>
        <f t="shared" si="4"/>
        <v>1</v>
      </c>
      <c r="R16" s="10">
        <f t="shared" si="6"/>
        <v>1</v>
      </c>
      <c r="S16" s="10">
        <f t="shared" si="5"/>
        <v>0</v>
      </c>
      <c r="T16" s="10">
        <f t="shared" si="7"/>
        <v>0</v>
      </c>
      <c r="U16" s="9">
        <f t="array" ref="U16">MIN(IF('Normen en duidingsklassen'!$E$13:$E$20&gt;$M16,'Normen en duidingsklassen'!$E$13:$E$20))</f>
        <v>1.111111111111111E-5</v>
      </c>
      <c r="V16" s="9">
        <f>IFERROR(MATCH($U16,'Normen en duidingsklassen'!$E$13:$E$20),1)</f>
        <v>1</v>
      </c>
      <c r="W16" s="9" t="str">
        <f>INDEX('Normen en duidingsklassen'!$D$13:$D$20,STPH!V16)</f>
        <v>+III</v>
      </c>
      <c r="X16" s="12" t="b">
        <f t="shared" si="8"/>
        <v>0</v>
      </c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>
        <f t="shared" si="4"/>
        <v>1</v>
      </c>
      <c r="R17" s="10">
        <f t="shared" si="6"/>
        <v>1</v>
      </c>
      <c r="S17" s="10">
        <f t="shared" si="5"/>
        <v>0</v>
      </c>
      <c r="T17" s="10">
        <f t="shared" si="7"/>
        <v>0</v>
      </c>
      <c r="U17" s="9">
        <f t="array" ref="U17">MIN(IF('Normen en duidingsklassen'!$E$13:$E$20&gt;$M17,'Normen en duidingsklassen'!$E$13:$E$20))</f>
        <v>1.111111111111111E-5</v>
      </c>
      <c r="V17" s="9">
        <f>IFERROR(MATCH($U17,'Normen en duidingsklassen'!$E$13:$E$20),1)</f>
        <v>1</v>
      </c>
      <c r="W17" s="9" t="str">
        <f>INDEX('Normen en duidingsklassen'!$D$13:$D$20,STPH!V17)</f>
        <v>+III</v>
      </c>
      <c r="X17" s="12" t="b">
        <f t="shared" si="8"/>
        <v>0</v>
      </c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>
        <f t="shared" si="4"/>
        <v>1</v>
      </c>
      <c r="R18" s="10">
        <f t="shared" si="6"/>
        <v>1</v>
      </c>
      <c r="S18" s="10">
        <f t="shared" si="5"/>
        <v>0</v>
      </c>
      <c r="T18" s="10">
        <f t="shared" si="7"/>
        <v>0</v>
      </c>
      <c r="U18" s="9">
        <f t="array" ref="U18">MIN(IF('Normen en duidingsklassen'!$E$13:$E$20&gt;$M18,'Normen en duidingsklassen'!$E$13:$E$20))</f>
        <v>1.111111111111111E-5</v>
      </c>
      <c r="V18" s="9">
        <f>IFERROR(MATCH($U18,'Normen en duidingsklassen'!$E$13:$E$20),1)</f>
        <v>1</v>
      </c>
      <c r="W18" s="9" t="str">
        <f>INDEX('Normen en duidingsklassen'!$D$13:$D$20,STPH!V18)</f>
        <v>+III</v>
      </c>
      <c r="X18" s="12" t="b">
        <f t="shared" si="8"/>
        <v>0</v>
      </c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>
        <f t="shared" si="4"/>
        <v>1</v>
      </c>
      <c r="R19" s="10">
        <f t="shared" si="6"/>
        <v>1</v>
      </c>
      <c r="S19" s="10">
        <f t="shared" si="5"/>
        <v>0</v>
      </c>
      <c r="T19" s="10">
        <f t="shared" si="7"/>
        <v>0</v>
      </c>
      <c r="U19" s="9">
        <f t="array" ref="U19">MIN(IF('Normen en duidingsklassen'!$E$13:$E$20&gt;$M19,'Normen en duidingsklassen'!$E$13:$E$20))</f>
        <v>1.111111111111111E-5</v>
      </c>
      <c r="V19" s="9">
        <f>IFERROR(MATCH($U19,'Normen en duidingsklassen'!$E$13:$E$20),1)</f>
        <v>1</v>
      </c>
      <c r="W19" s="9" t="str">
        <f>INDEX('Normen en duidingsklassen'!$D$13:$D$20,STPH!V19)</f>
        <v>+III</v>
      </c>
      <c r="X19" s="12" t="b">
        <f t="shared" si="8"/>
        <v>0</v>
      </c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>
        <f t="shared" si="4"/>
        <v>1</v>
      </c>
      <c r="R20" s="10">
        <f t="shared" si="6"/>
        <v>1</v>
      </c>
      <c r="S20" s="10">
        <f t="shared" si="5"/>
        <v>0</v>
      </c>
      <c r="T20" s="10">
        <f t="shared" si="7"/>
        <v>0</v>
      </c>
      <c r="U20" s="9">
        <f t="array" ref="U20">MIN(IF('Normen en duidingsklassen'!$E$13:$E$20&gt;$M20,'Normen en duidingsklassen'!$E$13:$E$20))</f>
        <v>1.111111111111111E-5</v>
      </c>
      <c r="V20" s="9">
        <f>IFERROR(MATCH($U20,'Normen en duidingsklassen'!$E$13:$E$20),1)</f>
        <v>1</v>
      </c>
      <c r="W20" s="9" t="str">
        <f>INDEX('Normen en duidingsklassen'!$D$13:$D$20,STPH!V20)</f>
        <v>+III</v>
      </c>
      <c r="X20" s="12" t="b">
        <f t="shared" si="8"/>
        <v>0</v>
      </c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>
        <f t="shared" si="4"/>
        <v>1</v>
      </c>
      <c r="R21" s="10">
        <f t="shared" si="6"/>
        <v>1</v>
      </c>
      <c r="S21" s="10">
        <f t="shared" si="5"/>
        <v>0</v>
      </c>
      <c r="T21" s="10">
        <f t="shared" si="7"/>
        <v>0</v>
      </c>
      <c r="U21" s="9">
        <f t="array" ref="U21">MIN(IF('Normen en duidingsklassen'!$E$13:$E$20&gt;$M21,'Normen en duidingsklassen'!$E$13:$E$20))</f>
        <v>1.111111111111111E-5</v>
      </c>
      <c r="V21" s="9">
        <f>IFERROR(MATCH($U21,'Normen en duidingsklassen'!$E$13:$E$20),1)</f>
        <v>1</v>
      </c>
      <c r="W21" s="9" t="str">
        <f>INDEX('Normen en duidingsklassen'!$D$13:$D$20,STPH!V21)</f>
        <v>+III</v>
      </c>
      <c r="X21" s="12" t="b">
        <f t="shared" si="8"/>
        <v>0</v>
      </c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>
        <f t="shared" si="4"/>
        <v>1</v>
      </c>
      <c r="R22" s="10">
        <f t="shared" si="6"/>
        <v>1</v>
      </c>
      <c r="S22" s="10">
        <f t="shared" si="5"/>
        <v>0</v>
      </c>
      <c r="T22" s="10">
        <f t="shared" si="7"/>
        <v>0</v>
      </c>
      <c r="U22" s="9">
        <f t="array" ref="U22">MIN(IF('Normen en duidingsklassen'!$E$13:$E$20&gt;$M22,'Normen en duidingsklassen'!$E$13:$E$20))</f>
        <v>1.111111111111111E-5</v>
      </c>
      <c r="V22" s="9">
        <f>IFERROR(MATCH($U22,'Normen en duidingsklassen'!$E$13:$E$20),1)</f>
        <v>1</v>
      </c>
      <c r="W22" s="9" t="str">
        <f>INDEX('Normen en duidingsklassen'!$D$13:$D$20,STPH!V22)</f>
        <v>+III</v>
      </c>
      <c r="X22" s="12" t="b">
        <f t="shared" si="8"/>
        <v>0</v>
      </c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>
        <f t="shared" si="4"/>
        <v>1</v>
      </c>
      <c r="R23" s="10">
        <f t="shared" si="6"/>
        <v>1</v>
      </c>
      <c r="S23" s="10">
        <f t="shared" si="5"/>
        <v>0</v>
      </c>
      <c r="T23" s="10">
        <f t="shared" si="7"/>
        <v>0</v>
      </c>
      <c r="U23" s="9">
        <f t="array" ref="U23">MIN(IF('Normen en duidingsklassen'!$E$13:$E$20&gt;$M23,'Normen en duidingsklassen'!$E$13:$E$20))</f>
        <v>1.111111111111111E-5</v>
      </c>
      <c r="V23" s="9">
        <f>IFERROR(MATCH($U23,'Normen en duidingsklassen'!$E$13:$E$20),1)</f>
        <v>1</v>
      </c>
      <c r="W23" s="9" t="str">
        <f>INDEX('Normen en duidingsklassen'!$D$13:$D$20,STPH!V23)</f>
        <v>+III</v>
      </c>
      <c r="X23" s="12" t="b">
        <f t="shared" si="8"/>
        <v>0</v>
      </c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>
        <f t="shared" si="4"/>
        <v>1</v>
      </c>
      <c r="R24" s="10">
        <f t="shared" si="6"/>
        <v>1</v>
      </c>
      <c r="S24" s="10">
        <f t="shared" si="5"/>
        <v>0</v>
      </c>
      <c r="T24" s="10">
        <f t="shared" si="7"/>
        <v>0</v>
      </c>
      <c r="U24" s="9">
        <f t="array" ref="U24">MIN(IF('Normen en duidingsklassen'!$E$13:$E$20&gt;$M24,'Normen en duidingsklassen'!$E$13:$E$20))</f>
        <v>1.111111111111111E-5</v>
      </c>
      <c r="V24" s="9">
        <f>IFERROR(MATCH($U24,'Normen en duidingsklassen'!$E$13:$E$20),1)</f>
        <v>1</v>
      </c>
      <c r="W24" s="9" t="str">
        <f>INDEX('Normen en duidingsklassen'!$D$13:$D$20,STPH!V24)</f>
        <v>+III</v>
      </c>
      <c r="X24" s="12" t="b">
        <f t="shared" si="8"/>
        <v>0</v>
      </c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>
        <f t="shared" si="4"/>
        <v>1</v>
      </c>
      <c r="R25" s="10">
        <f t="shared" si="6"/>
        <v>1</v>
      </c>
      <c r="S25" s="10">
        <f t="shared" si="5"/>
        <v>0</v>
      </c>
      <c r="T25" s="10">
        <f t="shared" si="7"/>
        <v>0</v>
      </c>
      <c r="U25" s="9">
        <f t="array" ref="U25">MIN(IF('Normen en duidingsklassen'!$E$13:$E$20&gt;$M25,'Normen en duidingsklassen'!$E$13:$E$20))</f>
        <v>1.111111111111111E-5</v>
      </c>
      <c r="V25" s="9">
        <f>IFERROR(MATCH($U25,'Normen en duidingsklassen'!$E$13:$E$20),1)</f>
        <v>1</v>
      </c>
      <c r="W25" s="9" t="str">
        <f>INDEX('Normen en duidingsklassen'!$D$13:$D$20,STPH!V25)</f>
        <v>+III</v>
      </c>
      <c r="X25" s="12" t="b">
        <f t="shared" si="8"/>
        <v>0</v>
      </c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>
        <f t="shared" si="4"/>
        <v>1</v>
      </c>
      <c r="R26" s="10">
        <f t="shared" si="6"/>
        <v>1</v>
      </c>
      <c r="S26" s="10">
        <f t="shared" si="5"/>
        <v>0</v>
      </c>
      <c r="T26" s="10">
        <f t="shared" si="7"/>
        <v>0</v>
      </c>
      <c r="U26" s="9">
        <f t="array" ref="U26">MIN(IF('Normen en duidingsklassen'!$E$13:$E$20&gt;$M26,'Normen en duidingsklassen'!$E$13:$E$20))</f>
        <v>1.111111111111111E-5</v>
      </c>
      <c r="V26" s="9">
        <f>IFERROR(MATCH($U26,'Normen en duidingsklassen'!$E$13:$E$20),1)</f>
        <v>1</v>
      </c>
      <c r="W26" s="9" t="str">
        <f>INDEX('Normen en duidingsklassen'!$D$13:$D$20,STPH!V26)</f>
        <v>+III</v>
      </c>
      <c r="X26" s="12" t="b">
        <f t="shared" si="8"/>
        <v>0</v>
      </c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>
        <f t="shared" si="4"/>
        <v>1</v>
      </c>
      <c r="R27" s="10">
        <f t="shared" si="6"/>
        <v>1</v>
      </c>
      <c r="S27" s="10">
        <f t="shared" si="5"/>
        <v>0</v>
      </c>
      <c r="T27" s="10">
        <f t="shared" si="7"/>
        <v>0</v>
      </c>
      <c r="U27" s="9">
        <f t="array" ref="U27">MIN(IF('Normen en duidingsklassen'!$E$13:$E$20&gt;$M27,'Normen en duidingsklassen'!$E$13:$E$20))</f>
        <v>1.111111111111111E-5</v>
      </c>
      <c r="V27" s="9">
        <f>IFERROR(MATCH($U27,'Normen en duidingsklassen'!$E$13:$E$20),1)</f>
        <v>1</v>
      </c>
      <c r="W27" s="9" t="str">
        <f>INDEX('Normen en duidingsklassen'!$D$13:$D$20,STPH!V27)</f>
        <v>+III</v>
      </c>
      <c r="X27" s="12" t="b">
        <f t="shared" si="8"/>
        <v>0</v>
      </c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>
        <f t="shared" si="4"/>
        <v>1</v>
      </c>
      <c r="R28" s="10">
        <f t="shared" si="6"/>
        <v>1</v>
      </c>
      <c r="S28" s="10">
        <f t="shared" si="5"/>
        <v>0</v>
      </c>
      <c r="T28" s="10">
        <f t="shared" si="7"/>
        <v>0</v>
      </c>
      <c r="U28" s="9">
        <f t="array" ref="U28">MIN(IF('Normen en duidingsklassen'!$E$13:$E$20&gt;$M28,'Normen en duidingsklassen'!$E$13:$E$20))</f>
        <v>1.111111111111111E-5</v>
      </c>
      <c r="V28" s="9">
        <f>IFERROR(MATCH($U28,'Normen en duidingsklassen'!$E$13:$E$20),1)</f>
        <v>1</v>
      </c>
      <c r="W28" s="9" t="str">
        <f>INDEX('Normen en duidingsklassen'!$D$13:$D$20,STPH!V28)</f>
        <v>+III</v>
      </c>
      <c r="X28" s="12" t="b">
        <f t="shared" si="8"/>
        <v>0</v>
      </c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>
        <f t="shared" si="4"/>
        <v>1</v>
      </c>
      <c r="R29" s="10">
        <f t="shared" si="6"/>
        <v>1</v>
      </c>
      <c r="S29" s="10">
        <f t="shared" si="5"/>
        <v>0</v>
      </c>
      <c r="T29" s="10">
        <f t="shared" si="7"/>
        <v>0</v>
      </c>
      <c r="U29" s="9">
        <f t="array" ref="U29">MIN(IF('Normen en duidingsklassen'!$E$13:$E$20&gt;$M29,'Normen en duidingsklassen'!$E$13:$E$20))</f>
        <v>1.111111111111111E-5</v>
      </c>
      <c r="V29" s="9">
        <f>IFERROR(MATCH($U29,'Normen en duidingsklassen'!$E$13:$E$20),1)</f>
        <v>1</v>
      </c>
      <c r="W29" s="9" t="str">
        <f>INDEX('Normen en duidingsklassen'!$D$13:$D$20,STPH!V29)</f>
        <v>+III</v>
      </c>
      <c r="X29" s="12" t="b">
        <f t="shared" si="8"/>
        <v>0</v>
      </c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>
        <f>IF(AND(F30="Geen faalkans",I30="Nee"),1,1-M30)</f>
        <v>1</v>
      </c>
      <c r="R30" s="15">
        <f t="shared" si="6"/>
        <v>1</v>
      </c>
      <c r="S30" s="15">
        <f>IF(AND(F30="Geen faalkans",I30="Nee"),0,L30*$C$3)</f>
        <v>0</v>
      </c>
      <c r="T30" s="15">
        <f t="shared" si="7"/>
        <v>0</v>
      </c>
      <c r="U30" s="14">
        <f t="array" ref="U30">MIN(IF('Normen en duidingsklassen'!$E$13:$E$20&gt;$M30,'Normen en duidingsklassen'!$E$13:$E$20))</f>
        <v>1.111111111111111E-5</v>
      </c>
      <c r="V30" s="14">
        <f>IFERROR(MATCH($U30,'Normen en duidingsklassen'!$E$13:$E$20),1)</f>
        <v>1</v>
      </c>
      <c r="W30" s="14" t="str">
        <f>INDEX('Normen en duidingsklassen'!$D$13:$D$20,STPH!V30)</f>
        <v>+III</v>
      </c>
      <c r="X30" s="17" t="b">
        <f t="shared" si="8"/>
        <v>0</v>
      </c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103" priority="11">
      <formula>IF($E11="Nee",TRUE,FALSE)</formula>
    </cfRule>
  </conditionalFormatting>
  <conditionalFormatting sqref="J11:K30">
    <cfRule type="expression" dxfId="102" priority="10">
      <formula>IF($I11="Nee",TRUE,FALSE)</formula>
    </cfRule>
  </conditionalFormatting>
  <conditionalFormatting sqref="O11:O30">
    <cfRule type="cellIs" dxfId="101" priority="1" operator="equal">
      <formula>"0"</formula>
    </cfRule>
    <cfRule type="cellIs" dxfId="100" priority="2" operator="equal">
      <formula>"ND"</formula>
    </cfRule>
    <cfRule type="cellIs" dxfId="9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2" operator="endsWith" id="{F4C956AC-4E51-489A-B485-D8BDC4A2FBD8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3" operator="endsWith" id="{EC1E636F-FA52-4882-8914-4A6967CF2391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4" operator="endsWith" id="{FFF59E8A-EABB-417F-BB55-82036CECB9D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15" operator="endsWith" id="{B198F5CD-E767-4F17-B69C-63325B705E57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6" operator="containsText" id="{3DC54A52-4129-476D-B4F0-C6819CA98DA8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7" operator="containsText" id="{679DAC17-7B4C-4FB7-B8DA-924271D929B5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8E7586F0-4A97-4FE3-A954-2F42494980C3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FA30DD-EAF1-4973-B290-E12CB5036732}">
  <dimension ref="B2:Y32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5.5703125" bestFit="1" customWidth="1"/>
    <col min="8" max="8" width="12.28515625" bestFit="1" customWidth="1"/>
    <col min="9" max="9" width="14.5703125" customWidth="1"/>
    <col min="10" max="10" width="14.85546875" customWidth="1"/>
    <col min="11" max="11" width="14" customWidth="1"/>
    <col min="12" max="12" width="11.140625" customWidth="1"/>
    <col min="13" max="13" width="12.85546875" customWidth="1"/>
    <col min="14" max="14" width="14.5703125" customWidth="1"/>
    <col min="15" max="15" width="29.28515625" customWidth="1"/>
    <col min="20" max="20" width="12" bestFit="1" customWidth="1"/>
  </cols>
  <sheetData>
    <row r="2" spans="2:25" ht="15.75" thickBot="1" x14ac:dyDescent="0.3">
      <c r="B2" s="2" t="s">
        <v>57</v>
      </c>
      <c r="C2" s="2" t="s">
        <v>75</v>
      </c>
    </row>
    <row r="3" spans="2:25" x14ac:dyDescent="0.25">
      <c r="B3" s="36" t="s">
        <v>52</v>
      </c>
      <c r="C3" s="7">
        <v>14</v>
      </c>
    </row>
    <row r="4" spans="2:25" x14ac:dyDescent="0.25">
      <c r="B4" s="40" t="s">
        <v>202</v>
      </c>
      <c r="C4" s="12" t="s">
        <v>28</v>
      </c>
    </row>
    <row r="5" spans="2:25" x14ac:dyDescent="0.25">
      <c r="B5" s="40" t="s">
        <v>55</v>
      </c>
      <c r="C5" s="26">
        <f>IFERROR(MIN(1-PRODUCT(Q11:Q30),MAX(S11:S30)),"GR")</f>
        <v>0</v>
      </c>
    </row>
    <row r="6" spans="2:25" x14ac:dyDescent="0.25">
      <c r="B6" s="40" t="s">
        <v>49</v>
      </c>
      <c r="C6" s="26">
        <f>MIN(1-PRODUCT(R11:R30),MAX(T11:T30))</f>
        <v>0</v>
      </c>
    </row>
    <row r="7" spans="2:25" ht="15.75" thickBot="1" x14ac:dyDescent="0.3">
      <c r="B7" s="41" t="s">
        <v>56</v>
      </c>
      <c r="C7" s="17" t="str">
        <f>IF(1-PRODUCT(R11:R30)&gt;MAX(T11:T30),"Ja","Nee")</f>
        <v>Nee</v>
      </c>
    </row>
    <row r="9" spans="2:25" ht="15.75" thickBot="1" x14ac:dyDescent="0.3">
      <c r="Q9" t="s">
        <v>74</v>
      </c>
    </row>
    <row r="10" spans="2:25" ht="60.75" thickBot="1" x14ac:dyDescent="0.3">
      <c r="B10" s="18" t="s">
        <v>0</v>
      </c>
      <c r="C10" s="19" t="s">
        <v>1</v>
      </c>
      <c r="D10" s="19" t="s">
        <v>89</v>
      </c>
      <c r="E10" s="21" t="s">
        <v>3</v>
      </c>
      <c r="F10" s="18" t="s">
        <v>31</v>
      </c>
      <c r="G10" s="19" t="s">
        <v>4</v>
      </c>
      <c r="H10" s="20" t="s">
        <v>5</v>
      </c>
      <c r="I10" s="18" t="s">
        <v>30</v>
      </c>
      <c r="J10" s="19" t="s">
        <v>6</v>
      </c>
      <c r="K10" s="20" t="s">
        <v>7</v>
      </c>
      <c r="L10" s="19" t="s">
        <v>35</v>
      </c>
      <c r="M10" s="19" t="s">
        <v>36</v>
      </c>
      <c r="N10" s="19" t="s">
        <v>37</v>
      </c>
      <c r="O10" s="20" t="s">
        <v>38</v>
      </c>
      <c r="P10" s="2"/>
      <c r="Q10" s="36" t="s">
        <v>50</v>
      </c>
      <c r="R10" s="37" t="s">
        <v>51</v>
      </c>
      <c r="S10" s="37" t="s">
        <v>53</v>
      </c>
      <c r="T10" s="37" t="s">
        <v>54</v>
      </c>
      <c r="U10" s="38" t="s">
        <v>71</v>
      </c>
      <c r="V10" s="38" t="s">
        <v>72</v>
      </c>
      <c r="W10" s="4"/>
      <c r="X10" s="39" t="s">
        <v>73</v>
      </c>
      <c r="Y10" s="35"/>
    </row>
    <row r="11" spans="2:25" x14ac:dyDescent="0.25">
      <c r="B11" s="3" t="s">
        <v>8</v>
      </c>
      <c r="C11" s="4">
        <v>0</v>
      </c>
      <c r="D11" s="4">
        <v>19.744</v>
      </c>
      <c r="E11" s="22" t="s">
        <v>29</v>
      </c>
      <c r="F11" s="3" t="s">
        <v>33</v>
      </c>
      <c r="G11" s="5"/>
      <c r="H11" s="25"/>
      <c r="I11" s="3" t="s">
        <v>29</v>
      </c>
      <c r="J11" s="5"/>
      <c r="K11" s="25"/>
      <c r="L11" s="29">
        <f t="shared" ref="L11:M11" si="0">IF($E11="Nee",0,IF(ISNUMBER(J11),J11,IF(ISNUMBER(G11),G11,"-")))</f>
        <v>0</v>
      </c>
      <c r="M11" s="5">
        <f t="shared" si="0"/>
        <v>0</v>
      </c>
      <c r="N11" s="6">
        <f t="shared" ref="N11" si="1">IF(ISNUMBER(L11),IF(M11=0,1,M11/L11),"-")</f>
        <v>1</v>
      </c>
      <c r="O11" s="30" t="str">
        <f t="shared" ref="O11" si="2">IF(ISNUMBER($M11),W11,IF($X11,"D","ND"))</f>
        <v>+III</v>
      </c>
      <c r="Q11" s="31">
        <f t="shared" ref="Q11:Q26" si="3">IF(AND(F11="Geen faalkans",I11="Nee"),1,1-M11)</f>
        <v>1</v>
      </c>
      <c r="R11" s="10">
        <f>IF(M11="-",1,Q11)</f>
        <v>1</v>
      </c>
      <c r="S11" s="10">
        <f t="shared" ref="S11:S26" si="4">IF(AND(F11="Geen faalkans",I11="Nee"),0,L11*$C$3)</f>
        <v>0</v>
      </c>
      <c r="T11" s="10">
        <f>IF(L11="-",0,S11)</f>
        <v>0</v>
      </c>
      <c r="U11" s="9">
        <f t="array" ref="U11">MIN(IF('Normen en duidingsklassen'!$E$13:$E$20&gt;$M11,'Normen en duidingsklassen'!$E$13:$E$20))</f>
        <v>1.111111111111111E-5</v>
      </c>
      <c r="V11" s="9">
        <f>IFERROR(MATCH($U11,'Normen en duidingsklassen'!$E$13:$E$20),1)</f>
        <v>1</v>
      </c>
      <c r="W11" s="9" t="str">
        <f>INDEX('Normen en duidingsklassen'!$D$13:$D$20,V11)</f>
        <v>+III</v>
      </c>
      <c r="X11" s="12" t="b">
        <f>IF($E11="Ja",IF($I11="Ja",NOT(ISNUMBER($J11)),FALSE),FALSE)</f>
        <v>0</v>
      </c>
    </row>
    <row r="12" spans="2:25" x14ac:dyDescent="0.25">
      <c r="B12" s="8"/>
      <c r="C12" s="9"/>
      <c r="D12" s="9"/>
      <c r="E12" s="23"/>
      <c r="F12" s="8"/>
      <c r="G12" s="10"/>
      <c r="H12" s="26"/>
      <c r="I12" s="8"/>
      <c r="J12" s="10"/>
      <c r="K12" s="26"/>
      <c r="L12" s="31"/>
      <c r="M12" s="10"/>
      <c r="N12" s="11"/>
      <c r="O12" s="32"/>
      <c r="Q12" s="31">
        <f t="shared" si="3"/>
        <v>1</v>
      </c>
      <c r="R12" s="10">
        <f t="shared" ref="R12:R26" si="5">IF(M12="-",1,Q12)</f>
        <v>1</v>
      </c>
      <c r="S12" s="10">
        <f t="shared" si="4"/>
        <v>0</v>
      </c>
      <c r="T12" s="10">
        <f t="shared" ref="T12:T26" si="6">IF(L12="-",0,S12)</f>
        <v>0</v>
      </c>
      <c r="U12" s="9">
        <f t="array" ref="U12">MIN(IF('Normen en duidingsklassen'!$E$13:$E$20&gt;$M12,'Normen en duidingsklassen'!$E$13:$E$20))</f>
        <v>1.111111111111111E-5</v>
      </c>
      <c r="V12" s="9">
        <f>IFERROR(MATCH($U12,'Normen en duidingsklassen'!$E$13:$E$20),1)</f>
        <v>1</v>
      </c>
      <c r="W12" s="9" t="str">
        <f>INDEX('Normen en duidingsklassen'!$D$13:$D$20,V12)</f>
        <v>+III</v>
      </c>
      <c r="X12" s="12" t="b">
        <f t="shared" ref="X12:X26" si="7">IF($E12="Ja",IF($I12="Ja",NOT(ISNUMBER($J12)),FALSE),FALSE)</f>
        <v>0</v>
      </c>
    </row>
    <row r="13" spans="2:25" x14ac:dyDescent="0.25">
      <c r="B13" s="8"/>
      <c r="C13" s="9"/>
      <c r="D13" s="9"/>
      <c r="E13" s="23"/>
      <c r="F13" s="8"/>
      <c r="G13" s="10"/>
      <c r="H13" s="26"/>
      <c r="I13" s="8"/>
      <c r="J13" s="10"/>
      <c r="K13" s="26"/>
      <c r="L13" s="31"/>
      <c r="M13" s="10"/>
      <c r="N13" s="11"/>
      <c r="O13" s="32"/>
      <c r="Q13" s="31">
        <f t="shared" si="3"/>
        <v>1</v>
      </c>
      <c r="R13" s="10">
        <f t="shared" si="5"/>
        <v>1</v>
      </c>
      <c r="S13" s="10">
        <f t="shared" si="4"/>
        <v>0</v>
      </c>
      <c r="T13" s="10">
        <f t="shared" si="6"/>
        <v>0</v>
      </c>
      <c r="U13" s="9">
        <f t="array" ref="U13">MIN(IF('Normen en duidingsklassen'!$E$13:$E$20&gt;$M13,'Normen en duidingsklassen'!$E$13:$E$20))</f>
        <v>1.111111111111111E-5</v>
      </c>
      <c r="V13" s="9">
        <f>IFERROR(MATCH($U13,'Normen en duidingsklassen'!$E$13:$E$20),1)</f>
        <v>1</v>
      </c>
      <c r="W13" s="9" t="str">
        <f>INDEX('Normen en duidingsklassen'!$D$13:$D$20,V13)</f>
        <v>+III</v>
      </c>
      <c r="X13" s="12" t="b">
        <f t="shared" si="7"/>
        <v>0</v>
      </c>
    </row>
    <row r="14" spans="2:25" x14ac:dyDescent="0.25">
      <c r="B14" s="8"/>
      <c r="C14" s="9"/>
      <c r="D14" s="9"/>
      <c r="E14" s="23"/>
      <c r="F14" s="8"/>
      <c r="G14" s="10"/>
      <c r="H14" s="26"/>
      <c r="I14" s="8"/>
      <c r="J14" s="10"/>
      <c r="K14" s="26"/>
      <c r="L14" s="31"/>
      <c r="M14" s="10"/>
      <c r="N14" s="11"/>
      <c r="O14" s="32"/>
      <c r="Q14" s="31">
        <f t="shared" si="3"/>
        <v>1</v>
      </c>
      <c r="R14" s="10">
        <f t="shared" si="5"/>
        <v>1</v>
      </c>
      <c r="S14" s="10">
        <f t="shared" si="4"/>
        <v>0</v>
      </c>
      <c r="T14" s="10">
        <f t="shared" si="6"/>
        <v>0</v>
      </c>
      <c r="U14" s="9">
        <f t="array" ref="U14">MIN(IF('Normen en duidingsklassen'!$E$13:$E$20&gt;$M14,'Normen en duidingsklassen'!$E$13:$E$20))</f>
        <v>1.111111111111111E-5</v>
      </c>
      <c r="V14" s="9">
        <f>IFERROR(MATCH($U14,'Normen en duidingsklassen'!$E$13:$E$20),1)</f>
        <v>1</v>
      </c>
      <c r="W14" s="9" t="str">
        <f>INDEX('Normen en duidingsklassen'!$D$13:$D$20,V14)</f>
        <v>+III</v>
      </c>
      <c r="X14" s="12" t="b">
        <f t="shared" si="7"/>
        <v>0</v>
      </c>
    </row>
    <row r="15" spans="2:25" x14ac:dyDescent="0.25">
      <c r="B15" s="8"/>
      <c r="C15" s="9"/>
      <c r="D15" s="9"/>
      <c r="E15" s="23"/>
      <c r="F15" s="8"/>
      <c r="G15" s="10"/>
      <c r="H15" s="26"/>
      <c r="I15" s="8"/>
      <c r="J15" s="10"/>
      <c r="K15" s="26"/>
      <c r="L15" s="31"/>
      <c r="M15" s="10"/>
      <c r="N15" s="11"/>
      <c r="O15" s="32"/>
      <c r="Q15" s="31">
        <f t="shared" si="3"/>
        <v>1</v>
      </c>
      <c r="R15" s="10">
        <f t="shared" si="5"/>
        <v>1</v>
      </c>
      <c r="S15" s="10">
        <f t="shared" si="4"/>
        <v>0</v>
      </c>
      <c r="T15" s="10">
        <f t="shared" si="6"/>
        <v>0</v>
      </c>
      <c r="U15" s="9">
        <f t="array" ref="U15">MIN(IF('Normen en duidingsklassen'!$E$13:$E$20&gt;$M15,'Normen en duidingsklassen'!$E$13:$E$20))</f>
        <v>1.111111111111111E-5</v>
      </c>
      <c r="V15" s="9">
        <f>IFERROR(MATCH($U15,'Normen en duidingsklassen'!$E$13:$E$20),1)</f>
        <v>1</v>
      </c>
      <c r="W15" s="9" t="str">
        <f>INDEX('Normen en duidingsklassen'!$D$13:$D$20,V15)</f>
        <v>+III</v>
      </c>
      <c r="X15" s="12" t="b">
        <f t="shared" si="7"/>
        <v>0</v>
      </c>
    </row>
    <row r="16" spans="2:25" x14ac:dyDescent="0.25">
      <c r="B16" s="8"/>
      <c r="C16" s="9"/>
      <c r="D16" s="9"/>
      <c r="E16" s="23"/>
      <c r="F16" s="8"/>
      <c r="G16" s="10"/>
      <c r="H16" s="26"/>
      <c r="I16" s="8"/>
      <c r="J16" s="10"/>
      <c r="K16" s="26"/>
      <c r="L16" s="31"/>
      <c r="M16" s="10"/>
      <c r="N16" s="11"/>
      <c r="O16" s="32"/>
      <c r="Q16" s="31">
        <f t="shared" si="3"/>
        <v>1</v>
      </c>
      <c r="R16" s="10">
        <f t="shared" si="5"/>
        <v>1</v>
      </c>
      <c r="S16" s="10">
        <f t="shared" si="4"/>
        <v>0</v>
      </c>
      <c r="T16" s="10">
        <f t="shared" si="6"/>
        <v>0</v>
      </c>
      <c r="U16" s="9">
        <f t="array" ref="U16">MIN(IF('Normen en duidingsklassen'!$E$13:$E$20&gt;$M16,'Normen en duidingsklassen'!$E$13:$E$20))</f>
        <v>1.111111111111111E-5</v>
      </c>
      <c r="V16" s="9">
        <f>IFERROR(MATCH($U16,'Normen en duidingsklassen'!$E$13:$E$20),1)</f>
        <v>1</v>
      </c>
      <c r="W16" s="9" t="str">
        <f>INDEX('Normen en duidingsklassen'!$D$13:$D$20,V16)</f>
        <v>+III</v>
      </c>
      <c r="X16" s="12" t="b">
        <f t="shared" si="7"/>
        <v>0</v>
      </c>
    </row>
    <row r="17" spans="2:24" x14ac:dyDescent="0.25">
      <c r="B17" s="8"/>
      <c r="C17" s="9"/>
      <c r="D17" s="9"/>
      <c r="E17" s="23"/>
      <c r="F17" s="8"/>
      <c r="G17" s="10"/>
      <c r="H17" s="26"/>
      <c r="I17" s="8"/>
      <c r="J17" s="10"/>
      <c r="K17" s="26"/>
      <c r="L17" s="31"/>
      <c r="M17" s="10"/>
      <c r="N17" s="11"/>
      <c r="O17" s="32"/>
      <c r="Q17" s="31">
        <f t="shared" si="3"/>
        <v>1</v>
      </c>
      <c r="R17" s="10">
        <f t="shared" si="5"/>
        <v>1</v>
      </c>
      <c r="S17" s="10">
        <f t="shared" si="4"/>
        <v>0</v>
      </c>
      <c r="T17" s="10">
        <f t="shared" si="6"/>
        <v>0</v>
      </c>
      <c r="U17" s="9">
        <f t="array" ref="U17">MIN(IF('Normen en duidingsklassen'!$E$13:$E$20&gt;$M17,'Normen en duidingsklassen'!$E$13:$E$20))</f>
        <v>1.111111111111111E-5</v>
      </c>
      <c r="V17" s="9">
        <f>IFERROR(MATCH($U17,'Normen en duidingsklassen'!$E$13:$E$20),1)</f>
        <v>1</v>
      </c>
      <c r="W17" s="9" t="str">
        <f>INDEX('Normen en duidingsklassen'!$D$13:$D$20,V17)</f>
        <v>+III</v>
      </c>
      <c r="X17" s="12" t="b">
        <f t="shared" si="7"/>
        <v>0</v>
      </c>
    </row>
    <row r="18" spans="2:24" x14ac:dyDescent="0.25">
      <c r="B18" s="8"/>
      <c r="C18" s="9"/>
      <c r="D18" s="9"/>
      <c r="E18" s="23"/>
      <c r="F18" s="8"/>
      <c r="G18" s="10"/>
      <c r="H18" s="26"/>
      <c r="I18" s="8"/>
      <c r="J18" s="10"/>
      <c r="K18" s="26"/>
      <c r="L18" s="31"/>
      <c r="M18" s="10"/>
      <c r="N18" s="11"/>
      <c r="O18" s="32"/>
      <c r="Q18" s="31">
        <f t="shared" si="3"/>
        <v>1</v>
      </c>
      <c r="R18" s="10">
        <f t="shared" si="5"/>
        <v>1</v>
      </c>
      <c r="S18" s="10">
        <f t="shared" si="4"/>
        <v>0</v>
      </c>
      <c r="T18" s="10">
        <f t="shared" si="6"/>
        <v>0</v>
      </c>
      <c r="U18" s="9">
        <f t="array" ref="U18">MIN(IF('Normen en duidingsklassen'!$E$13:$E$20&gt;$M18,'Normen en duidingsklassen'!$E$13:$E$20))</f>
        <v>1.111111111111111E-5</v>
      </c>
      <c r="V18" s="9">
        <f>IFERROR(MATCH($U18,'Normen en duidingsklassen'!$E$13:$E$20),1)</f>
        <v>1</v>
      </c>
      <c r="W18" s="9" t="str">
        <f>INDEX('Normen en duidingsklassen'!$D$13:$D$20,V18)</f>
        <v>+III</v>
      </c>
      <c r="X18" s="12" t="b">
        <f t="shared" si="7"/>
        <v>0</v>
      </c>
    </row>
    <row r="19" spans="2:24" x14ac:dyDescent="0.25">
      <c r="B19" s="8"/>
      <c r="C19" s="9"/>
      <c r="D19" s="9"/>
      <c r="E19" s="23"/>
      <c r="F19" s="8"/>
      <c r="G19" s="10"/>
      <c r="H19" s="26"/>
      <c r="I19" s="8"/>
      <c r="J19" s="10"/>
      <c r="K19" s="26"/>
      <c r="L19" s="31"/>
      <c r="M19" s="10"/>
      <c r="N19" s="11"/>
      <c r="O19" s="32"/>
      <c r="Q19" s="31">
        <f t="shared" si="3"/>
        <v>1</v>
      </c>
      <c r="R19" s="10">
        <f t="shared" si="5"/>
        <v>1</v>
      </c>
      <c r="S19" s="10">
        <f t="shared" si="4"/>
        <v>0</v>
      </c>
      <c r="T19" s="10">
        <f t="shared" si="6"/>
        <v>0</v>
      </c>
      <c r="U19" s="9">
        <f t="array" ref="U19">MIN(IF('Normen en duidingsklassen'!$E$13:$E$20&gt;$M19,'Normen en duidingsklassen'!$E$13:$E$20))</f>
        <v>1.111111111111111E-5</v>
      </c>
      <c r="V19" s="9">
        <f>IFERROR(MATCH($U19,'Normen en duidingsklassen'!$E$13:$E$20),1)</f>
        <v>1</v>
      </c>
      <c r="W19" s="9" t="str">
        <f>INDEX('Normen en duidingsklassen'!$D$13:$D$20,V19)</f>
        <v>+III</v>
      </c>
      <c r="X19" s="12" t="b">
        <f t="shared" si="7"/>
        <v>0</v>
      </c>
    </row>
    <row r="20" spans="2:24" x14ac:dyDescent="0.25">
      <c r="B20" s="8"/>
      <c r="C20" s="9"/>
      <c r="D20" s="9"/>
      <c r="E20" s="23"/>
      <c r="F20" s="8"/>
      <c r="G20" s="10"/>
      <c r="H20" s="26"/>
      <c r="I20" s="8"/>
      <c r="J20" s="10"/>
      <c r="K20" s="26"/>
      <c r="L20" s="31"/>
      <c r="M20" s="10"/>
      <c r="N20" s="11"/>
      <c r="O20" s="32"/>
      <c r="Q20" s="31">
        <f t="shared" si="3"/>
        <v>1</v>
      </c>
      <c r="R20" s="10">
        <f t="shared" si="5"/>
        <v>1</v>
      </c>
      <c r="S20" s="10">
        <f t="shared" si="4"/>
        <v>0</v>
      </c>
      <c r="T20" s="10">
        <f t="shared" si="6"/>
        <v>0</v>
      </c>
      <c r="U20" s="9">
        <f t="array" ref="U20">MIN(IF('Normen en duidingsklassen'!$E$13:$E$20&gt;$M20,'Normen en duidingsklassen'!$E$13:$E$20))</f>
        <v>1.111111111111111E-5</v>
      </c>
      <c r="V20" s="9">
        <f>IFERROR(MATCH($U20,'Normen en duidingsklassen'!$E$13:$E$20),1)</f>
        <v>1</v>
      </c>
      <c r="W20" s="9" t="str">
        <f>INDEX('Normen en duidingsklassen'!$D$13:$D$20,V20)</f>
        <v>+III</v>
      </c>
      <c r="X20" s="12" t="b">
        <f t="shared" si="7"/>
        <v>0</v>
      </c>
    </row>
    <row r="21" spans="2:24" x14ac:dyDescent="0.25">
      <c r="B21" s="8"/>
      <c r="C21" s="9"/>
      <c r="D21" s="9"/>
      <c r="E21" s="23"/>
      <c r="F21" s="8"/>
      <c r="G21" s="10"/>
      <c r="H21" s="26"/>
      <c r="I21" s="8"/>
      <c r="J21" s="10"/>
      <c r="K21" s="26"/>
      <c r="L21" s="31"/>
      <c r="M21" s="10"/>
      <c r="N21" s="11"/>
      <c r="O21" s="32"/>
      <c r="Q21" s="31">
        <f t="shared" si="3"/>
        <v>1</v>
      </c>
      <c r="R21" s="10">
        <f t="shared" si="5"/>
        <v>1</v>
      </c>
      <c r="S21" s="10">
        <f t="shared" si="4"/>
        <v>0</v>
      </c>
      <c r="T21" s="10">
        <f t="shared" si="6"/>
        <v>0</v>
      </c>
      <c r="U21" s="9">
        <f t="array" ref="U21">MIN(IF('Normen en duidingsklassen'!$E$13:$E$20&gt;$M21,'Normen en duidingsklassen'!$E$13:$E$20))</f>
        <v>1.111111111111111E-5</v>
      </c>
      <c r="V21" s="9">
        <f>IFERROR(MATCH($U21,'Normen en duidingsklassen'!$E$13:$E$20),1)</f>
        <v>1</v>
      </c>
      <c r="W21" s="9" t="str">
        <f>INDEX('Normen en duidingsklassen'!$D$13:$D$20,V21)</f>
        <v>+III</v>
      </c>
      <c r="X21" s="12" t="b">
        <f t="shared" si="7"/>
        <v>0</v>
      </c>
    </row>
    <row r="22" spans="2:24" x14ac:dyDescent="0.25">
      <c r="B22" s="8"/>
      <c r="C22" s="9"/>
      <c r="D22" s="9"/>
      <c r="E22" s="23"/>
      <c r="F22" s="8"/>
      <c r="G22" s="10"/>
      <c r="H22" s="26"/>
      <c r="I22" s="8"/>
      <c r="J22" s="10"/>
      <c r="K22" s="26"/>
      <c r="L22" s="31"/>
      <c r="M22" s="10"/>
      <c r="N22" s="11"/>
      <c r="O22" s="32"/>
      <c r="Q22" s="31">
        <f t="shared" si="3"/>
        <v>1</v>
      </c>
      <c r="R22" s="10">
        <f t="shared" si="5"/>
        <v>1</v>
      </c>
      <c r="S22" s="10">
        <f t="shared" si="4"/>
        <v>0</v>
      </c>
      <c r="T22" s="10">
        <f t="shared" si="6"/>
        <v>0</v>
      </c>
      <c r="U22" s="9">
        <f t="array" ref="U22">MIN(IF('Normen en duidingsklassen'!$E$13:$E$20&gt;$M22,'Normen en duidingsklassen'!$E$13:$E$20))</f>
        <v>1.111111111111111E-5</v>
      </c>
      <c r="V22" s="9">
        <f>IFERROR(MATCH($U22,'Normen en duidingsklassen'!$E$13:$E$20),1)</f>
        <v>1</v>
      </c>
      <c r="W22" s="9" t="str">
        <f>INDEX('Normen en duidingsklassen'!$D$13:$D$20,V22)</f>
        <v>+III</v>
      </c>
      <c r="X22" s="12" t="b">
        <f t="shared" si="7"/>
        <v>0</v>
      </c>
    </row>
    <row r="23" spans="2:24" x14ac:dyDescent="0.25">
      <c r="B23" s="8"/>
      <c r="C23" s="9"/>
      <c r="D23" s="9"/>
      <c r="E23" s="23"/>
      <c r="F23" s="8"/>
      <c r="G23" s="10"/>
      <c r="H23" s="26"/>
      <c r="I23" s="8"/>
      <c r="J23" s="10"/>
      <c r="K23" s="26"/>
      <c r="L23" s="31"/>
      <c r="M23" s="10"/>
      <c r="N23" s="11"/>
      <c r="O23" s="32"/>
      <c r="Q23" s="31">
        <f t="shared" si="3"/>
        <v>1</v>
      </c>
      <c r="R23" s="10">
        <f t="shared" si="5"/>
        <v>1</v>
      </c>
      <c r="S23" s="10">
        <f t="shared" si="4"/>
        <v>0</v>
      </c>
      <c r="T23" s="10">
        <f t="shared" si="6"/>
        <v>0</v>
      </c>
      <c r="U23" s="9">
        <f t="array" ref="U23">MIN(IF('Normen en duidingsklassen'!$E$13:$E$20&gt;$M23,'Normen en duidingsklassen'!$E$13:$E$20))</f>
        <v>1.111111111111111E-5</v>
      </c>
      <c r="V23" s="9">
        <f>IFERROR(MATCH($U23,'Normen en duidingsklassen'!$E$13:$E$20),1)</f>
        <v>1</v>
      </c>
      <c r="W23" s="9" t="str">
        <f>INDEX('Normen en duidingsklassen'!$D$13:$D$20,V23)</f>
        <v>+III</v>
      </c>
      <c r="X23" s="12" t="b">
        <f t="shared" si="7"/>
        <v>0</v>
      </c>
    </row>
    <row r="24" spans="2:24" x14ac:dyDescent="0.25">
      <c r="B24" s="8"/>
      <c r="C24" s="9"/>
      <c r="D24" s="9"/>
      <c r="E24" s="23"/>
      <c r="F24" s="8"/>
      <c r="G24" s="10"/>
      <c r="H24" s="26"/>
      <c r="I24" s="8"/>
      <c r="J24" s="10"/>
      <c r="K24" s="26"/>
      <c r="L24" s="31"/>
      <c r="M24" s="10"/>
      <c r="N24" s="11"/>
      <c r="O24" s="32"/>
      <c r="Q24" s="31">
        <f t="shared" si="3"/>
        <v>1</v>
      </c>
      <c r="R24" s="10">
        <f t="shared" si="5"/>
        <v>1</v>
      </c>
      <c r="S24" s="10">
        <f t="shared" si="4"/>
        <v>0</v>
      </c>
      <c r="T24" s="10">
        <f t="shared" si="6"/>
        <v>0</v>
      </c>
      <c r="U24" s="9">
        <f t="array" ref="U24">MIN(IF('Normen en duidingsklassen'!$E$13:$E$20&gt;$M24,'Normen en duidingsklassen'!$E$13:$E$20))</f>
        <v>1.111111111111111E-5</v>
      </c>
      <c r="V24" s="9">
        <f>IFERROR(MATCH($U24,'Normen en duidingsklassen'!$E$13:$E$20),1)</f>
        <v>1</v>
      </c>
      <c r="W24" s="9" t="str">
        <f>INDEX('Normen en duidingsklassen'!$D$13:$D$20,V24)</f>
        <v>+III</v>
      </c>
      <c r="X24" s="12" t="b">
        <f t="shared" si="7"/>
        <v>0</v>
      </c>
    </row>
    <row r="25" spans="2:24" x14ac:dyDescent="0.25">
      <c r="B25" s="8"/>
      <c r="C25" s="9"/>
      <c r="D25" s="9"/>
      <c r="E25" s="23"/>
      <c r="F25" s="8"/>
      <c r="G25" s="10"/>
      <c r="H25" s="26"/>
      <c r="I25" s="8"/>
      <c r="J25" s="10"/>
      <c r="K25" s="26"/>
      <c r="L25" s="31"/>
      <c r="M25" s="10"/>
      <c r="N25" s="11"/>
      <c r="O25" s="32"/>
      <c r="Q25" s="31">
        <f t="shared" si="3"/>
        <v>1</v>
      </c>
      <c r="R25" s="10">
        <f t="shared" si="5"/>
        <v>1</v>
      </c>
      <c r="S25" s="10">
        <f t="shared" si="4"/>
        <v>0</v>
      </c>
      <c r="T25" s="10">
        <f t="shared" si="6"/>
        <v>0</v>
      </c>
      <c r="U25" s="9">
        <f t="array" ref="U25">MIN(IF('Normen en duidingsklassen'!$E$13:$E$20&gt;$M25,'Normen en duidingsklassen'!$E$13:$E$20))</f>
        <v>1.111111111111111E-5</v>
      </c>
      <c r="V25" s="9">
        <f>IFERROR(MATCH($U25,'Normen en duidingsklassen'!$E$13:$E$20),1)</f>
        <v>1</v>
      </c>
      <c r="W25" s="9" t="str">
        <f>INDEX('Normen en duidingsklassen'!$D$13:$D$20,V25)</f>
        <v>+III</v>
      </c>
      <c r="X25" s="12" t="b">
        <f t="shared" si="7"/>
        <v>0</v>
      </c>
    </row>
    <row r="26" spans="2:24" x14ac:dyDescent="0.25">
      <c r="B26" s="8"/>
      <c r="C26" s="9"/>
      <c r="D26" s="9"/>
      <c r="E26" s="23"/>
      <c r="F26" s="8"/>
      <c r="G26" s="10"/>
      <c r="H26" s="26"/>
      <c r="I26" s="8"/>
      <c r="J26" s="10"/>
      <c r="K26" s="26"/>
      <c r="L26" s="31"/>
      <c r="M26" s="10"/>
      <c r="N26" s="11"/>
      <c r="O26" s="32"/>
      <c r="Q26" s="31">
        <f t="shared" si="3"/>
        <v>1</v>
      </c>
      <c r="R26" s="10">
        <f t="shared" si="5"/>
        <v>1</v>
      </c>
      <c r="S26" s="10">
        <f t="shared" si="4"/>
        <v>0</v>
      </c>
      <c r="T26" s="10">
        <f t="shared" si="6"/>
        <v>0</v>
      </c>
      <c r="U26" s="9">
        <f t="array" ref="U26">MIN(IF('Normen en duidingsklassen'!$E$13:$E$20&gt;$M26,'Normen en duidingsklassen'!$E$13:$E$20))</f>
        <v>1.111111111111111E-5</v>
      </c>
      <c r="V26" s="9">
        <f>IFERROR(MATCH($U26,'Normen en duidingsklassen'!$E$13:$E$20),1)</f>
        <v>1</v>
      </c>
      <c r="W26" s="9" t="str">
        <f>INDEX('Normen en duidingsklassen'!$D$13:$D$20,V26)</f>
        <v>+III</v>
      </c>
      <c r="X26" s="12" t="b">
        <f t="shared" si="7"/>
        <v>0</v>
      </c>
    </row>
    <row r="27" spans="2:24" x14ac:dyDescent="0.25">
      <c r="B27" s="8"/>
      <c r="C27" s="9"/>
      <c r="D27" s="9"/>
      <c r="E27" s="23"/>
      <c r="F27" s="8"/>
      <c r="G27" s="10"/>
      <c r="H27" s="26"/>
      <c r="I27" s="8"/>
      <c r="J27" s="10"/>
      <c r="K27" s="26"/>
      <c r="L27" s="31"/>
      <c r="M27" s="10"/>
      <c r="N27" s="11"/>
      <c r="O27" s="32"/>
      <c r="Q27" s="31"/>
      <c r="R27" s="10"/>
      <c r="S27" s="10"/>
      <c r="T27" s="10"/>
      <c r="U27" s="9"/>
      <c r="V27" s="9"/>
      <c r="W27" s="9"/>
      <c r="X27" s="12"/>
    </row>
    <row r="28" spans="2:24" x14ac:dyDescent="0.25">
      <c r="B28" s="8"/>
      <c r="C28" s="9"/>
      <c r="D28" s="9"/>
      <c r="E28" s="23"/>
      <c r="F28" s="8"/>
      <c r="G28" s="10"/>
      <c r="H28" s="26"/>
      <c r="I28" s="8"/>
      <c r="J28" s="10"/>
      <c r="K28" s="26"/>
      <c r="L28" s="31"/>
      <c r="M28" s="10"/>
      <c r="N28" s="11"/>
      <c r="O28" s="32"/>
      <c r="Q28" s="31"/>
      <c r="R28" s="10"/>
      <c r="S28" s="10"/>
      <c r="T28" s="10"/>
      <c r="U28" s="9"/>
      <c r="V28" s="9"/>
      <c r="W28" s="9"/>
      <c r="X28" s="12"/>
    </row>
    <row r="29" spans="2:24" x14ac:dyDescent="0.25">
      <c r="B29" s="8"/>
      <c r="C29" s="9"/>
      <c r="D29" s="9"/>
      <c r="E29" s="23"/>
      <c r="F29" s="8"/>
      <c r="G29" s="10"/>
      <c r="H29" s="26"/>
      <c r="I29" s="8"/>
      <c r="J29" s="10"/>
      <c r="K29" s="26"/>
      <c r="L29" s="31"/>
      <c r="M29" s="10"/>
      <c r="N29" s="11"/>
      <c r="O29" s="32"/>
      <c r="Q29" s="31"/>
      <c r="R29" s="10"/>
      <c r="S29" s="10"/>
      <c r="T29" s="10"/>
      <c r="U29" s="9"/>
      <c r="V29" s="9"/>
      <c r="W29" s="9"/>
      <c r="X29" s="12"/>
    </row>
    <row r="30" spans="2:24" ht="15.75" thickBot="1" x14ac:dyDescent="0.3">
      <c r="B30" s="13"/>
      <c r="C30" s="14"/>
      <c r="D30" s="14"/>
      <c r="E30" s="24"/>
      <c r="F30" s="13"/>
      <c r="G30" s="15"/>
      <c r="H30" s="27"/>
      <c r="I30" s="13"/>
      <c r="J30" s="15"/>
      <c r="K30" s="27"/>
      <c r="L30" s="33"/>
      <c r="M30" s="15"/>
      <c r="N30" s="16"/>
      <c r="O30" s="34"/>
      <c r="Q30" s="33"/>
      <c r="R30" s="15"/>
      <c r="S30" s="15"/>
      <c r="T30" s="15"/>
      <c r="U30" s="14"/>
      <c r="V30" s="14"/>
      <c r="W30" s="14"/>
      <c r="X30" s="17"/>
    </row>
    <row r="31" spans="2:24" x14ac:dyDescent="0.25">
      <c r="Q31" s="1"/>
    </row>
    <row r="32" spans="2:24" x14ac:dyDescent="0.25">
      <c r="Q32" s="1"/>
    </row>
  </sheetData>
  <conditionalFormatting sqref="G11:H30">
    <cfRule type="expression" dxfId="92" priority="11">
      <formula>IF($E11="Nee",TRUE,FALSE)</formula>
    </cfRule>
  </conditionalFormatting>
  <conditionalFormatting sqref="J11:K30">
    <cfRule type="expression" dxfId="91" priority="10">
      <formula>IF($I11="Nee",TRUE,FALSE)</formula>
    </cfRule>
  </conditionalFormatting>
  <conditionalFormatting sqref="O11:O30">
    <cfRule type="cellIs" dxfId="90" priority="1" operator="equal">
      <formula>"0"</formula>
    </cfRule>
    <cfRule type="cellIs" dxfId="89" priority="2" operator="equal">
      <formula>"ND"</formula>
    </cfRule>
    <cfRule type="cellIs" dxfId="88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8" operator="endsWith" id="{BE7CEC02-BF34-4418-BA82-1F9327982DD9}">
            <xm:f>RIGHT(O11,LEN('Normen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9" operator="endsWith" id="{8B8AF12F-6D43-41F5-A825-07E4CD293723}">
            <xm:f>RIGHT(O11,LEN('Normen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20" operator="endsWith" id="{C08839C3-1BBE-44B3-9E34-E7A0C5F8DF48}">
            <xm:f>RIGHT(O11,LEN('Normen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1" operator="endsWith" id="{609609D6-F910-4ACA-AD7C-326B654C721E}">
            <xm:f>RIGHT(O11,LEN('Normen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2" operator="containsText" id="{B5912E85-BF07-4182-88DE-E52A178CDED9}">
            <xm:f>NOT(ISERROR(SEARCH('Normen en duidingsklassen'!$D$13,O11)))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3" operator="containsText" id="{A99BDEDF-CF44-4426-B3A0-7E5479615479}">
            <xm:f>NOT(ISERROR(SEARCH('Normen en duidingsklassen'!$D$14,O11)))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O11:O30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F18BE3-9053-456B-B64F-325B398B1C3F}">
          <x14:formula1>
            <xm:f>Informatiepagina!$B$15:$B$17</xm:f>
          </x14:formula1>
          <xm:sqref>E31:E46 F11:F30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4BDF32-8A22-4A66-B6B5-DB37648E7DC4}">
  <dimension ref="B2:U73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76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202</v>
      </c>
      <c r="C4" s="12" t="s">
        <v>29</v>
      </c>
    </row>
    <row r="5" spans="2:21" x14ac:dyDescent="0.25">
      <c r="B5" s="40" t="s">
        <v>55</v>
      </c>
      <c r="C5" s="26">
        <f>IFERROR(MIN(1-PRODUCT(M11:M71),MAX(O11:O71)),"GR")</f>
        <v>0</v>
      </c>
    </row>
    <row r="6" spans="2:21" x14ac:dyDescent="0.25">
      <c r="B6" s="40" t="s">
        <v>49</v>
      </c>
      <c r="C6" s="26">
        <f>MIN(1-PRODUCT(N11:N71),MAX(P11:P71))</f>
        <v>0</v>
      </c>
    </row>
    <row r="7" spans="2:21" ht="15.75" thickBot="1" x14ac:dyDescent="0.3">
      <c r="B7" s="41" t="s">
        <v>56</v>
      </c>
      <c r="C7" s="17" t="str">
        <f>IF(1-PRODUCT(N11:N71)&gt;MAX(P11:P71),"Ja","Nee")</f>
        <v>Nee</v>
      </c>
    </row>
    <row r="9" spans="2:21" ht="15.75" thickBot="1" x14ac:dyDescent="0.3">
      <c r="M9" t="s">
        <v>74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90</v>
      </c>
      <c r="P10" s="37" t="s">
        <v>91</v>
      </c>
      <c r="Q10" s="38" t="s">
        <v>71</v>
      </c>
      <c r="R10" s="38" t="s">
        <v>72</v>
      </c>
      <c r="S10" s="4"/>
      <c r="T10" s="39" t="s">
        <v>73</v>
      </c>
      <c r="U10" s="35"/>
    </row>
    <row r="11" spans="2:21" x14ac:dyDescent="0.25">
      <c r="B11" s="3" t="s">
        <v>114</v>
      </c>
      <c r="C11" s="4">
        <v>0</v>
      </c>
      <c r="D11" s="4">
        <v>19.744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" si="0">IF(ISNUMBER($J11),S11,IF($T11,"D","ND"))</f>
        <v>+III</v>
      </c>
      <c r="M11" s="31">
        <f t="shared" ref="M11:M69" si="1">IF(AND(F11="Geen faalkans",H11="Nee"),1,1-J11)</f>
        <v>1</v>
      </c>
      <c r="N11" s="10">
        <f t="shared" ref="N11:N69" si="2">IF(J11="-",1,M11)</f>
        <v>1</v>
      </c>
      <c r="O11" s="10">
        <f t="shared" ref="O11:O69" si="3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si="1"/>
        <v>1</v>
      </c>
      <c r="N12" s="10">
        <f t="shared" si="2"/>
        <v>1</v>
      </c>
      <c r="O12" s="10">
        <f t="shared" si="3"/>
        <v>0</v>
      </c>
      <c r="P12" s="10">
        <f t="shared" ref="P12:P69" si="4">IF(J12="-",0,O12)</f>
        <v>0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69" si="5">IF($E12="Ja",IF($H12="Ja",NOT(ISNUMBER($I12)),FALSE),FALSE)</f>
        <v>0</v>
      </c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si="1"/>
        <v>1</v>
      </c>
      <c r="N13" s="10">
        <f t="shared" si="2"/>
        <v>1</v>
      </c>
      <c r="O13" s="10">
        <f t="shared" si="3"/>
        <v>0</v>
      </c>
      <c r="P13" s="10">
        <f t="shared" si="4"/>
        <v>0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1"/>
        <v>1</v>
      </c>
      <c r="N14" s="10">
        <f t="shared" si="2"/>
        <v>1</v>
      </c>
      <c r="O14" s="10">
        <f t="shared" si="3"/>
        <v>0</v>
      </c>
      <c r="P14" s="10">
        <f t="shared" si="4"/>
        <v>0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si="1"/>
        <v>1</v>
      </c>
      <c r="N15" s="10">
        <f t="shared" si="2"/>
        <v>1</v>
      </c>
      <c r="O15" s="10">
        <f t="shared" si="3"/>
        <v>0</v>
      </c>
      <c r="P15" s="10">
        <f t="shared" si="4"/>
        <v>0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>
        <f t="shared" ref="M16:M62" si="6">IF(AND(F16="Geen faalkans",H16="Nee"),1,1-J16)</f>
        <v>1</v>
      </c>
      <c r="N16" s="10">
        <f t="shared" ref="N16:N62" si="7">IF(J16="-",1,M16)</f>
        <v>1</v>
      </c>
      <c r="O16" s="10">
        <f t="shared" ref="O16:O62" si="8">IF(AND(F16="Geen faalkans",H16="Nee"),0,J16*$C$3)</f>
        <v>0</v>
      </c>
      <c r="P16" s="10">
        <f t="shared" ref="P16:P62" si="9">IF(J16="-",0,O16)</f>
        <v>0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6"/>
        <v>1</v>
      </c>
      <c r="N17" s="10">
        <f t="shared" si="7"/>
        <v>1</v>
      </c>
      <c r="O17" s="10">
        <f t="shared" si="8"/>
        <v>0</v>
      </c>
      <c r="P17" s="10">
        <f t="shared" si="9"/>
        <v>0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6"/>
        <v>1</v>
      </c>
      <c r="N18" s="10">
        <f t="shared" si="7"/>
        <v>1</v>
      </c>
      <c r="O18" s="10">
        <f t="shared" si="8"/>
        <v>0</v>
      </c>
      <c r="P18" s="10">
        <f t="shared" si="9"/>
        <v>0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6"/>
        <v>1</v>
      </c>
      <c r="N19" s="10">
        <f t="shared" si="7"/>
        <v>1</v>
      </c>
      <c r="O19" s="10">
        <f t="shared" si="8"/>
        <v>0</v>
      </c>
      <c r="P19" s="10">
        <f t="shared" si="9"/>
        <v>0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6"/>
        <v>1</v>
      </c>
      <c r="N20" s="10">
        <f t="shared" si="7"/>
        <v>1</v>
      </c>
      <c r="O20" s="10">
        <f t="shared" si="8"/>
        <v>0</v>
      </c>
      <c r="P20" s="10">
        <f t="shared" si="9"/>
        <v>0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6"/>
        <v>1</v>
      </c>
      <c r="N21" s="10">
        <f t="shared" si="7"/>
        <v>1</v>
      </c>
      <c r="O21" s="10">
        <f t="shared" si="8"/>
        <v>0</v>
      </c>
      <c r="P21" s="10">
        <f t="shared" si="9"/>
        <v>0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6"/>
        <v>1</v>
      </c>
      <c r="N22" s="10">
        <f t="shared" si="7"/>
        <v>1</v>
      </c>
      <c r="O22" s="10">
        <f t="shared" si="8"/>
        <v>0</v>
      </c>
      <c r="P22" s="10">
        <f t="shared" si="9"/>
        <v>0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6"/>
        <v>1</v>
      </c>
      <c r="N23" s="10">
        <f t="shared" si="7"/>
        <v>1</v>
      </c>
      <c r="O23" s="10">
        <f t="shared" si="8"/>
        <v>0</v>
      </c>
      <c r="P23" s="10">
        <f t="shared" si="9"/>
        <v>0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6"/>
        <v>1</v>
      </c>
      <c r="N24" s="10">
        <f t="shared" si="7"/>
        <v>1</v>
      </c>
      <c r="O24" s="10">
        <f t="shared" si="8"/>
        <v>0</v>
      </c>
      <c r="P24" s="10">
        <f t="shared" si="9"/>
        <v>0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5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6"/>
        <v>1</v>
      </c>
      <c r="N25" s="10">
        <f t="shared" si="7"/>
        <v>1</v>
      </c>
      <c r="O25" s="10">
        <f t="shared" si="8"/>
        <v>0</v>
      </c>
      <c r="P25" s="10">
        <f t="shared" si="9"/>
        <v>0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5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6"/>
        <v>1</v>
      </c>
      <c r="N26" s="10">
        <f t="shared" si="7"/>
        <v>1</v>
      </c>
      <c r="O26" s="10">
        <f t="shared" si="8"/>
        <v>0</v>
      </c>
      <c r="P26" s="10">
        <f t="shared" si="9"/>
        <v>0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5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6"/>
        <v>1</v>
      </c>
      <c r="N27" s="10">
        <f t="shared" si="7"/>
        <v>1</v>
      </c>
      <c r="O27" s="10">
        <f t="shared" si="8"/>
        <v>0</v>
      </c>
      <c r="P27" s="10">
        <f t="shared" si="9"/>
        <v>0</v>
      </c>
      <c r="Q27" s="9">
        <f t="array" ref="Q27">MIN(IF('Normen en duidingsklassen'!$E$13:$E$20&gt;$J27,'Normen en duidingsklassen'!$E$13:$E$20))</f>
        <v>1.111111111111111E-5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5"/>
        <v>0</v>
      </c>
    </row>
    <row r="28" spans="2:20" x14ac:dyDescent="0.25">
      <c r="B28" s="8"/>
      <c r="C28" s="9"/>
      <c r="D28" s="9"/>
      <c r="E28" s="23"/>
      <c r="F28" s="8"/>
      <c r="G28" s="26"/>
      <c r="H28" s="8"/>
      <c r="I28" s="26"/>
      <c r="J28" s="10"/>
      <c r="K28" s="32"/>
      <c r="M28" s="31">
        <f t="shared" si="6"/>
        <v>1</v>
      </c>
      <c r="N28" s="10">
        <f t="shared" si="7"/>
        <v>1</v>
      </c>
      <c r="O28" s="10">
        <f t="shared" si="8"/>
        <v>0</v>
      </c>
      <c r="P28" s="10">
        <f t="shared" si="9"/>
        <v>0</v>
      </c>
      <c r="Q28" s="9">
        <f t="array" ref="Q28">MIN(IF('Normen en duidingsklassen'!$E$13:$E$20&gt;$J28,'Normen en duidingsklassen'!$E$13:$E$20))</f>
        <v>1.111111111111111E-5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5"/>
        <v>0</v>
      </c>
    </row>
    <row r="29" spans="2:20" x14ac:dyDescent="0.25">
      <c r="B29" s="8"/>
      <c r="C29" s="9"/>
      <c r="D29" s="9"/>
      <c r="E29" s="23"/>
      <c r="F29" s="8"/>
      <c r="G29" s="26"/>
      <c r="H29" s="8"/>
      <c r="I29" s="26"/>
      <c r="J29" s="10"/>
      <c r="K29" s="32"/>
      <c r="M29" s="31">
        <f t="shared" si="6"/>
        <v>1</v>
      </c>
      <c r="N29" s="10">
        <f t="shared" si="7"/>
        <v>1</v>
      </c>
      <c r="O29" s="10">
        <f t="shared" si="8"/>
        <v>0</v>
      </c>
      <c r="P29" s="10">
        <f t="shared" si="9"/>
        <v>0</v>
      </c>
      <c r="Q29" s="9">
        <f t="array" ref="Q29">MIN(IF('Normen en duidingsklassen'!$E$13:$E$20&gt;$J29,'Normen en duidingsklassen'!$E$13:$E$20))</f>
        <v>1.111111111111111E-5</v>
      </c>
      <c r="R29" s="9">
        <f>IFERROR(MATCH($Q29,'Normen en duidingsklassen'!$E$13:$E$20),1)</f>
        <v>1</v>
      </c>
      <c r="S29" s="9" t="str">
        <f>INDEX('Normen en duidingsklassen'!$D$13:$D$20,R29)</f>
        <v>+III</v>
      </c>
      <c r="T29" s="12" t="b">
        <f t="shared" si="5"/>
        <v>0</v>
      </c>
    </row>
    <row r="30" spans="2:20" x14ac:dyDescent="0.25">
      <c r="B30" s="8"/>
      <c r="C30" s="9"/>
      <c r="D30" s="9"/>
      <c r="E30" s="23"/>
      <c r="F30" s="8"/>
      <c r="G30" s="26"/>
      <c r="H30" s="8"/>
      <c r="I30" s="26"/>
      <c r="J30" s="10"/>
      <c r="K30" s="32"/>
      <c r="M30" s="31">
        <f t="shared" si="6"/>
        <v>1</v>
      </c>
      <c r="N30" s="10">
        <f t="shared" si="7"/>
        <v>1</v>
      </c>
      <c r="O30" s="10">
        <f t="shared" si="8"/>
        <v>0</v>
      </c>
      <c r="P30" s="10">
        <f t="shared" si="9"/>
        <v>0</v>
      </c>
      <c r="Q30" s="9">
        <f t="array" ref="Q30">MIN(IF('Normen en duidingsklassen'!$E$13:$E$20&gt;$J30,'Normen en duidingsklassen'!$E$13:$E$20))</f>
        <v>1.111111111111111E-5</v>
      </c>
      <c r="R30" s="9">
        <f>IFERROR(MATCH($Q30,'Normen en duidingsklassen'!$E$13:$E$20),1)</f>
        <v>1</v>
      </c>
      <c r="S30" s="9" t="str">
        <f>INDEX('Normen en duidingsklassen'!$D$13:$D$20,R30)</f>
        <v>+III</v>
      </c>
      <c r="T30" s="12" t="b">
        <f t="shared" si="5"/>
        <v>0</v>
      </c>
    </row>
    <row r="31" spans="2:20" x14ac:dyDescent="0.25">
      <c r="B31" s="8"/>
      <c r="C31" s="9"/>
      <c r="D31" s="9"/>
      <c r="E31" s="23"/>
      <c r="F31" s="8"/>
      <c r="G31" s="26"/>
      <c r="H31" s="8"/>
      <c r="I31" s="26"/>
      <c r="J31" s="10"/>
      <c r="K31" s="32"/>
      <c r="M31" s="31">
        <f t="shared" si="6"/>
        <v>1</v>
      </c>
      <c r="N31" s="10">
        <f t="shared" si="7"/>
        <v>1</v>
      </c>
      <c r="O31" s="10">
        <f t="shared" si="8"/>
        <v>0</v>
      </c>
      <c r="P31" s="10">
        <f t="shared" si="9"/>
        <v>0</v>
      </c>
      <c r="Q31" s="9">
        <f t="array" ref="Q31">MIN(IF('Normen en duidingsklassen'!$E$13:$E$20&gt;$J31,'Normen en duidingsklassen'!$E$13:$E$20))</f>
        <v>1.111111111111111E-5</v>
      </c>
      <c r="R31" s="9">
        <f>IFERROR(MATCH($Q31,'Normen en duidingsklassen'!$E$13:$E$20),1)</f>
        <v>1</v>
      </c>
      <c r="S31" s="9" t="str">
        <f>INDEX('Normen en duidingsklassen'!$D$13:$D$20,R31)</f>
        <v>+III</v>
      </c>
      <c r="T31" s="12" t="b">
        <f t="shared" si="5"/>
        <v>0</v>
      </c>
    </row>
    <row r="32" spans="2:20" x14ac:dyDescent="0.25">
      <c r="B32" s="8"/>
      <c r="C32" s="9"/>
      <c r="D32" s="9"/>
      <c r="E32" s="23"/>
      <c r="F32" s="8"/>
      <c r="G32" s="26"/>
      <c r="H32" s="8"/>
      <c r="I32" s="26"/>
      <c r="J32" s="10"/>
      <c r="K32" s="32"/>
      <c r="M32" s="31">
        <f t="shared" si="6"/>
        <v>1</v>
      </c>
      <c r="N32" s="10">
        <f t="shared" si="7"/>
        <v>1</v>
      </c>
      <c r="O32" s="10">
        <f t="shared" si="8"/>
        <v>0</v>
      </c>
      <c r="P32" s="10">
        <f t="shared" si="9"/>
        <v>0</v>
      </c>
      <c r="Q32" s="9">
        <f t="array" ref="Q32">MIN(IF('Normen en duidingsklassen'!$E$13:$E$20&gt;$J32,'Normen en duidingsklassen'!$E$13:$E$20))</f>
        <v>1.111111111111111E-5</v>
      </c>
      <c r="R32" s="9">
        <f>IFERROR(MATCH($Q32,'Normen en duidingsklassen'!$E$13:$E$20),1)</f>
        <v>1</v>
      </c>
      <c r="S32" s="9" t="str">
        <f>INDEX('Normen en duidingsklassen'!$D$13:$D$20,R32)</f>
        <v>+III</v>
      </c>
      <c r="T32" s="12" t="b">
        <f t="shared" si="5"/>
        <v>0</v>
      </c>
    </row>
    <row r="33" spans="2:20" x14ac:dyDescent="0.25">
      <c r="B33" s="8"/>
      <c r="C33" s="9"/>
      <c r="D33" s="9"/>
      <c r="E33" s="23"/>
      <c r="F33" s="8"/>
      <c r="G33" s="26"/>
      <c r="H33" s="8"/>
      <c r="I33" s="26"/>
      <c r="J33" s="10"/>
      <c r="K33" s="32"/>
      <c r="M33" s="31">
        <f t="shared" si="6"/>
        <v>1</v>
      </c>
      <c r="N33" s="10">
        <f t="shared" si="7"/>
        <v>1</v>
      </c>
      <c r="O33" s="10">
        <f t="shared" si="8"/>
        <v>0</v>
      </c>
      <c r="P33" s="10">
        <f t="shared" si="9"/>
        <v>0</v>
      </c>
      <c r="Q33" s="9">
        <f t="array" ref="Q33">MIN(IF('Normen en duidingsklassen'!$E$13:$E$20&gt;$J33,'Normen en duidingsklassen'!$E$13:$E$20))</f>
        <v>1.111111111111111E-5</v>
      </c>
      <c r="R33" s="9">
        <f>IFERROR(MATCH($Q33,'Normen en duidingsklassen'!$E$13:$E$20),1)</f>
        <v>1</v>
      </c>
      <c r="S33" s="9" t="str">
        <f>INDEX('Normen en duidingsklassen'!$D$13:$D$20,R33)</f>
        <v>+III</v>
      </c>
      <c r="T33" s="12" t="b">
        <f t="shared" si="5"/>
        <v>0</v>
      </c>
    </row>
    <row r="34" spans="2:20" x14ac:dyDescent="0.25">
      <c r="B34" s="8"/>
      <c r="C34" s="9"/>
      <c r="D34" s="9"/>
      <c r="E34" s="23"/>
      <c r="F34" s="8"/>
      <c r="G34" s="26"/>
      <c r="H34" s="8"/>
      <c r="I34" s="26"/>
      <c r="J34" s="10"/>
      <c r="K34" s="32"/>
      <c r="M34" s="31">
        <f t="shared" si="6"/>
        <v>1</v>
      </c>
      <c r="N34" s="10">
        <f t="shared" si="7"/>
        <v>1</v>
      </c>
      <c r="O34" s="10">
        <f t="shared" si="8"/>
        <v>0</v>
      </c>
      <c r="P34" s="10">
        <f t="shared" si="9"/>
        <v>0</v>
      </c>
      <c r="Q34" s="9">
        <f t="array" ref="Q34">MIN(IF('Normen en duidingsklassen'!$E$13:$E$20&gt;$J34,'Normen en duidingsklassen'!$E$13:$E$20))</f>
        <v>1.111111111111111E-5</v>
      </c>
      <c r="R34" s="9">
        <f>IFERROR(MATCH($Q34,'Normen en duidingsklassen'!$E$13:$E$20),1)</f>
        <v>1</v>
      </c>
      <c r="S34" s="9" t="str">
        <f>INDEX('Normen en duidingsklassen'!$D$13:$D$20,R34)</f>
        <v>+III</v>
      </c>
      <c r="T34" s="12" t="b">
        <f t="shared" si="5"/>
        <v>0</v>
      </c>
    </row>
    <row r="35" spans="2:20" x14ac:dyDescent="0.25">
      <c r="B35" s="8"/>
      <c r="C35" s="9"/>
      <c r="D35" s="9"/>
      <c r="E35" s="23"/>
      <c r="F35" s="8"/>
      <c r="G35" s="26"/>
      <c r="H35" s="8"/>
      <c r="I35" s="26"/>
      <c r="J35" s="10"/>
      <c r="K35" s="32"/>
      <c r="M35" s="31">
        <f t="shared" si="6"/>
        <v>1</v>
      </c>
      <c r="N35" s="10">
        <f t="shared" si="7"/>
        <v>1</v>
      </c>
      <c r="O35" s="10">
        <f t="shared" si="8"/>
        <v>0</v>
      </c>
      <c r="P35" s="10">
        <f t="shared" si="9"/>
        <v>0</v>
      </c>
      <c r="Q35" s="9">
        <f t="array" ref="Q35">MIN(IF('Normen en duidingsklassen'!$E$13:$E$20&gt;$J35,'Normen en duidingsklassen'!$E$13:$E$20))</f>
        <v>1.111111111111111E-5</v>
      </c>
      <c r="R35" s="9">
        <f>IFERROR(MATCH($Q35,'Normen en duidingsklassen'!$E$13:$E$20),1)</f>
        <v>1</v>
      </c>
      <c r="S35" s="9" t="str">
        <f>INDEX('Normen en duidingsklassen'!$D$13:$D$20,R35)</f>
        <v>+III</v>
      </c>
      <c r="T35" s="12" t="b">
        <f t="shared" si="5"/>
        <v>0</v>
      </c>
    </row>
    <row r="36" spans="2:20" x14ac:dyDescent="0.25">
      <c r="B36" s="8"/>
      <c r="C36" s="9"/>
      <c r="D36" s="9"/>
      <c r="E36" s="23"/>
      <c r="F36" s="8"/>
      <c r="G36" s="26"/>
      <c r="H36" s="8"/>
      <c r="I36" s="26"/>
      <c r="J36" s="10"/>
      <c r="K36" s="32"/>
      <c r="M36" s="31">
        <f t="shared" si="6"/>
        <v>1</v>
      </c>
      <c r="N36" s="10">
        <f t="shared" si="7"/>
        <v>1</v>
      </c>
      <c r="O36" s="10">
        <f t="shared" si="8"/>
        <v>0</v>
      </c>
      <c r="P36" s="10">
        <f t="shared" si="9"/>
        <v>0</v>
      </c>
      <c r="Q36" s="9">
        <f t="array" ref="Q36">MIN(IF('Normen en duidingsklassen'!$E$13:$E$20&gt;$J36,'Normen en duidingsklassen'!$E$13:$E$20))</f>
        <v>1.111111111111111E-5</v>
      </c>
      <c r="R36" s="9">
        <f>IFERROR(MATCH($Q36,'Normen en duidingsklassen'!$E$13:$E$20),1)</f>
        <v>1</v>
      </c>
      <c r="S36" s="9" t="str">
        <f>INDEX('Normen en duidingsklassen'!$D$13:$D$20,R36)</f>
        <v>+III</v>
      </c>
      <c r="T36" s="12" t="b">
        <f t="shared" si="5"/>
        <v>0</v>
      </c>
    </row>
    <row r="37" spans="2:20" x14ac:dyDescent="0.25">
      <c r="B37" s="8"/>
      <c r="C37" s="9"/>
      <c r="D37" s="9"/>
      <c r="E37" s="23"/>
      <c r="F37" s="8"/>
      <c r="G37" s="26"/>
      <c r="H37" s="8"/>
      <c r="I37" s="26"/>
      <c r="J37" s="10"/>
      <c r="K37" s="32"/>
      <c r="M37" s="31">
        <f t="shared" si="6"/>
        <v>1</v>
      </c>
      <c r="N37" s="10">
        <f t="shared" si="7"/>
        <v>1</v>
      </c>
      <c r="O37" s="10">
        <f t="shared" si="8"/>
        <v>0</v>
      </c>
      <c r="P37" s="10">
        <f t="shared" si="9"/>
        <v>0</v>
      </c>
      <c r="Q37" s="9">
        <f t="array" ref="Q37">MIN(IF('Normen en duidingsklassen'!$E$13:$E$20&gt;$J37,'Normen en duidingsklassen'!$E$13:$E$20))</f>
        <v>1.111111111111111E-5</v>
      </c>
      <c r="R37" s="9">
        <f>IFERROR(MATCH($Q37,'Normen en duidingsklassen'!$E$13:$E$20),1)</f>
        <v>1</v>
      </c>
      <c r="S37" s="9" t="str">
        <f>INDEX('Normen en duidingsklassen'!$D$13:$D$20,R37)</f>
        <v>+III</v>
      </c>
      <c r="T37" s="12" t="b">
        <f t="shared" si="5"/>
        <v>0</v>
      </c>
    </row>
    <row r="38" spans="2:20" x14ac:dyDescent="0.25">
      <c r="B38" s="8"/>
      <c r="C38" s="9"/>
      <c r="D38" s="9"/>
      <c r="E38" s="23"/>
      <c r="F38" s="8"/>
      <c r="G38" s="26"/>
      <c r="H38" s="8"/>
      <c r="I38" s="26"/>
      <c r="J38" s="10"/>
      <c r="K38" s="32"/>
      <c r="M38" s="31">
        <f t="shared" si="6"/>
        <v>1</v>
      </c>
      <c r="N38" s="10">
        <f t="shared" si="7"/>
        <v>1</v>
      </c>
      <c r="O38" s="10">
        <f t="shared" si="8"/>
        <v>0</v>
      </c>
      <c r="P38" s="10">
        <f t="shared" si="9"/>
        <v>0</v>
      </c>
      <c r="Q38" s="9">
        <f t="array" ref="Q38">MIN(IF('Normen en duidingsklassen'!$E$13:$E$20&gt;$J38,'Normen en duidingsklassen'!$E$13:$E$20))</f>
        <v>1.111111111111111E-5</v>
      </c>
      <c r="R38" s="9">
        <f>IFERROR(MATCH($Q38,'Normen en duidingsklassen'!$E$13:$E$20),1)</f>
        <v>1</v>
      </c>
      <c r="S38" s="9" t="str">
        <f>INDEX('Normen en duidingsklassen'!$D$13:$D$20,R38)</f>
        <v>+III</v>
      </c>
      <c r="T38" s="12" t="b">
        <f t="shared" si="5"/>
        <v>0</v>
      </c>
    </row>
    <row r="39" spans="2:20" x14ac:dyDescent="0.25">
      <c r="B39" s="8"/>
      <c r="C39" s="9"/>
      <c r="D39" s="9"/>
      <c r="E39" s="23"/>
      <c r="F39" s="8"/>
      <c r="G39" s="26"/>
      <c r="H39" s="8"/>
      <c r="I39" s="26"/>
      <c r="J39" s="10"/>
      <c r="K39" s="32"/>
      <c r="M39" s="31">
        <f t="shared" si="6"/>
        <v>1</v>
      </c>
      <c r="N39" s="10">
        <f t="shared" si="7"/>
        <v>1</v>
      </c>
      <c r="O39" s="10">
        <f t="shared" si="8"/>
        <v>0</v>
      </c>
      <c r="P39" s="10">
        <f t="shared" si="9"/>
        <v>0</v>
      </c>
      <c r="Q39" s="9">
        <f t="array" ref="Q39">MIN(IF('Normen en duidingsklassen'!$E$13:$E$20&gt;$J39,'Normen en duidingsklassen'!$E$13:$E$20))</f>
        <v>1.111111111111111E-5</v>
      </c>
      <c r="R39" s="9">
        <f>IFERROR(MATCH($Q39,'Normen en duidingsklassen'!$E$13:$E$20),1)</f>
        <v>1</v>
      </c>
      <c r="S39" s="9" t="str">
        <f>INDEX('Normen en duidingsklassen'!$D$13:$D$20,R39)</f>
        <v>+III</v>
      </c>
      <c r="T39" s="12" t="b">
        <f t="shared" si="5"/>
        <v>0</v>
      </c>
    </row>
    <row r="40" spans="2:20" x14ac:dyDescent="0.25">
      <c r="B40" s="8"/>
      <c r="C40" s="9"/>
      <c r="D40" s="9"/>
      <c r="E40" s="23"/>
      <c r="F40" s="8"/>
      <c r="G40" s="26"/>
      <c r="H40" s="8"/>
      <c r="I40" s="26"/>
      <c r="J40" s="10"/>
      <c r="K40" s="32"/>
      <c r="M40" s="31">
        <f t="shared" si="6"/>
        <v>1</v>
      </c>
      <c r="N40" s="10">
        <f t="shared" si="7"/>
        <v>1</v>
      </c>
      <c r="O40" s="10">
        <f t="shared" si="8"/>
        <v>0</v>
      </c>
      <c r="P40" s="10">
        <f t="shared" si="9"/>
        <v>0</v>
      </c>
      <c r="Q40" s="9">
        <f t="array" ref="Q40">MIN(IF('Normen en duidingsklassen'!$E$13:$E$20&gt;$J40,'Normen en duidingsklassen'!$E$13:$E$20))</f>
        <v>1.111111111111111E-5</v>
      </c>
      <c r="R40" s="9">
        <f>IFERROR(MATCH($Q40,'Normen en duidingsklassen'!$E$13:$E$20),1)</f>
        <v>1</v>
      </c>
      <c r="S40" s="9" t="str">
        <f>INDEX('Normen en duidingsklassen'!$D$13:$D$20,R40)</f>
        <v>+III</v>
      </c>
      <c r="T40" s="12" t="b">
        <f t="shared" si="5"/>
        <v>0</v>
      </c>
    </row>
    <row r="41" spans="2:20" x14ac:dyDescent="0.25">
      <c r="B41" s="8"/>
      <c r="C41" s="9"/>
      <c r="D41" s="9"/>
      <c r="E41" s="23"/>
      <c r="F41" s="8"/>
      <c r="G41" s="26"/>
      <c r="H41" s="8"/>
      <c r="I41" s="26"/>
      <c r="J41" s="10"/>
      <c r="K41" s="32"/>
      <c r="M41" s="31">
        <f t="shared" si="6"/>
        <v>1</v>
      </c>
      <c r="N41" s="10">
        <f t="shared" si="7"/>
        <v>1</v>
      </c>
      <c r="O41" s="10">
        <f t="shared" si="8"/>
        <v>0</v>
      </c>
      <c r="P41" s="10">
        <f t="shared" si="9"/>
        <v>0</v>
      </c>
      <c r="Q41" s="9">
        <f t="array" ref="Q41">MIN(IF('Normen en duidingsklassen'!$E$13:$E$20&gt;$J41,'Normen en duidingsklassen'!$E$13:$E$20))</f>
        <v>1.111111111111111E-5</v>
      </c>
      <c r="R41" s="9">
        <f>IFERROR(MATCH($Q41,'Normen en duidingsklassen'!$E$13:$E$20),1)</f>
        <v>1</v>
      </c>
      <c r="S41" s="9" t="str">
        <f>INDEX('Normen en duidingsklassen'!$D$13:$D$20,R41)</f>
        <v>+III</v>
      </c>
      <c r="T41" s="12" t="b">
        <f t="shared" si="5"/>
        <v>0</v>
      </c>
    </row>
    <row r="42" spans="2:20" x14ac:dyDescent="0.25">
      <c r="B42" s="8"/>
      <c r="C42" s="9"/>
      <c r="D42" s="9"/>
      <c r="E42" s="23"/>
      <c r="F42" s="8"/>
      <c r="G42" s="26"/>
      <c r="H42" s="8"/>
      <c r="I42" s="26"/>
      <c r="J42" s="10"/>
      <c r="K42" s="32"/>
      <c r="M42" s="31">
        <f t="shared" si="6"/>
        <v>1</v>
      </c>
      <c r="N42" s="10">
        <f t="shared" si="7"/>
        <v>1</v>
      </c>
      <c r="O42" s="10">
        <f t="shared" si="8"/>
        <v>0</v>
      </c>
      <c r="P42" s="10">
        <f t="shared" si="9"/>
        <v>0</v>
      </c>
      <c r="Q42" s="9">
        <f t="array" ref="Q42">MIN(IF('Normen en duidingsklassen'!$E$13:$E$20&gt;$J42,'Normen en duidingsklassen'!$E$13:$E$20))</f>
        <v>1.111111111111111E-5</v>
      </c>
      <c r="R42" s="9">
        <f>IFERROR(MATCH($Q42,'Normen en duidingsklassen'!$E$13:$E$20),1)</f>
        <v>1</v>
      </c>
      <c r="S42" s="9" t="str">
        <f>INDEX('Normen en duidingsklassen'!$D$13:$D$20,R42)</f>
        <v>+III</v>
      </c>
      <c r="T42" s="12" t="b">
        <f t="shared" si="5"/>
        <v>0</v>
      </c>
    </row>
    <row r="43" spans="2:20" x14ac:dyDescent="0.25">
      <c r="B43" s="8"/>
      <c r="C43" s="9"/>
      <c r="D43" s="9"/>
      <c r="E43" s="23"/>
      <c r="F43" s="8"/>
      <c r="G43" s="26"/>
      <c r="H43" s="8"/>
      <c r="I43" s="26"/>
      <c r="J43" s="10"/>
      <c r="K43" s="32"/>
      <c r="M43" s="31">
        <f t="shared" si="6"/>
        <v>1</v>
      </c>
      <c r="N43" s="10">
        <f t="shared" si="7"/>
        <v>1</v>
      </c>
      <c r="O43" s="10">
        <f t="shared" si="8"/>
        <v>0</v>
      </c>
      <c r="P43" s="10">
        <f t="shared" si="9"/>
        <v>0</v>
      </c>
      <c r="Q43" s="9">
        <f t="array" ref="Q43">MIN(IF('Normen en duidingsklassen'!$E$13:$E$20&gt;$J43,'Normen en duidingsklassen'!$E$13:$E$20))</f>
        <v>1.111111111111111E-5</v>
      </c>
      <c r="R43" s="9">
        <f>IFERROR(MATCH($Q43,'Normen en duidingsklassen'!$E$13:$E$20),1)</f>
        <v>1</v>
      </c>
      <c r="S43" s="9" t="str">
        <f>INDEX('Normen en duidingsklassen'!$D$13:$D$20,R43)</f>
        <v>+III</v>
      </c>
      <c r="T43" s="12" t="b">
        <f t="shared" si="5"/>
        <v>0</v>
      </c>
    </row>
    <row r="44" spans="2:20" x14ac:dyDescent="0.25">
      <c r="B44" s="8"/>
      <c r="C44" s="9"/>
      <c r="D44" s="9"/>
      <c r="E44" s="23"/>
      <c r="F44" s="8"/>
      <c r="G44" s="26"/>
      <c r="H44" s="8"/>
      <c r="I44" s="26"/>
      <c r="J44" s="10"/>
      <c r="K44" s="32"/>
      <c r="M44" s="31">
        <f t="shared" si="6"/>
        <v>1</v>
      </c>
      <c r="N44" s="10">
        <f t="shared" si="7"/>
        <v>1</v>
      </c>
      <c r="O44" s="10">
        <f t="shared" si="8"/>
        <v>0</v>
      </c>
      <c r="P44" s="10">
        <f t="shared" si="9"/>
        <v>0</v>
      </c>
      <c r="Q44" s="9">
        <f t="array" ref="Q44">MIN(IF('Normen en duidingsklassen'!$E$13:$E$20&gt;$J44,'Normen en duidingsklassen'!$E$13:$E$20))</f>
        <v>1.111111111111111E-5</v>
      </c>
      <c r="R44" s="9">
        <f>IFERROR(MATCH($Q44,'Normen en duidingsklassen'!$E$13:$E$20),1)</f>
        <v>1</v>
      </c>
      <c r="S44" s="9" t="str">
        <f>INDEX('Normen en duidingsklassen'!$D$13:$D$20,R44)</f>
        <v>+III</v>
      </c>
      <c r="T44" s="12" t="b">
        <f t="shared" si="5"/>
        <v>0</v>
      </c>
    </row>
    <row r="45" spans="2:20" x14ac:dyDescent="0.25">
      <c r="B45" s="8"/>
      <c r="C45" s="9"/>
      <c r="D45" s="9"/>
      <c r="E45" s="23"/>
      <c r="F45" s="8"/>
      <c r="G45" s="26"/>
      <c r="H45" s="8"/>
      <c r="I45" s="26"/>
      <c r="J45" s="10"/>
      <c r="K45" s="32"/>
      <c r="M45" s="31">
        <f t="shared" si="6"/>
        <v>1</v>
      </c>
      <c r="N45" s="10">
        <f t="shared" si="7"/>
        <v>1</v>
      </c>
      <c r="O45" s="10">
        <f t="shared" si="8"/>
        <v>0</v>
      </c>
      <c r="P45" s="10">
        <f t="shared" si="9"/>
        <v>0</v>
      </c>
      <c r="Q45" s="9">
        <f t="array" ref="Q45">MIN(IF('Normen en duidingsklassen'!$E$13:$E$20&gt;$J45,'Normen en duidingsklassen'!$E$13:$E$20))</f>
        <v>1.111111111111111E-5</v>
      </c>
      <c r="R45" s="9">
        <f>IFERROR(MATCH($Q45,'Normen en duidingsklassen'!$E$13:$E$20),1)</f>
        <v>1</v>
      </c>
      <c r="S45" s="9" t="str">
        <f>INDEX('Normen en duidingsklassen'!$D$13:$D$20,R45)</f>
        <v>+III</v>
      </c>
      <c r="T45" s="12" t="b">
        <f t="shared" si="5"/>
        <v>0</v>
      </c>
    </row>
    <row r="46" spans="2:20" x14ac:dyDescent="0.25">
      <c r="B46" s="8"/>
      <c r="C46" s="9"/>
      <c r="D46" s="9"/>
      <c r="E46" s="23"/>
      <c r="F46" s="8"/>
      <c r="G46" s="26"/>
      <c r="H46" s="8"/>
      <c r="I46" s="26"/>
      <c r="J46" s="10"/>
      <c r="K46" s="32"/>
      <c r="M46" s="31">
        <f t="shared" si="6"/>
        <v>1</v>
      </c>
      <c r="N46" s="10">
        <f t="shared" si="7"/>
        <v>1</v>
      </c>
      <c r="O46" s="10">
        <f t="shared" si="8"/>
        <v>0</v>
      </c>
      <c r="P46" s="10">
        <f t="shared" si="9"/>
        <v>0</v>
      </c>
      <c r="Q46" s="9">
        <f t="array" ref="Q46">MIN(IF('Normen en duidingsklassen'!$E$13:$E$20&gt;$J46,'Normen en duidingsklassen'!$E$13:$E$20))</f>
        <v>1.111111111111111E-5</v>
      </c>
      <c r="R46" s="9">
        <f>IFERROR(MATCH($Q46,'Normen en duidingsklassen'!$E$13:$E$20),1)</f>
        <v>1</v>
      </c>
      <c r="S46" s="9" t="str">
        <f>INDEX('Normen en duidingsklassen'!$D$13:$D$20,R46)</f>
        <v>+III</v>
      </c>
      <c r="T46" s="12" t="b">
        <f t="shared" si="5"/>
        <v>0</v>
      </c>
    </row>
    <row r="47" spans="2:20" x14ac:dyDescent="0.25">
      <c r="B47" s="8"/>
      <c r="C47" s="9"/>
      <c r="D47" s="9"/>
      <c r="E47" s="23"/>
      <c r="F47" s="8"/>
      <c r="G47" s="26"/>
      <c r="H47" s="8"/>
      <c r="I47" s="26"/>
      <c r="J47" s="10"/>
      <c r="K47" s="32"/>
      <c r="M47" s="31">
        <f t="shared" si="6"/>
        <v>1</v>
      </c>
      <c r="N47" s="10">
        <f t="shared" si="7"/>
        <v>1</v>
      </c>
      <c r="O47" s="10">
        <f t="shared" si="8"/>
        <v>0</v>
      </c>
      <c r="P47" s="10">
        <f t="shared" si="9"/>
        <v>0</v>
      </c>
      <c r="Q47" s="9">
        <f t="array" ref="Q47">MIN(IF('Normen en duidingsklassen'!$E$13:$E$20&gt;$J47,'Normen en duidingsklassen'!$E$13:$E$20))</f>
        <v>1.111111111111111E-5</v>
      </c>
      <c r="R47" s="9">
        <f>IFERROR(MATCH($Q47,'Normen en duidingsklassen'!$E$13:$E$20),1)</f>
        <v>1</v>
      </c>
      <c r="S47" s="9" t="str">
        <f>INDEX('Normen en duidingsklassen'!$D$13:$D$20,R47)</f>
        <v>+III</v>
      </c>
      <c r="T47" s="12" t="b">
        <f t="shared" si="5"/>
        <v>0</v>
      </c>
    </row>
    <row r="48" spans="2:20" x14ac:dyDescent="0.25">
      <c r="B48" s="8"/>
      <c r="C48" s="9"/>
      <c r="D48" s="9"/>
      <c r="E48" s="23"/>
      <c r="F48" s="8"/>
      <c r="G48" s="26"/>
      <c r="H48" s="8"/>
      <c r="I48" s="26"/>
      <c r="J48" s="10"/>
      <c r="K48" s="32"/>
      <c r="M48" s="31">
        <f t="shared" si="6"/>
        <v>1</v>
      </c>
      <c r="N48" s="10">
        <f t="shared" si="7"/>
        <v>1</v>
      </c>
      <c r="O48" s="10">
        <f t="shared" si="8"/>
        <v>0</v>
      </c>
      <c r="P48" s="10">
        <f t="shared" si="9"/>
        <v>0</v>
      </c>
      <c r="Q48" s="9">
        <f t="array" ref="Q48">MIN(IF('Normen en duidingsklassen'!$E$13:$E$20&gt;$J48,'Normen en duidingsklassen'!$E$13:$E$20))</f>
        <v>1.111111111111111E-5</v>
      </c>
      <c r="R48" s="9">
        <f>IFERROR(MATCH($Q48,'Normen en duidingsklassen'!$E$13:$E$20),1)</f>
        <v>1</v>
      </c>
      <c r="S48" s="9" t="str">
        <f>INDEX('Normen en duidingsklassen'!$D$13:$D$20,R48)</f>
        <v>+III</v>
      </c>
      <c r="T48" s="12" t="b">
        <f t="shared" si="5"/>
        <v>0</v>
      </c>
    </row>
    <row r="49" spans="2:20" x14ac:dyDescent="0.25">
      <c r="B49" s="8"/>
      <c r="C49" s="9"/>
      <c r="D49" s="9"/>
      <c r="E49" s="23"/>
      <c r="F49" s="8"/>
      <c r="G49" s="26"/>
      <c r="H49" s="8"/>
      <c r="I49" s="26"/>
      <c r="J49" s="10"/>
      <c r="K49" s="32"/>
      <c r="M49" s="31">
        <f t="shared" si="6"/>
        <v>1</v>
      </c>
      <c r="N49" s="10">
        <f t="shared" si="7"/>
        <v>1</v>
      </c>
      <c r="O49" s="10">
        <f t="shared" si="8"/>
        <v>0</v>
      </c>
      <c r="P49" s="10">
        <f t="shared" si="9"/>
        <v>0</v>
      </c>
      <c r="Q49" s="9">
        <f t="array" ref="Q49">MIN(IF('Normen en duidingsklassen'!$E$13:$E$20&gt;$J49,'Normen en duidingsklassen'!$E$13:$E$20))</f>
        <v>1.111111111111111E-5</v>
      </c>
      <c r="R49" s="9">
        <f>IFERROR(MATCH($Q49,'Normen en duidingsklassen'!$E$13:$E$20),1)</f>
        <v>1</v>
      </c>
      <c r="S49" s="9" t="str">
        <f>INDEX('Normen en duidingsklassen'!$D$13:$D$20,R49)</f>
        <v>+III</v>
      </c>
      <c r="T49" s="12" t="b">
        <f t="shared" si="5"/>
        <v>0</v>
      </c>
    </row>
    <row r="50" spans="2:20" x14ac:dyDescent="0.25">
      <c r="B50" s="8"/>
      <c r="C50" s="9"/>
      <c r="D50" s="9"/>
      <c r="E50" s="23"/>
      <c r="F50" s="8"/>
      <c r="G50" s="26"/>
      <c r="H50" s="8"/>
      <c r="I50" s="26"/>
      <c r="J50" s="10"/>
      <c r="K50" s="32"/>
      <c r="M50" s="31">
        <f t="shared" si="6"/>
        <v>1</v>
      </c>
      <c r="N50" s="10">
        <f t="shared" si="7"/>
        <v>1</v>
      </c>
      <c r="O50" s="10">
        <f t="shared" si="8"/>
        <v>0</v>
      </c>
      <c r="P50" s="10">
        <f t="shared" si="9"/>
        <v>0</v>
      </c>
      <c r="Q50" s="9">
        <f t="array" ref="Q50">MIN(IF('Normen en duidingsklassen'!$E$13:$E$20&gt;$J50,'Normen en duidingsklassen'!$E$13:$E$20))</f>
        <v>1.111111111111111E-5</v>
      </c>
      <c r="R50" s="9">
        <f>IFERROR(MATCH($Q50,'Normen en duidingsklassen'!$E$13:$E$20),1)</f>
        <v>1</v>
      </c>
      <c r="S50" s="9" t="str">
        <f>INDEX('Normen en duidingsklassen'!$D$13:$D$20,R50)</f>
        <v>+III</v>
      </c>
      <c r="T50" s="12" t="b">
        <f t="shared" si="5"/>
        <v>0</v>
      </c>
    </row>
    <row r="51" spans="2:20" x14ac:dyDescent="0.25">
      <c r="B51" s="8"/>
      <c r="C51" s="9"/>
      <c r="D51" s="9"/>
      <c r="E51" s="23"/>
      <c r="F51" s="8"/>
      <c r="G51" s="26"/>
      <c r="H51" s="8"/>
      <c r="I51" s="26"/>
      <c r="J51" s="10"/>
      <c r="K51" s="32"/>
      <c r="M51" s="31">
        <f t="shared" si="6"/>
        <v>1</v>
      </c>
      <c r="N51" s="10">
        <f t="shared" si="7"/>
        <v>1</v>
      </c>
      <c r="O51" s="10">
        <f t="shared" si="8"/>
        <v>0</v>
      </c>
      <c r="P51" s="10">
        <f t="shared" si="9"/>
        <v>0</v>
      </c>
      <c r="Q51" s="9">
        <f t="array" ref="Q51">MIN(IF('Normen en duidingsklassen'!$E$13:$E$20&gt;$J51,'Normen en duidingsklassen'!$E$13:$E$20))</f>
        <v>1.111111111111111E-5</v>
      </c>
      <c r="R51" s="9">
        <f>IFERROR(MATCH($Q51,'Normen en duidingsklassen'!$E$13:$E$20),1)</f>
        <v>1</v>
      </c>
      <c r="S51" s="9" t="str">
        <f>INDEX('Normen en duidingsklassen'!$D$13:$D$20,R51)</f>
        <v>+III</v>
      </c>
      <c r="T51" s="12" t="b">
        <f t="shared" si="5"/>
        <v>0</v>
      </c>
    </row>
    <row r="52" spans="2:20" x14ac:dyDescent="0.25">
      <c r="B52" s="8"/>
      <c r="C52" s="9"/>
      <c r="D52" s="9"/>
      <c r="E52" s="23"/>
      <c r="F52" s="8"/>
      <c r="G52" s="26"/>
      <c r="H52" s="8"/>
      <c r="I52" s="26"/>
      <c r="J52" s="10"/>
      <c r="K52" s="32"/>
      <c r="M52" s="31">
        <f t="shared" si="6"/>
        <v>1</v>
      </c>
      <c r="N52" s="10">
        <f t="shared" si="7"/>
        <v>1</v>
      </c>
      <c r="O52" s="10">
        <f t="shared" si="8"/>
        <v>0</v>
      </c>
      <c r="P52" s="10">
        <f t="shared" si="9"/>
        <v>0</v>
      </c>
      <c r="Q52" s="9">
        <f t="array" ref="Q52">MIN(IF('Normen en duidingsklassen'!$E$13:$E$20&gt;$J52,'Normen en duidingsklassen'!$E$13:$E$20))</f>
        <v>1.111111111111111E-5</v>
      </c>
      <c r="R52" s="9">
        <f>IFERROR(MATCH($Q52,'Normen en duidingsklassen'!$E$13:$E$20),1)</f>
        <v>1</v>
      </c>
      <c r="S52" s="9" t="str">
        <f>INDEX('Normen en duidingsklassen'!$D$13:$D$20,R52)</f>
        <v>+III</v>
      </c>
      <c r="T52" s="12" t="b">
        <f t="shared" si="5"/>
        <v>0</v>
      </c>
    </row>
    <row r="53" spans="2:20" x14ac:dyDescent="0.25">
      <c r="B53" s="8"/>
      <c r="C53" s="9"/>
      <c r="D53" s="9"/>
      <c r="E53" s="23"/>
      <c r="F53" s="8"/>
      <c r="G53" s="26"/>
      <c r="H53" s="8"/>
      <c r="I53" s="26"/>
      <c r="J53" s="10"/>
      <c r="K53" s="32"/>
      <c r="M53" s="31">
        <f t="shared" si="6"/>
        <v>1</v>
      </c>
      <c r="N53" s="10">
        <f t="shared" si="7"/>
        <v>1</v>
      </c>
      <c r="O53" s="10">
        <f t="shared" si="8"/>
        <v>0</v>
      </c>
      <c r="P53" s="10">
        <f t="shared" si="9"/>
        <v>0</v>
      </c>
      <c r="Q53" s="9">
        <f t="array" ref="Q53">MIN(IF('Normen en duidingsklassen'!$E$13:$E$20&gt;$J53,'Normen en duidingsklassen'!$E$13:$E$20))</f>
        <v>1.111111111111111E-5</v>
      </c>
      <c r="R53" s="9">
        <f>IFERROR(MATCH($Q53,'Normen en duidingsklassen'!$E$13:$E$20),1)</f>
        <v>1</v>
      </c>
      <c r="S53" s="9" t="str">
        <f>INDEX('Normen en duidingsklassen'!$D$13:$D$20,R53)</f>
        <v>+III</v>
      </c>
      <c r="T53" s="12" t="b">
        <f t="shared" si="5"/>
        <v>0</v>
      </c>
    </row>
    <row r="54" spans="2:20" x14ac:dyDescent="0.25">
      <c r="B54" s="8"/>
      <c r="C54" s="9"/>
      <c r="D54" s="9"/>
      <c r="E54" s="23"/>
      <c r="F54" s="8"/>
      <c r="G54" s="26"/>
      <c r="H54" s="8"/>
      <c r="I54" s="26"/>
      <c r="J54" s="10"/>
      <c r="K54" s="32"/>
      <c r="M54" s="31">
        <f t="shared" si="6"/>
        <v>1</v>
      </c>
      <c r="N54" s="10">
        <f t="shared" si="7"/>
        <v>1</v>
      </c>
      <c r="O54" s="10">
        <f t="shared" si="8"/>
        <v>0</v>
      </c>
      <c r="P54" s="10">
        <f t="shared" si="9"/>
        <v>0</v>
      </c>
      <c r="Q54" s="9">
        <f t="array" ref="Q54">MIN(IF('Normen en duidingsklassen'!$E$13:$E$20&gt;$J54,'Normen en duidingsklassen'!$E$13:$E$20))</f>
        <v>1.111111111111111E-5</v>
      </c>
      <c r="R54" s="9">
        <f>IFERROR(MATCH($Q54,'Normen en duidingsklassen'!$E$13:$E$20),1)</f>
        <v>1</v>
      </c>
      <c r="S54" s="9" t="str">
        <f>INDEX('Normen en duidingsklassen'!$D$13:$D$20,R54)</f>
        <v>+III</v>
      </c>
      <c r="T54" s="12" t="b">
        <f t="shared" si="5"/>
        <v>0</v>
      </c>
    </row>
    <row r="55" spans="2:20" x14ac:dyDescent="0.25">
      <c r="B55" s="8"/>
      <c r="C55" s="9"/>
      <c r="D55" s="9"/>
      <c r="E55" s="23"/>
      <c r="F55" s="8"/>
      <c r="G55" s="26"/>
      <c r="H55" s="8"/>
      <c r="I55" s="26"/>
      <c r="J55" s="10"/>
      <c r="K55" s="32"/>
      <c r="M55" s="31">
        <f t="shared" si="6"/>
        <v>1</v>
      </c>
      <c r="N55" s="10">
        <f t="shared" si="7"/>
        <v>1</v>
      </c>
      <c r="O55" s="10">
        <f t="shared" si="8"/>
        <v>0</v>
      </c>
      <c r="P55" s="10">
        <f t="shared" si="9"/>
        <v>0</v>
      </c>
      <c r="Q55" s="9">
        <f t="array" ref="Q55">MIN(IF('Normen en duidingsklassen'!$E$13:$E$20&gt;$J55,'Normen en duidingsklassen'!$E$13:$E$20))</f>
        <v>1.111111111111111E-5</v>
      </c>
      <c r="R55" s="9">
        <f>IFERROR(MATCH($Q55,'Normen en duidingsklassen'!$E$13:$E$20),1)</f>
        <v>1</v>
      </c>
      <c r="S55" s="9" t="str">
        <f>INDEX('Normen en duidingsklassen'!$D$13:$D$20,R55)</f>
        <v>+III</v>
      </c>
      <c r="T55" s="12" t="b">
        <f t="shared" si="5"/>
        <v>0</v>
      </c>
    </row>
    <row r="56" spans="2:20" x14ac:dyDescent="0.25">
      <c r="B56" s="8"/>
      <c r="C56" s="9"/>
      <c r="D56" s="9"/>
      <c r="E56" s="23"/>
      <c r="F56" s="8"/>
      <c r="G56" s="26"/>
      <c r="H56" s="8"/>
      <c r="I56" s="26"/>
      <c r="J56" s="10"/>
      <c r="K56" s="32"/>
      <c r="M56" s="31">
        <f t="shared" si="6"/>
        <v>1</v>
      </c>
      <c r="N56" s="10">
        <f t="shared" si="7"/>
        <v>1</v>
      </c>
      <c r="O56" s="10">
        <f t="shared" si="8"/>
        <v>0</v>
      </c>
      <c r="P56" s="10">
        <f t="shared" si="9"/>
        <v>0</v>
      </c>
      <c r="Q56" s="9">
        <f t="array" ref="Q56">MIN(IF('Normen en duidingsklassen'!$E$13:$E$20&gt;$J56,'Normen en duidingsklassen'!$E$13:$E$20))</f>
        <v>1.111111111111111E-5</v>
      </c>
      <c r="R56" s="9">
        <f>IFERROR(MATCH($Q56,'Normen en duidingsklassen'!$E$13:$E$20),1)</f>
        <v>1</v>
      </c>
      <c r="S56" s="9" t="str">
        <f>INDEX('Normen en duidingsklassen'!$D$13:$D$20,R56)</f>
        <v>+III</v>
      </c>
      <c r="T56" s="12" t="b">
        <f t="shared" si="5"/>
        <v>0</v>
      </c>
    </row>
    <row r="57" spans="2:20" x14ac:dyDescent="0.25">
      <c r="B57" s="8"/>
      <c r="C57" s="9"/>
      <c r="D57" s="9"/>
      <c r="E57" s="23"/>
      <c r="F57" s="8"/>
      <c r="G57" s="26"/>
      <c r="H57" s="8"/>
      <c r="I57" s="26"/>
      <c r="J57" s="10"/>
      <c r="K57" s="32"/>
      <c r="M57" s="31">
        <f t="shared" si="6"/>
        <v>1</v>
      </c>
      <c r="N57" s="10">
        <f t="shared" si="7"/>
        <v>1</v>
      </c>
      <c r="O57" s="10">
        <f t="shared" si="8"/>
        <v>0</v>
      </c>
      <c r="P57" s="10">
        <f t="shared" si="9"/>
        <v>0</v>
      </c>
      <c r="Q57" s="9">
        <f t="array" ref="Q57">MIN(IF('Normen en duidingsklassen'!$E$13:$E$20&gt;$J57,'Normen en duidingsklassen'!$E$13:$E$20))</f>
        <v>1.111111111111111E-5</v>
      </c>
      <c r="R57" s="9">
        <f>IFERROR(MATCH($Q57,'Normen en duidingsklassen'!$E$13:$E$20),1)</f>
        <v>1</v>
      </c>
      <c r="S57" s="9" t="str">
        <f>INDEX('Normen en duidingsklassen'!$D$13:$D$20,R57)</f>
        <v>+III</v>
      </c>
      <c r="T57" s="12" t="b">
        <f t="shared" si="5"/>
        <v>0</v>
      </c>
    </row>
    <row r="58" spans="2:20" x14ac:dyDescent="0.25">
      <c r="B58" s="8"/>
      <c r="C58" s="9"/>
      <c r="D58" s="9"/>
      <c r="E58" s="23"/>
      <c r="F58" s="8"/>
      <c r="G58" s="26"/>
      <c r="H58" s="8"/>
      <c r="I58" s="26"/>
      <c r="J58" s="10"/>
      <c r="K58" s="32"/>
      <c r="M58" s="31">
        <f t="shared" si="6"/>
        <v>1</v>
      </c>
      <c r="N58" s="10">
        <f t="shared" si="7"/>
        <v>1</v>
      </c>
      <c r="O58" s="10">
        <f t="shared" si="8"/>
        <v>0</v>
      </c>
      <c r="P58" s="10">
        <f t="shared" si="9"/>
        <v>0</v>
      </c>
      <c r="Q58" s="9">
        <f t="array" ref="Q58">MIN(IF('Normen en duidingsklassen'!$E$13:$E$20&gt;$J58,'Normen en duidingsklassen'!$E$13:$E$20))</f>
        <v>1.111111111111111E-5</v>
      </c>
      <c r="R58" s="9">
        <f>IFERROR(MATCH($Q58,'Normen en duidingsklassen'!$E$13:$E$20),1)</f>
        <v>1</v>
      </c>
      <c r="S58" s="9" t="str">
        <f>INDEX('Normen en duidingsklassen'!$D$13:$D$20,R58)</f>
        <v>+III</v>
      </c>
      <c r="T58" s="12" t="b">
        <f t="shared" si="5"/>
        <v>0</v>
      </c>
    </row>
    <row r="59" spans="2:20" x14ac:dyDescent="0.25">
      <c r="B59" s="8"/>
      <c r="C59" s="9"/>
      <c r="D59" s="9"/>
      <c r="E59" s="23"/>
      <c r="F59" s="8"/>
      <c r="G59" s="26"/>
      <c r="H59" s="8"/>
      <c r="I59" s="26"/>
      <c r="J59" s="10"/>
      <c r="K59" s="32"/>
      <c r="M59" s="31">
        <f t="shared" si="6"/>
        <v>1</v>
      </c>
      <c r="N59" s="10">
        <f t="shared" si="7"/>
        <v>1</v>
      </c>
      <c r="O59" s="10">
        <f t="shared" si="8"/>
        <v>0</v>
      </c>
      <c r="P59" s="10">
        <f t="shared" si="9"/>
        <v>0</v>
      </c>
      <c r="Q59" s="9">
        <f t="array" ref="Q59">MIN(IF('Normen en duidingsklassen'!$E$13:$E$20&gt;$J59,'Normen en duidingsklassen'!$E$13:$E$20))</f>
        <v>1.111111111111111E-5</v>
      </c>
      <c r="R59" s="9">
        <f>IFERROR(MATCH($Q59,'Normen en duidingsklassen'!$E$13:$E$20),1)</f>
        <v>1</v>
      </c>
      <c r="S59" s="9" t="str">
        <f>INDEX('Normen en duidingsklassen'!$D$13:$D$20,R59)</f>
        <v>+III</v>
      </c>
      <c r="T59" s="12" t="b">
        <f t="shared" si="5"/>
        <v>0</v>
      </c>
    </row>
    <row r="60" spans="2:20" x14ac:dyDescent="0.25">
      <c r="B60" s="8"/>
      <c r="C60" s="9"/>
      <c r="D60" s="9"/>
      <c r="E60" s="23"/>
      <c r="F60" s="8"/>
      <c r="G60" s="26"/>
      <c r="H60" s="8"/>
      <c r="I60" s="26"/>
      <c r="J60" s="10"/>
      <c r="K60" s="32"/>
      <c r="M60" s="31">
        <f t="shared" si="6"/>
        <v>1</v>
      </c>
      <c r="N60" s="10">
        <f t="shared" si="7"/>
        <v>1</v>
      </c>
      <c r="O60" s="10">
        <f t="shared" si="8"/>
        <v>0</v>
      </c>
      <c r="P60" s="10">
        <f t="shared" si="9"/>
        <v>0</v>
      </c>
      <c r="Q60" s="9">
        <f t="array" ref="Q60">MIN(IF('Normen en duidingsklassen'!$E$13:$E$20&gt;$J60,'Normen en duidingsklassen'!$E$13:$E$20))</f>
        <v>1.111111111111111E-5</v>
      </c>
      <c r="R60" s="9">
        <f>IFERROR(MATCH($Q60,'Normen en duidingsklassen'!$E$13:$E$20),1)</f>
        <v>1</v>
      </c>
      <c r="S60" s="9" t="str">
        <f>INDEX('Normen en duidingsklassen'!$D$13:$D$20,R60)</f>
        <v>+III</v>
      </c>
      <c r="T60" s="12" t="b">
        <f t="shared" si="5"/>
        <v>0</v>
      </c>
    </row>
    <row r="61" spans="2:20" x14ac:dyDescent="0.25">
      <c r="B61" s="8"/>
      <c r="C61" s="9"/>
      <c r="D61" s="9"/>
      <c r="E61" s="23"/>
      <c r="F61" s="8"/>
      <c r="G61" s="26"/>
      <c r="H61" s="8"/>
      <c r="I61" s="26"/>
      <c r="J61" s="10"/>
      <c r="K61" s="32"/>
      <c r="M61" s="31">
        <f t="shared" si="6"/>
        <v>1</v>
      </c>
      <c r="N61" s="10">
        <f t="shared" si="7"/>
        <v>1</v>
      </c>
      <c r="O61" s="10">
        <f t="shared" si="8"/>
        <v>0</v>
      </c>
      <c r="P61" s="10">
        <f t="shared" si="9"/>
        <v>0</v>
      </c>
      <c r="Q61" s="9">
        <f t="array" ref="Q61">MIN(IF('Normen en duidingsklassen'!$E$13:$E$20&gt;$J61,'Normen en duidingsklassen'!$E$13:$E$20))</f>
        <v>1.111111111111111E-5</v>
      </c>
      <c r="R61" s="9">
        <f>IFERROR(MATCH($Q61,'Normen en duidingsklassen'!$E$13:$E$20),1)</f>
        <v>1</v>
      </c>
      <c r="S61" s="9" t="str">
        <f>INDEX('Normen en duidingsklassen'!$D$13:$D$20,R61)</f>
        <v>+III</v>
      </c>
      <c r="T61" s="12" t="b">
        <f t="shared" si="5"/>
        <v>0</v>
      </c>
    </row>
    <row r="62" spans="2:20" x14ac:dyDescent="0.25">
      <c r="B62" s="8"/>
      <c r="C62" s="9"/>
      <c r="D62" s="9"/>
      <c r="E62" s="23"/>
      <c r="F62" s="8"/>
      <c r="G62" s="26"/>
      <c r="H62" s="8"/>
      <c r="I62" s="26"/>
      <c r="J62" s="10"/>
      <c r="K62" s="32"/>
      <c r="M62" s="31">
        <f t="shared" si="6"/>
        <v>1</v>
      </c>
      <c r="N62" s="10">
        <f t="shared" si="7"/>
        <v>1</v>
      </c>
      <c r="O62" s="10">
        <f t="shared" si="8"/>
        <v>0</v>
      </c>
      <c r="P62" s="10">
        <f t="shared" si="9"/>
        <v>0</v>
      </c>
      <c r="Q62" s="9">
        <f t="array" ref="Q62">MIN(IF('Normen en duidingsklassen'!$E$13:$E$20&gt;$J62,'Normen en duidingsklassen'!$E$13:$E$20))</f>
        <v>1.111111111111111E-5</v>
      </c>
      <c r="R62" s="9">
        <f>IFERROR(MATCH($Q62,'Normen en duidingsklassen'!$E$13:$E$20),1)</f>
        <v>1</v>
      </c>
      <c r="S62" s="9" t="str">
        <f>INDEX('Normen en duidingsklassen'!$D$13:$D$20,R62)</f>
        <v>+III</v>
      </c>
      <c r="T62" s="12" t="b">
        <f t="shared" si="5"/>
        <v>0</v>
      </c>
    </row>
    <row r="63" spans="2:20" x14ac:dyDescent="0.25">
      <c r="B63" s="8"/>
      <c r="C63" s="9"/>
      <c r="D63" s="9"/>
      <c r="E63" s="23"/>
      <c r="F63" s="8"/>
      <c r="G63" s="26"/>
      <c r="H63" s="8"/>
      <c r="I63" s="26"/>
      <c r="J63" s="10"/>
      <c r="K63" s="32"/>
      <c r="M63" s="31">
        <f t="shared" si="1"/>
        <v>1</v>
      </c>
      <c r="N63" s="10">
        <f t="shared" si="2"/>
        <v>1</v>
      </c>
      <c r="O63" s="10">
        <f t="shared" si="3"/>
        <v>0</v>
      </c>
      <c r="P63" s="10">
        <f t="shared" si="4"/>
        <v>0</v>
      </c>
      <c r="Q63" s="9">
        <f t="array" ref="Q63">MIN(IF('Normen en duidingsklassen'!$E$13:$E$20&gt;$J63,'Normen en duidingsklassen'!$E$13:$E$20))</f>
        <v>1.111111111111111E-5</v>
      </c>
      <c r="R63" s="9">
        <f>IFERROR(MATCH($Q63,'Normen en duidingsklassen'!$E$13:$E$20),1)</f>
        <v>1</v>
      </c>
      <c r="S63" s="9" t="str">
        <f>INDEX('Normen en duidingsklassen'!$D$13:$D$20,R63)</f>
        <v>+III</v>
      </c>
      <c r="T63" s="12" t="b">
        <f t="shared" si="5"/>
        <v>0</v>
      </c>
    </row>
    <row r="64" spans="2:20" x14ac:dyDescent="0.25">
      <c r="B64" s="8"/>
      <c r="C64" s="9"/>
      <c r="D64" s="9"/>
      <c r="E64" s="23"/>
      <c r="F64" s="8"/>
      <c r="G64" s="26"/>
      <c r="H64" s="8"/>
      <c r="I64" s="26"/>
      <c r="J64" s="10"/>
      <c r="K64" s="32"/>
      <c r="M64" s="31">
        <f t="shared" si="1"/>
        <v>1</v>
      </c>
      <c r="N64" s="10">
        <f t="shared" si="2"/>
        <v>1</v>
      </c>
      <c r="O64" s="10">
        <f t="shared" si="3"/>
        <v>0</v>
      </c>
      <c r="P64" s="10">
        <f t="shared" si="4"/>
        <v>0</v>
      </c>
      <c r="Q64" s="9">
        <f t="array" ref="Q64">MIN(IF('Normen en duidingsklassen'!$E$13:$E$20&gt;$J64,'Normen en duidingsklassen'!$E$13:$E$20))</f>
        <v>1.111111111111111E-5</v>
      </c>
      <c r="R64" s="9">
        <f>IFERROR(MATCH($Q64,'Normen en duidingsklassen'!$E$13:$E$20),1)</f>
        <v>1</v>
      </c>
      <c r="S64" s="9" t="str">
        <f>INDEX('Normen en duidingsklassen'!$D$13:$D$20,R64)</f>
        <v>+III</v>
      </c>
      <c r="T64" s="12" t="b">
        <f t="shared" si="5"/>
        <v>0</v>
      </c>
    </row>
    <row r="65" spans="2:20" x14ac:dyDescent="0.25">
      <c r="B65" s="8"/>
      <c r="C65" s="9"/>
      <c r="D65" s="9"/>
      <c r="E65" s="23"/>
      <c r="F65" s="8"/>
      <c r="G65" s="26"/>
      <c r="H65" s="8"/>
      <c r="I65" s="26"/>
      <c r="J65" s="10"/>
      <c r="K65" s="32"/>
      <c r="M65" s="31">
        <f t="shared" si="1"/>
        <v>1</v>
      </c>
      <c r="N65" s="10">
        <f t="shared" si="2"/>
        <v>1</v>
      </c>
      <c r="O65" s="10">
        <f t="shared" si="3"/>
        <v>0</v>
      </c>
      <c r="P65" s="10">
        <f t="shared" si="4"/>
        <v>0</v>
      </c>
      <c r="Q65" s="9">
        <f t="array" ref="Q65">MIN(IF('Normen en duidingsklassen'!$E$13:$E$20&gt;$J65,'Normen en duidingsklassen'!$E$13:$E$20))</f>
        <v>1.111111111111111E-5</v>
      </c>
      <c r="R65" s="9">
        <f>IFERROR(MATCH($Q65,'Normen en duidingsklassen'!$E$13:$E$20),1)</f>
        <v>1</v>
      </c>
      <c r="S65" s="9" t="str">
        <f>INDEX('Normen en duidingsklassen'!$D$13:$D$20,R65)</f>
        <v>+III</v>
      </c>
      <c r="T65" s="12" t="b">
        <f t="shared" si="5"/>
        <v>0</v>
      </c>
    </row>
    <row r="66" spans="2:20" x14ac:dyDescent="0.25">
      <c r="B66" s="8"/>
      <c r="C66" s="9"/>
      <c r="D66" s="9"/>
      <c r="E66" s="23"/>
      <c r="F66" s="8"/>
      <c r="G66" s="26"/>
      <c r="H66" s="8"/>
      <c r="I66" s="26"/>
      <c r="J66" s="10"/>
      <c r="K66" s="32"/>
      <c r="M66" s="31">
        <f t="shared" si="1"/>
        <v>1</v>
      </c>
      <c r="N66" s="10">
        <f t="shared" si="2"/>
        <v>1</v>
      </c>
      <c r="O66" s="10">
        <f t="shared" si="3"/>
        <v>0</v>
      </c>
      <c r="P66" s="10">
        <f t="shared" si="4"/>
        <v>0</v>
      </c>
      <c r="Q66" s="9">
        <f t="array" ref="Q66">MIN(IF('Normen en duidingsklassen'!$E$13:$E$20&gt;$J66,'Normen en duidingsklassen'!$E$13:$E$20))</f>
        <v>1.111111111111111E-5</v>
      </c>
      <c r="R66" s="9">
        <f>IFERROR(MATCH($Q66,'Normen en duidingsklassen'!$E$13:$E$20),1)</f>
        <v>1</v>
      </c>
      <c r="S66" s="9" t="str">
        <f>INDEX('Normen en duidingsklassen'!$D$13:$D$20,R66)</f>
        <v>+III</v>
      </c>
      <c r="T66" s="12" t="b">
        <f t="shared" si="5"/>
        <v>0</v>
      </c>
    </row>
    <row r="67" spans="2:20" x14ac:dyDescent="0.25">
      <c r="B67" s="8"/>
      <c r="C67" s="9"/>
      <c r="D67" s="9"/>
      <c r="E67" s="23"/>
      <c r="F67" s="8"/>
      <c r="G67" s="26"/>
      <c r="H67" s="8"/>
      <c r="I67" s="26"/>
      <c r="J67" s="10"/>
      <c r="K67" s="32"/>
      <c r="M67" s="31">
        <f t="shared" si="1"/>
        <v>1</v>
      </c>
      <c r="N67" s="10">
        <f t="shared" si="2"/>
        <v>1</v>
      </c>
      <c r="O67" s="10">
        <f t="shared" si="3"/>
        <v>0</v>
      </c>
      <c r="P67" s="10">
        <f t="shared" si="4"/>
        <v>0</v>
      </c>
      <c r="Q67" s="9">
        <f t="array" ref="Q67">MIN(IF('Normen en duidingsklassen'!$E$13:$E$20&gt;$J67,'Normen en duidingsklassen'!$E$13:$E$20))</f>
        <v>1.111111111111111E-5</v>
      </c>
      <c r="R67" s="9">
        <f>IFERROR(MATCH($Q67,'Normen en duidingsklassen'!$E$13:$E$20),1)</f>
        <v>1</v>
      </c>
      <c r="S67" s="9" t="str">
        <f>INDEX('Normen en duidingsklassen'!$D$13:$D$20,R67)</f>
        <v>+III</v>
      </c>
      <c r="T67" s="12" t="b">
        <f t="shared" si="5"/>
        <v>0</v>
      </c>
    </row>
    <row r="68" spans="2:20" x14ac:dyDescent="0.25">
      <c r="B68" s="8"/>
      <c r="C68" s="9"/>
      <c r="D68" s="9"/>
      <c r="E68" s="23"/>
      <c r="F68" s="8"/>
      <c r="G68" s="26"/>
      <c r="H68" s="8"/>
      <c r="I68" s="26"/>
      <c r="J68" s="10"/>
      <c r="K68" s="32"/>
      <c r="M68" s="31">
        <f t="shared" si="1"/>
        <v>1</v>
      </c>
      <c r="N68" s="10">
        <f t="shared" si="2"/>
        <v>1</v>
      </c>
      <c r="O68" s="10">
        <f t="shared" si="3"/>
        <v>0</v>
      </c>
      <c r="P68" s="10">
        <f t="shared" si="4"/>
        <v>0</v>
      </c>
      <c r="Q68" s="9">
        <f t="array" ref="Q68">MIN(IF('Normen en duidingsklassen'!$E$13:$E$20&gt;$J68,'Normen en duidingsklassen'!$E$13:$E$20))</f>
        <v>1.111111111111111E-5</v>
      </c>
      <c r="R68" s="9">
        <f>IFERROR(MATCH($Q68,'Normen en duidingsklassen'!$E$13:$E$20),1)</f>
        <v>1</v>
      </c>
      <c r="S68" s="9" t="str">
        <f>INDEX('Normen en duidingsklassen'!$D$13:$D$20,R68)</f>
        <v>+III</v>
      </c>
      <c r="T68" s="12" t="b">
        <f t="shared" si="5"/>
        <v>0</v>
      </c>
    </row>
    <row r="69" spans="2:20" x14ac:dyDescent="0.25">
      <c r="B69" s="8"/>
      <c r="C69" s="9"/>
      <c r="D69" s="9"/>
      <c r="E69" s="23"/>
      <c r="F69" s="8"/>
      <c r="G69" s="26"/>
      <c r="H69" s="8"/>
      <c r="I69" s="26"/>
      <c r="J69" s="10"/>
      <c r="K69" s="32"/>
      <c r="M69" s="31">
        <f t="shared" si="1"/>
        <v>1</v>
      </c>
      <c r="N69" s="10">
        <f t="shared" si="2"/>
        <v>1</v>
      </c>
      <c r="O69" s="10">
        <f t="shared" si="3"/>
        <v>0</v>
      </c>
      <c r="P69" s="10">
        <f t="shared" si="4"/>
        <v>0</v>
      </c>
      <c r="Q69" s="9">
        <f t="array" ref="Q69">MIN(IF('Normen en duidingsklassen'!$E$13:$E$20&gt;$J69,'Normen en duidingsklassen'!$E$13:$E$20))</f>
        <v>1.111111111111111E-5</v>
      </c>
      <c r="R69" s="9">
        <f>IFERROR(MATCH($Q69,'Normen en duidingsklassen'!$E$13:$E$20),1)</f>
        <v>1</v>
      </c>
      <c r="S69" s="9" t="str">
        <f>INDEX('Normen en duidingsklassen'!$D$13:$D$20,R69)</f>
        <v>+III</v>
      </c>
      <c r="T69" s="12" t="b">
        <f t="shared" si="5"/>
        <v>0</v>
      </c>
    </row>
    <row r="70" spans="2:20" x14ac:dyDescent="0.25">
      <c r="B70" s="8"/>
      <c r="C70" s="9"/>
      <c r="D70" s="9"/>
      <c r="E70" s="23"/>
      <c r="F70" s="8"/>
      <c r="G70" s="26"/>
      <c r="H70" s="8"/>
      <c r="I70" s="26"/>
      <c r="J70" s="10"/>
      <c r="K70" s="32"/>
      <c r="M70" s="31"/>
      <c r="N70" s="10"/>
      <c r="O70" s="10"/>
      <c r="P70" s="10"/>
      <c r="Q70" s="9"/>
      <c r="R70" s="9"/>
      <c r="S70" s="9"/>
      <c r="T70" s="12"/>
    </row>
    <row r="71" spans="2:20" ht="15.75" thickBot="1" x14ac:dyDescent="0.3">
      <c r="B71" s="13"/>
      <c r="C71" s="14"/>
      <c r="D71" s="14"/>
      <c r="E71" s="24"/>
      <c r="F71" s="13"/>
      <c r="G71" s="27"/>
      <c r="H71" s="13"/>
      <c r="I71" s="27"/>
      <c r="J71" s="15"/>
      <c r="K71" s="34"/>
      <c r="M71" s="33"/>
      <c r="N71" s="15"/>
      <c r="O71" s="15"/>
      <c r="P71" s="15"/>
      <c r="Q71" s="14"/>
      <c r="R71" s="14"/>
      <c r="S71" s="14"/>
      <c r="T71" s="17"/>
    </row>
    <row r="72" spans="2:20" x14ac:dyDescent="0.25">
      <c r="M72" s="1"/>
    </row>
    <row r="73" spans="2:20" x14ac:dyDescent="0.25">
      <c r="M73" s="1"/>
    </row>
  </sheetData>
  <conditionalFormatting sqref="G11:G71">
    <cfRule type="expression" dxfId="81" priority="11">
      <formula>IF($E11="Nee",TRUE,FALSE)</formula>
    </cfRule>
  </conditionalFormatting>
  <conditionalFormatting sqref="I11:I71">
    <cfRule type="expression" dxfId="80" priority="10">
      <formula>IF($H11="Nee",TRUE,FALSE)</formula>
    </cfRule>
  </conditionalFormatting>
  <conditionalFormatting sqref="K11:K71">
    <cfRule type="cellIs" dxfId="79" priority="1" operator="equal">
      <formula>"0"</formula>
    </cfRule>
    <cfRule type="cellIs" dxfId="78" priority="2" operator="equal">
      <formula>"ND"</formula>
    </cfRule>
    <cfRule type="cellIs" dxfId="77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0" operator="endsWith" id="{66C1998D-15BB-4F32-86A4-1C542E19908B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1" operator="endsWith" id="{6418FE22-99A5-4340-8D15-7412BDDECB23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2" operator="endsWith" id="{2E1F4C73-7BF4-44FB-95BB-E1E18C41151A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3" operator="endsWith" id="{F6D5C182-9535-4ABE-A15A-43A844BD5583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34" operator="containsText" id="{A8878CEC-0269-4E5C-8639-1D28F9774243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35" operator="containsText" id="{EBB6C8A2-6184-4577-852F-E10D11AB01B0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K11:K71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942F4B2-BBED-4C36-B535-6E749A241475}">
          <x14:formula1>
            <xm:f>Informatiepagina!$B$15:$B$17</xm:f>
          </x14:formula1>
          <xm:sqref>E72:E87 F11:F71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FA3C0E-3A5C-4A61-A32F-6BC05AD0EB33}">
  <dimension ref="B2:U118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1" customWidth="1"/>
    <col min="10" max="10" width="12.85546875" customWidth="1"/>
    <col min="11" max="11" width="29.28515625" customWidth="1"/>
    <col min="16" max="16" width="12" bestFit="1" customWidth="1"/>
    <col min="19" max="19" width="9.7109375" customWidth="1"/>
    <col min="20" max="20" width="22.85546875" bestFit="1" customWidth="1"/>
  </cols>
  <sheetData>
    <row r="2" spans="2:21" ht="15.75" thickBot="1" x14ac:dyDescent="0.3">
      <c r="B2" s="2" t="s">
        <v>57</v>
      </c>
      <c r="C2" s="2" t="s">
        <v>77</v>
      </c>
    </row>
    <row r="3" spans="2:21" x14ac:dyDescent="0.25">
      <c r="B3" s="36" t="s">
        <v>52</v>
      </c>
      <c r="C3" s="7">
        <v>2</v>
      </c>
    </row>
    <row r="4" spans="2:21" x14ac:dyDescent="0.25">
      <c r="B4" s="40" t="s">
        <v>202</v>
      </c>
      <c r="C4" s="12" t="s">
        <v>29</v>
      </c>
    </row>
    <row r="5" spans="2:21" x14ac:dyDescent="0.25">
      <c r="B5" s="40" t="s">
        <v>55</v>
      </c>
      <c r="C5" s="26">
        <f>IFERROR(MIN(1-PRODUCT(M11:M114),MAX(O11:O114)),"GR")</f>
        <v>1.9479999999999999E-4</v>
      </c>
    </row>
    <row r="6" spans="2:21" x14ac:dyDescent="0.25">
      <c r="B6" s="40" t="s">
        <v>49</v>
      </c>
      <c r="C6" s="26">
        <f>MIN(1-PRODUCT(N11:N114),MAX(P11:P114))</f>
        <v>1.9479999999999999E-4</v>
      </c>
    </row>
    <row r="7" spans="2:21" ht="15.75" thickBot="1" x14ac:dyDescent="0.3">
      <c r="B7" s="41" t="s">
        <v>56</v>
      </c>
      <c r="C7" s="17" t="str">
        <f>IF(1-PRODUCT(N114:N114)&gt;MAX(P114:P114),"Ja","Nee")</f>
        <v>Nee</v>
      </c>
    </row>
    <row r="9" spans="2:21" ht="15.75" thickBot="1" x14ac:dyDescent="0.3">
      <c r="M9" t="s">
        <v>74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53</v>
      </c>
      <c r="P10" s="37" t="s">
        <v>54</v>
      </c>
      <c r="Q10" s="38" t="s">
        <v>71</v>
      </c>
      <c r="R10" s="38" t="s">
        <v>72</v>
      </c>
      <c r="S10" s="4"/>
      <c r="T10" s="39" t="s">
        <v>73</v>
      </c>
      <c r="U10" s="35"/>
    </row>
    <row r="11" spans="2:21" x14ac:dyDescent="0.25">
      <c r="B11" s="71" t="s">
        <v>8</v>
      </c>
      <c r="C11" s="67">
        <v>0</v>
      </c>
      <c r="D11" s="73">
        <v>0.63800000000000001</v>
      </c>
      <c r="E11" s="68" t="s">
        <v>28</v>
      </c>
      <c r="F11" s="71" t="s">
        <v>33</v>
      </c>
      <c r="G11" s="75"/>
      <c r="H11" s="71" t="s">
        <v>28</v>
      </c>
      <c r="I11" s="75">
        <v>2.6299999999999999E-5</v>
      </c>
      <c r="J11" s="80">
        <f>IF($E11="Nee",0,IF(ISNUMBER(I11),I11,IF(ISNUMBER(G11),G11,"-")))</f>
        <v>2.6299999999999999E-5</v>
      </c>
      <c r="K11" s="73" t="str">
        <f t="shared" ref="K11:K112" si="0">IF(ISNUMBER($J11),S11,IF($T11,"D","ND"))</f>
        <v>+II</v>
      </c>
      <c r="L11" s="2"/>
      <c r="M11" s="31">
        <f t="shared" ref="M11:M112" si="1">IF(AND(F11="Geen faalkans",H11="Nee"),1,1-J11)</f>
        <v>0.99997369999999997</v>
      </c>
      <c r="N11" s="10">
        <f t="shared" ref="N11:N112" si="2">IF(J11="-",1,M11)</f>
        <v>0.99997369999999997</v>
      </c>
      <c r="O11" s="10">
        <f t="shared" ref="O11:O112" si="3">IF(AND(F11="Geen faalkans",H11="Nee"),0,J11*$C$3)</f>
        <v>5.2599999999999998E-5</v>
      </c>
      <c r="P11" s="10">
        <f t="shared" ref="P11:P112" si="4">IF(J11="-",0,O11)</f>
        <v>5.2599999999999998E-5</v>
      </c>
      <c r="Q11" s="9">
        <f t="array" ref="Q11">MIN(IF('Normen en duidingsklassen'!$E$13:$E$20&gt;$J11,'Normen en duidingsklassen'!$E$13:$E$20))</f>
        <v>3.3333333333333335E-5</v>
      </c>
      <c r="R11" s="9">
        <f>IFERROR(MATCH($Q11,'Normen en duidingsklassen'!$E$13:$E$20),1)</f>
        <v>2</v>
      </c>
      <c r="S11" s="9" t="str">
        <f>INDEX('Normen en duidingsklassen'!$D$13:$D$20,R11)</f>
        <v>+II</v>
      </c>
      <c r="T11" s="12" t="b">
        <f>IF($E11="Ja",IF($H11="Ja",NOT(ISNUMBER(#REF!)),FALSE),FALSE)</f>
        <v>1</v>
      </c>
      <c r="U11" s="35"/>
    </row>
    <row r="12" spans="2:21" x14ac:dyDescent="0.25">
      <c r="B12" s="72" t="s">
        <v>9</v>
      </c>
      <c r="C12" s="69">
        <v>0.63800000000000001</v>
      </c>
      <c r="D12" s="74">
        <v>0.83599999999999997</v>
      </c>
      <c r="E12" s="70" t="s">
        <v>28</v>
      </c>
      <c r="F12" s="72" t="s">
        <v>32</v>
      </c>
      <c r="G12" s="78">
        <v>2.34E-6</v>
      </c>
      <c r="H12" s="72" t="s">
        <v>29</v>
      </c>
      <c r="I12" s="66"/>
      <c r="J12" s="81">
        <f t="shared" ref="J12:J112" si="5">IF($E12="Nee",0,IF(ISNUMBER(I12),I12,IF(ISNUMBER(G12),G12,"-")))</f>
        <v>2.34E-6</v>
      </c>
      <c r="K12" s="74" t="str">
        <f t="shared" si="0"/>
        <v>+III</v>
      </c>
      <c r="L12" s="2"/>
      <c r="M12" s="31">
        <f t="shared" si="1"/>
        <v>0.99999766000000001</v>
      </c>
      <c r="N12" s="10">
        <f t="shared" si="2"/>
        <v>0.99999766000000001</v>
      </c>
      <c r="O12" s="10">
        <f t="shared" si="3"/>
        <v>4.6800000000000001E-6</v>
      </c>
      <c r="P12" s="10">
        <f t="shared" si="4"/>
        <v>4.6800000000000001E-6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>IF($E12="Ja",IF($H12="Ja",NOT(ISNUMBER(#REF!)),FALSE),FALSE)</f>
        <v>0</v>
      </c>
      <c r="U12" s="35"/>
    </row>
    <row r="13" spans="2:21" x14ac:dyDescent="0.25">
      <c r="B13" s="72" t="s">
        <v>10</v>
      </c>
      <c r="C13" s="69">
        <v>0.83599999999999997</v>
      </c>
      <c r="D13" s="74">
        <v>1.038</v>
      </c>
      <c r="E13" s="70" t="s">
        <v>28</v>
      </c>
      <c r="F13" s="72" t="s">
        <v>32</v>
      </c>
      <c r="G13" s="78">
        <v>2.34E-6</v>
      </c>
      <c r="H13" s="72" t="s">
        <v>29</v>
      </c>
      <c r="I13" s="66"/>
      <c r="J13" s="81">
        <f t="shared" si="5"/>
        <v>2.34E-6</v>
      </c>
      <c r="K13" s="74" t="str">
        <f t="shared" si="0"/>
        <v>+III</v>
      </c>
      <c r="L13" s="2"/>
      <c r="M13" s="31">
        <f t="shared" si="1"/>
        <v>0.99999766000000001</v>
      </c>
      <c r="N13" s="10">
        <f t="shared" si="2"/>
        <v>0.99999766000000001</v>
      </c>
      <c r="O13" s="10">
        <f t="shared" si="3"/>
        <v>4.6800000000000001E-6</v>
      </c>
      <c r="P13" s="10">
        <f t="shared" si="4"/>
        <v>4.6800000000000001E-6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>IF($E13="Ja",IF($H13="Ja",NOT(ISNUMBER(#REF!)),FALSE),FALSE)</f>
        <v>0</v>
      </c>
      <c r="U13" s="35"/>
    </row>
    <row r="14" spans="2:21" x14ac:dyDescent="0.25">
      <c r="B14" s="72" t="s">
        <v>11</v>
      </c>
      <c r="C14" s="69">
        <v>1.038</v>
      </c>
      <c r="D14" s="74">
        <v>1.2390000000000001</v>
      </c>
      <c r="E14" s="70" t="s">
        <v>28</v>
      </c>
      <c r="F14" s="72" t="s">
        <v>32</v>
      </c>
      <c r="G14" s="78">
        <v>2.34E-6</v>
      </c>
      <c r="H14" s="72" t="s">
        <v>29</v>
      </c>
      <c r="I14" s="66"/>
      <c r="J14" s="81">
        <f t="shared" si="5"/>
        <v>2.34E-6</v>
      </c>
      <c r="K14" s="74" t="str">
        <f t="shared" si="0"/>
        <v>+III</v>
      </c>
      <c r="L14" s="2"/>
      <c r="M14" s="31">
        <f t="shared" si="1"/>
        <v>0.99999766000000001</v>
      </c>
      <c r="N14" s="10">
        <f t="shared" si="2"/>
        <v>0.99999766000000001</v>
      </c>
      <c r="O14" s="10">
        <f t="shared" si="3"/>
        <v>4.6800000000000001E-6</v>
      </c>
      <c r="P14" s="10">
        <f t="shared" si="4"/>
        <v>4.6800000000000001E-6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>IF($E14="Ja",IF($H14="Ja",NOT(ISNUMBER(#REF!)),FALSE),FALSE)</f>
        <v>0</v>
      </c>
      <c r="U14" s="35"/>
    </row>
    <row r="15" spans="2:21" x14ac:dyDescent="0.25">
      <c r="B15" s="72" t="s">
        <v>12</v>
      </c>
      <c r="C15" s="69">
        <v>1.2390000000000001</v>
      </c>
      <c r="D15" s="74">
        <v>1.4359999999999999</v>
      </c>
      <c r="E15" s="70" t="s">
        <v>28</v>
      </c>
      <c r="F15" s="72" t="s">
        <v>32</v>
      </c>
      <c r="G15" s="78">
        <v>2.34E-6</v>
      </c>
      <c r="H15" s="72" t="s">
        <v>29</v>
      </c>
      <c r="I15" s="66"/>
      <c r="J15" s="81">
        <f t="shared" si="5"/>
        <v>2.34E-6</v>
      </c>
      <c r="K15" s="74" t="str">
        <f t="shared" si="0"/>
        <v>+III</v>
      </c>
      <c r="L15" s="2"/>
      <c r="M15" s="31">
        <f t="shared" si="1"/>
        <v>0.99999766000000001</v>
      </c>
      <c r="N15" s="10">
        <f t="shared" si="2"/>
        <v>0.99999766000000001</v>
      </c>
      <c r="O15" s="10">
        <f t="shared" si="3"/>
        <v>4.6800000000000001E-6</v>
      </c>
      <c r="P15" s="10">
        <f t="shared" si="4"/>
        <v>4.6800000000000001E-6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>IF($E15="Ja",IF($H15="Ja",NOT(ISNUMBER(#REF!)),FALSE),FALSE)</f>
        <v>0</v>
      </c>
      <c r="U15" s="35"/>
    </row>
    <row r="16" spans="2:21" x14ac:dyDescent="0.25">
      <c r="B16" s="72" t="s">
        <v>13</v>
      </c>
      <c r="C16" s="69">
        <v>1.4359999999999999</v>
      </c>
      <c r="D16" s="74">
        <v>1.631</v>
      </c>
      <c r="E16" s="70" t="s">
        <v>28</v>
      </c>
      <c r="F16" s="72" t="s">
        <v>32</v>
      </c>
      <c r="G16" s="74">
        <v>2.3400000000000001E-8</v>
      </c>
      <c r="H16" s="72" t="s">
        <v>29</v>
      </c>
      <c r="I16" s="66"/>
      <c r="J16" s="81">
        <f t="shared" si="5"/>
        <v>2.3400000000000001E-8</v>
      </c>
      <c r="K16" s="74" t="str">
        <f t="shared" si="0"/>
        <v>+III</v>
      </c>
      <c r="L16" s="2"/>
      <c r="M16" s="31">
        <f t="shared" si="1"/>
        <v>0.99999997659999995</v>
      </c>
      <c r="N16" s="10">
        <f t="shared" si="2"/>
        <v>0.99999997659999995</v>
      </c>
      <c r="O16" s="10">
        <f t="shared" si="3"/>
        <v>4.6800000000000002E-8</v>
      </c>
      <c r="P16" s="10">
        <f t="shared" si="4"/>
        <v>4.6800000000000002E-8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>IF($E16="Ja",IF($H16="Ja",NOT(ISNUMBER(#REF!)),FALSE),FALSE)</f>
        <v>0</v>
      </c>
      <c r="U16" s="35"/>
    </row>
    <row r="17" spans="2:21" x14ac:dyDescent="0.25">
      <c r="B17" s="72" t="s">
        <v>14</v>
      </c>
      <c r="C17" s="69">
        <v>1.631</v>
      </c>
      <c r="D17" s="74">
        <v>1.8280000000000001</v>
      </c>
      <c r="E17" s="70" t="s">
        <v>28</v>
      </c>
      <c r="F17" s="72" t="s">
        <v>32</v>
      </c>
      <c r="G17" s="74">
        <v>2.3400000000000001E-8</v>
      </c>
      <c r="H17" s="72" t="s">
        <v>29</v>
      </c>
      <c r="I17" s="66"/>
      <c r="J17" s="81">
        <f t="shared" si="5"/>
        <v>2.3400000000000001E-8</v>
      </c>
      <c r="K17" s="74" t="str">
        <f t="shared" si="0"/>
        <v>+III</v>
      </c>
      <c r="L17" s="2"/>
      <c r="M17" s="31">
        <f t="shared" si="1"/>
        <v>0.99999997659999995</v>
      </c>
      <c r="N17" s="10">
        <f t="shared" si="2"/>
        <v>0.99999997659999995</v>
      </c>
      <c r="O17" s="10">
        <f t="shared" si="3"/>
        <v>4.6800000000000002E-8</v>
      </c>
      <c r="P17" s="10">
        <f t="shared" si="4"/>
        <v>4.6800000000000002E-8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>IF($E17="Ja",IF($H17="Ja",NOT(ISNUMBER(#REF!)),FALSE),FALSE)</f>
        <v>0</v>
      </c>
      <c r="U17" s="35"/>
    </row>
    <row r="18" spans="2:21" x14ac:dyDescent="0.25">
      <c r="B18" s="72" t="s">
        <v>15</v>
      </c>
      <c r="C18" s="69">
        <v>1.8280000000000001</v>
      </c>
      <c r="D18" s="74">
        <v>2.028</v>
      </c>
      <c r="E18" s="70" t="s">
        <v>28</v>
      </c>
      <c r="F18" s="72" t="s">
        <v>32</v>
      </c>
      <c r="G18" s="74">
        <v>2.3400000000000001E-8</v>
      </c>
      <c r="H18" s="72" t="s">
        <v>29</v>
      </c>
      <c r="I18" s="66"/>
      <c r="J18" s="81">
        <f t="shared" si="5"/>
        <v>2.3400000000000001E-8</v>
      </c>
      <c r="K18" s="74" t="str">
        <f t="shared" si="0"/>
        <v>+III</v>
      </c>
      <c r="L18" s="2"/>
      <c r="M18" s="31">
        <f t="shared" si="1"/>
        <v>0.99999997659999995</v>
      </c>
      <c r="N18" s="10">
        <f t="shared" si="2"/>
        <v>0.99999997659999995</v>
      </c>
      <c r="O18" s="10">
        <f t="shared" si="3"/>
        <v>4.6800000000000002E-8</v>
      </c>
      <c r="P18" s="10">
        <f t="shared" si="4"/>
        <v>4.6800000000000002E-8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>IF($E18="Ja",IF($H18="Ja",NOT(ISNUMBER(#REF!)),FALSE),FALSE)</f>
        <v>0</v>
      </c>
      <c r="U18" s="35"/>
    </row>
    <row r="19" spans="2:21" x14ac:dyDescent="0.25">
      <c r="B19" s="72" t="s">
        <v>16</v>
      </c>
      <c r="C19" s="69">
        <v>2.028</v>
      </c>
      <c r="D19" s="74">
        <v>2.2290000000000001</v>
      </c>
      <c r="E19" s="70" t="s">
        <v>28</v>
      </c>
      <c r="F19" s="72" t="s">
        <v>32</v>
      </c>
      <c r="G19" s="74">
        <v>2.3400000000000001E-8</v>
      </c>
      <c r="H19" s="72" t="s">
        <v>29</v>
      </c>
      <c r="I19" s="66"/>
      <c r="J19" s="81">
        <f t="shared" si="5"/>
        <v>2.3400000000000001E-8</v>
      </c>
      <c r="K19" s="74" t="str">
        <f t="shared" si="0"/>
        <v>+III</v>
      </c>
      <c r="L19" s="2"/>
      <c r="M19" s="31">
        <f t="shared" si="1"/>
        <v>0.99999997659999995</v>
      </c>
      <c r="N19" s="10">
        <f t="shared" si="2"/>
        <v>0.99999997659999995</v>
      </c>
      <c r="O19" s="10">
        <f t="shared" si="3"/>
        <v>4.6800000000000002E-8</v>
      </c>
      <c r="P19" s="10">
        <f t="shared" si="4"/>
        <v>4.6800000000000002E-8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>IF($E19="Ja",IF($H19="Ja",NOT(ISNUMBER(#REF!)),FALSE),FALSE)</f>
        <v>0</v>
      </c>
      <c r="U19" s="35"/>
    </row>
    <row r="20" spans="2:21" x14ac:dyDescent="0.25">
      <c r="B20" s="72" t="s">
        <v>17</v>
      </c>
      <c r="C20" s="69">
        <v>2.2290000000000001</v>
      </c>
      <c r="D20" s="74">
        <v>2.4289999999999998</v>
      </c>
      <c r="E20" s="70" t="s">
        <v>28</v>
      </c>
      <c r="F20" s="72" t="s">
        <v>32</v>
      </c>
      <c r="G20" s="74">
        <v>2.3400000000000001E-8</v>
      </c>
      <c r="H20" s="72" t="s">
        <v>29</v>
      </c>
      <c r="I20" s="66"/>
      <c r="J20" s="81">
        <f t="shared" si="5"/>
        <v>2.3400000000000001E-8</v>
      </c>
      <c r="K20" s="74" t="str">
        <f t="shared" si="0"/>
        <v>+III</v>
      </c>
      <c r="L20" s="2"/>
      <c r="M20" s="31">
        <f t="shared" si="1"/>
        <v>0.99999997659999995</v>
      </c>
      <c r="N20" s="10">
        <f t="shared" si="2"/>
        <v>0.99999997659999995</v>
      </c>
      <c r="O20" s="10">
        <f t="shared" si="3"/>
        <v>4.6800000000000002E-8</v>
      </c>
      <c r="P20" s="10">
        <f t="shared" si="4"/>
        <v>4.6800000000000002E-8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>IF($E20="Ja",IF($H20="Ja",NOT(ISNUMBER(#REF!)),FALSE),FALSE)</f>
        <v>0</v>
      </c>
      <c r="U20" s="35"/>
    </row>
    <row r="21" spans="2:21" x14ac:dyDescent="0.25">
      <c r="B21" s="72" t="s">
        <v>18</v>
      </c>
      <c r="C21" s="69">
        <v>2.4289999999999998</v>
      </c>
      <c r="D21" s="74">
        <v>2.63</v>
      </c>
      <c r="E21" s="70" t="s">
        <v>28</v>
      </c>
      <c r="F21" s="72" t="s">
        <v>32</v>
      </c>
      <c r="G21" s="74">
        <v>2.3400000000000001E-8</v>
      </c>
      <c r="H21" s="72" t="s">
        <v>29</v>
      </c>
      <c r="I21" s="66"/>
      <c r="J21" s="81">
        <f t="shared" si="5"/>
        <v>2.3400000000000001E-8</v>
      </c>
      <c r="K21" s="74" t="str">
        <f t="shared" si="0"/>
        <v>+III</v>
      </c>
      <c r="L21" s="2"/>
      <c r="M21" s="31">
        <f t="shared" si="1"/>
        <v>0.99999997659999995</v>
      </c>
      <c r="N21" s="10">
        <f t="shared" si="2"/>
        <v>0.99999997659999995</v>
      </c>
      <c r="O21" s="10">
        <f t="shared" si="3"/>
        <v>4.6800000000000002E-8</v>
      </c>
      <c r="P21" s="10">
        <f t="shared" si="4"/>
        <v>4.6800000000000002E-8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>IF($E21="Ja",IF($H21="Ja",NOT(ISNUMBER(#REF!)),FALSE),FALSE)</f>
        <v>0</v>
      </c>
      <c r="U21" s="35"/>
    </row>
    <row r="22" spans="2:21" x14ac:dyDescent="0.25">
      <c r="B22" s="72" t="s">
        <v>19</v>
      </c>
      <c r="C22" s="69">
        <v>2.63</v>
      </c>
      <c r="D22" s="74">
        <v>2.83</v>
      </c>
      <c r="E22" s="70" t="s">
        <v>28</v>
      </c>
      <c r="F22" s="72" t="s">
        <v>32</v>
      </c>
      <c r="G22" s="74">
        <v>2.3400000000000001E-8</v>
      </c>
      <c r="H22" s="72" t="s">
        <v>29</v>
      </c>
      <c r="I22" s="66"/>
      <c r="J22" s="81">
        <f t="shared" si="5"/>
        <v>2.3400000000000001E-8</v>
      </c>
      <c r="K22" s="74" t="str">
        <f t="shared" si="0"/>
        <v>+III</v>
      </c>
      <c r="L22" s="2"/>
      <c r="M22" s="31">
        <f t="shared" si="1"/>
        <v>0.99999997659999995</v>
      </c>
      <c r="N22" s="10">
        <f t="shared" si="2"/>
        <v>0.99999997659999995</v>
      </c>
      <c r="O22" s="10">
        <f t="shared" si="3"/>
        <v>4.6800000000000002E-8</v>
      </c>
      <c r="P22" s="10">
        <f t="shared" si="4"/>
        <v>4.6800000000000002E-8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>IF($E22="Ja",IF($H22="Ja",NOT(ISNUMBER(#REF!)),FALSE),FALSE)</f>
        <v>0</v>
      </c>
      <c r="U22" s="35"/>
    </row>
    <row r="23" spans="2:21" x14ac:dyDescent="0.25">
      <c r="B23" s="72" t="s">
        <v>20</v>
      </c>
      <c r="C23" s="69">
        <v>2.83</v>
      </c>
      <c r="D23" s="74">
        <v>3.03</v>
      </c>
      <c r="E23" s="70" t="s">
        <v>28</v>
      </c>
      <c r="F23" s="72" t="s">
        <v>32</v>
      </c>
      <c r="G23" s="74">
        <v>2.3400000000000001E-8</v>
      </c>
      <c r="H23" s="72" t="s">
        <v>29</v>
      </c>
      <c r="I23" s="66"/>
      <c r="J23" s="81">
        <f t="shared" si="5"/>
        <v>2.3400000000000001E-8</v>
      </c>
      <c r="K23" s="74" t="str">
        <f t="shared" si="0"/>
        <v>+III</v>
      </c>
      <c r="L23" s="2"/>
      <c r="M23" s="31">
        <f t="shared" si="1"/>
        <v>0.99999997659999995</v>
      </c>
      <c r="N23" s="10">
        <f t="shared" si="2"/>
        <v>0.99999997659999995</v>
      </c>
      <c r="O23" s="10">
        <f t="shared" si="3"/>
        <v>4.6800000000000002E-8</v>
      </c>
      <c r="P23" s="10">
        <f t="shared" si="4"/>
        <v>4.6800000000000002E-8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>IF($E23="Ja",IF($H23="Ja",NOT(ISNUMBER(#REF!)),FALSE),FALSE)</f>
        <v>0</v>
      </c>
      <c r="U23" s="35"/>
    </row>
    <row r="24" spans="2:21" x14ac:dyDescent="0.25">
      <c r="B24" s="72" t="s">
        <v>21</v>
      </c>
      <c r="C24" s="69">
        <v>3.03</v>
      </c>
      <c r="D24" s="74">
        <v>3.234</v>
      </c>
      <c r="E24" s="70" t="s">
        <v>28</v>
      </c>
      <c r="F24" s="72" t="s">
        <v>32</v>
      </c>
      <c r="G24" s="74">
        <v>2.3400000000000001E-8</v>
      </c>
      <c r="H24" s="72" t="s">
        <v>29</v>
      </c>
      <c r="I24" s="66"/>
      <c r="J24" s="81">
        <f t="shared" si="5"/>
        <v>2.3400000000000001E-8</v>
      </c>
      <c r="K24" s="74" t="str">
        <f t="shared" si="0"/>
        <v>+III</v>
      </c>
      <c r="L24" s="2"/>
      <c r="M24" s="31">
        <f t="shared" si="1"/>
        <v>0.99999997659999995</v>
      </c>
      <c r="N24" s="10">
        <f t="shared" si="2"/>
        <v>0.99999997659999995</v>
      </c>
      <c r="O24" s="10">
        <f t="shared" si="3"/>
        <v>4.6800000000000002E-8</v>
      </c>
      <c r="P24" s="10">
        <f t="shared" si="4"/>
        <v>4.6800000000000002E-8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>IF($E24="Ja",IF($H24="Ja",NOT(ISNUMBER(#REF!)),FALSE),FALSE)</f>
        <v>0</v>
      </c>
      <c r="U24" s="35"/>
    </row>
    <row r="25" spans="2:21" x14ac:dyDescent="0.25">
      <c r="B25" s="72" t="s">
        <v>22</v>
      </c>
      <c r="C25" s="69">
        <v>3.234</v>
      </c>
      <c r="D25" s="74">
        <v>3.4359999999999999</v>
      </c>
      <c r="E25" s="70" t="s">
        <v>28</v>
      </c>
      <c r="F25" s="72" t="s">
        <v>32</v>
      </c>
      <c r="G25" s="74">
        <v>2.3400000000000001E-8</v>
      </c>
      <c r="H25" s="72" t="s">
        <v>29</v>
      </c>
      <c r="I25" s="66"/>
      <c r="J25" s="81">
        <f t="shared" si="5"/>
        <v>2.3400000000000001E-8</v>
      </c>
      <c r="K25" s="74" t="str">
        <f t="shared" si="0"/>
        <v>+III</v>
      </c>
      <c r="L25" s="2"/>
      <c r="M25" s="31">
        <f t="shared" si="1"/>
        <v>0.99999997659999995</v>
      </c>
      <c r="N25" s="10">
        <f t="shared" si="2"/>
        <v>0.99999997659999995</v>
      </c>
      <c r="O25" s="10">
        <f t="shared" si="3"/>
        <v>4.6800000000000002E-8</v>
      </c>
      <c r="P25" s="10">
        <f t="shared" si="4"/>
        <v>4.6800000000000002E-8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>IF($E25="Ja",IF($H25="Ja",NOT(ISNUMBER(#REF!)),FALSE),FALSE)</f>
        <v>0</v>
      </c>
      <c r="U25" s="35"/>
    </row>
    <row r="26" spans="2:21" x14ac:dyDescent="0.25">
      <c r="B26" s="72" t="s">
        <v>23</v>
      </c>
      <c r="C26" s="69">
        <v>3.4359999999999999</v>
      </c>
      <c r="D26" s="74">
        <v>3.6360000000000001</v>
      </c>
      <c r="E26" s="70" t="s">
        <v>28</v>
      </c>
      <c r="F26" s="72" t="s">
        <v>32</v>
      </c>
      <c r="G26" s="78">
        <v>2.34E-6</v>
      </c>
      <c r="H26" s="72" t="s">
        <v>29</v>
      </c>
      <c r="I26" s="66"/>
      <c r="J26" s="81">
        <f t="shared" si="5"/>
        <v>2.34E-6</v>
      </c>
      <c r="K26" s="74" t="str">
        <f t="shared" si="0"/>
        <v>+III</v>
      </c>
      <c r="L26" s="2"/>
      <c r="M26" s="31">
        <f t="shared" si="1"/>
        <v>0.99999766000000001</v>
      </c>
      <c r="N26" s="10">
        <f t="shared" si="2"/>
        <v>0.99999766000000001</v>
      </c>
      <c r="O26" s="10">
        <f t="shared" si="3"/>
        <v>4.6800000000000001E-6</v>
      </c>
      <c r="P26" s="10">
        <f t="shared" si="4"/>
        <v>4.6800000000000001E-6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>IF($E26="Ja",IF($H26="Ja",NOT(ISNUMBER(#REF!)),FALSE),FALSE)</f>
        <v>0</v>
      </c>
      <c r="U26" s="35"/>
    </row>
    <row r="27" spans="2:21" x14ac:dyDescent="0.25">
      <c r="B27" s="72" t="s">
        <v>24</v>
      </c>
      <c r="C27" s="69">
        <v>3.6360000000000001</v>
      </c>
      <c r="D27" s="74">
        <v>3.835</v>
      </c>
      <c r="E27" s="70" t="s">
        <v>28</v>
      </c>
      <c r="F27" s="72" t="s">
        <v>32</v>
      </c>
      <c r="G27" s="74">
        <v>2.3400000000000001E-8</v>
      </c>
      <c r="H27" s="72" t="s">
        <v>29</v>
      </c>
      <c r="I27" s="66"/>
      <c r="J27" s="81">
        <f t="shared" si="5"/>
        <v>2.3400000000000001E-8</v>
      </c>
      <c r="K27" s="74" t="str">
        <f t="shared" si="0"/>
        <v>+III</v>
      </c>
      <c r="L27" s="2"/>
      <c r="M27" s="31">
        <f t="shared" si="1"/>
        <v>0.99999997659999995</v>
      </c>
      <c r="N27" s="10">
        <f t="shared" si="2"/>
        <v>0.99999997659999995</v>
      </c>
      <c r="O27" s="10">
        <f t="shared" si="3"/>
        <v>4.6800000000000002E-8</v>
      </c>
      <c r="P27" s="10">
        <f t="shared" si="4"/>
        <v>4.6800000000000002E-8</v>
      </c>
      <c r="Q27" s="9">
        <f t="array" ref="Q27">MIN(IF('Normen en duidingsklassen'!$E$13:$E$20&gt;$J27,'Normen en duidingsklassen'!$E$13:$E$20))</f>
        <v>1.111111111111111E-5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>IF($E27="Ja",IF($H27="Ja",NOT(ISNUMBER(#REF!)),FALSE),FALSE)</f>
        <v>0</v>
      </c>
      <c r="U27" s="35"/>
    </row>
    <row r="28" spans="2:21" x14ac:dyDescent="0.25">
      <c r="B28" s="72" t="s">
        <v>25</v>
      </c>
      <c r="C28" s="69">
        <v>3.835</v>
      </c>
      <c r="D28" s="74">
        <v>4.032</v>
      </c>
      <c r="E28" s="70" t="s">
        <v>28</v>
      </c>
      <c r="F28" s="72" t="s">
        <v>32</v>
      </c>
      <c r="G28" s="74">
        <v>2.3400000000000001E-8</v>
      </c>
      <c r="H28" s="72" t="s">
        <v>29</v>
      </c>
      <c r="I28" s="66"/>
      <c r="J28" s="81">
        <f t="shared" si="5"/>
        <v>2.3400000000000001E-8</v>
      </c>
      <c r="K28" s="74" t="str">
        <f t="shared" si="0"/>
        <v>+III</v>
      </c>
      <c r="L28" s="2"/>
      <c r="M28" s="31">
        <f t="shared" si="1"/>
        <v>0.99999997659999995</v>
      </c>
      <c r="N28" s="10">
        <f t="shared" si="2"/>
        <v>0.99999997659999995</v>
      </c>
      <c r="O28" s="10">
        <f t="shared" si="3"/>
        <v>4.6800000000000002E-8</v>
      </c>
      <c r="P28" s="10">
        <f t="shared" si="4"/>
        <v>4.6800000000000002E-8</v>
      </c>
      <c r="Q28" s="9">
        <f t="array" ref="Q28">MIN(IF('Normen en duidingsklassen'!$E$13:$E$20&gt;$J28,'Normen en duidingsklassen'!$E$13:$E$20))</f>
        <v>1.111111111111111E-5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>IF($E28="Ja",IF($H28="Ja",NOT(ISNUMBER(#REF!)),FALSE),FALSE)</f>
        <v>0</v>
      </c>
      <c r="U28" s="35"/>
    </row>
    <row r="29" spans="2:21" x14ac:dyDescent="0.25">
      <c r="B29" s="72" t="s">
        <v>26</v>
      </c>
      <c r="C29" s="69">
        <v>4.032</v>
      </c>
      <c r="D29" s="74">
        <v>4.2309999999999999</v>
      </c>
      <c r="E29" s="70" t="s">
        <v>28</v>
      </c>
      <c r="F29" s="72" t="s">
        <v>32</v>
      </c>
      <c r="G29" s="74">
        <v>2.3400000000000001E-8</v>
      </c>
      <c r="H29" s="72" t="s">
        <v>29</v>
      </c>
      <c r="I29" s="66"/>
      <c r="J29" s="81">
        <f t="shared" si="5"/>
        <v>2.3400000000000001E-8</v>
      </c>
      <c r="K29" s="74" t="str">
        <f t="shared" si="0"/>
        <v>+III</v>
      </c>
      <c r="L29" s="2"/>
      <c r="M29" s="31">
        <f t="shared" si="1"/>
        <v>0.99999997659999995</v>
      </c>
      <c r="N29" s="10">
        <f t="shared" si="2"/>
        <v>0.99999997659999995</v>
      </c>
      <c r="O29" s="10">
        <f t="shared" si="3"/>
        <v>4.6800000000000002E-8</v>
      </c>
      <c r="P29" s="10">
        <f t="shared" si="4"/>
        <v>4.6800000000000002E-8</v>
      </c>
      <c r="Q29" s="9">
        <f t="array" ref="Q29">MIN(IF('Normen en duidingsklassen'!$E$13:$E$20&gt;$J29,'Normen en duidingsklassen'!$E$13:$E$20))</f>
        <v>1.111111111111111E-5</v>
      </c>
      <c r="R29" s="9">
        <f>IFERROR(MATCH($Q29,'Normen en duidingsklassen'!$E$13:$E$20),1)</f>
        <v>1</v>
      </c>
      <c r="S29" s="9" t="str">
        <f>INDEX('Normen en duidingsklassen'!$D$13:$D$20,R29)</f>
        <v>+III</v>
      </c>
      <c r="T29" s="12" t="b">
        <f>IF($E29="Ja",IF($H29="Ja",NOT(ISNUMBER(#REF!)),FALSE),FALSE)</f>
        <v>0</v>
      </c>
      <c r="U29" s="35"/>
    </row>
    <row r="30" spans="2:21" x14ac:dyDescent="0.25">
      <c r="B30" s="72" t="s">
        <v>27</v>
      </c>
      <c r="C30" s="69">
        <v>4.2309999999999999</v>
      </c>
      <c r="D30" s="74">
        <v>4.4320000000000004</v>
      </c>
      <c r="E30" s="70" t="s">
        <v>28</v>
      </c>
      <c r="F30" s="72" t="s">
        <v>32</v>
      </c>
      <c r="G30" s="74">
        <v>2.3400000000000001E-8</v>
      </c>
      <c r="H30" s="72" t="s">
        <v>29</v>
      </c>
      <c r="I30" s="66"/>
      <c r="J30" s="81">
        <f t="shared" si="5"/>
        <v>2.3400000000000001E-8</v>
      </c>
      <c r="K30" s="74" t="str">
        <f t="shared" si="0"/>
        <v>+III</v>
      </c>
      <c r="L30" s="2"/>
      <c r="M30" s="31">
        <f t="shared" si="1"/>
        <v>0.99999997659999995</v>
      </c>
      <c r="N30" s="10">
        <f t="shared" si="2"/>
        <v>0.99999997659999995</v>
      </c>
      <c r="O30" s="10">
        <f t="shared" si="3"/>
        <v>4.6800000000000002E-8</v>
      </c>
      <c r="P30" s="10">
        <f t="shared" si="4"/>
        <v>4.6800000000000002E-8</v>
      </c>
      <c r="Q30" s="9">
        <f t="array" ref="Q30">MIN(IF('Normen en duidingsklassen'!$E$13:$E$20&gt;$J30,'Normen en duidingsklassen'!$E$13:$E$20))</f>
        <v>1.111111111111111E-5</v>
      </c>
      <c r="R30" s="9">
        <f>IFERROR(MATCH($Q30,'Normen en duidingsklassen'!$E$13:$E$20),1)</f>
        <v>1</v>
      </c>
      <c r="S30" s="9" t="str">
        <f>INDEX('Normen en duidingsklassen'!$D$13:$D$20,R30)</f>
        <v>+III</v>
      </c>
      <c r="T30" s="12" t="b">
        <f>IF($E30="Ja",IF($H30="Ja",NOT(ISNUMBER(#REF!)),FALSE),FALSE)</f>
        <v>0</v>
      </c>
      <c r="U30" s="35"/>
    </row>
    <row r="31" spans="2:21" x14ac:dyDescent="0.25">
      <c r="B31" s="72" t="s">
        <v>116</v>
      </c>
      <c r="C31" s="69">
        <v>4.4320000000000004</v>
      </c>
      <c r="D31" s="74">
        <v>4.6319999999999997</v>
      </c>
      <c r="E31" s="70" t="s">
        <v>28</v>
      </c>
      <c r="F31" s="72" t="s">
        <v>32</v>
      </c>
      <c r="G31" s="74">
        <v>2.3400000000000001E-8</v>
      </c>
      <c r="H31" s="72" t="s">
        <v>29</v>
      </c>
      <c r="I31" s="66"/>
      <c r="J31" s="81">
        <f t="shared" si="5"/>
        <v>2.3400000000000001E-8</v>
      </c>
      <c r="K31" s="74" t="str">
        <f t="shared" si="0"/>
        <v>+III</v>
      </c>
      <c r="L31" s="2"/>
      <c r="M31" s="31">
        <f t="shared" si="1"/>
        <v>0.99999997659999995</v>
      </c>
      <c r="N31" s="10">
        <f t="shared" si="2"/>
        <v>0.99999997659999995</v>
      </c>
      <c r="O31" s="10">
        <f t="shared" si="3"/>
        <v>4.6800000000000002E-8</v>
      </c>
      <c r="P31" s="10">
        <f t="shared" si="4"/>
        <v>4.6800000000000002E-8</v>
      </c>
      <c r="Q31" s="9">
        <f t="array" ref="Q31">MIN(IF('Normen en duidingsklassen'!$E$13:$E$20&gt;$J31,'Normen en duidingsklassen'!$E$13:$E$20))</f>
        <v>1.111111111111111E-5</v>
      </c>
      <c r="R31" s="9">
        <f>IFERROR(MATCH($Q31,'Normen en duidingsklassen'!$E$13:$E$20),1)</f>
        <v>1</v>
      </c>
      <c r="S31" s="9" t="str">
        <f>INDEX('Normen en duidingsklassen'!$D$13:$D$20,R31)</f>
        <v>+III</v>
      </c>
      <c r="T31" s="12" t="b">
        <f>IF($E31="Ja",IF($H31="Ja",NOT(ISNUMBER(#REF!)),FALSE),FALSE)</f>
        <v>0</v>
      </c>
      <c r="U31" s="35"/>
    </row>
    <row r="32" spans="2:21" x14ac:dyDescent="0.25">
      <c r="B32" s="72" t="s">
        <v>117</v>
      </c>
      <c r="C32" s="69">
        <v>4.6319999999999997</v>
      </c>
      <c r="D32" s="74">
        <v>4.8319999999999999</v>
      </c>
      <c r="E32" s="70" t="s">
        <v>28</v>
      </c>
      <c r="F32" s="72" t="s">
        <v>32</v>
      </c>
      <c r="G32" s="74">
        <v>2.3400000000000001E-8</v>
      </c>
      <c r="H32" s="72" t="s">
        <v>29</v>
      </c>
      <c r="I32" s="66"/>
      <c r="J32" s="81">
        <f t="shared" si="5"/>
        <v>2.3400000000000001E-8</v>
      </c>
      <c r="K32" s="74" t="str">
        <f t="shared" si="0"/>
        <v>+III</v>
      </c>
      <c r="L32" s="2"/>
      <c r="M32" s="31">
        <f t="shared" si="1"/>
        <v>0.99999997659999995</v>
      </c>
      <c r="N32" s="10">
        <f t="shared" si="2"/>
        <v>0.99999997659999995</v>
      </c>
      <c r="O32" s="10">
        <f t="shared" si="3"/>
        <v>4.6800000000000002E-8</v>
      </c>
      <c r="P32" s="10">
        <f t="shared" si="4"/>
        <v>4.6800000000000002E-8</v>
      </c>
      <c r="Q32" s="9">
        <f t="array" ref="Q32">MIN(IF('Normen en duidingsklassen'!$E$13:$E$20&gt;$J32,'Normen en duidingsklassen'!$E$13:$E$20))</f>
        <v>1.111111111111111E-5</v>
      </c>
      <c r="R32" s="9">
        <f>IFERROR(MATCH($Q32,'Normen en duidingsklassen'!$E$13:$E$20),1)</f>
        <v>1</v>
      </c>
      <c r="S32" s="9" t="str">
        <f>INDEX('Normen en duidingsklassen'!$D$13:$D$20,R32)</f>
        <v>+III</v>
      </c>
      <c r="T32" s="12" t="b">
        <f>IF($E32="Ja",IF($H32="Ja",NOT(ISNUMBER(#REF!)),FALSE),FALSE)</f>
        <v>0</v>
      </c>
      <c r="U32" s="35"/>
    </row>
    <row r="33" spans="2:21" x14ac:dyDescent="0.25">
      <c r="B33" s="72" t="s">
        <v>118</v>
      </c>
      <c r="C33" s="69">
        <v>4.8319999999999999</v>
      </c>
      <c r="D33" s="74">
        <v>5.032</v>
      </c>
      <c r="E33" s="70" t="s">
        <v>28</v>
      </c>
      <c r="F33" s="72" t="s">
        <v>32</v>
      </c>
      <c r="G33" s="74">
        <v>2.3400000000000001E-8</v>
      </c>
      <c r="H33" s="72" t="s">
        <v>29</v>
      </c>
      <c r="I33" s="66"/>
      <c r="J33" s="81">
        <f t="shared" si="5"/>
        <v>2.3400000000000001E-8</v>
      </c>
      <c r="K33" s="74" t="str">
        <f t="shared" si="0"/>
        <v>+III</v>
      </c>
      <c r="L33" s="2"/>
      <c r="M33" s="31">
        <f t="shared" si="1"/>
        <v>0.99999997659999995</v>
      </c>
      <c r="N33" s="10">
        <f t="shared" si="2"/>
        <v>0.99999997659999995</v>
      </c>
      <c r="O33" s="10">
        <f t="shared" si="3"/>
        <v>4.6800000000000002E-8</v>
      </c>
      <c r="P33" s="10">
        <f t="shared" si="4"/>
        <v>4.6800000000000002E-8</v>
      </c>
      <c r="Q33" s="9">
        <f t="array" ref="Q33">MIN(IF('Normen en duidingsklassen'!$E$13:$E$20&gt;$J33,'Normen en duidingsklassen'!$E$13:$E$20))</f>
        <v>1.111111111111111E-5</v>
      </c>
      <c r="R33" s="9">
        <f>IFERROR(MATCH($Q33,'Normen en duidingsklassen'!$E$13:$E$20),1)</f>
        <v>1</v>
      </c>
      <c r="S33" s="9" t="str">
        <f>INDEX('Normen en duidingsklassen'!$D$13:$D$20,R33)</f>
        <v>+III</v>
      </c>
      <c r="T33" s="12" t="b">
        <f>IF($E33="Ja",IF($H33="Ja",NOT(ISNUMBER(#REF!)),FALSE),FALSE)</f>
        <v>0</v>
      </c>
      <c r="U33" s="35"/>
    </row>
    <row r="34" spans="2:21" x14ac:dyDescent="0.25">
      <c r="B34" s="72" t="s">
        <v>119</v>
      </c>
      <c r="C34" s="69">
        <v>5.032</v>
      </c>
      <c r="D34" s="74">
        <v>5.2309999999999999</v>
      </c>
      <c r="E34" s="70" t="s">
        <v>28</v>
      </c>
      <c r="F34" s="72" t="s">
        <v>32</v>
      </c>
      <c r="G34" s="74">
        <v>2.3400000000000001E-8</v>
      </c>
      <c r="H34" s="72" t="s">
        <v>29</v>
      </c>
      <c r="I34" s="66"/>
      <c r="J34" s="81">
        <f t="shared" si="5"/>
        <v>2.3400000000000001E-8</v>
      </c>
      <c r="K34" s="74" t="str">
        <f t="shared" si="0"/>
        <v>+III</v>
      </c>
      <c r="L34" s="2"/>
      <c r="M34" s="31">
        <f t="shared" si="1"/>
        <v>0.99999997659999995</v>
      </c>
      <c r="N34" s="10">
        <f t="shared" si="2"/>
        <v>0.99999997659999995</v>
      </c>
      <c r="O34" s="10">
        <f t="shared" si="3"/>
        <v>4.6800000000000002E-8</v>
      </c>
      <c r="P34" s="10">
        <f t="shared" si="4"/>
        <v>4.6800000000000002E-8</v>
      </c>
      <c r="Q34" s="9">
        <f t="array" ref="Q34">MIN(IF('Normen en duidingsklassen'!$E$13:$E$20&gt;$J34,'Normen en duidingsklassen'!$E$13:$E$20))</f>
        <v>1.111111111111111E-5</v>
      </c>
      <c r="R34" s="9">
        <f>IFERROR(MATCH($Q34,'Normen en duidingsklassen'!$E$13:$E$20),1)</f>
        <v>1</v>
      </c>
      <c r="S34" s="9" t="str">
        <f>INDEX('Normen en duidingsklassen'!$D$13:$D$20,R34)</f>
        <v>+III</v>
      </c>
      <c r="T34" s="12" t="b">
        <f>IF($E34="Ja",IF($H34="Ja",NOT(ISNUMBER(#REF!)),FALSE),FALSE)</f>
        <v>0</v>
      </c>
      <c r="U34" s="35"/>
    </row>
    <row r="35" spans="2:21" x14ac:dyDescent="0.25">
      <c r="B35" s="72" t="s">
        <v>120</v>
      </c>
      <c r="C35" s="69">
        <v>5.2309999999999999</v>
      </c>
      <c r="D35" s="74">
        <v>5.431</v>
      </c>
      <c r="E35" s="70" t="s">
        <v>28</v>
      </c>
      <c r="F35" s="72" t="s">
        <v>32</v>
      </c>
      <c r="G35" s="74">
        <v>2.3400000000000001E-8</v>
      </c>
      <c r="H35" s="72" t="s">
        <v>29</v>
      </c>
      <c r="I35" s="66"/>
      <c r="J35" s="81">
        <f t="shared" si="5"/>
        <v>2.3400000000000001E-8</v>
      </c>
      <c r="K35" s="74" t="str">
        <f t="shared" si="0"/>
        <v>+III</v>
      </c>
      <c r="L35" s="2"/>
      <c r="M35" s="31">
        <f t="shared" si="1"/>
        <v>0.99999997659999995</v>
      </c>
      <c r="N35" s="10">
        <f t="shared" si="2"/>
        <v>0.99999997659999995</v>
      </c>
      <c r="O35" s="10">
        <f t="shared" si="3"/>
        <v>4.6800000000000002E-8</v>
      </c>
      <c r="P35" s="10">
        <f t="shared" si="4"/>
        <v>4.6800000000000002E-8</v>
      </c>
      <c r="Q35" s="9">
        <f t="array" ref="Q35">MIN(IF('Normen en duidingsklassen'!$E$13:$E$20&gt;$J35,'Normen en duidingsklassen'!$E$13:$E$20))</f>
        <v>1.111111111111111E-5</v>
      </c>
      <c r="R35" s="9">
        <f>IFERROR(MATCH($Q35,'Normen en duidingsklassen'!$E$13:$E$20),1)</f>
        <v>1</v>
      </c>
      <c r="S35" s="9" t="str">
        <f>INDEX('Normen en duidingsklassen'!$D$13:$D$20,R35)</f>
        <v>+III</v>
      </c>
      <c r="T35" s="12" t="b">
        <f>IF($E35="Ja",IF($H35="Ja",NOT(ISNUMBER(#REF!)),FALSE),FALSE)</f>
        <v>0</v>
      </c>
      <c r="U35" s="35"/>
    </row>
    <row r="36" spans="2:21" x14ac:dyDescent="0.25">
      <c r="B36" s="72" t="s">
        <v>121</v>
      </c>
      <c r="C36" s="69">
        <v>5.431</v>
      </c>
      <c r="D36" s="74">
        <v>5.6310000000000002</v>
      </c>
      <c r="E36" s="70" t="s">
        <v>28</v>
      </c>
      <c r="F36" s="72" t="s">
        <v>32</v>
      </c>
      <c r="G36" s="74">
        <v>2.3400000000000001E-8</v>
      </c>
      <c r="H36" s="72" t="s">
        <v>29</v>
      </c>
      <c r="I36" s="66"/>
      <c r="J36" s="81">
        <f t="shared" si="5"/>
        <v>2.3400000000000001E-8</v>
      </c>
      <c r="K36" s="74" t="str">
        <f t="shared" si="0"/>
        <v>+III</v>
      </c>
      <c r="L36" s="2"/>
      <c r="M36" s="31">
        <f t="shared" si="1"/>
        <v>0.99999997659999995</v>
      </c>
      <c r="N36" s="10">
        <f t="shared" si="2"/>
        <v>0.99999997659999995</v>
      </c>
      <c r="O36" s="10">
        <f t="shared" si="3"/>
        <v>4.6800000000000002E-8</v>
      </c>
      <c r="P36" s="10">
        <f t="shared" si="4"/>
        <v>4.6800000000000002E-8</v>
      </c>
      <c r="Q36" s="9">
        <f t="array" ref="Q36">MIN(IF('Normen en duidingsklassen'!$E$13:$E$20&gt;$J36,'Normen en duidingsklassen'!$E$13:$E$20))</f>
        <v>1.111111111111111E-5</v>
      </c>
      <c r="R36" s="9">
        <f>IFERROR(MATCH($Q36,'Normen en duidingsklassen'!$E$13:$E$20),1)</f>
        <v>1</v>
      </c>
      <c r="S36" s="9" t="str">
        <f>INDEX('Normen en duidingsklassen'!$D$13:$D$20,R36)</f>
        <v>+III</v>
      </c>
      <c r="T36" s="12" t="b">
        <f>IF($E36="Ja",IF($H36="Ja",NOT(ISNUMBER(#REF!)),FALSE),FALSE)</f>
        <v>0</v>
      </c>
      <c r="U36" s="35"/>
    </row>
    <row r="37" spans="2:21" x14ac:dyDescent="0.25">
      <c r="B37" s="72" t="s">
        <v>122</v>
      </c>
      <c r="C37" s="69">
        <v>5.6310000000000002</v>
      </c>
      <c r="D37" s="74">
        <v>5.8330000000000002</v>
      </c>
      <c r="E37" s="70" t="s">
        <v>28</v>
      </c>
      <c r="F37" s="72" t="s">
        <v>32</v>
      </c>
      <c r="G37" s="74">
        <v>2.3400000000000001E-8</v>
      </c>
      <c r="H37" s="72" t="s">
        <v>29</v>
      </c>
      <c r="I37" s="66"/>
      <c r="J37" s="81">
        <f t="shared" si="5"/>
        <v>2.3400000000000001E-8</v>
      </c>
      <c r="K37" s="74" t="str">
        <f t="shared" si="0"/>
        <v>+III</v>
      </c>
      <c r="L37" s="2"/>
      <c r="M37" s="31">
        <f t="shared" si="1"/>
        <v>0.99999997659999995</v>
      </c>
      <c r="N37" s="10">
        <f t="shared" si="2"/>
        <v>0.99999997659999995</v>
      </c>
      <c r="O37" s="10">
        <f t="shared" si="3"/>
        <v>4.6800000000000002E-8</v>
      </c>
      <c r="P37" s="10">
        <f t="shared" si="4"/>
        <v>4.6800000000000002E-8</v>
      </c>
      <c r="Q37" s="9">
        <f t="array" ref="Q37">MIN(IF('Normen en duidingsklassen'!$E$13:$E$20&gt;$J37,'Normen en duidingsklassen'!$E$13:$E$20))</f>
        <v>1.111111111111111E-5</v>
      </c>
      <c r="R37" s="9">
        <f>IFERROR(MATCH($Q37,'Normen en duidingsklassen'!$E$13:$E$20),1)</f>
        <v>1</v>
      </c>
      <c r="S37" s="9" t="str">
        <f>INDEX('Normen en duidingsklassen'!$D$13:$D$20,R37)</f>
        <v>+III</v>
      </c>
      <c r="T37" s="12" t="b">
        <f>IF($E37="Ja",IF($H37="Ja",NOT(ISNUMBER(#REF!)),FALSE),FALSE)</f>
        <v>0</v>
      </c>
      <c r="U37" s="35"/>
    </row>
    <row r="38" spans="2:21" x14ac:dyDescent="0.25">
      <c r="B38" s="72" t="s">
        <v>123</v>
      </c>
      <c r="C38" s="69">
        <v>5.8330000000000002</v>
      </c>
      <c r="D38" s="74">
        <v>6.03</v>
      </c>
      <c r="E38" s="70" t="s">
        <v>28</v>
      </c>
      <c r="F38" s="72" t="s">
        <v>32</v>
      </c>
      <c r="G38" s="74">
        <v>2.3400000000000001E-8</v>
      </c>
      <c r="H38" s="72" t="s">
        <v>29</v>
      </c>
      <c r="I38" s="66"/>
      <c r="J38" s="81">
        <f t="shared" si="5"/>
        <v>2.3400000000000001E-8</v>
      </c>
      <c r="K38" s="74" t="str">
        <f t="shared" si="0"/>
        <v>+III</v>
      </c>
      <c r="L38" s="2"/>
      <c r="M38" s="31">
        <f t="shared" si="1"/>
        <v>0.99999997659999995</v>
      </c>
      <c r="N38" s="10">
        <f t="shared" si="2"/>
        <v>0.99999997659999995</v>
      </c>
      <c r="O38" s="10">
        <f t="shared" si="3"/>
        <v>4.6800000000000002E-8</v>
      </c>
      <c r="P38" s="10">
        <f t="shared" si="4"/>
        <v>4.6800000000000002E-8</v>
      </c>
      <c r="Q38" s="9">
        <f t="array" ref="Q38">MIN(IF('Normen en duidingsklassen'!$E$13:$E$20&gt;$J38,'Normen en duidingsklassen'!$E$13:$E$20))</f>
        <v>1.111111111111111E-5</v>
      </c>
      <c r="R38" s="9">
        <f>IFERROR(MATCH($Q38,'Normen en duidingsklassen'!$E$13:$E$20),1)</f>
        <v>1</v>
      </c>
      <c r="S38" s="9" t="str">
        <f>INDEX('Normen en duidingsklassen'!$D$13:$D$20,R38)</f>
        <v>+III</v>
      </c>
      <c r="T38" s="12" t="b">
        <f>IF($E38="Ja",IF($H38="Ja",NOT(ISNUMBER(#REF!)),FALSE),FALSE)</f>
        <v>0</v>
      </c>
      <c r="U38" s="35"/>
    </row>
    <row r="39" spans="2:21" x14ac:dyDescent="0.25">
      <c r="B39" s="72" t="s">
        <v>124</v>
      </c>
      <c r="C39" s="69">
        <v>6.03</v>
      </c>
      <c r="D39" s="74">
        <v>6.2249999999999996</v>
      </c>
      <c r="E39" s="70" t="s">
        <v>28</v>
      </c>
      <c r="F39" s="72" t="s">
        <v>32</v>
      </c>
      <c r="G39" s="74">
        <v>2.3400000000000001E-8</v>
      </c>
      <c r="H39" s="72" t="s">
        <v>29</v>
      </c>
      <c r="I39" s="66"/>
      <c r="J39" s="81">
        <f t="shared" si="5"/>
        <v>2.3400000000000001E-8</v>
      </c>
      <c r="K39" s="74" t="str">
        <f t="shared" si="0"/>
        <v>+III</v>
      </c>
      <c r="L39" s="2"/>
      <c r="M39" s="31">
        <f t="shared" si="1"/>
        <v>0.99999997659999995</v>
      </c>
      <c r="N39" s="10">
        <f t="shared" si="2"/>
        <v>0.99999997659999995</v>
      </c>
      <c r="O39" s="10">
        <f t="shared" si="3"/>
        <v>4.6800000000000002E-8</v>
      </c>
      <c r="P39" s="10">
        <f t="shared" si="4"/>
        <v>4.6800000000000002E-8</v>
      </c>
      <c r="Q39" s="9">
        <f t="array" ref="Q39">MIN(IF('Normen en duidingsklassen'!$E$13:$E$20&gt;$J39,'Normen en duidingsklassen'!$E$13:$E$20))</f>
        <v>1.111111111111111E-5</v>
      </c>
      <c r="R39" s="9">
        <f>IFERROR(MATCH($Q39,'Normen en duidingsklassen'!$E$13:$E$20),1)</f>
        <v>1</v>
      </c>
      <c r="S39" s="9" t="str">
        <f>INDEX('Normen en duidingsklassen'!$D$13:$D$20,R39)</f>
        <v>+III</v>
      </c>
      <c r="T39" s="12" t="b">
        <f>IF($E39="Ja",IF($H39="Ja",NOT(ISNUMBER(#REF!)),FALSE),FALSE)</f>
        <v>0</v>
      </c>
      <c r="U39" s="35"/>
    </row>
    <row r="40" spans="2:21" x14ac:dyDescent="0.25">
      <c r="B40" s="72" t="s">
        <v>125</v>
      </c>
      <c r="C40" s="69">
        <v>6.2249999999999996</v>
      </c>
      <c r="D40" s="74">
        <v>6.4260000000000002</v>
      </c>
      <c r="E40" s="70" t="s">
        <v>28</v>
      </c>
      <c r="F40" s="72" t="s">
        <v>32</v>
      </c>
      <c r="G40" s="74">
        <v>2.3400000000000001E-8</v>
      </c>
      <c r="H40" s="72" t="s">
        <v>29</v>
      </c>
      <c r="I40" s="66"/>
      <c r="J40" s="81">
        <f t="shared" si="5"/>
        <v>2.3400000000000001E-8</v>
      </c>
      <c r="K40" s="74" t="str">
        <f t="shared" si="0"/>
        <v>+III</v>
      </c>
      <c r="L40" s="2"/>
      <c r="M40" s="31">
        <f t="shared" si="1"/>
        <v>0.99999997659999995</v>
      </c>
      <c r="N40" s="10">
        <f t="shared" si="2"/>
        <v>0.99999997659999995</v>
      </c>
      <c r="O40" s="10">
        <f t="shared" si="3"/>
        <v>4.6800000000000002E-8</v>
      </c>
      <c r="P40" s="10">
        <f t="shared" si="4"/>
        <v>4.6800000000000002E-8</v>
      </c>
      <c r="Q40" s="9">
        <f t="array" ref="Q40">MIN(IF('Normen en duidingsklassen'!$E$13:$E$20&gt;$J40,'Normen en duidingsklassen'!$E$13:$E$20))</f>
        <v>1.111111111111111E-5</v>
      </c>
      <c r="R40" s="9">
        <f>IFERROR(MATCH($Q40,'Normen en duidingsklassen'!$E$13:$E$20),1)</f>
        <v>1</v>
      </c>
      <c r="S40" s="9" t="str">
        <f>INDEX('Normen en duidingsklassen'!$D$13:$D$20,R40)</f>
        <v>+III</v>
      </c>
      <c r="T40" s="12" t="b">
        <f>IF($E40="Ja",IF($H40="Ja",NOT(ISNUMBER(#REF!)),FALSE),FALSE)</f>
        <v>0</v>
      </c>
      <c r="U40" s="35"/>
    </row>
    <row r="41" spans="2:21" x14ac:dyDescent="0.25">
      <c r="B41" s="72" t="s">
        <v>126</v>
      </c>
      <c r="C41" s="69">
        <v>6.4260000000000002</v>
      </c>
      <c r="D41" s="74">
        <v>6.6280000000000001</v>
      </c>
      <c r="E41" s="70" t="s">
        <v>28</v>
      </c>
      <c r="F41" s="72" t="s">
        <v>32</v>
      </c>
      <c r="G41" s="74">
        <v>2.3400000000000001E-8</v>
      </c>
      <c r="H41" s="72" t="s">
        <v>29</v>
      </c>
      <c r="I41" s="66"/>
      <c r="J41" s="81">
        <f t="shared" si="5"/>
        <v>2.3400000000000001E-8</v>
      </c>
      <c r="K41" s="74" t="str">
        <f t="shared" si="0"/>
        <v>+III</v>
      </c>
      <c r="L41" s="2"/>
      <c r="M41" s="31">
        <f t="shared" si="1"/>
        <v>0.99999997659999995</v>
      </c>
      <c r="N41" s="10">
        <f t="shared" si="2"/>
        <v>0.99999997659999995</v>
      </c>
      <c r="O41" s="10">
        <f t="shared" si="3"/>
        <v>4.6800000000000002E-8</v>
      </c>
      <c r="P41" s="10">
        <f t="shared" si="4"/>
        <v>4.6800000000000002E-8</v>
      </c>
      <c r="Q41" s="9">
        <f t="array" ref="Q41">MIN(IF('Normen en duidingsklassen'!$E$13:$E$20&gt;$J41,'Normen en duidingsklassen'!$E$13:$E$20))</f>
        <v>1.111111111111111E-5</v>
      </c>
      <c r="R41" s="9">
        <f>IFERROR(MATCH($Q41,'Normen en duidingsklassen'!$E$13:$E$20),1)</f>
        <v>1</v>
      </c>
      <c r="S41" s="9" t="str">
        <f>INDEX('Normen en duidingsklassen'!$D$13:$D$20,R41)</f>
        <v>+III</v>
      </c>
      <c r="T41" s="12" t="b">
        <f>IF($E41="Ja",IF($H41="Ja",NOT(ISNUMBER(#REF!)),FALSE),FALSE)</f>
        <v>0</v>
      </c>
      <c r="U41" s="35"/>
    </row>
    <row r="42" spans="2:21" x14ac:dyDescent="0.25">
      <c r="B42" s="72" t="s">
        <v>127</v>
      </c>
      <c r="C42" s="69">
        <v>6.6280000000000001</v>
      </c>
      <c r="D42" s="74">
        <v>6.8289999999999997</v>
      </c>
      <c r="E42" s="70" t="s">
        <v>28</v>
      </c>
      <c r="F42" s="72" t="s">
        <v>32</v>
      </c>
      <c r="G42" s="74">
        <v>2.3400000000000001E-8</v>
      </c>
      <c r="H42" s="72" t="s">
        <v>29</v>
      </c>
      <c r="I42" s="66"/>
      <c r="J42" s="81">
        <f t="shared" si="5"/>
        <v>2.3400000000000001E-8</v>
      </c>
      <c r="K42" s="74" t="str">
        <f t="shared" si="0"/>
        <v>+III</v>
      </c>
      <c r="L42" s="2"/>
      <c r="M42" s="31">
        <f t="shared" si="1"/>
        <v>0.99999997659999995</v>
      </c>
      <c r="N42" s="10">
        <f t="shared" si="2"/>
        <v>0.99999997659999995</v>
      </c>
      <c r="O42" s="10">
        <f t="shared" si="3"/>
        <v>4.6800000000000002E-8</v>
      </c>
      <c r="P42" s="10">
        <f t="shared" si="4"/>
        <v>4.6800000000000002E-8</v>
      </c>
      <c r="Q42" s="9">
        <f t="array" ref="Q42">MIN(IF('Normen en duidingsklassen'!$E$13:$E$20&gt;$J42,'Normen en duidingsklassen'!$E$13:$E$20))</f>
        <v>1.111111111111111E-5</v>
      </c>
      <c r="R42" s="9">
        <f>IFERROR(MATCH($Q42,'Normen en duidingsklassen'!$E$13:$E$20),1)</f>
        <v>1</v>
      </c>
      <c r="S42" s="9" t="str">
        <f>INDEX('Normen en duidingsklassen'!$D$13:$D$20,R42)</f>
        <v>+III</v>
      </c>
      <c r="T42" s="12" t="b">
        <f>IF($E42="Ja",IF($H42="Ja",NOT(ISNUMBER(#REF!)),FALSE),FALSE)</f>
        <v>0</v>
      </c>
      <c r="U42" s="35"/>
    </row>
    <row r="43" spans="2:21" x14ac:dyDescent="0.25">
      <c r="B43" s="72" t="s">
        <v>128</v>
      </c>
      <c r="C43" s="69">
        <v>6.8289999999999997</v>
      </c>
      <c r="D43" s="74">
        <v>7.0270000000000001</v>
      </c>
      <c r="E43" s="70" t="s">
        <v>28</v>
      </c>
      <c r="F43" s="72" t="s">
        <v>32</v>
      </c>
      <c r="G43" s="74">
        <v>2.3400000000000001E-8</v>
      </c>
      <c r="H43" s="72" t="s">
        <v>29</v>
      </c>
      <c r="I43" s="66"/>
      <c r="J43" s="81">
        <f t="shared" si="5"/>
        <v>2.3400000000000001E-8</v>
      </c>
      <c r="K43" s="74" t="str">
        <f t="shared" si="0"/>
        <v>+III</v>
      </c>
      <c r="L43" s="2"/>
      <c r="M43" s="31">
        <f t="shared" si="1"/>
        <v>0.99999997659999995</v>
      </c>
      <c r="N43" s="10">
        <f t="shared" si="2"/>
        <v>0.99999997659999995</v>
      </c>
      <c r="O43" s="10">
        <f t="shared" si="3"/>
        <v>4.6800000000000002E-8</v>
      </c>
      <c r="P43" s="10">
        <f t="shared" si="4"/>
        <v>4.6800000000000002E-8</v>
      </c>
      <c r="Q43" s="9">
        <f t="array" ref="Q43">MIN(IF('Normen en duidingsklassen'!$E$13:$E$20&gt;$J43,'Normen en duidingsklassen'!$E$13:$E$20))</f>
        <v>1.111111111111111E-5</v>
      </c>
      <c r="R43" s="9">
        <f>IFERROR(MATCH($Q43,'Normen en duidingsklassen'!$E$13:$E$20),1)</f>
        <v>1</v>
      </c>
      <c r="S43" s="9" t="str">
        <f>INDEX('Normen en duidingsklassen'!$D$13:$D$20,R43)</f>
        <v>+III</v>
      </c>
      <c r="T43" s="12" t="b">
        <f>IF($E43="Ja",IF($H43="Ja",NOT(ISNUMBER(#REF!)),FALSE),FALSE)</f>
        <v>0</v>
      </c>
      <c r="U43" s="35"/>
    </row>
    <row r="44" spans="2:21" x14ac:dyDescent="0.25">
      <c r="B44" s="72" t="s">
        <v>129</v>
      </c>
      <c r="C44" s="69">
        <v>7.0270000000000001</v>
      </c>
      <c r="D44" s="74">
        <v>7.2210000000000001</v>
      </c>
      <c r="E44" s="70" t="s">
        <v>28</v>
      </c>
      <c r="F44" s="72" t="s">
        <v>33</v>
      </c>
      <c r="G44" s="74"/>
      <c r="H44" s="72" t="s">
        <v>28</v>
      </c>
      <c r="I44" s="78">
        <v>5.1799999999999999E-5</v>
      </c>
      <c r="J44" s="81">
        <f t="shared" si="5"/>
        <v>5.1799999999999999E-5</v>
      </c>
      <c r="K44" s="74" t="str">
        <f t="shared" si="0"/>
        <v>+I</v>
      </c>
      <c r="L44" s="2"/>
      <c r="M44" s="31">
        <f t="shared" si="1"/>
        <v>0.99994819999999995</v>
      </c>
      <c r="N44" s="10">
        <f t="shared" si="2"/>
        <v>0.99994819999999995</v>
      </c>
      <c r="O44" s="10">
        <f t="shared" si="3"/>
        <v>1.036E-4</v>
      </c>
      <c r="P44" s="10">
        <f t="shared" si="4"/>
        <v>1.036E-4</v>
      </c>
      <c r="Q44" s="9">
        <f t="array" ref="Q44">MIN(IF('Normen en duidingsklassen'!$E$13:$E$20&gt;$J44,'Normen en duidingsklassen'!$E$13:$E$20))</f>
        <v>1.111111111111111E-4</v>
      </c>
      <c r="R44" s="9">
        <f>IFERROR(MATCH($Q44,'Normen en duidingsklassen'!$E$13:$E$20),1)</f>
        <v>3</v>
      </c>
      <c r="S44" s="9" t="str">
        <f>INDEX('Normen en duidingsklassen'!$D$13:$D$20,R44)</f>
        <v>+I</v>
      </c>
      <c r="T44" s="12" t="b">
        <f>IF($E44="Ja",IF($H44="Ja",NOT(ISNUMBER(#REF!)),FALSE),FALSE)</f>
        <v>1</v>
      </c>
      <c r="U44" s="35"/>
    </row>
    <row r="45" spans="2:21" x14ac:dyDescent="0.25">
      <c r="B45" s="72" t="s">
        <v>130</v>
      </c>
      <c r="C45" s="69">
        <v>7.2210000000000001</v>
      </c>
      <c r="D45" s="74">
        <v>7.4210000000000003</v>
      </c>
      <c r="E45" s="70" t="s">
        <v>28</v>
      </c>
      <c r="F45" s="72" t="s">
        <v>33</v>
      </c>
      <c r="G45" s="74"/>
      <c r="H45" s="72" t="s">
        <v>28</v>
      </c>
      <c r="I45" s="78">
        <v>4.1900000000000002E-5</v>
      </c>
      <c r="J45" s="81">
        <f t="shared" si="5"/>
        <v>4.1900000000000002E-5</v>
      </c>
      <c r="K45" s="74" t="str">
        <f t="shared" si="0"/>
        <v>+I</v>
      </c>
      <c r="L45" s="2"/>
      <c r="M45" s="31">
        <f t="shared" ref="M45:M59" si="6">IF(AND(F45="Geen faalkans",H45="Nee"),1,1-J45)</f>
        <v>0.99995809999999996</v>
      </c>
      <c r="N45" s="10">
        <f t="shared" ref="N45:N59" si="7">IF(J45="-",1,M45)</f>
        <v>0.99995809999999996</v>
      </c>
      <c r="O45" s="10">
        <f t="shared" ref="O45:O59" si="8">IF(AND(F45="Geen faalkans",H45="Nee"),0,J45*$C$3)</f>
        <v>8.3800000000000004E-5</v>
      </c>
      <c r="P45" s="10">
        <f t="shared" ref="P45:P59" si="9">IF(J45="-",0,O45)</f>
        <v>8.3800000000000004E-5</v>
      </c>
      <c r="Q45" s="9">
        <f t="array" ref="Q45">MIN(IF('Normen en duidingsklassen'!$E$13:$E$20&gt;$J45,'Normen en duidingsklassen'!$E$13:$E$20))</f>
        <v>1.111111111111111E-4</v>
      </c>
      <c r="R45" s="9">
        <f>IFERROR(MATCH($Q45,'Normen en duidingsklassen'!$E$13:$E$20),1)</f>
        <v>3</v>
      </c>
      <c r="S45" s="9" t="str">
        <f>INDEX('Normen en duidingsklassen'!$D$13:$D$20,R45)</f>
        <v>+I</v>
      </c>
      <c r="T45" s="12" t="b">
        <f>IF($E45="Ja",IF($H45="Ja",NOT(ISNUMBER(#REF!)),FALSE),FALSE)</f>
        <v>1</v>
      </c>
      <c r="U45" s="35"/>
    </row>
    <row r="46" spans="2:21" x14ac:dyDescent="0.25">
      <c r="B46" s="72" t="s">
        <v>131</v>
      </c>
      <c r="C46" s="69">
        <v>7.4210000000000003</v>
      </c>
      <c r="D46" s="74">
        <v>7.6280000000000001</v>
      </c>
      <c r="E46" s="70" t="s">
        <v>28</v>
      </c>
      <c r="F46" s="72" t="s">
        <v>32</v>
      </c>
      <c r="G46" s="78">
        <v>4.5900000000000002E-7</v>
      </c>
      <c r="H46" s="72" t="s">
        <v>29</v>
      </c>
      <c r="I46" s="66"/>
      <c r="J46" s="81">
        <f t="shared" si="5"/>
        <v>4.5900000000000002E-7</v>
      </c>
      <c r="K46" s="74" t="str">
        <f t="shared" si="0"/>
        <v>+III</v>
      </c>
      <c r="L46" s="2"/>
      <c r="M46" s="31">
        <f t="shared" si="6"/>
        <v>0.99999954099999999</v>
      </c>
      <c r="N46" s="10">
        <f t="shared" si="7"/>
        <v>0.99999954099999999</v>
      </c>
      <c r="O46" s="10">
        <f t="shared" si="8"/>
        <v>9.1800000000000004E-7</v>
      </c>
      <c r="P46" s="10">
        <f t="shared" si="9"/>
        <v>9.1800000000000004E-7</v>
      </c>
      <c r="Q46" s="9">
        <f t="array" ref="Q46">MIN(IF('Normen en duidingsklassen'!$E$13:$E$20&gt;$J46,'Normen en duidingsklassen'!$E$13:$E$20))</f>
        <v>1.111111111111111E-5</v>
      </c>
      <c r="R46" s="9">
        <f>IFERROR(MATCH($Q46,'Normen en duidingsklassen'!$E$13:$E$20),1)</f>
        <v>1</v>
      </c>
      <c r="S46" s="9" t="str">
        <f>INDEX('Normen en duidingsklassen'!$D$13:$D$20,R46)</f>
        <v>+III</v>
      </c>
      <c r="T46" s="12" t="b">
        <f>IF($E46="Ja",IF($H46="Ja",NOT(ISNUMBER(#REF!)),FALSE),FALSE)</f>
        <v>0</v>
      </c>
      <c r="U46" s="35"/>
    </row>
    <row r="47" spans="2:21" x14ac:dyDescent="0.25">
      <c r="B47" s="72" t="s">
        <v>132</v>
      </c>
      <c r="C47" s="69">
        <v>7.6280000000000001</v>
      </c>
      <c r="D47" s="74">
        <v>7.8339999999999996</v>
      </c>
      <c r="E47" s="70" t="s">
        <v>28</v>
      </c>
      <c r="F47" s="72" t="s">
        <v>32</v>
      </c>
      <c r="G47" s="78">
        <v>4.5900000000000002E-7</v>
      </c>
      <c r="H47" s="72" t="s">
        <v>29</v>
      </c>
      <c r="I47" s="66"/>
      <c r="J47" s="81">
        <f t="shared" si="5"/>
        <v>4.5900000000000002E-7</v>
      </c>
      <c r="K47" s="74" t="str">
        <f t="shared" si="0"/>
        <v>+III</v>
      </c>
      <c r="L47" s="2"/>
      <c r="M47" s="31">
        <f t="shared" si="6"/>
        <v>0.99999954099999999</v>
      </c>
      <c r="N47" s="10">
        <f t="shared" si="7"/>
        <v>0.99999954099999999</v>
      </c>
      <c r="O47" s="10">
        <f t="shared" si="8"/>
        <v>9.1800000000000004E-7</v>
      </c>
      <c r="P47" s="10">
        <f t="shared" si="9"/>
        <v>9.1800000000000004E-7</v>
      </c>
      <c r="Q47" s="9">
        <f t="array" ref="Q47">MIN(IF('Normen en duidingsklassen'!$E$13:$E$20&gt;$J47,'Normen en duidingsklassen'!$E$13:$E$20))</f>
        <v>1.111111111111111E-5</v>
      </c>
      <c r="R47" s="9">
        <f>IFERROR(MATCH($Q47,'Normen en duidingsklassen'!$E$13:$E$20),1)</f>
        <v>1</v>
      </c>
      <c r="S47" s="9" t="str">
        <f>INDEX('Normen en duidingsklassen'!$D$13:$D$20,R47)</f>
        <v>+III</v>
      </c>
      <c r="T47" s="12" t="b">
        <f>IF($E47="Ja",IF($H47="Ja",NOT(ISNUMBER(#REF!)),FALSE),FALSE)</f>
        <v>0</v>
      </c>
      <c r="U47" s="35"/>
    </row>
    <row r="48" spans="2:21" x14ac:dyDescent="0.25">
      <c r="B48" s="72" t="s">
        <v>133</v>
      </c>
      <c r="C48" s="69">
        <v>7.8339999999999996</v>
      </c>
      <c r="D48" s="74">
        <v>8.032</v>
      </c>
      <c r="E48" s="70" t="s">
        <v>28</v>
      </c>
      <c r="F48" s="72" t="s">
        <v>32</v>
      </c>
      <c r="G48" s="78">
        <v>4.5900000000000002E-7</v>
      </c>
      <c r="H48" s="72" t="s">
        <v>29</v>
      </c>
      <c r="I48" s="66"/>
      <c r="J48" s="81">
        <f t="shared" si="5"/>
        <v>4.5900000000000002E-7</v>
      </c>
      <c r="K48" s="74" t="str">
        <f t="shared" si="0"/>
        <v>+III</v>
      </c>
      <c r="L48" s="2"/>
      <c r="M48" s="31">
        <f t="shared" si="6"/>
        <v>0.99999954099999999</v>
      </c>
      <c r="N48" s="10">
        <f t="shared" si="7"/>
        <v>0.99999954099999999</v>
      </c>
      <c r="O48" s="10">
        <f t="shared" si="8"/>
        <v>9.1800000000000004E-7</v>
      </c>
      <c r="P48" s="10">
        <f t="shared" si="9"/>
        <v>9.1800000000000004E-7</v>
      </c>
      <c r="Q48" s="9">
        <f t="array" ref="Q48">MIN(IF('Normen en duidingsklassen'!$E$13:$E$20&gt;$J48,'Normen en duidingsklassen'!$E$13:$E$20))</f>
        <v>1.111111111111111E-5</v>
      </c>
      <c r="R48" s="9">
        <f>IFERROR(MATCH($Q48,'Normen en duidingsklassen'!$E$13:$E$20),1)</f>
        <v>1</v>
      </c>
      <c r="S48" s="9" t="str">
        <f>INDEX('Normen en duidingsklassen'!$D$13:$D$20,R48)</f>
        <v>+III</v>
      </c>
      <c r="T48" s="12" t="b">
        <f>IF($E48="Ja",IF($H48="Ja",NOT(ISNUMBER(#REF!)),FALSE),FALSE)</f>
        <v>0</v>
      </c>
      <c r="U48" s="35"/>
    </row>
    <row r="49" spans="2:21" x14ac:dyDescent="0.25">
      <c r="B49" s="72" t="s">
        <v>135</v>
      </c>
      <c r="C49" s="69">
        <v>8.032</v>
      </c>
      <c r="D49" s="74">
        <v>8.2260000000000009</v>
      </c>
      <c r="E49" s="70" t="s">
        <v>28</v>
      </c>
      <c r="F49" s="72" t="s">
        <v>32</v>
      </c>
      <c r="G49" s="78">
        <v>4.5900000000000002E-7</v>
      </c>
      <c r="H49" s="72" t="s">
        <v>29</v>
      </c>
      <c r="I49" s="66"/>
      <c r="J49" s="81">
        <f t="shared" si="5"/>
        <v>4.5900000000000002E-7</v>
      </c>
      <c r="K49" s="74" t="str">
        <f t="shared" si="0"/>
        <v>+III</v>
      </c>
      <c r="L49" s="2"/>
      <c r="M49" s="31">
        <f t="shared" si="6"/>
        <v>0.99999954099999999</v>
      </c>
      <c r="N49" s="10">
        <f t="shared" si="7"/>
        <v>0.99999954099999999</v>
      </c>
      <c r="O49" s="10">
        <f t="shared" si="8"/>
        <v>9.1800000000000004E-7</v>
      </c>
      <c r="P49" s="10">
        <f t="shared" si="9"/>
        <v>9.1800000000000004E-7</v>
      </c>
      <c r="Q49" s="9">
        <f t="array" ref="Q49">MIN(IF('Normen en duidingsklassen'!$E$13:$E$20&gt;$J49,'Normen en duidingsklassen'!$E$13:$E$20))</f>
        <v>1.111111111111111E-5</v>
      </c>
      <c r="R49" s="9">
        <f>IFERROR(MATCH($Q49,'Normen en duidingsklassen'!$E$13:$E$20),1)</f>
        <v>1</v>
      </c>
      <c r="S49" s="9" t="str">
        <f>INDEX('Normen en duidingsklassen'!$D$13:$D$20,R49)</f>
        <v>+III</v>
      </c>
      <c r="T49" s="12" t="b">
        <f>IF($E49="Ja",IF($H49="Ja",NOT(ISNUMBER(#REF!)),FALSE),FALSE)</f>
        <v>0</v>
      </c>
      <c r="U49" s="35"/>
    </row>
    <row r="50" spans="2:21" x14ac:dyDescent="0.25">
      <c r="B50" s="72" t="s">
        <v>136</v>
      </c>
      <c r="C50" s="69">
        <v>8.2260000000000009</v>
      </c>
      <c r="D50" s="74">
        <v>8.4260000000000002</v>
      </c>
      <c r="E50" s="70" t="s">
        <v>28</v>
      </c>
      <c r="F50" s="72" t="s">
        <v>32</v>
      </c>
      <c r="G50" s="78">
        <v>4.5900000000000002E-7</v>
      </c>
      <c r="H50" s="72" t="s">
        <v>29</v>
      </c>
      <c r="I50" s="66"/>
      <c r="J50" s="81">
        <f t="shared" si="5"/>
        <v>4.5900000000000002E-7</v>
      </c>
      <c r="K50" s="74" t="str">
        <f t="shared" si="0"/>
        <v>+III</v>
      </c>
      <c r="L50" s="2"/>
      <c r="M50" s="31">
        <f t="shared" si="6"/>
        <v>0.99999954099999999</v>
      </c>
      <c r="N50" s="10">
        <f t="shared" si="7"/>
        <v>0.99999954099999999</v>
      </c>
      <c r="O50" s="10">
        <f t="shared" si="8"/>
        <v>9.1800000000000004E-7</v>
      </c>
      <c r="P50" s="10">
        <f t="shared" si="9"/>
        <v>9.1800000000000004E-7</v>
      </c>
      <c r="Q50" s="9">
        <f t="array" ref="Q50">MIN(IF('Normen en duidingsklassen'!$E$13:$E$20&gt;$J50,'Normen en duidingsklassen'!$E$13:$E$20))</f>
        <v>1.111111111111111E-5</v>
      </c>
      <c r="R50" s="9">
        <f>IFERROR(MATCH($Q50,'Normen en duidingsklassen'!$E$13:$E$20),1)</f>
        <v>1</v>
      </c>
      <c r="S50" s="9" t="str">
        <f>INDEX('Normen en duidingsklassen'!$D$13:$D$20,R50)</f>
        <v>+III</v>
      </c>
      <c r="T50" s="12" t="b">
        <f>IF($E50="Ja",IF($H50="Ja",NOT(ISNUMBER(#REF!)),FALSE),FALSE)</f>
        <v>0</v>
      </c>
      <c r="U50" s="35"/>
    </row>
    <row r="51" spans="2:21" x14ac:dyDescent="0.25">
      <c r="B51" s="72" t="s">
        <v>137</v>
      </c>
      <c r="C51" s="69">
        <v>8.4260000000000002</v>
      </c>
      <c r="D51" s="74">
        <v>8.6270000000000007</v>
      </c>
      <c r="E51" s="70" t="s">
        <v>28</v>
      </c>
      <c r="F51" s="72" t="s">
        <v>32</v>
      </c>
      <c r="G51" s="78">
        <v>4.5900000000000002E-7</v>
      </c>
      <c r="H51" s="72" t="s">
        <v>29</v>
      </c>
      <c r="I51" s="66"/>
      <c r="J51" s="81">
        <f t="shared" si="5"/>
        <v>4.5900000000000002E-7</v>
      </c>
      <c r="K51" s="74" t="str">
        <f t="shared" si="0"/>
        <v>+III</v>
      </c>
      <c r="L51" s="2"/>
      <c r="M51" s="31">
        <f t="shared" si="6"/>
        <v>0.99999954099999999</v>
      </c>
      <c r="N51" s="10">
        <f t="shared" si="7"/>
        <v>0.99999954099999999</v>
      </c>
      <c r="O51" s="10">
        <f t="shared" si="8"/>
        <v>9.1800000000000004E-7</v>
      </c>
      <c r="P51" s="10">
        <f t="shared" si="9"/>
        <v>9.1800000000000004E-7</v>
      </c>
      <c r="Q51" s="9">
        <f t="array" ref="Q51">MIN(IF('Normen en duidingsklassen'!$E$13:$E$20&gt;$J51,'Normen en duidingsklassen'!$E$13:$E$20))</f>
        <v>1.111111111111111E-5</v>
      </c>
      <c r="R51" s="9">
        <f>IFERROR(MATCH($Q51,'Normen en duidingsklassen'!$E$13:$E$20),1)</f>
        <v>1</v>
      </c>
      <c r="S51" s="9" t="str">
        <f>INDEX('Normen en duidingsklassen'!$D$13:$D$20,R51)</f>
        <v>+III</v>
      </c>
      <c r="T51" s="12" t="b">
        <f>IF($E51="Ja",IF($H51="Ja",NOT(ISNUMBER(#REF!)),FALSE),FALSE)</f>
        <v>0</v>
      </c>
      <c r="U51" s="35"/>
    </row>
    <row r="52" spans="2:21" x14ac:dyDescent="0.25">
      <c r="B52" s="72" t="s">
        <v>138</v>
      </c>
      <c r="C52" s="69">
        <v>8.6270000000000007</v>
      </c>
      <c r="D52" s="74">
        <v>8.8070000000000004</v>
      </c>
      <c r="E52" s="70" t="s">
        <v>28</v>
      </c>
      <c r="F52" s="72" t="s">
        <v>32</v>
      </c>
      <c r="G52" s="78">
        <v>4.5900000000000002E-7</v>
      </c>
      <c r="H52" s="72" t="s">
        <v>29</v>
      </c>
      <c r="I52" s="66"/>
      <c r="J52" s="81">
        <f t="shared" si="5"/>
        <v>4.5900000000000002E-7</v>
      </c>
      <c r="K52" s="74" t="str">
        <f t="shared" si="0"/>
        <v>+III</v>
      </c>
      <c r="L52" s="2"/>
      <c r="M52" s="31">
        <f t="shared" si="6"/>
        <v>0.99999954099999999</v>
      </c>
      <c r="N52" s="10">
        <f t="shared" si="7"/>
        <v>0.99999954099999999</v>
      </c>
      <c r="O52" s="10">
        <f t="shared" si="8"/>
        <v>9.1800000000000004E-7</v>
      </c>
      <c r="P52" s="10">
        <f t="shared" si="9"/>
        <v>9.1800000000000004E-7</v>
      </c>
      <c r="Q52" s="9">
        <f t="array" ref="Q52">MIN(IF('Normen en duidingsklassen'!$E$13:$E$20&gt;$J52,'Normen en duidingsklassen'!$E$13:$E$20))</f>
        <v>1.111111111111111E-5</v>
      </c>
      <c r="R52" s="9">
        <f>IFERROR(MATCH($Q52,'Normen en duidingsklassen'!$E$13:$E$20),1)</f>
        <v>1</v>
      </c>
      <c r="S52" s="9" t="str">
        <f>INDEX('Normen en duidingsklassen'!$D$13:$D$20,R52)</f>
        <v>+III</v>
      </c>
      <c r="T52" s="12" t="b">
        <f>IF($E52="Ja",IF($H52="Ja",NOT(ISNUMBER(#REF!)),FALSE),FALSE)</f>
        <v>0</v>
      </c>
      <c r="U52" s="35"/>
    </row>
    <row r="53" spans="2:21" x14ac:dyDescent="0.25">
      <c r="B53" s="72" t="s">
        <v>139</v>
      </c>
      <c r="C53" s="69">
        <v>8.8070000000000004</v>
      </c>
      <c r="D53" s="74">
        <v>8.9670000000000005</v>
      </c>
      <c r="E53" s="70" t="s">
        <v>28</v>
      </c>
      <c r="F53" s="72" t="s">
        <v>32</v>
      </c>
      <c r="G53" s="78">
        <v>4.5900000000000002E-7</v>
      </c>
      <c r="H53" s="72" t="s">
        <v>29</v>
      </c>
      <c r="I53" s="66"/>
      <c r="J53" s="81">
        <f t="shared" si="5"/>
        <v>4.5900000000000002E-7</v>
      </c>
      <c r="K53" s="74" t="str">
        <f t="shared" si="0"/>
        <v>+III</v>
      </c>
      <c r="L53" s="2"/>
      <c r="M53" s="31">
        <f t="shared" si="6"/>
        <v>0.99999954099999999</v>
      </c>
      <c r="N53" s="10">
        <f t="shared" si="7"/>
        <v>0.99999954099999999</v>
      </c>
      <c r="O53" s="10">
        <f t="shared" si="8"/>
        <v>9.1800000000000004E-7</v>
      </c>
      <c r="P53" s="10">
        <f t="shared" si="9"/>
        <v>9.1800000000000004E-7</v>
      </c>
      <c r="Q53" s="9">
        <f t="array" ref="Q53">MIN(IF('Normen en duidingsklassen'!$E$13:$E$20&gt;$J53,'Normen en duidingsklassen'!$E$13:$E$20))</f>
        <v>1.111111111111111E-5</v>
      </c>
      <c r="R53" s="9">
        <f>IFERROR(MATCH($Q53,'Normen en duidingsklassen'!$E$13:$E$20),1)</f>
        <v>1</v>
      </c>
      <c r="S53" s="9" t="str">
        <f>INDEX('Normen en duidingsklassen'!$D$13:$D$20,R53)</f>
        <v>+III</v>
      </c>
      <c r="T53" s="12" t="b">
        <f>IF($E53="Ja",IF($H53="Ja",NOT(ISNUMBER(#REF!)),FALSE),FALSE)</f>
        <v>0</v>
      </c>
      <c r="U53" s="35"/>
    </row>
    <row r="54" spans="2:21" x14ac:dyDescent="0.25">
      <c r="B54" s="72" t="s">
        <v>140</v>
      </c>
      <c r="C54" s="69">
        <v>8.9670000000000005</v>
      </c>
      <c r="D54" s="74">
        <v>9.1289999999999996</v>
      </c>
      <c r="E54" s="70" t="s">
        <v>28</v>
      </c>
      <c r="F54" s="72" t="s">
        <v>32</v>
      </c>
      <c r="G54" s="78">
        <v>4.5900000000000002E-7</v>
      </c>
      <c r="H54" s="72" t="s">
        <v>29</v>
      </c>
      <c r="I54" s="66"/>
      <c r="J54" s="81">
        <f t="shared" si="5"/>
        <v>4.5900000000000002E-7</v>
      </c>
      <c r="K54" s="74" t="str">
        <f t="shared" si="0"/>
        <v>+III</v>
      </c>
      <c r="L54" s="2"/>
      <c r="M54" s="31">
        <f t="shared" si="6"/>
        <v>0.99999954099999999</v>
      </c>
      <c r="N54" s="10">
        <f t="shared" si="7"/>
        <v>0.99999954099999999</v>
      </c>
      <c r="O54" s="10">
        <f t="shared" si="8"/>
        <v>9.1800000000000004E-7</v>
      </c>
      <c r="P54" s="10">
        <f t="shared" si="9"/>
        <v>9.1800000000000004E-7</v>
      </c>
      <c r="Q54" s="9">
        <f t="array" ref="Q54">MIN(IF('Normen en duidingsklassen'!$E$13:$E$20&gt;$J54,'Normen en duidingsklassen'!$E$13:$E$20))</f>
        <v>1.111111111111111E-5</v>
      </c>
      <c r="R54" s="9">
        <f>IFERROR(MATCH($Q54,'Normen en duidingsklassen'!$E$13:$E$20),1)</f>
        <v>1</v>
      </c>
      <c r="S54" s="9" t="str">
        <f>INDEX('Normen en duidingsklassen'!$D$13:$D$20,R54)</f>
        <v>+III</v>
      </c>
      <c r="T54" s="12" t="b">
        <f>IF($E54="Ja",IF($H54="Ja",NOT(ISNUMBER(#REF!)),FALSE),FALSE)</f>
        <v>0</v>
      </c>
      <c r="U54" s="35"/>
    </row>
    <row r="55" spans="2:21" x14ac:dyDescent="0.25">
      <c r="B55" s="72" t="s">
        <v>141</v>
      </c>
      <c r="C55" s="69">
        <v>9.1289999999999996</v>
      </c>
      <c r="D55" s="74">
        <v>9.2859999999999996</v>
      </c>
      <c r="E55" s="70" t="s">
        <v>28</v>
      </c>
      <c r="F55" s="72" t="s">
        <v>32</v>
      </c>
      <c r="G55" s="78">
        <v>4.5900000000000002E-7</v>
      </c>
      <c r="H55" s="72" t="s">
        <v>29</v>
      </c>
      <c r="I55" s="66"/>
      <c r="J55" s="81">
        <f t="shared" si="5"/>
        <v>4.5900000000000002E-7</v>
      </c>
      <c r="K55" s="74" t="str">
        <f t="shared" si="0"/>
        <v>+III</v>
      </c>
      <c r="L55" s="2"/>
      <c r="M55" s="31">
        <f t="shared" si="6"/>
        <v>0.99999954099999999</v>
      </c>
      <c r="N55" s="10">
        <f t="shared" si="7"/>
        <v>0.99999954099999999</v>
      </c>
      <c r="O55" s="10">
        <f t="shared" si="8"/>
        <v>9.1800000000000004E-7</v>
      </c>
      <c r="P55" s="10">
        <f t="shared" si="9"/>
        <v>9.1800000000000004E-7</v>
      </c>
      <c r="Q55" s="9">
        <f t="array" ref="Q55">MIN(IF('Normen en duidingsklassen'!$E$13:$E$20&gt;$J55,'Normen en duidingsklassen'!$E$13:$E$20))</f>
        <v>1.111111111111111E-5</v>
      </c>
      <c r="R55" s="9">
        <f>IFERROR(MATCH($Q55,'Normen en duidingsklassen'!$E$13:$E$20),1)</f>
        <v>1</v>
      </c>
      <c r="S55" s="9" t="str">
        <f>INDEX('Normen en duidingsklassen'!$D$13:$D$20,R55)</f>
        <v>+III</v>
      </c>
      <c r="T55" s="12" t="b">
        <f>IF($E55="Ja",IF($H55="Ja",NOT(ISNUMBER(#REF!)),FALSE),FALSE)</f>
        <v>0</v>
      </c>
      <c r="U55" s="35"/>
    </row>
    <row r="56" spans="2:21" x14ac:dyDescent="0.25">
      <c r="B56" s="72" t="s">
        <v>142</v>
      </c>
      <c r="C56" s="69">
        <v>9.2859999999999996</v>
      </c>
      <c r="D56" s="74">
        <v>9.4410000000000007</v>
      </c>
      <c r="E56" s="70" t="s">
        <v>28</v>
      </c>
      <c r="F56" s="72" t="s">
        <v>32</v>
      </c>
      <c r="G56" s="78">
        <v>4.5900000000000002E-7</v>
      </c>
      <c r="H56" s="72" t="s">
        <v>29</v>
      </c>
      <c r="I56" s="66"/>
      <c r="J56" s="81">
        <f t="shared" si="5"/>
        <v>4.5900000000000002E-7</v>
      </c>
      <c r="K56" s="74" t="str">
        <f t="shared" si="0"/>
        <v>+III</v>
      </c>
      <c r="L56" s="2"/>
      <c r="M56" s="31">
        <f t="shared" si="6"/>
        <v>0.99999954099999999</v>
      </c>
      <c r="N56" s="10">
        <f t="shared" si="7"/>
        <v>0.99999954099999999</v>
      </c>
      <c r="O56" s="10">
        <f t="shared" si="8"/>
        <v>9.1800000000000004E-7</v>
      </c>
      <c r="P56" s="10">
        <f t="shared" si="9"/>
        <v>9.1800000000000004E-7</v>
      </c>
      <c r="Q56" s="9">
        <f t="array" ref="Q56">MIN(IF('Normen en duidingsklassen'!$E$13:$E$20&gt;$J56,'Normen en duidingsklassen'!$E$13:$E$20))</f>
        <v>1.111111111111111E-5</v>
      </c>
      <c r="R56" s="9">
        <f>IFERROR(MATCH($Q56,'Normen en duidingsklassen'!$E$13:$E$20),1)</f>
        <v>1</v>
      </c>
      <c r="S56" s="9" t="str">
        <f>INDEX('Normen en duidingsklassen'!$D$13:$D$20,R56)</f>
        <v>+III</v>
      </c>
      <c r="T56" s="12" t="b">
        <f>IF($E56="Ja",IF($H56="Ja",NOT(ISNUMBER(#REF!)),FALSE),FALSE)</f>
        <v>0</v>
      </c>
      <c r="U56" s="35"/>
    </row>
    <row r="57" spans="2:21" x14ac:dyDescent="0.25">
      <c r="B57" s="72" t="s">
        <v>143</v>
      </c>
      <c r="C57" s="69">
        <v>9.4410000000000007</v>
      </c>
      <c r="D57" s="74">
        <v>9.5960000000000001</v>
      </c>
      <c r="E57" s="70" t="s">
        <v>28</v>
      </c>
      <c r="F57" s="72" t="s">
        <v>32</v>
      </c>
      <c r="G57" s="78">
        <v>4.5900000000000002E-7</v>
      </c>
      <c r="H57" s="72" t="s">
        <v>29</v>
      </c>
      <c r="I57" s="66"/>
      <c r="J57" s="81">
        <f t="shared" si="5"/>
        <v>4.5900000000000002E-7</v>
      </c>
      <c r="K57" s="74" t="str">
        <f t="shared" si="0"/>
        <v>+III</v>
      </c>
      <c r="L57" s="2"/>
      <c r="M57" s="31">
        <f t="shared" si="6"/>
        <v>0.99999954099999999</v>
      </c>
      <c r="N57" s="10">
        <f t="shared" si="7"/>
        <v>0.99999954099999999</v>
      </c>
      <c r="O57" s="10">
        <f t="shared" si="8"/>
        <v>9.1800000000000004E-7</v>
      </c>
      <c r="P57" s="10">
        <f t="shared" si="9"/>
        <v>9.1800000000000004E-7</v>
      </c>
      <c r="Q57" s="9">
        <f t="array" ref="Q57">MIN(IF('Normen en duidingsklassen'!$E$13:$E$20&gt;$J57,'Normen en duidingsklassen'!$E$13:$E$20))</f>
        <v>1.111111111111111E-5</v>
      </c>
      <c r="R57" s="9">
        <f>IFERROR(MATCH($Q57,'Normen en duidingsklassen'!$E$13:$E$20),1)</f>
        <v>1</v>
      </c>
      <c r="S57" s="9" t="str">
        <f>INDEX('Normen en duidingsklassen'!$D$13:$D$20,R57)</f>
        <v>+III</v>
      </c>
      <c r="T57" s="12" t="b">
        <f>IF($E57="Ja",IF($H57="Ja",NOT(ISNUMBER(#REF!)),FALSE),FALSE)</f>
        <v>0</v>
      </c>
      <c r="U57" s="35"/>
    </row>
    <row r="58" spans="2:21" x14ac:dyDescent="0.25">
      <c r="B58" s="72" t="s">
        <v>144</v>
      </c>
      <c r="C58" s="69">
        <v>9.5960000000000001</v>
      </c>
      <c r="D58" s="74">
        <v>9.7509999999999994</v>
      </c>
      <c r="E58" s="70" t="s">
        <v>28</v>
      </c>
      <c r="F58" s="72" t="s">
        <v>32</v>
      </c>
      <c r="G58" s="78">
        <v>4.5900000000000002E-7</v>
      </c>
      <c r="H58" s="72" t="s">
        <v>29</v>
      </c>
      <c r="I58" s="66"/>
      <c r="J58" s="81">
        <f t="shared" si="5"/>
        <v>4.5900000000000002E-7</v>
      </c>
      <c r="K58" s="74" t="str">
        <f t="shared" si="0"/>
        <v>+III</v>
      </c>
      <c r="L58" s="2"/>
      <c r="M58" s="31">
        <f t="shared" si="6"/>
        <v>0.99999954099999999</v>
      </c>
      <c r="N58" s="10">
        <f t="shared" si="7"/>
        <v>0.99999954099999999</v>
      </c>
      <c r="O58" s="10">
        <f t="shared" si="8"/>
        <v>9.1800000000000004E-7</v>
      </c>
      <c r="P58" s="10">
        <f t="shared" si="9"/>
        <v>9.1800000000000004E-7</v>
      </c>
      <c r="Q58" s="9">
        <f t="array" ref="Q58">MIN(IF('Normen en duidingsklassen'!$E$13:$E$20&gt;$J58,'Normen en duidingsklassen'!$E$13:$E$20))</f>
        <v>1.111111111111111E-5</v>
      </c>
      <c r="R58" s="9">
        <f>IFERROR(MATCH($Q58,'Normen en duidingsklassen'!$E$13:$E$20),1)</f>
        <v>1</v>
      </c>
      <c r="S58" s="9" t="str">
        <f>INDEX('Normen en duidingsklassen'!$D$13:$D$20,R58)</f>
        <v>+III</v>
      </c>
      <c r="T58" s="12" t="b">
        <f>IF($E58="Ja",IF($H58="Ja",NOT(ISNUMBER(#REF!)),FALSE),FALSE)</f>
        <v>0</v>
      </c>
      <c r="U58" s="35"/>
    </row>
    <row r="59" spans="2:21" x14ac:dyDescent="0.25">
      <c r="B59" s="72" t="s">
        <v>145</v>
      </c>
      <c r="C59" s="69">
        <v>9.7509999999999994</v>
      </c>
      <c r="D59" s="74">
        <v>9.9060000000000006</v>
      </c>
      <c r="E59" s="70" t="s">
        <v>28</v>
      </c>
      <c r="F59" s="72" t="s">
        <v>32</v>
      </c>
      <c r="G59" s="78">
        <v>4.5900000000000002E-7</v>
      </c>
      <c r="H59" s="72" t="s">
        <v>29</v>
      </c>
      <c r="I59" s="66"/>
      <c r="J59" s="81">
        <f t="shared" si="5"/>
        <v>4.5900000000000002E-7</v>
      </c>
      <c r="K59" s="74" t="str">
        <f t="shared" si="0"/>
        <v>+III</v>
      </c>
      <c r="L59" s="2"/>
      <c r="M59" s="31">
        <f t="shared" si="6"/>
        <v>0.99999954099999999</v>
      </c>
      <c r="N59" s="10">
        <f t="shared" si="7"/>
        <v>0.99999954099999999</v>
      </c>
      <c r="O59" s="10">
        <f t="shared" si="8"/>
        <v>9.1800000000000004E-7</v>
      </c>
      <c r="P59" s="10">
        <f t="shared" si="9"/>
        <v>9.1800000000000004E-7</v>
      </c>
      <c r="Q59" s="9">
        <f t="array" ref="Q59">MIN(IF('Normen en duidingsklassen'!$E$13:$E$20&gt;$J59,'Normen en duidingsklassen'!$E$13:$E$20))</f>
        <v>1.111111111111111E-5</v>
      </c>
      <c r="R59" s="9">
        <f>IFERROR(MATCH($Q59,'Normen en duidingsklassen'!$E$13:$E$20),1)</f>
        <v>1</v>
      </c>
      <c r="S59" s="9" t="str">
        <f>INDEX('Normen en duidingsklassen'!$D$13:$D$20,R59)</f>
        <v>+III</v>
      </c>
      <c r="T59" s="12" t="b">
        <f>IF($E59="Ja",IF($H59="Ja",NOT(ISNUMBER(#REF!)),FALSE),FALSE)</f>
        <v>0</v>
      </c>
      <c r="U59" s="35"/>
    </row>
    <row r="60" spans="2:21" x14ac:dyDescent="0.25">
      <c r="B60" s="72" t="s">
        <v>146</v>
      </c>
      <c r="C60" s="69">
        <v>9.9060000000000006</v>
      </c>
      <c r="D60" s="74">
        <v>10.057</v>
      </c>
      <c r="E60" s="70" t="s">
        <v>28</v>
      </c>
      <c r="F60" s="72" t="s">
        <v>32</v>
      </c>
      <c r="G60" s="78">
        <v>4.5900000000000002E-7</v>
      </c>
      <c r="H60" s="72" t="s">
        <v>29</v>
      </c>
      <c r="I60" s="66"/>
      <c r="J60" s="81">
        <f t="shared" si="5"/>
        <v>4.5900000000000002E-7</v>
      </c>
      <c r="K60" s="74" t="str">
        <f t="shared" si="0"/>
        <v>+III</v>
      </c>
      <c r="L60" s="2"/>
      <c r="M60" s="31">
        <f t="shared" ref="M60:M108" si="10">IF(AND(F60="Geen faalkans",H60="Nee"),1,1-J60)</f>
        <v>0.99999954099999999</v>
      </c>
      <c r="N60" s="10">
        <f t="shared" ref="N60:N108" si="11">IF(J60="-",1,M60)</f>
        <v>0.99999954099999999</v>
      </c>
      <c r="O60" s="10">
        <f t="shared" ref="O60:O108" si="12">IF(AND(F60="Geen faalkans",H60="Nee"),0,J60*$C$3)</f>
        <v>9.1800000000000004E-7</v>
      </c>
      <c r="P60" s="10">
        <f t="shared" ref="P60:P108" si="13">IF(J60="-",0,O60)</f>
        <v>9.1800000000000004E-7</v>
      </c>
      <c r="Q60" s="9">
        <f t="array" ref="Q60">MIN(IF('Normen en duidingsklassen'!$E$13:$E$20&gt;$J60,'Normen en duidingsklassen'!$E$13:$E$20))</f>
        <v>1.111111111111111E-5</v>
      </c>
      <c r="R60" s="9">
        <f>IFERROR(MATCH($Q60,'Normen en duidingsklassen'!$E$13:$E$20),1)</f>
        <v>1</v>
      </c>
      <c r="S60" s="9" t="str">
        <f>INDEX('Normen en duidingsklassen'!$D$13:$D$20,R60)</f>
        <v>+III</v>
      </c>
      <c r="T60" s="12" t="b">
        <f>IF($E60="Ja",IF($H60="Ja",NOT(ISNUMBER(#REF!)),FALSE),FALSE)</f>
        <v>0</v>
      </c>
      <c r="U60" s="35"/>
    </row>
    <row r="61" spans="2:21" x14ac:dyDescent="0.25">
      <c r="B61" s="72" t="s">
        <v>147</v>
      </c>
      <c r="C61" s="69">
        <v>10.057</v>
      </c>
      <c r="D61" s="74">
        <v>10.206</v>
      </c>
      <c r="E61" s="70" t="s">
        <v>28</v>
      </c>
      <c r="F61" s="72" t="s">
        <v>32</v>
      </c>
      <c r="G61" s="78">
        <v>4.5900000000000002E-7</v>
      </c>
      <c r="H61" s="72" t="s">
        <v>29</v>
      </c>
      <c r="I61" s="66"/>
      <c r="J61" s="81">
        <f t="shared" si="5"/>
        <v>4.5900000000000002E-7</v>
      </c>
      <c r="K61" s="74" t="str">
        <f t="shared" si="0"/>
        <v>+III</v>
      </c>
      <c r="L61" s="2"/>
      <c r="M61" s="31">
        <f t="shared" si="10"/>
        <v>0.99999954099999999</v>
      </c>
      <c r="N61" s="10">
        <f t="shared" si="11"/>
        <v>0.99999954099999999</v>
      </c>
      <c r="O61" s="10">
        <f t="shared" si="12"/>
        <v>9.1800000000000004E-7</v>
      </c>
      <c r="P61" s="10">
        <f t="shared" si="13"/>
        <v>9.1800000000000004E-7</v>
      </c>
      <c r="Q61" s="9">
        <f t="array" ref="Q61">MIN(IF('Normen en duidingsklassen'!$E$13:$E$20&gt;$J61,'Normen en duidingsklassen'!$E$13:$E$20))</f>
        <v>1.111111111111111E-5</v>
      </c>
      <c r="R61" s="9">
        <f>IFERROR(MATCH($Q61,'Normen en duidingsklassen'!$E$13:$E$20),1)</f>
        <v>1</v>
      </c>
      <c r="S61" s="9" t="str">
        <f>INDEX('Normen en duidingsklassen'!$D$13:$D$20,R61)</f>
        <v>+III</v>
      </c>
      <c r="T61" s="12" t="b">
        <f>IF($E61="Ja",IF($H61="Ja",NOT(ISNUMBER(#REF!)),FALSE),FALSE)</f>
        <v>0</v>
      </c>
      <c r="U61" s="35"/>
    </row>
    <row r="62" spans="2:21" x14ac:dyDescent="0.25">
      <c r="B62" s="72" t="s">
        <v>148</v>
      </c>
      <c r="C62" s="69">
        <v>10.206</v>
      </c>
      <c r="D62" s="74">
        <v>10.351000000000001</v>
      </c>
      <c r="E62" s="70" t="s">
        <v>28</v>
      </c>
      <c r="F62" s="72" t="s">
        <v>32</v>
      </c>
      <c r="G62" s="78">
        <v>4.5900000000000002E-7</v>
      </c>
      <c r="H62" s="72" t="s">
        <v>29</v>
      </c>
      <c r="I62" s="66"/>
      <c r="J62" s="81">
        <f t="shared" si="5"/>
        <v>4.5900000000000002E-7</v>
      </c>
      <c r="K62" s="74" t="str">
        <f t="shared" si="0"/>
        <v>+III</v>
      </c>
      <c r="L62" s="2"/>
      <c r="M62" s="31">
        <f t="shared" si="10"/>
        <v>0.99999954099999999</v>
      </c>
      <c r="N62" s="10">
        <f t="shared" si="11"/>
        <v>0.99999954099999999</v>
      </c>
      <c r="O62" s="10">
        <f t="shared" si="12"/>
        <v>9.1800000000000004E-7</v>
      </c>
      <c r="P62" s="10">
        <f t="shared" si="13"/>
        <v>9.1800000000000004E-7</v>
      </c>
      <c r="Q62" s="9">
        <f t="array" ref="Q62">MIN(IF('Normen en duidingsklassen'!$E$13:$E$20&gt;$J62,'Normen en duidingsklassen'!$E$13:$E$20))</f>
        <v>1.111111111111111E-5</v>
      </c>
      <c r="R62" s="9">
        <f>IFERROR(MATCH($Q62,'Normen en duidingsklassen'!$E$13:$E$20),1)</f>
        <v>1</v>
      </c>
      <c r="S62" s="9" t="str">
        <f>INDEX('Normen en duidingsklassen'!$D$13:$D$20,R62)</f>
        <v>+III</v>
      </c>
      <c r="T62" s="12" t="b">
        <f>IF($E62="Ja",IF($H62="Ja",NOT(ISNUMBER(#REF!)),FALSE),FALSE)</f>
        <v>0</v>
      </c>
      <c r="U62" s="35"/>
    </row>
    <row r="63" spans="2:21" x14ac:dyDescent="0.25">
      <c r="B63" s="72" t="s">
        <v>149</v>
      </c>
      <c r="C63" s="69">
        <v>10.351000000000001</v>
      </c>
      <c r="D63" s="74">
        <v>10.496</v>
      </c>
      <c r="E63" s="70" t="s">
        <v>28</v>
      </c>
      <c r="F63" s="72" t="s">
        <v>32</v>
      </c>
      <c r="G63" s="78">
        <v>4.5900000000000002E-7</v>
      </c>
      <c r="H63" s="72" t="s">
        <v>29</v>
      </c>
      <c r="I63" s="66"/>
      <c r="J63" s="81">
        <f t="shared" si="5"/>
        <v>4.5900000000000002E-7</v>
      </c>
      <c r="K63" s="74" t="str">
        <f t="shared" si="0"/>
        <v>+III</v>
      </c>
      <c r="L63" s="2"/>
      <c r="M63" s="31">
        <f t="shared" si="10"/>
        <v>0.99999954099999999</v>
      </c>
      <c r="N63" s="10">
        <f t="shared" si="11"/>
        <v>0.99999954099999999</v>
      </c>
      <c r="O63" s="10">
        <f t="shared" si="12"/>
        <v>9.1800000000000004E-7</v>
      </c>
      <c r="P63" s="10">
        <f t="shared" si="13"/>
        <v>9.1800000000000004E-7</v>
      </c>
      <c r="Q63" s="9">
        <f t="array" ref="Q63">MIN(IF('Normen en duidingsklassen'!$E$13:$E$20&gt;$J63,'Normen en duidingsklassen'!$E$13:$E$20))</f>
        <v>1.111111111111111E-5</v>
      </c>
      <c r="R63" s="9">
        <f>IFERROR(MATCH($Q63,'Normen en duidingsklassen'!$E$13:$E$20),1)</f>
        <v>1</v>
      </c>
      <c r="S63" s="9" t="str">
        <f>INDEX('Normen en duidingsklassen'!$D$13:$D$20,R63)</f>
        <v>+III</v>
      </c>
      <c r="T63" s="12" t="b">
        <f>IF($E63="Ja",IF($H63="Ja",NOT(ISNUMBER(#REF!)),FALSE),FALSE)</f>
        <v>0</v>
      </c>
      <c r="U63" s="35"/>
    </row>
    <row r="64" spans="2:21" x14ac:dyDescent="0.25">
      <c r="B64" s="72" t="s">
        <v>150</v>
      </c>
      <c r="C64" s="69">
        <v>10.496</v>
      </c>
      <c r="D64" s="74">
        <v>10.646000000000001</v>
      </c>
      <c r="E64" s="70" t="s">
        <v>28</v>
      </c>
      <c r="F64" s="72" t="s">
        <v>32</v>
      </c>
      <c r="G64" s="78">
        <v>4.5900000000000002E-7</v>
      </c>
      <c r="H64" s="72" t="s">
        <v>29</v>
      </c>
      <c r="I64" s="66"/>
      <c r="J64" s="81">
        <f t="shared" si="5"/>
        <v>4.5900000000000002E-7</v>
      </c>
      <c r="K64" s="74" t="str">
        <f t="shared" si="0"/>
        <v>+III</v>
      </c>
      <c r="L64" s="2"/>
      <c r="M64" s="31">
        <f t="shared" si="10"/>
        <v>0.99999954099999999</v>
      </c>
      <c r="N64" s="10">
        <f t="shared" si="11"/>
        <v>0.99999954099999999</v>
      </c>
      <c r="O64" s="10">
        <f t="shared" si="12"/>
        <v>9.1800000000000004E-7</v>
      </c>
      <c r="P64" s="10">
        <f t="shared" si="13"/>
        <v>9.1800000000000004E-7</v>
      </c>
      <c r="Q64" s="9">
        <f t="array" ref="Q64">MIN(IF('Normen en duidingsklassen'!$E$13:$E$20&gt;$J64,'Normen en duidingsklassen'!$E$13:$E$20))</f>
        <v>1.111111111111111E-5</v>
      </c>
      <c r="R64" s="9">
        <f>IFERROR(MATCH($Q64,'Normen en duidingsklassen'!$E$13:$E$20),1)</f>
        <v>1</v>
      </c>
      <c r="S64" s="9" t="str">
        <f>INDEX('Normen en duidingsklassen'!$D$13:$D$20,R64)</f>
        <v>+III</v>
      </c>
      <c r="T64" s="12" t="b">
        <f>IF($E64="Ja",IF($H64="Ja",NOT(ISNUMBER(#REF!)),FALSE),FALSE)</f>
        <v>0</v>
      </c>
      <c r="U64" s="35"/>
    </row>
    <row r="65" spans="2:21" x14ac:dyDescent="0.25">
      <c r="B65" s="72" t="s">
        <v>151</v>
      </c>
      <c r="C65" s="69">
        <v>10.646000000000001</v>
      </c>
      <c r="D65" s="74">
        <v>10.795999999999999</v>
      </c>
      <c r="E65" s="70" t="s">
        <v>28</v>
      </c>
      <c r="F65" s="72" t="s">
        <v>32</v>
      </c>
      <c r="G65" s="78">
        <v>4.5900000000000002E-7</v>
      </c>
      <c r="H65" s="72" t="s">
        <v>29</v>
      </c>
      <c r="I65" s="66"/>
      <c r="J65" s="81">
        <f t="shared" si="5"/>
        <v>4.5900000000000002E-7</v>
      </c>
      <c r="K65" s="74" t="str">
        <f t="shared" si="0"/>
        <v>+III</v>
      </c>
      <c r="L65" s="2"/>
      <c r="M65" s="31">
        <f t="shared" si="10"/>
        <v>0.99999954099999999</v>
      </c>
      <c r="N65" s="10">
        <f t="shared" si="11"/>
        <v>0.99999954099999999</v>
      </c>
      <c r="O65" s="10">
        <f t="shared" si="12"/>
        <v>9.1800000000000004E-7</v>
      </c>
      <c r="P65" s="10">
        <f t="shared" si="13"/>
        <v>9.1800000000000004E-7</v>
      </c>
      <c r="Q65" s="9">
        <f t="array" ref="Q65">MIN(IF('Normen en duidingsklassen'!$E$13:$E$20&gt;$J65,'Normen en duidingsklassen'!$E$13:$E$20))</f>
        <v>1.111111111111111E-5</v>
      </c>
      <c r="R65" s="9">
        <f>IFERROR(MATCH($Q65,'Normen en duidingsklassen'!$E$13:$E$20),1)</f>
        <v>1</v>
      </c>
      <c r="S65" s="9" t="str">
        <f>INDEX('Normen en duidingsklassen'!$D$13:$D$20,R65)</f>
        <v>+III</v>
      </c>
      <c r="T65" s="12" t="b">
        <f>IF($E65="Ja",IF($H65="Ja",NOT(ISNUMBER(#REF!)),FALSE),FALSE)</f>
        <v>0</v>
      </c>
      <c r="U65" s="35"/>
    </row>
    <row r="66" spans="2:21" x14ac:dyDescent="0.25">
      <c r="B66" s="72" t="s">
        <v>152</v>
      </c>
      <c r="C66" s="69">
        <v>10.795999999999999</v>
      </c>
      <c r="D66" s="74">
        <v>10.946999999999999</v>
      </c>
      <c r="E66" s="70" t="s">
        <v>28</v>
      </c>
      <c r="F66" s="72" t="s">
        <v>32</v>
      </c>
      <c r="G66" s="78">
        <v>4.5900000000000002E-7</v>
      </c>
      <c r="H66" s="72" t="s">
        <v>29</v>
      </c>
      <c r="I66" s="66"/>
      <c r="J66" s="81">
        <f t="shared" si="5"/>
        <v>4.5900000000000002E-7</v>
      </c>
      <c r="K66" s="74" t="str">
        <f t="shared" si="0"/>
        <v>+III</v>
      </c>
      <c r="L66" s="2"/>
      <c r="M66" s="31">
        <f t="shared" si="10"/>
        <v>0.99999954099999999</v>
      </c>
      <c r="N66" s="10">
        <f t="shared" si="11"/>
        <v>0.99999954099999999</v>
      </c>
      <c r="O66" s="10">
        <f t="shared" si="12"/>
        <v>9.1800000000000004E-7</v>
      </c>
      <c r="P66" s="10">
        <f t="shared" si="13"/>
        <v>9.1800000000000004E-7</v>
      </c>
      <c r="Q66" s="9">
        <f t="array" ref="Q66">MIN(IF('Normen en duidingsklassen'!$E$13:$E$20&gt;$J66,'Normen en duidingsklassen'!$E$13:$E$20))</f>
        <v>1.111111111111111E-5</v>
      </c>
      <c r="R66" s="9">
        <f>IFERROR(MATCH($Q66,'Normen en duidingsklassen'!$E$13:$E$20),1)</f>
        <v>1</v>
      </c>
      <c r="S66" s="9" t="str">
        <f>INDEX('Normen en duidingsklassen'!$D$13:$D$20,R66)</f>
        <v>+III</v>
      </c>
      <c r="T66" s="12" t="b">
        <f>IF($E66="Ja",IF($H66="Ja",NOT(ISNUMBER(#REF!)),FALSE),FALSE)</f>
        <v>0</v>
      </c>
      <c r="U66" s="35"/>
    </row>
    <row r="67" spans="2:21" x14ac:dyDescent="0.25">
      <c r="B67" s="72" t="s">
        <v>153</v>
      </c>
      <c r="C67" s="69">
        <v>10.946999999999999</v>
      </c>
      <c r="D67" s="74">
        <v>11.101000000000001</v>
      </c>
      <c r="E67" s="70" t="s">
        <v>28</v>
      </c>
      <c r="F67" s="72" t="s">
        <v>32</v>
      </c>
      <c r="G67" s="78">
        <v>4.5900000000000002E-7</v>
      </c>
      <c r="H67" s="72" t="s">
        <v>29</v>
      </c>
      <c r="I67" s="66"/>
      <c r="J67" s="81">
        <f t="shared" si="5"/>
        <v>4.5900000000000002E-7</v>
      </c>
      <c r="K67" s="74" t="str">
        <f t="shared" si="0"/>
        <v>+III</v>
      </c>
      <c r="L67" s="2"/>
      <c r="M67" s="31">
        <f t="shared" si="10"/>
        <v>0.99999954099999999</v>
      </c>
      <c r="N67" s="10">
        <f t="shared" si="11"/>
        <v>0.99999954099999999</v>
      </c>
      <c r="O67" s="10">
        <f t="shared" si="12"/>
        <v>9.1800000000000004E-7</v>
      </c>
      <c r="P67" s="10">
        <f t="shared" si="13"/>
        <v>9.1800000000000004E-7</v>
      </c>
      <c r="Q67" s="9">
        <f t="array" ref="Q67">MIN(IF('Normen en duidingsklassen'!$E$13:$E$20&gt;$J67,'Normen en duidingsklassen'!$E$13:$E$20))</f>
        <v>1.111111111111111E-5</v>
      </c>
      <c r="R67" s="9">
        <f>IFERROR(MATCH($Q67,'Normen en duidingsklassen'!$E$13:$E$20),1)</f>
        <v>1</v>
      </c>
      <c r="S67" s="9" t="str">
        <f>INDEX('Normen en duidingsklassen'!$D$13:$D$20,R67)</f>
        <v>+III</v>
      </c>
      <c r="T67" s="12" t="b">
        <f>IF($E67="Ja",IF($H67="Ja",NOT(ISNUMBER(#REF!)),FALSE),FALSE)</f>
        <v>0</v>
      </c>
      <c r="U67" s="35"/>
    </row>
    <row r="68" spans="2:21" x14ac:dyDescent="0.25">
      <c r="B68" s="72" t="s">
        <v>154</v>
      </c>
      <c r="C68" s="69">
        <v>11.101000000000001</v>
      </c>
      <c r="D68" s="74">
        <v>11.256</v>
      </c>
      <c r="E68" s="70" t="s">
        <v>28</v>
      </c>
      <c r="F68" s="72" t="s">
        <v>32</v>
      </c>
      <c r="G68" s="78">
        <v>4.5900000000000002E-7</v>
      </c>
      <c r="H68" s="72" t="s">
        <v>29</v>
      </c>
      <c r="I68" s="66"/>
      <c r="J68" s="81">
        <f t="shared" si="5"/>
        <v>4.5900000000000002E-7</v>
      </c>
      <c r="K68" s="74" t="str">
        <f t="shared" si="0"/>
        <v>+III</v>
      </c>
      <c r="L68" s="2"/>
      <c r="M68" s="31">
        <f t="shared" si="10"/>
        <v>0.99999954099999999</v>
      </c>
      <c r="N68" s="10">
        <f t="shared" si="11"/>
        <v>0.99999954099999999</v>
      </c>
      <c r="O68" s="10">
        <f t="shared" si="12"/>
        <v>9.1800000000000004E-7</v>
      </c>
      <c r="P68" s="10">
        <f t="shared" si="13"/>
        <v>9.1800000000000004E-7</v>
      </c>
      <c r="Q68" s="9">
        <f t="array" ref="Q68">MIN(IF('Normen en duidingsklassen'!$E$13:$E$20&gt;$J68,'Normen en duidingsklassen'!$E$13:$E$20))</f>
        <v>1.111111111111111E-5</v>
      </c>
      <c r="R68" s="9">
        <f>IFERROR(MATCH($Q68,'Normen en duidingsklassen'!$E$13:$E$20),1)</f>
        <v>1</v>
      </c>
      <c r="S68" s="9" t="str">
        <f>INDEX('Normen en duidingsklassen'!$D$13:$D$20,R68)</f>
        <v>+III</v>
      </c>
      <c r="T68" s="12" t="b">
        <f>IF($E68="Ja",IF($H68="Ja",NOT(ISNUMBER(#REF!)),FALSE),FALSE)</f>
        <v>0</v>
      </c>
      <c r="U68" s="35"/>
    </row>
    <row r="69" spans="2:21" x14ac:dyDescent="0.25">
      <c r="B69" s="72" t="s">
        <v>155</v>
      </c>
      <c r="C69" s="69">
        <v>11.256</v>
      </c>
      <c r="D69" s="74">
        <v>11.406000000000001</v>
      </c>
      <c r="E69" s="70" t="s">
        <v>28</v>
      </c>
      <c r="F69" s="72" t="s">
        <v>32</v>
      </c>
      <c r="G69" s="78">
        <v>4.5900000000000002E-7</v>
      </c>
      <c r="H69" s="72" t="s">
        <v>29</v>
      </c>
      <c r="I69" s="66"/>
      <c r="J69" s="81">
        <f t="shared" si="5"/>
        <v>4.5900000000000002E-7</v>
      </c>
      <c r="K69" s="74" t="str">
        <f t="shared" si="0"/>
        <v>+III</v>
      </c>
      <c r="L69" s="2"/>
      <c r="M69" s="31">
        <f t="shared" si="10"/>
        <v>0.99999954099999999</v>
      </c>
      <c r="N69" s="10">
        <f t="shared" si="11"/>
        <v>0.99999954099999999</v>
      </c>
      <c r="O69" s="10">
        <f t="shared" si="12"/>
        <v>9.1800000000000004E-7</v>
      </c>
      <c r="P69" s="10">
        <f t="shared" si="13"/>
        <v>9.1800000000000004E-7</v>
      </c>
      <c r="Q69" s="9">
        <f t="array" ref="Q69">MIN(IF('Normen en duidingsklassen'!$E$13:$E$20&gt;$J69,'Normen en duidingsklassen'!$E$13:$E$20))</f>
        <v>1.111111111111111E-5</v>
      </c>
      <c r="R69" s="9">
        <f>IFERROR(MATCH($Q69,'Normen en duidingsklassen'!$E$13:$E$20),1)</f>
        <v>1</v>
      </c>
      <c r="S69" s="9" t="str">
        <f>INDEX('Normen en duidingsklassen'!$D$13:$D$20,R69)</f>
        <v>+III</v>
      </c>
      <c r="T69" s="12" t="b">
        <f>IF($E69="Ja",IF($H69="Ja",NOT(ISNUMBER(#REF!)),FALSE),FALSE)</f>
        <v>0</v>
      </c>
      <c r="U69" s="35"/>
    </row>
    <row r="70" spans="2:21" x14ac:dyDescent="0.25">
      <c r="B70" s="72" t="s">
        <v>156</v>
      </c>
      <c r="C70" s="69">
        <v>11.406000000000001</v>
      </c>
      <c r="D70" s="74">
        <v>11.557</v>
      </c>
      <c r="E70" s="70" t="s">
        <v>28</v>
      </c>
      <c r="F70" s="72" t="s">
        <v>32</v>
      </c>
      <c r="G70" s="78">
        <v>4.5900000000000002E-7</v>
      </c>
      <c r="H70" s="72" t="s">
        <v>29</v>
      </c>
      <c r="I70" s="66"/>
      <c r="J70" s="81">
        <f t="shared" si="5"/>
        <v>4.5900000000000002E-7</v>
      </c>
      <c r="K70" s="74" t="str">
        <f t="shared" si="0"/>
        <v>+III</v>
      </c>
      <c r="L70" s="2"/>
      <c r="M70" s="31">
        <f t="shared" si="10"/>
        <v>0.99999954099999999</v>
      </c>
      <c r="N70" s="10">
        <f t="shared" si="11"/>
        <v>0.99999954099999999</v>
      </c>
      <c r="O70" s="10">
        <f t="shared" si="12"/>
        <v>9.1800000000000004E-7</v>
      </c>
      <c r="P70" s="10">
        <f t="shared" si="13"/>
        <v>9.1800000000000004E-7</v>
      </c>
      <c r="Q70" s="9">
        <f t="array" ref="Q70">MIN(IF('Normen en duidingsklassen'!$E$13:$E$20&gt;$J70,'Normen en duidingsklassen'!$E$13:$E$20))</f>
        <v>1.111111111111111E-5</v>
      </c>
      <c r="R70" s="9">
        <f>IFERROR(MATCH($Q70,'Normen en duidingsklassen'!$E$13:$E$20),1)</f>
        <v>1</v>
      </c>
      <c r="S70" s="9" t="str">
        <f>INDEX('Normen en duidingsklassen'!$D$13:$D$20,R70)</f>
        <v>+III</v>
      </c>
      <c r="T70" s="12" t="b">
        <f>IF($E70="Ja",IF($H70="Ja",NOT(ISNUMBER(#REF!)),FALSE),FALSE)</f>
        <v>0</v>
      </c>
      <c r="U70" s="35"/>
    </row>
    <row r="71" spans="2:21" x14ac:dyDescent="0.25">
      <c r="B71" s="72" t="s">
        <v>157</v>
      </c>
      <c r="C71" s="69">
        <v>11.557</v>
      </c>
      <c r="D71" s="74">
        <v>11.706</v>
      </c>
      <c r="E71" s="70" t="s">
        <v>28</v>
      </c>
      <c r="F71" s="72" t="s">
        <v>32</v>
      </c>
      <c r="G71" s="78">
        <v>4.5900000000000002E-7</v>
      </c>
      <c r="H71" s="72" t="s">
        <v>29</v>
      </c>
      <c r="I71" s="66"/>
      <c r="J71" s="81">
        <f t="shared" si="5"/>
        <v>4.5900000000000002E-7</v>
      </c>
      <c r="K71" s="74" t="str">
        <f t="shared" si="0"/>
        <v>+III</v>
      </c>
      <c r="L71" s="2"/>
      <c r="M71" s="31">
        <f t="shared" si="10"/>
        <v>0.99999954099999999</v>
      </c>
      <c r="N71" s="10">
        <f t="shared" si="11"/>
        <v>0.99999954099999999</v>
      </c>
      <c r="O71" s="10">
        <f t="shared" si="12"/>
        <v>9.1800000000000004E-7</v>
      </c>
      <c r="P71" s="10">
        <f t="shared" si="13"/>
        <v>9.1800000000000004E-7</v>
      </c>
      <c r="Q71" s="9">
        <f t="array" ref="Q71">MIN(IF('Normen en duidingsklassen'!$E$13:$E$20&gt;$J71,'Normen en duidingsklassen'!$E$13:$E$20))</f>
        <v>1.111111111111111E-5</v>
      </c>
      <c r="R71" s="9">
        <f>IFERROR(MATCH($Q71,'Normen en duidingsklassen'!$E$13:$E$20),1)</f>
        <v>1</v>
      </c>
      <c r="S71" s="9" t="str">
        <f>INDEX('Normen en duidingsklassen'!$D$13:$D$20,R71)</f>
        <v>+III</v>
      </c>
      <c r="T71" s="12" t="b">
        <f>IF($E71="Ja",IF($H71="Ja",NOT(ISNUMBER(#REF!)),FALSE),FALSE)</f>
        <v>0</v>
      </c>
      <c r="U71" s="35"/>
    </row>
    <row r="72" spans="2:21" x14ac:dyDescent="0.25">
      <c r="B72" s="72" t="s">
        <v>158</v>
      </c>
      <c r="C72" s="69">
        <v>11.706</v>
      </c>
      <c r="D72" s="74">
        <v>11.856</v>
      </c>
      <c r="E72" s="70" t="s">
        <v>28</v>
      </c>
      <c r="F72" s="72" t="s">
        <v>32</v>
      </c>
      <c r="G72" s="78">
        <v>4.5900000000000002E-7</v>
      </c>
      <c r="H72" s="72" t="s">
        <v>29</v>
      </c>
      <c r="I72" s="66"/>
      <c r="J72" s="81">
        <f t="shared" si="5"/>
        <v>4.5900000000000002E-7</v>
      </c>
      <c r="K72" s="74" t="str">
        <f t="shared" si="0"/>
        <v>+III</v>
      </c>
      <c r="L72" s="2"/>
      <c r="M72" s="31">
        <f t="shared" si="10"/>
        <v>0.99999954099999999</v>
      </c>
      <c r="N72" s="10">
        <f t="shared" si="11"/>
        <v>0.99999954099999999</v>
      </c>
      <c r="O72" s="10">
        <f t="shared" si="12"/>
        <v>9.1800000000000004E-7</v>
      </c>
      <c r="P72" s="10">
        <f t="shared" si="13"/>
        <v>9.1800000000000004E-7</v>
      </c>
      <c r="Q72" s="9">
        <f t="array" ref="Q72">MIN(IF('Normen en duidingsklassen'!$E$13:$E$20&gt;$J72,'Normen en duidingsklassen'!$E$13:$E$20))</f>
        <v>1.111111111111111E-5</v>
      </c>
      <c r="R72" s="9">
        <f>IFERROR(MATCH($Q72,'Normen en duidingsklassen'!$E$13:$E$20),1)</f>
        <v>1</v>
      </c>
      <c r="S72" s="9" t="str">
        <f>INDEX('Normen en duidingsklassen'!$D$13:$D$20,R72)</f>
        <v>+III</v>
      </c>
      <c r="T72" s="12" t="b">
        <f>IF($E72="Ja",IF($H72="Ja",NOT(ISNUMBER(#REF!)),FALSE),FALSE)</f>
        <v>0</v>
      </c>
      <c r="U72" s="35"/>
    </row>
    <row r="73" spans="2:21" x14ac:dyDescent="0.25">
      <c r="B73" s="72" t="s">
        <v>159</v>
      </c>
      <c r="C73" s="69">
        <v>11.856</v>
      </c>
      <c r="D73" s="74">
        <v>12.007</v>
      </c>
      <c r="E73" s="70" t="s">
        <v>28</v>
      </c>
      <c r="F73" s="72" t="s">
        <v>32</v>
      </c>
      <c r="G73" s="78">
        <v>4.5900000000000002E-7</v>
      </c>
      <c r="H73" s="72" t="s">
        <v>29</v>
      </c>
      <c r="I73" s="66"/>
      <c r="J73" s="81">
        <f t="shared" si="5"/>
        <v>4.5900000000000002E-7</v>
      </c>
      <c r="K73" s="74" t="str">
        <f t="shared" si="0"/>
        <v>+III</v>
      </c>
      <c r="L73" s="2"/>
      <c r="M73" s="31">
        <f t="shared" si="10"/>
        <v>0.99999954099999999</v>
      </c>
      <c r="N73" s="10">
        <f t="shared" si="11"/>
        <v>0.99999954099999999</v>
      </c>
      <c r="O73" s="10">
        <f t="shared" si="12"/>
        <v>9.1800000000000004E-7</v>
      </c>
      <c r="P73" s="10">
        <f t="shared" si="13"/>
        <v>9.1800000000000004E-7</v>
      </c>
      <c r="Q73" s="9">
        <f t="array" ref="Q73">MIN(IF('Normen en duidingsklassen'!$E$13:$E$20&gt;$J73,'Normen en duidingsklassen'!$E$13:$E$20))</f>
        <v>1.111111111111111E-5</v>
      </c>
      <c r="R73" s="9">
        <f>IFERROR(MATCH($Q73,'Normen en duidingsklassen'!$E$13:$E$20),1)</f>
        <v>1</v>
      </c>
      <c r="S73" s="9" t="str">
        <f>INDEX('Normen en duidingsklassen'!$D$13:$D$20,R73)</f>
        <v>+III</v>
      </c>
      <c r="T73" s="12" t="b">
        <f>IF($E73="Ja",IF($H73="Ja",NOT(ISNUMBER(#REF!)),FALSE),FALSE)</f>
        <v>0</v>
      </c>
      <c r="U73" s="35"/>
    </row>
    <row r="74" spans="2:21" x14ac:dyDescent="0.25">
      <c r="B74" s="72" t="s">
        <v>160</v>
      </c>
      <c r="C74" s="69">
        <v>12.007</v>
      </c>
      <c r="D74" s="74">
        <v>12.167</v>
      </c>
      <c r="E74" s="70" t="s">
        <v>28</v>
      </c>
      <c r="F74" s="72" t="s">
        <v>32</v>
      </c>
      <c r="G74" s="78">
        <v>4.5900000000000002E-7</v>
      </c>
      <c r="H74" s="72" t="s">
        <v>29</v>
      </c>
      <c r="I74" s="66"/>
      <c r="J74" s="81">
        <f t="shared" si="5"/>
        <v>4.5900000000000002E-7</v>
      </c>
      <c r="K74" s="74" t="str">
        <f t="shared" si="0"/>
        <v>+III</v>
      </c>
      <c r="L74" s="2"/>
      <c r="M74" s="31">
        <f t="shared" si="10"/>
        <v>0.99999954099999999</v>
      </c>
      <c r="N74" s="10">
        <f t="shared" si="11"/>
        <v>0.99999954099999999</v>
      </c>
      <c r="O74" s="10">
        <f t="shared" si="12"/>
        <v>9.1800000000000004E-7</v>
      </c>
      <c r="P74" s="10">
        <f t="shared" si="13"/>
        <v>9.1800000000000004E-7</v>
      </c>
      <c r="Q74" s="9">
        <f t="array" ref="Q74">MIN(IF('Normen en duidingsklassen'!$E$13:$E$20&gt;$J74,'Normen en duidingsklassen'!$E$13:$E$20))</f>
        <v>1.111111111111111E-5</v>
      </c>
      <c r="R74" s="9">
        <f>IFERROR(MATCH($Q74,'Normen en duidingsklassen'!$E$13:$E$20),1)</f>
        <v>1</v>
      </c>
      <c r="S74" s="9" t="str">
        <f>INDEX('Normen en duidingsklassen'!$D$13:$D$20,R74)</f>
        <v>+III</v>
      </c>
      <c r="T74" s="12" t="b">
        <f>IF($E74="Ja",IF($H74="Ja",NOT(ISNUMBER(#REF!)),FALSE),FALSE)</f>
        <v>0</v>
      </c>
      <c r="U74" s="35"/>
    </row>
    <row r="75" spans="2:21" x14ac:dyDescent="0.25">
      <c r="B75" s="72" t="s">
        <v>161</v>
      </c>
      <c r="C75" s="69">
        <v>12.167</v>
      </c>
      <c r="D75" s="74">
        <v>12.351000000000001</v>
      </c>
      <c r="E75" s="70" t="s">
        <v>28</v>
      </c>
      <c r="F75" s="72" t="s">
        <v>32</v>
      </c>
      <c r="G75" s="78">
        <v>4.5900000000000002E-7</v>
      </c>
      <c r="H75" s="72" t="s">
        <v>29</v>
      </c>
      <c r="I75" s="66"/>
      <c r="J75" s="81">
        <f t="shared" si="5"/>
        <v>4.5900000000000002E-7</v>
      </c>
      <c r="K75" s="74" t="str">
        <f t="shared" si="0"/>
        <v>+III</v>
      </c>
      <c r="L75" s="2"/>
      <c r="M75" s="31">
        <f t="shared" si="10"/>
        <v>0.99999954099999999</v>
      </c>
      <c r="N75" s="10">
        <f t="shared" si="11"/>
        <v>0.99999954099999999</v>
      </c>
      <c r="O75" s="10">
        <f t="shared" si="12"/>
        <v>9.1800000000000004E-7</v>
      </c>
      <c r="P75" s="10">
        <f t="shared" si="13"/>
        <v>9.1800000000000004E-7</v>
      </c>
      <c r="Q75" s="9">
        <f t="array" ref="Q75">MIN(IF('Normen en duidingsklassen'!$E$13:$E$20&gt;$J75,'Normen en duidingsklassen'!$E$13:$E$20))</f>
        <v>1.111111111111111E-5</v>
      </c>
      <c r="R75" s="9">
        <f>IFERROR(MATCH($Q75,'Normen en duidingsklassen'!$E$13:$E$20),1)</f>
        <v>1</v>
      </c>
      <c r="S75" s="9" t="str">
        <f>INDEX('Normen en duidingsklassen'!$D$13:$D$20,R75)</f>
        <v>+III</v>
      </c>
      <c r="T75" s="12" t="b">
        <f>IF($E75="Ja",IF($H75="Ja",NOT(ISNUMBER(#REF!)),FALSE),FALSE)</f>
        <v>0</v>
      </c>
      <c r="U75" s="35"/>
    </row>
    <row r="76" spans="2:21" x14ac:dyDescent="0.25">
      <c r="B76" s="72" t="s">
        <v>162</v>
      </c>
      <c r="C76" s="69">
        <v>12.351000000000001</v>
      </c>
      <c r="D76" s="74">
        <v>12.555</v>
      </c>
      <c r="E76" s="70" t="s">
        <v>28</v>
      </c>
      <c r="F76" s="72" t="s">
        <v>32</v>
      </c>
      <c r="G76" s="78">
        <v>4.5900000000000002E-7</v>
      </c>
      <c r="H76" s="72" t="s">
        <v>29</v>
      </c>
      <c r="I76" s="66"/>
      <c r="J76" s="81">
        <f t="shared" si="5"/>
        <v>4.5900000000000002E-7</v>
      </c>
      <c r="K76" s="74" t="str">
        <f t="shared" si="0"/>
        <v>+III</v>
      </c>
      <c r="L76" s="2"/>
      <c r="M76" s="31">
        <f t="shared" si="10"/>
        <v>0.99999954099999999</v>
      </c>
      <c r="N76" s="10">
        <f t="shared" si="11"/>
        <v>0.99999954099999999</v>
      </c>
      <c r="O76" s="10">
        <f t="shared" si="12"/>
        <v>9.1800000000000004E-7</v>
      </c>
      <c r="P76" s="10">
        <f t="shared" si="13"/>
        <v>9.1800000000000004E-7</v>
      </c>
      <c r="Q76" s="9">
        <f t="array" ref="Q76">MIN(IF('Normen en duidingsklassen'!$E$13:$E$20&gt;$J76,'Normen en duidingsklassen'!$E$13:$E$20))</f>
        <v>1.111111111111111E-5</v>
      </c>
      <c r="R76" s="9">
        <f>IFERROR(MATCH($Q76,'Normen en duidingsklassen'!$E$13:$E$20),1)</f>
        <v>1</v>
      </c>
      <c r="S76" s="9" t="str">
        <f>INDEX('Normen en duidingsklassen'!$D$13:$D$20,R76)</f>
        <v>+III</v>
      </c>
      <c r="T76" s="12" t="b">
        <f>IF($E76="Ja",IF($H76="Ja",NOT(ISNUMBER(#REF!)),FALSE),FALSE)</f>
        <v>0</v>
      </c>
      <c r="U76" s="35"/>
    </row>
    <row r="77" spans="2:21" x14ac:dyDescent="0.25">
      <c r="B77" s="72" t="s">
        <v>163</v>
      </c>
      <c r="C77" s="69">
        <v>12.555</v>
      </c>
      <c r="D77" s="74">
        <v>12.763</v>
      </c>
      <c r="E77" s="70" t="s">
        <v>28</v>
      </c>
      <c r="F77" s="72" t="s">
        <v>32</v>
      </c>
      <c r="G77" s="78">
        <v>4.5900000000000002E-7</v>
      </c>
      <c r="H77" s="72" t="s">
        <v>29</v>
      </c>
      <c r="I77" s="66"/>
      <c r="J77" s="81">
        <f t="shared" si="5"/>
        <v>4.5900000000000002E-7</v>
      </c>
      <c r="K77" s="74" t="str">
        <f t="shared" si="0"/>
        <v>+III</v>
      </c>
      <c r="L77" s="2"/>
      <c r="M77" s="31">
        <f t="shared" si="10"/>
        <v>0.99999954099999999</v>
      </c>
      <c r="N77" s="10">
        <f t="shared" si="11"/>
        <v>0.99999954099999999</v>
      </c>
      <c r="O77" s="10">
        <f t="shared" si="12"/>
        <v>9.1800000000000004E-7</v>
      </c>
      <c r="P77" s="10">
        <f t="shared" si="13"/>
        <v>9.1800000000000004E-7</v>
      </c>
      <c r="Q77" s="9">
        <f t="array" ref="Q77">MIN(IF('Normen en duidingsklassen'!$E$13:$E$20&gt;$J77,'Normen en duidingsklassen'!$E$13:$E$20))</f>
        <v>1.111111111111111E-5</v>
      </c>
      <c r="R77" s="9">
        <f>IFERROR(MATCH($Q77,'Normen en duidingsklassen'!$E$13:$E$20),1)</f>
        <v>1</v>
      </c>
      <c r="S77" s="9" t="str">
        <f>INDEX('Normen en duidingsklassen'!$D$13:$D$20,R77)</f>
        <v>+III</v>
      </c>
      <c r="T77" s="12" t="b">
        <f>IF($E77="Ja",IF($H77="Ja",NOT(ISNUMBER(#REF!)),FALSE),FALSE)</f>
        <v>0</v>
      </c>
      <c r="U77" s="35"/>
    </row>
    <row r="78" spans="2:21" x14ac:dyDescent="0.25">
      <c r="B78" s="72" t="s">
        <v>164</v>
      </c>
      <c r="C78" s="69">
        <v>12.763</v>
      </c>
      <c r="D78" s="74">
        <v>12.968999999999999</v>
      </c>
      <c r="E78" s="70" t="s">
        <v>28</v>
      </c>
      <c r="F78" s="72" t="s">
        <v>32</v>
      </c>
      <c r="G78" s="78">
        <v>4.5900000000000002E-7</v>
      </c>
      <c r="H78" s="72" t="s">
        <v>29</v>
      </c>
      <c r="I78" s="66"/>
      <c r="J78" s="81">
        <f t="shared" si="5"/>
        <v>4.5900000000000002E-7</v>
      </c>
      <c r="K78" s="74" t="str">
        <f t="shared" si="0"/>
        <v>+III</v>
      </c>
      <c r="L78" s="2"/>
      <c r="M78" s="31">
        <f t="shared" si="10"/>
        <v>0.99999954099999999</v>
      </c>
      <c r="N78" s="10">
        <f t="shared" si="11"/>
        <v>0.99999954099999999</v>
      </c>
      <c r="O78" s="10">
        <f t="shared" si="12"/>
        <v>9.1800000000000004E-7</v>
      </c>
      <c r="P78" s="10">
        <f t="shared" si="13"/>
        <v>9.1800000000000004E-7</v>
      </c>
      <c r="Q78" s="9">
        <f t="array" ref="Q78">MIN(IF('Normen en duidingsklassen'!$E$13:$E$20&gt;$J78,'Normen en duidingsklassen'!$E$13:$E$20))</f>
        <v>1.111111111111111E-5</v>
      </c>
      <c r="R78" s="9">
        <f>IFERROR(MATCH($Q78,'Normen en duidingsklassen'!$E$13:$E$20),1)</f>
        <v>1</v>
      </c>
      <c r="S78" s="9" t="str">
        <f>INDEX('Normen en duidingsklassen'!$D$13:$D$20,R78)</f>
        <v>+III</v>
      </c>
      <c r="T78" s="12" t="b">
        <f>IF($E78="Ja",IF($H78="Ja",NOT(ISNUMBER(#REF!)),FALSE),FALSE)</f>
        <v>0</v>
      </c>
      <c r="U78" s="35"/>
    </row>
    <row r="79" spans="2:21" x14ac:dyDescent="0.25">
      <c r="B79" s="72" t="s">
        <v>165</v>
      </c>
      <c r="C79" s="69">
        <v>12.968999999999999</v>
      </c>
      <c r="D79" s="74">
        <v>13.172000000000001</v>
      </c>
      <c r="E79" s="70" t="s">
        <v>28</v>
      </c>
      <c r="F79" s="72" t="s">
        <v>32</v>
      </c>
      <c r="G79" s="78">
        <v>4.5900000000000002E-7</v>
      </c>
      <c r="H79" s="72" t="s">
        <v>29</v>
      </c>
      <c r="I79" s="66"/>
      <c r="J79" s="81">
        <f t="shared" si="5"/>
        <v>4.5900000000000002E-7</v>
      </c>
      <c r="K79" s="74" t="str">
        <f t="shared" si="0"/>
        <v>+III</v>
      </c>
      <c r="L79" s="2"/>
      <c r="M79" s="31">
        <f t="shared" si="10"/>
        <v>0.99999954099999999</v>
      </c>
      <c r="N79" s="10">
        <f t="shared" si="11"/>
        <v>0.99999954099999999</v>
      </c>
      <c r="O79" s="10">
        <f t="shared" si="12"/>
        <v>9.1800000000000004E-7</v>
      </c>
      <c r="P79" s="10">
        <f t="shared" si="13"/>
        <v>9.1800000000000004E-7</v>
      </c>
      <c r="Q79" s="9">
        <f t="array" ref="Q79">MIN(IF('Normen en duidingsklassen'!$E$13:$E$20&gt;$J79,'Normen en duidingsklassen'!$E$13:$E$20))</f>
        <v>1.111111111111111E-5</v>
      </c>
      <c r="R79" s="9">
        <f>IFERROR(MATCH($Q79,'Normen en duidingsklassen'!$E$13:$E$20),1)</f>
        <v>1</v>
      </c>
      <c r="S79" s="9" t="str">
        <f>INDEX('Normen en duidingsklassen'!$D$13:$D$20,R79)</f>
        <v>+III</v>
      </c>
      <c r="T79" s="12" t="b">
        <f>IF($E79="Ja",IF($H79="Ja",NOT(ISNUMBER(#REF!)),FALSE),FALSE)</f>
        <v>0</v>
      </c>
      <c r="U79" s="35"/>
    </row>
    <row r="80" spans="2:21" x14ac:dyDescent="0.25">
      <c r="B80" s="72" t="s">
        <v>166</v>
      </c>
      <c r="C80" s="69">
        <v>13.172000000000001</v>
      </c>
      <c r="D80" s="74">
        <v>13.377000000000001</v>
      </c>
      <c r="E80" s="70" t="s">
        <v>28</v>
      </c>
      <c r="F80" s="72" t="s">
        <v>32</v>
      </c>
      <c r="G80" s="78">
        <v>4.5900000000000002E-7</v>
      </c>
      <c r="H80" s="72" t="s">
        <v>29</v>
      </c>
      <c r="I80" s="66"/>
      <c r="J80" s="81">
        <f t="shared" si="5"/>
        <v>4.5900000000000002E-7</v>
      </c>
      <c r="K80" s="74" t="str">
        <f t="shared" si="0"/>
        <v>+III</v>
      </c>
      <c r="L80" s="2"/>
      <c r="M80" s="31">
        <f t="shared" si="10"/>
        <v>0.99999954099999999</v>
      </c>
      <c r="N80" s="10">
        <f t="shared" si="11"/>
        <v>0.99999954099999999</v>
      </c>
      <c r="O80" s="10">
        <f t="shared" si="12"/>
        <v>9.1800000000000004E-7</v>
      </c>
      <c r="P80" s="10">
        <f t="shared" si="13"/>
        <v>9.1800000000000004E-7</v>
      </c>
      <c r="Q80" s="9">
        <f t="array" ref="Q80">MIN(IF('Normen en duidingsklassen'!$E$13:$E$20&gt;$J80,'Normen en duidingsklassen'!$E$13:$E$20))</f>
        <v>1.111111111111111E-5</v>
      </c>
      <c r="R80" s="9">
        <f>IFERROR(MATCH($Q80,'Normen en duidingsklassen'!$E$13:$E$20),1)</f>
        <v>1</v>
      </c>
      <c r="S80" s="9" t="str">
        <f>INDEX('Normen en duidingsklassen'!$D$13:$D$20,R80)</f>
        <v>+III</v>
      </c>
      <c r="T80" s="12" t="b">
        <f>IF($E80="Ja",IF($H80="Ja",NOT(ISNUMBER(#REF!)),FALSE),FALSE)</f>
        <v>0</v>
      </c>
      <c r="U80" s="35"/>
    </row>
    <row r="81" spans="2:21" x14ac:dyDescent="0.25">
      <c r="B81" s="72" t="s">
        <v>167</v>
      </c>
      <c r="C81" s="69">
        <v>13.377000000000001</v>
      </c>
      <c r="D81" s="74">
        <v>13.582000000000001</v>
      </c>
      <c r="E81" s="70" t="s">
        <v>28</v>
      </c>
      <c r="F81" s="72" t="s">
        <v>32</v>
      </c>
      <c r="G81" s="78">
        <v>4.5900000000000002E-7</v>
      </c>
      <c r="H81" s="72" t="s">
        <v>29</v>
      </c>
      <c r="I81" s="66"/>
      <c r="J81" s="81">
        <f t="shared" si="5"/>
        <v>4.5900000000000002E-7</v>
      </c>
      <c r="K81" s="74" t="str">
        <f t="shared" si="0"/>
        <v>+III</v>
      </c>
      <c r="L81" s="2"/>
      <c r="M81" s="31">
        <f t="shared" si="10"/>
        <v>0.99999954099999999</v>
      </c>
      <c r="N81" s="10">
        <f t="shared" si="11"/>
        <v>0.99999954099999999</v>
      </c>
      <c r="O81" s="10">
        <f t="shared" si="12"/>
        <v>9.1800000000000004E-7</v>
      </c>
      <c r="P81" s="10">
        <f t="shared" si="13"/>
        <v>9.1800000000000004E-7</v>
      </c>
      <c r="Q81" s="9">
        <f t="array" ref="Q81">MIN(IF('Normen en duidingsklassen'!$E$13:$E$20&gt;$J81,'Normen en duidingsklassen'!$E$13:$E$20))</f>
        <v>1.111111111111111E-5</v>
      </c>
      <c r="R81" s="9">
        <f>IFERROR(MATCH($Q81,'Normen en duidingsklassen'!$E$13:$E$20),1)</f>
        <v>1</v>
      </c>
      <c r="S81" s="9" t="str">
        <f>INDEX('Normen en duidingsklassen'!$D$13:$D$20,R81)</f>
        <v>+III</v>
      </c>
      <c r="T81" s="12" t="b">
        <f>IF($E81="Ja",IF($H81="Ja",NOT(ISNUMBER(#REF!)),FALSE),FALSE)</f>
        <v>0</v>
      </c>
      <c r="U81" s="35"/>
    </row>
    <row r="82" spans="2:21" x14ac:dyDescent="0.25">
      <c r="B82" s="72" t="s">
        <v>168</v>
      </c>
      <c r="C82" s="69">
        <v>13.582000000000001</v>
      </c>
      <c r="D82" s="74">
        <v>13.786</v>
      </c>
      <c r="E82" s="70" t="s">
        <v>28</v>
      </c>
      <c r="F82" s="72" t="s">
        <v>32</v>
      </c>
      <c r="G82" s="78">
        <v>4.5900000000000002E-7</v>
      </c>
      <c r="H82" s="72" t="s">
        <v>29</v>
      </c>
      <c r="I82" s="66"/>
      <c r="J82" s="81">
        <f t="shared" si="5"/>
        <v>4.5900000000000002E-7</v>
      </c>
      <c r="K82" s="74" t="str">
        <f t="shared" si="0"/>
        <v>+III</v>
      </c>
      <c r="L82" s="2"/>
      <c r="M82" s="31">
        <f t="shared" si="10"/>
        <v>0.99999954099999999</v>
      </c>
      <c r="N82" s="10">
        <f t="shared" si="11"/>
        <v>0.99999954099999999</v>
      </c>
      <c r="O82" s="10">
        <f t="shared" si="12"/>
        <v>9.1800000000000004E-7</v>
      </c>
      <c r="P82" s="10">
        <f t="shared" si="13"/>
        <v>9.1800000000000004E-7</v>
      </c>
      <c r="Q82" s="9">
        <f t="array" ref="Q82">MIN(IF('Normen en duidingsklassen'!$E$13:$E$20&gt;$J82,'Normen en duidingsklassen'!$E$13:$E$20))</f>
        <v>1.111111111111111E-5</v>
      </c>
      <c r="R82" s="9">
        <f>IFERROR(MATCH($Q82,'Normen en duidingsklassen'!$E$13:$E$20),1)</f>
        <v>1</v>
      </c>
      <c r="S82" s="9" t="str">
        <f>INDEX('Normen en duidingsklassen'!$D$13:$D$20,R82)</f>
        <v>+III</v>
      </c>
      <c r="T82" s="12" t="b">
        <f>IF($E82="Ja",IF($H82="Ja",NOT(ISNUMBER(#REF!)),FALSE),FALSE)</f>
        <v>0</v>
      </c>
      <c r="U82" s="35"/>
    </row>
    <row r="83" spans="2:21" x14ac:dyDescent="0.25">
      <c r="B83" s="72" t="s">
        <v>169</v>
      </c>
      <c r="C83" s="69">
        <v>13.786</v>
      </c>
      <c r="D83" s="74">
        <v>13.989000000000001</v>
      </c>
      <c r="E83" s="70" t="s">
        <v>28</v>
      </c>
      <c r="F83" s="72" t="s">
        <v>32</v>
      </c>
      <c r="G83" s="78">
        <v>4.5900000000000002E-7</v>
      </c>
      <c r="H83" s="72" t="s">
        <v>29</v>
      </c>
      <c r="I83" s="66"/>
      <c r="J83" s="81">
        <f t="shared" si="5"/>
        <v>4.5900000000000002E-7</v>
      </c>
      <c r="K83" s="74" t="str">
        <f t="shared" si="0"/>
        <v>+III</v>
      </c>
      <c r="L83" s="2"/>
      <c r="M83" s="31">
        <f t="shared" si="10"/>
        <v>0.99999954099999999</v>
      </c>
      <c r="N83" s="10">
        <f t="shared" si="11"/>
        <v>0.99999954099999999</v>
      </c>
      <c r="O83" s="10">
        <f t="shared" si="12"/>
        <v>9.1800000000000004E-7</v>
      </c>
      <c r="P83" s="10">
        <f t="shared" si="13"/>
        <v>9.1800000000000004E-7</v>
      </c>
      <c r="Q83" s="9">
        <f t="array" ref="Q83">MIN(IF('Normen en duidingsklassen'!$E$13:$E$20&gt;$J83,'Normen en duidingsklassen'!$E$13:$E$20))</f>
        <v>1.111111111111111E-5</v>
      </c>
      <c r="R83" s="9">
        <f>IFERROR(MATCH($Q83,'Normen en duidingsklassen'!$E$13:$E$20),1)</f>
        <v>1</v>
      </c>
      <c r="S83" s="9" t="str">
        <f>INDEX('Normen en duidingsklassen'!$D$13:$D$20,R83)</f>
        <v>+III</v>
      </c>
      <c r="T83" s="12" t="b">
        <f>IF($E83="Ja",IF($H83="Ja",NOT(ISNUMBER(#REF!)),FALSE),FALSE)</f>
        <v>0</v>
      </c>
      <c r="U83" s="35"/>
    </row>
    <row r="84" spans="2:21" x14ac:dyDescent="0.25">
      <c r="B84" s="72" t="s">
        <v>170</v>
      </c>
      <c r="C84" s="69">
        <v>13.989000000000001</v>
      </c>
      <c r="D84" s="74">
        <v>14.193</v>
      </c>
      <c r="E84" s="70" t="s">
        <v>28</v>
      </c>
      <c r="F84" s="72" t="s">
        <v>32</v>
      </c>
      <c r="G84" s="78">
        <v>4.5900000000000002E-7</v>
      </c>
      <c r="H84" s="72" t="s">
        <v>29</v>
      </c>
      <c r="I84" s="66"/>
      <c r="J84" s="81">
        <f t="shared" si="5"/>
        <v>4.5900000000000002E-7</v>
      </c>
      <c r="K84" s="74" t="str">
        <f t="shared" si="0"/>
        <v>+III</v>
      </c>
      <c r="L84" s="2"/>
      <c r="M84" s="31">
        <f t="shared" si="10"/>
        <v>0.99999954099999999</v>
      </c>
      <c r="N84" s="10">
        <f t="shared" si="11"/>
        <v>0.99999954099999999</v>
      </c>
      <c r="O84" s="10">
        <f t="shared" si="12"/>
        <v>9.1800000000000004E-7</v>
      </c>
      <c r="P84" s="10">
        <f t="shared" si="13"/>
        <v>9.1800000000000004E-7</v>
      </c>
      <c r="Q84" s="9">
        <f t="array" ref="Q84">MIN(IF('Normen en duidingsklassen'!$E$13:$E$20&gt;$J84,'Normen en duidingsklassen'!$E$13:$E$20))</f>
        <v>1.111111111111111E-5</v>
      </c>
      <c r="R84" s="9">
        <f>IFERROR(MATCH($Q84,'Normen en duidingsklassen'!$E$13:$E$20),1)</f>
        <v>1</v>
      </c>
      <c r="S84" s="9" t="str">
        <f>INDEX('Normen en duidingsklassen'!$D$13:$D$20,R84)</f>
        <v>+III</v>
      </c>
      <c r="T84" s="12" t="b">
        <f>IF($E84="Ja",IF($H84="Ja",NOT(ISNUMBER(#REF!)),FALSE),FALSE)</f>
        <v>0</v>
      </c>
      <c r="U84" s="35"/>
    </row>
    <row r="85" spans="2:21" x14ac:dyDescent="0.25">
      <c r="B85" s="72" t="s">
        <v>171</v>
      </c>
      <c r="C85" s="69">
        <v>14.193</v>
      </c>
      <c r="D85" s="74">
        <v>14.401</v>
      </c>
      <c r="E85" s="70" t="s">
        <v>28</v>
      </c>
      <c r="F85" s="72" t="s">
        <v>32</v>
      </c>
      <c r="G85" s="78">
        <v>4.5900000000000002E-7</v>
      </c>
      <c r="H85" s="72" t="s">
        <v>29</v>
      </c>
      <c r="I85" s="66"/>
      <c r="J85" s="81">
        <f t="shared" si="5"/>
        <v>4.5900000000000002E-7</v>
      </c>
      <c r="K85" s="74" t="str">
        <f t="shared" si="0"/>
        <v>+III</v>
      </c>
      <c r="L85" s="2"/>
      <c r="M85" s="31">
        <f t="shared" si="10"/>
        <v>0.99999954099999999</v>
      </c>
      <c r="N85" s="10">
        <f t="shared" si="11"/>
        <v>0.99999954099999999</v>
      </c>
      <c r="O85" s="10">
        <f t="shared" si="12"/>
        <v>9.1800000000000004E-7</v>
      </c>
      <c r="P85" s="10">
        <f t="shared" si="13"/>
        <v>9.1800000000000004E-7</v>
      </c>
      <c r="Q85" s="9">
        <f t="array" ref="Q85">MIN(IF('Normen en duidingsklassen'!$E$13:$E$20&gt;$J85,'Normen en duidingsklassen'!$E$13:$E$20))</f>
        <v>1.111111111111111E-5</v>
      </c>
      <c r="R85" s="9">
        <f>IFERROR(MATCH($Q85,'Normen en duidingsklassen'!$E$13:$E$20),1)</f>
        <v>1</v>
      </c>
      <c r="S85" s="9" t="str">
        <f>INDEX('Normen en duidingsklassen'!$D$13:$D$20,R85)</f>
        <v>+III</v>
      </c>
      <c r="T85" s="12" t="b">
        <f>IF($E85="Ja",IF($H85="Ja",NOT(ISNUMBER(#REF!)),FALSE),FALSE)</f>
        <v>0</v>
      </c>
      <c r="U85" s="35"/>
    </row>
    <row r="86" spans="2:21" x14ac:dyDescent="0.25">
      <c r="B86" s="72" t="s">
        <v>172</v>
      </c>
      <c r="C86" s="69">
        <v>14.401</v>
      </c>
      <c r="D86" s="74">
        <v>14.606999999999999</v>
      </c>
      <c r="E86" s="70" t="s">
        <v>28</v>
      </c>
      <c r="F86" s="72" t="s">
        <v>32</v>
      </c>
      <c r="G86" s="78">
        <v>4.5900000000000002E-7</v>
      </c>
      <c r="H86" s="72" t="s">
        <v>29</v>
      </c>
      <c r="I86" s="66"/>
      <c r="J86" s="81">
        <f t="shared" si="5"/>
        <v>4.5900000000000002E-7</v>
      </c>
      <c r="K86" s="74" t="str">
        <f t="shared" si="0"/>
        <v>+III</v>
      </c>
      <c r="L86" s="2"/>
      <c r="M86" s="31">
        <f t="shared" si="10"/>
        <v>0.99999954099999999</v>
      </c>
      <c r="N86" s="10">
        <f t="shared" si="11"/>
        <v>0.99999954099999999</v>
      </c>
      <c r="O86" s="10">
        <f t="shared" si="12"/>
        <v>9.1800000000000004E-7</v>
      </c>
      <c r="P86" s="10">
        <f t="shared" si="13"/>
        <v>9.1800000000000004E-7</v>
      </c>
      <c r="Q86" s="9">
        <f t="array" ref="Q86">MIN(IF('Normen en duidingsklassen'!$E$13:$E$20&gt;$J86,'Normen en duidingsklassen'!$E$13:$E$20))</f>
        <v>1.111111111111111E-5</v>
      </c>
      <c r="R86" s="9">
        <f>IFERROR(MATCH($Q86,'Normen en duidingsklassen'!$E$13:$E$20),1)</f>
        <v>1</v>
      </c>
      <c r="S86" s="9" t="str">
        <f>INDEX('Normen en duidingsklassen'!$D$13:$D$20,R86)</f>
        <v>+III</v>
      </c>
      <c r="T86" s="12" t="b">
        <f>IF($E86="Ja",IF($H86="Ja",NOT(ISNUMBER(#REF!)),FALSE),FALSE)</f>
        <v>0</v>
      </c>
      <c r="U86" s="35"/>
    </row>
    <row r="87" spans="2:21" x14ac:dyDescent="0.25">
      <c r="B87" s="72" t="s">
        <v>173</v>
      </c>
      <c r="C87" s="69">
        <v>14.606999999999999</v>
      </c>
      <c r="D87" s="74">
        <v>14.81</v>
      </c>
      <c r="E87" s="70" t="s">
        <v>28</v>
      </c>
      <c r="F87" s="72" t="s">
        <v>32</v>
      </c>
      <c r="G87" s="78">
        <v>4.5900000000000002E-7</v>
      </c>
      <c r="H87" s="72" t="s">
        <v>29</v>
      </c>
      <c r="I87" s="66"/>
      <c r="J87" s="81">
        <f t="shared" si="5"/>
        <v>4.5900000000000002E-7</v>
      </c>
      <c r="K87" s="74" t="str">
        <f t="shared" si="0"/>
        <v>+III</v>
      </c>
      <c r="L87" s="2"/>
      <c r="M87" s="31">
        <f t="shared" si="10"/>
        <v>0.99999954099999999</v>
      </c>
      <c r="N87" s="10">
        <f t="shared" si="11"/>
        <v>0.99999954099999999</v>
      </c>
      <c r="O87" s="10">
        <f t="shared" si="12"/>
        <v>9.1800000000000004E-7</v>
      </c>
      <c r="P87" s="10">
        <f t="shared" si="13"/>
        <v>9.1800000000000004E-7</v>
      </c>
      <c r="Q87" s="9">
        <f t="array" ref="Q87">MIN(IF('Normen en duidingsklassen'!$E$13:$E$20&gt;$J87,'Normen en duidingsklassen'!$E$13:$E$20))</f>
        <v>1.111111111111111E-5</v>
      </c>
      <c r="R87" s="9">
        <f>IFERROR(MATCH($Q87,'Normen en duidingsklassen'!$E$13:$E$20),1)</f>
        <v>1</v>
      </c>
      <c r="S87" s="9" t="str">
        <f>INDEX('Normen en duidingsklassen'!$D$13:$D$20,R87)</f>
        <v>+III</v>
      </c>
      <c r="T87" s="12" t="b">
        <f>IF($E87="Ja",IF($H87="Ja",NOT(ISNUMBER(#REF!)),FALSE),FALSE)</f>
        <v>0</v>
      </c>
      <c r="U87" s="35"/>
    </row>
    <row r="88" spans="2:21" x14ac:dyDescent="0.25">
      <c r="B88" s="72" t="s">
        <v>174</v>
      </c>
      <c r="C88" s="69">
        <v>14.81</v>
      </c>
      <c r="D88" s="74">
        <v>15.013</v>
      </c>
      <c r="E88" s="70" t="s">
        <v>28</v>
      </c>
      <c r="F88" s="72" t="s">
        <v>32</v>
      </c>
      <c r="G88" s="78">
        <v>4.5900000000000002E-7</v>
      </c>
      <c r="H88" s="72" t="s">
        <v>29</v>
      </c>
      <c r="I88" s="66"/>
      <c r="J88" s="81">
        <f t="shared" si="5"/>
        <v>4.5900000000000002E-7</v>
      </c>
      <c r="K88" s="74" t="str">
        <f t="shared" si="0"/>
        <v>+III</v>
      </c>
      <c r="L88" s="2"/>
      <c r="M88" s="31">
        <f t="shared" si="10"/>
        <v>0.99999954099999999</v>
      </c>
      <c r="N88" s="10">
        <f t="shared" si="11"/>
        <v>0.99999954099999999</v>
      </c>
      <c r="O88" s="10">
        <f t="shared" si="12"/>
        <v>9.1800000000000004E-7</v>
      </c>
      <c r="P88" s="10">
        <f t="shared" si="13"/>
        <v>9.1800000000000004E-7</v>
      </c>
      <c r="Q88" s="9">
        <f t="array" ref="Q88">MIN(IF('Normen en duidingsklassen'!$E$13:$E$20&gt;$J88,'Normen en duidingsklassen'!$E$13:$E$20))</f>
        <v>1.111111111111111E-5</v>
      </c>
      <c r="R88" s="9">
        <f>IFERROR(MATCH($Q88,'Normen en duidingsklassen'!$E$13:$E$20),1)</f>
        <v>1</v>
      </c>
      <c r="S88" s="9" t="str">
        <f>INDEX('Normen en duidingsklassen'!$D$13:$D$20,R88)</f>
        <v>+III</v>
      </c>
      <c r="T88" s="12" t="b">
        <f>IF($E88="Ja",IF($H88="Ja",NOT(ISNUMBER(#REF!)),FALSE),FALSE)</f>
        <v>0</v>
      </c>
      <c r="U88" s="35"/>
    </row>
    <row r="89" spans="2:21" x14ac:dyDescent="0.25">
      <c r="B89" s="72" t="s">
        <v>175</v>
      </c>
      <c r="C89" s="69">
        <v>15.013</v>
      </c>
      <c r="D89" s="74">
        <v>15.22</v>
      </c>
      <c r="E89" s="70" t="s">
        <v>28</v>
      </c>
      <c r="F89" s="72" t="s">
        <v>32</v>
      </c>
      <c r="G89" s="78">
        <v>4.5900000000000002E-7</v>
      </c>
      <c r="H89" s="72" t="s">
        <v>29</v>
      </c>
      <c r="I89" s="66"/>
      <c r="J89" s="81">
        <f t="shared" si="5"/>
        <v>4.5900000000000002E-7</v>
      </c>
      <c r="K89" s="74" t="str">
        <f t="shared" si="0"/>
        <v>+III</v>
      </c>
      <c r="L89" s="2"/>
      <c r="M89" s="31">
        <f t="shared" si="10"/>
        <v>0.99999954099999999</v>
      </c>
      <c r="N89" s="10">
        <f t="shared" si="11"/>
        <v>0.99999954099999999</v>
      </c>
      <c r="O89" s="10">
        <f t="shared" si="12"/>
        <v>9.1800000000000004E-7</v>
      </c>
      <c r="P89" s="10">
        <f t="shared" si="13"/>
        <v>9.1800000000000004E-7</v>
      </c>
      <c r="Q89" s="9">
        <f t="array" ref="Q89">MIN(IF('Normen en duidingsklassen'!$E$13:$E$20&gt;$J89,'Normen en duidingsklassen'!$E$13:$E$20))</f>
        <v>1.111111111111111E-5</v>
      </c>
      <c r="R89" s="9">
        <f>IFERROR(MATCH($Q89,'Normen en duidingsklassen'!$E$13:$E$20),1)</f>
        <v>1</v>
      </c>
      <c r="S89" s="9" t="str">
        <f>INDEX('Normen en duidingsklassen'!$D$13:$D$20,R89)</f>
        <v>+III</v>
      </c>
      <c r="T89" s="12" t="b">
        <f>IF($E89="Ja",IF($H89="Ja",NOT(ISNUMBER(#REF!)),FALSE),FALSE)</f>
        <v>0</v>
      </c>
      <c r="U89" s="35"/>
    </row>
    <row r="90" spans="2:21" x14ac:dyDescent="0.25">
      <c r="B90" s="72" t="s">
        <v>176</v>
      </c>
      <c r="C90" s="69">
        <v>15.22</v>
      </c>
      <c r="D90" s="74">
        <v>15.429</v>
      </c>
      <c r="E90" s="70" t="s">
        <v>28</v>
      </c>
      <c r="F90" s="72" t="s">
        <v>32</v>
      </c>
      <c r="G90" s="78">
        <v>4.5900000000000002E-7</v>
      </c>
      <c r="H90" s="72" t="s">
        <v>29</v>
      </c>
      <c r="I90" s="66"/>
      <c r="J90" s="81">
        <f t="shared" si="5"/>
        <v>4.5900000000000002E-7</v>
      </c>
      <c r="K90" s="74" t="str">
        <f t="shared" si="0"/>
        <v>+III</v>
      </c>
      <c r="L90" s="2"/>
      <c r="M90" s="31">
        <f t="shared" si="10"/>
        <v>0.99999954099999999</v>
      </c>
      <c r="N90" s="10">
        <f t="shared" si="11"/>
        <v>0.99999954099999999</v>
      </c>
      <c r="O90" s="10">
        <f t="shared" si="12"/>
        <v>9.1800000000000004E-7</v>
      </c>
      <c r="P90" s="10">
        <f t="shared" si="13"/>
        <v>9.1800000000000004E-7</v>
      </c>
      <c r="Q90" s="9">
        <f t="array" ref="Q90">MIN(IF('Normen en duidingsklassen'!$E$13:$E$20&gt;$J90,'Normen en duidingsklassen'!$E$13:$E$20))</f>
        <v>1.111111111111111E-5</v>
      </c>
      <c r="R90" s="9">
        <f>IFERROR(MATCH($Q90,'Normen en duidingsklassen'!$E$13:$E$20),1)</f>
        <v>1</v>
      </c>
      <c r="S90" s="9" t="str">
        <f>INDEX('Normen en duidingsklassen'!$D$13:$D$20,R90)</f>
        <v>+III</v>
      </c>
      <c r="T90" s="12" t="b">
        <f>IF($E90="Ja",IF($H90="Ja",NOT(ISNUMBER(#REF!)),FALSE),FALSE)</f>
        <v>0</v>
      </c>
      <c r="U90" s="35"/>
    </row>
    <row r="91" spans="2:21" x14ac:dyDescent="0.25">
      <c r="B91" s="72" t="s">
        <v>177</v>
      </c>
      <c r="C91" s="69">
        <v>15.429</v>
      </c>
      <c r="D91" s="74">
        <v>15.635999999999999</v>
      </c>
      <c r="E91" s="70" t="s">
        <v>28</v>
      </c>
      <c r="F91" s="72" t="s">
        <v>32</v>
      </c>
      <c r="G91" s="78">
        <v>4.5900000000000002E-7</v>
      </c>
      <c r="H91" s="72" t="s">
        <v>29</v>
      </c>
      <c r="I91" s="66"/>
      <c r="J91" s="81">
        <f t="shared" si="5"/>
        <v>4.5900000000000002E-7</v>
      </c>
      <c r="K91" s="74" t="str">
        <f t="shared" si="0"/>
        <v>+III</v>
      </c>
      <c r="L91" s="2"/>
      <c r="M91" s="31">
        <f t="shared" si="10"/>
        <v>0.99999954099999999</v>
      </c>
      <c r="N91" s="10">
        <f t="shared" si="11"/>
        <v>0.99999954099999999</v>
      </c>
      <c r="O91" s="10">
        <f t="shared" si="12"/>
        <v>9.1800000000000004E-7</v>
      </c>
      <c r="P91" s="10">
        <f t="shared" si="13"/>
        <v>9.1800000000000004E-7</v>
      </c>
      <c r="Q91" s="9">
        <f t="array" ref="Q91">MIN(IF('Normen en duidingsklassen'!$E$13:$E$20&gt;$J91,'Normen en duidingsklassen'!$E$13:$E$20))</f>
        <v>1.111111111111111E-5</v>
      </c>
      <c r="R91" s="9">
        <f>IFERROR(MATCH($Q91,'Normen en duidingsklassen'!$E$13:$E$20),1)</f>
        <v>1</v>
      </c>
      <c r="S91" s="9" t="str">
        <f>INDEX('Normen en duidingsklassen'!$D$13:$D$20,R91)</f>
        <v>+III</v>
      </c>
      <c r="T91" s="12" t="b">
        <f>IF($E91="Ja",IF($H91="Ja",NOT(ISNUMBER(#REF!)),FALSE),FALSE)</f>
        <v>0</v>
      </c>
      <c r="U91" s="35"/>
    </row>
    <row r="92" spans="2:21" x14ac:dyDescent="0.25">
      <c r="B92" s="72" t="s">
        <v>178</v>
      </c>
      <c r="C92" s="69">
        <v>15.635999999999999</v>
      </c>
      <c r="D92" s="74">
        <v>15.843</v>
      </c>
      <c r="E92" s="70" t="s">
        <v>28</v>
      </c>
      <c r="F92" s="72" t="s">
        <v>32</v>
      </c>
      <c r="G92" s="78">
        <v>4.5900000000000002E-7</v>
      </c>
      <c r="H92" s="72" t="s">
        <v>29</v>
      </c>
      <c r="I92" s="66"/>
      <c r="J92" s="81">
        <f t="shared" si="5"/>
        <v>4.5900000000000002E-7</v>
      </c>
      <c r="K92" s="74" t="str">
        <f t="shared" si="0"/>
        <v>+III</v>
      </c>
      <c r="L92" s="2"/>
      <c r="M92" s="31">
        <f t="shared" si="10"/>
        <v>0.99999954099999999</v>
      </c>
      <c r="N92" s="10">
        <f t="shared" si="11"/>
        <v>0.99999954099999999</v>
      </c>
      <c r="O92" s="10">
        <f t="shared" si="12"/>
        <v>9.1800000000000004E-7</v>
      </c>
      <c r="P92" s="10">
        <f t="shared" si="13"/>
        <v>9.1800000000000004E-7</v>
      </c>
      <c r="Q92" s="9">
        <f t="array" ref="Q92">MIN(IF('Normen en duidingsklassen'!$E$13:$E$20&gt;$J92,'Normen en duidingsklassen'!$E$13:$E$20))</f>
        <v>1.111111111111111E-5</v>
      </c>
      <c r="R92" s="9">
        <f>IFERROR(MATCH($Q92,'Normen en duidingsklassen'!$E$13:$E$20),1)</f>
        <v>1</v>
      </c>
      <c r="S92" s="9" t="str">
        <f>INDEX('Normen en duidingsklassen'!$D$13:$D$20,R92)</f>
        <v>+III</v>
      </c>
      <c r="T92" s="12" t="b">
        <f>IF($E92="Ja",IF($H92="Ja",NOT(ISNUMBER(#REF!)),FALSE),FALSE)</f>
        <v>0</v>
      </c>
      <c r="U92" s="35"/>
    </row>
    <row r="93" spans="2:21" x14ac:dyDescent="0.25">
      <c r="B93" s="72" t="s">
        <v>179</v>
      </c>
      <c r="C93" s="69">
        <v>15.843</v>
      </c>
      <c r="D93" s="74">
        <v>16.048999999999999</v>
      </c>
      <c r="E93" s="70" t="s">
        <v>28</v>
      </c>
      <c r="F93" s="72" t="s">
        <v>32</v>
      </c>
      <c r="G93" s="78">
        <v>4.5900000000000002E-7</v>
      </c>
      <c r="H93" s="72" t="s">
        <v>29</v>
      </c>
      <c r="I93" s="66"/>
      <c r="J93" s="81">
        <f t="shared" si="5"/>
        <v>4.5900000000000002E-7</v>
      </c>
      <c r="K93" s="74" t="str">
        <f t="shared" si="0"/>
        <v>+III</v>
      </c>
      <c r="L93" s="2"/>
      <c r="M93" s="31">
        <f t="shared" si="10"/>
        <v>0.99999954099999999</v>
      </c>
      <c r="N93" s="10">
        <f t="shared" si="11"/>
        <v>0.99999954099999999</v>
      </c>
      <c r="O93" s="10">
        <f t="shared" si="12"/>
        <v>9.1800000000000004E-7</v>
      </c>
      <c r="P93" s="10">
        <f t="shared" si="13"/>
        <v>9.1800000000000004E-7</v>
      </c>
      <c r="Q93" s="9">
        <f t="array" ref="Q93">MIN(IF('Normen en duidingsklassen'!$E$13:$E$20&gt;$J93,'Normen en duidingsklassen'!$E$13:$E$20))</f>
        <v>1.111111111111111E-5</v>
      </c>
      <c r="R93" s="9">
        <f>IFERROR(MATCH($Q93,'Normen en duidingsklassen'!$E$13:$E$20),1)</f>
        <v>1</v>
      </c>
      <c r="S93" s="9" t="str">
        <f>INDEX('Normen en duidingsklassen'!$D$13:$D$20,R93)</f>
        <v>+III</v>
      </c>
      <c r="T93" s="12" t="b">
        <f>IF($E93="Ja",IF($H93="Ja",NOT(ISNUMBER(#REF!)),FALSE),FALSE)</f>
        <v>0</v>
      </c>
      <c r="U93" s="35"/>
    </row>
    <row r="94" spans="2:21" x14ac:dyDescent="0.25">
      <c r="B94" s="72" t="s">
        <v>180</v>
      </c>
      <c r="C94" s="69">
        <v>16.048999999999999</v>
      </c>
      <c r="D94" s="74">
        <v>16.256</v>
      </c>
      <c r="E94" s="70" t="s">
        <v>28</v>
      </c>
      <c r="F94" s="72" t="s">
        <v>32</v>
      </c>
      <c r="G94" s="78">
        <v>4.5900000000000002E-7</v>
      </c>
      <c r="H94" s="72" t="s">
        <v>29</v>
      </c>
      <c r="I94" s="66"/>
      <c r="J94" s="81">
        <f t="shared" si="5"/>
        <v>4.5900000000000002E-7</v>
      </c>
      <c r="K94" s="74" t="str">
        <f t="shared" si="0"/>
        <v>+III</v>
      </c>
      <c r="L94" s="2"/>
      <c r="M94" s="31">
        <f t="shared" si="10"/>
        <v>0.99999954099999999</v>
      </c>
      <c r="N94" s="10">
        <f t="shared" si="11"/>
        <v>0.99999954099999999</v>
      </c>
      <c r="O94" s="10">
        <f t="shared" si="12"/>
        <v>9.1800000000000004E-7</v>
      </c>
      <c r="P94" s="10">
        <f t="shared" si="13"/>
        <v>9.1800000000000004E-7</v>
      </c>
      <c r="Q94" s="9">
        <f t="array" ref="Q94">MIN(IF('Normen en duidingsklassen'!$E$13:$E$20&gt;$J94,'Normen en duidingsklassen'!$E$13:$E$20))</f>
        <v>1.111111111111111E-5</v>
      </c>
      <c r="R94" s="9">
        <f>IFERROR(MATCH($Q94,'Normen en duidingsklassen'!$E$13:$E$20),1)</f>
        <v>1</v>
      </c>
      <c r="S94" s="9" t="str">
        <f>INDEX('Normen en duidingsklassen'!$D$13:$D$20,R94)</f>
        <v>+III</v>
      </c>
      <c r="T94" s="12" t="b">
        <f>IF($E94="Ja",IF($H94="Ja",NOT(ISNUMBER(#REF!)),FALSE),FALSE)</f>
        <v>0</v>
      </c>
      <c r="U94" s="35"/>
    </row>
    <row r="95" spans="2:21" x14ac:dyDescent="0.25">
      <c r="B95" s="72" t="s">
        <v>181</v>
      </c>
      <c r="C95" s="69">
        <v>16.256</v>
      </c>
      <c r="D95" s="74">
        <v>16.451000000000001</v>
      </c>
      <c r="E95" s="70" t="s">
        <v>28</v>
      </c>
      <c r="F95" s="72" t="s">
        <v>32</v>
      </c>
      <c r="G95" s="78">
        <v>4.5900000000000002E-7</v>
      </c>
      <c r="H95" s="72" t="s">
        <v>29</v>
      </c>
      <c r="I95" s="66"/>
      <c r="J95" s="81">
        <f t="shared" si="5"/>
        <v>4.5900000000000002E-7</v>
      </c>
      <c r="K95" s="74" t="str">
        <f t="shared" si="0"/>
        <v>+III</v>
      </c>
      <c r="L95" s="2"/>
      <c r="M95" s="31">
        <f t="shared" si="10"/>
        <v>0.99999954099999999</v>
      </c>
      <c r="N95" s="10">
        <f t="shared" si="11"/>
        <v>0.99999954099999999</v>
      </c>
      <c r="O95" s="10">
        <f t="shared" si="12"/>
        <v>9.1800000000000004E-7</v>
      </c>
      <c r="P95" s="10">
        <f t="shared" si="13"/>
        <v>9.1800000000000004E-7</v>
      </c>
      <c r="Q95" s="9">
        <f t="array" ref="Q95">MIN(IF('Normen en duidingsklassen'!$E$13:$E$20&gt;$J95,'Normen en duidingsklassen'!$E$13:$E$20))</f>
        <v>1.111111111111111E-5</v>
      </c>
      <c r="R95" s="9">
        <f>IFERROR(MATCH($Q95,'Normen en duidingsklassen'!$E$13:$E$20),1)</f>
        <v>1</v>
      </c>
      <c r="S95" s="9" t="str">
        <f>INDEX('Normen en duidingsklassen'!$D$13:$D$20,R95)</f>
        <v>+III</v>
      </c>
      <c r="T95" s="12" t="b">
        <f>IF($E95="Ja",IF($H95="Ja",NOT(ISNUMBER(#REF!)),FALSE),FALSE)</f>
        <v>0</v>
      </c>
      <c r="U95" s="35"/>
    </row>
    <row r="96" spans="2:21" x14ac:dyDescent="0.25">
      <c r="B96" s="72" t="s">
        <v>182</v>
      </c>
      <c r="C96" s="69">
        <v>16.451000000000001</v>
      </c>
      <c r="D96" s="74">
        <v>16.617000000000001</v>
      </c>
      <c r="E96" s="70" t="s">
        <v>28</v>
      </c>
      <c r="F96" s="72" t="s">
        <v>32</v>
      </c>
      <c r="G96" s="78">
        <v>4.5900000000000002E-7</v>
      </c>
      <c r="H96" s="72" t="s">
        <v>29</v>
      </c>
      <c r="I96" s="66"/>
      <c r="J96" s="81">
        <f t="shared" si="5"/>
        <v>4.5900000000000002E-7</v>
      </c>
      <c r="K96" s="74" t="str">
        <f t="shared" si="0"/>
        <v>+III</v>
      </c>
      <c r="L96" s="2"/>
      <c r="M96" s="31">
        <f t="shared" si="10"/>
        <v>0.99999954099999999</v>
      </c>
      <c r="N96" s="10">
        <f t="shared" si="11"/>
        <v>0.99999954099999999</v>
      </c>
      <c r="O96" s="10">
        <f t="shared" si="12"/>
        <v>9.1800000000000004E-7</v>
      </c>
      <c r="P96" s="10">
        <f t="shared" si="13"/>
        <v>9.1800000000000004E-7</v>
      </c>
      <c r="Q96" s="9">
        <f t="array" ref="Q96">MIN(IF('Normen en duidingsklassen'!$E$13:$E$20&gt;$J96,'Normen en duidingsklassen'!$E$13:$E$20))</f>
        <v>1.111111111111111E-5</v>
      </c>
      <c r="R96" s="9">
        <f>IFERROR(MATCH($Q96,'Normen en duidingsklassen'!$E$13:$E$20),1)</f>
        <v>1</v>
      </c>
      <c r="S96" s="9" t="str">
        <f>INDEX('Normen en duidingsklassen'!$D$13:$D$20,R96)</f>
        <v>+III</v>
      </c>
      <c r="T96" s="12" t="b">
        <f>IF($E96="Ja",IF($H96="Ja",NOT(ISNUMBER(#REF!)),FALSE),FALSE)</f>
        <v>0</v>
      </c>
      <c r="U96" s="35"/>
    </row>
    <row r="97" spans="2:21" x14ac:dyDescent="0.25">
      <c r="B97" s="72" t="s">
        <v>183</v>
      </c>
      <c r="C97" s="69">
        <v>16.617000000000001</v>
      </c>
      <c r="D97" s="74">
        <v>16.760999999999999</v>
      </c>
      <c r="E97" s="70" t="s">
        <v>28</v>
      </c>
      <c r="F97" s="72" t="s">
        <v>32</v>
      </c>
      <c r="G97" s="78">
        <v>4.5900000000000002E-7</v>
      </c>
      <c r="H97" s="72" t="s">
        <v>29</v>
      </c>
      <c r="I97" s="66"/>
      <c r="J97" s="81">
        <f t="shared" si="5"/>
        <v>4.5900000000000002E-7</v>
      </c>
      <c r="K97" s="74" t="str">
        <f t="shared" si="0"/>
        <v>+III</v>
      </c>
      <c r="L97" s="2"/>
      <c r="M97" s="31">
        <f t="shared" si="10"/>
        <v>0.99999954099999999</v>
      </c>
      <c r="N97" s="10">
        <f t="shared" si="11"/>
        <v>0.99999954099999999</v>
      </c>
      <c r="O97" s="10">
        <f t="shared" si="12"/>
        <v>9.1800000000000004E-7</v>
      </c>
      <c r="P97" s="10">
        <f t="shared" si="13"/>
        <v>9.1800000000000004E-7</v>
      </c>
      <c r="Q97" s="9">
        <f t="array" ref="Q97">MIN(IF('Normen en duidingsklassen'!$E$13:$E$20&gt;$J97,'Normen en duidingsklassen'!$E$13:$E$20))</f>
        <v>1.111111111111111E-5</v>
      </c>
      <c r="R97" s="9">
        <f>IFERROR(MATCH($Q97,'Normen en duidingsklassen'!$E$13:$E$20),1)</f>
        <v>1</v>
      </c>
      <c r="S97" s="9" t="str">
        <f>INDEX('Normen en duidingsklassen'!$D$13:$D$20,R97)</f>
        <v>+III</v>
      </c>
      <c r="T97" s="12" t="b">
        <f>IF($E97="Ja",IF($H97="Ja",NOT(ISNUMBER(#REF!)),FALSE),FALSE)</f>
        <v>0</v>
      </c>
      <c r="U97" s="35"/>
    </row>
    <row r="98" spans="2:21" x14ac:dyDescent="0.25">
      <c r="B98" s="72" t="s">
        <v>184</v>
      </c>
      <c r="C98" s="69">
        <v>16.760999999999999</v>
      </c>
      <c r="D98" s="74">
        <v>16.901</v>
      </c>
      <c r="E98" s="70" t="s">
        <v>28</v>
      </c>
      <c r="F98" s="72" t="s">
        <v>32</v>
      </c>
      <c r="G98" s="78">
        <v>4.5900000000000002E-7</v>
      </c>
      <c r="H98" s="72" t="s">
        <v>29</v>
      </c>
      <c r="I98" s="66"/>
      <c r="J98" s="81">
        <f t="shared" si="5"/>
        <v>4.5900000000000002E-7</v>
      </c>
      <c r="K98" s="74" t="str">
        <f t="shared" si="0"/>
        <v>+III</v>
      </c>
      <c r="L98" s="2"/>
      <c r="M98" s="31">
        <f t="shared" si="10"/>
        <v>0.99999954099999999</v>
      </c>
      <c r="N98" s="10">
        <f t="shared" si="11"/>
        <v>0.99999954099999999</v>
      </c>
      <c r="O98" s="10">
        <f t="shared" si="12"/>
        <v>9.1800000000000004E-7</v>
      </c>
      <c r="P98" s="10">
        <f t="shared" si="13"/>
        <v>9.1800000000000004E-7</v>
      </c>
      <c r="Q98" s="9">
        <f t="array" ref="Q98">MIN(IF('Normen en duidingsklassen'!$E$13:$E$20&gt;$J98,'Normen en duidingsklassen'!$E$13:$E$20))</f>
        <v>1.111111111111111E-5</v>
      </c>
      <c r="R98" s="9">
        <f>IFERROR(MATCH($Q98,'Normen en duidingsklassen'!$E$13:$E$20),1)</f>
        <v>1</v>
      </c>
      <c r="S98" s="9" t="str">
        <f>INDEX('Normen en duidingsklassen'!$D$13:$D$20,R98)</f>
        <v>+III</v>
      </c>
      <c r="T98" s="12" t="b">
        <f>IF($E98="Ja",IF($H98="Ja",NOT(ISNUMBER(#REF!)),FALSE),FALSE)</f>
        <v>0</v>
      </c>
      <c r="U98" s="35"/>
    </row>
    <row r="99" spans="2:21" x14ac:dyDescent="0.25">
      <c r="B99" s="72" t="s">
        <v>185</v>
      </c>
      <c r="C99" s="69">
        <v>16.901</v>
      </c>
      <c r="D99" s="74">
        <v>17.059999999999999</v>
      </c>
      <c r="E99" s="70" t="s">
        <v>28</v>
      </c>
      <c r="F99" s="72" t="s">
        <v>32</v>
      </c>
      <c r="G99" s="78">
        <v>4.5900000000000002E-7</v>
      </c>
      <c r="H99" s="72" t="s">
        <v>29</v>
      </c>
      <c r="I99" s="66"/>
      <c r="J99" s="81">
        <f t="shared" si="5"/>
        <v>4.5900000000000002E-7</v>
      </c>
      <c r="K99" s="74" t="str">
        <f t="shared" si="0"/>
        <v>+III</v>
      </c>
      <c r="L99" s="2"/>
      <c r="M99" s="31">
        <f t="shared" si="10"/>
        <v>0.99999954099999999</v>
      </c>
      <c r="N99" s="10">
        <f t="shared" si="11"/>
        <v>0.99999954099999999</v>
      </c>
      <c r="O99" s="10">
        <f t="shared" si="12"/>
        <v>9.1800000000000004E-7</v>
      </c>
      <c r="P99" s="10">
        <f t="shared" si="13"/>
        <v>9.1800000000000004E-7</v>
      </c>
      <c r="Q99" s="9">
        <f t="array" ref="Q99">MIN(IF('Normen en duidingsklassen'!$E$13:$E$20&gt;$J99,'Normen en duidingsklassen'!$E$13:$E$20))</f>
        <v>1.111111111111111E-5</v>
      </c>
      <c r="R99" s="9">
        <f>IFERROR(MATCH($Q99,'Normen en duidingsklassen'!$E$13:$E$20),1)</f>
        <v>1</v>
      </c>
      <c r="S99" s="9" t="str">
        <f>INDEX('Normen en duidingsklassen'!$D$13:$D$20,R99)</f>
        <v>+III</v>
      </c>
      <c r="T99" s="12" t="b">
        <f>IF($E99="Ja",IF($H99="Ja",NOT(ISNUMBER(#REF!)),FALSE),FALSE)</f>
        <v>0</v>
      </c>
      <c r="U99" s="35"/>
    </row>
    <row r="100" spans="2:21" x14ac:dyDescent="0.25">
      <c r="B100" s="72" t="s">
        <v>186</v>
      </c>
      <c r="C100" s="69">
        <v>17.059999999999999</v>
      </c>
      <c r="D100" s="74">
        <v>17.242000000000001</v>
      </c>
      <c r="E100" s="70" t="s">
        <v>28</v>
      </c>
      <c r="F100" s="72" t="s">
        <v>32</v>
      </c>
      <c r="G100" s="78">
        <v>4.5900000000000002E-7</v>
      </c>
      <c r="H100" s="72" t="s">
        <v>29</v>
      </c>
      <c r="I100" s="66"/>
      <c r="J100" s="81">
        <f t="shared" si="5"/>
        <v>4.5900000000000002E-7</v>
      </c>
      <c r="K100" s="74" t="str">
        <f t="shared" si="0"/>
        <v>+III</v>
      </c>
      <c r="L100" s="2"/>
      <c r="M100" s="31">
        <f t="shared" si="10"/>
        <v>0.99999954099999999</v>
      </c>
      <c r="N100" s="10">
        <f t="shared" si="11"/>
        <v>0.99999954099999999</v>
      </c>
      <c r="O100" s="10">
        <f t="shared" si="12"/>
        <v>9.1800000000000004E-7</v>
      </c>
      <c r="P100" s="10">
        <f t="shared" si="13"/>
        <v>9.1800000000000004E-7</v>
      </c>
      <c r="Q100" s="9">
        <f t="array" ref="Q100">MIN(IF('Normen en duidingsklassen'!$E$13:$E$20&gt;$J100,'Normen en duidingsklassen'!$E$13:$E$20))</f>
        <v>1.111111111111111E-5</v>
      </c>
      <c r="R100" s="9">
        <f>IFERROR(MATCH($Q100,'Normen en duidingsklassen'!$E$13:$E$20),1)</f>
        <v>1</v>
      </c>
      <c r="S100" s="9" t="str">
        <f>INDEX('Normen en duidingsklassen'!$D$13:$D$20,R100)</f>
        <v>+III</v>
      </c>
      <c r="T100" s="12" t="b">
        <f>IF($E100="Ja",IF($H100="Ja",NOT(ISNUMBER(#REF!)),FALSE),FALSE)</f>
        <v>0</v>
      </c>
      <c r="U100" s="35"/>
    </row>
    <row r="101" spans="2:21" x14ac:dyDescent="0.25">
      <c r="B101" s="72" t="s">
        <v>187</v>
      </c>
      <c r="C101" s="69">
        <v>17.242000000000001</v>
      </c>
      <c r="D101" s="74">
        <v>17.422999999999998</v>
      </c>
      <c r="E101" s="70" t="s">
        <v>28</v>
      </c>
      <c r="F101" s="72" t="s">
        <v>32</v>
      </c>
      <c r="G101" s="78">
        <v>4.5900000000000002E-7</v>
      </c>
      <c r="H101" s="72" t="s">
        <v>29</v>
      </c>
      <c r="I101" s="66"/>
      <c r="J101" s="81">
        <f t="shared" si="5"/>
        <v>4.5900000000000002E-7</v>
      </c>
      <c r="K101" s="74" t="str">
        <f t="shared" si="0"/>
        <v>+III</v>
      </c>
      <c r="L101" s="2"/>
      <c r="M101" s="31">
        <f t="shared" si="10"/>
        <v>0.99999954099999999</v>
      </c>
      <c r="N101" s="10">
        <f t="shared" si="11"/>
        <v>0.99999954099999999</v>
      </c>
      <c r="O101" s="10">
        <f t="shared" si="12"/>
        <v>9.1800000000000004E-7</v>
      </c>
      <c r="P101" s="10">
        <f t="shared" si="13"/>
        <v>9.1800000000000004E-7</v>
      </c>
      <c r="Q101" s="9">
        <f t="array" ref="Q101">MIN(IF('Normen en duidingsklassen'!$E$13:$E$20&gt;$J101,'Normen en duidingsklassen'!$E$13:$E$20))</f>
        <v>1.111111111111111E-5</v>
      </c>
      <c r="R101" s="9">
        <f>IFERROR(MATCH($Q101,'Normen en duidingsklassen'!$E$13:$E$20),1)</f>
        <v>1</v>
      </c>
      <c r="S101" s="9" t="str">
        <f>INDEX('Normen en duidingsklassen'!$D$13:$D$20,R101)</f>
        <v>+III</v>
      </c>
      <c r="T101" s="12" t="b">
        <f>IF($E101="Ja",IF($H101="Ja",NOT(ISNUMBER(#REF!)),FALSE),FALSE)</f>
        <v>0</v>
      </c>
      <c r="U101" s="35"/>
    </row>
    <row r="102" spans="2:21" x14ac:dyDescent="0.25">
      <c r="B102" s="72" t="s">
        <v>188</v>
      </c>
      <c r="C102" s="69">
        <v>17.422999999999998</v>
      </c>
      <c r="D102" s="74">
        <v>17.597000000000001</v>
      </c>
      <c r="E102" s="70" t="s">
        <v>28</v>
      </c>
      <c r="F102" s="72" t="s">
        <v>32</v>
      </c>
      <c r="G102" s="78">
        <v>4.5900000000000002E-7</v>
      </c>
      <c r="H102" s="72" t="s">
        <v>29</v>
      </c>
      <c r="I102" s="66"/>
      <c r="J102" s="81">
        <f t="shared" si="5"/>
        <v>4.5900000000000002E-7</v>
      </c>
      <c r="K102" s="74" t="str">
        <f t="shared" si="0"/>
        <v>+III</v>
      </c>
      <c r="L102" s="2"/>
      <c r="M102" s="31">
        <f t="shared" si="10"/>
        <v>0.99999954099999999</v>
      </c>
      <c r="N102" s="10">
        <f t="shared" si="11"/>
        <v>0.99999954099999999</v>
      </c>
      <c r="O102" s="10">
        <f t="shared" si="12"/>
        <v>9.1800000000000004E-7</v>
      </c>
      <c r="P102" s="10">
        <f t="shared" si="13"/>
        <v>9.1800000000000004E-7</v>
      </c>
      <c r="Q102" s="9">
        <f t="array" ref="Q102">MIN(IF('Normen en duidingsklassen'!$E$13:$E$20&gt;$J102,'Normen en duidingsklassen'!$E$13:$E$20))</f>
        <v>1.111111111111111E-5</v>
      </c>
      <c r="R102" s="9">
        <f>IFERROR(MATCH($Q102,'Normen en duidingsklassen'!$E$13:$E$20),1)</f>
        <v>1</v>
      </c>
      <c r="S102" s="9" t="str">
        <f>INDEX('Normen en duidingsklassen'!$D$13:$D$20,R102)</f>
        <v>+III</v>
      </c>
      <c r="T102" s="12" t="b">
        <f>IF($E102="Ja",IF($H102="Ja",NOT(ISNUMBER(#REF!)),FALSE),FALSE)</f>
        <v>0</v>
      </c>
      <c r="U102" s="35"/>
    </row>
    <row r="103" spans="2:21" x14ac:dyDescent="0.25">
      <c r="B103" s="72" t="s">
        <v>189</v>
      </c>
      <c r="C103" s="69">
        <v>17.597000000000001</v>
      </c>
      <c r="D103" s="74">
        <v>17.777999999999999</v>
      </c>
      <c r="E103" s="70" t="s">
        <v>28</v>
      </c>
      <c r="F103" s="72" t="s">
        <v>32</v>
      </c>
      <c r="G103" s="78">
        <v>4.5900000000000002E-7</v>
      </c>
      <c r="H103" s="72" t="s">
        <v>29</v>
      </c>
      <c r="I103" s="66"/>
      <c r="J103" s="81">
        <f t="shared" si="5"/>
        <v>4.5900000000000002E-7</v>
      </c>
      <c r="K103" s="74" t="str">
        <f t="shared" si="0"/>
        <v>+III</v>
      </c>
      <c r="L103" s="2"/>
      <c r="M103" s="31">
        <f t="shared" si="10"/>
        <v>0.99999954099999999</v>
      </c>
      <c r="N103" s="10">
        <f t="shared" si="11"/>
        <v>0.99999954099999999</v>
      </c>
      <c r="O103" s="10">
        <f t="shared" si="12"/>
        <v>9.1800000000000004E-7</v>
      </c>
      <c r="P103" s="10">
        <f t="shared" si="13"/>
        <v>9.1800000000000004E-7</v>
      </c>
      <c r="Q103" s="9">
        <f t="array" ref="Q103">MIN(IF('Normen en duidingsklassen'!$E$13:$E$20&gt;$J103,'Normen en duidingsklassen'!$E$13:$E$20))</f>
        <v>1.111111111111111E-5</v>
      </c>
      <c r="R103" s="9">
        <f>IFERROR(MATCH($Q103,'Normen en duidingsklassen'!$E$13:$E$20),1)</f>
        <v>1</v>
      </c>
      <c r="S103" s="9" t="str">
        <f>INDEX('Normen en duidingsklassen'!$D$13:$D$20,R103)</f>
        <v>+III</v>
      </c>
      <c r="T103" s="12" t="b">
        <f>IF($E103="Ja",IF($H103="Ja",NOT(ISNUMBER(#REF!)),FALSE),FALSE)</f>
        <v>0</v>
      </c>
      <c r="U103" s="35"/>
    </row>
    <row r="104" spans="2:21" x14ac:dyDescent="0.25">
      <c r="B104" s="72" t="s">
        <v>190</v>
      </c>
      <c r="C104" s="69">
        <v>17.777999999999999</v>
      </c>
      <c r="D104" s="74">
        <v>17.946999999999999</v>
      </c>
      <c r="E104" s="70" t="s">
        <v>28</v>
      </c>
      <c r="F104" s="72" t="s">
        <v>32</v>
      </c>
      <c r="G104" s="78">
        <v>4.5900000000000002E-7</v>
      </c>
      <c r="H104" s="72" t="s">
        <v>29</v>
      </c>
      <c r="I104" s="66"/>
      <c r="J104" s="81">
        <f t="shared" si="5"/>
        <v>4.5900000000000002E-7</v>
      </c>
      <c r="K104" s="74" t="str">
        <f t="shared" si="0"/>
        <v>+III</v>
      </c>
      <c r="L104" s="2"/>
      <c r="M104" s="31">
        <f t="shared" si="10"/>
        <v>0.99999954099999999</v>
      </c>
      <c r="N104" s="10">
        <f t="shared" si="11"/>
        <v>0.99999954099999999</v>
      </c>
      <c r="O104" s="10">
        <f t="shared" si="12"/>
        <v>9.1800000000000004E-7</v>
      </c>
      <c r="P104" s="10">
        <f t="shared" si="13"/>
        <v>9.1800000000000004E-7</v>
      </c>
      <c r="Q104" s="9">
        <f t="array" ref="Q104">MIN(IF('Normen en duidingsklassen'!$E$13:$E$20&gt;$J104,'Normen en duidingsklassen'!$E$13:$E$20))</f>
        <v>1.111111111111111E-5</v>
      </c>
      <c r="R104" s="9">
        <f>IFERROR(MATCH($Q104,'Normen en duidingsklassen'!$E$13:$E$20),1)</f>
        <v>1</v>
      </c>
      <c r="S104" s="9" t="str">
        <f>INDEX('Normen en duidingsklassen'!$D$13:$D$20,R104)</f>
        <v>+III</v>
      </c>
      <c r="T104" s="12" t="b">
        <f>IF($E104="Ja",IF($H104="Ja",NOT(ISNUMBER(#REF!)),FALSE),FALSE)</f>
        <v>0</v>
      </c>
      <c r="U104" s="35"/>
    </row>
    <row r="105" spans="2:21" x14ac:dyDescent="0.25">
      <c r="B105" s="72" t="s">
        <v>191</v>
      </c>
      <c r="C105" s="69">
        <v>17.946999999999999</v>
      </c>
      <c r="D105" s="74">
        <v>18.093</v>
      </c>
      <c r="E105" s="70" t="s">
        <v>28</v>
      </c>
      <c r="F105" s="72" t="s">
        <v>33</v>
      </c>
      <c r="G105" s="78"/>
      <c r="H105" s="72" t="s">
        <v>28</v>
      </c>
      <c r="I105" s="78">
        <v>9.7399999999999996E-5</v>
      </c>
      <c r="J105" s="81">
        <f t="shared" si="5"/>
        <v>9.7399999999999996E-5</v>
      </c>
      <c r="K105" s="74" t="str">
        <f t="shared" si="0"/>
        <v>+I</v>
      </c>
      <c r="L105" s="2"/>
      <c r="M105" s="31">
        <f t="shared" si="10"/>
        <v>0.99990259999999997</v>
      </c>
      <c r="N105" s="10">
        <f t="shared" si="11"/>
        <v>0.99990259999999997</v>
      </c>
      <c r="O105" s="10">
        <f t="shared" si="12"/>
        <v>1.9479999999999999E-4</v>
      </c>
      <c r="P105" s="10">
        <f t="shared" si="13"/>
        <v>1.9479999999999999E-4</v>
      </c>
      <c r="Q105" s="9">
        <f t="array" ref="Q105">MIN(IF('Normen en duidingsklassen'!$E$13:$E$20&gt;$J105,'Normen en duidingsklassen'!$E$13:$E$20))</f>
        <v>1.111111111111111E-4</v>
      </c>
      <c r="R105" s="9">
        <f>IFERROR(MATCH($Q105,'Normen en duidingsklassen'!$E$13:$E$20),1)</f>
        <v>3</v>
      </c>
      <c r="S105" s="9" t="str">
        <f>INDEX('Normen en duidingsklassen'!$D$13:$D$20,R105)</f>
        <v>+I</v>
      </c>
      <c r="T105" s="12" t="b">
        <f>IF($E105="Ja",IF($H105="Ja",NOT(ISNUMBER(#REF!)),FALSE),FALSE)</f>
        <v>1</v>
      </c>
      <c r="U105" s="35"/>
    </row>
    <row r="106" spans="2:21" x14ac:dyDescent="0.25">
      <c r="B106" s="72" t="s">
        <v>192</v>
      </c>
      <c r="C106" s="69">
        <v>18.093</v>
      </c>
      <c r="D106" s="74">
        <v>18.238</v>
      </c>
      <c r="E106" s="70" t="s">
        <v>28</v>
      </c>
      <c r="F106" s="72" t="s">
        <v>32</v>
      </c>
      <c r="G106" s="78">
        <v>4.5900000000000002E-7</v>
      </c>
      <c r="H106" s="72" t="s">
        <v>29</v>
      </c>
      <c r="I106" s="66"/>
      <c r="J106" s="81">
        <f t="shared" si="5"/>
        <v>4.5900000000000002E-7</v>
      </c>
      <c r="K106" s="74" t="str">
        <f t="shared" si="0"/>
        <v>+III</v>
      </c>
      <c r="L106" s="2"/>
      <c r="M106" s="31">
        <f t="shared" si="10"/>
        <v>0.99999954099999999</v>
      </c>
      <c r="N106" s="10">
        <f t="shared" si="11"/>
        <v>0.99999954099999999</v>
      </c>
      <c r="O106" s="10">
        <f t="shared" si="12"/>
        <v>9.1800000000000004E-7</v>
      </c>
      <c r="P106" s="10">
        <f t="shared" si="13"/>
        <v>9.1800000000000004E-7</v>
      </c>
      <c r="Q106" s="9">
        <f t="array" ref="Q106">MIN(IF('Normen en duidingsklassen'!$E$13:$E$20&gt;$J106,'Normen en duidingsklassen'!$E$13:$E$20))</f>
        <v>1.111111111111111E-5</v>
      </c>
      <c r="R106" s="9">
        <f>IFERROR(MATCH($Q106,'Normen en duidingsklassen'!$E$13:$E$20),1)</f>
        <v>1</v>
      </c>
      <c r="S106" s="9" t="str">
        <f>INDEX('Normen en duidingsklassen'!$D$13:$D$20,R106)</f>
        <v>+III</v>
      </c>
      <c r="T106" s="12" t="b">
        <f>IF($E106="Ja",IF($H106="Ja",NOT(ISNUMBER(#REF!)),FALSE),FALSE)</f>
        <v>0</v>
      </c>
      <c r="U106" s="35"/>
    </row>
    <row r="107" spans="2:21" x14ac:dyDescent="0.25">
      <c r="B107" s="72" t="s">
        <v>193</v>
      </c>
      <c r="C107" s="69">
        <v>18.238</v>
      </c>
      <c r="D107" s="74">
        <v>18.388000000000002</v>
      </c>
      <c r="E107" s="70" t="s">
        <v>28</v>
      </c>
      <c r="F107" s="72" t="s">
        <v>32</v>
      </c>
      <c r="G107" s="78">
        <v>4.5900000000000002E-7</v>
      </c>
      <c r="H107" s="72" t="s">
        <v>29</v>
      </c>
      <c r="I107" s="66"/>
      <c r="J107" s="81">
        <f t="shared" si="5"/>
        <v>4.5900000000000002E-7</v>
      </c>
      <c r="K107" s="74" t="str">
        <f t="shared" si="0"/>
        <v>+III</v>
      </c>
      <c r="L107" s="2"/>
      <c r="M107" s="31">
        <f t="shared" si="10"/>
        <v>0.99999954099999999</v>
      </c>
      <c r="N107" s="10">
        <f t="shared" si="11"/>
        <v>0.99999954099999999</v>
      </c>
      <c r="O107" s="10">
        <f t="shared" si="12"/>
        <v>9.1800000000000004E-7</v>
      </c>
      <c r="P107" s="10">
        <f t="shared" si="13"/>
        <v>9.1800000000000004E-7</v>
      </c>
      <c r="Q107" s="9">
        <f t="array" ref="Q107">MIN(IF('Normen en duidingsklassen'!$E$13:$E$20&gt;$J107,'Normen en duidingsklassen'!$E$13:$E$20))</f>
        <v>1.111111111111111E-5</v>
      </c>
      <c r="R107" s="9">
        <f>IFERROR(MATCH($Q107,'Normen en duidingsklassen'!$E$13:$E$20),1)</f>
        <v>1</v>
      </c>
      <c r="S107" s="9" t="str">
        <f>INDEX('Normen en duidingsklassen'!$D$13:$D$20,R107)</f>
        <v>+III</v>
      </c>
      <c r="T107" s="12" t="b">
        <f>IF($E107="Ja",IF($H107="Ja",NOT(ISNUMBER(#REF!)),FALSE),FALSE)</f>
        <v>0</v>
      </c>
      <c r="U107" s="35"/>
    </row>
    <row r="108" spans="2:21" x14ac:dyDescent="0.25">
      <c r="B108" s="72" t="s">
        <v>194</v>
      </c>
      <c r="C108" s="69">
        <v>18.388000000000002</v>
      </c>
      <c r="D108" s="74">
        <v>18.538</v>
      </c>
      <c r="E108" s="70" t="s">
        <v>28</v>
      </c>
      <c r="F108" s="72" t="s">
        <v>32</v>
      </c>
      <c r="G108" s="78">
        <v>4.5900000000000002E-7</v>
      </c>
      <c r="H108" s="72" t="s">
        <v>29</v>
      </c>
      <c r="I108" s="66"/>
      <c r="J108" s="81">
        <f t="shared" si="5"/>
        <v>4.5900000000000002E-7</v>
      </c>
      <c r="K108" s="74" t="str">
        <f t="shared" si="0"/>
        <v>+III</v>
      </c>
      <c r="L108" s="2"/>
      <c r="M108" s="31">
        <f t="shared" si="10"/>
        <v>0.99999954099999999</v>
      </c>
      <c r="N108" s="10">
        <f t="shared" si="11"/>
        <v>0.99999954099999999</v>
      </c>
      <c r="O108" s="10">
        <f t="shared" si="12"/>
        <v>9.1800000000000004E-7</v>
      </c>
      <c r="P108" s="10">
        <f t="shared" si="13"/>
        <v>9.1800000000000004E-7</v>
      </c>
      <c r="Q108" s="9">
        <f t="array" ref="Q108">MIN(IF('Normen en duidingsklassen'!$E$13:$E$20&gt;$J108,'Normen en duidingsklassen'!$E$13:$E$20))</f>
        <v>1.111111111111111E-5</v>
      </c>
      <c r="R108" s="9">
        <f>IFERROR(MATCH($Q108,'Normen en duidingsklassen'!$E$13:$E$20),1)</f>
        <v>1</v>
      </c>
      <c r="S108" s="9" t="str">
        <f>INDEX('Normen en duidingsklassen'!$D$13:$D$20,R108)</f>
        <v>+III</v>
      </c>
      <c r="T108" s="12" t="b">
        <f>IF($E108="Ja",IF($H108="Ja",NOT(ISNUMBER(#REF!)),FALSE),FALSE)</f>
        <v>0</v>
      </c>
      <c r="U108" s="35"/>
    </row>
    <row r="109" spans="2:21" x14ac:dyDescent="0.25">
      <c r="B109" s="72" t="s">
        <v>195</v>
      </c>
      <c r="C109" s="69">
        <v>18.538</v>
      </c>
      <c r="D109" s="74">
        <v>18.683</v>
      </c>
      <c r="E109" s="70" t="s">
        <v>28</v>
      </c>
      <c r="F109" s="72" t="s">
        <v>32</v>
      </c>
      <c r="G109" s="74">
        <v>2.3400000000000001E-8</v>
      </c>
      <c r="H109" s="72" t="s">
        <v>29</v>
      </c>
      <c r="I109" s="66"/>
      <c r="J109" s="81">
        <f t="shared" si="5"/>
        <v>2.3400000000000001E-8</v>
      </c>
      <c r="K109" s="74" t="str">
        <f t="shared" si="0"/>
        <v>+III</v>
      </c>
      <c r="L109" s="2"/>
      <c r="M109" s="31">
        <f t="shared" si="1"/>
        <v>0.99999997659999995</v>
      </c>
      <c r="N109" s="10">
        <f t="shared" si="2"/>
        <v>0.99999997659999995</v>
      </c>
      <c r="O109" s="10">
        <f t="shared" si="3"/>
        <v>4.6800000000000002E-8</v>
      </c>
      <c r="P109" s="10">
        <f t="shared" si="4"/>
        <v>4.6800000000000002E-8</v>
      </c>
      <c r="Q109" s="9">
        <f t="array" ref="Q109">MIN(IF('Normen en duidingsklassen'!$E$13:$E$20&gt;$J109,'Normen en duidingsklassen'!$E$13:$E$20))</f>
        <v>1.111111111111111E-5</v>
      </c>
      <c r="R109" s="9">
        <f>IFERROR(MATCH($Q109,'Normen en duidingsklassen'!$E$13:$E$20),1)</f>
        <v>1</v>
      </c>
      <c r="S109" s="9" t="str">
        <f>INDEX('Normen en duidingsklassen'!$D$13:$D$20,R109)</f>
        <v>+III</v>
      </c>
      <c r="T109" s="12" t="b">
        <f>IF($E109="Ja",IF($H109="Ja",NOT(ISNUMBER(#REF!)),FALSE),FALSE)</f>
        <v>0</v>
      </c>
      <c r="U109" s="35"/>
    </row>
    <row r="110" spans="2:21" x14ac:dyDescent="0.25">
      <c r="B110" s="72" t="s">
        <v>196</v>
      </c>
      <c r="C110" s="69">
        <v>18.683</v>
      </c>
      <c r="D110" s="74">
        <v>18.823</v>
      </c>
      <c r="E110" s="70" t="s">
        <v>28</v>
      </c>
      <c r="F110" s="72" t="s">
        <v>32</v>
      </c>
      <c r="G110" s="74">
        <v>2.3400000000000001E-8</v>
      </c>
      <c r="H110" s="72" t="s">
        <v>29</v>
      </c>
      <c r="I110" s="66"/>
      <c r="J110" s="81">
        <f t="shared" si="5"/>
        <v>2.3400000000000001E-8</v>
      </c>
      <c r="K110" s="74" t="str">
        <f t="shared" si="0"/>
        <v>+III</v>
      </c>
      <c r="L110" s="2"/>
      <c r="M110" s="31">
        <f t="shared" si="1"/>
        <v>0.99999997659999995</v>
      </c>
      <c r="N110" s="10">
        <f t="shared" si="2"/>
        <v>0.99999997659999995</v>
      </c>
      <c r="O110" s="10">
        <f t="shared" si="3"/>
        <v>4.6800000000000002E-8</v>
      </c>
      <c r="P110" s="10">
        <f t="shared" si="4"/>
        <v>4.6800000000000002E-8</v>
      </c>
      <c r="Q110" s="9">
        <f t="array" ref="Q110">MIN(IF('Normen en duidingsklassen'!$E$13:$E$20&gt;$J110,'Normen en duidingsklassen'!$E$13:$E$20))</f>
        <v>1.111111111111111E-5</v>
      </c>
      <c r="R110" s="9">
        <f>IFERROR(MATCH($Q110,'Normen en duidingsklassen'!$E$13:$E$20),1)</f>
        <v>1</v>
      </c>
      <c r="S110" s="9" t="str">
        <f>INDEX('Normen en duidingsklassen'!$D$13:$D$20,R110)</f>
        <v>+III</v>
      </c>
      <c r="T110" s="12" t="b">
        <f>IF($E110="Ja",IF($H110="Ja",NOT(ISNUMBER(#REF!)),FALSE),FALSE)</f>
        <v>0</v>
      </c>
      <c r="U110" s="35"/>
    </row>
    <row r="111" spans="2:21" x14ac:dyDescent="0.25">
      <c r="B111" s="72" t="s">
        <v>197</v>
      </c>
      <c r="C111" s="69">
        <v>18.823</v>
      </c>
      <c r="D111" s="74">
        <v>18.957999999999998</v>
      </c>
      <c r="E111" s="70" t="s">
        <v>28</v>
      </c>
      <c r="F111" s="72" t="s">
        <v>32</v>
      </c>
      <c r="G111" s="74">
        <v>2.3400000000000001E-8</v>
      </c>
      <c r="H111" s="72" t="s">
        <v>29</v>
      </c>
      <c r="I111" s="66"/>
      <c r="J111" s="81">
        <f t="shared" si="5"/>
        <v>2.3400000000000001E-8</v>
      </c>
      <c r="K111" s="74" t="str">
        <f t="shared" si="0"/>
        <v>+III</v>
      </c>
      <c r="L111" s="2"/>
      <c r="M111" s="31">
        <f t="shared" si="1"/>
        <v>0.99999997659999995</v>
      </c>
      <c r="N111" s="10">
        <f t="shared" si="2"/>
        <v>0.99999997659999995</v>
      </c>
      <c r="O111" s="10">
        <f t="shared" si="3"/>
        <v>4.6800000000000002E-8</v>
      </c>
      <c r="P111" s="10">
        <f t="shared" si="4"/>
        <v>4.6800000000000002E-8</v>
      </c>
      <c r="Q111" s="9">
        <f t="array" ref="Q111">MIN(IF('Normen en duidingsklassen'!$E$13:$E$20&gt;$J111,'Normen en duidingsklassen'!$E$13:$E$20))</f>
        <v>1.111111111111111E-5</v>
      </c>
      <c r="R111" s="9">
        <f>IFERROR(MATCH($Q111,'Normen en duidingsklassen'!$E$13:$E$20),1)</f>
        <v>1</v>
      </c>
      <c r="S111" s="9" t="str">
        <f>INDEX('Normen en duidingsklassen'!$D$13:$D$20,R111)</f>
        <v>+III</v>
      </c>
      <c r="T111" s="12" t="b">
        <f>IF($E111="Ja",IF($H111="Ja",NOT(ISNUMBER(#REF!)),FALSE),FALSE)</f>
        <v>0</v>
      </c>
      <c r="U111" s="35"/>
    </row>
    <row r="112" spans="2:21" x14ac:dyDescent="0.25">
      <c r="B112" s="72" t="s">
        <v>198</v>
      </c>
      <c r="C112" s="69">
        <v>18.957999999999998</v>
      </c>
      <c r="D112" s="74">
        <v>19.088000000000001</v>
      </c>
      <c r="E112" s="70" t="s">
        <v>28</v>
      </c>
      <c r="F112" s="72" t="s">
        <v>32</v>
      </c>
      <c r="G112" s="74">
        <v>2.3400000000000001E-8</v>
      </c>
      <c r="H112" s="72" t="s">
        <v>29</v>
      </c>
      <c r="I112" s="66"/>
      <c r="J112" s="81">
        <f t="shared" si="5"/>
        <v>2.3400000000000001E-8</v>
      </c>
      <c r="K112" s="74" t="str">
        <f t="shared" si="0"/>
        <v>+III</v>
      </c>
      <c r="L112" s="2"/>
      <c r="M112" s="31">
        <f t="shared" si="1"/>
        <v>0.99999997659999995</v>
      </c>
      <c r="N112" s="10">
        <f t="shared" si="2"/>
        <v>0.99999997659999995</v>
      </c>
      <c r="O112" s="10">
        <f t="shared" si="3"/>
        <v>4.6800000000000002E-8</v>
      </c>
      <c r="P112" s="10">
        <f t="shared" si="4"/>
        <v>4.6800000000000002E-8</v>
      </c>
      <c r="Q112" s="9">
        <f t="array" ref="Q112">MIN(IF('Normen en duidingsklassen'!$E$13:$E$20&gt;$J112,'Normen en duidingsklassen'!$E$13:$E$20))</f>
        <v>1.111111111111111E-5</v>
      </c>
      <c r="R112" s="9">
        <f>IFERROR(MATCH($Q112,'Normen en duidingsklassen'!$E$13:$E$20),1)</f>
        <v>1</v>
      </c>
      <c r="S112" s="9" t="str">
        <f>INDEX('Normen en duidingsklassen'!$D$13:$D$20,R112)</f>
        <v>+III</v>
      </c>
      <c r="T112" s="12" t="b">
        <f>IF($E112="Ja",IF($H112="Ja",NOT(ISNUMBER(#REF!)),FALSE),FALSE)</f>
        <v>0</v>
      </c>
      <c r="U112" s="35"/>
    </row>
    <row r="113" spans="2:21" x14ac:dyDescent="0.25">
      <c r="B113" s="72" t="s">
        <v>199</v>
      </c>
      <c r="C113" s="69">
        <v>19.088000000000001</v>
      </c>
      <c r="D113" s="74">
        <v>19.382999999999999</v>
      </c>
      <c r="E113" s="70" t="s">
        <v>28</v>
      </c>
      <c r="F113" s="72" t="s">
        <v>32</v>
      </c>
      <c r="G113" s="74">
        <v>2.3400000000000001E-8</v>
      </c>
      <c r="H113" s="72" t="s">
        <v>29</v>
      </c>
      <c r="I113" s="66"/>
      <c r="J113" s="81">
        <f t="shared" ref="J113:J114" si="14">IF($E113="Nee",0,IF(ISNUMBER(I113),I113,IF(ISNUMBER(G113),G113,"-")))</f>
        <v>2.3400000000000001E-8</v>
      </c>
      <c r="K113" s="74" t="str">
        <f t="shared" ref="K113:K114" si="15">IF(ISNUMBER($J113),S113,IF($T113,"D","ND"))</f>
        <v>+III</v>
      </c>
      <c r="L113" s="2"/>
      <c r="M113" s="31">
        <f t="shared" ref="M113" si="16">IF(AND(F113="Geen faalkans",H113="Nee"),1,1-J113)</f>
        <v>0.99999997659999995</v>
      </c>
      <c r="N113" s="10">
        <f t="shared" ref="N113" si="17">IF(J113="-",1,M113)</f>
        <v>0.99999997659999995</v>
      </c>
      <c r="O113" s="10">
        <f t="shared" ref="O113" si="18">IF(AND(F113="Geen faalkans",H113="Nee"),0,J113*$C$3)</f>
        <v>4.6800000000000002E-8</v>
      </c>
      <c r="P113" s="10">
        <f t="shared" ref="P113" si="19">IF(J113="-",0,O113)</f>
        <v>4.6800000000000002E-8</v>
      </c>
      <c r="Q113" s="9">
        <f t="array" ref="Q113">MIN(IF('Normen en duidingsklassen'!$E$13:$E$20&gt;$J113,'Normen en duidingsklassen'!$E$13:$E$20))</f>
        <v>1.111111111111111E-5</v>
      </c>
      <c r="R113" s="9">
        <f>IFERROR(MATCH($Q113,'Normen en duidingsklassen'!$E$13:$E$20),1)</f>
        <v>1</v>
      </c>
      <c r="S113" s="9" t="str">
        <f>INDEX('Normen en duidingsklassen'!$D$13:$D$20,R113)</f>
        <v>+III</v>
      </c>
      <c r="T113" s="12" t="b">
        <f>IF($E113="Ja",IF($H113="Ja",NOT(ISNUMBER(#REF!)),FALSE),FALSE)</f>
        <v>0</v>
      </c>
      <c r="U113" s="35"/>
    </row>
    <row r="114" spans="2:21" ht="15.75" thickBot="1" x14ac:dyDescent="0.3">
      <c r="B114" s="77" t="s">
        <v>200</v>
      </c>
      <c r="C114" s="14">
        <v>19.382999999999999</v>
      </c>
      <c r="D114" s="17">
        <v>19.744</v>
      </c>
      <c r="E114" s="24" t="s">
        <v>28</v>
      </c>
      <c r="F114" s="13" t="s">
        <v>33</v>
      </c>
      <c r="G114" s="27"/>
      <c r="H114" s="13" t="s">
        <v>28</v>
      </c>
      <c r="I114" s="27">
        <v>7.1799999999999997E-5</v>
      </c>
      <c r="J114" s="82">
        <f t="shared" si="14"/>
        <v>7.1799999999999997E-5</v>
      </c>
      <c r="K114" s="79" t="str">
        <f t="shared" si="15"/>
        <v>+I</v>
      </c>
      <c r="M114" s="33">
        <f>IF(AND(F114="Geen faalkans",H114="Nee"),1,1-J114)</f>
        <v>0.99992820000000004</v>
      </c>
      <c r="N114" s="15">
        <f>IF(J114="-",1,M114)</f>
        <v>0.99992820000000004</v>
      </c>
      <c r="O114" s="15">
        <f>IF(AND(F114="Geen faalkans",H114="Nee"),0,J114*$C$3)</f>
        <v>1.4359999999999999E-4</v>
      </c>
      <c r="P114" s="15">
        <f>IF(J114="-",0,O114)</f>
        <v>1.4359999999999999E-4</v>
      </c>
      <c r="Q114" s="14">
        <f t="array" ref="Q114">MIN(IF('Normen en duidingsklassen'!$E$13:$E$20&gt;$J114,'Normen en duidingsklassen'!$E$13:$E$20))</f>
        <v>1.111111111111111E-4</v>
      </c>
      <c r="R114" s="14">
        <f>IFERROR(MATCH($Q114,'Normen en duidingsklassen'!$E$13:$E$20),1)</f>
        <v>3</v>
      </c>
      <c r="S114" s="14" t="str">
        <f>INDEX('Normen en duidingsklassen'!$D$13:$D$20,R114)</f>
        <v>+I</v>
      </c>
      <c r="T114" s="17" t="b">
        <f>IF($E114="Ja",IF($H114="Ja",NOT(ISNUMBER(#REF!)),FALSE),FALSE)</f>
        <v>1</v>
      </c>
    </row>
    <row r="115" spans="2:21" x14ac:dyDescent="0.25">
      <c r="B115" s="9"/>
      <c r="C115" s="9"/>
      <c r="D115" s="9"/>
      <c r="E115" s="9"/>
      <c r="F115" s="9"/>
      <c r="G115" s="10"/>
      <c r="H115" s="9"/>
      <c r="I115" s="10"/>
      <c r="J115" s="10"/>
      <c r="K115" s="65"/>
      <c r="M115" s="10"/>
      <c r="N115" s="10"/>
      <c r="O115" s="10"/>
      <c r="P115" s="10"/>
      <c r="Q115" s="9"/>
      <c r="R115" s="9"/>
      <c r="S115" s="9"/>
      <c r="T115" s="9"/>
    </row>
    <row r="116" spans="2:21" x14ac:dyDescent="0.25">
      <c r="B116" s="9"/>
      <c r="C116" s="9"/>
      <c r="D116" s="9"/>
      <c r="E116" s="9"/>
      <c r="F116" s="9"/>
      <c r="G116" s="10"/>
      <c r="H116" s="9"/>
      <c r="I116" s="10"/>
      <c r="J116" s="10"/>
      <c r="K116" s="65"/>
      <c r="M116" s="10"/>
      <c r="N116" s="10"/>
      <c r="O116" s="10"/>
      <c r="P116" s="10"/>
      <c r="Q116" s="9"/>
      <c r="R116" s="9"/>
      <c r="S116" s="9"/>
      <c r="T116" s="9"/>
    </row>
    <row r="117" spans="2:21" x14ac:dyDescent="0.25">
      <c r="M117" s="1"/>
    </row>
    <row r="118" spans="2:21" x14ac:dyDescent="0.25">
      <c r="M118" s="1"/>
    </row>
  </sheetData>
  <conditionalFormatting sqref="G11:G116">
    <cfRule type="expression" dxfId="70" priority="11">
      <formula>IF($E11="Nee",TRUE,FALSE)</formula>
    </cfRule>
  </conditionalFormatting>
  <conditionalFormatting sqref="I11:I116">
    <cfRule type="expression" dxfId="69" priority="10">
      <formula>IF($H11="Nee",TRUE,FALSE)</formula>
    </cfRule>
  </conditionalFormatting>
  <conditionalFormatting sqref="G11:K116">
    <cfRule type="cellIs" dxfId="68" priority="3" operator="equal">
      <formula>"D"</formula>
    </cfRule>
  </conditionalFormatting>
  <conditionalFormatting sqref="K11:K116">
    <cfRule type="cellIs" dxfId="67" priority="1" operator="equal">
      <formula>"0"</formula>
    </cfRule>
    <cfRule type="cellIs" dxfId="66" priority="2" operator="equal">
      <formula>"ND"</formula>
    </cfRule>
  </conditionalFormatting>
  <pageMargins left="0.7" right="0.7" top="0.75" bottom="0.75" header="0.3" footer="0.3"/>
  <pageSetup paperSize="9" orientation="portrait" horizontalDpi="1200" verticalDpi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36" operator="endsWith" id="{F7B08000-9400-46DD-A131-35187929BFC9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37" operator="endsWith" id="{6D0591F0-1D10-4810-AA14-0BE30C52E20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38" operator="endsWith" id="{EF308A70-7C0F-485F-B494-C521E8B44256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39" operator="endsWith" id="{9B64F30E-AFD8-4003-B940-A265D08BC3ED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40" operator="containsText" id="{DAD0CB9A-8397-4826-B226-78C7572F4129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41" operator="containsText" id="{292412C6-8FED-46EB-8018-EC091EC7347F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K11:K116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7D6B7754-EF54-47AC-BE07-18315A16689B}">
          <x14:formula1>
            <xm:f>Informatiepagina!$B$15:$B$17</xm:f>
          </x14:formula1>
          <xm:sqref>E117:E132</xm:sqref>
        </x14:dataValidation>
        <x14:dataValidation type="list" allowBlank="1" showInputMessage="1" showErrorMessage="1" xr:uid="{FB048516-AC25-40E8-BE09-761864A40761}">
          <x14:formula1>
            <xm:f>Informatiepagina!$B$20:$B$21</xm:f>
          </x14:formula1>
          <xm:sqref>F11:F116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37BDE-5D5C-4814-877A-41AF49DBDF5F}">
  <dimension ref="B2:U30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113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202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0</v>
      </c>
    </row>
    <row r="6" spans="2:21" x14ac:dyDescent="0.25">
      <c r="B6" s="40" t="s">
        <v>49</v>
      </c>
      <c r="C6" s="26">
        <f>MIN(1-PRODUCT(N11:N28),MAX(P11:P28))</f>
        <v>0</v>
      </c>
    </row>
    <row r="7" spans="2:21" ht="15.75" thickBot="1" x14ac:dyDescent="0.3">
      <c r="B7" s="41" t="s">
        <v>56</v>
      </c>
      <c r="C7" s="17" t="str">
        <f>IF(1-PRODUCT(N11:N28)&gt;MAX(P11:P28),"Ja","Nee")</f>
        <v>Nee</v>
      </c>
    </row>
    <row r="9" spans="2:21" ht="15.75" thickBot="1" x14ac:dyDescent="0.3">
      <c r="M9" t="s">
        <v>74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90</v>
      </c>
      <c r="P10" s="37" t="s">
        <v>91</v>
      </c>
      <c r="Q10" s="38" t="s">
        <v>71</v>
      </c>
      <c r="R10" s="38" t="s">
        <v>72</v>
      </c>
      <c r="S10" s="4"/>
      <c r="T10" s="39" t="s">
        <v>73</v>
      </c>
      <c r="U10" s="35"/>
    </row>
    <row r="11" spans="2:21" x14ac:dyDescent="0.25">
      <c r="B11" s="3" t="s">
        <v>8</v>
      </c>
      <c r="C11" s="4">
        <v>0</v>
      </c>
      <c r="D11" s="4">
        <v>19.744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" si="0">IF(ISNUMBER($J11),S11,IF($T11,"D","ND"))</f>
        <v>+III</v>
      </c>
      <c r="M11" s="31">
        <f t="shared" ref="M11:M12" si="1">IF(AND(F11="Geen faalkans",H11="Nee"),1,1-J11)</f>
        <v>1</v>
      </c>
      <c r="N11" s="10">
        <f t="shared" ref="N11:N12" si="2">IF(J11="-",1,M11)</f>
        <v>1</v>
      </c>
      <c r="O11" s="10">
        <f t="shared" ref="O11:O12" si="3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si="1"/>
        <v>1</v>
      </c>
      <c r="N12" s="10">
        <f t="shared" si="2"/>
        <v>1</v>
      </c>
      <c r="O12" s="10">
        <f t="shared" si="3"/>
        <v>0</v>
      </c>
      <c r="P12" s="10">
        <f t="shared" ref="P12:P13" si="4">IF(J12="-",0,O12)</f>
        <v>0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28" si="5">IF($E12="Ja",IF($H12="Ja",NOT(ISNUMBER($I12)),FALSE),FALSE)</f>
        <v>0</v>
      </c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ref="M13:M28" si="6">IF(AND(F13="Geen faalkans",H13="Nee"),1,1-J13)</f>
        <v>1</v>
      </c>
      <c r="N13" s="10">
        <f t="shared" ref="N13:N28" si="7">IF(J13="-",1,M13)</f>
        <v>1</v>
      </c>
      <c r="O13" s="10">
        <f t="shared" ref="O13:O28" si="8">IF(AND(F13="Geen faalkans",H13="Nee"),0,J13*$C$3)</f>
        <v>0</v>
      </c>
      <c r="P13" s="10">
        <f t="shared" si="4"/>
        <v>0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6"/>
        <v>1</v>
      </c>
      <c r="N14" s="10">
        <f t="shared" si="7"/>
        <v>1</v>
      </c>
      <c r="O14" s="10">
        <f t="shared" si="8"/>
        <v>0</v>
      </c>
      <c r="P14" s="10">
        <f t="shared" ref="P14:P28" si="9">IF(J14="-",0,O14)</f>
        <v>0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si="6"/>
        <v>1</v>
      </c>
      <c r="N15" s="10">
        <f t="shared" si="7"/>
        <v>1</v>
      </c>
      <c r="O15" s="10">
        <f t="shared" si="8"/>
        <v>0</v>
      </c>
      <c r="P15" s="10">
        <f t="shared" si="9"/>
        <v>0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>
        <f t="shared" si="6"/>
        <v>1</v>
      </c>
      <c r="N16" s="10">
        <f t="shared" si="7"/>
        <v>1</v>
      </c>
      <c r="O16" s="10">
        <f t="shared" si="8"/>
        <v>0</v>
      </c>
      <c r="P16" s="10">
        <f t="shared" si="9"/>
        <v>0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6"/>
        <v>1</v>
      </c>
      <c r="N17" s="10">
        <f t="shared" si="7"/>
        <v>1</v>
      </c>
      <c r="O17" s="10">
        <f t="shared" si="8"/>
        <v>0</v>
      </c>
      <c r="P17" s="10">
        <f t="shared" si="9"/>
        <v>0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6"/>
        <v>1</v>
      </c>
      <c r="N18" s="10">
        <f t="shared" si="7"/>
        <v>1</v>
      </c>
      <c r="O18" s="10">
        <f t="shared" si="8"/>
        <v>0</v>
      </c>
      <c r="P18" s="10">
        <f t="shared" si="9"/>
        <v>0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6"/>
        <v>1</v>
      </c>
      <c r="N19" s="10">
        <f t="shared" si="7"/>
        <v>1</v>
      </c>
      <c r="O19" s="10">
        <f t="shared" si="8"/>
        <v>0</v>
      </c>
      <c r="P19" s="10">
        <f t="shared" si="9"/>
        <v>0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6"/>
        <v>1</v>
      </c>
      <c r="N20" s="10">
        <f t="shared" si="7"/>
        <v>1</v>
      </c>
      <c r="O20" s="10">
        <f t="shared" si="8"/>
        <v>0</v>
      </c>
      <c r="P20" s="10">
        <f t="shared" si="9"/>
        <v>0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6"/>
        <v>1</v>
      </c>
      <c r="N21" s="10">
        <f t="shared" si="7"/>
        <v>1</v>
      </c>
      <c r="O21" s="10">
        <f t="shared" si="8"/>
        <v>0</v>
      </c>
      <c r="P21" s="10">
        <f t="shared" si="9"/>
        <v>0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6"/>
        <v>1</v>
      </c>
      <c r="N22" s="10">
        <f t="shared" si="7"/>
        <v>1</v>
      </c>
      <c r="O22" s="10">
        <f t="shared" si="8"/>
        <v>0</v>
      </c>
      <c r="P22" s="10">
        <f t="shared" si="9"/>
        <v>0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6"/>
        <v>1</v>
      </c>
      <c r="N23" s="10">
        <f t="shared" si="7"/>
        <v>1</v>
      </c>
      <c r="O23" s="10">
        <f t="shared" si="8"/>
        <v>0</v>
      </c>
      <c r="P23" s="10">
        <f t="shared" si="9"/>
        <v>0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6"/>
        <v>1</v>
      </c>
      <c r="N24" s="10">
        <f t="shared" si="7"/>
        <v>1</v>
      </c>
      <c r="O24" s="10">
        <f t="shared" si="8"/>
        <v>0</v>
      </c>
      <c r="P24" s="10">
        <f t="shared" si="9"/>
        <v>0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5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6"/>
        <v>1</v>
      </c>
      <c r="N25" s="10">
        <f t="shared" si="7"/>
        <v>1</v>
      </c>
      <c r="O25" s="10">
        <f t="shared" si="8"/>
        <v>0</v>
      </c>
      <c r="P25" s="10">
        <f t="shared" si="9"/>
        <v>0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5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6"/>
        <v>1</v>
      </c>
      <c r="N26" s="10">
        <f t="shared" si="7"/>
        <v>1</v>
      </c>
      <c r="O26" s="10">
        <f t="shared" si="8"/>
        <v>0</v>
      </c>
      <c r="P26" s="10">
        <f t="shared" si="9"/>
        <v>0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5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6"/>
        <v>1</v>
      </c>
      <c r="N27" s="10">
        <f t="shared" si="7"/>
        <v>1</v>
      </c>
      <c r="O27" s="10">
        <f t="shared" si="8"/>
        <v>0</v>
      </c>
      <c r="P27" s="10">
        <f t="shared" si="9"/>
        <v>0</v>
      </c>
      <c r="Q27" s="9">
        <f t="array" ref="Q27">MIN(IF('Normen en duidingsklassen'!$E$13:$E$20&gt;$J27,'Normen en duidingsklassen'!$E$13:$E$20))</f>
        <v>1.111111111111111E-5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5"/>
        <v>0</v>
      </c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>
        <f t="shared" si="6"/>
        <v>1</v>
      </c>
      <c r="N28" s="10">
        <f t="shared" si="7"/>
        <v>1</v>
      </c>
      <c r="O28" s="10">
        <f t="shared" si="8"/>
        <v>0</v>
      </c>
      <c r="P28" s="10">
        <f t="shared" si="9"/>
        <v>0</v>
      </c>
      <c r="Q28" s="9">
        <f t="array" ref="Q28">MIN(IF('Normen en duidingsklassen'!$E$13:$E$20&gt;$J28,'Normen en duidingsklassen'!$E$13:$E$20))</f>
        <v>1.111111111111111E-5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5"/>
        <v>0</v>
      </c>
    </row>
    <row r="29" spans="2:20" x14ac:dyDescent="0.25">
      <c r="M29" s="1"/>
    </row>
    <row r="30" spans="2:20" x14ac:dyDescent="0.25">
      <c r="M30" s="1"/>
    </row>
  </sheetData>
  <conditionalFormatting sqref="G11:G28">
    <cfRule type="expression" dxfId="59" priority="5">
      <formula>IF($E11="Nee",TRUE,FALSE)</formula>
    </cfRule>
  </conditionalFormatting>
  <conditionalFormatting sqref="I11:I28">
    <cfRule type="expression" dxfId="58" priority="4">
      <formula>IF($H11="Nee",TRUE,FALSE)</formula>
    </cfRule>
  </conditionalFormatting>
  <conditionalFormatting sqref="K11:K28">
    <cfRule type="cellIs" dxfId="57" priority="1" operator="equal">
      <formula>"0"</formula>
    </cfRule>
    <cfRule type="cellIs" dxfId="56" priority="2" operator="equal">
      <formula>"ND"</formula>
    </cfRule>
    <cfRule type="cellIs" dxfId="55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6" operator="endsWith" id="{ABB37571-79F6-4148-B9CE-2132566F3EBC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D55077C-3742-45D6-8C63-4F3978DD275E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4FDC3C25-E9F9-443E-A88E-2102EB566A77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6B08F1B-E8C6-4E24-9A04-8CE60FD8BEA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373E8781-7B94-4A13-B857-164B12521A98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102DC694-4285-4E19-ACB8-CBA4D384AD46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K11:K28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AF31593-36EA-4A22-8382-C10A426B1B54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A4475A-3782-4C92-8ED6-63AC240A6132}">
  <dimension ref="B2:U30"/>
  <sheetViews>
    <sheetView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113</v>
      </c>
    </row>
    <row r="3" spans="2:21" x14ac:dyDescent="0.25">
      <c r="B3" s="36" t="s">
        <v>52</v>
      </c>
      <c r="C3" s="7">
        <v>18.5</v>
      </c>
    </row>
    <row r="4" spans="2:21" x14ac:dyDescent="0.25">
      <c r="B4" s="40" t="s">
        <v>202</v>
      </c>
      <c r="C4" s="12" t="s">
        <v>29</v>
      </c>
    </row>
    <row r="5" spans="2:21" x14ac:dyDescent="0.25">
      <c r="B5" s="40" t="s">
        <v>55</v>
      </c>
      <c r="C5" s="26">
        <f>IFERROR(MIN(1-PRODUCT(M11:M28),MAX(O11:O28)),"GR")</f>
        <v>0</v>
      </c>
    </row>
    <row r="6" spans="2:21" x14ac:dyDescent="0.25">
      <c r="B6" s="40" t="s">
        <v>49</v>
      </c>
      <c r="C6" s="26">
        <f>MIN(1-PRODUCT(N11:N28),MAX(P11:P28))</f>
        <v>0</v>
      </c>
    </row>
    <row r="7" spans="2:21" ht="15.75" thickBot="1" x14ac:dyDescent="0.3">
      <c r="B7" s="41" t="s">
        <v>56</v>
      </c>
      <c r="C7" s="17" t="str">
        <f>IF(1-PRODUCT(N11:N28)&gt;MAX(P11:P28),"Ja","Nee")</f>
        <v>Nee</v>
      </c>
    </row>
    <row r="9" spans="2:21" ht="15.75" thickBot="1" x14ac:dyDescent="0.3">
      <c r="M9" t="s">
        <v>74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90</v>
      </c>
      <c r="P10" s="37" t="s">
        <v>91</v>
      </c>
      <c r="Q10" s="38" t="s">
        <v>71</v>
      </c>
      <c r="R10" s="38" t="s">
        <v>72</v>
      </c>
      <c r="S10" s="4"/>
      <c r="T10" s="39" t="s">
        <v>73</v>
      </c>
      <c r="U10" s="35"/>
    </row>
    <row r="11" spans="2:21" x14ac:dyDescent="0.25">
      <c r="B11" s="3" t="s">
        <v>8</v>
      </c>
      <c r="C11" s="4">
        <v>0</v>
      </c>
      <c r="D11" s="4">
        <v>19.744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" si="0">IF(ISNUMBER($J11),S11,IF($T11,"D","ND"))</f>
        <v>+III</v>
      </c>
      <c r="M11" s="31">
        <f t="shared" ref="M11:M28" si="1">IF(AND(F11="Geen faalkans",H11="Nee"),1,1-J11)</f>
        <v>1</v>
      </c>
      <c r="N11" s="10">
        <f t="shared" ref="N11:N28" si="2">IF(J11="-",1,M11)</f>
        <v>1</v>
      </c>
      <c r="O11" s="10">
        <f t="shared" ref="O11:O28" si="3"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si="1"/>
        <v>1</v>
      </c>
      <c r="N12" s="10">
        <f t="shared" si="2"/>
        <v>1</v>
      </c>
      <c r="O12" s="10">
        <f t="shared" si="3"/>
        <v>0</v>
      </c>
      <c r="P12" s="10">
        <f t="shared" ref="P12:P28" si="4">IF(J12="-",0,O12)</f>
        <v>0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28" si="5">IF($E12="Ja",IF($H12="Ja",NOT(ISNUMBER($I12)),FALSE),FALSE)</f>
        <v>0</v>
      </c>
    </row>
    <row r="13" spans="2:2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si="1"/>
        <v>1</v>
      </c>
      <c r="N13" s="10">
        <f t="shared" si="2"/>
        <v>1</v>
      </c>
      <c r="O13" s="10">
        <f t="shared" si="3"/>
        <v>0</v>
      </c>
      <c r="P13" s="10">
        <f t="shared" si="4"/>
        <v>0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1"/>
        <v>1</v>
      </c>
      <c r="N14" s="10">
        <f t="shared" si="2"/>
        <v>1</v>
      </c>
      <c r="O14" s="10">
        <f t="shared" si="3"/>
        <v>0</v>
      </c>
      <c r="P14" s="10">
        <f t="shared" si="4"/>
        <v>0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si="1"/>
        <v>1</v>
      </c>
      <c r="N15" s="10">
        <f t="shared" si="2"/>
        <v>1</v>
      </c>
      <c r="O15" s="10">
        <f t="shared" si="3"/>
        <v>0</v>
      </c>
      <c r="P15" s="10">
        <f t="shared" si="4"/>
        <v>0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x14ac:dyDescent="0.25">
      <c r="B16" s="8"/>
      <c r="C16" s="9"/>
      <c r="D16" s="9"/>
      <c r="E16" s="23"/>
      <c r="F16" s="8"/>
      <c r="G16" s="26"/>
      <c r="H16" s="8"/>
      <c r="I16" s="26"/>
      <c r="J16" s="10"/>
      <c r="K16" s="32"/>
      <c r="M16" s="31">
        <f t="shared" si="1"/>
        <v>1</v>
      </c>
      <c r="N16" s="10">
        <f t="shared" si="2"/>
        <v>1</v>
      </c>
      <c r="O16" s="10">
        <f t="shared" si="3"/>
        <v>0</v>
      </c>
      <c r="P16" s="10">
        <f t="shared" si="4"/>
        <v>0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1"/>
        <v>1</v>
      </c>
      <c r="N17" s="10">
        <f t="shared" si="2"/>
        <v>1</v>
      </c>
      <c r="O17" s="10">
        <f t="shared" si="3"/>
        <v>0</v>
      </c>
      <c r="P17" s="10">
        <f t="shared" si="4"/>
        <v>0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1"/>
        <v>1</v>
      </c>
      <c r="N18" s="10">
        <f t="shared" si="2"/>
        <v>1</v>
      </c>
      <c r="O18" s="10">
        <f t="shared" si="3"/>
        <v>0</v>
      </c>
      <c r="P18" s="10">
        <f t="shared" si="4"/>
        <v>0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1"/>
        <v>1</v>
      </c>
      <c r="N19" s="10">
        <f t="shared" si="2"/>
        <v>1</v>
      </c>
      <c r="O19" s="10">
        <f t="shared" si="3"/>
        <v>0</v>
      </c>
      <c r="P19" s="10">
        <f t="shared" si="4"/>
        <v>0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1"/>
        <v>1</v>
      </c>
      <c r="N20" s="10">
        <f t="shared" si="2"/>
        <v>1</v>
      </c>
      <c r="O20" s="10">
        <f t="shared" si="3"/>
        <v>0</v>
      </c>
      <c r="P20" s="10">
        <f t="shared" si="4"/>
        <v>0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1"/>
        <v>1</v>
      </c>
      <c r="N21" s="10">
        <f t="shared" si="2"/>
        <v>1</v>
      </c>
      <c r="O21" s="10">
        <f t="shared" si="3"/>
        <v>0</v>
      </c>
      <c r="P21" s="10">
        <f t="shared" si="4"/>
        <v>0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1"/>
        <v>1</v>
      </c>
      <c r="N22" s="10">
        <f t="shared" si="2"/>
        <v>1</v>
      </c>
      <c r="O22" s="10">
        <f t="shared" si="3"/>
        <v>0</v>
      </c>
      <c r="P22" s="10">
        <f t="shared" si="4"/>
        <v>0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1"/>
        <v>1</v>
      </c>
      <c r="N23" s="10">
        <f t="shared" si="2"/>
        <v>1</v>
      </c>
      <c r="O23" s="10">
        <f t="shared" si="3"/>
        <v>0</v>
      </c>
      <c r="P23" s="10">
        <f t="shared" si="4"/>
        <v>0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>
        <f t="shared" si="1"/>
        <v>1</v>
      </c>
      <c r="N24" s="10">
        <f t="shared" si="2"/>
        <v>1</v>
      </c>
      <c r="O24" s="10">
        <f t="shared" si="3"/>
        <v>0</v>
      </c>
      <c r="P24" s="10">
        <f t="shared" si="4"/>
        <v>0</v>
      </c>
      <c r="Q24" s="9">
        <f t="array" ref="Q24">MIN(IF('Normen en duidingsklassen'!$E$13:$E$20&gt;$J24,'Normen en duidingsklassen'!$E$13:$E$20))</f>
        <v>1.111111111111111E-5</v>
      </c>
      <c r="R24" s="9">
        <f>IFERROR(MATCH($Q24,'Normen en duidingsklassen'!$E$13:$E$20),1)</f>
        <v>1</v>
      </c>
      <c r="S24" s="9" t="str">
        <f>INDEX('Normen en duidingsklassen'!$D$13:$D$20,R24)</f>
        <v>+III</v>
      </c>
      <c r="T24" s="12" t="b">
        <f t="shared" si="5"/>
        <v>0</v>
      </c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>
        <f t="shared" si="1"/>
        <v>1</v>
      </c>
      <c r="N25" s="10">
        <f t="shared" si="2"/>
        <v>1</v>
      </c>
      <c r="O25" s="10">
        <f t="shared" si="3"/>
        <v>0</v>
      </c>
      <c r="P25" s="10">
        <f t="shared" si="4"/>
        <v>0</v>
      </c>
      <c r="Q25" s="9">
        <f t="array" ref="Q25">MIN(IF('Normen en duidingsklassen'!$E$13:$E$20&gt;$J25,'Normen en duidingsklassen'!$E$13:$E$20))</f>
        <v>1.111111111111111E-5</v>
      </c>
      <c r="R25" s="9">
        <f>IFERROR(MATCH($Q25,'Normen en duidingsklassen'!$E$13:$E$20),1)</f>
        <v>1</v>
      </c>
      <c r="S25" s="9" t="str">
        <f>INDEX('Normen en duidingsklassen'!$D$13:$D$20,R25)</f>
        <v>+III</v>
      </c>
      <c r="T25" s="12" t="b">
        <f t="shared" si="5"/>
        <v>0</v>
      </c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>
        <f t="shared" si="1"/>
        <v>1</v>
      </c>
      <c r="N26" s="10">
        <f t="shared" si="2"/>
        <v>1</v>
      </c>
      <c r="O26" s="10">
        <f t="shared" si="3"/>
        <v>0</v>
      </c>
      <c r="P26" s="10">
        <f t="shared" si="4"/>
        <v>0</v>
      </c>
      <c r="Q26" s="9">
        <f t="array" ref="Q26">MIN(IF('Normen en duidingsklassen'!$E$13:$E$20&gt;$J26,'Normen en duidingsklassen'!$E$13:$E$20))</f>
        <v>1.111111111111111E-5</v>
      </c>
      <c r="R26" s="9">
        <f>IFERROR(MATCH($Q26,'Normen en duidingsklassen'!$E$13:$E$20),1)</f>
        <v>1</v>
      </c>
      <c r="S26" s="9" t="str">
        <f>INDEX('Normen en duidingsklassen'!$D$13:$D$20,R26)</f>
        <v>+III</v>
      </c>
      <c r="T26" s="12" t="b">
        <f t="shared" si="5"/>
        <v>0</v>
      </c>
    </row>
    <row r="27" spans="2:20" x14ac:dyDescent="0.25">
      <c r="B27" s="8"/>
      <c r="C27" s="9"/>
      <c r="D27" s="9"/>
      <c r="E27" s="23"/>
      <c r="F27" s="8"/>
      <c r="G27" s="26"/>
      <c r="H27" s="8"/>
      <c r="I27" s="26"/>
      <c r="J27" s="10"/>
      <c r="K27" s="32"/>
      <c r="M27" s="31">
        <f t="shared" si="1"/>
        <v>1</v>
      </c>
      <c r="N27" s="10">
        <f t="shared" si="2"/>
        <v>1</v>
      </c>
      <c r="O27" s="10">
        <f t="shared" si="3"/>
        <v>0</v>
      </c>
      <c r="P27" s="10">
        <f t="shared" si="4"/>
        <v>0</v>
      </c>
      <c r="Q27" s="9">
        <f t="array" ref="Q27">MIN(IF('Normen en duidingsklassen'!$E$13:$E$20&gt;$J27,'Normen en duidingsklassen'!$E$13:$E$20))</f>
        <v>1.111111111111111E-5</v>
      </c>
      <c r="R27" s="9">
        <f>IFERROR(MATCH($Q27,'Normen en duidingsklassen'!$E$13:$E$20),1)</f>
        <v>1</v>
      </c>
      <c r="S27" s="9" t="str">
        <f>INDEX('Normen en duidingsklassen'!$D$13:$D$20,R27)</f>
        <v>+III</v>
      </c>
      <c r="T27" s="12" t="b">
        <f t="shared" si="5"/>
        <v>0</v>
      </c>
    </row>
    <row r="28" spans="2:20" ht="15.75" thickBot="1" x14ac:dyDescent="0.3">
      <c r="B28" s="13"/>
      <c r="C28" s="14"/>
      <c r="D28" s="14"/>
      <c r="E28" s="24"/>
      <c r="F28" s="13"/>
      <c r="G28" s="27"/>
      <c r="H28" s="13"/>
      <c r="I28" s="27"/>
      <c r="J28" s="15"/>
      <c r="K28" s="34"/>
      <c r="M28" s="31">
        <f t="shared" si="1"/>
        <v>1</v>
      </c>
      <c r="N28" s="10">
        <f t="shared" si="2"/>
        <v>1</v>
      </c>
      <c r="O28" s="10">
        <f t="shared" si="3"/>
        <v>0</v>
      </c>
      <c r="P28" s="10">
        <f t="shared" si="4"/>
        <v>0</v>
      </c>
      <c r="Q28" s="9">
        <f t="array" ref="Q28">MIN(IF('Normen en duidingsklassen'!$E$13:$E$20&gt;$J28,'Normen en duidingsklassen'!$E$13:$E$20))</f>
        <v>1.111111111111111E-5</v>
      </c>
      <c r="R28" s="9">
        <f>IFERROR(MATCH($Q28,'Normen en duidingsklassen'!$E$13:$E$20),1)</f>
        <v>1</v>
      </c>
      <c r="S28" s="9" t="str">
        <f>INDEX('Normen en duidingsklassen'!$D$13:$D$20,R28)</f>
        <v>+III</v>
      </c>
      <c r="T28" s="12" t="b">
        <f t="shared" si="5"/>
        <v>0</v>
      </c>
    </row>
    <row r="29" spans="2:20" x14ac:dyDescent="0.25">
      <c r="M29" s="1"/>
    </row>
    <row r="30" spans="2:20" x14ac:dyDescent="0.25">
      <c r="M30" s="1"/>
    </row>
  </sheetData>
  <conditionalFormatting sqref="G12:G28">
    <cfRule type="expression" dxfId="48" priority="16">
      <formula>IF($E12="Nee",TRUE,FALSE)</formula>
    </cfRule>
  </conditionalFormatting>
  <conditionalFormatting sqref="I12:I28">
    <cfRule type="expression" dxfId="47" priority="15">
      <formula>IF($H12="Nee",TRUE,FALSE)</formula>
    </cfRule>
  </conditionalFormatting>
  <conditionalFormatting sqref="K12:K28">
    <cfRule type="cellIs" dxfId="46" priority="12" operator="equal">
      <formula>"0"</formula>
    </cfRule>
    <cfRule type="cellIs" dxfId="45" priority="13" operator="equal">
      <formula>"ND"</formula>
    </cfRule>
    <cfRule type="cellIs" dxfId="44" priority="14" operator="equal">
      <formula>"D"</formula>
    </cfRule>
  </conditionalFormatting>
  <conditionalFormatting sqref="G11">
    <cfRule type="expression" dxfId="43" priority="5">
      <formula>IF($E11="Nee",TRUE,FALSE)</formula>
    </cfRule>
  </conditionalFormatting>
  <conditionalFormatting sqref="I11">
    <cfRule type="expression" dxfId="42" priority="4">
      <formula>IF($H11="Nee",TRUE,FALSE)</formula>
    </cfRule>
  </conditionalFormatting>
  <conditionalFormatting sqref="K11">
    <cfRule type="cellIs" dxfId="41" priority="1" operator="equal">
      <formula>"0"</formula>
    </cfRule>
    <cfRule type="cellIs" dxfId="40" priority="2" operator="equal">
      <formula>"ND"</formula>
    </cfRule>
    <cfRule type="cellIs" dxfId="39" priority="3" operator="equal">
      <formula>"D"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1EBB7798-64BC-4E62-B5ED-EDC8D12F766E}">
            <xm:f>RIGHT(K12,LEN('Normen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D525A4D3-4210-4434-88AA-077EC405481F}">
            <xm:f>RIGHT(K12,LEN('Normen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70AE3533-A03A-4765-98EF-A2F7520BB2C5}">
            <xm:f>RIGHT(K12,LEN('Normen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3BE27E41-6EB9-4688-923B-987C0F78C96E}">
            <xm:f>RIGHT(K12,LEN('Normen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9D267873-A89D-4F45-952A-AA5EA8DE68C2}">
            <xm:f>NOT(ISERROR(SEARCH('Normen en duidingsklassen'!$D$13,K12)))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21BE4470-53F7-4774-9EF3-925E463CB556}">
            <xm:f>NOT(ISERROR(SEARCH('Normen en duidingsklassen'!$D$14,K12)))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K12:K28</xm:sqref>
        </x14:conditionalFormatting>
        <x14:conditionalFormatting xmlns:xm="http://schemas.microsoft.com/office/excel/2006/main">
          <x14:cfRule type="endsWith" priority="6" operator="endsWith" id="{3EEFC532-156D-4566-B032-B72A8257A0E2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6D7E8BF2-A850-4D7D-900A-2F677C9596F1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AB644FD2-1821-4D4C-B04C-00346017634D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BDA2F08F-E942-4291-8F8C-BF7F422D7A31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0D6AD115-243B-4B46-AB1C-7C3B4032F9C7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7A4BEAA1-8461-4A23-B0AD-C2596CF2E10E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3F31498F-0B32-4636-920C-F29656FA02A7}">
          <x14:formula1>
            <xm:f>Informatiepagina!$B$15:$B$17</xm:f>
          </x14:formula1>
          <xm:sqref>E29:E44 F11:F28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27DBF-2298-4509-84AE-DCEFED147711}">
  <dimension ref="B2:U29"/>
  <sheetViews>
    <sheetView tabSelected="1" workbookViewId="0">
      <selection activeCell="A4" sqref="A4:XFD4"/>
    </sheetView>
  </sheetViews>
  <sheetFormatPr defaultRowHeight="15" x14ac:dyDescent="0.25"/>
  <cols>
    <col min="1" max="1" width="5.42578125" customWidth="1"/>
    <col min="2" max="2" width="20.7109375" bestFit="1" customWidth="1"/>
    <col min="3" max="3" width="9.85546875" bestFit="1" customWidth="1"/>
    <col min="4" max="4" width="8.42578125" bestFit="1" customWidth="1"/>
    <col min="5" max="5" width="15.7109375" customWidth="1"/>
    <col min="6" max="6" width="18.5703125" bestFit="1" customWidth="1"/>
    <col min="7" max="7" width="12.28515625" bestFit="1" customWidth="1"/>
    <col min="8" max="8" width="14.5703125" customWidth="1"/>
    <col min="9" max="9" width="14.7109375" customWidth="1"/>
    <col min="10" max="10" width="12.85546875" customWidth="1"/>
    <col min="11" max="11" width="29.28515625" customWidth="1"/>
    <col min="16" max="16" width="12" bestFit="1" customWidth="1"/>
  </cols>
  <sheetData>
    <row r="2" spans="2:21" ht="15.75" thickBot="1" x14ac:dyDescent="0.3">
      <c r="B2" s="2" t="s">
        <v>57</v>
      </c>
      <c r="C2" s="2" t="s">
        <v>97</v>
      </c>
    </row>
    <row r="3" spans="2:21" x14ac:dyDescent="0.25">
      <c r="B3" s="36" t="s">
        <v>52</v>
      </c>
      <c r="C3" s="7">
        <v>3</v>
      </c>
    </row>
    <row r="4" spans="2:21" x14ac:dyDescent="0.25">
      <c r="B4" s="40" t="s">
        <v>202</v>
      </c>
      <c r="C4" s="12" t="s">
        <v>29</v>
      </c>
    </row>
    <row r="5" spans="2:21" x14ac:dyDescent="0.25">
      <c r="B5" s="40" t="s">
        <v>55</v>
      </c>
      <c r="C5" s="26">
        <f>IFERROR(MIN(1-PRODUCT(M11:M27),MAX(O11:O27)),"GR")</f>
        <v>0</v>
      </c>
    </row>
    <row r="6" spans="2:21" x14ac:dyDescent="0.25">
      <c r="B6" s="40" t="s">
        <v>49</v>
      </c>
      <c r="C6" s="26">
        <f>MIN(1-PRODUCT(N11:N27),MAX(P11:P27))</f>
        <v>0</v>
      </c>
    </row>
    <row r="7" spans="2:21" ht="15.75" thickBot="1" x14ac:dyDescent="0.3">
      <c r="B7" s="41" t="s">
        <v>56</v>
      </c>
      <c r="C7" s="17" t="str">
        <f>IF(1-PRODUCT(N11:N27)&gt;MAX(P11:P27),"Ja","Nee")</f>
        <v>Nee</v>
      </c>
    </row>
    <row r="9" spans="2:21" ht="15.75" thickBot="1" x14ac:dyDescent="0.3">
      <c r="M9" t="s">
        <v>74</v>
      </c>
    </row>
    <row r="10" spans="2:21" ht="60.75" thickBot="1" x14ac:dyDescent="0.3">
      <c r="B10" s="18" t="s">
        <v>0</v>
      </c>
      <c r="C10" s="19" t="s">
        <v>1</v>
      </c>
      <c r="D10" s="19" t="s">
        <v>2</v>
      </c>
      <c r="E10" s="21" t="s">
        <v>3</v>
      </c>
      <c r="F10" s="18" t="s">
        <v>31</v>
      </c>
      <c r="G10" s="20" t="s">
        <v>5</v>
      </c>
      <c r="H10" s="18" t="s">
        <v>30</v>
      </c>
      <c r="I10" s="20" t="s">
        <v>7</v>
      </c>
      <c r="J10" s="19" t="s">
        <v>36</v>
      </c>
      <c r="K10" s="20" t="s">
        <v>38</v>
      </c>
      <c r="L10" s="2"/>
      <c r="M10" s="36" t="s">
        <v>50</v>
      </c>
      <c r="N10" s="37" t="s">
        <v>51</v>
      </c>
      <c r="O10" s="37" t="s">
        <v>90</v>
      </c>
      <c r="P10" s="37" t="s">
        <v>91</v>
      </c>
      <c r="Q10" s="38" t="s">
        <v>71</v>
      </c>
      <c r="R10" s="38" t="s">
        <v>72</v>
      </c>
      <c r="S10" s="4"/>
      <c r="T10" s="39" t="s">
        <v>73</v>
      </c>
      <c r="U10" s="35"/>
    </row>
    <row r="11" spans="2:21" x14ac:dyDescent="0.25">
      <c r="B11" s="3" t="s">
        <v>8</v>
      </c>
      <c r="C11" s="4">
        <v>0</v>
      </c>
      <c r="D11" s="4">
        <v>19.744</v>
      </c>
      <c r="E11" s="22" t="s">
        <v>29</v>
      </c>
      <c r="F11" s="3" t="s">
        <v>33</v>
      </c>
      <c r="G11" s="25"/>
      <c r="H11" s="3" t="s">
        <v>29</v>
      </c>
      <c r="I11" s="25"/>
      <c r="J11" s="5">
        <f>IF($E11="Nee",0,IF(ISNUMBER(I11),I11,IF(ISNUMBER(G11),G11,"-")))</f>
        <v>0</v>
      </c>
      <c r="K11" s="30" t="str">
        <f t="shared" ref="K11" si="0">IF(ISNUMBER($J11),S11,IF($T11,"D","ND"))</f>
        <v>+III</v>
      </c>
      <c r="M11" s="31">
        <f t="shared" ref="M11:M12" si="1">IF(AND(F11="Geen faalkans",H11="Nee"),1,1-J11)</f>
        <v>1</v>
      </c>
      <c r="N11" s="10">
        <f t="shared" ref="N11:N12" si="2">IF(J11="-",1,M11)</f>
        <v>1</v>
      </c>
      <c r="O11" s="10">
        <f>IF(AND(F11="Geen faalkans",H11="Nee"),0,J11*$C$3)</f>
        <v>0</v>
      </c>
      <c r="P11" s="10">
        <f>IF(J11="-",0,O11)</f>
        <v>0</v>
      </c>
      <c r="Q11" s="9">
        <f t="array" ref="Q11">MIN(IF('Normen en duidingsklassen'!$E$13:$E$20&gt;$J11,'Normen en duidingsklassen'!$E$13:$E$20))</f>
        <v>1.111111111111111E-5</v>
      </c>
      <c r="R11" s="9">
        <f>IFERROR(MATCH($Q11,'Normen en duidingsklassen'!$E$13:$E$20),1)</f>
        <v>1</v>
      </c>
      <c r="S11" s="9" t="str">
        <f>INDEX('Normen en duidingsklassen'!$D$13:$D$20,R11)</f>
        <v>+III</v>
      </c>
      <c r="T11" s="12" t="b">
        <f>IF($E11="Ja",IF($H11="Ja",NOT(ISNUMBER($I11)),FALSE),FALSE)</f>
        <v>0</v>
      </c>
    </row>
    <row r="12" spans="2:21" ht="15.75" customHeight="1" x14ac:dyDescent="0.25">
      <c r="B12" s="8"/>
      <c r="C12" s="9"/>
      <c r="D12" s="9"/>
      <c r="E12" s="23"/>
      <c r="F12" s="8"/>
      <c r="G12" s="26"/>
      <c r="H12" s="8"/>
      <c r="I12" s="26"/>
      <c r="J12" s="10"/>
      <c r="K12" s="32"/>
      <c r="M12" s="31">
        <f t="shared" si="1"/>
        <v>1</v>
      </c>
      <c r="N12" s="10">
        <f t="shared" si="2"/>
        <v>1</v>
      </c>
      <c r="O12" s="10">
        <f t="shared" ref="O12:O13" si="3">IF(AND(F12="Geen faalkans",H12="Nee"),0,J12*$C$3)</f>
        <v>0</v>
      </c>
      <c r="P12" s="10">
        <f t="shared" ref="P12:P13" si="4">IF(J12="-",0,O12)</f>
        <v>0</v>
      </c>
      <c r="Q12" s="9">
        <f t="array" ref="Q12">MIN(IF('Normen en duidingsklassen'!$E$13:$E$20&gt;$J12,'Normen en duidingsklassen'!$E$13:$E$20))</f>
        <v>1.111111111111111E-5</v>
      </c>
      <c r="R12" s="9">
        <f>IFERROR(MATCH($Q12,'Normen en duidingsklassen'!$E$13:$E$20),1)</f>
        <v>1</v>
      </c>
      <c r="S12" s="9" t="str">
        <f>INDEX('Normen en duidingsklassen'!$D$13:$D$20,R12)</f>
        <v>+III</v>
      </c>
      <c r="T12" s="12" t="b">
        <f t="shared" ref="T12:T23" si="5">IF($E12="Ja",IF($H12="Ja",NOT(ISNUMBER($I12)),FALSE),FALSE)</f>
        <v>0</v>
      </c>
    </row>
    <row r="13" spans="2:21" ht="15.75" customHeight="1" x14ac:dyDescent="0.25">
      <c r="B13" s="8"/>
      <c r="C13" s="9"/>
      <c r="D13" s="9"/>
      <c r="E13" s="23"/>
      <c r="F13" s="8"/>
      <c r="G13" s="26"/>
      <c r="H13" s="8"/>
      <c r="I13" s="26"/>
      <c r="J13" s="10"/>
      <c r="K13" s="32"/>
      <c r="M13" s="31">
        <f t="shared" ref="M13:M23" si="6">IF(AND(F13="Geen faalkans",H13="Nee"),1,1-J13)</f>
        <v>1</v>
      </c>
      <c r="N13" s="10">
        <f t="shared" ref="N13:N23" si="7">IF(J13="-",1,M13)</f>
        <v>1</v>
      </c>
      <c r="O13" s="10">
        <f t="shared" si="3"/>
        <v>0</v>
      </c>
      <c r="P13" s="10">
        <f t="shared" si="4"/>
        <v>0</v>
      </c>
      <c r="Q13" s="9">
        <f t="array" ref="Q13">MIN(IF('Normen en duidingsklassen'!$E$13:$E$20&gt;$J13,'Normen en duidingsklassen'!$E$13:$E$20))</f>
        <v>1.111111111111111E-5</v>
      </c>
      <c r="R13" s="9">
        <f>IFERROR(MATCH($Q13,'Normen en duidingsklassen'!$E$13:$E$20),1)</f>
        <v>1</v>
      </c>
      <c r="S13" s="9" t="str">
        <f>INDEX('Normen en duidingsklassen'!$D$13:$D$20,R13)</f>
        <v>+III</v>
      </c>
      <c r="T13" s="12" t="b">
        <f t="shared" si="5"/>
        <v>0</v>
      </c>
    </row>
    <row r="14" spans="2:21" ht="15.75" customHeight="1" x14ac:dyDescent="0.25">
      <c r="B14" s="8"/>
      <c r="C14" s="9"/>
      <c r="D14" s="9"/>
      <c r="E14" s="23"/>
      <c r="F14" s="8"/>
      <c r="G14" s="26"/>
      <c r="H14" s="8"/>
      <c r="I14" s="26"/>
      <c r="J14" s="10"/>
      <c r="K14" s="32"/>
      <c r="M14" s="31">
        <f t="shared" si="6"/>
        <v>1</v>
      </c>
      <c r="N14" s="10">
        <f t="shared" si="7"/>
        <v>1</v>
      </c>
      <c r="O14" s="10">
        <f t="shared" ref="O14:O23" si="8">IF(AND(F14="Geen faalkans",H14="Nee"),0,J14*$C$3)</f>
        <v>0</v>
      </c>
      <c r="P14" s="10">
        <f t="shared" ref="P14:P23" si="9">IF(J14="-",0,O14)</f>
        <v>0</v>
      </c>
      <c r="Q14" s="9">
        <f t="array" ref="Q14">MIN(IF('Normen en duidingsklassen'!$E$13:$E$20&gt;$J14,'Normen en duidingsklassen'!$E$13:$E$20))</f>
        <v>1.111111111111111E-5</v>
      </c>
      <c r="R14" s="9">
        <f>IFERROR(MATCH($Q14,'Normen en duidingsklassen'!$E$13:$E$20),1)</f>
        <v>1</v>
      </c>
      <c r="S14" s="9" t="str">
        <f>INDEX('Normen en duidingsklassen'!$D$13:$D$20,R14)</f>
        <v>+III</v>
      </c>
      <c r="T14" s="12" t="b">
        <f t="shared" si="5"/>
        <v>0</v>
      </c>
    </row>
    <row r="15" spans="2:21" ht="15.75" customHeight="1" x14ac:dyDescent="0.25">
      <c r="B15" s="8"/>
      <c r="C15" s="9"/>
      <c r="D15" s="9"/>
      <c r="E15" s="23"/>
      <c r="F15" s="8"/>
      <c r="G15" s="26"/>
      <c r="H15" s="8"/>
      <c r="I15" s="26"/>
      <c r="J15" s="10"/>
      <c r="K15" s="32"/>
      <c r="M15" s="31">
        <f t="shared" si="6"/>
        <v>1</v>
      </c>
      <c r="N15" s="10">
        <f t="shared" si="7"/>
        <v>1</v>
      </c>
      <c r="O15" s="10">
        <f t="shared" si="8"/>
        <v>0</v>
      </c>
      <c r="P15" s="10">
        <f t="shared" si="9"/>
        <v>0</v>
      </c>
      <c r="Q15" s="9">
        <f t="array" ref="Q15">MIN(IF('Normen en duidingsklassen'!$E$13:$E$20&gt;$J15,'Normen en duidingsklassen'!$E$13:$E$20))</f>
        <v>1.111111111111111E-5</v>
      </c>
      <c r="R15" s="9">
        <f>IFERROR(MATCH($Q15,'Normen en duidingsklassen'!$E$13:$E$20),1)</f>
        <v>1</v>
      </c>
      <c r="S15" s="9" t="str">
        <f>INDEX('Normen en duidingsklassen'!$D$13:$D$20,R15)</f>
        <v>+III</v>
      </c>
      <c r="T15" s="12" t="b">
        <f t="shared" si="5"/>
        <v>0</v>
      </c>
    </row>
    <row r="16" spans="2:21" ht="15.75" customHeight="1" x14ac:dyDescent="0.25">
      <c r="B16" s="8"/>
      <c r="C16" s="9"/>
      <c r="D16" s="9"/>
      <c r="E16" s="23"/>
      <c r="F16" s="8"/>
      <c r="G16" s="76"/>
      <c r="H16" s="8"/>
      <c r="I16" s="26"/>
      <c r="J16" s="10"/>
      <c r="K16" s="32"/>
      <c r="M16" s="31">
        <f t="shared" si="6"/>
        <v>1</v>
      </c>
      <c r="N16" s="10">
        <f t="shared" si="7"/>
        <v>1</v>
      </c>
      <c r="O16" s="10">
        <f t="shared" si="8"/>
        <v>0</v>
      </c>
      <c r="P16" s="10">
        <f t="shared" si="9"/>
        <v>0</v>
      </c>
      <c r="Q16" s="9">
        <f t="array" ref="Q16">MIN(IF('Normen en duidingsklassen'!$E$13:$E$20&gt;$J16,'Normen en duidingsklassen'!$E$13:$E$20))</f>
        <v>1.111111111111111E-5</v>
      </c>
      <c r="R16" s="9">
        <f>IFERROR(MATCH($Q16,'Normen en duidingsklassen'!$E$13:$E$20),1)</f>
        <v>1</v>
      </c>
      <c r="S16" s="9" t="str">
        <f>INDEX('Normen en duidingsklassen'!$D$13:$D$20,R16)</f>
        <v>+III</v>
      </c>
      <c r="T16" s="12" t="b">
        <f t="shared" si="5"/>
        <v>0</v>
      </c>
    </row>
    <row r="17" spans="2:20" ht="15.75" customHeight="1" x14ac:dyDescent="0.25">
      <c r="B17" s="8"/>
      <c r="C17" s="9"/>
      <c r="D17" s="9"/>
      <c r="E17" s="23"/>
      <c r="F17" s="8"/>
      <c r="G17" s="26"/>
      <c r="H17" s="8"/>
      <c r="I17" s="26"/>
      <c r="J17" s="10"/>
      <c r="K17" s="32"/>
      <c r="M17" s="31">
        <f t="shared" si="6"/>
        <v>1</v>
      </c>
      <c r="N17" s="10">
        <f t="shared" si="7"/>
        <v>1</v>
      </c>
      <c r="O17" s="10">
        <f t="shared" si="8"/>
        <v>0</v>
      </c>
      <c r="P17" s="10">
        <f t="shared" si="9"/>
        <v>0</v>
      </c>
      <c r="Q17" s="9">
        <f t="array" ref="Q17">MIN(IF('Normen en duidingsklassen'!$E$13:$E$20&gt;$J17,'Normen en duidingsklassen'!$E$13:$E$20))</f>
        <v>1.111111111111111E-5</v>
      </c>
      <c r="R17" s="9">
        <f>IFERROR(MATCH($Q17,'Normen en duidingsklassen'!$E$13:$E$20),1)</f>
        <v>1</v>
      </c>
      <c r="S17" s="9" t="str">
        <f>INDEX('Normen en duidingsklassen'!$D$13:$D$20,R17)</f>
        <v>+III</v>
      </c>
      <c r="T17" s="12" t="b">
        <f t="shared" si="5"/>
        <v>0</v>
      </c>
    </row>
    <row r="18" spans="2:20" ht="15.75" customHeight="1" x14ac:dyDescent="0.25">
      <c r="B18" s="8"/>
      <c r="C18" s="9"/>
      <c r="D18" s="9"/>
      <c r="E18" s="23"/>
      <c r="F18" s="8"/>
      <c r="G18" s="26"/>
      <c r="H18" s="8"/>
      <c r="I18" s="26"/>
      <c r="J18" s="10"/>
      <c r="K18" s="32"/>
      <c r="M18" s="31">
        <f t="shared" si="6"/>
        <v>1</v>
      </c>
      <c r="N18" s="10">
        <f t="shared" si="7"/>
        <v>1</v>
      </c>
      <c r="O18" s="10">
        <f t="shared" si="8"/>
        <v>0</v>
      </c>
      <c r="P18" s="10">
        <f t="shared" si="9"/>
        <v>0</v>
      </c>
      <c r="Q18" s="9">
        <f t="array" ref="Q18">MIN(IF('Normen en duidingsklassen'!$E$13:$E$20&gt;$J18,'Normen en duidingsklassen'!$E$13:$E$20))</f>
        <v>1.111111111111111E-5</v>
      </c>
      <c r="R18" s="9">
        <f>IFERROR(MATCH($Q18,'Normen en duidingsklassen'!$E$13:$E$20),1)</f>
        <v>1</v>
      </c>
      <c r="S18" s="9" t="str">
        <f>INDEX('Normen en duidingsklassen'!$D$13:$D$20,R18)</f>
        <v>+III</v>
      </c>
      <c r="T18" s="12" t="b">
        <f t="shared" si="5"/>
        <v>0</v>
      </c>
    </row>
    <row r="19" spans="2:20" ht="15.75" customHeight="1" x14ac:dyDescent="0.25">
      <c r="B19" s="8"/>
      <c r="C19" s="9"/>
      <c r="D19" s="9"/>
      <c r="E19" s="23"/>
      <c r="F19" s="8"/>
      <c r="G19" s="26"/>
      <c r="H19" s="8"/>
      <c r="I19" s="26"/>
      <c r="J19" s="10"/>
      <c r="K19" s="32"/>
      <c r="M19" s="31">
        <f t="shared" si="6"/>
        <v>1</v>
      </c>
      <c r="N19" s="10">
        <f t="shared" si="7"/>
        <v>1</v>
      </c>
      <c r="O19" s="10">
        <f t="shared" si="8"/>
        <v>0</v>
      </c>
      <c r="P19" s="10">
        <f t="shared" si="9"/>
        <v>0</v>
      </c>
      <c r="Q19" s="9">
        <f t="array" ref="Q19">MIN(IF('Normen en duidingsklassen'!$E$13:$E$20&gt;$J19,'Normen en duidingsklassen'!$E$13:$E$20))</f>
        <v>1.111111111111111E-5</v>
      </c>
      <c r="R19" s="9">
        <f>IFERROR(MATCH($Q19,'Normen en duidingsklassen'!$E$13:$E$20),1)</f>
        <v>1</v>
      </c>
      <c r="S19" s="9" t="str">
        <f>INDEX('Normen en duidingsklassen'!$D$13:$D$20,R19)</f>
        <v>+III</v>
      </c>
      <c r="T19" s="12" t="b">
        <f t="shared" si="5"/>
        <v>0</v>
      </c>
    </row>
    <row r="20" spans="2:20" ht="15.75" customHeight="1" x14ac:dyDescent="0.25">
      <c r="B20" s="8"/>
      <c r="C20" s="9"/>
      <c r="D20" s="9"/>
      <c r="E20" s="23"/>
      <c r="F20" s="8"/>
      <c r="G20" s="26"/>
      <c r="H20" s="8"/>
      <c r="I20" s="26"/>
      <c r="J20" s="10"/>
      <c r="K20" s="32"/>
      <c r="M20" s="31">
        <f t="shared" si="6"/>
        <v>1</v>
      </c>
      <c r="N20" s="10">
        <f t="shared" si="7"/>
        <v>1</v>
      </c>
      <c r="O20" s="10">
        <f t="shared" si="8"/>
        <v>0</v>
      </c>
      <c r="P20" s="10">
        <f t="shared" si="9"/>
        <v>0</v>
      </c>
      <c r="Q20" s="9">
        <f t="array" ref="Q20">MIN(IF('Normen en duidingsklassen'!$E$13:$E$20&gt;$J20,'Normen en duidingsklassen'!$E$13:$E$20))</f>
        <v>1.111111111111111E-5</v>
      </c>
      <c r="R20" s="9">
        <f>IFERROR(MATCH($Q20,'Normen en duidingsklassen'!$E$13:$E$20),1)</f>
        <v>1</v>
      </c>
      <c r="S20" s="9" t="str">
        <f>INDEX('Normen en duidingsklassen'!$D$13:$D$20,R20)</f>
        <v>+III</v>
      </c>
      <c r="T20" s="12" t="b">
        <f t="shared" si="5"/>
        <v>0</v>
      </c>
    </row>
    <row r="21" spans="2:20" ht="15.75" customHeight="1" x14ac:dyDescent="0.25">
      <c r="B21" s="8"/>
      <c r="C21" s="9"/>
      <c r="D21" s="9"/>
      <c r="E21" s="23"/>
      <c r="F21" s="8"/>
      <c r="G21" s="26"/>
      <c r="H21" s="8"/>
      <c r="I21" s="26"/>
      <c r="J21" s="10"/>
      <c r="K21" s="32"/>
      <c r="M21" s="31">
        <f t="shared" si="6"/>
        <v>1</v>
      </c>
      <c r="N21" s="10">
        <f t="shared" si="7"/>
        <v>1</v>
      </c>
      <c r="O21" s="10">
        <f t="shared" si="8"/>
        <v>0</v>
      </c>
      <c r="P21" s="10">
        <f t="shared" si="9"/>
        <v>0</v>
      </c>
      <c r="Q21" s="9">
        <f t="array" ref="Q21">MIN(IF('Normen en duidingsklassen'!$E$13:$E$20&gt;$J21,'Normen en duidingsklassen'!$E$13:$E$20))</f>
        <v>1.111111111111111E-5</v>
      </c>
      <c r="R21" s="9">
        <f>IFERROR(MATCH($Q21,'Normen en duidingsklassen'!$E$13:$E$20),1)</f>
        <v>1</v>
      </c>
      <c r="S21" s="9" t="str">
        <f>INDEX('Normen en duidingsklassen'!$D$13:$D$20,R21)</f>
        <v>+III</v>
      </c>
      <c r="T21" s="12" t="b">
        <f t="shared" si="5"/>
        <v>0</v>
      </c>
    </row>
    <row r="22" spans="2:20" ht="15.75" customHeight="1" x14ac:dyDescent="0.25">
      <c r="B22" s="8"/>
      <c r="C22" s="9"/>
      <c r="D22" s="9"/>
      <c r="E22" s="23"/>
      <c r="F22" s="8"/>
      <c r="G22" s="26"/>
      <c r="H22" s="8"/>
      <c r="I22" s="26"/>
      <c r="J22" s="10"/>
      <c r="K22" s="32"/>
      <c r="M22" s="31">
        <f t="shared" si="6"/>
        <v>1</v>
      </c>
      <c r="N22" s="10">
        <f t="shared" si="7"/>
        <v>1</v>
      </c>
      <c r="O22" s="10">
        <f t="shared" si="8"/>
        <v>0</v>
      </c>
      <c r="P22" s="10">
        <f t="shared" si="9"/>
        <v>0</v>
      </c>
      <c r="Q22" s="9">
        <f t="array" ref="Q22">MIN(IF('Normen en duidingsklassen'!$E$13:$E$20&gt;$J22,'Normen en duidingsklassen'!$E$13:$E$20))</f>
        <v>1.111111111111111E-5</v>
      </c>
      <c r="R22" s="9">
        <f>IFERROR(MATCH($Q22,'Normen en duidingsklassen'!$E$13:$E$20),1)</f>
        <v>1</v>
      </c>
      <c r="S22" s="9" t="str">
        <f>INDEX('Normen en duidingsklassen'!$D$13:$D$20,R22)</f>
        <v>+III</v>
      </c>
      <c r="T22" s="12" t="b">
        <f t="shared" si="5"/>
        <v>0</v>
      </c>
    </row>
    <row r="23" spans="2:20" ht="15.75" customHeight="1" x14ac:dyDescent="0.25">
      <c r="B23" s="8"/>
      <c r="C23" s="9"/>
      <c r="D23" s="9"/>
      <c r="E23" s="23"/>
      <c r="F23" s="8"/>
      <c r="G23" s="26"/>
      <c r="H23" s="8"/>
      <c r="I23" s="26"/>
      <c r="J23" s="10"/>
      <c r="K23" s="32"/>
      <c r="M23" s="31">
        <f t="shared" si="6"/>
        <v>1</v>
      </c>
      <c r="N23" s="10">
        <f t="shared" si="7"/>
        <v>1</v>
      </c>
      <c r="O23" s="10">
        <f t="shared" si="8"/>
        <v>0</v>
      </c>
      <c r="P23" s="10">
        <f t="shared" si="9"/>
        <v>0</v>
      </c>
      <c r="Q23" s="9">
        <f t="array" ref="Q23">MIN(IF('Normen en duidingsklassen'!$E$13:$E$20&gt;$J23,'Normen en duidingsklassen'!$E$13:$E$20))</f>
        <v>1.111111111111111E-5</v>
      </c>
      <c r="R23" s="9">
        <f>IFERROR(MATCH($Q23,'Normen en duidingsklassen'!$E$13:$E$20),1)</f>
        <v>1</v>
      </c>
      <c r="S23" s="9" t="str">
        <f>INDEX('Normen en duidingsklassen'!$D$13:$D$20,R23)</f>
        <v>+III</v>
      </c>
      <c r="T23" s="12" t="b">
        <f t="shared" si="5"/>
        <v>0</v>
      </c>
    </row>
    <row r="24" spans="2:20" ht="15.75" customHeight="1" x14ac:dyDescent="0.25">
      <c r="B24" s="8"/>
      <c r="C24" s="9"/>
      <c r="D24" s="9"/>
      <c r="E24" s="23"/>
      <c r="F24" s="8"/>
      <c r="G24" s="26"/>
      <c r="H24" s="8"/>
      <c r="I24" s="26"/>
      <c r="J24" s="10"/>
      <c r="K24" s="32"/>
      <c r="M24" s="31"/>
      <c r="N24" s="10"/>
      <c r="O24" s="10"/>
      <c r="P24" s="10"/>
      <c r="Q24" s="9"/>
      <c r="R24" s="9"/>
      <c r="S24" s="9"/>
      <c r="T24" s="12"/>
    </row>
    <row r="25" spans="2:20" x14ac:dyDescent="0.25">
      <c r="B25" s="8"/>
      <c r="C25" s="9"/>
      <c r="D25" s="9"/>
      <c r="E25" s="23"/>
      <c r="F25" s="8"/>
      <c r="G25" s="26"/>
      <c r="H25" s="8"/>
      <c r="I25" s="26"/>
      <c r="J25" s="10"/>
      <c r="K25" s="32"/>
      <c r="M25" s="31"/>
      <c r="N25" s="10"/>
      <c r="O25" s="10"/>
      <c r="P25" s="10"/>
      <c r="Q25" s="9"/>
      <c r="R25" s="9"/>
      <c r="S25" s="9"/>
      <c r="T25" s="12"/>
    </row>
    <row r="26" spans="2:20" x14ac:dyDescent="0.25">
      <c r="B26" s="8"/>
      <c r="C26" s="9"/>
      <c r="D26" s="9"/>
      <c r="E26" s="23"/>
      <c r="F26" s="8"/>
      <c r="G26" s="26"/>
      <c r="H26" s="8"/>
      <c r="I26" s="26"/>
      <c r="J26" s="10"/>
      <c r="K26" s="32"/>
      <c r="M26" s="31"/>
      <c r="N26" s="10"/>
      <c r="O26" s="10"/>
      <c r="P26" s="10"/>
      <c r="Q26" s="9"/>
      <c r="R26" s="9"/>
      <c r="S26" s="9"/>
      <c r="T26" s="12"/>
    </row>
    <row r="27" spans="2:20" ht="15.75" thickBot="1" x14ac:dyDescent="0.3">
      <c r="B27" s="13"/>
      <c r="C27" s="14"/>
      <c r="D27" s="14"/>
      <c r="E27" s="24"/>
      <c r="F27" s="13"/>
      <c r="G27" s="27"/>
      <c r="H27" s="13"/>
      <c r="I27" s="27"/>
      <c r="J27" s="15"/>
      <c r="K27" s="34"/>
      <c r="M27" s="33"/>
      <c r="N27" s="15"/>
      <c r="O27" s="15"/>
      <c r="P27" s="15"/>
      <c r="Q27" s="14"/>
      <c r="R27" s="14"/>
      <c r="S27" s="14"/>
      <c r="T27" s="17"/>
    </row>
    <row r="28" spans="2:20" x14ac:dyDescent="0.25">
      <c r="M28" s="1"/>
    </row>
    <row r="29" spans="2:20" x14ac:dyDescent="0.25">
      <c r="M29" s="1"/>
    </row>
  </sheetData>
  <conditionalFormatting sqref="G12:G15 G17:G27">
    <cfRule type="expression" dxfId="26" priority="16">
      <formula>IF($E12="Nee",TRUE,FALSE)</formula>
    </cfRule>
  </conditionalFormatting>
  <conditionalFormatting sqref="I12:I27">
    <cfRule type="expression" dxfId="25" priority="15">
      <formula>IF($H12="Nee",TRUE,FALSE)</formula>
    </cfRule>
  </conditionalFormatting>
  <conditionalFormatting sqref="K12:K27">
    <cfRule type="cellIs" dxfId="24" priority="12" operator="equal">
      <formula>"0"</formula>
    </cfRule>
    <cfRule type="cellIs" dxfId="23" priority="13" operator="equal">
      <formula>"ND"</formula>
    </cfRule>
    <cfRule type="cellIs" dxfId="22" priority="14" operator="equal">
      <formula>"D"</formula>
    </cfRule>
  </conditionalFormatting>
  <conditionalFormatting sqref="K11">
    <cfRule type="cellIs" dxfId="21" priority="1" operator="equal">
      <formula>"0"</formula>
    </cfRule>
    <cfRule type="cellIs" dxfId="20" priority="2" operator="equal">
      <formula>"ND"</formula>
    </cfRule>
    <cfRule type="cellIs" dxfId="19" priority="3" operator="equal">
      <formula>"D"</formula>
    </cfRule>
  </conditionalFormatting>
  <conditionalFormatting sqref="G11">
    <cfRule type="expression" dxfId="18" priority="5">
      <formula>IF($E11="Nee",TRUE,FALSE)</formula>
    </cfRule>
  </conditionalFormatting>
  <conditionalFormatting sqref="I11">
    <cfRule type="expression" dxfId="17" priority="4">
      <formula>IF($H11="Nee",TRUE,FALSE)</formula>
    </cfRule>
  </conditionalFormatting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ndsWith" priority="17" operator="endsWith" id="{9FC208BF-EAC7-4689-9C69-B4C0AF97788A}">
            <xm:f>RIGHT(K12,LEN('Normen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18" operator="endsWith" id="{C5FD292B-C2DC-4845-B28E-24E6E20098B8}">
            <xm:f>RIGHT(K12,LEN('Normen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19" operator="endsWith" id="{108B8320-33E6-4019-B0C6-D42133630008}">
            <xm:f>RIGHT(K12,LEN('Normen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20" operator="endsWith" id="{6D9F7B0D-8F82-4139-BF58-3DF997FB327D}">
            <xm:f>RIGHT(K12,LEN('Normen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21" operator="containsText" id="{695ED08F-7F5E-4AA0-B9EC-1C679CD14FF4}">
            <xm:f>NOT(ISERROR(SEARCH('Normen en duidingsklassen'!$D$13,K12)))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22" operator="containsText" id="{7A0DEDA9-62F6-4584-A60C-AC430DA6FB4A}">
            <xm:f>NOT(ISERROR(SEARCH('Normen en duidingsklassen'!$D$14,K12)))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K12:K27</xm:sqref>
        </x14:conditionalFormatting>
        <x14:conditionalFormatting xmlns:xm="http://schemas.microsoft.com/office/excel/2006/main">
          <x14:cfRule type="endsWith" priority="6" operator="endsWith" id="{C322DAE5-F729-4340-A0EA-D8390FF4AD08}">
            <xm:f>RIGHT(K11,LEN('Normen en duidingsklassen'!$D$20))='Normen en duidingsklassen'!$D$20</xm:f>
            <xm:f>'Normen en duidingsklassen'!$D$20</xm:f>
            <x14:dxf>
              <fill>
                <patternFill>
                  <bgColor rgb="FF7030A0"/>
                </patternFill>
              </fill>
            </x14:dxf>
          </x14:cfRule>
          <x14:cfRule type="endsWith" priority="7" operator="endsWith" id="{F3CC01A3-4C89-461C-A641-DF5BAA3BB6D5}">
            <xm:f>RIGHT(K11,LEN('Normen en duidingsklassen'!$D$19))='Normen en duidingsklassen'!$D$19</xm:f>
            <xm:f>'Normen en duidingsklassen'!$D$19</xm:f>
            <x14:dxf>
              <fill>
                <patternFill>
                  <bgColor rgb="FFC00000"/>
                </patternFill>
              </fill>
            </x14:dxf>
          </x14:cfRule>
          <x14:cfRule type="endsWith" priority="8" operator="endsWith" id="{B6863F44-D28C-4542-A0D6-D72826D52F60}">
            <xm:f>RIGHT(K11,LEN('Normen en duidingsklassen'!$D$18))='Normen en duidingsklassen'!$D$18</xm:f>
            <xm:f>'Normen en duidingsklassen'!$D$18</xm:f>
            <x14:dxf>
              <fill>
                <patternFill>
                  <bgColor rgb="FFFF0000"/>
                </patternFill>
              </fill>
            </x14:dxf>
          </x14:cfRule>
          <x14:cfRule type="endsWith" priority="9" operator="endsWith" id="{2F738001-0792-492C-8848-C9BDAAEF5448}">
            <xm:f>RIGHT(K11,LEN('Normen en duidingsklassen'!$D$16))='Normen en duidingsklassen'!$D$16</xm:f>
            <xm:f>'Normen en duidingsklassen'!$D$16</xm:f>
            <x14:dxf>
              <fill>
                <patternFill>
                  <bgColor rgb="FFFFFF00"/>
                </patternFill>
              </fill>
            </x14:dxf>
          </x14:cfRule>
          <x14:cfRule type="containsText" priority="10" operator="containsText" id="{5FAA576A-9D02-4921-841F-B62C95F12920}">
            <xm:f>NOT(ISERROR(SEARCH('Normen en duidingsklassen'!$D$13,K11)))</xm:f>
            <xm:f>'Normen en duidingsklassen'!$D$13</xm:f>
            <x14:dxf>
              <fill>
                <patternFill>
                  <bgColor rgb="FF00CC99"/>
                </patternFill>
              </fill>
            </x14:dxf>
          </x14:cfRule>
          <x14:cfRule type="containsText" priority="11" operator="containsText" id="{2ED689C0-CAAF-4013-A19B-4FF78A1233DC}">
            <xm:f>NOT(ISERROR(SEARCH('Normen en duidingsklassen'!$D$14,K11)))</xm:f>
            <xm:f>'Normen en duidingsklassen'!$D$14</xm:f>
            <x14:dxf>
              <fill>
                <patternFill>
                  <bgColor theme="9" tint="0.59996337778862885"/>
                </patternFill>
              </fill>
            </x14:dxf>
          </x14:cfRule>
          <xm:sqref>K11</xm:sqref>
        </x14:conditionalFormatting>
      </x14:conditionalFormattings>
    </ex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66D3252B-4C33-455B-8361-35393CCA4B04}">
          <x14:formula1>
            <xm:f>Informatiepagina!$B$15:$B$17</xm:f>
          </x14:formula1>
          <xm:sqref>E28:E43 F11:F27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A87A45-E982-4D38-943F-709FC0B3DDCC}">
  <sheetPr>
    <tabColor rgb="FF9900FF"/>
  </sheetPr>
  <dimension ref="B2:H14"/>
  <sheetViews>
    <sheetView workbookViewId="0">
      <selection activeCell="E17" sqref="E17"/>
    </sheetView>
  </sheetViews>
  <sheetFormatPr defaultRowHeight="15" x14ac:dyDescent="0.25"/>
  <cols>
    <col min="2" max="2" width="34.140625" customWidth="1"/>
    <col min="3" max="3" width="8.5703125" bestFit="1" customWidth="1"/>
    <col min="4" max="5" width="18.7109375" customWidth="1"/>
  </cols>
  <sheetData>
    <row r="2" spans="2:8" x14ac:dyDescent="0.25">
      <c r="B2" s="2" t="s">
        <v>85</v>
      </c>
      <c r="D2" s="1">
        <f>IFERROR(1-PRODUCT(G7:G12),"GR")</f>
        <v>1.9480000000005049E-4</v>
      </c>
      <c r="E2" t="str">
        <f>IF(D2="GR","-",INDEX('Normen en duidingsklassen'!$D$4:$D$8,H2))</f>
        <v>B</v>
      </c>
      <c r="G2">
        <f t="array" ref="G2">MIN(IF('Normen en duidingsklassen'!$F$4:$F$8&gt;D2,'Normen en duidingsklassen'!$F$4:$F$8))</f>
        <v>3.3333333333333332E-4</v>
      </c>
      <c r="H2">
        <f>IFERROR(MATCH(G2,'Normen en duidingsklassen'!$F$4:$F$8),1)</f>
        <v>3</v>
      </c>
    </row>
    <row r="3" spans="2:8" x14ac:dyDescent="0.25">
      <c r="B3" s="2" t="s">
        <v>84</v>
      </c>
      <c r="D3" s="1">
        <f>1-PRODUCT(H7:H12)</f>
        <v>1.9480000000005049E-4</v>
      </c>
      <c r="E3" t="str">
        <f>INDEX('Normen en duidingsklassen'!$D$4:$D$8,H3)</f>
        <v>B</v>
      </c>
      <c r="G3">
        <f t="array" ref="G3">MIN(IF('Normen en duidingsklassen'!$F$4:$F$8&gt;D3,'Normen en duidingsklassen'!$F$4:$F$8))</f>
        <v>3.3333333333333332E-4</v>
      </c>
      <c r="H3">
        <f>IFERROR(MATCH(G3,'Normen en duidingsklassen'!$F$4:$F$8),1)</f>
        <v>3</v>
      </c>
    </row>
    <row r="5" spans="2:8" ht="15.75" thickBot="1" x14ac:dyDescent="0.3">
      <c r="G5" s="2" t="s">
        <v>74</v>
      </c>
    </row>
    <row r="6" spans="2:8" ht="15.75" thickBot="1" x14ac:dyDescent="0.3">
      <c r="B6" s="42"/>
      <c r="C6" s="36" t="s">
        <v>55</v>
      </c>
      <c r="D6" s="43" t="s">
        <v>49</v>
      </c>
      <c r="E6" s="45" t="s">
        <v>86</v>
      </c>
      <c r="G6" s="35" t="s">
        <v>87</v>
      </c>
      <c r="H6" s="35" t="s">
        <v>88</v>
      </c>
    </row>
    <row r="7" spans="2:8" x14ac:dyDescent="0.25">
      <c r="B7" s="40" t="s">
        <v>78</v>
      </c>
      <c r="C7" s="29">
        <f>STPH!C5</f>
        <v>0</v>
      </c>
      <c r="D7" s="25">
        <f>STPH!C6</f>
        <v>0</v>
      </c>
      <c r="E7" s="44"/>
      <c r="G7" s="1">
        <f>IF(ISNUMBER(E7),1-E7,1-C7)</f>
        <v>1</v>
      </c>
      <c r="H7" s="1">
        <f>IF(ISNUMBER(E7),1-E7,1-D7)</f>
        <v>1</v>
      </c>
    </row>
    <row r="8" spans="2:8" x14ac:dyDescent="0.25">
      <c r="B8" s="40" t="s">
        <v>79</v>
      </c>
      <c r="C8" s="31">
        <f>STBI!C5</f>
        <v>0</v>
      </c>
      <c r="D8" s="26">
        <f>STBI!C6</f>
        <v>0</v>
      </c>
      <c r="E8" s="44"/>
      <c r="G8" s="1">
        <f t="shared" ref="G8:G14" si="0">IF(ISNUMBER(E8),1-E8,1-C8)</f>
        <v>1</v>
      </c>
      <c r="H8" s="1">
        <f t="shared" ref="H8:H14" si="1">IF(ISNUMBER(E8),1-E8,1-D8)</f>
        <v>1</v>
      </c>
    </row>
    <row r="9" spans="2:8" x14ac:dyDescent="0.25">
      <c r="B9" s="40" t="s">
        <v>80</v>
      </c>
      <c r="C9" s="31">
        <f>GEKB!C5</f>
        <v>0</v>
      </c>
      <c r="D9" s="26">
        <f>GEKB!C6</f>
        <v>0</v>
      </c>
      <c r="E9" s="44"/>
      <c r="G9" s="1">
        <f t="shared" si="0"/>
        <v>1</v>
      </c>
      <c r="H9" s="1">
        <f t="shared" si="1"/>
        <v>1</v>
      </c>
    </row>
    <row r="10" spans="2:8" x14ac:dyDescent="0.25">
      <c r="B10" s="40" t="s">
        <v>81</v>
      </c>
      <c r="C10" s="31">
        <f>DA!C5</f>
        <v>1.9479999999999999E-4</v>
      </c>
      <c r="D10" s="26">
        <f>DA!C6</f>
        <v>1.9479999999999999E-4</v>
      </c>
      <c r="E10" s="44"/>
      <c r="G10" s="1">
        <f t="shared" si="0"/>
        <v>0.99980519999999995</v>
      </c>
      <c r="H10" s="1">
        <f t="shared" si="1"/>
        <v>0.99980519999999995</v>
      </c>
    </row>
    <row r="11" spans="2:8" x14ac:dyDescent="0.25">
      <c r="B11" s="40" t="s">
        <v>82</v>
      </c>
      <c r="C11" s="31">
        <f>STKWp!C5</f>
        <v>0</v>
      </c>
      <c r="D11" s="26">
        <f>STKWp!C6</f>
        <v>0</v>
      </c>
      <c r="E11" s="44"/>
      <c r="G11" s="1">
        <f t="shared" si="0"/>
        <v>1</v>
      </c>
      <c r="H11" s="1">
        <f t="shared" si="1"/>
        <v>1</v>
      </c>
    </row>
    <row r="12" spans="2:8" x14ac:dyDescent="0.25">
      <c r="B12" s="40" t="s">
        <v>83</v>
      </c>
      <c r="C12" s="31">
        <f>HTKW!C5</f>
        <v>0</v>
      </c>
      <c r="D12" s="26">
        <f>HTKW!C6</f>
        <v>0</v>
      </c>
      <c r="E12" s="44"/>
      <c r="G12" s="1">
        <f t="shared" si="0"/>
        <v>1</v>
      </c>
      <c r="H12" s="1">
        <f t="shared" si="1"/>
        <v>1</v>
      </c>
    </row>
    <row r="13" spans="2:8" x14ac:dyDescent="0.25">
      <c r="B13" s="40"/>
      <c r="C13" s="31"/>
      <c r="D13" s="26"/>
      <c r="E13" s="44"/>
      <c r="G13" s="1">
        <f t="shared" si="0"/>
        <v>1</v>
      </c>
      <c r="H13" s="1">
        <f t="shared" si="1"/>
        <v>1</v>
      </c>
    </row>
    <row r="14" spans="2:8" ht="15.75" thickBot="1" x14ac:dyDescent="0.3">
      <c r="B14" s="41"/>
      <c r="C14" s="33"/>
      <c r="D14" s="27"/>
      <c r="E14" s="46"/>
      <c r="G14" s="1">
        <f t="shared" si="0"/>
        <v>1</v>
      </c>
      <c r="H14" s="1">
        <f t="shared" si="1"/>
        <v>1</v>
      </c>
    </row>
  </sheetData>
  <pageMargins left="0.7" right="0.7" top="0.75" bottom="0.75" header="0.3" footer="0.3"/>
  <pageSetup paperSize="9" orientation="portrait" horizontalDpi="1200" verticalDpi="0" copies="0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1" operator="equal" id="{6BB36B6F-2854-4309-8D3C-773693164583}">
            <xm:f>'Normen en duidingsklassen'!$D$8</xm:f>
            <x14:dxf>
              <fill>
                <patternFill>
                  <bgColor rgb="FFFF0000"/>
                </patternFill>
              </fill>
            </x14:dxf>
          </x14:cfRule>
          <x14:cfRule type="cellIs" priority="2" operator="equal" id="{1B679EA0-BF90-419D-8CFE-2F61FBA0255A}">
            <xm:f>'Normen en duidingsklassen'!$D$7</xm:f>
            <x14:dxf>
              <fill>
                <patternFill>
                  <bgColor rgb="FFFFC000"/>
                </patternFill>
              </fill>
            </x14:dxf>
          </x14:cfRule>
          <x14:cfRule type="cellIs" priority="3" operator="equal" id="{122B82C2-117C-48BE-BD24-FC1CBF92F9F4}">
            <xm:f>'Normen en duidingsklassen'!$D$6</xm:f>
            <x14:dxf>
              <fill>
                <patternFill>
                  <bgColor rgb="FFFFFF00"/>
                </patternFill>
              </fill>
            </x14:dxf>
          </x14:cfRule>
          <x14:cfRule type="cellIs" priority="4" operator="equal" id="{AB2F1D61-37C6-4968-BD41-35CB8AC434AF}">
            <xm:f>'Normen en duidingsklassen'!$D$5</xm:f>
            <x14:dxf>
              <fill>
                <patternFill>
                  <bgColor rgb="FF009900"/>
                </patternFill>
              </fill>
            </x14:dxf>
          </x14:cfRule>
          <x14:cfRule type="cellIs" priority="5" operator="equal" id="{2393F868-18B9-4786-947F-270884B44225}">
            <xm:f>'Normen en duidingsklassen'!$D$4</xm:f>
            <x14:dxf>
              <fill>
                <patternFill>
                  <bgColor rgb="FF99FF33"/>
                </patternFill>
              </fill>
            </x14:dxf>
          </x14:cfRule>
          <xm:sqref>E2:E3</xm:sqref>
        </x14:conditionalFormatting>
      </x14:conditionalFormatting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A1B11F-853A-4711-B7CD-3D9CDC33C297}">
  <sheetPr>
    <tabColor rgb="FF9900FF"/>
  </sheetPr>
  <dimension ref="B1:K135"/>
  <sheetViews>
    <sheetView workbookViewId="0">
      <selection activeCell="D3" sqref="D3:D106"/>
    </sheetView>
  </sheetViews>
  <sheetFormatPr defaultRowHeight="15" x14ac:dyDescent="0.25"/>
  <cols>
    <col min="1" max="1" width="3.28515625" customWidth="1"/>
    <col min="4" max="4" width="14.28515625" bestFit="1" customWidth="1"/>
    <col min="7" max="7" width="12" bestFit="1" customWidth="1"/>
  </cols>
  <sheetData>
    <row r="1" spans="2:11" ht="15.75" thickBot="1" x14ac:dyDescent="0.3">
      <c r="C1" s="9"/>
    </row>
    <row r="2" spans="2:11" ht="15.75" thickBot="1" x14ac:dyDescent="0.3">
      <c r="B2" s="9"/>
      <c r="C2" s="14"/>
      <c r="D2" s="64" t="s">
        <v>115</v>
      </c>
      <c r="E2" s="47" t="s">
        <v>78</v>
      </c>
      <c r="F2" s="48" t="s">
        <v>79</v>
      </c>
      <c r="G2" s="48" t="s">
        <v>80</v>
      </c>
      <c r="H2" s="48" t="s">
        <v>81</v>
      </c>
      <c r="I2" s="48" t="s">
        <v>82</v>
      </c>
      <c r="J2" s="48" t="s">
        <v>102</v>
      </c>
      <c r="K2" s="49" t="s">
        <v>83</v>
      </c>
    </row>
    <row r="3" spans="2:11" x14ac:dyDescent="0.25">
      <c r="B3" s="3">
        <v>0</v>
      </c>
      <c r="C3" s="9">
        <v>0.63800000000000001</v>
      </c>
      <c r="D3" s="22" t="str">
        <f t="shared" ref="D3:D66" si="0">IF(COUNTIF(E3:K3,"D")&gt;0,"D",IF(COUNTIF(E3:K3,"-III")&gt;0,"-III",IF(COUNTIF(E3:K3,"-II")&gt;0,"-II",IF(COUNTIF(E3:K3,"-I")&gt;0,"-I",IF(COUNTIF(E3:K3,"+0")&gt;0,"+0",IF(COUNTIF(E3:K3,"+I")&gt;0,"+I",IF(COUNTIF(E3:K3,"+II")&gt;0,"+II",IF(COUNTIF(E3:K3,"+III")&gt;0,"+III","ND"))))))))</f>
        <v>+II</v>
      </c>
      <c r="E3" s="3" t="str">
        <f t="array" ref="E3">INDEX(STPH!$O$11:$O$30,IFERROR(MATCH(MIN(IF(STPH!$D$11:$D$30&gt;AVERAGE(B3,C3),STPH!$D$11:$D$30)),STPH!$D$11:$D$30),1))</f>
        <v>+III</v>
      </c>
      <c r="F3" s="4" t="str">
        <f t="array" ref="F3">INDEX(STBI!$O$11:$O$30,IFERROR(MATCH(MIN(IF(STBI!$D$11:$D$30&gt;AVERAGE(B3,C3),STBI!$D$11:$D$30)),STBI!$D$11:$D$30),1))</f>
        <v>+III</v>
      </c>
      <c r="G3" s="4" t="str">
        <f t="array" ref="G3">INDEX(GEKB!$K$11:$K$30,IFERROR(MATCH(MIN(IF(GEKB!$D$11:$D$30&gt;AVERAGE(B3,C3),GEKB!$D$11:$D$30)),GEKB!$D$11:$D$30),1))</f>
        <v>+III</v>
      </c>
      <c r="H3" s="4" t="str">
        <f t="array" ref="H3">INDEX(DA!$K$11:$K$135,IFERROR(MATCH(MIN(IF(DA!$D$11:$D$135&gt;AVERAGE(B3,C3),DA!$D$11:$D$135)),DA!$D$11:$D$135),1))</f>
        <v>+II</v>
      </c>
      <c r="I3" s="4" t="str">
        <f t="array" ref="I3">INDEX(STKWp!$K$11:$K$30,IFERROR(MATCH(MIN(IF(STKWp!$D$11:$D$30&gt;AVERAGE(B3,C3),STKWp!$D$11:$D$30)),STKWp!$D$11:$D$30),1))</f>
        <v>+III</v>
      </c>
      <c r="J3" s="4" t="str">
        <f t="array" ref="J3">INDEX(BSKW!$K$11:$K$30,IFERROR(MATCH(MIN(IF(BSKW!$D$11:$D$30&gt;AVERAGE(B3,C3),BSKW!$D$11:$D$30)),BSKW!$D$11:$D$30),1))</f>
        <v>+III</v>
      </c>
      <c r="K3" s="7" t="str">
        <f t="array" ref="K3">INDEX(HTKW!$K$11:$K$30,IFERROR(MATCH(MIN(IF(HTKW!$D$11:$D$30&gt;AVERAGE(B3,C3),HTKW!$D$11:$D$30)),HTKW!$D$11:$D$30),1))</f>
        <v>+III</v>
      </c>
    </row>
    <row r="4" spans="2:11" x14ac:dyDescent="0.25">
      <c r="B4" s="8">
        <v>0.63800000000000001</v>
      </c>
      <c r="C4" s="9">
        <v>0.83599999999999997</v>
      </c>
      <c r="D4" s="23" t="str">
        <f t="shared" si="0"/>
        <v>+III</v>
      </c>
      <c r="E4" s="8" t="str">
        <f t="array" ref="E4">INDEX(STPH!$O$11:$O$30,IFERROR(MATCH(MIN(IF(STPH!$D$11:$D$30&gt;AVERAGE(B4,C4),STPH!$D$11:$D$30)),STPH!$D$11:$D$30),1))</f>
        <v>+III</v>
      </c>
      <c r="F4" s="9" t="str">
        <f t="array" ref="F4">INDEX(STBI!$O$11:$O$30,IFERROR(MATCH(MIN(IF(STBI!$D$11:$D$30&gt;AVERAGE(B4,C4),STBI!$D$11:$D$30)),STBI!$D$11:$D$30),1))</f>
        <v>+III</v>
      </c>
      <c r="G4" s="9" t="str">
        <f t="array" ref="G4">INDEX(GEKB!$K$11:$K$30,IFERROR(MATCH(MIN(IF(GEKB!$D$11:$D$30&gt;AVERAGE(B4,C4),GEKB!$D$11:$D$30)),GEKB!$D$11:$D$30),1))</f>
        <v>+III</v>
      </c>
      <c r="H4" s="9" t="str">
        <f t="array" ref="H4">INDEX(DA!$K$11:$K$135,IFERROR(MATCH(MIN(IF(DA!$D$11:$D$135&gt;AVERAGE(B4,C4),DA!$D$11:$D$135)),DA!$D$11:$D$135),1))</f>
        <v>+III</v>
      </c>
      <c r="I4" s="9" t="str">
        <f t="array" ref="I4">INDEX(STKWp!$K$11:$K$30,IFERROR(MATCH(MIN(IF(STKWp!$D$11:$D$30&gt;AVERAGE(B4,C4),STKWp!$D$11:$D$30)),STKWp!$D$11:$D$30),1))</f>
        <v>+III</v>
      </c>
      <c r="J4" s="9" t="str">
        <f t="array" ref="J4">INDEX(BSKW!$K$11:$K$30,IFERROR(MATCH(MIN(IF(BSKW!$D$11:$D$30&gt;AVERAGE(B4,C4),BSKW!$D$11:$D$30)),BSKW!$D$11:$D$30),1))</f>
        <v>+III</v>
      </c>
      <c r="K4" s="12" t="str">
        <f t="array" ref="K4">INDEX(HTKW!$K$11:$K$30,IFERROR(MATCH(MIN(IF(HTKW!$D$11:$D$30&gt;AVERAGE(B4,C4),HTKW!$D$11:$D$30)),HTKW!$D$11:$D$30),1))</f>
        <v>+III</v>
      </c>
    </row>
    <row r="5" spans="2:11" x14ac:dyDescent="0.25">
      <c r="B5" s="8">
        <v>0.83599999999999997</v>
      </c>
      <c r="C5" s="9">
        <v>1.038</v>
      </c>
      <c r="D5" s="23" t="str">
        <f t="shared" si="0"/>
        <v>+III</v>
      </c>
      <c r="E5" s="8" t="str">
        <f t="array" ref="E5">INDEX(STPH!$O$11:$O$30,IFERROR(MATCH(MIN(IF(STPH!$D$11:$D$30&gt;AVERAGE(B5,C5),STPH!$D$11:$D$30)),STPH!$D$11:$D$30),1))</f>
        <v>+III</v>
      </c>
      <c r="F5" s="9" t="str">
        <f t="array" ref="F5">INDEX(STBI!$O$11:$O$30,IFERROR(MATCH(MIN(IF(STBI!$D$11:$D$30&gt;AVERAGE(B5,C5),STBI!$D$11:$D$30)),STBI!$D$11:$D$30),1))</f>
        <v>+III</v>
      </c>
      <c r="G5" s="9" t="str">
        <f t="array" ref="G5">INDEX(GEKB!$K$11:$K$30,IFERROR(MATCH(MIN(IF(GEKB!$D$11:$D$30&gt;AVERAGE(B5,C5),GEKB!$D$11:$D$30)),GEKB!$D$11:$D$30),1))</f>
        <v>+III</v>
      </c>
      <c r="H5" s="9" t="str">
        <f t="array" ref="H5">INDEX(DA!$K$11:$K$135,IFERROR(MATCH(MIN(IF(DA!$D$11:$D$135&gt;AVERAGE(B5,C5),DA!$D$11:$D$135)),DA!$D$11:$D$135),1))</f>
        <v>+III</v>
      </c>
      <c r="I5" s="9" t="str">
        <f t="array" ref="I5">INDEX(STKWp!$K$11:$K$30,IFERROR(MATCH(MIN(IF(STKWp!$D$11:$D$30&gt;AVERAGE(B5,C5),STKWp!$D$11:$D$30)),STKWp!$D$11:$D$30),1))</f>
        <v>+III</v>
      </c>
      <c r="J5" s="9" t="str">
        <f t="array" ref="J5">INDEX(BSKW!$K$11:$K$30,IFERROR(MATCH(MIN(IF(BSKW!$D$11:$D$30&gt;AVERAGE(B5,C5),BSKW!$D$11:$D$30)),BSKW!$D$11:$D$30),1))</f>
        <v>+III</v>
      </c>
      <c r="K5" s="12" t="str">
        <f t="array" ref="K5">INDEX(HTKW!$K$11:$K$30,IFERROR(MATCH(MIN(IF(HTKW!$D$11:$D$30&gt;AVERAGE(B5,C5),HTKW!$D$11:$D$30)),HTKW!$D$11:$D$30),1))</f>
        <v>+III</v>
      </c>
    </row>
    <row r="6" spans="2:11" x14ac:dyDescent="0.25">
      <c r="B6" s="8">
        <v>1.038</v>
      </c>
      <c r="C6" s="9">
        <v>1.2390000000000001</v>
      </c>
      <c r="D6" s="23" t="str">
        <f t="shared" si="0"/>
        <v>+III</v>
      </c>
      <c r="E6" s="8" t="str">
        <f t="array" ref="E6">INDEX(STPH!$O$11:$O$30,IFERROR(MATCH(MIN(IF(STPH!$D$11:$D$30&gt;AVERAGE(B6,C6),STPH!$D$11:$D$30)),STPH!$D$11:$D$30),1))</f>
        <v>+III</v>
      </c>
      <c r="F6" s="9" t="str">
        <f t="array" ref="F6">INDEX(STBI!$O$11:$O$30,IFERROR(MATCH(MIN(IF(STBI!$D$11:$D$30&gt;AVERAGE(B6,C6),STBI!$D$11:$D$30)),STBI!$D$11:$D$30),1))</f>
        <v>+III</v>
      </c>
      <c r="G6" s="9" t="str">
        <f t="array" ref="G6">INDEX(GEKB!$K$11:$K$30,IFERROR(MATCH(MIN(IF(GEKB!$D$11:$D$30&gt;AVERAGE(B6,C6),GEKB!$D$11:$D$30)),GEKB!$D$11:$D$30),1))</f>
        <v>+III</v>
      </c>
      <c r="H6" s="9" t="str">
        <f t="array" ref="H6">INDEX(DA!$K$11:$K$135,IFERROR(MATCH(MIN(IF(DA!$D$11:$D$135&gt;AVERAGE(B6,C6),DA!$D$11:$D$135)),DA!$D$11:$D$135),1))</f>
        <v>+III</v>
      </c>
      <c r="I6" s="9" t="str">
        <f t="array" ref="I6">INDEX(STKWp!$K$11:$K$30,IFERROR(MATCH(MIN(IF(STKWp!$D$11:$D$30&gt;AVERAGE(B6,C6),STKWp!$D$11:$D$30)),STKWp!$D$11:$D$30),1))</f>
        <v>+III</v>
      </c>
      <c r="J6" s="9" t="str">
        <f t="array" ref="J6">INDEX(BSKW!$K$11:$K$30,IFERROR(MATCH(MIN(IF(BSKW!$D$11:$D$30&gt;AVERAGE(B6,C6),BSKW!$D$11:$D$30)),BSKW!$D$11:$D$30),1))</f>
        <v>+III</v>
      </c>
      <c r="K6" s="12" t="str">
        <f t="array" ref="K6">INDEX(HTKW!$K$11:$K$30,IFERROR(MATCH(MIN(IF(HTKW!$D$11:$D$30&gt;AVERAGE(B6,C6),HTKW!$D$11:$D$30)),HTKW!$D$11:$D$30),1))</f>
        <v>+III</v>
      </c>
    </row>
    <row r="7" spans="2:11" x14ac:dyDescent="0.25">
      <c r="B7" s="8">
        <v>1.2390000000000001</v>
      </c>
      <c r="C7" s="9">
        <v>1.4359999999999999</v>
      </c>
      <c r="D7" s="23" t="str">
        <f t="shared" si="0"/>
        <v>+III</v>
      </c>
      <c r="E7" s="8" t="str">
        <f t="array" ref="E7">INDEX(STPH!$O$11:$O$30,IFERROR(MATCH(MIN(IF(STPH!$D$11:$D$30&gt;AVERAGE(B7,C7),STPH!$D$11:$D$30)),STPH!$D$11:$D$30),1))</f>
        <v>+III</v>
      </c>
      <c r="F7" s="9" t="str">
        <f t="array" ref="F7">INDEX(STBI!$O$11:$O$30,IFERROR(MATCH(MIN(IF(STBI!$D$11:$D$30&gt;AVERAGE(B7,C7),STBI!$D$11:$D$30)),STBI!$D$11:$D$30),1))</f>
        <v>+III</v>
      </c>
      <c r="G7" s="9" t="str">
        <f t="array" ref="G7">INDEX(GEKB!$K$11:$K$30,IFERROR(MATCH(MIN(IF(GEKB!$D$11:$D$30&gt;AVERAGE(B7,C7),GEKB!$D$11:$D$30)),GEKB!$D$11:$D$30),1))</f>
        <v>+III</v>
      </c>
      <c r="H7" s="9" t="str">
        <f t="array" ref="H7">INDEX(DA!$K$11:$K$135,IFERROR(MATCH(MIN(IF(DA!$D$11:$D$135&gt;AVERAGE(B7,C7),DA!$D$11:$D$135)),DA!$D$11:$D$135),1))</f>
        <v>+III</v>
      </c>
      <c r="I7" s="9" t="str">
        <f t="array" ref="I7">INDEX(STKWp!$K$11:$K$30,IFERROR(MATCH(MIN(IF(STKWp!$D$11:$D$30&gt;AVERAGE(B7,C7),STKWp!$D$11:$D$30)),STKWp!$D$11:$D$30),1))</f>
        <v>+III</v>
      </c>
      <c r="J7" s="9" t="str">
        <f t="array" ref="J7">INDEX(BSKW!$K$11:$K$30,IFERROR(MATCH(MIN(IF(BSKW!$D$11:$D$30&gt;AVERAGE(B7,C7),BSKW!$D$11:$D$30)),BSKW!$D$11:$D$30),1))</f>
        <v>+III</v>
      </c>
      <c r="K7" s="12" t="str">
        <f t="array" ref="K7">INDEX(HTKW!$K$11:$K$30,IFERROR(MATCH(MIN(IF(HTKW!$D$11:$D$30&gt;AVERAGE(B7,C7),HTKW!$D$11:$D$30)),HTKW!$D$11:$D$30),1))</f>
        <v>+III</v>
      </c>
    </row>
    <row r="8" spans="2:11" x14ac:dyDescent="0.25">
      <c r="B8" s="8">
        <v>1.4359999999999999</v>
      </c>
      <c r="C8" s="9">
        <v>1.631</v>
      </c>
      <c r="D8" s="23" t="str">
        <f t="shared" si="0"/>
        <v>+III</v>
      </c>
      <c r="E8" s="8" t="str">
        <f t="array" ref="E8">INDEX(STPH!$O$11:$O$30,IFERROR(MATCH(MIN(IF(STPH!$D$11:$D$30&gt;AVERAGE(B8,C8),STPH!$D$11:$D$30)),STPH!$D$11:$D$30),1))</f>
        <v>+III</v>
      </c>
      <c r="F8" s="9" t="str">
        <f t="array" ref="F8">INDEX(STBI!$O$11:$O$30,IFERROR(MATCH(MIN(IF(STBI!$D$11:$D$30&gt;AVERAGE(B8,C8),STBI!$D$11:$D$30)),STBI!$D$11:$D$30),1))</f>
        <v>+III</v>
      </c>
      <c r="G8" s="9" t="str">
        <f t="array" ref="G8">INDEX(GEKB!$K$11:$K$30,IFERROR(MATCH(MIN(IF(GEKB!$D$11:$D$30&gt;AVERAGE(B8,C8),GEKB!$D$11:$D$30)),GEKB!$D$11:$D$30),1))</f>
        <v>+III</v>
      </c>
      <c r="H8" s="9" t="str">
        <f t="array" ref="H8">INDEX(DA!$K$11:$K$135,IFERROR(MATCH(MIN(IF(DA!$D$11:$D$135&gt;AVERAGE(B8,C8),DA!$D$11:$D$135)),DA!$D$11:$D$135),1))</f>
        <v>+III</v>
      </c>
      <c r="I8" s="9" t="str">
        <f t="array" ref="I8">INDEX(STKWp!$K$11:$K$30,IFERROR(MATCH(MIN(IF(STKWp!$D$11:$D$30&gt;AVERAGE(B8,C8),STKWp!$D$11:$D$30)),STKWp!$D$11:$D$30),1))</f>
        <v>+III</v>
      </c>
      <c r="J8" s="9" t="str">
        <f t="array" ref="J8">INDEX(BSKW!$K$11:$K$30,IFERROR(MATCH(MIN(IF(BSKW!$D$11:$D$30&gt;AVERAGE(B8,C8),BSKW!$D$11:$D$30)),BSKW!$D$11:$D$30),1))</f>
        <v>+III</v>
      </c>
      <c r="K8" s="12" t="str">
        <f t="array" ref="K8">INDEX(HTKW!$K$11:$K$30,IFERROR(MATCH(MIN(IF(HTKW!$D$11:$D$30&gt;AVERAGE(B8,C8),HTKW!$D$11:$D$30)),HTKW!$D$11:$D$30),1))</f>
        <v>+III</v>
      </c>
    </row>
    <row r="9" spans="2:11" x14ac:dyDescent="0.25">
      <c r="B9" s="8">
        <v>1.631</v>
      </c>
      <c r="C9" s="9">
        <v>1.8280000000000001</v>
      </c>
      <c r="D9" s="23" t="str">
        <f t="shared" si="0"/>
        <v>+III</v>
      </c>
      <c r="E9" s="8" t="str">
        <f t="array" ref="E9">INDEX(STPH!$O$11:$O$30,IFERROR(MATCH(MIN(IF(STPH!$D$11:$D$30&gt;AVERAGE(B9,C9),STPH!$D$11:$D$30)),STPH!$D$11:$D$30),1))</f>
        <v>+III</v>
      </c>
      <c r="F9" s="9" t="str">
        <f t="array" ref="F9">INDEX(STBI!$O$11:$O$30,IFERROR(MATCH(MIN(IF(STBI!$D$11:$D$30&gt;AVERAGE(B9,C9),STBI!$D$11:$D$30)),STBI!$D$11:$D$30),1))</f>
        <v>+III</v>
      </c>
      <c r="G9" s="9" t="str">
        <f t="array" ref="G9">INDEX(GEKB!$K$11:$K$30,IFERROR(MATCH(MIN(IF(GEKB!$D$11:$D$30&gt;AVERAGE(B9,C9),GEKB!$D$11:$D$30)),GEKB!$D$11:$D$30),1))</f>
        <v>+III</v>
      </c>
      <c r="H9" s="9" t="str">
        <f t="array" ref="H9">INDEX(DA!$K$11:$K$135,IFERROR(MATCH(MIN(IF(DA!$D$11:$D$135&gt;AVERAGE(B9,C9),DA!$D$11:$D$135)),DA!$D$11:$D$135),1))</f>
        <v>+III</v>
      </c>
      <c r="I9" s="9" t="str">
        <f t="array" ref="I9">INDEX(STKWp!$K$11:$K$30,IFERROR(MATCH(MIN(IF(STKWp!$D$11:$D$30&gt;AVERAGE(B9,C9),STKWp!$D$11:$D$30)),STKWp!$D$11:$D$30),1))</f>
        <v>+III</v>
      </c>
      <c r="J9" s="9" t="str">
        <f t="array" ref="J9">INDEX(BSKW!$K$11:$K$30,IFERROR(MATCH(MIN(IF(BSKW!$D$11:$D$30&gt;AVERAGE(B9,C9),BSKW!$D$11:$D$30)),BSKW!$D$11:$D$30),1))</f>
        <v>+III</v>
      </c>
      <c r="K9" s="12" t="str">
        <f t="array" ref="K9">INDEX(HTKW!$K$11:$K$30,IFERROR(MATCH(MIN(IF(HTKW!$D$11:$D$30&gt;AVERAGE(B9,C9),HTKW!$D$11:$D$30)),HTKW!$D$11:$D$30),1))</f>
        <v>+III</v>
      </c>
    </row>
    <row r="10" spans="2:11" x14ac:dyDescent="0.25">
      <c r="B10" s="8">
        <v>1.8280000000000001</v>
      </c>
      <c r="C10" s="9">
        <v>2.028</v>
      </c>
      <c r="D10" s="23" t="str">
        <f t="shared" si="0"/>
        <v>+III</v>
      </c>
      <c r="E10" s="8" t="str">
        <f t="array" ref="E10">INDEX(STPH!$O$11:$O$30,IFERROR(MATCH(MIN(IF(STPH!$D$11:$D$30&gt;AVERAGE(B10,C10),STPH!$D$11:$D$30)),STPH!$D$11:$D$30),1))</f>
        <v>+III</v>
      </c>
      <c r="F10" s="9" t="str">
        <f t="array" ref="F10">INDEX(STBI!$O$11:$O$30,IFERROR(MATCH(MIN(IF(STBI!$D$11:$D$30&gt;AVERAGE(B10,C10),STBI!$D$11:$D$30)),STBI!$D$11:$D$30),1))</f>
        <v>+III</v>
      </c>
      <c r="G10" s="9" t="str">
        <f t="array" ref="G10">INDEX(GEKB!$K$11:$K$30,IFERROR(MATCH(MIN(IF(GEKB!$D$11:$D$30&gt;AVERAGE(B10,C10),GEKB!$D$11:$D$30)),GEKB!$D$11:$D$30),1))</f>
        <v>+III</v>
      </c>
      <c r="H10" s="9" t="str">
        <f t="array" ref="H10">INDEX(DA!$K$11:$K$135,IFERROR(MATCH(MIN(IF(DA!$D$11:$D$135&gt;AVERAGE(B10,C10),DA!$D$11:$D$135)),DA!$D$11:$D$135),1))</f>
        <v>+III</v>
      </c>
      <c r="I10" s="9" t="str">
        <f t="array" ref="I10">INDEX(STKWp!$K$11:$K$30,IFERROR(MATCH(MIN(IF(STKWp!$D$11:$D$30&gt;AVERAGE(B10,C10),STKWp!$D$11:$D$30)),STKWp!$D$11:$D$30),1))</f>
        <v>+III</v>
      </c>
      <c r="J10" s="9" t="str">
        <f t="array" ref="J10">INDEX(BSKW!$K$11:$K$30,IFERROR(MATCH(MIN(IF(BSKW!$D$11:$D$30&gt;AVERAGE(B10,C10),BSKW!$D$11:$D$30)),BSKW!$D$11:$D$30),1))</f>
        <v>+III</v>
      </c>
      <c r="K10" s="12" t="str">
        <f t="array" ref="K10">INDEX(HTKW!$K$11:$K$30,IFERROR(MATCH(MIN(IF(HTKW!$D$11:$D$30&gt;AVERAGE(B10,C10),HTKW!$D$11:$D$30)),HTKW!$D$11:$D$30),1))</f>
        <v>+III</v>
      </c>
    </row>
    <row r="11" spans="2:11" x14ac:dyDescent="0.25">
      <c r="B11" s="8">
        <v>2.028</v>
      </c>
      <c r="C11" s="9">
        <v>2.2290000000000001</v>
      </c>
      <c r="D11" s="23" t="str">
        <f t="shared" si="0"/>
        <v>+III</v>
      </c>
      <c r="E11" s="8" t="str">
        <f t="array" ref="E11">INDEX(STPH!$O$11:$O$30,IFERROR(MATCH(MIN(IF(STPH!$D$11:$D$30&gt;AVERAGE(B11,C11),STPH!$D$11:$D$30)),STPH!$D$11:$D$30),1))</f>
        <v>+III</v>
      </c>
      <c r="F11" s="9" t="str">
        <f t="array" ref="F11">INDEX(STBI!$O$11:$O$30,IFERROR(MATCH(MIN(IF(STBI!$D$11:$D$30&gt;AVERAGE(B11,C11),STBI!$D$11:$D$30)),STBI!$D$11:$D$30),1))</f>
        <v>+III</v>
      </c>
      <c r="G11" s="9" t="str">
        <f t="array" ref="G11">INDEX(GEKB!$K$11:$K$30,IFERROR(MATCH(MIN(IF(GEKB!$D$11:$D$30&gt;AVERAGE(B11,C11),GEKB!$D$11:$D$30)),GEKB!$D$11:$D$30),1))</f>
        <v>+III</v>
      </c>
      <c r="H11" s="9" t="str">
        <f t="array" ref="H11">INDEX(DA!$K$11:$K$135,IFERROR(MATCH(MIN(IF(DA!$D$11:$D$135&gt;AVERAGE(B11,C11),DA!$D$11:$D$135)),DA!$D$11:$D$135),1))</f>
        <v>+III</v>
      </c>
      <c r="I11" s="9" t="str">
        <f t="array" ref="I11">INDEX(STKWp!$K$11:$K$30,IFERROR(MATCH(MIN(IF(STKWp!$D$11:$D$30&gt;AVERAGE(B11,C11),STKWp!$D$11:$D$30)),STKWp!$D$11:$D$30),1))</f>
        <v>+III</v>
      </c>
      <c r="J11" s="9" t="str">
        <f t="array" ref="J11">INDEX(BSKW!$K$11:$K$30,IFERROR(MATCH(MIN(IF(BSKW!$D$11:$D$30&gt;AVERAGE(B11,C11),BSKW!$D$11:$D$30)),BSKW!$D$11:$D$30),1))</f>
        <v>+III</v>
      </c>
      <c r="K11" s="12" t="str">
        <f t="array" ref="K11">INDEX(HTKW!$K$11:$K$30,IFERROR(MATCH(MIN(IF(HTKW!$D$11:$D$30&gt;AVERAGE(B11,C11),HTKW!$D$11:$D$30)),HTKW!$D$11:$D$30),1))</f>
        <v>+III</v>
      </c>
    </row>
    <row r="12" spans="2:11" x14ac:dyDescent="0.25">
      <c r="B12" s="8">
        <v>2.2290000000000001</v>
      </c>
      <c r="C12" s="9">
        <v>2.4289999999999998</v>
      </c>
      <c r="D12" s="23" t="str">
        <f t="shared" si="0"/>
        <v>+III</v>
      </c>
      <c r="E12" s="8" t="str">
        <f t="array" ref="E12">INDEX(STPH!$O$11:$O$30,IFERROR(MATCH(MIN(IF(STPH!$D$11:$D$30&gt;AVERAGE(B12,C12),STPH!$D$11:$D$30)),STPH!$D$11:$D$30),1))</f>
        <v>+III</v>
      </c>
      <c r="F12" s="9" t="str">
        <f t="array" ref="F12">INDEX(STBI!$O$11:$O$30,IFERROR(MATCH(MIN(IF(STBI!$D$11:$D$30&gt;AVERAGE(B12,C12),STBI!$D$11:$D$30)),STBI!$D$11:$D$30),1))</f>
        <v>+III</v>
      </c>
      <c r="G12" s="9" t="str">
        <f t="array" ref="G12">INDEX(GEKB!$K$11:$K$30,IFERROR(MATCH(MIN(IF(GEKB!$D$11:$D$30&gt;AVERAGE(B12,C12),GEKB!$D$11:$D$30)),GEKB!$D$11:$D$30),1))</f>
        <v>+III</v>
      </c>
      <c r="H12" s="9" t="str">
        <f t="array" ref="H12">INDEX(DA!$K$11:$K$135,IFERROR(MATCH(MIN(IF(DA!$D$11:$D$135&gt;AVERAGE(B12,C12),DA!$D$11:$D$135)),DA!$D$11:$D$135),1))</f>
        <v>+III</v>
      </c>
      <c r="I12" s="9" t="str">
        <f t="array" ref="I12">INDEX(STKWp!$K$11:$K$30,IFERROR(MATCH(MIN(IF(STKWp!$D$11:$D$30&gt;AVERAGE(B12,C12),STKWp!$D$11:$D$30)),STKWp!$D$11:$D$30),1))</f>
        <v>+III</v>
      </c>
      <c r="J12" s="9" t="str">
        <f t="array" ref="J12">INDEX(BSKW!$K$11:$K$30,IFERROR(MATCH(MIN(IF(BSKW!$D$11:$D$30&gt;AVERAGE(B12,C12),BSKW!$D$11:$D$30)),BSKW!$D$11:$D$30),1))</f>
        <v>+III</v>
      </c>
      <c r="K12" s="12" t="str">
        <f t="array" ref="K12">INDEX(HTKW!$K$11:$K$30,IFERROR(MATCH(MIN(IF(HTKW!$D$11:$D$30&gt;AVERAGE(B12,C12),HTKW!$D$11:$D$30)),HTKW!$D$11:$D$30),1))</f>
        <v>+III</v>
      </c>
    </row>
    <row r="13" spans="2:11" x14ac:dyDescent="0.25">
      <c r="B13" s="8">
        <v>2.4289999999999998</v>
      </c>
      <c r="C13" s="9">
        <v>2.63</v>
      </c>
      <c r="D13" s="23" t="str">
        <f t="shared" si="0"/>
        <v>+III</v>
      </c>
      <c r="E13" s="8" t="str">
        <f t="array" ref="E13">INDEX(STPH!$O$11:$O$30,IFERROR(MATCH(MIN(IF(STPH!$D$11:$D$30&gt;AVERAGE(B13,C13),STPH!$D$11:$D$30)),STPH!$D$11:$D$30),1))</f>
        <v>+III</v>
      </c>
      <c r="F13" s="9" t="str">
        <f t="array" ref="F13">INDEX(STBI!$O$11:$O$30,IFERROR(MATCH(MIN(IF(STBI!$D$11:$D$30&gt;AVERAGE(B13,C13),STBI!$D$11:$D$30)),STBI!$D$11:$D$30),1))</f>
        <v>+III</v>
      </c>
      <c r="G13" s="9" t="str">
        <f t="array" ref="G13">INDEX(GEKB!$K$11:$K$30,IFERROR(MATCH(MIN(IF(GEKB!$D$11:$D$30&gt;AVERAGE(B13,C13),GEKB!$D$11:$D$30)),GEKB!$D$11:$D$30),1))</f>
        <v>+III</v>
      </c>
      <c r="H13" s="9" t="str">
        <f t="array" ref="H13">INDEX(DA!$K$11:$K$135,IFERROR(MATCH(MIN(IF(DA!$D$11:$D$135&gt;AVERAGE(B13,C13),DA!$D$11:$D$135)),DA!$D$11:$D$135),1))</f>
        <v>+III</v>
      </c>
      <c r="I13" s="9" t="str">
        <f t="array" ref="I13">INDEX(STKWp!$K$11:$K$30,IFERROR(MATCH(MIN(IF(STKWp!$D$11:$D$30&gt;AVERAGE(B13,C13),STKWp!$D$11:$D$30)),STKWp!$D$11:$D$30),1))</f>
        <v>+III</v>
      </c>
      <c r="J13" s="9" t="str">
        <f t="array" ref="J13">INDEX(BSKW!$K$11:$K$30,IFERROR(MATCH(MIN(IF(BSKW!$D$11:$D$30&gt;AVERAGE(B13,C13),BSKW!$D$11:$D$30)),BSKW!$D$11:$D$30),1))</f>
        <v>+III</v>
      </c>
      <c r="K13" s="12" t="str">
        <f t="array" ref="K13">INDEX(HTKW!$K$11:$K$30,IFERROR(MATCH(MIN(IF(HTKW!$D$11:$D$30&gt;AVERAGE(B13,C13),HTKW!$D$11:$D$30)),HTKW!$D$11:$D$30),1))</f>
        <v>+III</v>
      </c>
    </row>
    <row r="14" spans="2:11" x14ac:dyDescent="0.25">
      <c r="B14" s="8">
        <v>2.63</v>
      </c>
      <c r="C14" s="9">
        <v>2.83</v>
      </c>
      <c r="D14" s="23" t="str">
        <f t="shared" si="0"/>
        <v>+III</v>
      </c>
      <c r="E14" s="8" t="str">
        <f t="array" ref="E14">INDEX(STPH!$O$11:$O$30,IFERROR(MATCH(MIN(IF(STPH!$D$11:$D$30&gt;AVERAGE(B14,C14),STPH!$D$11:$D$30)),STPH!$D$11:$D$30),1))</f>
        <v>+III</v>
      </c>
      <c r="F14" s="9" t="str">
        <f t="array" ref="F14">INDEX(STBI!$O$11:$O$30,IFERROR(MATCH(MIN(IF(STBI!$D$11:$D$30&gt;AVERAGE(B14,C14),STBI!$D$11:$D$30)),STBI!$D$11:$D$30),1))</f>
        <v>+III</v>
      </c>
      <c r="G14" s="9" t="str">
        <f t="array" ref="G14">INDEX(GEKB!$K$11:$K$30,IFERROR(MATCH(MIN(IF(GEKB!$D$11:$D$30&gt;AVERAGE(B14,C14),GEKB!$D$11:$D$30)),GEKB!$D$11:$D$30),1))</f>
        <v>+III</v>
      </c>
      <c r="H14" s="9" t="str">
        <f t="array" ref="H14">INDEX(DA!$K$11:$K$135,IFERROR(MATCH(MIN(IF(DA!$D$11:$D$135&gt;AVERAGE(B14,C14),DA!$D$11:$D$135)),DA!$D$11:$D$135),1))</f>
        <v>+III</v>
      </c>
      <c r="I14" s="9" t="str">
        <f t="array" ref="I14">INDEX(STKWp!$K$11:$K$30,IFERROR(MATCH(MIN(IF(STKWp!$D$11:$D$30&gt;AVERAGE(B14,C14),STKWp!$D$11:$D$30)),STKWp!$D$11:$D$30),1))</f>
        <v>+III</v>
      </c>
      <c r="J14" s="9" t="str">
        <f t="array" ref="J14">INDEX(BSKW!$K$11:$K$30,IFERROR(MATCH(MIN(IF(BSKW!$D$11:$D$30&gt;AVERAGE(B14,C14),BSKW!$D$11:$D$30)),BSKW!$D$11:$D$30),1))</f>
        <v>+III</v>
      </c>
      <c r="K14" s="12" t="str">
        <f t="array" ref="K14">INDEX(HTKW!$K$11:$K$30,IFERROR(MATCH(MIN(IF(HTKW!$D$11:$D$30&gt;AVERAGE(B14,C14),HTKW!$D$11:$D$30)),HTKW!$D$11:$D$30),1))</f>
        <v>+III</v>
      </c>
    </row>
    <row r="15" spans="2:11" x14ac:dyDescent="0.25">
      <c r="B15" s="8">
        <v>2.83</v>
      </c>
      <c r="C15" s="9">
        <v>3.03</v>
      </c>
      <c r="D15" s="23" t="str">
        <f t="shared" si="0"/>
        <v>+III</v>
      </c>
      <c r="E15" s="8" t="str">
        <f t="array" ref="E15">INDEX(STPH!$O$11:$O$30,IFERROR(MATCH(MIN(IF(STPH!$D$11:$D$30&gt;AVERAGE(B15,C15),STPH!$D$11:$D$30)),STPH!$D$11:$D$30),1))</f>
        <v>+III</v>
      </c>
      <c r="F15" s="9" t="str">
        <f t="array" ref="F15">INDEX(STBI!$O$11:$O$30,IFERROR(MATCH(MIN(IF(STBI!$D$11:$D$30&gt;AVERAGE(B15,C15),STBI!$D$11:$D$30)),STBI!$D$11:$D$30),1))</f>
        <v>+III</v>
      </c>
      <c r="G15" s="9" t="str">
        <f t="array" ref="G15">INDEX(GEKB!$K$11:$K$30,IFERROR(MATCH(MIN(IF(GEKB!$D$11:$D$30&gt;AVERAGE(B15,C15),GEKB!$D$11:$D$30)),GEKB!$D$11:$D$30),1))</f>
        <v>+III</v>
      </c>
      <c r="H15" s="9" t="str">
        <f t="array" ref="H15">INDEX(DA!$K$11:$K$135,IFERROR(MATCH(MIN(IF(DA!$D$11:$D$135&gt;AVERAGE(B15,C15),DA!$D$11:$D$135)),DA!$D$11:$D$135),1))</f>
        <v>+III</v>
      </c>
      <c r="I15" s="9" t="str">
        <f t="array" ref="I15">INDEX(STKWp!$K$11:$K$30,IFERROR(MATCH(MIN(IF(STKWp!$D$11:$D$30&gt;AVERAGE(B15,C15),STKWp!$D$11:$D$30)),STKWp!$D$11:$D$30),1))</f>
        <v>+III</v>
      </c>
      <c r="J15" s="9" t="str">
        <f t="array" ref="J15">INDEX(BSKW!$K$11:$K$30,IFERROR(MATCH(MIN(IF(BSKW!$D$11:$D$30&gt;AVERAGE(B15,C15),BSKW!$D$11:$D$30)),BSKW!$D$11:$D$30),1))</f>
        <v>+III</v>
      </c>
      <c r="K15" s="12" t="str">
        <f t="array" ref="K15">INDEX(HTKW!$K$11:$K$30,IFERROR(MATCH(MIN(IF(HTKW!$D$11:$D$30&gt;AVERAGE(B15,C15),HTKW!$D$11:$D$30)),HTKW!$D$11:$D$30),1))</f>
        <v>+III</v>
      </c>
    </row>
    <row r="16" spans="2:11" x14ac:dyDescent="0.25">
      <c r="B16" s="8">
        <v>3.03</v>
      </c>
      <c r="C16" s="9">
        <v>3.234</v>
      </c>
      <c r="D16" s="23" t="str">
        <f t="shared" si="0"/>
        <v>+III</v>
      </c>
      <c r="E16" s="8" t="str">
        <f t="array" ref="E16">INDEX(STPH!$O$11:$O$30,IFERROR(MATCH(MIN(IF(STPH!$D$11:$D$30&gt;AVERAGE(B16,C16),STPH!$D$11:$D$30)),STPH!$D$11:$D$30),1))</f>
        <v>+III</v>
      </c>
      <c r="F16" s="9" t="str">
        <f t="array" ref="F16">INDEX(STBI!$O$11:$O$30,IFERROR(MATCH(MIN(IF(STBI!$D$11:$D$30&gt;AVERAGE(B16,C16),STBI!$D$11:$D$30)),STBI!$D$11:$D$30),1))</f>
        <v>+III</v>
      </c>
      <c r="G16" s="9" t="str">
        <f t="array" ref="G16">INDEX(GEKB!$K$11:$K$30,IFERROR(MATCH(MIN(IF(GEKB!$D$11:$D$30&gt;AVERAGE(B16,C16),GEKB!$D$11:$D$30)),GEKB!$D$11:$D$30),1))</f>
        <v>+III</v>
      </c>
      <c r="H16" s="9" t="str">
        <f t="array" ref="H16">INDEX(DA!$K$11:$K$135,IFERROR(MATCH(MIN(IF(DA!$D$11:$D$135&gt;AVERAGE(B16,C16),DA!$D$11:$D$135)),DA!$D$11:$D$135),1))</f>
        <v>+III</v>
      </c>
      <c r="I16" s="9" t="str">
        <f t="array" ref="I16">INDEX(STKWp!$K$11:$K$30,IFERROR(MATCH(MIN(IF(STKWp!$D$11:$D$30&gt;AVERAGE(B16,C16),STKWp!$D$11:$D$30)),STKWp!$D$11:$D$30),1))</f>
        <v>+III</v>
      </c>
      <c r="J16" s="9" t="str">
        <f t="array" ref="J16">INDEX(BSKW!$K$11:$K$30,IFERROR(MATCH(MIN(IF(BSKW!$D$11:$D$30&gt;AVERAGE(B16,C16),BSKW!$D$11:$D$30)),BSKW!$D$11:$D$30),1))</f>
        <v>+III</v>
      </c>
      <c r="K16" s="12" t="str">
        <f t="array" ref="K16">INDEX(HTKW!$K$11:$K$30,IFERROR(MATCH(MIN(IF(HTKW!$D$11:$D$30&gt;AVERAGE(B16,C16),HTKW!$D$11:$D$30)),HTKW!$D$11:$D$30),1))</f>
        <v>+III</v>
      </c>
    </row>
    <row r="17" spans="2:11" x14ac:dyDescent="0.25">
      <c r="B17" s="8">
        <v>3.234</v>
      </c>
      <c r="C17" s="9">
        <v>3.4359999999999999</v>
      </c>
      <c r="D17" s="23" t="str">
        <f t="shared" si="0"/>
        <v>+III</v>
      </c>
      <c r="E17" s="8" t="str">
        <f t="array" ref="E17">INDEX(STPH!$O$11:$O$30,IFERROR(MATCH(MIN(IF(STPH!$D$11:$D$30&gt;AVERAGE(B17,C17),STPH!$D$11:$D$30)),STPH!$D$11:$D$30),1))</f>
        <v>+III</v>
      </c>
      <c r="F17" s="9" t="str">
        <f t="array" ref="F17">INDEX(STBI!$O$11:$O$30,IFERROR(MATCH(MIN(IF(STBI!$D$11:$D$30&gt;AVERAGE(B17,C17),STBI!$D$11:$D$30)),STBI!$D$11:$D$30),1))</f>
        <v>+III</v>
      </c>
      <c r="G17" s="9" t="str">
        <f t="array" ref="G17">INDEX(GEKB!$K$11:$K$30,IFERROR(MATCH(MIN(IF(GEKB!$D$11:$D$30&gt;AVERAGE(B17,C17),GEKB!$D$11:$D$30)),GEKB!$D$11:$D$30),1))</f>
        <v>+III</v>
      </c>
      <c r="H17" s="9" t="str">
        <f t="array" ref="H17">INDEX(DA!$K$11:$K$135,IFERROR(MATCH(MIN(IF(DA!$D$11:$D$135&gt;AVERAGE(B17,C17),DA!$D$11:$D$135)),DA!$D$11:$D$135),1))</f>
        <v>+III</v>
      </c>
      <c r="I17" s="9" t="str">
        <f t="array" ref="I17">INDEX(STKWp!$K$11:$K$30,IFERROR(MATCH(MIN(IF(STKWp!$D$11:$D$30&gt;AVERAGE(B17,C17),STKWp!$D$11:$D$30)),STKWp!$D$11:$D$30),1))</f>
        <v>+III</v>
      </c>
      <c r="J17" s="9" t="str">
        <f t="array" ref="J17">INDEX(BSKW!$K$11:$K$30,IFERROR(MATCH(MIN(IF(BSKW!$D$11:$D$30&gt;AVERAGE(B17,C17),BSKW!$D$11:$D$30)),BSKW!$D$11:$D$30),1))</f>
        <v>+III</v>
      </c>
      <c r="K17" s="12" t="str">
        <f t="array" ref="K17">INDEX(HTKW!$K$11:$K$30,IFERROR(MATCH(MIN(IF(HTKW!$D$11:$D$30&gt;AVERAGE(B17,C17),HTKW!$D$11:$D$30)),HTKW!$D$11:$D$30),1))</f>
        <v>+III</v>
      </c>
    </row>
    <row r="18" spans="2:11" x14ac:dyDescent="0.25">
      <c r="B18" s="8">
        <v>3.4359999999999999</v>
      </c>
      <c r="C18" s="9">
        <v>3.6360000000000001</v>
      </c>
      <c r="D18" s="23" t="str">
        <f t="shared" si="0"/>
        <v>+III</v>
      </c>
      <c r="E18" s="8" t="str">
        <f t="array" ref="E18">INDEX(STPH!$O$11:$O$30,IFERROR(MATCH(MIN(IF(STPH!$D$11:$D$30&gt;AVERAGE(B18,C18),STPH!$D$11:$D$30)),STPH!$D$11:$D$30),1))</f>
        <v>+III</v>
      </c>
      <c r="F18" s="9" t="str">
        <f t="array" ref="F18">INDEX(STBI!$O$11:$O$30,IFERROR(MATCH(MIN(IF(STBI!$D$11:$D$30&gt;AVERAGE(B18,C18),STBI!$D$11:$D$30)),STBI!$D$11:$D$30),1))</f>
        <v>+III</v>
      </c>
      <c r="G18" s="9" t="str">
        <f t="array" ref="G18">INDEX(GEKB!$K$11:$K$30,IFERROR(MATCH(MIN(IF(GEKB!$D$11:$D$30&gt;AVERAGE(B18,C18),GEKB!$D$11:$D$30)),GEKB!$D$11:$D$30),1))</f>
        <v>+III</v>
      </c>
      <c r="H18" s="9" t="str">
        <f t="array" ref="H18">INDEX(DA!$K$11:$K$135,IFERROR(MATCH(MIN(IF(DA!$D$11:$D$135&gt;AVERAGE(B18,C18),DA!$D$11:$D$135)),DA!$D$11:$D$135),1))</f>
        <v>+III</v>
      </c>
      <c r="I18" s="9" t="str">
        <f t="array" ref="I18">INDEX(STKWp!$K$11:$K$30,IFERROR(MATCH(MIN(IF(STKWp!$D$11:$D$30&gt;AVERAGE(B18,C18),STKWp!$D$11:$D$30)),STKWp!$D$11:$D$30),1))</f>
        <v>+III</v>
      </c>
      <c r="J18" s="9" t="str">
        <f t="array" ref="J18">INDEX(BSKW!$K$11:$K$30,IFERROR(MATCH(MIN(IF(BSKW!$D$11:$D$30&gt;AVERAGE(B18,C18),BSKW!$D$11:$D$30)),BSKW!$D$11:$D$30),1))</f>
        <v>+III</v>
      </c>
      <c r="K18" s="12" t="str">
        <f t="array" ref="K18">INDEX(HTKW!$K$11:$K$30,IFERROR(MATCH(MIN(IF(HTKW!$D$11:$D$30&gt;AVERAGE(B18,C18),HTKW!$D$11:$D$30)),HTKW!$D$11:$D$30),1))</f>
        <v>+III</v>
      </c>
    </row>
    <row r="19" spans="2:11" x14ac:dyDescent="0.25">
      <c r="B19" s="8">
        <v>3.6360000000000001</v>
      </c>
      <c r="C19" s="9">
        <v>3.835</v>
      </c>
      <c r="D19" s="23" t="str">
        <f t="shared" si="0"/>
        <v>+III</v>
      </c>
      <c r="E19" s="8" t="str">
        <f t="array" ref="E19">INDEX(STPH!$O$11:$O$30,IFERROR(MATCH(MIN(IF(STPH!$D$11:$D$30&gt;AVERAGE(B19,C19),STPH!$D$11:$D$30)),STPH!$D$11:$D$30),1))</f>
        <v>+III</v>
      </c>
      <c r="F19" s="9" t="str">
        <f t="array" ref="F19">INDEX(STBI!$O$11:$O$30,IFERROR(MATCH(MIN(IF(STBI!$D$11:$D$30&gt;AVERAGE(B19,C19),STBI!$D$11:$D$30)),STBI!$D$11:$D$30),1))</f>
        <v>+III</v>
      </c>
      <c r="G19" s="9" t="str">
        <f t="array" ref="G19">INDEX(GEKB!$K$11:$K$30,IFERROR(MATCH(MIN(IF(GEKB!$D$11:$D$30&gt;AVERAGE(B19,C19),GEKB!$D$11:$D$30)),GEKB!$D$11:$D$30),1))</f>
        <v>+III</v>
      </c>
      <c r="H19" s="9" t="str">
        <f t="array" ref="H19">INDEX(DA!$K$11:$K$135,IFERROR(MATCH(MIN(IF(DA!$D$11:$D$135&gt;AVERAGE(B19,C19),DA!$D$11:$D$135)),DA!$D$11:$D$135),1))</f>
        <v>+III</v>
      </c>
      <c r="I19" s="9" t="str">
        <f t="array" ref="I19">INDEX(STKWp!$K$11:$K$30,IFERROR(MATCH(MIN(IF(STKWp!$D$11:$D$30&gt;AVERAGE(B19,C19),STKWp!$D$11:$D$30)),STKWp!$D$11:$D$30),1))</f>
        <v>+III</v>
      </c>
      <c r="J19" s="9" t="str">
        <f t="array" ref="J19">INDEX(BSKW!$K$11:$K$30,IFERROR(MATCH(MIN(IF(BSKW!$D$11:$D$30&gt;AVERAGE(B19,C19),BSKW!$D$11:$D$30)),BSKW!$D$11:$D$30),1))</f>
        <v>+III</v>
      </c>
      <c r="K19" s="12" t="str">
        <f t="array" ref="K19">INDEX(HTKW!$K$11:$K$30,IFERROR(MATCH(MIN(IF(HTKW!$D$11:$D$30&gt;AVERAGE(B19,C19),HTKW!$D$11:$D$30)),HTKW!$D$11:$D$30),1))</f>
        <v>+III</v>
      </c>
    </row>
    <row r="20" spans="2:11" x14ac:dyDescent="0.25">
      <c r="B20" s="8">
        <v>3.835</v>
      </c>
      <c r="C20" s="9">
        <v>4.032</v>
      </c>
      <c r="D20" s="23" t="str">
        <f t="shared" si="0"/>
        <v>+III</v>
      </c>
      <c r="E20" s="8" t="str">
        <f t="array" ref="E20">INDEX(STPH!$O$11:$O$30,IFERROR(MATCH(MIN(IF(STPH!$D$11:$D$30&gt;AVERAGE(B20,C20),STPH!$D$11:$D$30)),STPH!$D$11:$D$30),1))</f>
        <v>+III</v>
      </c>
      <c r="F20" s="9" t="str">
        <f t="array" ref="F20">INDEX(STBI!$O$11:$O$30,IFERROR(MATCH(MIN(IF(STBI!$D$11:$D$30&gt;AVERAGE(B20,C20),STBI!$D$11:$D$30)),STBI!$D$11:$D$30),1))</f>
        <v>+III</v>
      </c>
      <c r="G20" s="9" t="str">
        <f t="array" ref="G20">INDEX(GEKB!$K$11:$K$30,IFERROR(MATCH(MIN(IF(GEKB!$D$11:$D$30&gt;AVERAGE(B20,C20),GEKB!$D$11:$D$30)),GEKB!$D$11:$D$30),1))</f>
        <v>+III</v>
      </c>
      <c r="H20" s="9" t="str">
        <f t="array" ref="H20">INDEX(DA!$K$11:$K$135,IFERROR(MATCH(MIN(IF(DA!$D$11:$D$135&gt;AVERAGE(B20,C20),DA!$D$11:$D$135)),DA!$D$11:$D$135),1))</f>
        <v>+III</v>
      </c>
      <c r="I20" s="9" t="str">
        <f t="array" ref="I20">INDEX(STKWp!$K$11:$K$30,IFERROR(MATCH(MIN(IF(STKWp!$D$11:$D$30&gt;AVERAGE(B20,C20),STKWp!$D$11:$D$30)),STKWp!$D$11:$D$30),1))</f>
        <v>+III</v>
      </c>
      <c r="J20" s="9" t="str">
        <f t="array" ref="J20">INDEX(BSKW!$K$11:$K$30,IFERROR(MATCH(MIN(IF(BSKW!$D$11:$D$30&gt;AVERAGE(B20,C20),BSKW!$D$11:$D$30)),BSKW!$D$11:$D$30),1))</f>
        <v>+III</v>
      </c>
      <c r="K20" s="12" t="str">
        <f t="array" ref="K20">INDEX(HTKW!$K$11:$K$30,IFERROR(MATCH(MIN(IF(HTKW!$D$11:$D$30&gt;AVERAGE(B20,C20),HTKW!$D$11:$D$30)),HTKW!$D$11:$D$30),1))</f>
        <v>+III</v>
      </c>
    </row>
    <row r="21" spans="2:11" x14ac:dyDescent="0.25">
      <c r="B21" s="8">
        <v>4.032</v>
      </c>
      <c r="C21" s="9">
        <v>4.2309999999999999</v>
      </c>
      <c r="D21" s="23" t="str">
        <f t="shared" si="0"/>
        <v>+III</v>
      </c>
      <c r="E21" s="8" t="str">
        <f t="array" ref="E21">INDEX(STPH!$O$11:$O$30,IFERROR(MATCH(MIN(IF(STPH!$D$11:$D$30&gt;AVERAGE(B21,C21),STPH!$D$11:$D$30)),STPH!$D$11:$D$30),1))</f>
        <v>+III</v>
      </c>
      <c r="F21" s="9" t="str">
        <f t="array" ref="F21">INDEX(STBI!$O$11:$O$30,IFERROR(MATCH(MIN(IF(STBI!$D$11:$D$30&gt;AVERAGE(B21,C21),STBI!$D$11:$D$30)),STBI!$D$11:$D$30),1))</f>
        <v>+III</v>
      </c>
      <c r="G21" s="9" t="str">
        <f t="array" ref="G21">INDEX(GEKB!$K$11:$K$30,IFERROR(MATCH(MIN(IF(GEKB!$D$11:$D$30&gt;AVERAGE(B21,C21),GEKB!$D$11:$D$30)),GEKB!$D$11:$D$30),1))</f>
        <v>+III</v>
      </c>
      <c r="H21" s="9" t="str">
        <f t="array" ref="H21">INDEX(DA!$K$11:$K$135,IFERROR(MATCH(MIN(IF(DA!$D$11:$D$135&gt;AVERAGE(B21,C21),DA!$D$11:$D$135)),DA!$D$11:$D$135),1))</f>
        <v>+III</v>
      </c>
      <c r="I21" s="9" t="str">
        <f t="array" ref="I21">INDEX(STKWp!$K$11:$K$30,IFERROR(MATCH(MIN(IF(STKWp!$D$11:$D$30&gt;AVERAGE(B21,C21),STKWp!$D$11:$D$30)),STKWp!$D$11:$D$30),1))</f>
        <v>+III</v>
      </c>
      <c r="J21" s="9" t="str">
        <f t="array" ref="J21">INDEX(BSKW!$K$11:$K$30,IFERROR(MATCH(MIN(IF(BSKW!$D$11:$D$30&gt;AVERAGE(B21,C21),BSKW!$D$11:$D$30)),BSKW!$D$11:$D$30),1))</f>
        <v>+III</v>
      </c>
      <c r="K21" s="12" t="str">
        <f t="array" ref="K21">INDEX(HTKW!$K$11:$K$30,IFERROR(MATCH(MIN(IF(HTKW!$D$11:$D$30&gt;AVERAGE(B21,C21),HTKW!$D$11:$D$30)),HTKW!$D$11:$D$30),1))</f>
        <v>+III</v>
      </c>
    </row>
    <row r="22" spans="2:11" x14ac:dyDescent="0.25">
      <c r="B22" s="8">
        <v>4.2309999999999999</v>
      </c>
      <c r="C22" s="9">
        <v>4.4320000000000004</v>
      </c>
      <c r="D22" s="23" t="str">
        <f t="shared" si="0"/>
        <v>+III</v>
      </c>
      <c r="E22" s="8" t="str">
        <f t="array" ref="E22">INDEX(STPH!$O$11:$O$30,IFERROR(MATCH(MIN(IF(STPH!$D$11:$D$30&gt;AVERAGE(B22,C22),STPH!$D$11:$D$30)),STPH!$D$11:$D$30),1))</f>
        <v>+III</v>
      </c>
      <c r="F22" s="9" t="str">
        <f t="array" ref="F22">INDEX(STBI!$O$11:$O$30,IFERROR(MATCH(MIN(IF(STBI!$D$11:$D$30&gt;AVERAGE(B22,C22),STBI!$D$11:$D$30)),STBI!$D$11:$D$30),1))</f>
        <v>+III</v>
      </c>
      <c r="G22" s="9" t="str">
        <f t="array" ref="G22">INDEX(GEKB!$K$11:$K$30,IFERROR(MATCH(MIN(IF(GEKB!$D$11:$D$30&gt;AVERAGE(B22,C22),GEKB!$D$11:$D$30)),GEKB!$D$11:$D$30),1))</f>
        <v>+III</v>
      </c>
      <c r="H22" s="9" t="str">
        <f t="array" ref="H22">INDEX(DA!$K$11:$K$135,IFERROR(MATCH(MIN(IF(DA!$D$11:$D$135&gt;AVERAGE(B22,C22),DA!$D$11:$D$135)),DA!$D$11:$D$135),1))</f>
        <v>+III</v>
      </c>
      <c r="I22" s="9" t="str">
        <f t="array" ref="I22">INDEX(STKWp!$K$11:$K$30,IFERROR(MATCH(MIN(IF(STKWp!$D$11:$D$30&gt;AVERAGE(B22,C22),STKWp!$D$11:$D$30)),STKWp!$D$11:$D$30),1))</f>
        <v>+III</v>
      </c>
      <c r="J22" s="9" t="str">
        <f t="array" ref="J22">INDEX(BSKW!$K$11:$K$30,IFERROR(MATCH(MIN(IF(BSKW!$D$11:$D$30&gt;AVERAGE(B22,C22),BSKW!$D$11:$D$30)),BSKW!$D$11:$D$30),1))</f>
        <v>+III</v>
      </c>
      <c r="K22" s="12" t="str">
        <f t="array" ref="K22">INDEX(HTKW!$K$11:$K$30,IFERROR(MATCH(MIN(IF(HTKW!$D$11:$D$30&gt;AVERAGE(B22,C22),HTKW!$D$11:$D$30)),HTKW!$D$11:$D$30),1))</f>
        <v>+III</v>
      </c>
    </row>
    <row r="23" spans="2:11" x14ac:dyDescent="0.25">
      <c r="B23" s="8">
        <v>4.4320000000000004</v>
      </c>
      <c r="C23" s="9">
        <v>4.6319999999999997</v>
      </c>
      <c r="D23" s="23" t="str">
        <f t="shared" si="0"/>
        <v>+III</v>
      </c>
      <c r="E23" s="8" t="str">
        <f t="array" ref="E23">INDEX(STPH!$O$11:$O$30,IFERROR(MATCH(MIN(IF(STPH!$D$11:$D$30&gt;AVERAGE(B23,C23),STPH!$D$11:$D$30)),STPH!$D$11:$D$30),1))</f>
        <v>+III</v>
      </c>
      <c r="F23" s="9" t="str">
        <f t="array" ref="F23">INDEX(STBI!$O$11:$O$30,IFERROR(MATCH(MIN(IF(STBI!$D$11:$D$30&gt;AVERAGE(B23,C23),STBI!$D$11:$D$30)),STBI!$D$11:$D$30),1))</f>
        <v>+III</v>
      </c>
      <c r="G23" s="9" t="str">
        <f t="array" ref="G23">INDEX(GEKB!$K$11:$K$30,IFERROR(MATCH(MIN(IF(GEKB!$D$11:$D$30&gt;AVERAGE(B23,C23),GEKB!$D$11:$D$30)),GEKB!$D$11:$D$30),1))</f>
        <v>+III</v>
      </c>
      <c r="H23" s="9" t="str">
        <f t="array" ref="H23">INDEX(DA!$K$11:$K$135,IFERROR(MATCH(MIN(IF(DA!$D$11:$D$135&gt;AVERAGE(B23,C23),DA!$D$11:$D$135)),DA!$D$11:$D$135),1))</f>
        <v>+III</v>
      </c>
      <c r="I23" s="9" t="str">
        <f t="array" ref="I23">INDEX(STKWp!$K$11:$K$30,IFERROR(MATCH(MIN(IF(STKWp!$D$11:$D$30&gt;AVERAGE(B23,C23),STKWp!$D$11:$D$30)),STKWp!$D$11:$D$30),1))</f>
        <v>+III</v>
      </c>
      <c r="J23" s="9" t="str">
        <f t="array" ref="J23">INDEX(BSKW!$K$11:$K$30,IFERROR(MATCH(MIN(IF(BSKW!$D$11:$D$30&gt;AVERAGE(B23,C23),BSKW!$D$11:$D$30)),BSKW!$D$11:$D$30),1))</f>
        <v>+III</v>
      </c>
      <c r="K23" s="12" t="str">
        <f t="array" ref="K23">INDEX(HTKW!$K$11:$K$30,IFERROR(MATCH(MIN(IF(HTKW!$D$11:$D$30&gt;AVERAGE(B23,C23),HTKW!$D$11:$D$30)),HTKW!$D$11:$D$30),1))</f>
        <v>+III</v>
      </c>
    </row>
    <row r="24" spans="2:11" x14ac:dyDescent="0.25">
      <c r="B24" s="8">
        <v>4.6319999999999997</v>
      </c>
      <c r="C24" s="9">
        <v>4.8319999999999999</v>
      </c>
      <c r="D24" s="23" t="str">
        <f t="shared" si="0"/>
        <v>+III</v>
      </c>
      <c r="E24" s="8" t="str">
        <f t="array" ref="E24">INDEX(STPH!$O$11:$O$30,IFERROR(MATCH(MIN(IF(STPH!$D$11:$D$30&gt;AVERAGE(B24,C24),STPH!$D$11:$D$30)),STPH!$D$11:$D$30),1))</f>
        <v>+III</v>
      </c>
      <c r="F24" s="9" t="str">
        <f t="array" ref="F24">INDEX(STBI!$O$11:$O$30,IFERROR(MATCH(MIN(IF(STBI!$D$11:$D$30&gt;AVERAGE(B24,C24),STBI!$D$11:$D$30)),STBI!$D$11:$D$30),1))</f>
        <v>+III</v>
      </c>
      <c r="G24" s="9" t="str">
        <f t="array" ref="G24">INDEX(GEKB!$K$11:$K$30,IFERROR(MATCH(MIN(IF(GEKB!$D$11:$D$30&gt;AVERAGE(B24,C24),GEKB!$D$11:$D$30)),GEKB!$D$11:$D$30),1))</f>
        <v>+III</v>
      </c>
      <c r="H24" s="9" t="str">
        <f t="array" ref="H24">INDEX(DA!$K$11:$K$135,IFERROR(MATCH(MIN(IF(DA!$D$11:$D$135&gt;AVERAGE(B24,C24),DA!$D$11:$D$135)),DA!$D$11:$D$135),1))</f>
        <v>+III</v>
      </c>
      <c r="I24" s="9" t="str">
        <f t="array" ref="I24">INDEX(STKWp!$K$11:$K$30,IFERROR(MATCH(MIN(IF(STKWp!$D$11:$D$30&gt;AVERAGE(B24,C24),STKWp!$D$11:$D$30)),STKWp!$D$11:$D$30),1))</f>
        <v>+III</v>
      </c>
      <c r="J24" s="9" t="str">
        <f t="array" ref="J24">INDEX(BSKW!$K$11:$K$30,IFERROR(MATCH(MIN(IF(BSKW!$D$11:$D$30&gt;AVERAGE(B24,C24),BSKW!$D$11:$D$30)),BSKW!$D$11:$D$30),1))</f>
        <v>+III</v>
      </c>
      <c r="K24" s="12" t="str">
        <f t="array" ref="K24">INDEX(HTKW!$K$11:$K$30,IFERROR(MATCH(MIN(IF(HTKW!$D$11:$D$30&gt;AVERAGE(B24,C24),HTKW!$D$11:$D$30)),HTKW!$D$11:$D$30),1))</f>
        <v>+III</v>
      </c>
    </row>
    <row r="25" spans="2:11" x14ac:dyDescent="0.25">
      <c r="B25" s="8">
        <v>4.8319999999999999</v>
      </c>
      <c r="C25" s="9">
        <v>5.032</v>
      </c>
      <c r="D25" s="23" t="str">
        <f t="shared" si="0"/>
        <v>+III</v>
      </c>
      <c r="E25" s="8" t="str">
        <f t="array" ref="E25">INDEX(STPH!$O$11:$O$30,IFERROR(MATCH(MIN(IF(STPH!$D$11:$D$30&gt;AVERAGE(B25,C25),STPH!$D$11:$D$30)),STPH!$D$11:$D$30),1))</f>
        <v>+III</v>
      </c>
      <c r="F25" s="9" t="str">
        <f t="array" ref="F25">INDEX(STBI!$O$11:$O$30,IFERROR(MATCH(MIN(IF(STBI!$D$11:$D$30&gt;AVERAGE(B25,C25),STBI!$D$11:$D$30)),STBI!$D$11:$D$30),1))</f>
        <v>+III</v>
      </c>
      <c r="G25" s="9" t="str">
        <f t="array" ref="G25">INDEX(GEKB!$K$11:$K$30,IFERROR(MATCH(MIN(IF(GEKB!$D$11:$D$30&gt;AVERAGE(B25,C25),GEKB!$D$11:$D$30)),GEKB!$D$11:$D$30),1))</f>
        <v>+III</v>
      </c>
      <c r="H25" s="9" t="str">
        <f t="array" ref="H25">INDEX(DA!$K$11:$K$135,IFERROR(MATCH(MIN(IF(DA!$D$11:$D$135&gt;AVERAGE(B25,C25),DA!$D$11:$D$135)),DA!$D$11:$D$135),1))</f>
        <v>+III</v>
      </c>
      <c r="I25" s="9" t="str">
        <f t="array" ref="I25">INDEX(STKWp!$K$11:$K$30,IFERROR(MATCH(MIN(IF(STKWp!$D$11:$D$30&gt;AVERAGE(B25,C25),STKWp!$D$11:$D$30)),STKWp!$D$11:$D$30),1))</f>
        <v>+III</v>
      </c>
      <c r="J25" s="9" t="str">
        <f t="array" ref="J25">INDEX(BSKW!$K$11:$K$30,IFERROR(MATCH(MIN(IF(BSKW!$D$11:$D$30&gt;AVERAGE(B25,C25),BSKW!$D$11:$D$30)),BSKW!$D$11:$D$30),1))</f>
        <v>+III</v>
      </c>
      <c r="K25" s="12" t="str">
        <f t="array" ref="K25">INDEX(HTKW!$K$11:$K$30,IFERROR(MATCH(MIN(IF(HTKW!$D$11:$D$30&gt;AVERAGE(B25,C25),HTKW!$D$11:$D$30)),HTKW!$D$11:$D$30),1))</f>
        <v>+III</v>
      </c>
    </row>
    <row r="26" spans="2:11" x14ac:dyDescent="0.25">
      <c r="B26" s="8">
        <v>5.032</v>
      </c>
      <c r="C26" s="9">
        <v>5.2309999999999999</v>
      </c>
      <c r="D26" s="23" t="str">
        <f t="shared" si="0"/>
        <v>+III</v>
      </c>
      <c r="E26" s="8" t="str">
        <f t="array" ref="E26">INDEX(STPH!$O$11:$O$30,IFERROR(MATCH(MIN(IF(STPH!$D$11:$D$30&gt;AVERAGE(B26,C26),STPH!$D$11:$D$30)),STPH!$D$11:$D$30),1))</f>
        <v>+III</v>
      </c>
      <c r="F26" s="9" t="str">
        <f t="array" ref="F26">INDEX(STBI!$O$11:$O$30,IFERROR(MATCH(MIN(IF(STBI!$D$11:$D$30&gt;AVERAGE(B26,C26),STBI!$D$11:$D$30)),STBI!$D$11:$D$30),1))</f>
        <v>+III</v>
      </c>
      <c r="G26" s="9" t="str">
        <f t="array" ref="G26">INDEX(GEKB!$K$11:$K$30,IFERROR(MATCH(MIN(IF(GEKB!$D$11:$D$30&gt;AVERAGE(B26,C26),GEKB!$D$11:$D$30)),GEKB!$D$11:$D$30),1))</f>
        <v>+III</v>
      </c>
      <c r="H26" s="9" t="str">
        <f t="array" ref="H26">INDEX(DA!$K$11:$K$135,IFERROR(MATCH(MIN(IF(DA!$D$11:$D$135&gt;AVERAGE(B26,C26),DA!$D$11:$D$135)),DA!$D$11:$D$135),1))</f>
        <v>+III</v>
      </c>
      <c r="I26" s="9" t="str">
        <f t="array" ref="I26">INDEX(STKWp!$K$11:$K$30,IFERROR(MATCH(MIN(IF(STKWp!$D$11:$D$30&gt;AVERAGE(B26,C26),STKWp!$D$11:$D$30)),STKWp!$D$11:$D$30),1))</f>
        <v>+III</v>
      </c>
      <c r="J26" s="9" t="str">
        <f t="array" ref="J26">INDEX(BSKW!$K$11:$K$30,IFERROR(MATCH(MIN(IF(BSKW!$D$11:$D$30&gt;AVERAGE(B26,C26),BSKW!$D$11:$D$30)),BSKW!$D$11:$D$30),1))</f>
        <v>+III</v>
      </c>
      <c r="K26" s="12" t="str">
        <f t="array" ref="K26">INDEX(HTKW!$K$11:$K$30,IFERROR(MATCH(MIN(IF(HTKW!$D$11:$D$30&gt;AVERAGE(B26,C26),HTKW!$D$11:$D$30)),HTKW!$D$11:$D$30),1))</f>
        <v>+III</v>
      </c>
    </row>
    <row r="27" spans="2:11" x14ac:dyDescent="0.25">
      <c r="B27" s="8">
        <v>5.2309999999999999</v>
      </c>
      <c r="C27" s="9">
        <v>5.431</v>
      </c>
      <c r="D27" s="23" t="str">
        <f t="shared" si="0"/>
        <v>+III</v>
      </c>
      <c r="E27" s="8" t="str">
        <f t="array" ref="E27">INDEX(STPH!$O$11:$O$30,IFERROR(MATCH(MIN(IF(STPH!$D$11:$D$30&gt;AVERAGE(B27,C27),STPH!$D$11:$D$30)),STPH!$D$11:$D$30),1))</f>
        <v>+III</v>
      </c>
      <c r="F27" s="9" t="str">
        <f t="array" ref="F27">INDEX(STBI!$O$11:$O$30,IFERROR(MATCH(MIN(IF(STBI!$D$11:$D$30&gt;AVERAGE(B27,C27),STBI!$D$11:$D$30)),STBI!$D$11:$D$30),1))</f>
        <v>+III</v>
      </c>
      <c r="G27" s="9" t="str">
        <f t="array" ref="G27">INDEX(GEKB!$K$11:$K$30,IFERROR(MATCH(MIN(IF(GEKB!$D$11:$D$30&gt;AVERAGE(B27,C27),GEKB!$D$11:$D$30)),GEKB!$D$11:$D$30),1))</f>
        <v>+III</v>
      </c>
      <c r="H27" s="9" t="str">
        <f t="array" ref="H27">INDEX(DA!$K$11:$K$135,IFERROR(MATCH(MIN(IF(DA!$D$11:$D$135&gt;AVERAGE(B27,C27),DA!$D$11:$D$135)),DA!$D$11:$D$135),1))</f>
        <v>+III</v>
      </c>
      <c r="I27" s="9" t="str">
        <f t="array" ref="I27">INDEX(STKWp!$K$11:$K$30,IFERROR(MATCH(MIN(IF(STKWp!$D$11:$D$30&gt;AVERAGE(B27,C27),STKWp!$D$11:$D$30)),STKWp!$D$11:$D$30),1))</f>
        <v>+III</v>
      </c>
      <c r="J27" s="9" t="str">
        <f t="array" ref="J27">INDEX(BSKW!$K$11:$K$30,IFERROR(MATCH(MIN(IF(BSKW!$D$11:$D$30&gt;AVERAGE(B27,C27),BSKW!$D$11:$D$30)),BSKW!$D$11:$D$30),1))</f>
        <v>+III</v>
      </c>
      <c r="K27" s="12" t="str">
        <f t="array" ref="K27">INDEX(HTKW!$K$11:$K$30,IFERROR(MATCH(MIN(IF(HTKW!$D$11:$D$30&gt;AVERAGE(B27,C27),HTKW!$D$11:$D$30)),HTKW!$D$11:$D$30),1))</f>
        <v>+III</v>
      </c>
    </row>
    <row r="28" spans="2:11" x14ac:dyDescent="0.25">
      <c r="B28" s="8">
        <v>5.431</v>
      </c>
      <c r="C28" s="9">
        <v>5.6310000000000002</v>
      </c>
      <c r="D28" s="23" t="str">
        <f t="shared" si="0"/>
        <v>+III</v>
      </c>
      <c r="E28" s="8" t="str">
        <f t="array" ref="E28">INDEX(STPH!$O$11:$O$30,IFERROR(MATCH(MIN(IF(STPH!$D$11:$D$30&gt;AVERAGE(B28,C28),STPH!$D$11:$D$30)),STPH!$D$11:$D$30),1))</f>
        <v>+III</v>
      </c>
      <c r="F28" s="9" t="str">
        <f t="array" ref="F28">INDEX(STBI!$O$11:$O$30,IFERROR(MATCH(MIN(IF(STBI!$D$11:$D$30&gt;AVERAGE(B28,C28),STBI!$D$11:$D$30)),STBI!$D$11:$D$30),1))</f>
        <v>+III</v>
      </c>
      <c r="G28" s="9" t="str">
        <f t="array" ref="G28">INDEX(GEKB!$K$11:$K$30,IFERROR(MATCH(MIN(IF(GEKB!$D$11:$D$30&gt;AVERAGE(B28,C28),GEKB!$D$11:$D$30)),GEKB!$D$11:$D$30),1))</f>
        <v>+III</v>
      </c>
      <c r="H28" s="9" t="str">
        <f t="array" ref="H28">INDEX(DA!$K$11:$K$135,IFERROR(MATCH(MIN(IF(DA!$D$11:$D$135&gt;AVERAGE(B28,C28),DA!$D$11:$D$135)),DA!$D$11:$D$135),1))</f>
        <v>+III</v>
      </c>
      <c r="I28" s="9" t="str">
        <f t="array" ref="I28">INDEX(STKWp!$K$11:$K$30,IFERROR(MATCH(MIN(IF(STKWp!$D$11:$D$30&gt;AVERAGE(B28,C28),STKWp!$D$11:$D$30)),STKWp!$D$11:$D$30),1))</f>
        <v>+III</v>
      </c>
      <c r="J28" s="9" t="str">
        <f t="array" ref="J28">INDEX(BSKW!$K$11:$K$30,IFERROR(MATCH(MIN(IF(BSKW!$D$11:$D$30&gt;AVERAGE(B28,C28),BSKW!$D$11:$D$30)),BSKW!$D$11:$D$30),1))</f>
        <v>+III</v>
      </c>
      <c r="K28" s="12" t="str">
        <f t="array" ref="K28">INDEX(HTKW!$K$11:$K$30,IFERROR(MATCH(MIN(IF(HTKW!$D$11:$D$30&gt;AVERAGE(B28,C28),HTKW!$D$11:$D$30)),HTKW!$D$11:$D$30),1))</f>
        <v>+III</v>
      </c>
    </row>
    <row r="29" spans="2:11" x14ac:dyDescent="0.25">
      <c r="B29" s="8">
        <v>5.6310000000000002</v>
      </c>
      <c r="C29" s="9">
        <v>5.8330000000000002</v>
      </c>
      <c r="D29" s="23" t="str">
        <f t="shared" si="0"/>
        <v>+III</v>
      </c>
      <c r="E29" s="8" t="str">
        <f t="array" ref="E29">INDEX(STPH!$O$11:$O$30,IFERROR(MATCH(MIN(IF(STPH!$D$11:$D$30&gt;AVERAGE(B29,C29),STPH!$D$11:$D$30)),STPH!$D$11:$D$30),1))</f>
        <v>+III</v>
      </c>
      <c r="F29" s="9" t="str">
        <f t="array" ref="F29">INDEX(STBI!$O$11:$O$30,IFERROR(MATCH(MIN(IF(STBI!$D$11:$D$30&gt;AVERAGE(B29,C29),STBI!$D$11:$D$30)),STBI!$D$11:$D$30),1))</f>
        <v>+III</v>
      </c>
      <c r="G29" s="9" t="str">
        <f t="array" ref="G29">INDEX(GEKB!$K$11:$K$30,IFERROR(MATCH(MIN(IF(GEKB!$D$11:$D$30&gt;AVERAGE(B29,C29),GEKB!$D$11:$D$30)),GEKB!$D$11:$D$30),1))</f>
        <v>+III</v>
      </c>
      <c r="H29" s="9" t="str">
        <f t="array" ref="H29">INDEX(DA!$K$11:$K$135,IFERROR(MATCH(MIN(IF(DA!$D$11:$D$135&gt;AVERAGE(B29,C29),DA!$D$11:$D$135)),DA!$D$11:$D$135),1))</f>
        <v>+III</v>
      </c>
      <c r="I29" s="9" t="str">
        <f t="array" ref="I29">INDEX(STKWp!$K$11:$K$30,IFERROR(MATCH(MIN(IF(STKWp!$D$11:$D$30&gt;AVERAGE(B29,C29),STKWp!$D$11:$D$30)),STKWp!$D$11:$D$30),1))</f>
        <v>+III</v>
      </c>
      <c r="J29" s="9" t="str">
        <f t="array" ref="J29">INDEX(BSKW!$K$11:$K$30,IFERROR(MATCH(MIN(IF(BSKW!$D$11:$D$30&gt;AVERAGE(B29,C29),BSKW!$D$11:$D$30)),BSKW!$D$11:$D$30),1))</f>
        <v>+III</v>
      </c>
      <c r="K29" s="12" t="str">
        <f t="array" ref="K29">INDEX(HTKW!$K$11:$K$30,IFERROR(MATCH(MIN(IF(HTKW!$D$11:$D$30&gt;AVERAGE(B29,C29),HTKW!$D$11:$D$30)),HTKW!$D$11:$D$30),1))</f>
        <v>+III</v>
      </c>
    </row>
    <row r="30" spans="2:11" x14ac:dyDescent="0.25">
      <c r="B30" s="8">
        <v>5.8330000000000002</v>
      </c>
      <c r="C30" s="9">
        <v>6.03</v>
      </c>
      <c r="D30" s="23" t="str">
        <f t="shared" si="0"/>
        <v>+III</v>
      </c>
      <c r="E30" s="8" t="str">
        <f t="array" ref="E30">INDEX(STPH!$O$11:$O$30,IFERROR(MATCH(MIN(IF(STPH!$D$11:$D$30&gt;AVERAGE(B30,C30),STPH!$D$11:$D$30)),STPH!$D$11:$D$30),1))</f>
        <v>+III</v>
      </c>
      <c r="F30" s="9" t="str">
        <f t="array" ref="F30">INDEX(STBI!$O$11:$O$30,IFERROR(MATCH(MIN(IF(STBI!$D$11:$D$30&gt;AVERAGE(B30,C30),STBI!$D$11:$D$30)),STBI!$D$11:$D$30),1))</f>
        <v>+III</v>
      </c>
      <c r="G30" s="9" t="str">
        <f t="array" ref="G30">INDEX(GEKB!$K$11:$K$30,IFERROR(MATCH(MIN(IF(GEKB!$D$11:$D$30&gt;AVERAGE(B30,C30),GEKB!$D$11:$D$30)),GEKB!$D$11:$D$30),1))</f>
        <v>+III</v>
      </c>
      <c r="H30" s="9" t="str">
        <f t="array" ref="H30">INDEX(DA!$K$11:$K$135,IFERROR(MATCH(MIN(IF(DA!$D$11:$D$135&gt;AVERAGE(B30,C30),DA!$D$11:$D$135)),DA!$D$11:$D$135),1))</f>
        <v>+III</v>
      </c>
      <c r="I30" s="9" t="str">
        <f t="array" ref="I30">INDEX(STKWp!$K$11:$K$30,IFERROR(MATCH(MIN(IF(STKWp!$D$11:$D$30&gt;AVERAGE(B30,C30),STKWp!$D$11:$D$30)),STKWp!$D$11:$D$30),1))</f>
        <v>+III</v>
      </c>
      <c r="J30" s="9" t="str">
        <f t="array" ref="J30">INDEX(BSKW!$K$11:$K$30,IFERROR(MATCH(MIN(IF(BSKW!$D$11:$D$30&gt;AVERAGE(B30,C30),BSKW!$D$11:$D$30)),BSKW!$D$11:$D$30),1))</f>
        <v>+III</v>
      </c>
      <c r="K30" s="12" t="str">
        <f t="array" ref="K30">INDEX(HTKW!$K$11:$K$30,IFERROR(MATCH(MIN(IF(HTKW!$D$11:$D$30&gt;AVERAGE(B30,C30),HTKW!$D$11:$D$30)),HTKW!$D$11:$D$30),1))</f>
        <v>+III</v>
      </c>
    </row>
    <row r="31" spans="2:11" x14ac:dyDescent="0.25">
      <c r="B31" s="8">
        <v>6.03</v>
      </c>
      <c r="C31" s="9">
        <v>6.2249999999999996</v>
      </c>
      <c r="D31" s="23" t="str">
        <f t="shared" si="0"/>
        <v>+III</v>
      </c>
      <c r="E31" s="8" t="str">
        <f t="array" ref="E31">INDEX(STPH!$O$11:$O$30,IFERROR(MATCH(MIN(IF(STPH!$D$11:$D$30&gt;AVERAGE(B31,C31),STPH!$D$11:$D$30)),STPH!$D$11:$D$30),1))</f>
        <v>+III</v>
      </c>
      <c r="F31" s="9" t="str">
        <f t="array" ref="F31">INDEX(STBI!$O$11:$O$30,IFERROR(MATCH(MIN(IF(STBI!$D$11:$D$30&gt;AVERAGE(B31,C31),STBI!$D$11:$D$30)),STBI!$D$11:$D$30),1))</f>
        <v>+III</v>
      </c>
      <c r="G31" s="9" t="str">
        <f t="array" ref="G31">INDEX(GEKB!$K$11:$K$30,IFERROR(MATCH(MIN(IF(GEKB!$D$11:$D$30&gt;AVERAGE(B31,C31),GEKB!$D$11:$D$30)),GEKB!$D$11:$D$30),1))</f>
        <v>+III</v>
      </c>
      <c r="H31" s="9" t="str">
        <f t="array" ref="H31">INDEX(DA!$K$11:$K$135,IFERROR(MATCH(MIN(IF(DA!$D$11:$D$135&gt;AVERAGE(B31,C31),DA!$D$11:$D$135)),DA!$D$11:$D$135),1))</f>
        <v>+III</v>
      </c>
      <c r="I31" s="9" t="str">
        <f t="array" ref="I31">INDEX(STKWp!$K$11:$K$30,IFERROR(MATCH(MIN(IF(STKWp!$D$11:$D$30&gt;AVERAGE(B31,C31),STKWp!$D$11:$D$30)),STKWp!$D$11:$D$30),1))</f>
        <v>+III</v>
      </c>
      <c r="J31" s="9" t="str">
        <f t="array" ref="J31">INDEX(BSKW!$K$11:$K$30,IFERROR(MATCH(MIN(IF(BSKW!$D$11:$D$30&gt;AVERAGE(B31,C31),BSKW!$D$11:$D$30)),BSKW!$D$11:$D$30),1))</f>
        <v>+III</v>
      </c>
      <c r="K31" s="12" t="str">
        <f t="array" ref="K31">INDEX(HTKW!$K$11:$K$30,IFERROR(MATCH(MIN(IF(HTKW!$D$11:$D$30&gt;AVERAGE(B31,C31),HTKW!$D$11:$D$30)),HTKW!$D$11:$D$30),1))</f>
        <v>+III</v>
      </c>
    </row>
    <row r="32" spans="2:11" x14ac:dyDescent="0.25">
      <c r="B32" s="8">
        <v>6.2249999999999996</v>
      </c>
      <c r="C32" s="9">
        <v>6.4260000000000002</v>
      </c>
      <c r="D32" s="23" t="str">
        <f t="shared" si="0"/>
        <v>+III</v>
      </c>
      <c r="E32" s="8" t="str">
        <f t="array" ref="E32">INDEX(STPH!$O$11:$O$30,IFERROR(MATCH(MIN(IF(STPH!$D$11:$D$30&gt;AVERAGE(B32,C32),STPH!$D$11:$D$30)),STPH!$D$11:$D$30),1))</f>
        <v>+III</v>
      </c>
      <c r="F32" s="9" t="str">
        <f t="array" ref="F32">INDEX(STBI!$O$11:$O$30,IFERROR(MATCH(MIN(IF(STBI!$D$11:$D$30&gt;AVERAGE(B32,C32),STBI!$D$11:$D$30)),STBI!$D$11:$D$30),1))</f>
        <v>+III</v>
      </c>
      <c r="G32" s="9" t="str">
        <f t="array" ref="G32">INDEX(GEKB!$K$11:$K$30,IFERROR(MATCH(MIN(IF(GEKB!$D$11:$D$30&gt;AVERAGE(B32,C32),GEKB!$D$11:$D$30)),GEKB!$D$11:$D$30),1))</f>
        <v>+III</v>
      </c>
      <c r="H32" s="9" t="str">
        <f t="array" ref="H32">INDEX(DA!$K$11:$K$135,IFERROR(MATCH(MIN(IF(DA!$D$11:$D$135&gt;AVERAGE(B32,C32),DA!$D$11:$D$135)),DA!$D$11:$D$135),1))</f>
        <v>+III</v>
      </c>
      <c r="I32" s="9" t="str">
        <f t="array" ref="I32">INDEX(STKWp!$K$11:$K$30,IFERROR(MATCH(MIN(IF(STKWp!$D$11:$D$30&gt;AVERAGE(B32,C32),STKWp!$D$11:$D$30)),STKWp!$D$11:$D$30),1))</f>
        <v>+III</v>
      </c>
      <c r="J32" s="9" t="str">
        <f t="array" ref="J32">INDEX(BSKW!$K$11:$K$30,IFERROR(MATCH(MIN(IF(BSKW!$D$11:$D$30&gt;AVERAGE(B32,C32),BSKW!$D$11:$D$30)),BSKW!$D$11:$D$30),1))</f>
        <v>+III</v>
      </c>
      <c r="K32" s="12" t="str">
        <f t="array" ref="K32">INDEX(HTKW!$K$11:$K$30,IFERROR(MATCH(MIN(IF(HTKW!$D$11:$D$30&gt;AVERAGE(B32,C32),HTKW!$D$11:$D$30)),HTKW!$D$11:$D$30),1))</f>
        <v>+III</v>
      </c>
    </row>
    <row r="33" spans="2:11" x14ac:dyDescent="0.25">
      <c r="B33" s="8">
        <v>6.4260000000000002</v>
      </c>
      <c r="C33" s="9">
        <v>6.6280000000000001</v>
      </c>
      <c r="D33" s="23" t="str">
        <f t="shared" si="0"/>
        <v>+III</v>
      </c>
      <c r="E33" s="8" t="str">
        <f t="array" ref="E33">INDEX(STPH!$O$11:$O$30,IFERROR(MATCH(MIN(IF(STPH!$D$11:$D$30&gt;AVERAGE(B33,C33),STPH!$D$11:$D$30)),STPH!$D$11:$D$30),1))</f>
        <v>+III</v>
      </c>
      <c r="F33" s="9" t="str">
        <f t="array" ref="F33">INDEX(STBI!$O$11:$O$30,IFERROR(MATCH(MIN(IF(STBI!$D$11:$D$30&gt;AVERAGE(B33,C33),STBI!$D$11:$D$30)),STBI!$D$11:$D$30),1))</f>
        <v>+III</v>
      </c>
      <c r="G33" s="9" t="str">
        <f t="array" ref="G33">INDEX(GEKB!$K$11:$K$30,IFERROR(MATCH(MIN(IF(GEKB!$D$11:$D$30&gt;AVERAGE(B33,C33),GEKB!$D$11:$D$30)),GEKB!$D$11:$D$30),1))</f>
        <v>+III</v>
      </c>
      <c r="H33" s="9" t="str">
        <f t="array" ref="H33">INDEX(DA!$K$11:$K$135,IFERROR(MATCH(MIN(IF(DA!$D$11:$D$135&gt;AVERAGE(B33,C33),DA!$D$11:$D$135)),DA!$D$11:$D$135),1))</f>
        <v>+III</v>
      </c>
      <c r="I33" s="9" t="str">
        <f t="array" ref="I33">INDEX(STKWp!$K$11:$K$30,IFERROR(MATCH(MIN(IF(STKWp!$D$11:$D$30&gt;AVERAGE(B33,C33),STKWp!$D$11:$D$30)),STKWp!$D$11:$D$30),1))</f>
        <v>+III</v>
      </c>
      <c r="J33" s="9" t="str">
        <f t="array" ref="J33">INDEX(BSKW!$K$11:$K$30,IFERROR(MATCH(MIN(IF(BSKW!$D$11:$D$30&gt;AVERAGE(B33,C33),BSKW!$D$11:$D$30)),BSKW!$D$11:$D$30),1))</f>
        <v>+III</v>
      </c>
      <c r="K33" s="12" t="str">
        <f t="array" ref="K33">INDEX(HTKW!$K$11:$K$30,IFERROR(MATCH(MIN(IF(HTKW!$D$11:$D$30&gt;AVERAGE(B33,C33),HTKW!$D$11:$D$30)),HTKW!$D$11:$D$30),1))</f>
        <v>+III</v>
      </c>
    </row>
    <row r="34" spans="2:11" x14ac:dyDescent="0.25">
      <c r="B34" s="8">
        <v>6.6280000000000001</v>
      </c>
      <c r="C34" s="9">
        <v>6.8289999999999997</v>
      </c>
      <c r="D34" s="23" t="str">
        <f t="shared" si="0"/>
        <v>+III</v>
      </c>
      <c r="E34" s="8" t="str">
        <f t="array" ref="E34">INDEX(STPH!$O$11:$O$30,IFERROR(MATCH(MIN(IF(STPH!$D$11:$D$30&gt;AVERAGE(B34,C34),STPH!$D$11:$D$30)),STPH!$D$11:$D$30),1))</f>
        <v>+III</v>
      </c>
      <c r="F34" s="9" t="str">
        <f t="array" ref="F34">INDEX(STBI!$O$11:$O$30,IFERROR(MATCH(MIN(IF(STBI!$D$11:$D$30&gt;AVERAGE(B34,C34),STBI!$D$11:$D$30)),STBI!$D$11:$D$30),1))</f>
        <v>+III</v>
      </c>
      <c r="G34" s="9" t="str">
        <f t="array" ref="G34">INDEX(GEKB!$K$11:$K$30,IFERROR(MATCH(MIN(IF(GEKB!$D$11:$D$30&gt;AVERAGE(B34,C34),GEKB!$D$11:$D$30)),GEKB!$D$11:$D$30),1))</f>
        <v>+III</v>
      </c>
      <c r="H34" s="9" t="str">
        <f t="array" ref="H34">INDEX(DA!$K$11:$K$135,IFERROR(MATCH(MIN(IF(DA!$D$11:$D$135&gt;AVERAGE(B34,C34),DA!$D$11:$D$135)),DA!$D$11:$D$135),1))</f>
        <v>+III</v>
      </c>
      <c r="I34" s="9" t="str">
        <f t="array" ref="I34">INDEX(STKWp!$K$11:$K$30,IFERROR(MATCH(MIN(IF(STKWp!$D$11:$D$30&gt;AVERAGE(B34,C34),STKWp!$D$11:$D$30)),STKWp!$D$11:$D$30),1))</f>
        <v>+III</v>
      </c>
      <c r="J34" s="9" t="str">
        <f t="array" ref="J34">INDEX(BSKW!$K$11:$K$30,IFERROR(MATCH(MIN(IF(BSKW!$D$11:$D$30&gt;AVERAGE(B34,C34),BSKW!$D$11:$D$30)),BSKW!$D$11:$D$30),1))</f>
        <v>+III</v>
      </c>
      <c r="K34" s="12" t="str">
        <f t="array" ref="K34">INDEX(HTKW!$K$11:$K$30,IFERROR(MATCH(MIN(IF(HTKW!$D$11:$D$30&gt;AVERAGE(B34,C34),HTKW!$D$11:$D$30)),HTKW!$D$11:$D$30),1))</f>
        <v>+III</v>
      </c>
    </row>
    <row r="35" spans="2:11" x14ac:dyDescent="0.25">
      <c r="B35" s="8">
        <v>6.8289999999999997</v>
      </c>
      <c r="C35" s="9">
        <v>7.0270000000000001</v>
      </c>
      <c r="D35" s="23" t="str">
        <f t="shared" si="0"/>
        <v>+III</v>
      </c>
      <c r="E35" s="8" t="str">
        <f t="array" ref="E35">INDEX(STPH!$O$11:$O$30,IFERROR(MATCH(MIN(IF(STPH!$D$11:$D$30&gt;AVERAGE(B35,C35),STPH!$D$11:$D$30)),STPH!$D$11:$D$30),1))</f>
        <v>+III</v>
      </c>
      <c r="F35" s="9" t="str">
        <f t="array" ref="F35">INDEX(STBI!$O$11:$O$30,IFERROR(MATCH(MIN(IF(STBI!$D$11:$D$30&gt;AVERAGE(B35,C35),STBI!$D$11:$D$30)),STBI!$D$11:$D$30),1))</f>
        <v>+III</v>
      </c>
      <c r="G35" s="9" t="str">
        <f t="array" ref="G35">INDEX(GEKB!$K$11:$K$30,IFERROR(MATCH(MIN(IF(GEKB!$D$11:$D$30&gt;AVERAGE(B35,C35),GEKB!$D$11:$D$30)),GEKB!$D$11:$D$30),1))</f>
        <v>+III</v>
      </c>
      <c r="H35" s="9" t="str">
        <f t="array" ref="H35">INDEX(DA!$K$11:$K$135,IFERROR(MATCH(MIN(IF(DA!$D$11:$D$135&gt;AVERAGE(B35,C35),DA!$D$11:$D$135)),DA!$D$11:$D$135),1))</f>
        <v>+III</v>
      </c>
      <c r="I35" s="9" t="str">
        <f t="array" ref="I35">INDEX(STKWp!$K$11:$K$30,IFERROR(MATCH(MIN(IF(STKWp!$D$11:$D$30&gt;AVERAGE(B35,C35),STKWp!$D$11:$D$30)),STKWp!$D$11:$D$30),1))</f>
        <v>+III</v>
      </c>
      <c r="J35" s="9" t="str">
        <f t="array" ref="J35">INDEX(BSKW!$K$11:$K$30,IFERROR(MATCH(MIN(IF(BSKW!$D$11:$D$30&gt;AVERAGE(B35,C35),BSKW!$D$11:$D$30)),BSKW!$D$11:$D$30),1))</f>
        <v>+III</v>
      </c>
      <c r="K35" s="12" t="str">
        <f t="array" ref="K35">INDEX(HTKW!$K$11:$K$30,IFERROR(MATCH(MIN(IF(HTKW!$D$11:$D$30&gt;AVERAGE(B35,C35),HTKW!$D$11:$D$30)),HTKW!$D$11:$D$30),1))</f>
        <v>+III</v>
      </c>
    </row>
    <row r="36" spans="2:11" x14ac:dyDescent="0.25">
      <c r="B36" s="8">
        <v>7.0270000000000001</v>
      </c>
      <c r="C36" s="9">
        <v>7.2210000000000001</v>
      </c>
      <c r="D36" s="23" t="str">
        <f t="shared" si="0"/>
        <v>+I</v>
      </c>
      <c r="E36" s="8" t="str">
        <f t="array" ref="E36">INDEX(STPH!$O$11:$O$30,IFERROR(MATCH(MIN(IF(STPH!$D$11:$D$30&gt;AVERAGE(B36,C36),STPH!$D$11:$D$30)),STPH!$D$11:$D$30),1))</f>
        <v>+III</v>
      </c>
      <c r="F36" s="9" t="str">
        <f t="array" ref="F36">INDEX(STBI!$O$11:$O$30,IFERROR(MATCH(MIN(IF(STBI!$D$11:$D$30&gt;AVERAGE(B36,C36),STBI!$D$11:$D$30)),STBI!$D$11:$D$30),1))</f>
        <v>+III</v>
      </c>
      <c r="G36" s="9" t="str">
        <f t="array" ref="G36">INDEX(GEKB!$K$11:$K$30,IFERROR(MATCH(MIN(IF(GEKB!$D$11:$D$30&gt;AVERAGE(B36,C36),GEKB!$D$11:$D$30)),GEKB!$D$11:$D$30),1))</f>
        <v>+III</v>
      </c>
      <c r="H36" s="9" t="str">
        <f t="array" ref="H36">INDEX(DA!$K$11:$K$135,IFERROR(MATCH(MIN(IF(DA!$D$11:$D$135&gt;AVERAGE(B36,C36),DA!$D$11:$D$135)),DA!$D$11:$D$135),1))</f>
        <v>+I</v>
      </c>
      <c r="I36" s="9" t="str">
        <f t="array" ref="I36">INDEX(STKWp!$K$11:$K$30,IFERROR(MATCH(MIN(IF(STKWp!$D$11:$D$30&gt;AVERAGE(B36,C36),STKWp!$D$11:$D$30)),STKWp!$D$11:$D$30),1))</f>
        <v>+III</v>
      </c>
      <c r="J36" s="9" t="str">
        <f t="array" ref="J36">INDEX(BSKW!$K$11:$K$30,IFERROR(MATCH(MIN(IF(BSKW!$D$11:$D$30&gt;AVERAGE(B36,C36),BSKW!$D$11:$D$30)),BSKW!$D$11:$D$30),1))</f>
        <v>+III</v>
      </c>
      <c r="K36" s="12" t="str">
        <f t="array" ref="K36">INDEX(HTKW!$K$11:$K$30,IFERROR(MATCH(MIN(IF(HTKW!$D$11:$D$30&gt;AVERAGE(B36,C36),HTKW!$D$11:$D$30)),HTKW!$D$11:$D$30),1))</f>
        <v>+III</v>
      </c>
    </row>
    <row r="37" spans="2:11" x14ac:dyDescent="0.25">
      <c r="B37" s="8">
        <v>7.2210000000000001</v>
      </c>
      <c r="C37" s="9">
        <v>7.4210000000000003</v>
      </c>
      <c r="D37" s="23" t="str">
        <f t="shared" si="0"/>
        <v>+I</v>
      </c>
      <c r="E37" s="8" t="str">
        <f t="array" ref="E37">INDEX(STPH!$O$11:$O$30,IFERROR(MATCH(MIN(IF(STPH!$D$11:$D$30&gt;AVERAGE(B37,C37),STPH!$D$11:$D$30)),STPH!$D$11:$D$30),1))</f>
        <v>+III</v>
      </c>
      <c r="F37" s="9" t="str">
        <f t="array" ref="F37">INDEX(STBI!$O$11:$O$30,IFERROR(MATCH(MIN(IF(STBI!$D$11:$D$30&gt;AVERAGE(B37,C37),STBI!$D$11:$D$30)),STBI!$D$11:$D$30),1))</f>
        <v>+III</v>
      </c>
      <c r="G37" s="9" t="str">
        <f t="array" ref="G37">INDEX(GEKB!$K$11:$K$30,IFERROR(MATCH(MIN(IF(GEKB!$D$11:$D$30&gt;AVERAGE(B37,C37),GEKB!$D$11:$D$30)),GEKB!$D$11:$D$30),1))</f>
        <v>+III</v>
      </c>
      <c r="H37" s="9" t="str">
        <f t="array" ref="H37">INDEX(DA!$K$11:$K$135,IFERROR(MATCH(MIN(IF(DA!$D$11:$D$135&gt;AVERAGE(B37,C37),DA!$D$11:$D$135)),DA!$D$11:$D$135),1))</f>
        <v>+I</v>
      </c>
      <c r="I37" s="9" t="str">
        <f t="array" ref="I37">INDEX(STKWp!$K$11:$K$30,IFERROR(MATCH(MIN(IF(STKWp!$D$11:$D$30&gt;AVERAGE(B37,C37),STKWp!$D$11:$D$30)),STKWp!$D$11:$D$30),1))</f>
        <v>+III</v>
      </c>
      <c r="J37" s="9" t="str">
        <f t="array" ref="J37">INDEX(BSKW!$K$11:$K$30,IFERROR(MATCH(MIN(IF(BSKW!$D$11:$D$30&gt;AVERAGE(B37,C37),BSKW!$D$11:$D$30)),BSKW!$D$11:$D$30),1))</f>
        <v>+III</v>
      </c>
      <c r="K37" s="12" t="str">
        <f t="array" ref="K37">INDEX(HTKW!$K$11:$K$30,IFERROR(MATCH(MIN(IF(HTKW!$D$11:$D$30&gt;AVERAGE(B37,C37),HTKW!$D$11:$D$30)),HTKW!$D$11:$D$30),1))</f>
        <v>+III</v>
      </c>
    </row>
    <row r="38" spans="2:11" x14ac:dyDescent="0.25">
      <c r="B38" s="8">
        <v>7.4210000000000003</v>
      </c>
      <c r="C38" s="9">
        <v>7.6280000000000001</v>
      </c>
      <c r="D38" s="23" t="str">
        <f t="shared" si="0"/>
        <v>+III</v>
      </c>
      <c r="E38" s="8" t="str">
        <f t="array" ref="E38">INDEX(STPH!$O$11:$O$30,IFERROR(MATCH(MIN(IF(STPH!$D$11:$D$30&gt;AVERAGE(B38,C38),STPH!$D$11:$D$30)),STPH!$D$11:$D$30),1))</f>
        <v>+III</v>
      </c>
      <c r="F38" s="9" t="str">
        <f t="array" ref="F38">INDEX(STBI!$O$11:$O$30,IFERROR(MATCH(MIN(IF(STBI!$D$11:$D$30&gt;AVERAGE(B38,C38),STBI!$D$11:$D$30)),STBI!$D$11:$D$30),1))</f>
        <v>+III</v>
      </c>
      <c r="G38" s="9" t="str">
        <f t="array" ref="G38">INDEX(GEKB!$K$11:$K$30,IFERROR(MATCH(MIN(IF(GEKB!$D$11:$D$30&gt;AVERAGE(B38,C38),GEKB!$D$11:$D$30)),GEKB!$D$11:$D$30),1))</f>
        <v>+III</v>
      </c>
      <c r="H38" s="9" t="str">
        <f t="array" ref="H38">INDEX(DA!$K$11:$K$135,IFERROR(MATCH(MIN(IF(DA!$D$11:$D$135&gt;AVERAGE(B38,C38),DA!$D$11:$D$135)),DA!$D$11:$D$135),1))</f>
        <v>+III</v>
      </c>
      <c r="I38" s="9" t="str">
        <f t="array" ref="I38">INDEX(STKWp!$K$11:$K$30,IFERROR(MATCH(MIN(IF(STKWp!$D$11:$D$30&gt;AVERAGE(B38,C38),STKWp!$D$11:$D$30)),STKWp!$D$11:$D$30),1))</f>
        <v>+III</v>
      </c>
      <c r="J38" s="9" t="str">
        <f t="array" ref="J38">INDEX(BSKW!$K$11:$K$30,IFERROR(MATCH(MIN(IF(BSKW!$D$11:$D$30&gt;AVERAGE(B38,C38),BSKW!$D$11:$D$30)),BSKW!$D$11:$D$30),1))</f>
        <v>+III</v>
      </c>
      <c r="K38" s="12" t="str">
        <f t="array" ref="K38">INDEX(HTKW!$K$11:$K$30,IFERROR(MATCH(MIN(IF(HTKW!$D$11:$D$30&gt;AVERAGE(B38,C38),HTKW!$D$11:$D$30)),HTKW!$D$11:$D$30),1))</f>
        <v>+III</v>
      </c>
    </row>
    <row r="39" spans="2:11" x14ac:dyDescent="0.25">
      <c r="B39" s="8">
        <v>7.6280000000000001</v>
      </c>
      <c r="C39" s="9">
        <v>7.8339999999999996</v>
      </c>
      <c r="D39" s="23" t="str">
        <f t="shared" si="0"/>
        <v>+III</v>
      </c>
      <c r="E39" s="8" t="str">
        <f t="array" ref="E39">INDEX(STPH!$O$11:$O$30,IFERROR(MATCH(MIN(IF(STPH!$D$11:$D$30&gt;AVERAGE(B39,C39),STPH!$D$11:$D$30)),STPH!$D$11:$D$30),1))</f>
        <v>+III</v>
      </c>
      <c r="F39" s="9" t="str">
        <f t="array" ref="F39">INDEX(STBI!$O$11:$O$30,IFERROR(MATCH(MIN(IF(STBI!$D$11:$D$30&gt;AVERAGE(B39,C39),STBI!$D$11:$D$30)),STBI!$D$11:$D$30),1))</f>
        <v>+III</v>
      </c>
      <c r="G39" s="9" t="str">
        <f t="array" ref="G39">INDEX(GEKB!$K$11:$K$30,IFERROR(MATCH(MIN(IF(GEKB!$D$11:$D$30&gt;AVERAGE(B39,C39),GEKB!$D$11:$D$30)),GEKB!$D$11:$D$30),1))</f>
        <v>+III</v>
      </c>
      <c r="H39" s="9" t="str">
        <f t="array" ref="H39">INDEX(DA!$K$11:$K$135,IFERROR(MATCH(MIN(IF(DA!$D$11:$D$135&gt;AVERAGE(B39,C39),DA!$D$11:$D$135)),DA!$D$11:$D$135),1))</f>
        <v>+III</v>
      </c>
      <c r="I39" s="9" t="str">
        <f t="array" ref="I39">INDEX(STKWp!$K$11:$K$30,IFERROR(MATCH(MIN(IF(STKWp!$D$11:$D$30&gt;AVERAGE(B39,C39),STKWp!$D$11:$D$30)),STKWp!$D$11:$D$30),1))</f>
        <v>+III</v>
      </c>
      <c r="J39" s="9" t="str">
        <f t="array" ref="J39">INDEX(BSKW!$K$11:$K$30,IFERROR(MATCH(MIN(IF(BSKW!$D$11:$D$30&gt;AVERAGE(B39,C39),BSKW!$D$11:$D$30)),BSKW!$D$11:$D$30),1))</f>
        <v>+III</v>
      </c>
      <c r="K39" s="12" t="str">
        <f t="array" ref="K39">INDEX(HTKW!$K$11:$K$30,IFERROR(MATCH(MIN(IF(HTKW!$D$11:$D$30&gt;AVERAGE(B39,C39),HTKW!$D$11:$D$30)),HTKW!$D$11:$D$30),1))</f>
        <v>+III</v>
      </c>
    </row>
    <row r="40" spans="2:11" x14ac:dyDescent="0.25">
      <c r="B40" s="8">
        <v>7.8339999999999996</v>
      </c>
      <c r="C40" s="9">
        <v>8.032</v>
      </c>
      <c r="D40" s="23" t="str">
        <f t="shared" si="0"/>
        <v>+III</v>
      </c>
      <c r="E40" s="8" t="str">
        <f t="array" ref="E40">INDEX(STPH!$O$11:$O$30,IFERROR(MATCH(MIN(IF(STPH!$D$11:$D$30&gt;AVERAGE(B40,C40),STPH!$D$11:$D$30)),STPH!$D$11:$D$30),1))</f>
        <v>+III</v>
      </c>
      <c r="F40" s="9" t="str">
        <f t="array" ref="F40">INDEX(STBI!$O$11:$O$30,IFERROR(MATCH(MIN(IF(STBI!$D$11:$D$30&gt;AVERAGE(B40,C40),STBI!$D$11:$D$30)),STBI!$D$11:$D$30),1))</f>
        <v>+III</v>
      </c>
      <c r="G40" s="9" t="str">
        <f t="array" ref="G40">INDEX(GEKB!$K$11:$K$30,IFERROR(MATCH(MIN(IF(GEKB!$D$11:$D$30&gt;AVERAGE(B40,C40),GEKB!$D$11:$D$30)),GEKB!$D$11:$D$30),1))</f>
        <v>+III</v>
      </c>
      <c r="H40" s="9" t="str">
        <f t="array" ref="H40">INDEX(DA!$K$11:$K$135,IFERROR(MATCH(MIN(IF(DA!$D$11:$D$135&gt;AVERAGE(B40,C40),DA!$D$11:$D$135)),DA!$D$11:$D$135),1))</f>
        <v>+III</v>
      </c>
      <c r="I40" s="9" t="str">
        <f t="array" ref="I40">INDEX(STKWp!$K$11:$K$30,IFERROR(MATCH(MIN(IF(STKWp!$D$11:$D$30&gt;AVERAGE(B40,C40),STKWp!$D$11:$D$30)),STKWp!$D$11:$D$30),1))</f>
        <v>+III</v>
      </c>
      <c r="J40" s="9" t="str">
        <f t="array" ref="J40">INDEX(BSKW!$K$11:$K$30,IFERROR(MATCH(MIN(IF(BSKW!$D$11:$D$30&gt;AVERAGE(B40,C40),BSKW!$D$11:$D$30)),BSKW!$D$11:$D$30),1))</f>
        <v>+III</v>
      </c>
      <c r="K40" s="12" t="str">
        <f t="array" ref="K40">INDEX(HTKW!$K$11:$K$30,IFERROR(MATCH(MIN(IF(HTKW!$D$11:$D$30&gt;AVERAGE(B40,C40),HTKW!$D$11:$D$30)),HTKW!$D$11:$D$30),1))</f>
        <v>+III</v>
      </c>
    </row>
    <row r="41" spans="2:11" x14ac:dyDescent="0.25">
      <c r="B41" s="8">
        <v>8.032</v>
      </c>
      <c r="C41" s="9">
        <v>8.2260000000000009</v>
      </c>
      <c r="D41" s="23" t="str">
        <f t="shared" si="0"/>
        <v>+III</v>
      </c>
      <c r="E41" s="8" t="str">
        <f t="array" ref="E41">INDEX(STPH!$O$11:$O$30,IFERROR(MATCH(MIN(IF(STPH!$D$11:$D$30&gt;AVERAGE(B41,C41),STPH!$D$11:$D$30)),STPH!$D$11:$D$30),1))</f>
        <v>+III</v>
      </c>
      <c r="F41" s="9" t="str">
        <f t="array" ref="F41">INDEX(STBI!$O$11:$O$30,IFERROR(MATCH(MIN(IF(STBI!$D$11:$D$30&gt;AVERAGE(B41,C41),STBI!$D$11:$D$30)),STBI!$D$11:$D$30),1))</f>
        <v>+III</v>
      </c>
      <c r="G41" s="9" t="str">
        <f t="array" ref="G41">INDEX(GEKB!$K$11:$K$30,IFERROR(MATCH(MIN(IF(GEKB!$D$11:$D$30&gt;AVERAGE(B41,C41),GEKB!$D$11:$D$30)),GEKB!$D$11:$D$30),1))</f>
        <v>+III</v>
      </c>
      <c r="H41" s="9" t="str">
        <f t="array" ref="H41">INDEX(DA!$K$11:$K$135,IFERROR(MATCH(MIN(IF(DA!$D$11:$D$135&gt;AVERAGE(B41,C41),DA!$D$11:$D$135)),DA!$D$11:$D$135),1))</f>
        <v>+III</v>
      </c>
      <c r="I41" s="9" t="str">
        <f t="array" ref="I41">INDEX(STKWp!$K$11:$K$30,IFERROR(MATCH(MIN(IF(STKWp!$D$11:$D$30&gt;AVERAGE(B41,C41),STKWp!$D$11:$D$30)),STKWp!$D$11:$D$30),1))</f>
        <v>+III</v>
      </c>
      <c r="J41" s="9" t="str">
        <f t="array" ref="J41">INDEX(BSKW!$K$11:$K$30,IFERROR(MATCH(MIN(IF(BSKW!$D$11:$D$30&gt;AVERAGE(B41,C41),BSKW!$D$11:$D$30)),BSKW!$D$11:$D$30),1))</f>
        <v>+III</v>
      </c>
      <c r="K41" s="12" t="str">
        <f t="array" ref="K41">INDEX(HTKW!$K$11:$K$30,IFERROR(MATCH(MIN(IF(HTKW!$D$11:$D$30&gt;AVERAGE(B41,C41),HTKW!$D$11:$D$30)),HTKW!$D$11:$D$30),1))</f>
        <v>+III</v>
      </c>
    </row>
    <row r="42" spans="2:11" x14ac:dyDescent="0.25">
      <c r="B42" s="8">
        <v>8.2260000000000009</v>
      </c>
      <c r="C42" s="9">
        <v>8.4260000000000002</v>
      </c>
      <c r="D42" s="23" t="str">
        <f t="shared" si="0"/>
        <v>+III</v>
      </c>
      <c r="E42" s="8" t="str">
        <f t="array" ref="E42">INDEX(STPH!$O$11:$O$30,IFERROR(MATCH(MIN(IF(STPH!$D$11:$D$30&gt;AVERAGE(B42,C42),STPH!$D$11:$D$30)),STPH!$D$11:$D$30),1))</f>
        <v>+III</v>
      </c>
      <c r="F42" s="9" t="str">
        <f t="array" ref="F42">INDEX(STBI!$O$11:$O$30,IFERROR(MATCH(MIN(IF(STBI!$D$11:$D$30&gt;AVERAGE(B42,C42),STBI!$D$11:$D$30)),STBI!$D$11:$D$30),1))</f>
        <v>+III</v>
      </c>
      <c r="G42" s="9" t="str">
        <f t="array" ref="G42">INDEX(GEKB!$K$11:$K$30,IFERROR(MATCH(MIN(IF(GEKB!$D$11:$D$30&gt;AVERAGE(B42,C42),GEKB!$D$11:$D$30)),GEKB!$D$11:$D$30),1))</f>
        <v>+III</v>
      </c>
      <c r="H42" s="9" t="str">
        <f t="array" ref="H42">INDEX(DA!$K$11:$K$135,IFERROR(MATCH(MIN(IF(DA!$D$11:$D$135&gt;AVERAGE(B42,C42),DA!$D$11:$D$135)),DA!$D$11:$D$135),1))</f>
        <v>+III</v>
      </c>
      <c r="I42" s="9" t="str">
        <f t="array" ref="I42">INDEX(STKWp!$K$11:$K$30,IFERROR(MATCH(MIN(IF(STKWp!$D$11:$D$30&gt;AVERAGE(B42,C42),STKWp!$D$11:$D$30)),STKWp!$D$11:$D$30),1))</f>
        <v>+III</v>
      </c>
      <c r="J42" s="9" t="str">
        <f t="array" ref="J42">INDEX(BSKW!$K$11:$K$30,IFERROR(MATCH(MIN(IF(BSKW!$D$11:$D$30&gt;AVERAGE(B42,C42),BSKW!$D$11:$D$30)),BSKW!$D$11:$D$30),1))</f>
        <v>+III</v>
      </c>
      <c r="K42" s="12" t="str">
        <f t="array" ref="K42">INDEX(HTKW!$K$11:$K$30,IFERROR(MATCH(MIN(IF(HTKW!$D$11:$D$30&gt;AVERAGE(B42,C42),HTKW!$D$11:$D$30)),HTKW!$D$11:$D$30),1))</f>
        <v>+III</v>
      </c>
    </row>
    <row r="43" spans="2:11" x14ac:dyDescent="0.25">
      <c r="B43" s="8">
        <v>8.4260000000000002</v>
      </c>
      <c r="C43" s="9">
        <v>8.6270000000000007</v>
      </c>
      <c r="D43" s="23" t="str">
        <f t="shared" si="0"/>
        <v>+III</v>
      </c>
      <c r="E43" s="8" t="str">
        <f t="array" ref="E43">INDEX(STPH!$O$11:$O$30,IFERROR(MATCH(MIN(IF(STPH!$D$11:$D$30&gt;AVERAGE(B43,C43),STPH!$D$11:$D$30)),STPH!$D$11:$D$30),1))</f>
        <v>+III</v>
      </c>
      <c r="F43" s="9" t="str">
        <f t="array" ref="F43">INDEX(STBI!$O$11:$O$30,IFERROR(MATCH(MIN(IF(STBI!$D$11:$D$30&gt;AVERAGE(B43,C43),STBI!$D$11:$D$30)),STBI!$D$11:$D$30),1))</f>
        <v>+III</v>
      </c>
      <c r="G43" s="9" t="str">
        <f t="array" ref="G43">INDEX(GEKB!$K$11:$K$30,IFERROR(MATCH(MIN(IF(GEKB!$D$11:$D$30&gt;AVERAGE(B43,C43),GEKB!$D$11:$D$30)),GEKB!$D$11:$D$30),1))</f>
        <v>+III</v>
      </c>
      <c r="H43" s="9" t="str">
        <f t="array" ref="H43">INDEX(DA!$K$11:$K$135,IFERROR(MATCH(MIN(IF(DA!$D$11:$D$135&gt;AVERAGE(B43,C43),DA!$D$11:$D$135)),DA!$D$11:$D$135),1))</f>
        <v>+III</v>
      </c>
      <c r="I43" s="9" t="str">
        <f t="array" ref="I43">INDEX(STKWp!$K$11:$K$30,IFERROR(MATCH(MIN(IF(STKWp!$D$11:$D$30&gt;AVERAGE(B43,C43),STKWp!$D$11:$D$30)),STKWp!$D$11:$D$30),1))</f>
        <v>+III</v>
      </c>
      <c r="J43" s="9" t="str">
        <f t="array" ref="J43">INDEX(BSKW!$K$11:$K$30,IFERROR(MATCH(MIN(IF(BSKW!$D$11:$D$30&gt;AVERAGE(B43,C43),BSKW!$D$11:$D$30)),BSKW!$D$11:$D$30),1))</f>
        <v>+III</v>
      </c>
      <c r="K43" s="12" t="str">
        <f t="array" ref="K43">INDEX(HTKW!$K$11:$K$30,IFERROR(MATCH(MIN(IF(HTKW!$D$11:$D$30&gt;AVERAGE(B43,C43),HTKW!$D$11:$D$30)),HTKW!$D$11:$D$30),1))</f>
        <v>+III</v>
      </c>
    </row>
    <row r="44" spans="2:11" x14ac:dyDescent="0.25">
      <c r="B44" s="8">
        <v>8.6270000000000007</v>
      </c>
      <c r="C44" s="9">
        <v>8.8070000000000004</v>
      </c>
      <c r="D44" s="23" t="str">
        <f t="shared" si="0"/>
        <v>+III</v>
      </c>
      <c r="E44" s="8" t="str">
        <f t="array" ref="E44">INDEX(STPH!$O$11:$O$30,IFERROR(MATCH(MIN(IF(STPH!$D$11:$D$30&gt;AVERAGE(B44,C44),STPH!$D$11:$D$30)),STPH!$D$11:$D$30),1))</f>
        <v>+III</v>
      </c>
      <c r="F44" s="9" t="str">
        <f t="array" ref="F44">INDEX(STBI!$O$11:$O$30,IFERROR(MATCH(MIN(IF(STBI!$D$11:$D$30&gt;AVERAGE(B44,C44),STBI!$D$11:$D$30)),STBI!$D$11:$D$30),1))</f>
        <v>+III</v>
      </c>
      <c r="G44" s="9" t="str">
        <f t="array" ref="G44">INDEX(GEKB!$K$11:$K$30,IFERROR(MATCH(MIN(IF(GEKB!$D$11:$D$30&gt;AVERAGE(B44,C44),GEKB!$D$11:$D$30)),GEKB!$D$11:$D$30),1))</f>
        <v>+III</v>
      </c>
      <c r="H44" s="9" t="str">
        <f t="array" ref="H44">INDEX(DA!$K$11:$K$135,IFERROR(MATCH(MIN(IF(DA!$D$11:$D$135&gt;AVERAGE(B44,C44),DA!$D$11:$D$135)),DA!$D$11:$D$135),1))</f>
        <v>+III</v>
      </c>
      <c r="I44" s="9" t="str">
        <f t="array" ref="I44">INDEX(STKWp!$K$11:$K$30,IFERROR(MATCH(MIN(IF(STKWp!$D$11:$D$30&gt;AVERAGE(B44,C44),STKWp!$D$11:$D$30)),STKWp!$D$11:$D$30),1))</f>
        <v>+III</v>
      </c>
      <c r="J44" s="9" t="str">
        <f t="array" ref="J44">INDEX(BSKW!$K$11:$K$30,IFERROR(MATCH(MIN(IF(BSKW!$D$11:$D$30&gt;AVERAGE(B44,C44),BSKW!$D$11:$D$30)),BSKW!$D$11:$D$30),1))</f>
        <v>+III</v>
      </c>
      <c r="K44" s="12" t="str">
        <f t="array" ref="K44">INDEX(HTKW!$K$11:$K$30,IFERROR(MATCH(MIN(IF(HTKW!$D$11:$D$30&gt;AVERAGE(B44,C44),HTKW!$D$11:$D$30)),HTKW!$D$11:$D$30),1))</f>
        <v>+III</v>
      </c>
    </row>
    <row r="45" spans="2:11" x14ac:dyDescent="0.25">
      <c r="B45" s="8">
        <v>8.8070000000000004</v>
      </c>
      <c r="C45" s="9">
        <v>8.9670000000000005</v>
      </c>
      <c r="D45" s="23" t="str">
        <f t="shared" si="0"/>
        <v>+III</v>
      </c>
      <c r="E45" s="8" t="str">
        <f t="array" ref="E45">INDEX(STPH!$O$11:$O$30,IFERROR(MATCH(MIN(IF(STPH!$D$11:$D$30&gt;AVERAGE(B45,C45),STPH!$D$11:$D$30)),STPH!$D$11:$D$30),1))</f>
        <v>+III</v>
      </c>
      <c r="F45" s="9" t="str">
        <f t="array" ref="F45">INDEX(STBI!$O$11:$O$30,IFERROR(MATCH(MIN(IF(STBI!$D$11:$D$30&gt;AVERAGE(B45,C45),STBI!$D$11:$D$30)),STBI!$D$11:$D$30),1))</f>
        <v>+III</v>
      </c>
      <c r="G45" s="9" t="str">
        <f t="array" ref="G45">INDEX(GEKB!$K$11:$K$30,IFERROR(MATCH(MIN(IF(GEKB!$D$11:$D$30&gt;AVERAGE(B45,C45),GEKB!$D$11:$D$30)),GEKB!$D$11:$D$30),1))</f>
        <v>+III</v>
      </c>
      <c r="H45" s="9" t="str">
        <f t="array" ref="H45">INDEX(DA!$K$11:$K$135,IFERROR(MATCH(MIN(IF(DA!$D$11:$D$135&gt;AVERAGE(B45,C45),DA!$D$11:$D$135)),DA!$D$11:$D$135),1))</f>
        <v>+III</v>
      </c>
      <c r="I45" s="9" t="str">
        <f t="array" ref="I45">INDEX(STKWp!$K$11:$K$30,IFERROR(MATCH(MIN(IF(STKWp!$D$11:$D$30&gt;AVERAGE(B45,C45),STKWp!$D$11:$D$30)),STKWp!$D$11:$D$30),1))</f>
        <v>+III</v>
      </c>
      <c r="J45" s="9" t="str">
        <f t="array" ref="J45">INDEX(BSKW!$K$11:$K$30,IFERROR(MATCH(MIN(IF(BSKW!$D$11:$D$30&gt;AVERAGE(B45,C45),BSKW!$D$11:$D$30)),BSKW!$D$11:$D$30),1))</f>
        <v>+III</v>
      </c>
      <c r="K45" s="12" t="str">
        <f t="array" ref="K45">INDEX(HTKW!$K$11:$K$30,IFERROR(MATCH(MIN(IF(HTKW!$D$11:$D$30&gt;AVERAGE(B45,C45),HTKW!$D$11:$D$30)),HTKW!$D$11:$D$30),1))</f>
        <v>+III</v>
      </c>
    </row>
    <row r="46" spans="2:11" x14ac:dyDescent="0.25">
      <c r="B46" s="8">
        <v>8.9670000000000005</v>
      </c>
      <c r="C46" s="9">
        <v>9.1289999999999996</v>
      </c>
      <c r="D46" s="23" t="str">
        <f t="shared" si="0"/>
        <v>+III</v>
      </c>
      <c r="E46" s="8" t="str">
        <f t="array" ref="E46">INDEX(STPH!$O$11:$O$30,IFERROR(MATCH(MIN(IF(STPH!$D$11:$D$30&gt;AVERAGE(B46,C46),STPH!$D$11:$D$30)),STPH!$D$11:$D$30),1))</f>
        <v>+III</v>
      </c>
      <c r="F46" s="9" t="str">
        <f t="array" ref="F46">INDEX(STBI!$O$11:$O$30,IFERROR(MATCH(MIN(IF(STBI!$D$11:$D$30&gt;AVERAGE(B46,C46),STBI!$D$11:$D$30)),STBI!$D$11:$D$30),1))</f>
        <v>+III</v>
      </c>
      <c r="G46" s="9" t="str">
        <f t="array" ref="G46">INDEX(GEKB!$K$11:$K$30,IFERROR(MATCH(MIN(IF(GEKB!$D$11:$D$30&gt;AVERAGE(B46,C46),GEKB!$D$11:$D$30)),GEKB!$D$11:$D$30),1))</f>
        <v>+III</v>
      </c>
      <c r="H46" s="9" t="str">
        <f t="array" ref="H46">INDEX(DA!$K$11:$K$135,IFERROR(MATCH(MIN(IF(DA!$D$11:$D$135&gt;AVERAGE(B46,C46),DA!$D$11:$D$135)),DA!$D$11:$D$135),1))</f>
        <v>+III</v>
      </c>
      <c r="I46" s="9" t="str">
        <f t="array" ref="I46">INDEX(STKWp!$K$11:$K$30,IFERROR(MATCH(MIN(IF(STKWp!$D$11:$D$30&gt;AVERAGE(B46,C46),STKWp!$D$11:$D$30)),STKWp!$D$11:$D$30),1))</f>
        <v>+III</v>
      </c>
      <c r="J46" s="9" t="str">
        <f t="array" ref="J46">INDEX(BSKW!$K$11:$K$30,IFERROR(MATCH(MIN(IF(BSKW!$D$11:$D$30&gt;AVERAGE(B46,C46),BSKW!$D$11:$D$30)),BSKW!$D$11:$D$30),1))</f>
        <v>+III</v>
      </c>
      <c r="K46" s="12" t="str">
        <f t="array" ref="K46">INDEX(HTKW!$K$11:$K$30,IFERROR(MATCH(MIN(IF(HTKW!$D$11:$D$30&gt;AVERAGE(B46,C46),HTKW!$D$11:$D$30)),HTKW!$D$11:$D$30),1))</f>
        <v>+III</v>
      </c>
    </row>
    <row r="47" spans="2:11" x14ac:dyDescent="0.25">
      <c r="B47" s="8">
        <v>9.1289999999999996</v>
      </c>
      <c r="C47" s="9">
        <v>9.2859999999999996</v>
      </c>
      <c r="D47" s="23" t="str">
        <f t="shared" si="0"/>
        <v>+III</v>
      </c>
      <c r="E47" s="8" t="str">
        <f t="array" ref="E47">INDEX(STPH!$O$11:$O$30,IFERROR(MATCH(MIN(IF(STPH!$D$11:$D$30&gt;AVERAGE(B47,C47),STPH!$D$11:$D$30)),STPH!$D$11:$D$30),1))</f>
        <v>+III</v>
      </c>
      <c r="F47" s="9" t="str">
        <f t="array" ref="F47">INDEX(STBI!$O$11:$O$30,IFERROR(MATCH(MIN(IF(STBI!$D$11:$D$30&gt;AVERAGE(B47,C47),STBI!$D$11:$D$30)),STBI!$D$11:$D$30),1))</f>
        <v>+III</v>
      </c>
      <c r="G47" s="9" t="str">
        <f t="array" ref="G47">INDEX(GEKB!$K$11:$K$30,IFERROR(MATCH(MIN(IF(GEKB!$D$11:$D$30&gt;AVERAGE(B47,C47),GEKB!$D$11:$D$30)),GEKB!$D$11:$D$30),1))</f>
        <v>+III</v>
      </c>
      <c r="H47" s="9" t="str">
        <f t="array" ref="H47">INDEX(DA!$K$11:$K$135,IFERROR(MATCH(MIN(IF(DA!$D$11:$D$135&gt;AVERAGE(B47,C47),DA!$D$11:$D$135)),DA!$D$11:$D$135),1))</f>
        <v>+III</v>
      </c>
      <c r="I47" s="9" t="str">
        <f t="array" ref="I47">INDEX(STKWp!$K$11:$K$30,IFERROR(MATCH(MIN(IF(STKWp!$D$11:$D$30&gt;AVERAGE(B47,C47),STKWp!$D$11:$D$30)),STKWp!$D$11:$D$30),1))</f>
        <v>+III</v>
      </c>
      <c r="J47" s="9" t="str">
        <f t="array" ref="J47">INDEX(BSKW!$K$11:$K$30,IFERROR(MATCH(MIN(IF(BSKW!$D$11:$D$30&gt;AVERAGE(B47,C47),BSKW!$D$11:$D$30)),BSKW!$D$11:$D$30),1))</f>
        <v>+III</v>
      </c>
      <c r="K47" s="12" t="str">
        <f t="array" ref="K47">INDEX(HTKW!$K$11:$K$30,IFERROR(MATCH(MIN(IF(HTKW!$D$11:$D$30&gt;AVERAGE(B47,C47),HTKW!$D$11:$D$30)),HTKW!$D$11:$D$30),1))</f>
        <v>+III</v>
      </c>
    </row>
    <row r="48" spans="2:11" x14ac:dyDescent="0.25">
      <c r="B48" s="8">
        <v>9.2859999999999996</v>
      </c>
      <c r="C48" s="9">
        <v>9.4410000000000007</v>
      </c>
      <c r="D48" s="23" t="str">
        <f t="shared" si="0"/>
        <v>+III</v>
      </c>
      <c r="E48" s="8" t="str">
        <f t="array" ref="E48">INDEX(STPH!$O$11:$O$30,IFERROR(MATCH(MIN(IF(STPH!$D$11:$D$30&gt;AVERAGE(B48,C48),STPH!$D$11:$D$30)),STPH!$D$11:$D$30),1))</f>
        <v>+III</v>
      </c>
      <c r="F48" s="9" t="str">
        <f t="array" ref="F48">INDEX(STBI!$O$11:$O$30,IFERROR(MATCH(MIN(IF(STBI!$D$11:$D$30&gt;AVERAGE(B48,C48),STBI!$D$11:$D$30)),STBI!$D$11:$D$30),1))</f>
        <v>+III</v>
      </c>
      <c r="G48" s="9" t="str">
        <f t="array" ref="G48">INDEX(GEKB!$K$11:$K$30,IFERROR(MATCH(MIN(IF(GEKB!$D$11:$D$30&gt;AVERAGE(B48,C48),GEKB!$D$11:$D$30)),GEKB!$D$11:$D$30),1))</f>
        <v>+III</v>
      </c>
      <c r="H48" s="9" t="str">
        <f t="array" ref="H48">INDEX(DA!$K$11:$K$135,IFERROR(MATCH(MIN(IF(DA!$D$11:$D$135&gt;AVERAGE(B48,C48),DA!$D$11:$D$135)),DA!$D$11:$D$135),1))</f>
        <v>+III</v>
      </c>
      <c r="I48" s="9" t="str">
        <f t="array" ref="I48">INDEX(STKWp!$K$11:$K$30,IFERROR(MATCH(MIN(IF(STKWp!$D$11:$D$30&gt;AVERAGE(B48,C48),STKWp!$D$11:$D$30)),STKWp!$D$11:$D$30),1))</f>
        <v>+III</v>
      </c>
      <c r="J48" s="9" t="str">
        <f t="array" ref="J48">INDEX(BSKW!$K$11:$K$30,IFERROR(MATCH(MIN(IF(BSKW!$D$11:$D$30&gt;AVERAGE(B48,C48),BSKW!$D$11:$D$30)),BSKW!$D$11:$D$30),1))</f>
        <v>+III</v>
      </c>
      <c r="K48" s="12" t="str">
        <f t="array" ref="K48">INDEX(HTKW!$K$11:$K$30,IFERROR(MATCH(MIN(IF(HTKW!$D$11:$D$30&gt;AVERAGE(B48,C48),HTKW!$D$11:$D$30)),HTKW!$D$11:$D$30),1))</f>
        <v>+III</v>
      </c>
    </row>
    <row r="49" spans="2:11" x14ac:dyDescent="0.25">
      <c r="B49" s="8">
        <v>9.4410000000000007</v>
      </c>
      <c r="C49" s="9">
        <v>9.5960000000000001</v>
      </c>
      <c r="D49" s="23" t="str">
        <f t="shared" si="0"/>
        <v>+III</v>
      </c>
      <c r="E49" s="8" t="str">
        <f t="array" ref="E49">INDEX(STPH!$O$11:$O$30,IFERROR(MATCH(MIN(IF(STPH!$D$11:$D$30&gt;AVERAGE(B49,C49),STPH!$D$11:$D$30)),STPH!$D$11:$D$30),1))</f>
        <v>+III</v>
      </c>
      <c r="F49" s="9" t="str">
        <f t="array" ref="F49">INDEX(STBI!$O$11:$O$30,IFERROR(MATCH(MIN(IF(STBI!$D$11:$D$30&gt;AVERAGE(B49,C49),STBI!$D$11:$D$30)),STBI!$D$11:$D$30),1))</f>
        <v>+III</v>
      </c>
      <c r="G49" s="9" t="str">
        <f t="array" ref="G49">INDEX(GEKB!$K$11:$K$30,IFERROR(MATCH(MIN(IF(GEKB!$D$11:$D$30&gt;AVERAGE(B49,C49),GEKB!$D$11:$D$30)),GEKB!$D$11:$D$30),1))</f>
        <v>+III</v>
      </c>
      <c r="H49" s="9" t="str">
        <f t="array" ref="H49">INDEX(DA!$K$11:$K$135,IFERROR(MATCH(MIN(IF(DA!$D$11:$D$135&gt;AVERAGE(B49,C49),DA!$D$11:$D$135)),DA!$D$11:$D$135),1))</f>
        <v>+III</v>
      </c>
      <c r="I49" s="9" t="str">
        <f t="array" ref="I49">INDEX(STKWp!$K$11:$K$30,IFERROR(MATCH(MIN(IF(STKWp!$D$11:$D$30&gt;AVERAGE(B49,C49),STKWp!$D$11:$D$30)),STKWp!$D$11:$D$30),1))</f>
        <v>+III</v>
      </c>
      <c r="J49" s="9" t="str">
        <f t="array" ref="J49">INDEX(BSKW!$K$11:$K$30,IFERROR(MATCH(MIN(IF(BSKW!$D$11:$D$30&gt;AVERAGE(B49,C49),BSKW!$D$11:$D$30)),BSKW!$D$11:$D$30),1))</f>
        <v>+III</v>
      </c>
      <c r="K49" s="12" t="str">
        <f t="array" ref="K49">INDEX(HTKW!$K$11:$K$30,IFERROR(MATCH(MIN(IF(HTKW!$D$11:$D$30&gt;AVERAGE(B49,C49),HTKW!$D$11:$D$30)),HTKW!$D$11:$D$30),1))</f>
        <v>+III</v>
      </c>
    </row>
    <row r="50" spans="2:11" x14ac:dyDescent="0.25">
      <c r="B50" s="8">
        <v>9.5960000000000001</v>
      </c>
      <c r="C50" s="9">
        <v>9.7509999999999994</v>
      </c>
      <c r="D50" s="23" t="str">
        <f t="shared" si="0"/>
        <v>+III</v>
      </c>
      <c r="E50" s="8" t="str">
        <f t="array" ref="E50">INDEX(STPH!$O$11:$O$30,IFERROR(MATCH(MIN(IF(STPH!$D$11:$D$30&gt;AVERAGE(B50,C50),STPH!$D$11:$D$30)),STPH!$D$11:$D$30),1))</f>
        <v>+III</v>
      </c>
      <c r="F50" s="9" t="str">
        <f t="array" ref="F50">INDEX(STBI!$O$11:$O$30,IFERROR(MATCH(MIN(IF(STBI!$D$11:$D$30&gt;AVERAGE(B50,C50),STBI!$D$11:$D$30)),STBI!$D$11:$D$30),1))</f>
        <v>+III</v>
      </c>
      <c r="G50" s="9" t="str">
        <f t="array" ref="G50">INDEX(GEKB!$K$11:$K$30,IFERROR(MATCH(MIN(IF(GEKB!$D$11:$D$30&gt;AVERAGE(B50,C50),GEKB!$D$11:$D$30)),GEKB!$D$11:$D$30),1))</f>
        <v>+III</v>
      </c>
      <c r="H50" s="9" t="str">
        <f t="array" ref="H50">INDEX(DA!$K$11:$K$135,IFERROR(MATCH(MIN(IF(DA!$D$11:$D$135&gt;AVERAGE(B50,C50),DA!$D$11:$D$135)),DA!$D$11:$D$135),1))</f>
        <v>+III</v>
      </c>
      <c r="I50" s="9" t="str">
        <f t="array" ref="I50">INDEX(STKWp!$K$11:$K$30,IFERROR(MATCH(MIN(IF(STKWp!$D$11:$D$30&gt;AVERAGE(B50,C50),STKWp!$D$11:$D$30)),STKWp!$D$11:$D$30),1))</f>
        <v>+III</v>
      </c>
      <c r="J50" s="9" t="str">
        <f t="array" ref="J50">INDEX(BSKW!$K$11:$K$30,IFERROR(MATCH(MIN(IF(BSKW!$D$11:$D$30&gt;AVERAGE(B50,C50),BSKW!$D$11:$D$30)),BSKW!$D$11:$D$30),1))</f>
        <v>+III</v>
      </c>
      <c r="K50" s="12" t="str">
        <f t="array" ref="K50">INDEX(HTKW!$K$11:$K$30,IFERROR(MATCH(MIN(IF(HTKW!$D$11:$D$30&gt;AVERAGE(B50,C50),HTKW!$D$11:$D$30)),HTKW!$D$11:$D$30),1))</f>
        <v>+III</v>
      </c>
    </row>
    <row r="51" spans="2:11" x14ac:dyDescent="0.25">
      <c r="B51" s="8">
        <v>9.7509999999999994</v>
      </c>
      <c r="C51" s="9">
        <v>9.9060000000000006</v>
      </c>
      <c r="D51" s="23" t="str">
        <f t="shared" si="0"/>
        <v>+III</v>
      </c>
      <c r="E51" s="8" t="str">
        <f t="array" ref="E51">INDEX(STPH!$O$11:$O$30,IFERROR(MATCH(MIN(IF(STPH!$D$11:$D$30&gt;AVERAGE(B51,C51),STPH!$D$11:$D$30)),STPH!$D$11:$D$30),1))</f>
        <v>+III</v>
      </c>
      <c r="F51" s="9" t="str">
        <f t="array" ref="F51">INDEX(STBI!$O$11:$O$30,IFERROR(MATCH(MIN(IF(STBI!$D$11:$D$30&gt;AVERAGE(B51,C51),STBI!$D$11:$D$30)),STBI!$D$11:$D$30),1))</f>
        <v>+III</v>
      </c>
      <c r="G51" s="9" t="str">
        <f t="array" ref="G51">INDEX(GEKB!$K$11:$K$30,IFERROR(MATCH(MIN(IF(GEKB!$D$11:$D$30&gt;AVERAGE(B51,C51),GEKB!$D$11:$D$30)),GEKB!$D$11:$D$30),1))</f>
        <v>+III</v>
      </c>
      <c r="H51" s="9" t="str">
        <f t="array" ref="H51">INDEX(DA!$K$11:$K$135,IFERROR(MATCH(MIN(IF(DA!$D$11:$D$135&gt;AVERAGE(B51,C51),DA!$D$11:$D$135)),DA!$D$11:$D$135),1))</f>
        <v>+III</v>
      </c>
      <c r="I51" s="9" t="str">
        <f t="array" ref="I51">INDEX(STKWp!$K$11:$K$30,IFERROR(MATCH(MIN(IF(STKWp!$D$11:$D$30&gt;AVERAGE(B51,C51),STKWp!$D$11:$D$30)),STKWp!$D$11:$D$30),1))</f>
        <v>+III</v>
      </c>
      <c r="J51" s="9" t="str">
        <f t="array" ref="J51">INDEX(BSKW!$K$11:$K$30,IFERROR(MATCH(MIN(IF(BSKW!$D$11:$D$30&gt;AVERAGE(B51,C51),BSKW!$D$11:$D$30)),BSKW!$D$11:$D$30),1))</f>
        <v>+III</v>
      </c>
      <c r="K51" s="12" t="str">
        <f t="array" ref="K51">INDEX(HTKW!$K$11:$K$30,IFERROR(MATCH(MIN(IF(HTKW!$D$11:$D$30&gt;AVERAGE(B51,C51),HTKW!$D$11:$D$30)),HTKW!$D$11:$D$30),1))</f>
        <v>+III</v>
      </c>
    </row>
    <row r="52" spans="2:11" x14ac:dyDescent="0.25">
      <c r="B52" s="8">
        <v>9.9060000000000006</v>
      </c>
      <c r="C52" s="9">
        <v>10.057</v>
      </c>
      <c r="D52" s="23" t="str">
        <f t="shared" si="0"/>
        <v>+III</v>
      </c>
      <c r="E52" s="8" t="str">
        <f t="array" ref="E52">INDEX(STPH!$O$11:$O$30,IFERROR(MATCH(MIN(IF(STPH!$D$11:$D$30&gt;AVERAGE(B52,C52),STPH!$D$11:$D$30)),STPH!$D$11:$D$30),1))</f>
        <v>+III</v>
      </c>
      <c r="F52" s="9" t="str">
        <f t="array" ref="F52">INDEX(STBI!$O$11:$O$30,IFERROR(MATCH(MIN(IF(STBI!$D$11:$D$30&gt;AVERAGE(B52,C52),STBI!$D$11:$D$30)),STBI!$D$11:$D$30),1))</f>
        <v>+III</v>
      </c>
      <c r="G52" s="9" t="str">
        <f t="array" ref="G52">INDEX(GEKB!$K$11:$K$30,IFERROR(MATCH(MIN(IF(GEKB!$D$11:$D$30&gt;AVERAGE(B52,C52),GEKB!$D$11:$D$30)),GEKB!$D$11:$D$30),1))</f>
        <v>+III</v>
      </c>
      <c r="H52" s="9" t="str">
        <f t="array" ref="H52">INDEX(DA!$K$11:$K$135,IFERROR(MATCH(MIN(IF(DA!$D$11:$D$135&gt;AVERAGE(B52,C52),DA!$D$11:$D$135)),DA!$D$11:$D$135),1))</f>
        <v>+III</v>
      </c>
      <c r="I52" s="9" t="str">
        <f t="array" ref="I52">INDEX(STKWp!$K$11:$K$30,IFERROR(MATCH(MIN(IF(STKWp!$D$11:$D$30&gt;AVERAGE(B52,C52),STKWp!$D$11:$D$30)),STKWp!$D$11:$D$30),1))</f>
        <v>+III</v>
      </c>
      <c r="J52" s="9" t="str">
        <f t="array" ref="J52">INDEX(BSKW!$K$11:$K$30,IFERROR(MATCH(MIN(IF(BSKW!$D$11:$D$30&gt;AVERAGE(B52,C52),BSKW!$D$11:$D$30)),BSKW!$D$11:$D$30),1))</f>
        <v>+III</v>
      </c>
      <c r="K52" s="12" t="str">
        <f t="array" ref="K52">INDEX(HTKW!$K$11:$K$30,IFERROR(MATCH(MIN(IF(HTKW!$D$11:$D$30&gt;AVERAGE(B52,C52),HTKW!$D$11:$D$30)),HTKW!$D$11:$D$30),1))</f>
        <v>+III</v>
      </c>
    </row>
    <row r="53" spans="2:11" x14ac:dyDescent="0.25">
      <c r="B53" s="8">
        <v>10.057</v>
      </c>
      <c r="C53" s="9">
        <v>10.206</v>
      </c>
      <c r="D53" s="23" t="str">
        <f t="shared" si="0"/>
        <v>+III</v>
      </c>
      <c r="E53" s="8" t="str">
        <f t="array" ref="E53">INDEX(STPH!$O$11:$O$30,IFERROR(MATCH(MIN(IF(STPH!$D$11:$D$30&gt;AVERAGE(B53,C53),STPH!$D$11:$D$30)),STPH!$D$11:$D$30),1))</f>
        <v>+III</v>
      </c>
      <c r="F53" s="9" t="str">
        <f t="array" ref="F53">INDEX(STBI!$O$11:$O$30,IFERROR(MATCH(MIN(IF(STBI!$D$11:$D$30&gt;AVERAGE(B53,C53),STBI!$D$11:$D$30)),STBI!$D$11:$D$30),1))</f>
        <v>+III</v>
      </c>
      <c r="G53" s="9" t="str">
        <f t="array" ref="G53">INDEX(GEKB!$K$11:$K$30,IFERROR(MATCH(MIN(IF(GEKB!$D$11:$D$30&gt;AVERAGE(B53,C53),GEKB!$D$11:$D$30)),GEKB!$D$11:$D$30),1))</f>
        <v>+III</v>
      </c>
      <c r="H53" s="9" t="str">
        <f t="array" ref="H53">INDEX(DA!$K$11:$K$135,IFERROR(MATCH(MIN(IF(DA!$D$11:$D$135&gt;AVERAGE(B53,C53),DA!$D$11:$D$135)),DA!$D$11:$D$135),1))</f>
        <v>+III</v>
      </c>
      <c r="I53" s="9" t="str">
        <f t="array" ref="I53">INDEX(STKWp!$K$11:$K$30,IFERROR(MATCH(MIN(IF(STKWp!$D$11:$D$30&gt;AVERAGE(B53,C53),STKWp!$D$11:$D$30)),STKWp!$D$11:$D$30),1))</f>
        <v>+III</v>
      </c>
      <c r="J53" s="9" t="str">
        <f t="array" ref="J53">INDEX(BSKW!$K$11:$K$30,IFERROR(MATCH(MIN(IF(BSKW!$D$11:$D$30&gt;AVERAGE(B53,C53),BSKW!$D$11:$D$30)),BSKW!$D$11:$D$30),1))</f>
        <v>+III</v>
      </c>
      <c r="K53" s="12" t="str">
        <f t="array" ref="K53">INDEX(HTKW!$K$11:$K$30,IFERROR(MATCH(MIN(IF(HTKW!$D$11:$D$30&gt;AVERAGE(B53,C53),HTKW!$D$11:$D$30)),HTKW!$D$11:$D$30),1))</f>
        <v>+III</v>
      </c>
    </row>
    <row r="54" spans="2:11" x14ac:dyDescent="0.25">
      <c r="B54" s="8">
        <v>10.206</v>
      </c>
      <c r="C54" s="9">
        <v>10.351000000000001</v>
      </c>
      <c r="D54" s="23" t="str">
        <f t="shared" si="0"/>
        <v>+III</v>
      </c>
      <c r="E54" s="8" t="str">
        <f t="array" ref="E54">INDEX(STPH!$O$11:$O$30,IFERROR(MATCH(MIN(IF(STPH!$D$11:$D$30&gt;AVERAGE(B54,C54),STPH!$D$11:$D$30)),STPH!$D$11:$D$30),1))</f>
        <v>+III</v>
      </c>
      <c r="F54" s="9" t="str">
        <f t="array" ref="F54">INDEX(STBI!$O$11:$O$30,IFERROR(MATCH(MIN(IF(STBI!$D$11:$D$30&gt;AVERAGE(B54,C54),STBI!$D$11:$D$30)),STBI!$D$11:$D$30),1))</f>
        <v>+III</v>
      </c>
      <c r="G54" s="9" t="str">
        <f t="array" ref="G54">INDEX(GEKB!$K$11:$K$30,IFERROR(MATCH(MIN(IF(GEKB!$D$11:$D$30&gt;AVERAGE(B54,C54),GEKB!$D$11:$D$30)),GEKB!$D$11:$D$30),1))</f>
        <v>+III</v>
      </c>
      <c r="H54" s="9" t="str">
        <f t="array" ref="H54">INDEX(DA!$K$11:$K$135,IFERROR(MATCH(MIN(IF(DA!$D$11:$D$135&gt;AVERAGE(B54,C54),DA!$D$11:$D$135)),DA!$D$11:$D$135),1))</f>
        <v>+III</v>
      </c>
      <c r="I54" s="9" t="str">
        <f t="array" ref="I54">INDEX(STKWp!$K$11:$K$30,IFERROR(MATCH(MIN(IF(STKWp!$D$11:$D$30&gt;AVERAGE(B54,C54),STKWp!$D$11:$D$30)),STKWp!$D$11:$D$30),1))</f>
        <v>+III</v>
      </c>
      <c r="J54" s="9" t="str">
        <f t="array" ref="J54">INDEX(BSKW!$K$11:$K$30,IFERROR(MATCH(MIN(IF(BSKW!$D$11:$D$30&gt;AVERAGE(B54,C54),BSKW!$D$11:$D$30)),BSKW!$D$11:$D$30),1))</f>
        <v>+III</v>
      </c>
      <c r="K54" s="12" t="str">
        <f t="array" ref="K54">INDEX(HTKW!$K$11:$K$30,IFERROR(MATCH(MIN(IF(HTKW!$D$11:$D$30&gt;AVERAGE(B54,C54),HTKW!$D$11:$D$30)),HTKW!$D$11:$D$30),1))</f>
        <v>+III</v>
      </c>
    </row>
    <row r="55" spans="2:11" x14ac:dyDescent="0.25">
      <c r="B55" s="8">
        <v>10.351000000000001</v>
      </c>
      <c r="C55" s="9">
        <v>10.496</v>
      </c>
      <c r="D55" s="23" t="str">
        <f t="shared" si="0"/>
        <v>+III</v>
      </c>
      <c r="E55" s="8" t="str">
        <f t="array" ref="E55">INDEX(STPH!$O$11:$O$30,IFERROR(MATCH(MIN(IF(STPH!$D$11:$D$30&gt;AVERAGE(B55,C55),STPH!$D$11:$D$30)),STPH!$D$11:$D$30),1))</f>
        <v>+III</v>
      </c>
      <c r="F55" s="9" t="str">
        <f t="array" ref="F55">INDEX(STBI!$O$11:$O$30,IFERROR(MATCH(MIN(IF(STBI!$D$11:$D$30&gt;AVERAGE(B55,C55),STBI!$D$11:$D$30)),STBI!$D$11:$D$30),1))</f>
        <v>+III</v>
      </c>
      <c r="G55" s="9" t="str">
        <f t="array" ref="G55">INDEX(GEKB!$K$11:$K$30,IFERROR(MATCH(MIN(IF(GEKB!$D$11:$D$30&gt;AVERAGE(B55,C55),GEKB!$D$11:$D$30)),GEKB!$D$11:$D$30),1))</f>
        <v>+III</v>
      </c>
      <c r="H55" s="9" t="str">
        <f t="array" ref="H55">INDEX(DA!$K$11:$K$135,IFERROR(MATCH(MIN(IF(DA!$D$11:$D$135&gt;AVERAGE(B55,C55),DA!$D$11:$D$135)),DA!$D$11:$D$135),1))</f>
        <v>+III</v>
      </c>
      <c r="I55" s="9" t="str">
        <f t="array" ref="I55">INDEX(STKWp!$K$11:$K$30,IFERROR(MATCH(MIN(IF(STKWp!$D$11:$D$30&gt;AVERAGE(B55,C55),STKWp!$D$11:$D$30)),STKWp!$D$11:$D$30),1))</f>
        <v>+III</v>
      </c>
      <c r="J55" s="9" t="str">
        <f t="array" ref="J55">INDEX(BSKW!$K$11:$K$30,IFERROR(MATCH(MIN(IF(BSKW!$D$11:$D$30&gt;AVERAGE(B55,C55),BSKW!$D$11:$D$30)),BSKW!$D$11:$D$30),1))</f>
        <v>+III</v>
      </c>
      <c r="K55" s="12" t="str">
        <f t="array" ref="K55">INDEX(HTKW!$K$11:$K$30,IFERROR(MATCH(MIN(IF(HTKW!$D$11:$D$30&gt;AVERAGE(B55,C55),HTKW!$D$11:$D$30)),HTKW!$D$11:$D$30),1))</f>
        <v>+III</v>
      </c>
    </row>
    <row r="56" spans="2:11" x14ac:dyDescent="0.25">
      <c r="B56" s="8">
        <v>10.496</v>
      </c>
      <c r="C56" s="9">
        <v>10.646000000000001</v>
      </c>
      <c r="D56" s="23" t="str">
        <f t="shared" si="0"/>
        <v>+III</v>
      </c>
      <c r="E56" s="8" t="str">
        <f t="array" ref="E56">INDEX(STPH!$O$11:$O$30,IFERROR(MATCH(MIN(IF(STPH!$D$11:$D$30&gt;AVERAGE(B56,C56),STPH!$D$11:$D$30)),STPH!$D$11:$D$30),1))</f>
        <v>+III</v>
      </c>
      <c r="F56" s="9" t="str">
        <f t="array" ref="F56">INDEX(STBI!$O$11:$O$30,IFERROR(MATCH(MIN(IF(STBI!$D$11:$D$30&gt;AVERAGE(B56,C56),STBI!$D$11:$D$30)),STBI!$D$11:$D$30),1))</f>
        <v>+III</v>
      </c>
      <c r="G56" s="9" t="str">
        <f t="array" ref="G56">INDEX(GEKB!$K$11:$K$30,IFERROR(MATCH(MIN(IF(GEKB!$D$11:$D$30&gt;AVERAGE(B56,C56),GEKB!$D$11:$D$30)),GEKB!$D$11:$D$30),1))</f>
        <v>+III</v>
      </c>
      <c r="H56" s="9" t="str">
        <f t="array" ref="H56">INDEX(DA!$K$11:$K$135,IFERROR(MATCH(MIN(IF(DA!$D$11:$D$135&gt;AVERAGE(B56,C56),DA!$D$11:$D$135)),DA!$D$11:$D$135),1))</f>
        <v>+III</v>
      </c>
      <c r="I56" s="9" t="str">
        <f t="array" ref="I56">INDEX(STKWp!$K$11:$K$30,IFERROR(MATCH(MIN(IF(STKWp!$D$11:$D$30&gt;AVERAGE(B56,C56),STKWp!$D$11:$D$30)),STKWp!$D$11:$D$30),1))</f>
        <v>+III</v>
      </c>
      <c r="J56" s="9" t="str">
        <f t="array" ref="J56">INDEX(BSKW!$K$11:$K$30,IFERROR(MATCH(MIN(IF(BSKW!$D$11:$D$30&gt;AVERAGE(B56,C56),BSKW!$D$11:$D$30)),BSKW!$D$11:$D$30),1))</f>
        <v>+III</v>
      </c>
      <c r="K56" s="12" t="str">
        <f t="array" ref="K56">INDEX(HTKW!$K$11:$K$30,IFERROR(MATCH(MIN(IF(HTKW!$D$11:$D$30&gt;AVERAGE(B56,C56),HTKW!$D$11:$D$30)),HTKW!$D$11:$D$30),1))</f>
        <v>+III</v>
      </c>
    </row>
    <row r="57" spans="2:11" x14ac:dyDescent="0.25">
      <c r="B57" s="8">
        <v>10.646000000000001</v>
      </c>
      <c r="C57" s="9">
        <v>10.795999999999999</v>
      </c>
      <c r="D57" s="23" t="str">
        <f t="shared" si="0"/>
        <v>+III</v>
      </c>
      <c r="E57" s="8" t="str">
        <f t="array" ref="E57">INDEX(STPH!$O$11:$O$30,IFERROR(MATCH(MIN(IF(STPH!$D$11:$D$30&gt;AVERAGE(B57,C57),STPH!$D$11:$D$30)),STPH!$D$11:$D$30),1))</f>
        <v>+III</v>
      </c>
      <c r="F57" s="9" t="str">
        <f t="array" ref="F57">INDEX(STBI!$O$11:$O$30,IFERROR(MATCH(MIN(IF(STBI!$D$11:$D$30&gt;AVERAGE(B57,C57),STBI!$D$11:$D$30)),STBI!$D$11:$D$30),1))</f>
        <v>+III</v>
      </c>
      <c r="G57" s="9" t="str">
        <f t="array" ref="G57">INDEX(GEKB!$K$11:$K$30,IFERROR(MATCH(MIN(IF(GEKB!$D$11:$D$30&gt;AVERAGE(B57,C57),GEKB!$D$11:$D$30)),GEKB!$D$11:$D$30),1))</f>
        <v>+III</v>
      </c>
      <c r="H57" s="9" t="str">
        <f t="array" ref="H57">INDEX(DA!$K$11:$K$135,IFERROR(MATCH(MIN(IF(DA!$D$11:$D$135&gt;AVERAGE(B57,C57),DA!$D$11:$D$135)),DA!$D$11:$D$135),1))</f>
        <v>+III</v>
      </c>
      <c r="I57" s="9" t="str">
        <f t="array" ref="I57">INDEX(STKWp!$K$11:$K$30,IFERROR(MATCH(MIN(IF(STKWp!$D$11:$D$30&gt;AVERAGE(B57,C57),STKWp!$D$11:$D$30)),STKWp!$D$11:$D$30),1))</f>
        <v>+III</v>
      </c>
      <c r="J57" s="9" t="str">
        <f t="array" ref="J57">INDEX(BSKW!$K$11:$K$30,IFERROR(MATCH(MIN(IF(BSKW!$D$11:$D$30&gt;AVERAGE(B57,C57),BSKW!$D$11:$D$30)),BSKW!$D$11:$D$30),1))</f>
        <v>+III</v>
      </c>
      <c r="K57" s="12" t="str">
        <f t="array" ref="K57">INDEX(HTKW!$K$11:$K$30,IFERROR(MATCH(MIN(IF(HTKW!$D$11:$D$30&gt;AVERAGE(B57,C57),HTKW!$D$11:$D$30)),HTKW!$D$11:$D$30),1))</f>
        <v>+III</v>
      </c>
    </row>
    <row r="58" spans="2:11" x14ac:dyDescent="0.25">
      <c r="B58" s="8">
        <v>10.795999999999999</v>
      </c>
      <c r="C58" s="9">
        <v>10.946999999999999</v>
      </c>
      <c r="D58" s="23" t="str">
        <f t="shared" si="0"/>
        <v>+III</v>
      </c>
      <c r="E58" s="8" t="str">
        <f t="array" ref="E58">INDEX(STPH!$O$11:$O$30,IFERROR(MATCH(MIN(IF(STPH!$D$11:$D$30&gt;AVERAGE(B58,C58),STPH!$D$11:$D$30)),STPH!$D$11:$D$30),1))</f>
        <v>+III</v>
      </c>
      <c r="F58" s="9" t="str">
        <f t="array" ref="F58">INDEX(STBI!$O$11:$O$30,IFERROR(MATCH(MIN(IF(STBI!$D$11:$D$30&gt;AVERAGE(B58,C58),STBI!$D$11:$D$30)),STBI!$D$11:$D$30),1))</f>
        <v>+III</v>
      </c>
      <c r="G58" s="9" t="str">
        <f t="array" ref="G58">INDEX(GEKB!$K$11:$K$30,IFERROR(MATCH(MIN(IF(GEKB!$D$11:$D$30&gt;AVERAGE(B58,C58),GEKB!$D$11:$D$30)),GEKB!$D$11:$D$30),1))</f>
        <v>+III</v>
      </c>
      <c r="H58" s="9" t="str">
        <f t="array" ref="H58">INDEX(DA!$K$11:$K$135,IFERROR(MATCH(MIN(IF(DA!$D$11:$D$135&gt;AVERAGE(B58,C58),DA!$D$11:$D$135)),DA!$D$11:$D$135),1))</f>
        <v>+III</v>
      </c>
      <c r="I58" s="9" t="str">
        <f t="array" ref="I58">INDEX(STKWp!$K$11:$K$30,IFERROR(MATCH(MIN(IF(STKWp!$D$11:$D$30&gt;AVERAGE(B58,C58),STKWp!$D$11:$D$30)),STKWp!$D$11:$D$30),1))</f>
        <v>+III</v>
      </c>
      <c r="J58" s="9" t="str">
        <f t="array" ref="J58">INDEX(BSKW!$K$11:$K$30,IFERROR(MATCH(MIN(IF(BSKW!$D$11:$D$30&gt;AVERAGE(B58,C58),BSKW!$D$11:$D$30)),BSKW!$D$11:$D$30),1))</f>
        <v>+III</v>
      </c>
      <c r="K58" s="12" t="str">
        <f t="array" ref="K58">INDEX(HTKW!$K$11:$K$30,IFERROR(MATCH(MIN(IF(HTKW!$D$11:$D$30&gt;AVERAGE(B58,C58),HTKW!$D$11:$D$30)),HTKW!$D$11:$D$30),1))</f>
        <v>+III</v>
      </c>
    </row>
    <row r="59" spans="2:11" x14ac:dyDescent="0.25">
      <c r="B59" s="8">
        <v>10.946999999999999</v>
      </c>
      <c r="C59" s="9">
        <v>11.101000000000001</v>
      </c>
      <c r="D59" s="23" t="str">
        <f t="shared" si="0"/>
        <v>+III</v>
      </c>
      <c r="E59" s="8" t="str">
        <f t="array" ref="E59">INDEX(STPH!$O$11:$O$30,IFERROR(MATCH(MIN(IF(STPH!$D$11:$D$30&gt;AVERAGE(B59,C59),STPH!$D$11:$D$30)),STPH!$D$11:$D$30),1))</f>
        <v>+III</v>
      </c>
      <c r="F59" s="9" t="str">
        <f t="array" ref="F59">INDEX(STBI!$O$11:$O$30,IFERROR(MATCH(MIN(IF(STBI!$D$11:$D$30&gt;AVERAGE(B59,C59),STBI!$D$11:$D$30)),STBI!$D$11:$D$30),1))</f>
        <v>+III</v>
      </c>
      <c r="G59" s="9" t="str">
        <f t="array" ref="G59">INDEX(GEKB!$K$11:$K$30,IFERROR(MATCH(MIN(IF(GEKB!$D$11:$D$30&gt;AVERAGE(B59,C59),GEKB!$D$11:$D$30)),GEKB!$D$11:$D$30),1))</f>
        <v>+III</v>
      </c>
      <c r="H59" s="9" t="str">
        <f t="array" ref="H59">INDEX(DA!$K$11:$K$135,IFERROR(MATCH(MIN(IF(DA!$D$11:$D$135&gt;AVERAGE(B59,C59),DA!$D$11:$D$135)),DA!$D$11:$D$135),1))</f>
        <v>+III</v>
      </c>
      <c r="I59" s="9" t="str">
        <f t="array" ref="I59">INDEX(STKWp!$K$11:$K$30,IFERROR(MATCH(MIN(IF(STKWp!$D$11:$D$30&gt;AVERAGE(B59,C59),STKWp!$D$11:$D$30)),STKWp!$D$11:$D$30),1))</f>
        <v>+III</v>
      </c>
      <c r="J59" s="9" t="str">
        <f t="array" ref="J59">INDEX(BSKW!$K$11:$K$30,IFERROR(MATCH(MIN(IF(BSKW!$D$11:$D$30&gt;AVERAGE(B59,C59),BSKW!$D$11:$D$30)),BSKW!$D$11:$D$30),1))</f>
        <v>+III</v>
      </c>
      <c r="K59" s="12" t="str">
        <f t="array" ref="K59">INDEX(HTKW!$K$11:$K$30,IFERROR(MATCH(MIN(IF(HTKW!$D$11:$D$30&gt;AVERAGE(B59,C59),HTKW!$D$11:$D$30)),HTKW!$D$11:$D$30),1))</f>
        <v>+III</v>
      </c>
    </row>
    <row r="60" spans="2:11" x14ac:dyDescent="0.25">
      <c r="B60" s="8">
        <v>11.101000000000001</v>
      </c>
      <c r="C60" s="9">
        <v>11.256</v>
      </c>
      <c r="D60" s="23" t="str">
        <f t="shared" si="0"/>
        <v>+III</v>
      </c>
      <c r="E60" s="8" t="str">
        <f t="array" ref="E60">INDEX(STPH!$O$11:$O$30,IFERROR(MATCH(MIN(IF(STPH!$D$11:$D$30&gt;AVERAGE(B60,C60),STPH!$D$11:$D$30)),STPH!$D$11:$D$30),1))</f>
        <v>+III</v>
      </c>
      <c r="F60" s="9" t="str">
        <f t="array" ref="F60">INDEX(STBI!$O$11:$O$30,IFERROR(MATCH(MIN(IF(STBI!$D$11:$D$30&gt;AVERAGE(B60,C60),STBI!$D$11:$D$30)),STBI!$D$11:$D$30),1))</f>
        <v>+III</v>
      </c>
      <c r="G60" s="9" t="str">
        <f t="array" ref="G60">INDEX(GEKB!$K$11:$K$30,IFERROR(MATCH(MIN(IF(GEKB!$D$11:$D$30&gt;AVERAGE(B60,C60),GEKB!$D$11:$D$30)),GEKB!$D$11:$D$30),1))</f>
        <v>+III</v>
      </c>
      <c r="H60" s="9" t="str">
        <f t="array" ref="H60">INDEX(DA!$K$11:$K$135,IFERROR(MATCH(MIN(IF(DA!$D$11:$D$135&gt;AVERAGE(B60,C60),DA!$D$11:$D$135)),DA!$D$11:$D$135),1))</f>
        <v>+III</v>
      </c>
      <c r="I60" s="9" t="str">
        <f t="array" ref="I60">INDEX(STKWp!$K$11:$K$30,IFERROR(MATCH(MIN(IF(STKWp!$D$11:$D$30&gt;AVERAGE(B60,C60),STKWp!$D$11:$D$30)),STKWp!$D$11:$D$30),1))</f>
        <v>+III</v>
      </c>
      <c r="J60" s="9" t="str">
        <f t="array" ref="J60">INDEX(BSKW!$K$11:$K$30,IFERROR(MATCH(MIN(IF(BSKW!$D$11:$D$30&gt;AVERAGE(B60,C60),BSKW!$D$11:$D$30)),BSKW!$D$11:$D$30),1))</f>
        <v>+III</v>
      </c>
      <c r="K60" s="12" t="str">
        <f t="array" ref="K60">INDEX(HTKW!$K$11:$K$30,IFERROR(MATCH(MIN(IF(HTKW!$D$11:$D$30&gt;AVERAGE(B60,C60),HTKW!$D$11:$D$30)),HTKW!$D$11:$D$30),1))</f>
        <v>+III</v>
      </c>
    </row>
    <row r="61" spans="2:11" x14ac:dyDescent="0.25">
      <c r="B61" s="8">
        <v>11.256</v>
      </c>
      <c r="C61" s="9">
        <v>11.406000000000001</v>
      </c>
      <c r="D61" s="23" t="str">
        <f t="shared" si="0"/>
        <v>+III</v>
      </c>
      <c r="E61" s="8" t="str">
        <f t="array" ref="E61">INDEX(STPH!$O$11:$O$30,IFERROR(MATCH(MIN(IF(STPH!$D$11:$D$30&gt;AVERAGE(B61,C61),STPH!$D$11:$D$30)),STPH!$D$11:$D$30),1))</f>
        <v>+III</v>
      </c>
      <c r="F61" s="9" t="str">
        <f t="array" ref="F61">INDEX(STBI!$O$11:$O$30,IFERROR(MATCH(MIN(IF(STBI!$D$11:$D$30&gt;AVERAGE(B61,C61),STBI!$D$11:$D$30)),STBI!$D$11:$D$30),1))</f>
        <v>+III</v>
      </c>
      <c r="G61" s="9" t="str">
        <f t="array" ref="G61">INDEX(GEKB!$K$11:$K$30,IFERROR(MATCH(MIN(IF(GEKB!$D$11:$D$30&gt;AVERAGE(B61,C61),GEKB!$D$11:$D$30)),GEKB!$D$11:$D$30),1))</f>
        <v>+III</v>
      </c>
      <c r="H61" s="9" t="str">
        <f t="array" ref="H61">INDEX(DA!$K$11:$K$135,IFERROR(MATCH(MIN(IF(DA!$D$11:$D$135&gt;AVERAGE(B61,C61),DA!$D$11:$D$135)),DA!$D$11:$D$135),1))</f>
        <v>+III</v>
      </c>
      <c r="I61" s="9" t="str">
        <f t="array" ref="I61">INDEX(STKWp!$K$11:$K$30,IFERROR(MATCH(MIN(IF(STKWp!$D$11:$D$30&gt;AVERAGE(B61,C61),STKWp!$D$11:$D$30)),STKWp!$D$11:$D$30),1))</f>
        <v>+III</v>
      </c>
      <c r="J61" s="9" t="str">
        <f t="array" ref="J61">INDEX(BSKW!$K$11:$K$30,IFERROR(MATCH(MIN(IF(BSKW!$D$11:$D$30&gt;AVERAGE(B61,C61),BSKW!$D$11:$D$30)),BSKW!$D$11:$D$30),1))</f>
        <v>+III</v>
      </c>
      <c r="K61" s="12" t="str">
        <f t="array" ref="K61">INDEX(HTKW!$K$11:$K$30,IFERROR(MATCH(MIN(IF(HTKW!$D$11:$D$30&gt;AVERAGE(B61,C61),HTKW!$D$11:$D$30)),HTKW!$D$11:$D$30),1))</f>
        <v>+III</v>
      </c>
    </row>
    <row r="62" spans="2:11" x14ac:dyDescent="0.25">
      <c r="B62" s="8">
        <v>11.406000000000001</v>
      </c>
      <c r="C62" s="9">
        <v>11.557</v>
      </c>
      <c r="D62" s="23" t="str">
        <f t="shared" si="0"/>
        <v>+III</v>
      </c>
      <c r="E62" s="8" t="str">
        <f t="array" ref="E62">INDEX(STPH!$O$11:$O$30,IFERROR(MATCH(MIN(IF(STPH!$D$11:$D$30&gt;AVERAGE(B62,C62),STPH!$D$11:$D$30)),STPH!$D$11:$D$30),1))</f>
        <v>+III</v>
      </c>
      <c r="F62" s="9" t="str">
        <f t="array" ref="F62">INDEX(STBI!$O$11:$O$30,IFERROR(MATCH(MIN(IF(STBI!$D$11:$D$30&gt;AVERAGE(B62,C62),STBI!$D$11:$D$30)),STBI!$D$11:$D$30),1))</f>
        <v>+III</v>
      </c>
      <c r="G62" s="9" t="str">
        <f t="array" ref="G62">INDEX(GEKB!$K$11:$K$30,IFERROR(MATCH(MIN(IF(GEKB!$D$11:$D$30&gt;AVERAGE(B62,C62),GEKB!$D$11:$D$30)),GEKB!$D$11:$D$30),1))</f>
        <v>+III</v>
      </c>
      <c r="H62" s="9" t="str">
        <f t="array" ref="H62">INDEX(DA!$K$11:$K$135,IFERROR(MATCH(MIN(IF(DA!$D$11:$D$135&gt;AVERAGE(B62,C62),DA!$D$11:$D$135)),DA!$D$11:$D$135),1))</f>
        <v>+III</v>
      </c>
      <c r="I62" s="9" t="str">
        <f t="array" ref="I62">INDEX(STKWp!$K$11:$K$30,IFERROR(MATCH(MIN(IF(STKWp!$D$11:$D$30&gt;AVERAGE(B62,C62),STKWp!$D$11:$D$30)),STKWp!$D$11:$D$30),1))</f>
        <v>+III</v>
      </c>
      <c r="J62" s="9" t="str">
        <f t="array" ref="J62">INDEX(BSKW!$K$11:$K$30,IFERROR(MATCH(MIN(IF(BSKW!$D$11:$D$30&gt;AVERAGE(B62,C62),BSKW!$D$11:$D$30)),BSKW!$D$11:$D$30),1))</f>
        <v>+III</v>
      </c>
      <c r="K62" s="12" t="str">
        <f t="array" ref="K62">INDEX(HTKW!$K$11:$K$30,IFERROR(MATCH(MIN(IF(HTKW!$D$11:$D$30&gt;AVERAGE(B62,C62),HTKW!$D$11:$D$30)),HTKW!$D$11:$D$30),1))</f>
        <v>+III</v>
      </c>
    </row>
    <row r="63" spans="2:11" x14ac:dyDescent="0.25">
      <c r="B63" s="8">
        <v>11.557</v>
      </c>
      <c r="C63" s="9">
        <v>11.706</v>
      </c>
      <c r="D63" s="23" t="str">
        <f t="shared" si="0"/>
        <v>+III</v>
      </c>
      <c r="E63" s="8" t="str">
        <f t="array" ref="E63">INDEX(STPH!$O$11:$O$30,IFERROR(MATCH(MIN(IF(STPH!$D$11:$D$30&gt;AVERAGE(B63,C63),STPH!$D$11:$D$30)),STPH!$D$11:$D$30),1))</f>
        <v>+III</v>
      </c>
      <c r="F63" s="9" t="str">
        <f t="array" ref="F63">INDEX(STBI!$O$11:$O$30,IFERROR(MATCH(MIN(IF(STBI!$D$11:$D$30&gt;AVERAGE(B63,C63),STBI!$D$11:$D$30)),STBI!$D$11:$D$30),1))</f>
        <v>+III</v>
      </c>
      <c r="G63" s="9" t="str">
        <f t="array" ref="G63">INDEX(GEKB!$K$11:$K$30,IFERROR(MATCH(MIN(IF(GEKB!$D$11:$D$30&gt;AVERAGE(B63,C63),GEKB!$D$11:$D$30)),GEKB!$D$11:$D$30),1))</f>
        <v>+III</v>
      </c>
      <c r="H63" s="9" t="str">
        <f t="array" ref="H63">INDEX(DA!$K$11:$K$135,IFERROR(MATCH(MIN(IF(DA!$D$11:$D$135&gt;AVERAGE(B63,C63),DA!$D$11:$D$135)),DA!$D$11:$D$135),1))</f>
        <v>+III</v>
      </c>
      <c r="I63" s="9" t="str">
        <f t="array" ref="I63">INDEX(STKWp!$K$11:$K$30,IFERROR(MATCH(MIN(IF(STKWp!$D$11:$D$30&gt;AVERAGE(B63,C63),STKWp!$D$11:$D$30)),STKWp!$D$11:$D$30),1))</f>
        <v>+III</v>
      </c>
      <c r="J63" s="9" t="str">
        <f t="array" ref="J63">INDEX(BSKW!$K$11:$K$30,IFERROR(MATCH(MIN(IF(BSKW!$D$11:$D$30&gt;AVERAGE(B63,C63),BSKW!$D$11:$D$30)),BSKW!$D$11:$D$30),1))</f>
        <v>+III</v>
      </c>
      <c r="K63" s="12" t="str">
        <f t="array" ref="K63">INDEX(HTKW!$K$11:$K$30,IFERROR(MATCH(MIN(IF(HTKW!$D$11:$D$30&gt;AVERAGE(B63,C63),HTKW!$D$11:$D$30)),HTKW!$D$11:$D$30),1))</f>
        <v>+III</v>
      </c>
    </row>
    <row r="64" spans="2:11" x14ac:dyDescent="0.25">
      <c r="B64" s="8">
        <v>11.706</v>
      </c>
      <c r="C64" s="9">
        <v>11.856</v>
      </c>
      <c r="D64" s="23" t="str">
        <f t="shared" si="0"/>
        <v>+III</v>
      </c>
      <c r="E64" s="8" t="str">
        <f t="array" ref="E64">INDEX(STPH!$O$11:$O$30,IFERROR(MATCH(MIN(IF(STPH!$D$11:$D$30&gt;AVERAGE(B64,C64),STPH!$D$11:$D$30)),STPH!$D$11:$D$30),1))</f>
        <v>+III</v>
      </c>
      <c r="F64" s="9" t="str">
        <f t="array" ref="F64">INDEX(STBI!$O$11:$O$30,IFERROR(MATCH(MIN(IF(STBI!$D$11:$D$30&gt;AVERAGE(B64,C64),STBI!$D$11:$D$30)),STBI!$D$11:$D$30),1))</f>
        <v>+III</v>
      </c>
      <c r="G64" s="9" t="str">
        <f t="array" ref="G64">INDEX(GEKB!$K$11:$K$30,IFERROR(MATCH(MIN(IF(GEKB!$D$11:$D$30&gt;AVERAGE(B64,C64),GEKB!$D$11:$D$30)),GEKB!$D$11:$D$30),1))</f>
        <v>+III</v>
      </c>
      <c r="H64" s="9" t="str">
        <f t="array" ref="H64">INDEX(DA!$K$11:$K$135,IFERROR(MATCH(MIN(IF(DA!$D$11:$D$135&gt;AVERAGE(B64,C64),DA!$D$11:$D$135)),DA!$D$11:$D$135),1))</f>
        <v>+III</v>
      </c>
      <c r="I64" s="9" t="str">
        <f t="array" ref="I64">INDEX(STKWp!$K$11:$K$30,IFERROR(MATCH(MIN(IF(STKWp!$D$11:$D$30&gt;AVERAGE(B64,C64),STKWp!$D$11:$D$30)),STKWp!$D$11:$D$30),1))</f>
        <v>+III</v>
      </c>
      <c r="J64" s="9" t="str">
        <f t="array" ref="J64">INDEX(BSKW!$K$11:$K$30,IFERROR(MATCH(MIN(IF(BSKW!$D$11:$D$30&gt;AVERAGE(B64,C64),BSKW!$D$11:$D$30)),BSKW!$D$11:$D$30),1))</f>
        <v>+III</v>
      </c>
      <c r="K64" s="12" t="str">
        <f t="array" ref="K64">INDEX(HTKW!$K$11:$K$30,IFERROR(MATCH(MIN(IF(HTKW!$D$11:$D$30&gt;AVERAGE(B64,C64),HTKW!$D$11:$D$30)),HTKW!$D$11:$D$30),1))</f>
        <v>+III</v>
      </c>
    </row>
    <row r="65" spans="2:11" x14ac:dyDescent="0.25">
      <c r="B65" s="8">
        <v>11.856</v>
      </c>
      <c r="C65" s="9">
        <v>12.007</v>
      </c>
      <c r="D65" s="23" t="str">
        <f t="shared" si="0"/>
        <v>+III</v>
      </c>
      <c r="E65" s="8" t="str">
        <f t="array" ref="E65">INDEX(STPH!$O$11:$O$30,IFERROR(MATCH(MIN(IF(STPH!$D$11:$D$30&gt;AVERAGE(B65,C65),STPH!$D$11:$D$30)),STPH!$D$11:$D$30),1))</f>
        <v>+III</v>
      </c>
      <c r="F65" s="9" t="str">
        <f t="array" ref="F65">INDEX(STBI!$O$11:$O$30,IFERROR(MATCH(MIN(IF(STBI!$D$11:$D$30&gt;AVERAGE(B65,C65),STBI!$D$11:$D$30)),STBI!$D$11:$D$30),1))</f>
        <v>+III</v>
      </c>
      <c r="G65" s="9" t="str">
        <f t="array" ref="G65">INDEX(GEKB!$K$11:$K$30,IFERROR(MATCH(MIN(IF(GEKB!$D$11:$D$30&gt;AVERAGE(B65,C65),GEKB!$D$11:$D$30)),GEKB!$D$11:$D$30),1))</f>
        <v>+III</v>
      </c>
      <c r="H65" s="9" t="str">
        <f t="array" ref="H65">INDEX(DA!$K$11:$K$135,IFERROR(MATCH(MIN(IF(DA!$D$11:$D$135&gt;AVERAGE(B65,C65),DA!$D$11:$D$135)),DA!$D$11:$D$135),1))</f>
        <v>+III</v>
      </c>
      <c r="I65" s="9" t="str">
        <f t="array" ref="I65">INDEX(STKWp!$K$11:$K$30,IFERROR(MATCH(MIN(IF(STKWp!$D$11:$D$30&gt;AVERAGE(B65,C65),STKWp!$D$11:$D$30)),STKWp!$D$11:$D$30),1))</f>
        <v>+III</v>
      </c>
      <c r="J65" s="9" t="str">
        <f t="array" ref="J65">INDEX(BSKW!$K$11:$K$30,IFERROR(MATCH(MIN(IF(BSKW!$D$11:$D$30&gt;AVERAGE(B65,C65),BSKW!$D$11:$D$30)),BSKW!$D$11:$D$30),1))</f>
        <v>+III</v>
      </c>
      <c r="K65" s="12" t="str">
        <f t="array" ref="K65">INDEX(HTKW!$K$11:$K$30,IFERROR(MATCH(MIN(IF(HTKW!$D$11:$D$30&gt;AVERAGE(B65,C65),HTKW!$D$11:$D$30)),HTKW!$D$11:$D$30),1))</f>
        <v>+III</v>
      </c>
    </row>
    <row r="66" spans="2:11" x14ac:dyDescent="0.25">
      <c r="B66" s="8">
        <v>12.007</v>
      </c>
      <c r="C66" s="9">
        <v>12.167</v>
      </c>
      <c r="D66" s="23" t="str">
        <f t="shared" si="0"/>
        <v>+III</v>
      </c>
      <c r="E66" s="8" t="str">
        <f t="array" ref="E66">INDEX(STPH!$O$11:$O$30,IFERROR(MATCH(MIN(IF(STPH!$D$11:$D$30&gt;AVERAGE(B66,C66),STPH!$D$11:$D$30)),STPH!$D$11:$D$30),1))</f>
        <v>+III</v>
      </c>
      <c r="F66" s="9" t="str">
        <f t="array" ref="F66">INDEX(STBI!$O$11:$O$30,IFERROR(MATCH(MIN(IF(STBI!$D$11:$D$30&gt;AVERAGE(B66,C66),STBI!$D$11:$D$30)),STBI!$D$11:$D$30),1))</f>
        <v>+III</v>
      </c>
      <c r="G66" s="9" t="str">
        <f t="array" ref="G66">INDEX(GEKB!$K$11:$K$30,IFERROR(MATCH(MIN(IF(GEKB!$D$11:$D$30&gt;AVERAGE(B66,C66),GEKB!$D$11:$D$30)),GEKB!$D$11:$D$30),1))</f>
        <v>+III</v>
      </c>
      <c r="H66" s="9" t="str">
        <f t="array" ref="H66">INDEX(DA!$K$11:$K$135,IFERROR(MATCH(MIN(IF(DA!$D$11:$D$135&gt;AVERAGE(B66,C66),DA!$D$11:$D$135)),DA!$D$11:$D$135),1))</f>
        <v>+III</v>
      </c>
      <c r="I66" s="9" t="str">
        <f t="array" ref="I66">INDEX(STKWp!$K$11:$K$30,IFERROR(MATCH(MIN(IF(STKWp!$D$11:$D$30&gt;AVERAGE(B66,C66),STKWp!$D$11:$D$30)),STKWp!$D$11:$D$30),1))</f>
        <v>+III</v>
      </c>
      <c r="J66" s="9" t="str">
        <f t="array" ref="J66">INDEX(BSKW!$K$11:$K$30,IFERROR(MATCH(MIN(IF(BSKW!$D$11:$D$30&gt;AVERAGE(B66,C66),BSKW!$D$11:$D$30)),BSKW!$D$11:$D$30),1))</f>
        <v>+III</v>
      </c>
      <c r="K66" s="12" t="str">
        <f t="array" ref="K66">INDEX(HTKW!$K$11:$K$30,IFERROR(MATCH(MIN(IF(HTKW!$D$11:$D$30&gt;AVERAGE(B66,C66),HTKW!$D$11:$D$30)),HTKW!$D$11:$D$30),1))</f>
        <v>+III</v>
      </c>
    </row>
    <row r="67" spans="2:11" x14ac:dyDescent="0.25">
      <c r="B67" s="8">
        <v>12.167</v>
      </c>
      <c r="C67" s="9">
        <v>12.351000000000001</v>
      </c>
      <c r="D67" s="23" t="str">
        <f t="shared" ref="D67:D106" si="1">IF(COUNTIF(E67:K67,"D")&gt;0,"D",IF(COUNTIF(E67:K67,"-III")&gt;0,"-III",IF(COUNTIF(E67:K67,"-II")&gt;0,"-II",IF(COUNTIF(E67:K67,"-I")&gt;0,"-I",IF(COUNTIF(E67:K67,"+0")&gt;0,"+0",IF(COUNTIF(E67:K67,"+I")&gt;0,"+I",IF(COUNTIF(E67:K67,"+II")&gt;0,"+II",IF(COUNTIF(E67:K67,"+III")&gt;0,"+III","ND"))))))))</f>
        <v>+III</v>
      </c>
      <c r="E67" s="8" t="str">
        <f t="array" ref="E67">INDEX(STPH!$O$11:$O$30,IFERROR(MATCH(MIN(IF(STPH!$D$11:$D$30&gt;AVERAGE(B67,C67),STPH!$D$11:$D$30)),STPH!$D$11:$D$30),1))</f>
        <v>+III</v>
      </c>
      <c r="F67" s="9" t="str">
        <f t="array" ref="F67">INDEX(STBI!$O$11:$O$30,IFERROR(MATCH(MIN(IF(STBI!$D$11:$D$30&gt;AVERAGE(B67,C67),STBI!$D$11:$D$30)),STBI!$D$11:$D$30),1))</f>
        <v>+III</v>
      </c>
      <c r="G67" s="9" t="str">
        <f t="array" ref="G67">INDEX(GEKB!$K$11:$K$30,IFERROR(MATCH(MIN(IF(GEKB!$D$11:$D$30&gt;AVERAGE(B67,C67),GEKB!$D$11:$D$30)),GEKB!$D$11:$D$30),1))</f>
        <v>+III</v>
      </c>
      <c r="H67" s="9" t="str">
        <f t="array" ref="H67">INDEX(DA!$K$11:$K$135,IFERROR(MATCH(MIN(IF(DA!$D$11:$D$135&gt;AVERAGE(B67,C67),DA!$D$11:$D$135)),DA!$D$11:$D$135),1))</f>
        <v>+III</v>
      </c>
      <c r="I67" s="9" t="str">
        <f t="array" ref="I67">INDEX(STKWp!$K$11:$K$30,IFERROR(MATCH(MIN(IF(STKWp!$D$11:$D$30&gt;AVERAGE(B67,C67),STKWp!$D$11:$D$30)),STKWp!$D$11:$D$30),1))</f>
        <v>+III</v>
      </c>
      <c r="J67" s="9" t="str">
        <f t="array" ref="J67">INDEX(BSKW!$K$11:$K$30,IFERROR(MATCH(MIN(IF(BSKW!$D$11:$D$30&gt;AVERAGE(B67,C67),BSKW!$D$11:$D$30)),BSKW!$D$11:$D$30),1))</f>
        <v>+III</v>
      </c>
      <c r="K67" s="12" t="str">
        <f t="array" ref="K67">INDEX(HTKW!$K$11:$K$30,IFERROR(MATCH(MIN(IF(HTKW!$D$11:$D$30&gt;AVERAGE(B67,C67),HTKW!$D$11:$D$30)),HTKW!$D$11:$D$30),1))</f>
        <v>+III</v>
      </c>
    </row>
    <row r="68" spans="2:11" x14ac:dyDescent="0.25">
      <c r="B68" s="8">
        <v>12.351000000000001</v>
      </c>
      <c r="C68" s="9">
        <v>12.555</v>
      </c>
      <c r="D68" s="23" t="str">
        <f t="shared" si="1"/>
        <v>+III</v>
      </c>
      <c r="E68" s="8" t="str">
        <f t="array" ref="E68">INDEX(STPH!$O$11:$O$30,IFERROR(MATCH(MIN(IF(STPH!$D$11:$D$30&gt;AVERAGE(B68,C68),STPH!$D$11:$D$30)),STPH!$D$11:$D$30),1))</f>
        <v>+III</v>
      </c>
      <c r="F68" s="9" t="str">
        <f t="array" ref="F68">INDEX(STBI!$O$11:$O$30,IFERROR(MATCH(MIN(IF(STBI!$D$11:$D$30&gt;AVERAGE(B68,C68),STBI!$D$11:$D$30)),STBI!$D$11:$D$30),1))</f>
        <v>+III</v>
      </c>
      <c r="G68" s="9" t="str">
        <f t="array" ref="G68">INDEX(GEKB!$K$11:$K$30,IFERROR(MATCH(MIN(IF(GEKB!$D$11:$D$30&gt;AVERAGE(B68,C68),GEKB!$D$11:$D$30)),GEKB!$D$11:$D$30),1))</f>
        <v>+III</v>
      </c>
      <c r="H68" s="9" t="str">
        <f t="array" ref="H68">INDEX(DA!$K$11:$K$135,IFERROR(MATCH(MIN(IF(DA!$D$11:$D$135&gt;AVERAGE(B68,C68),DA!$D$11:$D$135)),DA!$D$11:$D$135),1))</f>
        <v>+III</v>
      </c>
      <c r="I68" s="9" t="str">
        <f t="array" ref="I68">INDEX(STKWp!$K$11:$K$30,IFERROR(MATCH(MIN(IF(STKWp!$D$11:$D$30&gt;AVERAGE(B68,C68),STKWp!$D$11:$D$30)),STKWp!$D$11:$D$30),1))</f>
        <v>+III</v>
      </c>
      <c r="J68" s="9" t="str">
        <f t="array" ref="J68">INDEX(BSKW!$K$11:$K$30,IFERROR(MATCH(MIN(IF(BSKW!$D$11:$D$30&gt;AVERAGE(B68,C68),BSKW!$D$11:$D$30)),BSKW!$D$11:$D$30),1))</f>
        <v>+III</v>
      </c>
      <c r="K68" s="12" t="str">
        <f t="array" ref="K68">INDEX(HTKW!$K$11:$K$30,IFERROR(MATCH(MIN(IF(HTKW!$D$11:$D$30&gt;AVERAGE(B68,C68),HTKW!$D$11:$D$30)),HTKW!$D$11:$D$30),1))</f>
        <v>+III</v>
      </c>
    </row>
    <row r="69" spans="2:11" x14ac:dyDescent="0.25">
      <c r="B69" s="8">
        <v>12.555</v>
      </c>
      <c r="C69" s="9">
        <v>12.763</v>
      </c>
      <c r="D69" s="23" t="str">
        <f t="shared" si="1"/>
        <v>+III</v>
      </c>
      <c r="E69" s="8" t="str">
        <f t="array" ref="E69">INDEX(STPH!$O$11:$O$30,IFERROR(MATCH(MIN(IF(STPH!$D$11:$D$30&gt;AVERAGE(B69,C69),STPH!$D$11:$D$30)),STPH!$D$11:$D$30),1))</f>
        <v>+III</v>
      </c>
      <c r="F69" s="9" t="str">
        <f t="array" ref="F69">INDEX(STBI!$O$11:$O$30,IFERROR(MATCH(MIN(IF(STBI!$D$11:$D$30&gt;AVERAGE(B69,C69),STBI!$D$11:$D$30)),STBI!$D$11:$D$30),1))</f>
        <v>+III</v>
      </c>
      <c r="G69" s="9" t="str">
        <f t="array" ref="G69">INDEX(GEKB!$K$11:$K$30,IFERROR(MATCH(MIN(IF(GEKB!$D$11:$D$30&gt;AVERAGE(B69,C69),GEKB!$D$11:$D$30)),GEKB!$D$11:$D$30),1))</f>
        <v>+III</v>
      </c>
      <c r="H69" s="9" t="str">
        <f t="array" ref="H69">INDEX(DA!$K$11:$K$135,IFERROR(MATCH(MIN(IF(DA!$D$11:$D$135&gt;AVERAGE(B69,C69),DA!$D$11:$D$135)),DA!$D$11:$D$135),1))</f>
        <v>+III</v>
      </c>
      <c r="I69" s="9" t="str">
        <f t="array" ref="I69">INDEX(STKWp!$K$11:$K$30,IFERROR(MATCH(MIN(IF(STKWp!$D$11:$D$30&gt;AVERAGE(B69,C69),STKWp!$D$11:$D$30)),STKWp!$D$11:$D$30),1))</f>
        <v>+III</v>
      </c>
      <c r="J69" s="9" t="str">
        <f t="array" ref="J69">INDEX(BSKW!$K$11:$K$30,IFERROR(MATCH(MIN(IF(BSKW!$D$11:$D$30&gt;AVERAGE(B69,C69),BSKW!$D$11:$D$30)),BSKW!$D$11:$D$30),1))</f>
        <v>+III</v>
      </c>
      <c r="K69" s="12" t="str">
        <f t="array" ref="K69">INDEX(HTKW!$K$11:$K$30,IFERROR(MATCH(MIN(IF(HTKW!$D$11:$D$30&gt;AVERAGE(B69,C69),HTKW!$D$11:$D$30)),HTKW!$D$11:$D$30),1))</f>
        <v>+III</v>
      </c>
    </row>
    <row r="70" spans="2:11" x14ac:dyDescent="0.25">
      <c r="B70" s="8">
        <v>12.763</v>
      </c>
      <c r="C70" s="9">
        <v>12.968999999999999</v>
      </c>
      <c r="D70" s="23" t="str">
        <f t="shared" si="1"/>
        <v>+III</v>
      </c>
      <c r="E70" s="8" t="str">
        <f t="array" ref="E70">INDEX(STPH!$O$11:$O$30,IFERROR(MATCH(MIN(IF(STPH!$D$11:$D$30&gt;AVERAGE(B70,C70),STPH!$D$11:$D$30)),STPH!$D$11:$D$30),1))</f>
        <v>+III</v>
      </c>
      <c r="F70" s="9" t="str">
        <f t="array" ref="F70">INDEX(STBI!$O$11:$O$30,IFERROR(MATCH(MIN(IF(STBI!$D$11:$D$30&gt;AVERAGE(B70,C70),STBI!$D$11:$D$30)),STBI!$D$11:$D$30),1))</f>
        <v>+III</v>
      </c>
      <c r="G70" s="9" t="str">
        <f t="array" ref="G70">INDEX(GEKB!$K$11:$K$30,IFERROR(MATCH(MIN(IF(GEKB!$D$11:$D$30&gt;AVERAGE(B70,C70),GEKB!$D$11:$D$30)),GEKB!$D$11:$D$30),1))</f>
        <v>+III</v>
      </c>
      <c r="H70" s="9" t="str">
        <f t="array" ref="H70">INDEX(DA!$K$11:$K$135,IFERROR(MATCH(MIN(IF(DA!$D$11:$D$135&gt;AVERAGE(B70,C70),DA!$D$11:$D$135)),DA!$D$11:$D$135),1))</f>
        <v>+III</v>
      </c>
      <c r="I70" s="9" t="str">
        <f t="array" ref="I70">INDEX(STKWp!$K$11:$K$30,IFERROR(MATCH(MIN(IF(STKWp!$D$11:$D$30&gt;AVERAGE(B70,C70),STKWp!$D$11:$D$30)),STKWp!$D$11:$D$30),1))</f>
        <v>+III</v>
      </c>
      <c r="J70" s="9" t="str">
        <f t="array" ref="J70">INDEX(BSKW!$K$11:$K$30,IFERROR(MATCH(MIN(IF(BSKW!$D$11:$D$30&gt;AVERAGE(B70,C70),BSKW!$D$11:$D$30)),BSKW!$D$11:$D$30),1))</f>
        <v>+III</v>
      </c>
      <c r="K70" s="12" t="str">
        <f t="array" ref="K70">INDEX(HTKW!$K$11:$K$30,IFERROR(MATCH(MIN(IF(HTKW!$D$11:$D$30&gt;AVERAGE(B70,C70),HTKW!$D$11:$D$30)),HTKW!$D$11:$D$30),1))</f>
        <v>+III</v>
      </c>
    </row>
    <row r="71" spans="2:11" x14ac:dyDescent="0.25">
      <c r="B71" s="8">
        <v>12.968999999999999</v>
      </c>
      <c r="C71" s="9">
        <v>13.172000000000001</v>
      </c>
      <c r="D71" s="23" t="str">
        <f t="shared" si="1"/>
        <v>+III</v>
      </c>
      <c r="E71" s="8" t="str">
        <f t="array" ref="E71">INDEX(STPH!$O$11:$O$30,IFERROR(MATCH(MIN(IF(STPH!$D$11:$D$30&gt;AVERAGE(B71,C71),STPH!$D$11:$D$30)),STPH!$D$11:$D$30),1))</f>
        <v>+III</v>
      </c>
      <c r="F71" s="9" t="str">
        <f t="array" ref="F71">INDEX(STBI!$O$11:$O$30,IFERROR(MATCH(MIN(IF(STBI!$D$11:$D$30&gt;AVERAGE(B71,C71),STBI!$D$11:$D$30)),STBI!$D$11:$D$30),1))</f>
        <v>+III</v>
      </c>
      <c r="G71" s="9" t="str">
        <f t="array" ref="G71">INDEX(GEKB!$K$11:$K$30,IFERROR(MATCH(MIN(IF(GEKB!$D$11:$D$30&gt;AVERAGE(B71,C71),GEKB!$D$11:$D$30)),GEKB!$D$11:$D$30),1))</f>
        <v>+III</v>
      </c>
      <c r="H71" s="9" t="str">
        <f t="array" ref="H71">INDEX(DA!$K$11:$K$135,IFERROR(MATCH(MIN(IF(DA!$D$11:$D$135&gt;AVERAGE(B71,C71),DA!$D$11:$D$135)),DA!$D$11:$D$135),1))</f>
        <v>+III</v>
      </c>
      <c r="I71" s="9" t="str">
        <f t="array" ref="I71">INDEX(STKWp!$K$11:$K$30,IFERROR(MATCH(MIN(IF(STKWp!$D$11:$D$30&gt;AVERAGE(B71,C71),STKWp!$D$11:$D$30)),STKWp!$D$11:$D$30),1))</f>
        <v>+III</v>
      </c>
      <c r="J71" s="9" t="str">
        <f t="array" ref="J71">INDEX(BSKW!$K$11:$K$30,IFERROR(MATCH(MIN(IF(BSKW!$D$11:$D$30&gt;AVERAGE(B71,C71),BSKW!$D$11:$D$30)),BSKW!$D$11:$D$30),1))</f>
        <v>+III</v>
      </c>
      <c r="K71" s="12" t="str">
        <f t="array" ref="K71">INDEX(HTKW!$K$11:$K$30,IFERROR(MATCH(MIN(IF(HTKW!$D$11:$D$30&gt;AVERAGE(B71,C71),HTKW!$D$11:$D$30)),HTKW!$D$11:$D$30),1))</f>
        <v>+III</v>
      </c>
    </row>
    <row r="72" spans="2:11" x14ac:dyDescent="0.25">
      <c r="B72" s="8">
        <v>13.172000000000001</v>
      </c>
      <c r="C72" s="9">
        <v>13.377000000000001</v>
      </c>
      <c r="D72" s="23" t="str">
        <f t="shared" si="1"/>
        <v>+III</v>
      </c>
      <c r="E72" s="8" t="str">
        <f t="array" ref="E72">INDEX(STPH!$O$11:$O$30,IFERROR(MATCH(MIN(IF(STPH!$D$11:$D$30&gt;AVERAGE(B72,C72),STPH!$D$11:$D$30)),STPH!$D$11:$D$30),1))</f>
        <v>+III</v>
      </c>
      <c r="F72" s="9" t="str">
        <f t="array" ref="F72">INDEX(STBI!$O$11:$O$30,IFERROR(MATCH(MIN(IF(STBI!$D$11:$D$30&gt;AVERAGE(B72,C72),STBI!$D$11:$D$30)),STBI!$D$11:$D$30),1))</f>
        <v>+III</v>
      </c>
      <c r="G72" s="9" t="str">
        <f t="array" ref="G72">INDEX(GEKB!$K$11:$K$30,IFERROR(MATCH(MIN(IF(GEKB!$D$11:$D$30&gt;AVERAGE(B72,C72),GEKB!$D$11:$D$30)),GEKB!$D$11:$D$30),1))</f>
        <v>+III</v>
      </c>
      <c r="H72" s="9" t="str">
        <f t="array" ref="H72">INDEX(DA!$K$11:$K$135,IFERROR(MATCH(MIN(IF(DA!$D$11:$D$135&gt;AVERAGE(B72,C72),DA!$D$11:$D$135)),DA!$D$11:$D$135),1))</f>
        <v>+III</v>
      </c>
      <c r="I72" s="9" t="str">
        <f t="array" ref="I72">INDEX(STKWp!$K$11:$K$30,IFERROR(MATCH(MIN(IF(STKWp!$D$11:$D$30&gt;AVERAGE(B72,C72),STKWp!$D$11:$D$30)),STKWp!$D$11:$D$30),1))</f>
        <v>+III</v>
      </c>
      <c r="J72" s="9" t="str">
        <f t="array" ref="J72">INDEX(BSKW!$K$11:$K$30,IFERROR(MATCH(MIN(IF(BSKW!$D$11:$D$30&gt;AVERAGE(B72,C72),BSKW!$D$11:$D$30)),BSKW!$D$11:$D$30),1))</f>
        <v>+III</v>
      </c>
      <c r="K72" s="12" t="str">
        <f t="array" ref="K72">INDEX(HTKW!$K$11:$K$30,IFERROR(MATCH(MIN(IF(HTKW!$D$11:$D$30&gt;AVERAGE(B72,C72),HTKW!$D$11:$D$30)),HTKW!$D$11:$D$30),1))</f>
        <v>+III</v>
      </c>
    </row>
    <row r="73" spans="2:11" x14ac:dyDescent="0.25">
      <c r="B73" s="8">
        <v>13.377000000000001</v>
      </c>
      <c r="C73" s="9">
        <v>13.582000000000001</v>
      </c>
      <c r="D73" s="23" t="str">
        <f t="shared" si="1"/>
        <v>+III</v>
      </c>
      <c r="E73" s="8" t="str">
        <f t="array" ref="E73">INDEX(STPH!$O$11:$O$30,IFERROR(MATCH(MIN(IF(STPH!$D$11:$D$30&gt;AVERAGE(B73,C73),STPH!$D$11:$D$30)),STPH!$D$11:$D$30),1))</f>
        <v>+III</v>
      </c>
      <c r="F73" s="9" t="str">
        <f t="array" ref="F73">INDEX(STBI!$O$11:$O$30,IFERROR(MATCH(MIN(IF(STBI!$D$11:$D$30&gt;AVERAGE(B73,C73),STBI!$D$11:$D$30)),STBI!$D$11:$D$30),1))</f>
        <v>+III</v>
      </c>
      <c r="G73" s="9" t="str">
        <f t="array" ref="G73">INDEX(GEKB!$K$11:$K$30,IFERROR(MATCH(MIN(IF(GEKB!$D$11:$D$30&gt;AVERAGE(B73,C73),GEKB!$D$11:$D$30)),GEKB!$D$11:$D$30),1))</f>
        <v>+III</v>
      </c>
      <c r="H73" s="9" t="str">
        <f t="array" ref="H73">INDEX(DA!$K$11:$K$135,IFERROR(MATCH(MIN(IF(DA!$D$11:$D$135&gt;AVERAGE(B73,C73),DA!$D$11:$D$135)),DA!$D$11:$D$135),1))</f>
        <v>+III</v>
      </c>
      <c r="I73" s="9" t="str">
        <f t="array" ref="I73">INDEX(STKWp!$K$11:$K$30,IFERROR(MATCH(MIN(IF(STKWp!$D$11:$D$30&gt;AVERAGE(B73,C73),STKWp!$D$11:$D$30)),STKWp!$D$11:$D$30),1))</f>
        <v>+III</v>
      </c>
      <c r="J73" s="9" t="str">
        <f t="array" ref="J73">INDEX(BSKW!$K$11:$K$30,IFERROR(MATCH(MIN(IF(BSKW!$D$11:$D$30&gt;AVERAGE(B73,C73),BSKW!$D$11:$D$30)),BSKW!$D$11:$D$30),1))</f>
        <v>+III</v>
      </c>
      <c r="K73" s="12" t="str">
        <f t="array" ref="K73">INDEX(HTKW!$K$11:$K$30,IFERROR(MATCH(MIN(IF(HTKW!$D$11:$D$30&gt;AVERAGE(B73,C73),HTKW!$D$11:$D$30)),HTKW!$D$11:$D$30),1))</f>
        <v>+III</v>
      </c>
    </row>
    <row r="74" spans="2:11" x14ac:dyDescent="0.25">
      <c r="B74" s="8">
        <v>13.582000000000001</v>
      </c>
      <c r="C74" s="9">
        <v>13.786</v>
      </c>
      <c r="D74" s="23" t="str">
        <f t="shared" si="1"/>
        <v>+III</v>
      </c>
      <c r="E74" s="8" t="str">
        <f t="array" ref="E74">INDEX(STPH!$O$11:$O$30,IFERROR(MATCH(MIN(IF(STPH!$D$11:$D$30&gt;AVERAGE(B74,C74),STPH!$D$11:$D$30)),STPH!$D$11:$D$30),1))</f>
        <v>+III</v>
      </c>
      <c r="F74" s="9" t="str">
        <f t="array" ref="F74">INDEX(STBI!$O$11:$O$30,IFERROR(MATCH(MIN(IF(STBI!$D$11:$D$30&gt;AVERAGE(B74,C74),STBI!$D$11:$D$30)),STBI!$D$11:$D$30),1))</f>
        <v>+III</v>
      </c>
      <c r="G74" s="9" t="str">
        <f t="array" ref="G74">INDEX(GEKB!$K$11:$K$30,IFERROR(MATCH(MIN(IF(GEKB!$D$11:$D$30&gt;AVERAGE(B74,C74),GEKB!$D$11:$D$30)),GEKB!$D$11:$D$30),1))</f>
        <v>+III</v>
      </c>
      <c r="H74" s="9" t="str">
        <f t="array" ref="H74">INDEX(DA!$K$11:$K$135,IFERROR(MATCH(MIN(IF(DA!$D$11:$D$135&gt;AVERAGE(B74,C74),DA!$D$11:$D$135)),DA!$D$11:$D$135),1))</f>
        <v>+III</v>
      </c>
      <c r="I74" s="9" t="str">
        <f t="array" ref="I74">INDEX(STKWp!$K$11:$K$30,IFERROR(MATCH(MIN(IF(STKWp!$D$11:$D$30&gt;AVERAGE(B74,C74),STKWp!$D$11:$D$30)),STKWp!$D$11:$D$30),1))</f>
        <v>+III</v>
      </c>
      <c r="J74" s="9" t="str">
        <f t="array" ref="J74">INDEX(BSKW!$K$11:$K$30,IFERROR(MATCH(MIN(IF(BSKW!$D$11:$D$30&gt;AVERAGE(B74,C74),BSKW!$D$11:$D$30)),BSKW!$D$11:$D$30),1))</f>
        <v>+III</v>
      </c>
      <c r="K74" s="12" t="str">
        <f t="array" ref="K74">INDEX(HTKW!$K$11:$K$30,IFERROR(MATCH(MIN(IF(HTKW!$D$11:$D$30&gt;AVERAGE(B74,C74),HTKW!$D$11:$D$30)),HTKW!$D$11:$D$30),1))</f>
        <v>+III</v>
      </c>
    </row>
    <row r="75" spans="2:11" x14ac:dyDescent="0.25">
      <c r="B75" s="8">
        <v>13.786</v>
      </c>
      <c r="C75" s="9">
        <v>13.989000000000001</v>
      </c>
      <c r="D75" s="23" t="str">
        <f t="shared" si="1"/>
        <v>+III</v>
      </c>
      <c r="E75" s="8" t="str">
        <f t="array" ref="E75">INDEX(STPH!$O$11:$O$30,IFERROR(MATCH(MIN(IF(STPH!$D$11:$D$30&gt;AVERAGE(B75,C75),STPH!$D$11:$D$30)),STPH!$D$11:$D$30),1))</f>
        <v>+III</v>
      </c>
      <c r="F75" s="9" t="str">
        <f t="array" ref="F75">INDEX(STBI!$O$11:$O$30,IFERROR(MATCH(MIN(IF(STBI!$D$11:$D$30&gt;AVERAGE(B75,C75),STBI!$D$11:$D$30)),STBI!$D$11:$D$30),1))</f>
        <v>+III</v>
      </c>
      <c r="G75" s="9" t="str">
        <f t="array" ref="G75">INDEX(GEKB!$K$11:$K$30,IFERROR(MATCH(MIN(IF(GEKB!$D$11:$D$30&gt;AVERAGE(B75,C75),GEKB!$D$11:$D$30)),GEKB!$D$11:$D$30),1))</f>
        <v>+III</v>
      </c>
      <c r="H75" s="9" t="str">
        <f t="array" ref="H75">INDEX(DA!$K$11:$K$135,IFERROR(MATCH(MIN(IF(DA!$D$11:$D$135&gt;AVERAGE(B75,C75),DA!$D$11:$D$135)),DA!$D$11:$D$135),1))</f>
        <v>+III</v>
      </c>
      <c r="I75" s="9" t="str">
        <f t="array" ref="I75">INDEX(STKWp!$K$11:$K$30,IFERROR(MATCH(MIN(IF(STKWp!$D$11:$D$30&gt;AVERAGE(B75,C75),STKWp!$D$11:$D$30)),STKWp!$D$11:$D$30),1))</f>
        <v>+III</v>
      </c>
      <c r="J75" s="9" t="str">
        <f t="array" ref="J75">INDEX(BSKW!$K$11:$K$30,IFERROR(MATCH(MIN(IF(BSKW!$D$11:$D$30&gt;AVERAGE(B75,C75),BSKW!$D$11:$D$30)),BSKW!$D$11:$D$30),1))</f>
        <v>+III</v>
      </c>
      <c r="K75" s="12" t="str">
        <f t="array" ref="K75">INDEX(HTKW!$K$11:$K$30,IFERROR(MATCH(MIN(IF(HTKW!$D$11:$D$30&gt;AVERAGE(B75,C75),HTKW!$D$11:$D$30)),HTKW!$D$11:$D$30),1))</f>
        <v>+III</v>
      </c>
    </row>
    <row r="76" spans="2:11" x14ac:dyDescent="0.25">
      <c r="B76" s="8">
        <v>13.989000000000001</v>
      </c>
      <c r="C76" s="9">
        <v>14.193</v>
      </c>
      <c r="D76" s="23" t="str">
        <f t="shared" si="1"/>
        <v>+III</v>
      </c>
      <c r="E76" s="8" t="str">
        <f t="array" ref="E76">INDEX(STPH!$O$11:$O$30,IFERROR(MATCH(MIN(IF(STPH!$D$11:$D$30&gt;AVERAGE(B76,C76),STPH!$D$11:$D$30)),STPH!$D$11:$D$30),1))</f>
        <v>+III</v>
      </c>
      <c r="F76" s="9" t="str">
        <f t="array" ref="F76">INDEX(STBI!$O$11:$O$30,IFERROR(MATCH(MIN(IF(STBI!$D$11:$D$30&gt;AVERAGE(B76,C76),STBI!$D$11:$D$30)),STBI!$D$11:$D$30),1))</f>
        <v>+III</v>
      </c>
      <c r="G76" s="9" t="str">
        <f t="array" ref="G76">INDEX(GEKB!$K$11:$K$30,IFERROR(MATCH(MIN(IF(GEKB!$D$11:$D$30&gt;AVERAGE(B76,C76),GEKB!$D$11:$D$30)),GEKB!$D$11:$D$30),1))</f>
        <v>+III</v>
      </c>
      <c r="H76" s="9" t="str">
        <f t="array" ref="H76">INDEX(DA!$K$11:$K$135,IFERROR(MATCH(MIN(IF(DA!$D$11:$D$135&gt;AVERAGE(B76,C76),DA!$D$11:$D$135)),DA!$D$11:$D$135),1))</f>
        <v>+III</v>
      </c>
      <c r="I76" s="9" t="str">
        <f t="array" ref="I76">INDEX(STKWp!$K$11:$K$30,IFERROR(MATCH(MIN(IF(STKWp!$D$11:$D$30&gt;AVERAGE(B76,C76),STKWp!$D$11:$D$30)),STKWp!$D$11:$D$30),1))</f>
        <v>+III</v>
      </c>
      <c r="J76" s="9" t="str">
        <f t="array" ref="J76">INDEX(BSKW!$K$11:$K$30,IFERROR(MATCH(MIN(IF(BSKW!$D$11:$D$30&gt;AVERAGE(B76,C76),BSKW!$D$11:$D$30)),BSKW!$D$11:$D$30),1))</f>
        <v>+III</v>
      </c>
      <c r="K76" s="12" t="str">
        <f t="array" ref="K76">INDEX(HTKW!$K$11:$K$30,IFERROR(MATCH(MIN(IF(HTKW!$D$11:$D$30&gt;AVERAGE(B76,C76),HTKW!$D$11:$D$30)),HTKW!$D$11:$D$30),1))</f>
        <v>+III</v>
      </c>
    </row>
    <row r="77" spans="2:11" x14ac:dyDescent="0.25">
      <c r="B77" s="8">
        <v>14.193</v>
      </c>
      <c r="C77" s="9">
        <v>14.401</v>
      </c>
      <c r="D77" s="23" t="str">
        <f t="shared" si="1"/>
        <v>+III</v>
      </c>
      <c r="E77" s="8" t="str">
        <f t="array" ref="E77">INDEX(STPH!$O$11:$O$30,IFERROR(MATCH(MIN(IF(STPH!$D$11:$D$30&gt;AVERAGE(B77,C77),STPH!$D$11:$D$30)),STPH!$D$11:$D$30),1))</f>
        <v>+III</v>
      </c>
      <c r="F77" s="9" t="str">
        <f t="array" ref="F77">INDEX(STBI!$O$11:$O$30,IFERROR(MATCH(MIN(IF(STBI!$D$11:$D$30&gt;AVERAGE(B77,C77),STBI!$D$11:$D$30)),STBI!$D$11:$D$30),1))</f>
        <v>+III</v>
      </c>
      <c r="G77" s="9" t="str">
        <f t="array" ref="G77">INDEX(GEKB!$K$11:$K$30,IFERROR(MATCH(MIN(IF(GEKB!$D$11:$D$30&gt;AVERAGE(B77,C77),GEKB!$D$11:$D$30)),GEKB!$D$11:$D$30),1))</f>
        <v>+III</v>
      </c>
      <c r="H77" s="9" t="str">
        <f t="array" ref="H77">INDEX(DA!$K$11:$K$135,IFERROR(MATCH(MIN(IF(DA!$D$11:$D$135&gt;AVERAGE(B77,C77),DA!$D$11:$D$135)),DA!$D$11:$D$135),1))</f>
        <v>+III</v>
      </c>
      <c r="I77" s="9" t="str">
        <f t="array" ref="I77">INDEX(STKWp!$K$11:$K$30,IFERROR(MATCH(MIN(IF(STKWp!$D$11:$D$30&gt;AVERAGE(B77,C77),STKWp!$D$11:$D$30)),STKWp!$D$11:$D$30),1))</f>
        <v>+III</v>
      </c>
      <c r="J77" s="9" t="str">
        <f t="array" ref="J77">INDEX(BSKW!$K$11:$K$30,IFERROR(MATCH(MIN(IF(BSKW!$D$11:$D$30&gt;AVERAGE(B77,C77),BSKW!$D$11:$D$30)),BSKW!$D$11:$D$30),1))</f>
        <v>+III</v>
      </c>
      <c r="K77" s="12" t="str">
        <f t="array" ref="K77">INDEX(HTKW!$K$11:$K$30,IFERROR(MATCH(MIN(IF(HTKW!$D$11:$D$30&gt;AVERAGE(B77,C77),HTKW!$D$11:$D$30)),HTKW!$D$11:$D$30),1))</f>
        <v>+III</v>
      </c>
    </row>
    <row r="78" spans="2:11" x14ac:dyDescent="0.25">
      <c r="B78" s="8">
        <v>14.401</v>
      </c>
      <c r="C78" s="9">
        <v>14.606999999999999</v>
      </c>
      <c r="D78" s="23" t="str">
        <f t="shared" si="1"/>
        <v>+III</v>
      </c>
      <c r="E78" s="8" t="str">
        <f t="array" ref="E78">INDEX(STPH!$O$11:$O$30,IFERROR(MATCH(MIN(IF(STPH!$D$11:$D$30&gt;AVERAGE(B78,C78),STPH!$D$11:$D$30)),STPH!$D$11:$D$30),1))</f>
        <v>+III</v>
      </c>
      <c r="F78" s="9" t="str">
        <f t="array" ref="F78">INDEX(STBI!$O$11:$O$30,IFERROR(MATCH(MIN(IF(STBI!$D$11:$D$30&gt;AVERAGE(B78,C78),STBI!$D$11:$D$30)),STBI!$D$11:$D$30),1))</f>
        <v>+III</v>
      </c>
      <c r="G78" s="9" t="str">
        <f t="array" ref="G78">INDEX(GEKB!$K$11:$K$30,IFERROR(MATCH(MIN(IF(GEKB!$D$11:$D$30&gt;AVERAGE(B78,C78),GEKB!$D$11:$D$30)),GEKB!$D$11:$D$30),1))</f>
        <v>+III</v>
      </c>
      <c r="H78" s="9" t="str">
        <f t="array" ref="H78">INDEX(DA!$K$11:$K$135,IFERROR(MATCH(MIN(IF(DA!$D$11:$D$135&gt;AVERAGE(B78,C78),DA!$D$11:$D$135)),DA!$D$11:$D$135),1))</f>
        <v>+III</v>
      </c>
      <c r="I78" s="9" t="str">
        <f t="array" ref="I78">INDEX(STKWp!$K$11:$K$30,IFERROR(MATCH(MIN(IF(STKWp!$D$11:$D$30&gt;AVERAGE(B78,C78),STKWp!$D$11:$D$30)),STKWp!$D$11:$D$30),1))</f>
        <v>+III</v>
      </c>
      <c r="J78" s="9" t="str">
        <f t="array" ref="J78">INDEX(BSKW!$K$11:$K$30,IFERROR(MATCH(MIN(IF(BSKW!$D$11:$D$30&gt;AVERAGE(B78,C78),BSKW!$D$11:$D$30)),BSKW!$D$11:$D$30),1))</f>
        <v>+III</v>
      </c>
      <c r="K78" s="12" t="str">
        <f t="array" ref="K78">INDEX(HTKW!$K$11:$K$30,IFERROR(MATCH(MIN(IF(HTKW!$D$11:$D$30&gt;AVERAGE(B78,C78),HTKW!$D$11:$D$30)),HTKW!$D$11:$D$30),1))</f>
        <v>+III</v>
      </c>
    </row>
    <row r="79" spans="2:11" x14ac:dyDescent="0.25">
      <c r="B79" s="8">
        <v>14.606999999999999</v>
      </c>
      <c r="C79" s="9">
        <v>14.81</v>
      </c>
      <c r="D79" s="23" t="str">
        <f t="shared" si="1"/>
        <v>+III</v>
      </c>
      <c r="E79" s="8" t="str">
        <f t="array" ref="E79">INDEX(STPH!$O$11:$O$30,IFERROR(MATCH(MIN(IF(STPH!$D$11:$D$30&gt;AVERAGE(B79,C79),STPH!$D$11:$D$30)),STPH!$D$11:$D$30),1))</f>
        <v>+III</v>
      </c>
      <c r="F79" s="9" t="str">
        <f t="array" ref="F79">INDEX(STBI!$O$11:$O$30,IFERROR(MATCH(MIN(IF(STBI!$D$11:$D$30&gt;AVERAGE(B79,C79),STBI!$D$11:$D$30)),STBI!$D$11:$D$30),1))</f>
        <v>+III</v>
      </c>
      <c r="G79" s="9" t="str">
        <f t="array" ref="G79">INDEX(GEKB!$K$11:$K$30,IFERROR(MATCH(MIN(IF(GEKB!$D$11:$D$30&gt;AVERAGE(B79,C79),GEKB!$D$11:$D$30)),GEKB!$D$11:$D$30),1))</f>
        <v>+III</v>
      </c>
      <c r="H79" s="9" t="str">
        <f t="array" ref="H79">INDEX(DA!$K$11:$K$135,IFERROR(MATCH(MIN(IF(DA!$D$11:$D$135&gt;AVERAGE(B79,C79),DA!$D$11:$D$135)),DA!$D$11:$D$135),1))</f>
        <v>+III</v>
      </c>
      <c r="I79" s="9" t="str">
        <f t="array" ref="I79">INDEX(STKWp!$K$11:$K$30,IFERROR(MATCH(MIN(IF(STKWp!$D$11:$D$30&gt;AVERAGE(B79,C79),STKWp!$D$11:$D$30)),STKWp!$D$11:$D$30),1))</f>
        <v>+III</v>
      </c>
      <c r="J79" s="9" t="str">
        <f t="array" ref="J79">INDEX(BSKW!$K$11:$K$30,IFERROR(MATCH(MIN(IF(BSKW!$D$11:$D$30&gt;AVERAGE(B79,C79),BSKW!$D$11:$D$30)),BSKW!$D$11:$D$30),1))</f>
        <v>+III</v>
      </c>
      <c r="K79" s="12" t="str">
        <f t="array" ref="K79">INDEX(HTKW!$K$11:$K$30,IFERROR(MATCH(MIN(IF(HTKW!$D$11:$D$30&gt;AVERAGE(B79,C79),HTKW!$D$11:$D$30)),HTKW!$D$11:$D$30),1))</f>
        <v>+III</v>
      </c>
    </row>
    <row r="80" spans="2:11" x14ac:dyDescent="0.25">
      <c r="B80" s="8">
        <v>14.81</v>
      </c>
      <c r="C80" s="9">
        <v>15.013</v>
      </c>
      <c r="D80" s="23" t="str">
        <f t="shared" si="1"/>
        <v>+III</v>
      </c>
      <c r="E80" s="8" t="str">
        <f t="array" ref="E80">INDEX(STPH!$O$11:$O$30,IFERROR(MATCH(MIN(IF(STPH!$D$11:$D$30&gt;AVERAGE(B80,C80),STPH!$D$11:$D$30)),STPH!$D$11:$D$30),1))</f>
        <v>+III</v>
      </c>
      <c r="F80" s="9" t="str">
        <f t="array" ref="F80">INDEX(STBI!$O$11:$O$30,IFERROR(MATCH(MIN(IF(STBI!$D$11:$D$30&gt;AVERAGE(B80,C80),STBI!$D$11:$D$30)),STBI!$D$11:$D$30),1))</f>
        <v>+III</v>
      </c>
      <c r="G80" s="9" t="str">
        <f t="array" ref="G80">INDEX(GEKB!$K$11:$K$30,IFERROR(MATCH(MIN(IF(GEKB!$D$11:$D$30&gt;AVERAGE(B80,C80),GEKB!$D$11:$D$30)),GEKB!$D$11:$D$30),1))</f>
        <v>+III</v>
      </c>
      <c r="H80" s="9" t="str">
        <f t="array" ref="H80">INDEX(DA!$K$11:$K$135,IFERROR(MATCH(MIN(IF(DA!$D$11:$D$135&gt;AVERAGE(B80,C80),DA!$D$11:$D$135)),DA!$D$11:$D$135),1))</f>
        <v>+III</v>
      </c>
      <c r="I80" s="9" t="str">
        <f t="array" ref="I80">INDEX(STKWp!$K$11:$K$30,IFERROR(MATCH(MIN(IF(STKWp!$D$11:$D$30&gt;AVERAGE(B80,C80),STKWp!$D$11:$D$30)),STKWp!$D$11:$D$30),1))</f>
        <v>+III</v>
      </c>
      <c r="J80" s="9" t="str">
        <f t="array" ref="J80">INDEX(BSKW!$K$11:$K$30,IFERROR(MATCH(MIN(IF(BSKW!$D$11:$D$30&gt;AVERAGE(B80,C80),BSKW!$D$11:$D$30)),BSKW!$D$11:$D$30),1))</f>
        <v>+III</v>
      </c>
      <c r="K80" s="12" t="str">
        <f t="array" ref="K80">INDEX(HTKW!$K$11:$K$30,IFERROR(MATCH(MIN(IF(HTKW!$D$11:$D$30&gt;AVERAGE(B80,C80),HTKW!$D$11:$D$30)),HTKW!$D$11:$D$30),1))</f>
        <v>+III</v>
      </c>
    </row>
    <row r="81" spans="2:11" x14ac:dyDescent="0.25">
      <c r="B81" s="8">
        <v>15.013</v>
      </c>
      <c r="C81" s="9">
        <v>15.22</v>
      </c>
      <c r="D81" s="23" t="str">
        <f t="shared" si="1"/>
        <v>+III</v>
      </c>
      <c r="E81" s="8" t="str">
        <f t="array" ref="E81">INDEX(STPH!$O$11:$O$30,IFERROR(MATCH(MIN(IF(STPH!$D$11:$D$30&gt;AVERAGE(B81,C81),STPH!$D$11:$D$30)),STPH!$D$11:$D$30),1))</f>
        <v>+III</v>
      </c>
      <c r="F81" s="9" t="str">
        <f t="array" ref="F81">INDEX(STBI!$O$11:$O$30,IFERROR(MATCH(MIN(IF(STBI!$D$11:$D$30&gt;AVERAGE(B81,C81),STBI!$D$11:$D$30)),STBI!$D$11:$D$30),1))</f>
        <v>+III</v>
      </c>
      <c r="G81" s="9" t="str">
        <f t="array" ref="G81">INDEX(GEKB!$K$11:$K$30,IFERROR(MATCH(MIN(IF(GEKB!$D$11:$D$30&gt;AVERAGE(B81,C81),GEKB!$D$11:$D$30)),GEKB!$D$11:$D$30),1))</f>
        <v>+III</v>
      </c>
      <c r="H81" s="9" t="str">
        <f t="array" ref="H81">INDEX(DA!$K$11:$K$135,IFERROR(MATCH(MIN(IF(DA!$D$11:$D$135&gt;AVERAGE(B81,C81),DA!$D$11:$D$135)),DA!$D$11:$D$135),1))</f>
        <v>+III</v>
      </c>
      <c r="I81" s="9" t="str">
        <f t="array" ref="I81">INDEX(STKWp!$K$11:$K$30,IFERROR(MATCH(MIN(IF(STKWp!$D$11:$D$30&gt;AVERAGE(B81,C81),STKWp!$D$11:$D$30)),STKWp!$D$11:$D$30),1))</f>
        <v>+III</v>
      </c>
      <c r="J81" s="9" t="str">
        <f t="array" ref="J81">INDEX(BSKW!$K$11:$K$30,IFERROR(MATCH(MIN(IF(BSKW!$D$11:$D$30&gt;AVERAGE(B81,C81),BSKW!$D$11:$D$30)),BSKW!$D$11:$D$30),1))</f>
        <v>+III</v>
      </c>
      <c r="K81" s="12" t="str">
        <f t="array" ref="K81">INDEX(HTKW!$K$11:$K$30,IFERROR(MATCH(MIN(IF(HTKW!$D$11:$D$30&gt;AVERAGE(B81,C81),HTKW!$D$11:$D$30)),HTKW!$D$11:$D$30),1))</f>
        <v>+III</v>
      </c>
    </row>
    <row r="82" spans="2:11" x14ac:dyDescent="0.25">
      <c r="B82" s="8">
        <v>15.22</v>
      </c>
      <c r="C82" s="9">
        <v>15.429</v>
      </c>
      <c r="D82" s="23" t="str">
        <f t="shared" si="1"/>
        <v>+III</v>
      </c>
      <c r="E82" s="8" t="str">
        <f t="array" ref="E82">INDEX(STPH!$O$11:$O$30,IFERROR(MATCH(MIN(IF(STPH!$D$11:$D$30&gt;AVERAGE(B82,C82),STPH!$D$11:$D$30)),STPH!$D$11:$D$30),1))</f>
        <v>+III</v>
      </c>
      <c r="F82" s="9" t="str">
        <f t="array" ref="F82">INDEX(STBI!$O$11:$O$30,IFERROR(MATCH(MIN(IF(STBI!$D$11:$D$30&gt;AVERAGE(B82,C82),STBI!$D$11:$D$30)),STBI!$D$11:$D$30),1))</f>
        <v>+III</v>
      </c>
      <c r="G82" s="9" t="str">
        <f t="array" ref="G82">INDEX(GEKB!$K$11:$K$30,IFERROR(MATCH(MIN(IF(GEKB!$D$11:$D$30&gt;AVERAGE(B82,C82),GEKB!$D$11:$D$30)),GEKB!$D$11:$D$30),1))</f>
        <v>+III</v>
      </c>
      <c r="H82" s="9" t="str">
        <f t="array" ref="H82">INDEX(DA!$K$11:$K$135,IFERROR(MATCH(MIN(IF(DA!$D$11:$D$135&gt;AVERAGE(B82,C82),DA!$D$11:$D$135)),DA!$D$11:$D$135),1))</f>
        <v>+III</v>
      </c>
      <c r="I82" s="9" t="str">
        <f t="array" ref="I82">INDEX(STKWp!$K$11:$K$30,IFERROR(MATCH(MIN(IF(STKWp!$D$11:$D$30&gt;AVERAGE(B82,C82),STKWp!$D$11:$D$30)),STKWp!$D$11:$D$30),1))</f>
        <v>+III</v>
      </c>
      <c r="J82" s="9" t="str">
        <f t="array" ref="J82">INDEX(BSKW!$K$11:$K$30,IFERROR(MATCH(MIN(IF(BSKW!$D$11:$D$30&gt;AVERAGE(B82,C82),BSKW!$D$11:$D$30)),BSKW!$D$11:$D$30),1))</f>
        <v>+III</v>
      </c>
      <c r="K82" s="12" t="str">
        <f t="array" ref="K82">INDEX(HTKW!$K$11:$K$30,IFERROR(MATCH(MIN(IF(HTKW!$D$11:$D$30&gt;AVERAGE(B82,C82),HTKW!$D$11:$D$30)),HTKW!$D$11:$D$30),1))</f>
        <v>+III</v>
      </c>
    </row>
    <row r="83" spans="2:11" x14ac:dyDescent="0.25">
      <c r="B83" s="8">
        <v>15.429</v>
      </c>
      <c r="C83" s="9">
        <v>15.635999999999999</v>
      </c>
      <c r="D83" s="23" t="str">
        <f t="shared" si="1"/>
        <v>+III</v>
      </c>
      <c r="E83" s="8" t="str">
        <f t="array" ref="E83">INDEX(STPH!$O$11:$O$30,IFERROR(MATCH(MIN(IF(STPH!$D$11:$D$30&gt;AVERAGE(B83,C83),STPH!$D$11:$D$30)),STPH!$D$11:$D$30),1))</f>
        <v>+III</v>
      </c>
      <c r="F83" s="9" t="str">
        <f t="array" ref="F83">INDEX(STBI!$O$11:$O$30,IFERROR(MATCH(MIN(IF(STBI!$D$11:$D$30&gt;AVERAGE(B83,C83),STBI!$D$11:$D$30)),STBI!$D$11:$D$30),1))</f>
        <v>+III</v>
      </c>
      <c r="G83" s="9" t="str">
        <f t="array" ref="G83">INDEX(GEKB!$K$11:$K$30,IFERROR(MATCH(MIN(IF(GEKB!$D$11:$D$30&gt;AVERAGE(B83,C83),GEKB!$D$11:$D$30)),GEKB!$D$11:$D$30),1))</f>
        <v>+III</v>
      </c>
      <c r="H83" s="9" t="str">
        <f t="array" ref="H83">INDEX(DA!$K$11:$K$135,IFERROR(MATCH(MIN(IF(DA!$D$11:$D$135&gt;AVERAGE(B83,C83),DA!$D$11:$D$135)),DA!$D$11:$D$135),1))</f>
        <v>+III</v>
      </c>
      <c r="I83" s="9" t="str">
        <f t="array" ref="I83">INDEX(STKWp!$K$11:$K$30,IFERROR(MATCH(MIN(IF(STKWp!$D$11:$D$30&gt;AVERAGE(B83,C83),STKWp!$D$11:$D$30)),STKWp!$D$11:$D$30),1))</f>
        <v>+III</v>
      </c>
      <c r="J83" s="9" t="str">
        <f t="array" ref="J83">INDEX(BSKW!$K$11:$K$30,IFERROR(MATCH(MIN(IF(BSKW!$D$11:$D$30&gt;AVERAGE(B83,C83),BSKW!$D$11:$D$30)),BSKW!$D$11:$D$30),1))</f>
        <v>+III</v>
      </c>
      <c r="K83" s="12" t="str">
        <f t="array" ref="K83">INDEX(HTKW!$K$11:$K$30,IFERROR(MATCH(MIN(IF(HTKW!$D$11:$D$30&gt;AVERAGE(B83,C83),HTKW!$D$11:$D$30)),HTKW!$D$11:$D$30),1))</f>
        <v>+III</v>
      </c>
    </row>
    <row r="84" spans="2:11" x14ac:dyDescent="0.25">
      <c r="B84" s="8">
        <v>15.635999999999999</v>
      </c>
      <c r="C84" s="9">
        <v>15.843</v>
      </c>
      <c r="D84" s="23" t="str">
        <f t="shared" si="1"/>
        <v>+III</v>
      </c>
      <c r="E84" s="8" t="str">
        <f t="array" ref="E84">INDEX(STPH!$O$11:$O$30,IFERROR(MATCH(MIN(IF(STPH!$D$11:$D$30&gt;AVERAGE(B84,C84),STPH!$D$11:$D$30)),STPH!$D$11:$D$30),1))</f>
        <v>+III</v>
      </c>
      <c r="F84" s="9" t="str">
        <f t="array" ref="F84">INDEX(STBI!$O$11:$O$30,IFERROR(MATCH(MIN(IF(STBI!$D$11:$D$30&gt;AVERAGE(B84,C84),STBI!$D$11:$D$30)),STBI!$D$11:$D$30),1))</f>
        <v>+III</v>
      </c>
      <c r="G84" s="9" t="str">
        <f t="array" ref="G84">INDEX(GEKB!$K$11:$K$30,IFERROR(MATCH(MIN(IF(GEKB!$D$11:$D$30&gt;AVERAGE(B84,C84),GEKB!$D$11:$D$30)),GEKB!$D$11:$D$30),1))</f>
        <v>+III</v>
      </c>
      <c r="H84" s="9" t="str">
        <f t="array" ref="H84">INDEX(DA!$K$11:$K$135,IFERROR(MATCH(MIN(IF(DA!$D$11:$D$135&gt;AVERAGE(B84,C84),DA!$D$11:$D$135)),DA!$D$11:$D$135),1))</f>
        <v>+III</v>
      </c>
      <c r="I84" s="9" t="str">
        <f t="array" ref="I84">INDEX(STKWp!$K$11:$K$30,IFERROR(MATCH(MIN(IF(STKWp!$D$11:$D$30&gt;AVERAGE(B84,C84),STKWp!$D$11:$D$30)),STKWp!$D$11:$D$30),1))</f>
        <v>+III</v>
      </c>
      <c r="J84" s="9" t="str">
        <f t="array" ref="J84">INDEX(BSKW!$K$11:$K$30,IFERROR(MATCH(MIN(IF(BSKW!$D$11:$D$30&gt;AVERAGE(B84,C84),BSKW!$D$11:$D$30)),BSKW!$D$11:$D$30),1))</f>
        <v>+III</v>
      </c>
      <c r="K84" s="12" t="str">
        <f t="array" ref="K84">INDEX(HTKW!$K$11:$K$30,IFERROR(MATCH(MIN(IF(HTKW!$D$11:$D$30&gt;AVERAGE(B84,C84),HTKW!$D$11:$D$30)),HTKW!$D$11:$D$30),1))</f>
        <v>+III</v>
      </c>
    </row>
    <row r="85" spans="2:11" x14ac:dyDescent="0.25">
      <c r="B85" s="8">
        <v>15.843</v>
      </c>
      <c r="C85" s="9">
        <v>16.048999999999999</v>
      </c>
      <c r="D85" s="23" t="str">
        <f t="shared" si="1"/>
        <v>+III</v>
      </c>
      <c r="E85" s="8" t="str">
        <f t="array" ref="E85">INDEX(STPH!$O$11:$O$30,IFERROR(MATCH(MIN(IF(STPH!$D$11:$D$30&gt;AVERAGE(B85,C85),STPH!$D$11:$D$30)),STPH!$D$11:$D$30),1))</f>
        <v>+III</v>
      </c>
      <c r="F85" s="9" t="str">
        <f t="array" ref="F85">INDEX(STBI!$O$11:$O$30,IFERROR(MATCH(MIN(IF(STBI!$D$11:$D$30&gt;AVERAGE(B85,C85),STBI!$D$11:$D$30)),STBI!$D$11:$D$30),1))</f>
        <v>+III</v>
      </c>
      <c r="G85" s="9" t="str">
        <f t="array" ref="G85">INDEX(GEKB!$K$11:$K$30,IFERROR(MATCH(MIN(IF(GEKB!$D$11:$D$30&gt;AVERAGE(B85,C85),GEKB!$D$11:$D$30)),GEKB!$D$11:$D$30),1))</f>
        <v>+III</v>
      </c>
      <c r="H85" s="9" t="str">
        <f t="array" ref="H85">INDEX(DA!$K$11:$K$135,IFERROR(MATCH(MIN(IF(DA!$D$11:$D$135&gt;AVERAGE(B85,C85),DA!$D$11:$D$135)),DA!$D$11:$D$135),1))</f>
        <v>+III</v>
      </c>
      <c r="I85" s="9" t="str">
        <f t="array" ref="I85">INDEX(STKWp!$K$11:$K$30,IFERROR(MATCH(MIN(IF(STKWp!$D$11:$D$30&gt;AVERAGE(B85,C85),STKWp!$D$11:$D$30)),STKWp!$D$11:$D$30),1))</f>
        <v>+III</v>
      </c>
      <c r="J85" s="9" t="str">
        <f t="array" ref="J85">INDEX(BSKW!$K$11:$K$30,IFERROR(MATCH(MIN(IF(BSKW!$D$11:$D$30&gt;AVERAGE(B85,C85),BSKW!$D$11:$D$30)),BSKW!$D$11:$D$30),1))</f>
        <v>+III</v>
      </c>
      <c r="K85" s="12" t="str">
        <f t="array" ref="K85">INDEX(HTKW!$K$11:$K$30,IFERROR(MATCH(MIN(IF(HTKW!$D$11:$D$30&gt;AVERAGE(B85,C85),HTKW!$D$11:$D$30)),HTKW!$D$11:$D$30),1))</f>
        <v>+III</v>
      </c>
    </row>
    <row r="86" spans="2:11" x14ac:dyDescent="0.25">
      <c r="B86" s="8">
        <v>16.048999999999999</v>
      </c>
      <c r="C86" s="9">
        <v>16.256</v>
      </c>
      <c r="D86" s="23" t="str">
        <f t="shared" si="1"/>
        <v>+III</v>
      </c>
      <c r="E86" s="8" t="str">
        <f t="array" ref="E86">INDEX(STPH!$O$11:$O$30,IFERROR(MATCH(MIN(IF(STPH!$D$11:$D$30&gt;AVERAGE(B86,C86),STPH!$D$11:$D$30)),STPH!$D$11:$D$30),1))</f>
        <v>+III</v>
      </c>
      <c r="F86" s="9" t="str">
        <f t="array" ref="F86">INDEX(STBI!$O$11:$O$30,IFERROR(MATCH(MIN(IF(STBI!$D$11:$D$30&gt;AVERAGE(B86,C86),STBI!$D$11:$D$30)),STBI!$D$11:$D$30),1))</f>
        <v>+III</v>
      </c>
      <c r="G86" s="9" t="str">
        <f t="array" ref="G86">INDEX(GEKB!$K$11:$K$30,IFERROR(MATCH(MIN(IF(GEKB!$D$11:$D$30&gt;AVERAGE(B86,C86),GEKB!$D$11:$D$30)),GEKB!$D$11:$D$30),1))</f>
        <v>+III</v>
      </c>
      <c r="H86" s="9" t="str">
        <f t="array" ref="H86">INDEX(DA!$K$11:$K$135,IFERROR(MATCH(MIN(IF(DA!$D$11:$D$135&gt;AVERAGE(B86,C86),DA!$D$11:$D$135)),DA!$D$11:$D$135),1))</f>
        <v>+III</v>
      </c>
      <c r="I86" s="9" t="str">
        <f t="array" ref="I86">INDEX(STKWp!$K$11:$K$30,IFERROR(MATCH(MIN(IF(STKWp!$D$11:$D$30&gt;AVERAGE(B86,C86),STKWp!$D$11:$D$30)),STKWp!$D$11:$D$30),1))</f>
        <v>+III</v>
      </c>
      <c r="J86" s="9" t="str">
        <f t="array" ref="J86">INDEX(BSKW!$K$11:$K$30,IFERROR(MATCH(MIN(IF(BSKW!$D$11:$D$30&gt;AVERAGE(B86,C86),BSKW!$D$11:$D$30)),BSKW!$D$11:$D$30),1))</f>
        <v>+III</v>
      </c>
      <c r="K86" s="12" t="str">
        <f t="array" ref="K86">INDEX(HTKW!$K$11:$K$30,IFERROR(MATCH(MIN(IF(HTKW!$D$11:$D$30&gt;AVERAGE(B86,C86),HTKW!$D$11:$D$30)),HTKW!$D$11:$D$30),1))</f>
        <v>+III</v>
      </c>
    </row>
    <row r="87" spans="2:11" x14ac:dyDescent="0.25">
      <c r="B87" s="8">
        <v>16.256</v>
      </c>
      <c r="C87" s="9">
        <v>16.451000000000001</v>
      </c>
      <c r="D87" s="23" t="str">
        <f t="shared" si="1"/>
        <v>+III</v>
      </c>
      <c r="E87" s="8" t="str">
        <f t="array" ref="E87">INDEX(STPH!$O$11:$O$30,IFERROR(MATCH(MIN(IF(STPH!$D$11:$D$30&gt;AVERAGE(B87,C87),STPH!$D$11:$D$30)),STPH!$D$11:$D$30),1))</f>
        <v>+III</v>
      </c>
      <c r="F87" s="9" t="str">
        <f t="array" ref="F87">INDEX(STBI!$O$11:$O$30,IFERROR(MATCH(MIN(IF(STBI!$D$11:$D$30&gt;AVERAGE(B87,C87),STBI!$D$11:$D$30)),STBI!$D$11:$D$30),1))</f>
        <v>+III</v>
      </c>
      <c r="G87" s="9" t="str">
        <f t="array" ref="G87">INDEX(GEKB!$K$11:$K$30,IFERROR(MATCH(MIN(IF(GEKB!$D$11:$D$30&gt;AVERAGE(B87,C87),GEKB!$D$11:$D$30)),GEKB!$D$11:$D$30),1))</f>
        <v>+III</v>
      </c>
      <c r="H87" s="9" t="str">
        <f t="array" ref="H87">INDEX(DA!$K$11:$K$135,IFERROR(MATCH(MIN(IF(DA!$D$11:$D$135&gt;AVERAGE(B87,C87),DA!$D$11:$D$135)),DA!$D$11:$D$135),1))</f>
        <v>+III</v>
      </c>
      <c r="I87" s="9" t="str">
        <f t="array" ref="I87">INDEX(STKWp!$K$11:$K$30,IFERROR(MATCH(MIN(IF(STKWp!$D$11:$D$30&gt;AVERAGE(B87,C87),STKWp!$D$11:$D$30)),STKWp!$D$11:$D$30),1))</f>
        <v>+III</v>
      </c>
      <c r="J87" s="9" t="str">
        <f t="array" ref="J87">INDEX(BSKW!$K$11:$K$30,IFERROR(MATCH(MIN(IF(BSKW!$D$11:$D$30&gt;AVERAGE(B87,C87),BSKW!$D$11:$D$30)),BSKW!$D$11:$D$30),1))</f>
        <v>+III</v>
      </c>
      <c r="K87" s="12" t="str">
        <f t="array" ref="K87">INDEX(HTKW!$K$11:$K$30,IFERROR(MATCH(MIN(IF(HTKW!$D$11:$D$30&gt;AVERAGE(B87,C87),HTKW!$D$11:$D$30)),HTKW!$D$11:$D$30),1))</f>
        <v>+III</v>
      </c>
    </row>
    <row r="88" spans="2:11" x14ac:dyDescent="0.25">
      <c r="B88" s="8">
        <v>16.451000000000001</v>
      </c>
      <c r="C88" s="9">
        <v>16.617000000000001</v>
      </c>
      <c r="D88" s="23" t="str">
        <f t="shared" si="1"/>
        <v>+III</v>
      </c>
      <c r="E88" s="8" t="str">
        <f t="array" ref="E88">INDEX(STPH!$O$11:$O$30,IFERROR(MATCH(MIN(IF(STPH!$D$11:$D$30&gt;AVERAGE(B88,C88),STPH!$D$11:$D$30)),STPH!$D$11:$D$30),1))</f>
        <v>+III</v>
      </c>
      <c r="F88" s="9" t="str">
        <f t="array" ref="F88">INDEX(STBI!$O$11:$O$30,IFERROR(MATCH(MIN(IF(STBI!$D$11:$D$30&gt;AVERAGE(B88,C88),STBI!$D$11:$D$30)),STBI!$D$11:$D$30),1))</f>
        <v>+III</v>
      </c>
      <c r="G88" s="9" t="str">
        <f t="array" ref="G88">INDEX(GEKB!$K$11:$K$30,IFERROR(MATCH(MIN(IF(GEKB!$D$11:$D$30&gt;AVERAGE(B88,C88),GEKB!$D$11:$D$30)),GEKB!$D$11:$D$30),1))</f>
        <v>+III</v>
      </c>
      <c r="H88" s="9" t="str">
        <f t="array" ref="H88">INDEX(DA!$K$11:$K$135,IFERROR(MATCH(MIN(IF(DA!$D$11:$D$135&gt;AVERAGE(B88,C88),DA!$D$11:$D$135)),DA!$D$11:$D$135),1))</f>
        <v>+III</v>
      </c>
      <c r="I88" s="9" t="str">
        <f t="array" ref="I88">INDEX(STKWp!$K$11:$K$30,IFERROR(MATCH(MIN(IF(STKWp!$D$11:$D$30&gt;AVERAGE(B88,C88),STKWp!$D$11:$D$30)),STKWp!$D$11:$D$30),1))</f>
        <v>+III</v>
      </c>
      <c r="J88" s="9" t="str">
        <f t="array" ref="J88">INDEX(BSKW!$K$11:$K$30,IFERROR(MATCH(MIN(IF(BSKW!$D$11:$D$30&gt;AVERAGE(B88,C88),BSKW!$D$11:$D$30)),BSKW!$D$11:$D$30),1))</f>
        <v>+III</v>
      </c>
      <c r="K88" s="12" t="str">
        <f t="array" ref="K88">INDEX(HTKW!$K$11:$K$30,IFERROR(MATCH(MIN(IF(HTKW!$D$11:$D$30&gt;AVERAGE(B88,C88),HTKW!$D$11:$D$30)),HTKW!$D$11:$D$30),1))</f>
        <v>+III</v>
      </c>
    </row>
    <row r="89" spans="2:11" x14ac:dyDescent="0.25">
      <c r="B89" s="8">
        <v>16.617000000000001</v>
      </c>
      <c r="C89" s="9">
        <v>16.760999999999999</v>
      </c>
      <c r="D89" s="23" t="str">
        <f t="shared" si="1"/>
        <v>+III</v>
      </c>
      <c r="E89" s="8" t="str">
        <f t="array" ref="E89">INDEX(STPH!$O$11:$O$30,IFERROR(MATCH(MIN(IF(STPH!$D$11:$D$30&gt;AVERAGE(B89,C89),STPH!$D$11:$D$30)),STPH!$D$11:$D$30),1))</f>
        <v>+III</v>
      </c>
      <c r="F89" s="9" t="str">
        <f t="array" ref="F89">INDEX(STBI!$O$11:$O$30,IFERROR(MATCH(MIN(IF(STBI!$D$11:$D$30&gt;AVERAGE(B89,C89),STBI!$D$11:$D$30)),STBI!$D$11:$D$30),1))</f>
        <v>+III</v>
      </c>
      <c r="G89" s="9" t="str">
        <f t="array" ref="G89">INDEX(GEKB!$K$11:$K$30,IFERROR(MATCH(MIN(IF(GEKB!$D$11:$D$30&gt;AVERAGE(B89,C89),GEKB!$D$11:$D$30)),GEKB!$D$11:$D$30),1))</f>
        <v>+III</v>
      </c>
      <c r="H89" s="9" t="str">
        <f t="array" ref="H89">INDEX(DA!$K$11:$K$135,IFERROR(MATCH(MIN(IF(DA!$D$11:$D$135&gt;AVERAGE(B89,C89),DA!$D$11:$D$135)),DA!$D$11:$D$135),1))</f>
        <v>+III</v>
      </c>
      <c r="I89" s="9" t="str">
        <f t="array" ref="I89">INDEX(STKWp!$K$11:$K$30,IFERROR(MATCH(MIN(IF(STKWp!$D$11:$D$30&gt;AVERAGE(B89,C89),STKWp!$D$11:$D$30)),STKWp!$D$11:$D$30),1))</f>
        <v>+III</v>
      </c>
      <c r="J89" s="9" t="str">
        <f t="array" ref="J89">INDEX(BSKW!$K$11:$K$30,IFERROR(MATCH(MIN(IF(BSKW!$D$11:$D$30&gt;AVERAGE(B89,C89),BSKW!$D$11:$D$30)),BSKW!$D$11:$D$30),1))</f>
        <v>+III</v>
      </c>
      <c r="K89" s="12" t="str">
        <f t="array" ref="K89">INDEX(HTKW!$K$11:$K$30,IFERROR(MATCH(MIN(IF(HTKW!$D$11:$D$30&gt;AVERAGE(B89,C89),HTKW!$D$11:$D$30)),HTKW!$D$11:$D$30),1))</f>
        <v>+III</v>
      </c>
    </row>
    <row r="90" spans="2:11" x14ac:dyDescent="0.25">
      <c r="B90" s="8">
        <v>16.760999999999999</v>
      </c>
      <c r="C90" s="9">
        <v>16.901</v>
      </c>
      <c r="D90" s="23" t="str">
        <f t="shared" si="1"/>
        <v>+III</v>
      </c>
      <c r="E90" s="8" t="str">
        <f t="array" ref="E90">INDEX(STPH!$O$11:$O$30,IFERROR(MATCH(MIN(IF(STPH!$D$11:$D$30&gt;AVERAGE(B90,C90),STPH!$D$11:$D$30)),STPH!$D$11:$D$30),1))</f>
        <v>+III</v>
      </c>
      <c r="F90" s="9" t="str">
        <f t="array" ref="F90">INDEX(STBI!$O$11:$O$30,IFERROR(MATCH(MIN(IF(STBI!$D$11:$D$30&gt;AVERAGE(B90,C90),STBI!$D$11:$D$30)),STBI!$D$11:$D$30),1))</f>
        <v>+III</v>
      </c>
      <c r="G90" s="9" t="str">
        <f t="array" ref="G90">INDEX(GEKB!$K$11:$K$30,IFERROR(MATCH(MIN(IF(GEKB!$D$11:$D$30&gt;AVERAGE(B90,C90),GEKB!$D$11:$D$30)),GEKB!$D$11:$D$30),1))</f>
        <v>+III</v>
      </c>
      <c r="H90" s="9" t="str">
        <f t="array" ref="H90">INDEX(DA!$K$11:$K$135,IFERROR(MATCH(MIN(IF(DA!$D$11:$D$135&gt;AVERAGE(B90,C90),DA!$D$11:$D$135)),DA!$D$11:$D$135),1))</f>
        <v>+III</v>
      </c>
      <c r="I90" s="9" t="str">
        <f t="array" ref="I90">INDEX(STKWp!$K$11:$K$30,IFERROR(MATCH(MIN(IF(STKWp!$D$11:$D$30&gt;AVERAGE(B90,C90),STKWp!$D$11:$D$30)),STKWp!$D$11:$D$30),1))</f>
        <v>+III</v>
      </c>
      <c r="J90" s="9" t="str">
        <f t="array" ref="J90">INDEX(BSKW!$K$11:$K$30,IFERROR(MATCH(MIN(IF(BSKW!$D$11:$D$30&gt;AVERAGE(B90,C90),BSKW!$D$11:$D$30)),BSKW!$D$11:$D$30),1))</f>
        <v>+III</v>
      </c>
      <c r="K90" s="12" t="str">
        <f t="array" ref="K90">INDEX(HTKW!$K$11:$K$30,IFERROR(MATCH(MIN(IF(HTKW!$D$11:$D$30&gt;AVERAGE(B90,C90),HTKW!$D$11:$D$30)),HTKW!$D$11:$D$30),1))</f>
        <v>+III</v>
      </c>
    </row>
    <row r="91" spans="2:11" x14ac:dyDescent="0.25">
      <c r="B91" s="8">
        <v>16.901</v>
      </c>
      <c r="C91" s="9">
        <v>17.059999999999999</v>
      </c>
      <c r="D91" s="23" t="str">
        <f t="shared" si="1"/>
        <v>+III</v>
      </c>
      <c r="E91" s="8" t="str">
        <f t="array" ref="E91">INDEX(STPH!$O$11:$O$30,IFERROR(MATCH(MIN(IF(STPH!$D$11:$D$30&gt;AVERAGE(B91,C91),STPH!$D$11:$D$30)),STPH!$D$11:$D$30),1))</f>
        <v>+III</v>
      </c>
      <c r="F91" s="9" t="str">
        <f t="array" ref="F91">INDEX(STBI!$O$11:$O$30,IFERROR(MATCH(MIN(IF(STBI!$D$11:$D$30&gt;AVERAGE(B91,C91),STBI!$D$11:$D$30)),STBI!$D$11:$D$30),1))</f>
        <v>+III</v>
      </c>
      <c r="G91" s="9" t="str">
        <f t="array" ref="G91">INDEX(GEKB!$K$11:$K$30,IFERROR(MATCH(MIN(IF(GEKB!$D$11:$D$30&gt;AVERAGE(B91,C91),GEKB!$D$11:$D$30)),GEKB!$D$11:$D$30),1))</f>
        <v>+III</v>
      </c>
      <c r="H91" s="9" t="str">
        <f t="array" ref="H91">INDEX(DA!$K$11:$K$135,IFERROR(MATCH(MIN(IF(DA!$D$11:$D$135&gt;AVERAGE(B91,C91),DA!$D$11:$D$135)),DA!$D$11:$D$135),1))</f>
        <v>+III</v>
      </c>
      <c r="I91" s="9" t="str">
        <f t="array" ref="I91">INDEX(STKWp!$K$11:$K$30,IFERROR(MATCH(MIN(IF(STKWp!$D$11:$D$30&gt;AVERAGE(B91,C91),STKWp!$D$11:$D$30)),STKWp!$D$11:$D$30),1))</f>
        <v>+III</v>
      </c>
      <c r="J91" s="9" t="str">
        <f t="array" ref="J91">INDEX(BSKW!$K$11:$K$30,IFERROR(MATCH(MIN(IF(BSKW!$D$11:$D$30&gt;AVERAGE(B91,C91),BSKW!$D$11:$D$30)),BSKW!$D$11:$D$30),1))</f>
        <v>+III</v>
      </c>
      <c r="K91" s="12" t="str">
        <f t="array" ref="K91">INDEX(HTKW!$K$11:$K$30,IFERROR(MATCH(MIN(IF(HTKW!$D$11:$D$30&gt;AVERAGE(B91,C91),HTKW!$D$11:$D$30)),HTKW!$D$11:$D$30),1))</f>
        <v>+III</v>
      </c>
    </row>
    <row r="92" spans="2:11" x14ac:dyDescent="0.25">
      <c r="B92" s="8">
        <v>17.059999999999999</v>
      </c>
      <c r="C92" s="9">
        <v>17.242000000000001</v>
      </c>
      <c r="D92" s="23" t="str">
        <f t="shared" si="1"/>
        <v>+III</v>
      </c>
      <c r="E92" s="8" t="str">
        <f t="array" ref="E92">INDEX(STPH!$O$11:$O$30,IFERROR(MATCH(MIN(IF(STPH!$D$11:$D$30&gt;AVERAGE(B92,C92),STPH!$D$11:$D$30)),STPH!$D$11:$D$30),1))</f>
        <v>+III</v>
      </c>
      <c r="F92" s="9" t="str">
        <f t="array" ref="F92">INDEX(STBI!$O$11:$O$30,IFERROR(MATCH(MIN(IF(STBI!$D$11:$D$30&gt;AVERAGE(B92,C92),STBI!$D$11:$D$30)),STBI!$D$11:$D$30),1))</f>
        <v>+III</v>
      </c>
      <c r="G92" s="9" t="str">
        <f t="array" ref="G92">INDEX(GEKB!$K$11:$K$30,IFERROR(MATCH(MIN(IF(GEKB!$D$11:$D$30&gt;AVERAGE(B92,C92),GEKB!$D$11:$D$30)),GEKB!$D$11:$D$30),1))</f>
        <v>+III</v>
      </c>
      <c r="H92" s="9" t="str">
        <f t="array" ref="H92">INDEX(DA!$K$11:$K$135,IFERROR(MATCH(MIN(IF(DA!$D$11:$D$135&gt;AVERAGE(B92,C92),DA!$D$11:$D$135)),DA!$D$11:$D$135),1))</f>
        <v>+III</v>
      </c>
      <c r="I92" s="9" t="str">
        <f t="array" ref="I92">INDEX(STKWp!$K$11:$K$30,IFERROR(MATCH(MIN(IF(STKWp!$D$11:$D$30&gt;AVERAGE(B92,C92),STKWp!$D$11:$D$30)),STKWp!$D$11:$D$30),1))</f>
        <v>+III</v>
      </c>
      <c r="J92" s="9" t="str">
        <f t="array" ref="J92">INDEX(BSKW!$K$11:$K$30,IFERROR(MATCH(MIN(IF(BSKW!$D$11:$D$30&gt;AVERAGE(B92,C92),BSKW!$D$11:$D$30)),BSKW!$D$11:$D$30),1))</f>
        <v>+III</v>
      </c>
      <c r="K92" s="12" t="str">
        <f t="array" ref="K92">INDEX(HTKW!$K$11:$K$30,IFERROR(MATCH(MIN(IF(HTKW!$D$11:$D$30&gt;AVERAGE(B92,C92),HTKW!$D$11:$D$30)),HTKW!$D$11:$D$30),1))</f>
        <v>+III</v>
      </c>
    </row>
    <row r="93" spans="2:11" x14ac:dyDescent="0.25">
      <c r="B93" s="8">
        <v>17.242000000000001</v>
      </c>
      <c r="C93" s="9">
        <v>17.422999999999998</v>
      </c>
      <c r="D93" s="23" t="str">
        <f t="shared" si="1"/>
        <v>+III</v>
      </c>
      <c r="E93" s="8" t="str">
        <f t="array" ref="E93">INDEX(STPH!$O$11:$O$30,IFERROR(MATCH(MIN(IF(STPH!$D$11:$D$30&gt;AVERAGE(B93,C93),STPH!$D$11:$D$30)),STPH!$D$11:$D$30),1))</f>
        <v>+III</v>
      </c>
      <c r="F93" s="9" t="str">
        <f t="array" ref="F93">INDEX(STBI!$O$11:$O$30,IFERROR(MATCH(MIN(IF(STBI!$D$11:$D$30&gt;AVERAGE(B93,C93),STBI!$D$11:$D$30)),STBI!$D$11:$D$30),1))</f>
        <v>+III</v>
      </c>
      <c r="G93" s="9" t="str">
        <f t="array" ref="G93">INDEX(GEKB!$K$11:$K$30,IFERROR(MATCH(MIN(IF(GEKB!$D$11:$D$30&gt;AVERAGE(B93,C93),GEKB!$D$11:$D$30)),GEKB!$D$11:$D$30),1))</f>
        <v>+III</v>
      </c>
      <c r="H93" s="9" t="str">
        <f t="array" ref="H93">INDEX(DA!$K$11:$K$135,IFERROR(MATCH(MIN(IF(DA!$D$11:$D$135&gt;AVERAGE(B93,C93),DA!$D$11:$D$135)),DA!$D$11:$D$135),1))</f>
        <v>+III</v>
      </c>
      <c r="I93" s="9" t="str">
        <f t="array" ref="I93">INDEX(STKWp!$K$11:$K$30,IFERROR(MATCH(MIN(IF(STKWp!$D$11:$D$30&gt;AVERAGE(B93,C93),STKWp!$D$11:$D$30)),STKWp!$D$11:$D$30),1))</f>
        <v>+III</v>
      </c>
      <c r="J93" s="9" t="str">
        <f t="array" ref="J93">INDEX(BSKW!$K$11:$K$30,IFERROR(MATCH(MIN(IF(BSKW!$D$11:$D$30&gt;AVERAGE(B93,C93),BSKW!$D$11:$D$30)),BSKW!$D$11:$D$30),1))</f>
        <v>+III</v>
      </c>
      <c r="K93" s="12" t="str">
        <f t="array" ref="K93">INDEX(HTKW!$K$11:$K$30,IFERROR(MATCH(MIN(IF(HTKW!$D$11:$D$30&gt;AVERAGE(B93,C93),HTKW!$D$11:$D$30)),HTKW!$D$11:$D$30),1))</f>
        <v>+III</v>
      </c>
    </row>
    <row r="94" spans="2:11" x14ac:dyDescent="0.25">
      <c r="B94" s="8">
        <v>17.422999999999998</v>
      </c>
      <c r="C94" s="9">
        <v>17.597000000000001</v>
      </c>
      <c r="D94" s="23" t="str">
        <f t="shared" si="1"/>
        <v>+III</v>
      </c>
      <c r="E94" s="8" t="str">
        <f t="array" ref="E94">INDEX(STPH!$O$11:$O$30,IFERROR(MATCH(MIN(IF(STPH!$D$11:$D$30&gt;AVERAGE(B94,C94),STPH!$D$11:$D$30)),STPH!$D$11:$D$30),1))</f>
        <v>+III</v>
      </c>
      <c r="F94" s="9" t="str">
        <f t="array" ref="F94">INDEX(STBI!$O$11:$O$30,IFERROR(MATCH(MIN(IF(STBI!$D$11:$D$30&gt;AVERAGE(B94,C94),STBI!$D$11:$D$30)),STBI!$D$11:$D$30),1))</f>
        <v>+III</v>
      </c>
      <c r="G94" s="9" t="str">
        <f t="array" ref="G94">INDEX(GEKB!$K$11:$K$30,IFERROR(MATCH(MIN(IF(GEKB!$D$11:$D$30&gt;AVERAGE(B94,C94),GEKB!$D$11:$D$30)),GEKB!$D$11:$D$30),1))</f>
        <v>+III</v>
      </c>
      <c r="H94" s="9" t="str">
        <f t="array" ref="H94">INDEX(DA!$K$11:$K$135,IFERROR(MATCH(MIN(IF(DA!$D$11:$D$135&gt;AVERAGE(B94,C94),DA!$D$11:$D$135)),DA!$D$11:$D$135),1))</f>
        <v>+III</v>
      </c>
      <c r="I94" s="9" t="str">
        <f t="array" ref="I94">INDEX(STKWp!$K$11:$K$30,IFERROR(MATCH(MIN(IF(STKWp!$D$11:$D$30&gt;AVERAGE(B94,C94),STKWp!$D$11:$D$30)),STKWp!$D$11:$D$30),1))</f>
        <v>+III</v>
      </c>
      <c r="J94" s="9" t="str">
        <f t="array" ref="J94">INDEX(BSKW!$K$11:$K$30,IFERROR(MATCH(MIN(IF(BSKW!$D$11:$D$30&gt;AVERAGE(B94,C94),BSKW!$D$11:$D$30)),BSKW!$D$11:$D$30),1))</f>
        <v>+III</v>
      </c>
      <c r="K94" s="12" t="str">
        <f t="array" ref="K94">INDEX(HTKW!$K$11:$K$30,IFERROR(MATCH(MIN(IF(HTKW!$D$11:$D$30&gt;AVERAGE(B94,C94),HTKW!$D$11:$D$30)),HTKW!$D$11:$D$30),1))</f>
        <v>+III</v>
      </c>
    </row>
    <row r="95" spans="2:11" x14ac:dyDescent="0.25">
      <c r="B95" s="8">
        <v>17.597000000000001</v>
      </c>
      <c r="C95" s="9">
        <v>17.777999999999999</v>
      </c>
      <c r="D95" s="23" t="str">
        <f t="shared" si="1"/>
        <v>+III</v>
      </c>
      <c r="E95" s="8" t="str">
        <f t="array" ref="E95">INDEX(STPH!$O$11:$O$30,IFERROR(MATCH(MIN(IF(STPH!$D$11:$D$30&gt;AVERAGE(B95,C95),STPH!$D$11:$D$30)),STPH!$D$11:$D$30),1))</f>
        <v>+III</v>
      </c>
      <c r="F95" s="9" t="str">
        <f t="array" ref="F95">INDEX(STBI!$O$11:$O$30,IFERROR(MATCH(MIN(IF(STBI!$D$11:$D$30&gt;AVERAGE(B95,C95),STBI!$D$11:$D$30)),STBI!$D$11:$D$30),1))</f>
        <v>+III</v>
      </c>
      <c r="G95" s="9" t="str">
        <f t="array" ref="G95">INDEX(GEKB!$K$11:$K$30,IFERROR(MATCH(MIN(IF(GEKB!$D$11:$D$30&gt;AVERAGE(B95,C95),GEKB!$D$11:$D$30)),GEKB!$D$11:$D$30),1))</f>
        <v>+III</v>
      </c>
      <c r="H95" s="9" t="str">
        <f t="array" ref="H95">INDEX(DA!$K$11:$K$135,IFERROR(MATCH(MIN(IF(DA!$D$11:$D$135&gt;AVERAGE(B95,C95),DA!$D$11:$D$135)),DA!$D$11:$D$135),1))</f>
        <v>+III</v>
      </c>
      <c r="I95" s="9" t="str">
        <f t="array" ref="I95">INDEX(STKWp!$K$11:$K$30,IFERROR(MATCH(MIN(IF(STKWp!$D$11:$D$30&gt;AVERAGE(B95,C95),STKWp!$D$11:$D$30)),STKWp!$D$11:$D$30),1))</f>
        <v>+III</v>
      </c>
      <c r="J95" s="9" t="str">
        <f t="array" ref="J95">INDEX(BSKW!$K$11:$K$30,IFERROR(MATCH(MIN(IF(BSKW!$D$11:$D$30&gt;AVERAGE(B95,C95),BSKW!$D$11:$D$30)),BSKW!$D$11:$D$30),1))</f>
        <v>+III</v>
      </c>
      <c r="K95" s="12" t="str">
        <f t="array" ref="K95">INDEX(HTKW!$K$11:$K$30,IFERROR(MATCH(MIN(IF(HTKW!$D$11:$D$30&gt;AVERAGE(B95,C95),HTKW!$D$11:$D$30)),HTKW!$D$11:$D$30),1))</f>
        <v>+III</v>
      </c>
    </row>
    <row r="96" spans="2:11" x14ac:dyDescent="0.25">
      <c r="B96" s="8">
        <v>17.777999999999999</v>
      </c>
      <c r="C96" s="9">
        <v>17.946999999999999</v>
      </c>
      <c r="D96" s="23" t="str">
        <f t="shared" si="1"/>
        <v>+III</v>
      </c>
      <c r="E96" s="8" t="str">
        <f t="array" ref="E96">INDEX(STPH!$O$11:$O$30,IFERROR(MATCH(MIN(IF(STPH!$D$11:$D$30&gt;AVERAGE(B96,C96),STPH!$D$11:$D$30)),STPH!$D$11:$D$30),1))</f>
        <v>+III</v>
      </c>
      <c r="F96" s="9" t="str">
        <f t="array" ref="F96">INDEX(STBI!$O$11:$O$30,IFERROR(MATCH(MIN(IF(STBI!$D$11:$D$30&gt;AVERAGE(B96,C96),STBI!$D$11:$D$30)),STBI!$D$11:$D$30),1))</f>
        <v>+III</v>
      </c>
      <c r="G96" s="9" t="str">
        <f t="array" ref="G96">INDEX(GEKB!$K$11:$K$30,IFERROR(MATCH(MIN(IF(GEKB!$D$11:$D$30&gt;AVERAGE(B96,C96),GEKB!$D$11:$D$30)),GEKB!$D$11:$D$30),1))</f>
        <v>+III</v>
      </c>
      <c r="H96" s="9" t="str">
        <f t="array" ref="H96">INDEX(DA!$K$11:$K$135,IFERROR(MATCH(MIN(IF(DA!$D$11:$D$135&gt;AVERAGE(B96,C96),DA!$D$11:$D$135)),DA!$D$11:$D$135),1))</f>
        <v>+III</v>
      </c>
      <c r="I96" s="9" t="str">
        <f t="array" ref="I96">INDEX(STKWp!$K$11:$K$30,IFERROR(MATCH(MIN(IF(STKWp!$D$11:$D$30&gt;AVERAGE(B96,C96),STKWp!$D$11:$D$30)),STKWp!$D$11:$D$30),1))</f>
        <v>+III</v>
      </c>
      <c r="J96" s="9" t="str">
        <f t="array" ref="J96">INDEX(BSKW!$K$11:$K$30,IFERROR(MATCH(MIN(IF(BSKW!$D$11:$D$30&gt;AVERAGE(B96,C96),BSKW!$D$11:$D$30)),BSKW!$D$11:$D$30),1))</f>
        <v>+III</v>
      </c>
      <c r="K96" s="12" t="str">
        <f t="array" ref="K96">INDEX(HTKW!$K$11:$K$30,IFERROR(MATCH(MIN(IF(HTKW!$D$11:$D$30&gt;AVERAGE(B96,C96),HTKW!$D$11:$D$30)),HTKW!$D$11:$D$30),1))</f>
        <v>+III</v>
      </c>
    </row>
    <row r="97" spans="2:11" x14ac:dyDescent="0.25">
      <c r="B97" s="8">
        <v>17.946999999999999</v>
      </c>
      <c r="C97" s="9">
        <v>18.093</v>
      </c>
      <c r="D97" s="23" t="str">
        <f t="shared" si="1"/>
        <v>+I</v>
      </c>
      <c r="E97" s="8" t="str">
        <f t="array" ref="E97">INDEX(STPH!$O$11:$O$30,IFERROR(MATCH(MIN(IF(STPH!$D$11:$D$30&gt;AVERAGE(B97,C97),STPH!$D$11:$D$30)),STPH!$D$11:$D$30),1))</f>
        <v>+III</v>
      </c>
      <c r="F97" s="9" t="str">
        <f t="array" ref="F97">INDEX(STBI!$O$11:$O$30,IFERROR(MATCH(MIN(IF(STBI!$D$11:$D$30&gt;AVERAGE(B97,C97),STBI!$D$11:$D$30)),STBI!$D$11:$D$30),1))</f>
        <v>+III</v>
      </c>
      <c r="G97" s="9" t="str">
        <f t="array" ref="G97">INDEX(GEKB!$K$11:$K$30,IFERROR(MATCH(MIN(IF(GEKB!$D$11:$D$30&gt;AVERAGE(B97,C97),GEKB!$D$11:$D$30)),GEKB!$D$11:$D$30),1))</f>
        <v>+III</v>
      </c>
      <c r="H97" s="9" t="str">
        <f t="array" ref="H97">INDEX(DA!$K$11:$K$135,IFERROR(MATCH(MIN(IF(DA!$D$11:$D$135&gt;AVERAGE(B97,C97),DA!$D$11:$D$135)),DA!$D$11:$D$135),1))</f>
        <v>+I</v>
      </c>
      <c r="I97" s="9" t="str">
        <f t="array" ref="I97">INDEX(STKWp!$K$11:$K$30,IFERROR(MATCH(MIN(IF(STKWp!$D$11:$D$30&gt;AVERAGE(B97,C97),STKWp!$D$11:$D$30)),STKWp!$D$11:$D$30),1))</f>
        <v>+III</v>
      </c>
      <c r="J97" s="9" t="str">
        <f t="array" ref="J97">INDEX(BSKW!$K$11:$K$30,IFERROR(MATCH(MIN(IF(BSKW!$D$11:$D$30&gt;AVERAGE(B97,C97),BSKW!$D$11:$D$30)),BSKW!$D$11:$D$30),1))</f>
        <v>+III</v>
      </c>
      <c r="K97" s="12" t="str">
        <f t="array" ref="K97">INDEX(HTKW!$K$11:$K$30,IFERROR(MATCH(MIN(IF(HTKW!$D$11:$D$30&gt;AVERAGE(B97,C97),HTKW!$D$11:$D$30)),HTKW!$D$11:$D$30),1))</f>
        <v>+III</v>
      </c>
    </row>
    <row r="98" spans="2:11" x14ac:dyDescent="0.25">
      <c r="B98" s="8">
        <v>18.093</v>
      </c>
      <c r="C98" s="9">
        <v>18.238</v>
      </c>
      <c r="D98" s="23" t="str">
        <f t="shared" si="1"/>
        <v>+III</v>
      </c>
      <c r="E98" s="8" t="str">
        <f t="array" ref="E98">INDEX(STPH!$O$11:$O$30,IFERROR(MATCH(MIN(IF(STPH!$D$11:$D$30&gt;AVERAGE(B98,C98),STPH!$D$11:$D$30)),STPH!$D$11:$D$30),1))</f>
        <v>+III</v>
      </c>
      <c r="F98" s="9" t="str">
        <f t="array" ref="F98">INDEX(STBI!$O$11:$O$30,IFERROR(MATCH(MIN(IF(STBI!$D$11:$D$30&gt;AVERAGE(B98,C98),STBI!$D$11:$D$30)),STBI!$D$11:$D$30),1))</f>
        <v>+III</v>
      </c>
      <c r="G98" s="9" t="str">
        <f t="array" ref="G98">INDEX(GEKB!$K$11:$K$30,IFERROR(MATCH(MIN(IF(GEKB!$D$11:$D$30&gt;AVERAGE(B98,C98),GEKB!$D$11:$D$30)),GEKB!$D$11:$D$30),1))</f>
        <v>+III</v>
      </c>
      <c r="H98" s="9" t="str">
        <f t="array" ref="H98">INDEX(DA!$K$11:$K$135,IFERROR(MATCH(MIN(IF(DA!$D$11:$D$135&gt;AVERAGE(B98,C98),DA!$D$11:$D$135)),DA!$D$11:$D$135),1))</f>
        <v>+III</v>
      </c>
      <c r="I98" s="9" t="str">
        <f t="array" ref="I98">INDEX(STKWp!$K$11:$K$30,IFERROR(MATCH(MIN(IF(STKWp!$D$11:$D$30&gt;AVERAGE(B98,C98),STKWp!$D$11:$D$30)),STKWp!$D$11:$D$30),1))</f>
        <v>+III</v>
      </c>
      <c r="J98" s="9" t="str">
        <f t="array" ref="J98">INDEX(BSKW!$K$11:$K$30,IFERROR(MATCH(MIN(IF(BSKW!$D$11:$D$30&gt;AVERAGE(B98,C98),BSKW!$D$11:$D$30)),BSKW!$D$11:$D$30),1))</f>
        <v>+III</v>
      </c>
      <c r="K98" s="12" t="str">
        <f t="array" ref="K98">INDEX(HTKW!$K$11:$K$30,IFERROR(MATCH(MIN(IF(HTKW!$D$11:$D$30&gt;AVERAGE(B98,C98),HTKW!$D$11:$D$30)),HTKW!$D$11:$D$30),1))</f>
        <v>+III</v>
      </c>
    </row>
    <row r="99" spans="2:11" x14ac:dyDescent="0.25">
      <c r="B99" s="8">
        <v>18.238</v>
      </c>
      <c r="C99" s="9">
        <v>18.388000000000002</v>
      </c>
      <c r="D99" s="23" t="str">
        <f t="shared" si="1"/>
        <v>+III</v>
      </c>
      <c r="E99" s="8" t="str">
        <f t="array" ref="E99">INDEX(STPH!$O$11:$O$30,IFERROR(MATCH(MIN(IF(STPH!$D$11:$D$30&gt;AVERAGE(B99,C99),STPH!$D$11:$D$30)),STPH!$D$11:$D$30),1))</f>
        <v>+III</v>
      </c>
      <c r="F99" s="9" t="str">
        <f t="array" ref="F99">INDEX(STBI!$O$11:$O$30,IFERROR(MATCH(MIN(IF(STBI!$D$11:$D$30&gt;AVERAGE(B99,C99),STBI!$D$11:$D$30)),STBI!$D$11:$D$30),1))</f>
        <v>+III</v>
      </c>
      <c r="G99" s="9" t="str">
        <f t="array" ref="G99">INDEX(GEKB!$K$11:$K$30,IFERROR(MATCH(MIN(IF(GEKB!$D$11:$D$30&gt;AVERAGE(B99,C99),GEKB!$D$11:$D$30)),GEKB!$D$11:$D$30),1))</f>
        <v>+III</v>
      </c>
      <c r="H99" s="9" t="str">
        <f t="array" ref="H99">INDEX(DA!$K$11:$K$135,IFERROR(MATCH(MIN(IF(DA!$D$11:$D$135&gt;AVERAGE(B99,C99),DA!$D$11:$D$135)),DA!$D$11:$D$135),1))</f>
        <v>+III</v>
      </c>
      <c r="I99" s="9" t="str">
        <f t="array" ref="I99">INDEX(STKWp!$K$11:$K$30,IFERROR(MATCH(MIN(IF(STKWp!$D$11:$D$30&gt;AVERAGE(B99,C99),STKWp!$D$11:$D$30)),STKWp!$D$11:$D$30),1))</f>
        <v>+III</v>
      </c>
      <c r="J99" s="9" t="str">
        <f t="array" ref="J99">INDEX(BSKW!$K$11:$K$30,IFERROR(MATCH(MIN(IF(BSKW!$D$11:$D$30&gt;AVERAGE(B99,C99),BSKW!$D$11:$D$30)),BSKW!$D$11:$D$30),1))</f>
        <v>+III</v>
      </c>
      <c r="K99" s="12" t="str">
        <f t="array" ref="K99">INDEX(HTKW!$K$11:$K$30,IFERROR(MATCH(MIN(IF(HTKW!$D$11:$D$30&gt;AVERAGE(B99,C99),HTKW!$D$11:$D$30)),HTKW!$D$11:$D$30),1))</f>
        <v>+III</v>
      </c>
    </row>
    <row r="100" spans="2:11" x14ac:dyDescent="0.25">
      <c r="B100" s="8">
        <v>18.388000000000002</v>
      </c>
      <c r="C100" s="9">
        <v>18.538</v>
      </c>
      <c r="D100" s="23" t="str">
        <f t="shared" si="1"/>
        <v>+III</v>
      </c>
      <c r="E100" s="8" t="str">
        <f t="array" ref="E100">INDEX(STPH!$O$11:$O$30,IFERROR(MATCH(MIN(IF(STPH!$D$11:$D$30&gt;AVERAGE(B100,C100),STPH!$D$11:$D$30)),STPH!$D$11:$D$30),1))</f>
        <v>+III</v>
      </c>
      <c r="F100" s="9" t="str">
        <f t="array" ref="F100">INDEX(STBI!$O$11:$O$30,IFERROR(MATCH(MIN(IF(STBI!$D$11:$D$30&gt;AVERAGE(B100,C100),STBI!$D$11:$D$30)),STBI!$D$11:$D$30),1))</f>
        <v>+III</v>
      </c>
      <c r="G100" s="9" t="str">
        <f t="array" ref="G100">INDEX(GEKB!$K$11:$K$30,IFERROR(MATCH(MIN(IF(GEKB!$D$11:$D$30&gt;AVERAGE(B100,C100),GEKB!$D$11:$D$30)),GEKB!$D$11:$D$30),1))</f>
        <v>+III</v>
      </c>
      <c r="H100" s="9" t="str">
        <f t="array" ref="H100">INDEX(DA!$K$11:$K$135,IFERROR(MATCH(MIN(IF(DA!$D$11:$D$135&gt;AVERAGE(B100,C100),DA!$D$11:$D$135)),DA!$D$11:$D$135),1))</f>
        <v>+III</v>
      </c>
      <c r="I100" s="9" t="str">
        <f t="array" ref="I100">INDEX(STKWp!$K$11:$K$30,IFERROR(MATCH(MIN(IF(STKWp!$D$11:$D$30&gt;AVERAGE(B100,C100),STKWp!$D$11:$D$30)),STKWp!$D$11:$D$30),1))</f>
        <v>+III</v>
      </c>
      <c r="J100" s="9" t="str">
        <f t="array" ref="J100">INDEX(BSKW!$K$11:$K$30,IFERROR(MATCH(MIN(IF(BSKW!$D$11:$D$30&gt;AVERAGE(B100,C100),BSKW!$D$11:$D$30)),BSKW!$D$11:$D$30),1))</f>
        <v>+III</v>
      </c>
      <c r="K100" s="12" t="str">
        <f t="array" ref="K100">INDEX(HTKW!$K$11:$K$30,IFERROR(MATCH(MIN(IF(HTKW!$D$11:$D$30&gt;AVERAGE(B100,C100),HTKW!$D$11:$D$30)),HTKW!$D$11:$D$30),1))</f>
        <v>+III</v>
      </c>
    </row>
    <row r="101" spans="2:11" x14ac:dyDescent="0.25">
      <c r="B101" s="8">
        <v>18.538</v>
      </c>
      <c r="C101" s="9">
        <v>18.683</v>
      </c>
      <c r="D101" s="23" t="str">
        <f t="shared" si="1"/>
        <v>+III</v>
      </c>
      <c r="E101" s="8" t="str">
        <f t="array" ref="E101">INDEX(STPH!$O$11:$O$30,IFERROR(MATCH(MIN(IF(STPH!$D$11:$D$30&gt;AVERAGE(B101,C101),STPH!$D$11:$D$30)),STPH!$D$11:$D$30),1))</f>
        <v>+III</v>
      </c>
      <c r="F101" s="9" t="str">
        <f t="array" ref="F101">INDEX(STBI!$O$11:$O$30,IFERROR(MATCH(MIN(IF(STBI!$D$11:$D$30&gt;AVERAGE(B101,C101),STBI!$D$11:$D$30)),STBI!$D$11:$D$30),1))</f>
        <v>+III</v>
      </c>
      <c r="G101" s="9" t="str">
        <f t="array" ref="G101">INDEX(GEKB!$K$11:$K$30,IFERROR(MATCH(MIN(IF(GEKB!$D$11:$D$30&gt;AVERAGE(B101,C101),GEKB!$D$11:$D$30)),GEKB!$D$11:$D$30),1))</f>
        <v>+III</v>
      </c>
      <c r="H101" s="9" t="str">
        <f t="array" ref="H101">INDEX(DA!$K$11:$K$135,IFERROR(MATCH(MIN(IF(DA!$D$11:$D$135&gt;AVERAGE(B101,C101),DA!$D$11:$D$135)),DA!$D$11:$D$135),1))</f>
        <v>+III</v>
      </c>
      <c r="I101" s="9" t="str">
        <f t="array" ref="I101">INDEX(STKWp!$K$11:$K$30,IFERROR(MATCH(MIN(IF(STKWp!$D$11:$D$30&gt;AVERAGE(B101,C101),STKWp!$D$11:$D$30)),STKWp!$D$11:$D$30),1))</f>
        <v>+III</v>
      </c>
      <c r="J101" s="9" t="str">
        <f t="array" ref="J101">INDEX(BSKW!$K$11:$K$30,IFERROR(MATCH(MIN(IF(BSKW!$D$11:$D$30&gt;AVERAGE(B101,C101),BSKW!$D$11:$D$30)),BSKW!$D$11:$D$30),1))</f>
        <v>+III</v>
      </c>
      <c r="K101" s="12" t="str">
        <f t="array" ref="K101">INDEX(HTKW!$K$11:$K$30,IFERROR(MATCH(MIN(IF(HTKW!$D$11:$D$30&gt;AVERAGE(B101,C101),HTKW!$D$11:$D$30)),HTKW!$D$11:$D$30),1))</f>
        <v>+III</v>
      </c>
    </row>
    <row r="102" spans="2:11" x14ac:dyDescent="0.25">
      <c r="B102" s="8">
        <v>18.683</v>
      </c>
      <c r="C102" s="9">
        <v>18.823</v>
      </c>
      <c r="D102" s="23" t="str">
        <f t="shared" si="1"/>
        <v>+III</v>
      </c>
      <c r="E102" s="8" t="str">
        <f t="array" ref="E102">INDEX(STPH!$O$11:$O$30,IFERROR(MATCH(MIN(IF(STPH!$D$11:$D$30&gt;AVERAGE(B102,C102),STPH!$D$11:$D$30)),STPH!$D$11:$D$30),1))</f>
        <v>+III</v>
      </c>
      <c r="F102" s="9" t="str">
        <f t="array" ref="F102">INDEX(STBI!$O$11:$O$30,IFERROR(MATCH(MIN(IF(STBI!$D$11:$D$30&gt;AVERAGE(B102,C102),STBI!$D$11:$D$30)),STBI!$D$11:$D$30),1))</f>
        <v>+III</v>
      </c>
      <c r="G102" s="9" t="str">
        <f t="array" ref="G102">INDEX(GEKB!$K$11:$K$30,IFERROR(MATCH(MIN(IF(GEKB!$D$11:$D$30&gt;AVERAGE(B102,C102),GEKB!$D$11:$D$30)),GEKB!$D$11:$D$30),1))</f>
        <v>+III</v>
      </c>
      <c r="H102" s="9" t="str">
        <f t="array" ref="H102">INDEX(DA!$K$11:$K$135,IFERROR(MATCH(MIN(IF(DA!$D$11:$D$135&gt;AVERAGE(B102,C102),DA!$D$11:$D$135)),DA!$D$11:$D$135),1))</f>
        <v>+III</v>
      </c>
      <c r="I102" s="9" t="str">
        <f t="array" ref="I102">INDEX(STKWp!$K$11:$K$30,IFERROR(MATCH(MIN(IF(STKWp!$D$11:$D$30&gt;AVERAGE(B102,C102),STKWp!$D$11:$D$30)),STKWp!$D$11:$D$30),1))</f>
        <v>+III</v>
      </c>
      <c r="J102" s="9" t="str">
        <f t="array" ref="J102">INDEX(BSKW!$K$11:$K$30,IFERROR(MATCH(MIN(IF(BSKW!$D$11:$D$30&gt;AVERAGE(B102,C102),BSKW!$D$11:$D$30)),BSKW!$D$11:$D$30),1))</f>
        <v>+III</v>
      </c>
      <c r="K102" s="12" t="str">
        <f t="array" ref="K102">INDEX(HTKW!$K$11:$K$30,IFERROR(MATCH(MIN(IF(HTKW!$D$11:$D$30&gt;AVERAGE(B102,C102),HTKW!$D$11:$D$30)),HTKW!$D$11:$D$30),1))</f>
        <v>+III</v>
      </c>
    </row>
    <row r="103" spans="2:11" x14ac:dyDescent="0.25">
      <c r="B103" s="8">
        <v>18.823</v>
      </c>
      <c r="C103" s="9">
        <v>18.957999999999998</v>
      </c>
      <c r="D103" s="23" t="str">
        <f t="shared" si="1"/>
        <v>+III</v>
      </c>
      <c r="E103" s="8" t="str">
        <f t="array" ref="E103">INDEX(STPH!$O$11:$O$30,IFERROR(MATCH(MIN(IF(STPH!$D$11:$D$30&gt;AVERAGE(B103,C103),STPH!$D$11:$D$30)),STPH!$D$11:$D$30),1))</f>
        <v>+III</v>
      </c>
      <c r="F103" s="9" t="str">
        <f t="array" ref="F103">INDEX(STBI!$O$11:$O$30,IFERROR(MATCH(MIN(IF(STBI!$D$11:$D$30&gt;AVERAGE(B103,C103),STBI!$D$11:$D$30)),STBI!$D$11:$D$30),1))</f>
        <v>+III</v>
      </c>
      <c r="G103" s="9" t="str">
        <f t="array" ref="G103">INDEX(GEKB!$K$11:$K$30,IFERROR(MATCH(MIN(IF(GEKB!$D$11:$D$30&gt;AVERAGE(B103,C103),GEKB!$D$11:$D$30)),GEKB!$D$11:$D$30),1))</f>
        <v>+III</v>
      </c>
      <c r="H103" s="9" t="str">
        <f t="array" ref="H103">INDEX(DA!$K$11:$K$135,IFERROR(MATCH(MIN(IF(DA!$D$11:$D$135&gt;AVERAGE(B103,C103),DA!$D$11:$D$135)),DA!$D$11:$D$135),1))</f>
        <v>+III</v>
      </c>
      <c r="I103" s="9" t="str">
        <f t="array" ref="I103">INDEX(STKWp!$K$11:$K$30,IFERROR(MATCH(MIN(IF(STKWp!$D$11:$D$30&gt;AVERAGE(B103,C103),STKWp!$D$11:$D$30)),STKWp!$D$11:$D$30),1))</f>
        <v>+III</v>
      </c>
      <c r="J103" s="9" t="str">
        <f t="array" ref="J103">INDEX(BSKW!$K$11:$K$30,IFERROR(MATCH(MIN(IF(BSKW!$D$11:$D$30&gt;AVERAGE(B103,C103),BSKW!$D$11:$D$30)),BSKW!$D$11:$D$30),1))</f>
        <v>+III</v>
      </c>
      <c r="K103" s="12" t="str">
        <f t="array" ref="K103">INDEX(HTKW!$K$11:$K$30,IFERROR(MATCH(MIN(IF(HTKW!$D$11:$D$30&gt;AVERAGE(B103,C103),HTKW!$D$11:$D$30)),HTKW!$D$11:$D$30),1))</f>
        <v>+III</v>
      </c>
    </row>
    <row r="104" spans="2:11" x14ac:dyDescent="0.25">
      <c r="B104" s="8">
        <v>18.957999999999998</v>
      </c>
      <c r="C104" s="9">
        <v>19.088000000000001</v>
      </c>
      <c r="D104" s="23" t="str">
        <f t="shared" si="1"/>
        <v>+III</v>
      </c>
      <c r="E104" s="8" t="str">
        <f t="array" ref="E104">INDEX(STPH!$O$11:$O$30,IFERROR(MATCH(MIN(IF(STPH!$D$11:$D$30&gt;AVERAGE(B104,C104),STPH!$D$11:$D$30)),STPH!$D$11:$D$30),1))</f>
        <v>+III</v>
      </c>
      <c r="F104" s="9" t="str">
        <f t="array" ref="F104">INDEX(STBI!$O$11:$O$30,IFERROR(MATCH(MIN(IF(STBI!$D$11:$D$30&gt;AVERAGE(B104,C104),STBI!$D$11:$D$30)),STBI!$D$11:$D$30),1))</f>
        <v>+III</v>
      </c>
      <c r="G104" s="9" t="str">
        <f t="array" ref="G104">INDEX(GEKB!$K$11:$K$30,IFERROR(MATCH(MIN(IF(GEKB!$D$11:$D$30&gt;AVERAGE(B104,C104),GEKB!$D$11:$D$30)),GEKB!$D$11:$D$30),1))</f>
        <v>+III</v>
      </c>
      <c r="H104" s="9" t="str">
        <f t="array" ref="H104">INDEX(DA!$K$11:$K$135,IFERROR(MATCH(MIN(IF(DA!$D$11:$D$135&gt;AVERAGE(B104,C104),DA!$D$11:$D$135)),DA!$D$11:$D$135),1))</f>
        <v>+III</v>
      </c>
      <c r="I104" s="9" t="str">
        <f t="array" ref="I104">INDEX(STKWp!$K$11:$K$30,IFERROR(MATCH(MIN(IF(STKWp!$D$11:$D$30&gt;AVERAGE(B104,C104),STKWp!$D$11:$D$30)),STKWp!$D$11:$D$30),1))</f>
        <v>+III</v>
      </c>
      <c r="J104" s="9" t="str">
        <f t="array" ref="J104">INDEX(BSKW!$K$11:$K$30,IFERROR(MATCH(MIN(IF(BSKW!$D$11:$D$30&gt;AVERAGE(B104,C104),BSKW!$D$11:$D$30)),BSKW!$D$11:$D$30),1))</f>
        <v>+III</v>
      </c>
      <c r="K104" s="12" t="str">
        <f t="array" ref="K104">INDEX(HTKW!$K$11:$K$30,IFERROR(MATCH(MIN(IF(HTKW!$D$11:$D$30&gt;AVERAGE(B104,C104),HTKW!$D$11:$D$30)),HTKW!$D$11:$D$30),1))</f>
        <v>+III</v>
      </c>
    </row>
    <row r="105" spans="2:11" x14ac:dyDescent="0.25">
      <c r="B105" s="8">
        <v>19.088000000000001</v>
      </c>
      <c r="C105" s="9">
        <v>19.382999999999999</v>
      </c>
      <c r="D105" s="23" t="str">
        <f t="shared" si="1"/>
        <v>+III</v>
      </c>
      <c r="E105" s="8" t="str">
        <f t="array" ref="E105">INDEX(STPH!$O$11:$O$30,IFERROR(MATCH(MIN(IF(STPH!$D$11:$D$30&gt;AVERAGE(B105,C105),STPH!$D$11:$D$30)),STPH!$D$11:$D$30),1))</f>
        <v>+III</v>
      </c>
      <c r="F105" s="9" t="str">
        <f t="array" ref="F105">INDEX(STBI!$O$11:$O$30,IFERROR(MATCH(MIN(IF(STBI!$D$11:$D$30&gt;AVERAGE(B105,C105),STBI!$D$11:$D$30)),STBI!$D$11:$D$30),1))</f>
        <v>+III</v>
      </c>
      <c r="G105" s="9" t="str">
        <f t="array" ref="G105">INDEX(GEKB!$K$11:$K$30,IFERROR(MATCH(MIN(IF(GEKB!$D$11:$D$30&gt;AVERAGE(B105,C105),GEKB!$D$11:$D$30)),GEKB!$D$11:$D$30),1))</f>
        <v>+III</v>
      </c>
      <c r="H105" s="9" t="str">
        <f t="array" ref="H105">INDEX(DA!$K$11:$K$135,IFERROR(MATCH(MIN(IF(DA!$D$11:$D$135&gt;AVERAGE(B105,C105),DA!$D$11:$D$135)),DA!$D$11:$D$135),1))</f>
        <v>+III</v>
      </c>
      <c r="I105" s="9" t="str">
        <f t="array" ref="I105">INDEX(STKWp!$K$11:$K$30,IFERROR(MATCH(MIN(IF(STKWp!$D$11:$D$30&gt;AVERAGE(B105,C105),STKWp!$D$11:$D$30)),STKWp!$D$11:$D$30),1))</f>
        <v>+III</v>
      </c>
      <c r="J105" s="9" t="str">
        <f t="array" ref="J105">INDEX(BSKW!$K$11:$K$30,IFERROR(MATCH(MIN(IF(BSKW!$D$11:$D$30&gt;AVERAGE(B105,C105),BSKW!$D$11:$D$30)),BSKW!$D$11:$D$30),1))</f>
        <v>+III</v>
      </c>
      <c r="K105" s="12" t="str">
        <f t="array" ref="K105">INDEX(HTKW!$K$11:$K$30,IFERROR(MATCH(MIN(IF(HTKW!$D$11:$D$30&gt;AVERAGE(B105,C105),HTKW!$D$11:$D$30)),HTKW!$D$11:$D$30),1))</f>
        <v>+III</v>
      </c>
    </row>
    <row r="106" spans="2:11" ht="15.75" thickBot="1" x14ac:dyDescent="0.3">
      <c r="B106" s="13">
        <v>19.382999999999999</v>
      </c>
      <c r="C106" s="14">
        <v>19.744</v>
      </c>
      <c r="D106" s="24" t="str">
        <f t="shared" si="1"/>
        <v>+I</v>
      </c>
      <c r="E106" s="13" t="str">
        <f t="array" ref="E106">INDEX(STPH!$O$11:$O$30,IFERROR(MATCH(MIN(IF(STPH!$D$11:$D$30&gt;AVERAGE(B106,C106),STPH!$D$11:$D$30)),STPH!$D$11:$D$30),1))</f>
        <v>+III</v>
      </c>
      <c r="F106" s="14" t="str">
        <f t="array" ref="F106">INDEX(STBI!$O$11:$O$30,IFERROR(MATCH(MIN(IF(STBI!$D$11:$D$30&gt;AVERAGE(B106,C106),STBI!$D$11:$D$30)),STBI!$D$11:$D$30),1))</f>
        <v>+III</v>
      </c>
      <c r="G106" s="14" t="str">
        <f t="array" ref="G106">INDEX(GEKB!$K$11:$K$30,IFERROR(MATCH(MIN(IF(GEKB!$D$11:$D$30&gt;AVERAGE(B106,C106),GEKB!$D$11:$D$30)),GEKB!$D$11:$D$30),1))</f>
        <v>+III</v>
      </c>
      <c r="H106" s="14" t="str">
        <f t="array" ref="H106">INDEX(DA!$K$11:$K$135,IFERROR(MATCH(MIN(IF(DA!$D$11:$D$135&gt;AVERAGE(B106,C106),DA!$D$11:$D$135)),DA!$D$11:$D$135),1))</f>
        <v>+I</v>
      </c>
      <c r="I106" s="14" t="str">
        <f t="array" ref="I106">INDEX(STKWp!$K$11:$K$30,IFERROR(MATCH(MIN(IF(STKWp!$D$11:$D$30&gt;AVERAGE(B106,C106),STKWp!$D$11:$D$30)),STKWp!$D$11:$D$30),1))</f>
        <v>+III</v>
      </c>
      <c r="J106" s="14" t="str">
        <f t="array" ref="J106">INDEX(BSKW!$K$11:$K$30,IFERROR(MATCH(MIN(IF(BSKW!$D$11:$D$30&gt;AVERAGE(B106,C106),BSKW!$D$11:$D$30)),BSKW!$D$11:$D$30),1))</f>
        <v>+III</v>
      </c>
      <c r="K106" s="17" t="str">
        <f t="array" ref="K106">INDEX(HTKW!$K$11:$K$30,IFERROR(MATCH(MIN(IF(HTKW!$D$11:$D$30&gt;AVERAGE(B106,C106),HTKW!$D$11:$D$30)),HTKW!$D$11:$D$30),1))</f>
        <v>+III</v>
      </c>
    </row>
    <row r="107" spans="2:11" x14ac:dyDescent="0.25">
      <c r="B107" s="9"/>
      <c r="C107" s="9"/>
    </row>
    <row r="108" spans="2:11" x14ac:dyDescent="0.25">
      <c r="C108" s="9"/>
    </row>
    <row r="109" spans="2:11" x14ac:dyDescent="0.25">
      <c r="C109" s="9"/>
    </row>
    <row r="110" spans="2:11" x14ac:dyDescent="0.25">
      <c r="C110" s="9"/>
    </row>
    <row r="111" spans="2:11" x14ac:dyDescent="0.25">
      <c r="C111" s="9"/>
    </row>
    <row r="112" spans="2:11" x14ac:dyDescent="0.25">
      <c r="C112" s="9"/>
    </row>
    <row r="113" spans="3:3" x14ac:dyDescent="0.25">
      <c r="C113" s="9"/>
    </row>
    <row r="114" spans="3:3" x14ac:dyDescent="0.25">
      <c r="C114" s="9"/>
    </row>
    <row r="115" spans="3:3" x14ac:dyDescent="0.25">
      <c r="C115" s="9"/>
    </row>
    <row r="116" spans="3:3" x14ac:dyDescent="0.25">
      <c r="C116" s="9"/>
    </row>
    <row r="117" spans="3:3" x14ac:dyDescent="0.25">
      <c r="C117" s="9"/>
    </row>
    <row r="118" spans="3:3" x14ac:dyDescent="0.25">
      <c r="C118" s="9"/>
    </row>
    <row r="119" spans="3:3" x14ac:dyDescent="0.25">
      <c r="C119" s="9"/>
    </row>
    <row r="120" spans="3:3" x14ac:dyDescent="0.25">
      <c r="C120" s="9"/>
    </row>
    <row r="121" spans="3:3" x14ac:dyDescent="0.25">
      <c r="C121" s="9"/>
    </row>
    <row r="122" spans="3:3" x14ac:dyDescent="0.25">
      <c r="C122" s="9"/>
    </row>
    <row r="123" spans="3:3" x14ac:dyDescent="0.25">
      <c r="C123" s="9"/>
    </row>
    <row r="124" spans="3:3" x14ac:dyDescent="0.25">
      <c r="C124" s="9"/>
    </row>
    <row r="125" spans="3:3" x14ac:dyDescent="0.25">
      <c r="C125" s="9"/>
    </row>
    <row r="126" spans="3:3" x14ac:dyDescent="0.25">
      <c r="C126" s="9"/>
    </row>
    <row r="127" spans="3:3" x14ac:dyDescent="0.25">
      <c r="C127" s="9"/>
    </row>
    <row r="128" spans="3:3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</sheetData>
  <sortState xmlns:xlrd2="http://schemas.microsoft.com/office/spreadsheetml/2017/richdata2" ref="B2:C136">
    <sortCondition ref="B2:B136"/>
  </sortState>
  <pageMargins left="0.7" right="0.7" top="0.75" bottom="0.75" header="0.3" footer="0.3"/>
  <pageSetup paperSize="9" orientation="portrait" horizontalDpi="12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Informatiepagina</vt:lpstr>
      <vt:lpstr>Normen en duidingsklassen</vt:lpstr>
      <vt:lpstr>STPH</vt:lpstr>
      <vt:lpstr>STBI</vt:lpstr>
      <vt:lpstr>GEKB</vt:lpstr>
      <vt:lpstr>DA</vt:lpstr>
      <vt:lpstr>STKWp</vt:lpstr>
      <vt:lpstr>BSKW</vt:lpstr>
      <vt:lpstr>HTKW</vt:lpstr>
      <vt:lpstr>Veiligheidsoordeel</vt:lpstr>
      <vt:lpstr>Gecombineerd vakoordeel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Pieter van Geer</dc:creator>
  <cp:lastModifiedBy>Pieter van Geer</cp:lastModifiedBy>
  <dcterms:created xsi:type="dcterms:W3CDTF">2021-11-12T08:56:24Z</dcterms:created>
  <dcterms:modified xsi:type="dcterms:W3CDTF">2022-03-02T14:57:25Z</dcterms:modified>
</cp:coreProperties>
</file>