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D692B1C6-CAAF-4F28-838F-6FBCD0E435C7}" xr6:coauthVersionLast="45" xr6:coauthVersionMax="45" xr10:uidLastSave="{00000000-0000-0000-0000-000000000000}"/>
  <bookViews>
    <workbookView xWindow="-120" yWindow="-120" windowWidth="29040" windowHeight="15840" firstSheet="1" activeTab="4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7" i="14"/>
  <c r="C12" i="10"/>
  <c r="C11" i="10"/>
  <c r="C10" i="10"/>
  <c r="C9" i="10"/>
  <c r="C12" i="6"/>
  <c r="C11" i="6"/>
  <c r="C10" i="6"/>
  <c r="C9" i="6"/>
  <c r="C7" i="6"/>
  <c r="C12" i="5"/>
  <c r="C11" i="5"/>
  <c r="C10" i="5"/>
  <c r="C9" i="5"/>
  <c r="C12" i="2"/>
  <c r="C11" i="2"/>
  <c r="C10" i="2"/>
  <c r="C9" i="2"/>
  <c r="C8" i="9" l="1"/>
  <c r="C7" i="9"/>
  <c r="C8" i="14"/>
  <c r="C8" i="10"/>
  <c r="C7" i="10"/>
  <c r="C8" i="6"/>
  <c r="C8" i="5"/>
  <c r="C7" i="5"/>
  <c r="C8" i="2"/>
  <c r="C7" i="2"/>
  <c r="V16" i="14" l="1"/>
  <c r="U16" i="14"/>
  <c r="V16" i="10"/>
  <c r="U16" i="10"/>
  <c r="M55" i="6"/>
  <c r="U55" i="6" s="1"/>
  <c r="T53" i="6" l="1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K16" i="9" l="1"/>
  <c r="K16" i="14"/>
  <c r="K16" i="10"/>
  <c r="K16" i="5"/>
  <c r="O16" i="3"/>
  <c r="O16" i="2"/>
  <c r="J16" i="9" l="1"/>
  <c r="J16" i="14"/>
  <c r="T16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B4" i="13"/>
  <c r="E17" i="13" l="1"/>
  <c r="E18" i="13"/>
  <c r="O39" i="6"/>
  <c r="P39" i="6" s="1"/>
  <c r="M39" i="6"/>
  <c r="O17" i="6"/>
  <c r="P17" i="6" s="1"/>
  <c r="M17" i="6"/>
  <c r="P25" i="6"/>
  <c r="O25" i="6"/>
  <c r="M25" i="6"/>
  <c r="O33" i="6"/>
  <c r="P33" i="6" s="1"/>
  <c r="M33" i="6"/>
  <c r="O41" i="6"/>
  <c r="M41" i="6"/>
  <c r="P41" i="6"/>
  <c r="M49" i="6"/>
  <c r="O49" i="6"/>
  <c r="P49" i="6" s="1"/>
  <c r="M18" i="6"/>
  <c r="O18" i="6"/>
  <c r="P18" i="6" s="1"/>
  <c r="O26" i="6"/>
  <c r="P26" i="6" s="1"/>
  <c r="M26" i="6"/>
  <c r="O34" i="6"/>
  <c r="P34" i="6" s="1"/>
  <c r="M34" i="6"/>
  <c r="O42" i="6"/>
  <c r="P42" i="6" s="1"/>
  <c r="M42" i="6"/>
  <c r="M50" i="6"/>
  <c r="O50" i="6"/>
  <c r="P50" i="6" s="1"/>
  <c r="O23" i="6"/>
  <c r="P23" i="6" s="1"/>
  <c r="M23" i="6"/>
  <c r="M47" i="6"/>
  <c r="U47" i="6" s="1"/>
  <c r="O47" i="6"/>
  <c r="P47" i="6" s="1"/>
  <c r="M27" i="6"/>
  <c r="O27" i="6"/>
  <c r="P27" i="6" s="1"/>
  <c r="O43" i="6"/>
  <c r="P43" i="6" s="1"/>
  <c r="M43" i="6"/>
  <c r="O20" i="6"/>
  <c r="P20" i="6" s="1"/>
  <c r="M20" i="6"/>
  <c r="O36" i="6"/>
  <c r="P36" i="6" s="1"/>
  <c r="M36" i="6"/>
  <c r="O52" i="6"/>
  <c r="P52" i="6" s="1"/>
  <c r="M52" i="6"/>
  <c r="O29" i="6"/>
  <c r="P29" i="6" s="1"/>
  <c r="M29" i="6"/>
  <c r="U29" i="6" s="1"/>
  <c r="O37" i="6"/>
  <c r="P37" i="6" s="1"/>
  <c r="M37" i="6"/>
  <c r="O45" i="6"/>
  <c r="P45" i="6" s="1"/>
  <c r="M45" i="6"/>
  <c r="U45" i="6" s="1"/>
  <c r="M53" i="6"/>
  <c r="O53" i="6"/>
  <c r="P53" i="6" s="1"/>
  <c r="O31" i="6"/>
  <c r="P31" i="6" s="1"/>
  <c r="M31" i="6"/>
  <c r="O19" i="6"/>
  <c r="P19" i="6" s="1"/>
  <c r="M19" i="6"/>
  <c r="M35" i="6"/>
  <c r="U35" i="6" s="1"/>
  <c r="O35" i="6"/>
  <c r="P35" i="6" s="1"/>
  <c r="O51" i="6"/>
  <c r="P51" i="6" s="1"/>
  <c r="N51" i="6"/>
  <c r="V51" i="6" s="1"/>
  <c r="M51" i="6"/>
  <c r="U51" i="6" s="1"/>
  <c r="M28" i="6"/>
  <c r="O28" i="6"/>
  <c r="P28" i="6" s="1"/>
  <c r="M44" i="6"/>
  <c r="O44" i="6"/>
  <c r="P44" i="6" s="1"/>
  <c r="O21" i="6"/>
  <c r="P21" i="6" s="1"/>
  <c r="M21" i="6"/>
  <c r="O22" i="6"/>
  <c r="P22" i="6" s="1"/>
  <c r="M22" i="6"/>
  <c r="M30" i="6"/>
  <c r="O30" i="6"/>
  <c r="P30" i="6" s="1"/>
  <c r="O38" i="6"/>
  <c r="P38" i="6" s="1"/>
  <c r="M38" i="6"/>
  <c r="M46" i="6"/>
  <c r="O46" i="6"/>
  <c r="P46" i="6" s="1"/>
  <c r="O24" i="6"/>
  <c r="P24" i="6" s="1"/>
  <c r="M24" i="6"/>
  <c r="O32" i="6"/>
  <c r="P32" i="6" s="1"/>
  <c r="M32" i="6"/>
  <c r="O40" i="6"/>
  <c r="P40" i="6" s="1"/>
  <c r="M40" i="6"/>
  <c r="M48" i="6"/>
  <c r="O48" i="6"/>
  <c r="P48" i="6" s="1"/>
  <c r="M16" i="6"/>
  <c r="O16" i="6"/>
  <c r="N46" i="6" l="1"/>
  <c r="V46" i="6" s="1"/>
  <c r="U46" i="6"/>
  <c r="N29" i="6"/>
  <c r="V29" i="6" s="1"/>
  <c r="N43" i="6"/>
  <c r="V43" i="6" s="1"/>
  <c r="U43" i="6"/>
  <c r="N23" i="6"/>
  <c r="V23" i="6" s="1"/>
  <c r="U23" i="6"/>
  <c r="N26" i="6"/>
  <c r="V26" i="6" s="1"/>
  <c r="U26" i="6"/>
  <c r="N41" i="6"/>
  <c r="V41" i="6" s="1"/>
  <c r="U41" i="6"/>
  <c r="N17" i="6"/>
  <c r="V17" i="6" s="1"/>
  <c r="U17" i="6"/>
  <c r="N38" i="6"/>
  <c r="V38" i="6" s="1"/>
  <c r="U38" i="6"/>
  <c r="N35" i="6"/>
  <c r="V35" i="6" s="1"/>
  <c r="N53" i="6"/>
  <c r="V53" i="6" s="1"/>
  <c r="U53" i="6"/>
  <c r="N44" i="6"/>
  <c r="V44" i="6" s="1"/>
  <c r="U44" i="6"/>
  <c r="N52" i="6"/>
  <c r="V52" i="6" s="1"/>
  <c r="U52" i="6"/>
  <c r="N33" i="6"/>
  <c r="V33" i="6" s="1"/>
  <c r="U33" i="6"/>
  <c r="N45" i="6"/>
  <c r="V45" i="6" s="1"/>
  <c r="N50" i="6"/>
  <c r="V50" i="6" s="1"/>
  <c r="U50" i="6"/>
  <c r="N18" i="6"/>
  <c r="V18" i="6" s="1"/>
  <c r="U18" i="6"/>
  <c r="N39" i="6"/>
  <c r="V39" i="6" s="1"/>
  <c r="U39" i="6"/>
  <c r="N40" i="6"/>
  <c r="V40" i="6" s="1"/>
  <c r="U40" i="6"/>
  <c r="N32" i="6"/>
  <c r="V32" i="6" s="1"/>
  <c r="U32" i="6"/>
  <c r="N30" i="6"/>
  <c r="V30" i="6" s="1"/>
  <c r="U30" i="6"/>
  <c r="N28" i="6"/>
  <c r="V28" i="6" s="1"/>
  <c r="U28" i="6"/>
  <c r="N19" i="6"/>
  <c r="V19" i="6" s="1"/>
  <c r="U19" i="6"/>
  <c r="N36" i="6"/>
  <c r="V36" i="6" s="1"/>
  <c r="U36" i="6"/>
  <c r="N27" i="6"/>
  <c r="V27" i="6" s="1"/>
  <c r="U27" i="6"/>
  <c r="N42" i="6"/>
  <c r="V42" i="6" s="1"/>
  <c r="U42" i="6"/>
  <c r="N48" i="6"/>
  <c r="V48" i="6" s="1"/>
  <c r="U48" i="6"/>
  <c r="P16" i="6"/>
  <c r="N24" i="6"/>
  <c r="V24" i="6" s="1"/>
  <c r="U24" i="6"/>
  <c r="N22" i="6"/>
  <c r="V22" i="6" s="1"/>
  <c r="U22" i="6"/>
  <c r="N37" i="6"/>
  <c r="V37" i="6" s="1"/>
  <c r="U37" i="6"/>
  <c r="N47" i="6"/>
  <c r="V47" i="6" s="1"/>
  <c r="N49" i="6"/>
  <c r="V49" i="6" s="1"/>
  <c r="U49" i="6"/>
  <c r="N25" i="6"/>
  <c r="V25" i="6" s="1"/>
  <c r="U25" i="6"/>
  <c r="N21" i="6"/>
  <c r="V21" i="6" s="1"/>
  <c r="U21" i="6"/>
  <c r="U16" i="6"/>
  <c r="N31" i="6"/>
  <c r="V31" i="6" s="1"/>
  <c r="U31" i="6"/>
  <c r="N20" i="6"/>
  <c r="V20" i="6" s="1"/>
  <c r="U20" i="6"/>
  <c r="N34" i="6"/>
  <c r="V34" i="6" s="1"/>
  <c r="U34" i="6"/>
  <c r="N16" i="6"/>
  <c r="T16" i="14"/>
  <c r="O16" i="14"/>
  <c r="P16" i="14" s="1"/>
  <c r="M16" i="14"/>
  <c r="N16" i="14" l="1"/>
  <c r="V16" i="6"/>
  <c r="C13" i="7"/>
  <c r="H13" i="7" s="1"/>
  <c r="J13" i="7" s="1"/>
  <c r="D13" i="7" l="1"/>
  <c r="I13" i="7" s="1"/>
  <c r="K13" i="7" s="1"/>
  <c r="O16" i="10" l="1"/>
  <c r="O55" i="6"/>
  <c r="T16" i="9"/>
  <c r="T16" i="10"/>
  <c r="J16" i="10"/>
  <c r="M16" i="10" l="1"/>
  <c r="P16" i="10"/>
  <c r="T16" i="5"/>
  <c r="J16" i="5"/>
  <c r="N16" i="10" l="1"/>
  <c r="C11" i="7"/>
  <c r="H11" i="7" s="1"/>
  <c r="J11" i="7" s="1"/>
  <c r="O16" i="5"/>
  <c r="P16" i="5" s="1"/>
  <c r="T55" i="6"/>
  <c r="P55" i="6"/>
  <c r="M16" i="3"/>
  <c r="B3" i="13"/>
  <c r="D11" i="7" l="1"/>
  <c r="I11" i="7" s="1"/>
  <c r="K11" i="7" s="1"/>
  <c r="E16" i="13"/>
  <c r="E14" i="13"/>
  <c r="E13" i="13"/>
  <c r="E15" i="1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N55" i="6"/>
  <c r="M16" i="5"/>
  <c r="X16" i="3"/>
  <c r="Q16" i="3"/>
  <c r="C7" i="3" s="1"/>
  <c r="L16" i="3"/>
  <c r="S16" i="3" s="1"/>
  <c r="C11" i="3" l="1"/>
  <c r="Y16" i="3"/>
  <c r="C9" i="3" s="1"/>
  <c r="V55" i="6"/>
  <c r="N16" i="5"/>
  <c r="U16" i="5"/>
  <c r="Q41" i="6" a="1"/>
  <c r="Q41" i="6" s="1"/>
  <c r="R41" i="6" s="1"/>
  <c r="S41" i="6" s="1"/>
  <c r="K41" i="6" s="1"/>
  <c r="I28" i="8" s="1" a="1"/>
  <c r="I28" i="8" s="1"/>
  <c r="Q18" i="6" a="1"/>
  <c r="Q18" i="6" s="1"/>
  <c r="R18" i="6" s="1"/>
  <c r="S18" i="6" s="1"/>
  <c r="K18" i="6" s="1"/>
  <c r="I5" i="8" s="1" a="1"/>
  <c r="I5" i="8" s="1"/>
  <c r="Q34" i="6" a="1"/>
  <c r="Q34" i="6" s="1"/>
  <c r="R34" i="6" s="1"/>
  <c r="S34" i="6" s="1"/>
  <c r="K34" i="6" s="1"/>
  <c r="I21" i="8" s="1" a="1"/>
  <c r="I21" i="8" s="1"/>
  <c r="Q36" i="6" a="1"/>
  <c r="Q36" i="6" s="1"/>
  <c r="R36" i="6" s="1"/>
  <c r="S36" i="6" s="1"/>
  <c r="K36" i="6" s="1"/>
  <c r="I23" i="8" s="1" a="1"/>
  <c r="I23" i="8" s="1"/>
  <c r="Q30" i="6" a="1"/>
  <c r="Q30" i="6" s="1"/>
  <c r="R30" i="6" s="1"/>
  <c r="S30" i="6" s="1"/>
  <c r="K30" i="6" s="1"/>
  <c r="I17" i="8" s="1" a="1"/>
  <c r="I17" i="8" s="1"/>
  <c r="Q17" i="6" a="1"/>
  <c r="Q17" i="6" s="1"/>
  <c r="R17" i="6" s="1"/>
  <c r="S17" i="6" s="1"/>
  <c r="K17" i="6" s="1"/>
  <c r="I4" i="8" s="1" a="1"/>
  <c r="I4" i="8" s="1"/>
  <c r="Q50" i="6" a="1"/>
  <c r="Q50" i="6" s="1"/>
  <c r="R50" i="6" s="1"/>
  <c r="S50" i="6" s="1"/>
  <c r="K50" i="6" s="1"/>
  <c r="I37" i="8" s="1" a="1"/>
  <c r="I37" i="8" s="1"/>
  <c r="Q42" i="6" a="1"/>
  <c r="Q42" i="6" s="1"/>
  <c r="R42" i="6" s="1"/>
  <c r="S42" i="6" s="1"/>
  <c r="K42" i="6" s="1"/>
  <c r="I29" i="8" s="1" a="1"/>
  <c r="I29" i="8" s="1"/>
  <c r="Q38" i="6" a="1"/>
  <c r="Q38" i="6" s="1"/>
  <c r="R38" i="6" s="1"/>
  <c r="S38" i="6" s="1"/>
  <c r="K38" i="6" s="1"/>
  <c r="I25" i="8" s="1" a="1"/>
  <c r="I25" i="8" s="1"/>
  <c r="Q39" i="6" a="1"/>
  <c r="Q39" i="6" s="1"/>
  <c r="R39" i="6" s="1"/>
  <c r="S39" i="6" s="1"/>
  <c r="K39" i="6" s="1"/>
  <c r="I26" i="8" s="1" a="1"/>
  <c r="I26" i="8" s="1"/>
  <c r="Q47" i="6" a="1"/>
  <c r="Q47" i="6" s="1"/>
  <c r="R47" i="6" s="1"/>
  <c r="S47" i="6" s="1"/>
  <c r="K47" i="6" s="1"/>
  <c r="I34" i="8" s="1" a="1"/>
  <c r="I34" i="8" s="1"/>
  <c r="Q27" i="6" a="1"/>
  <c r="Q27" i="6" s="1"/>
  <c r="R27" i="6" s="1"/>
  <c r="S27" i="6" s="1"/>
  <c r="K27" i="6" s="1"/>
  <c r="I14" i="8" s="1" a="1"/>
  <c r="I14" i="8" s="1"/>
  <c r="Q52" i="6" a="1"/>
  <c r="Q52" i="6" s="1"/>
  <c r="R52" i="6" s="1"/>
  <c r="S52" i="6" s="1"/>
  <c r="K52" i="6" s="1"/>
  <c r="I39" i="8" s="1" a="1"/>
  <c r="I39" i="8" s="1"/>
  <c r="Q45" i="6" a="1"/>
  <c r="Q45" i="6" s="1"/>
  <c r="R45" i="6" s="1"/>
  <c r="S45" i="6" s="1"/>
  <c r="K45" i="6" s="1"/>
  <c r="I32" i="8" s="1" a="1"/>
  <c r="I32" i="8" s="1"/>
  <c r="Q35" i="6" a="1"/>
  <c r="Q35" i="6" s="1"/>
  <c r="R35" i="6" s="1"/>
  <c r="S35" i="6" s="1"/>
  <c r="K35" i="6" s="1"/>
  <c r="I22" i="8" s="1" a="1"/>
  <c r="I22" i="8" s="1"/>
  <c r="Q32" i="6" a="1"/>
  <c r="Q32" i="6" s="1"/>
  <c r="R32" i="6" s="1"/>
  <c r="S32" i="6" s="1"/>
  <c r="K32" i="6" s="1"/>
  <c r="I19" i="8" s="1" a="1"/>
  <c r="I19" i="8" s="1"/>
  <c r="Q48" i="6" a="1"/>
  <c r="Q48" i="6" s="1"/>
  <c r="R48" i="6" s="1"/>
  <c r="S48" i="6" s="1"/>
  <c r="K48" i="6" s="1"/>
  <c r="I35" i="8" s="1" a="1"/>
  <c r="I35" i="8" s="1"/>
  <c r="Q33" i="6" a="1"/>
  <c r="Q33" i="6" s="1"/>
  <c r="R33" i="6" s="1"/>
  <c r="S33" i="6" s="1"/>
  <c r="K33" i="6" s="1"/>
  <c r="I20" i="8" s="1" a="1"/>
  <c r="I20" i="8" s="1"/>
  <c r="Q21" i="6" a="1"/>
  <c r="Q21" i="6" s="1"/>
  <c r="R21" i="6" s="1"/>
  <c r="S21" i="6" s="1"/>
  <c r="K21" i="6" s="1"/>
  <c r="I8" i="8" s="1" a="1"/>
  <c r="I8" i="8" s="1"/>
  <c r="Q49" i="6" a="1"/>
  <c r="Q49" i="6" s="1"/>
  <c r="R49" i="6" s="1"/>
  <c r="S49" i="6" s="1"/>
  <c r="K49" i="6" s="1"/>
  <c r="I36" i="8" s="1" a="1"/>
  <c r="I36" i="8" s="1"/>
  <c r="Q53" i="6" a="1"/>
  <c r="Q53" i="6" s="1"/>
  <c r="R53" i="6" s="1"/>
  <c r="S53" i="6" s="1"/>
  <c r="K53" i="6" s="1"/>
  <c r="I40" i="8" s="1" a="1"/>
  <c r="I40" i="8" s="1"/>
  <c r="Q44" i="6" a="1"/>
  <c r="Q44" i="6" s="1"/>
  <c r="R44" i="6" s="1"/>
  <c r="S44" i="6" s="1"/>
  <c r="K44" i="6" s="1"/>
  <c r="I31" i="8" s="1" a="1"/>
  <c r="I31" i="8" s="1"/>
  <c r="Q16" i="14" a="1"/>
  <c r="Q16" i="14" s="1"/>
  <c r="R16" i="14" s="1"/>
  <c r="S16" i="14" s="1"/>
  <c r="Q25" i="6" a="1"/>
  <c r="Q25" i="6" s="1"/>
  <c r="R25" i="6" s="1"/>
  <c r="S25" i="6" s="1"/>
  <c r="K25" i="6" s="1"/>
  <c r="I12" i="8" s="1" a="1"/>
  <c r="I12" i="8" s="1"/>
  <c r="Q26" i="6" a="1"/>
  <c r="Q26" i="6" s="1"/>
  <c r="R26" i="6" s="1"/>
  <c r="S26" i="6" s="1"/>
  <c r="K26" i="6" s="1"/>
  <c r="I13" i="8" s="1" a="1"/>
  <c r="I13" i="8" s="1"/>
  <c r="Q20" i="6" a="1"/>
  <c r="Q20" i="6" s="1"/>
  <c r="R20" i="6" s="1"/>
  <c r="S20" i="6" s="1"/>
  <c r="K20" i="6" s="1"/>
  <c r="I7" i="8" s="1" a="1"/>
  <c r="I7" i="8" s="1"/>
  <c r="Q28" i="6" a="1"/>
  <c r="Q28" i="6" s="1"/>
  <c r="R28" i="6" s="1"/>
  <c r="S28" i="6" s="1"/>
  <c r="K28" i="6" s="1"/>
  <c r="I15" i="8" s="1" a="1"/>
  <c r="I15" i="8" s="1"/>
  <c r="Q29" i="6" a="1"/>
  <c r="Q29" i="6" s="1"/>
  <c r="R29" i="6" s="1"/>
  <c r="S29" i="6" s="1"/>
  <c r="K29" i="6" s="1"/>
  <c r="I16" i="8" s="1" a="1"/>
  <c r="I16" i="8" s="1"/>
  <c r="Q37" i="6" a="1"/>
  <c r="Q37" i="6" s="1"/>
  <c r="R37" i="6" s="1"/>
  <c r="S37" i="6" s="1"/>
  <c r="K37" i="6" s="1"/>
  <c r="I24" i="8" s="1" a="1"/>
  <c r="I24" i="8" s="1"/>
  <c r="Q24" i="6" a="1"/>
  <c r="Q24" i="6" s="1"/>
  <c r="R24" i="6" s="1"/>
  <c r="S24" i="6" s="1"/>
  <c r="K24" i="6" s="1"/>
  <c r="I11" i="8" s="1" a="1"/>
  <c r="I11" i="8" s="1"/>
  <c r="Q40" i="6" a="1"/>
  <c r="Q40" i="6" s="1"/>
  <c r="R40" i="6" s="1"/>
  <c r="S40" i="6" s="1"/>
  <c r="K40" i="6" s="1"/>
  <c r="I27" i="8" s="1" a="1"/>
  <c r="I27" i="8" s="1"/>
  <c r="Q16" i="9" a="1"/>
  <c r="Q16" i="9" s="1"/>
  <c r="R16" i="9" s="1"/>
  <c r="Q43" i="6" a="1"/>
  <c r="Q43" i="6" s="1"/>
  <c r="R43" i="6" s="1"/>
  <c r="S43" i="6" s="1"/>
  <c r="K43" i="6" s="1"/>
  <c r="I30" i="8" s="1" a="1"/>
  <c r="I30" i="8" s="1"/>
  <c r="Q16" i="6" a="1"/>
  <c r="Q16" i="6" s="1"/>
  <c r="R16" i="6" s="1"/>
  <c r="S16" i="6" s="1"/>
  <c r="K16" i="6" s="1"/>
  <c r="I3" i="8" s="1" a="1"/>
  <c r="I3" i="8" s="1"/>
  <c r="Q31" i="6" a="1"/>
  <c r="Q31" i="6" s="1"/>
  <c r="R31" i="6" s="1"/>
  <c r="S31" i="6" s="1"/>
  <c r="K31" i="6" s="1"/>
  <c r="I18" i="8" s="1" a="1"/>
  <c r="I18" i="8" s="1"/>
  <c r="Q19" i="6" a="1"/>
  <c r="Q19" i="6" s="1"/>
  <c r="R19" i="6" s="1"/>
  <c r="S19" i="6" s="1"/>
  <c r="K19" i="6" s="1"/>
  <c r="I6" i="8" s="1" a="1"/>
  <c r="I6" i="8" s="1"/>
  <c r="Q51" i="6" a="1"/>
  <c r="Q51" i="6" s="1"/>
  <c r="R51" i="6" s="1"/>
  <c r="S51" i="6" s="1"/>
  <c r="K51" i="6" s="1"/>
  <c r="I38" i="8" s="1" a="1"/>
  <c r="I38" i="8" s="1"/>
  <c r="Q46" i="6" a="1"/>
  <c r="Q46" i="6" s="1"/>
  <c r="R46" i="6" s="1"/>
  <c r="S46" i="6" s="1"/>
  <c r="K46" i="6" s="1"/>
  <c r="I33" i="8" s="1" a="1"/>
  <c r="I33" i="8" s="1"/>
  <c r="Q23" i="6" a="1"/>
  <c r="Q23" i="6" s="1"/>
  <c r="R23" i="6" s="1"/>
  <c r="S23" i="6" s="1"/>
  <c r="K23" i="6" s="1"/>
  <c r="I10" i="8" s="1" a="1"/>
  <c r="I10" i="8" s="1"/>
  <c r="Q22" i="6" a="1"/>
  <c r="Q22" i="6" s="1"/>
  <c r="R22" i="6" s="1"/>
  <c r="S22" i="6" s="1"/>
  <c r="K22" i="6" s="1"/>
  <c r="I9" i="8" s="1" a="1"/>
  <c r="I9" i="8" s="1"/>
  <c r="Q16" i="10" a="1"/>
  <c r="Q16" i="10" s="1"/>
  <c r="R16" i="10" s="1"/>
  <c r="S16" i="10" s="1"/>
  <c r="Q16" i="5" a="1"/>
  <c r="Q16" i="5" s="1"/>
  <c r="R16" i="5" s="1"/>
  <c r="S16" i="5" s="1"/>
  <c r="D10" i="7"/>
  <c r="I10" i="7" s="1"/>
  <c r="K10" i="7" s="1"/>
  <c r="U16" i="3" a="1"/>
  <c r="U16" i="3" s="1"/>
  <c r="V16" i="3" s="1"/>
  <c r="W16" i="3" s="1"/>
  <c r="Q55" i="6" a="1"/>
  <c r="Q55" i="6" s="1"/>
  <c r="R55" i="6" s="1"/>
  <c r="S55" i="6" s="1"/>
  <c r="N16" i="3"/>
  <c r="T16" i="3"/>
  <c r="R16" i="3"/>
  <c r="X16" i="2"/>
  <c r="C12" i="3" l="1"/>
  <c r="C8" i="3"/>
  <c r="Z16" i="3"/>
  <c r="C10" i="3" s="1"/>
  <c r="V16" i="5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I9" i="7" s="1"/>
  <c r="K9" i="7" s="1"/>
  <c r="C9" i="7"/>
  <c r="H9" i="7" s="1"/>
  <c r="J9" i="7" s="1"/>
  <c r="L16" i="2"/>
  <c r="S16" i="2" s="1"/>
  <c r="M16" i="2"/>
  <c r="U16" i="2" s="1" a="1"/>
  <c r="U16" i="2" s="1"/>
  <c r="V16" i="2" s="1"/>
  <c r="C8" i="7" l="1"/>
  <c r="H8" i="7" s="1"/>
  <c r="J8" i="7" s="1"/>
  <c r="D8" i="7"/>
  <c r="I8" i="7" s="1"/>
  <c r="K8" i="7" s="1"/>
  <c r="Q16" i="2"/>
  <c r="T16" i="2"/>
  <c r="N16" i="2"/>
  <c r="Y16" i="2" l="1"/>
  <c r="C7" i="7"/>
  <c r="H7" i="7" s="1"/>
  <c r="J7" i="7" s="1"/>
  <c r="R16" i="2"/>
  <c r="Z16" i="2" l="1"/>
  <c r="H14" i="8" a="1"/>
  <c r="H14" i="8" s="1"/>
  <c r="H15" i="8" a="1"/>
  <c r="H15" i="8" s="1"/>
  <c r="H13" i="8" a="1"/>
  <c r="H13" i="8" s="1"/>
  <c r="W16" i="2"/>
  <c r="F24" i="8" s="1" a="1"/>
  <c r="F24" i="8" s="1"/>
  <c r="G34" i="8" a="1"/>
  <c r="G34" i="8" s="1"/>
  <c r="D7" i="7"/>
  <c r="I7" i="7" s="1"/>
  <c r="K7" i="7" s="1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6" i="9" l="1"/>
  <c r="P16" i="9" s="1"/>
  <c r="S16" i="9"/>
  <c r="M16" i="9"/>
  <c r="U16" i="9" l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12" i="7"/>
  <c r="H12" i="7" s="1"/>
  <c r="J12" i="7" s="1"/>
  <c r="N16" i="9"/>
  <c r="L5" i="8" a="1"/>
  <c r="L5" i="8" s="1"/>
  <c r="L6" i="8" a="1"/>
  <c r="L6" i="8" s="1"/>
  <c r="L7" i="8" a="1"/>
  <c r="L7" i="8" s="1"/>
  <c r="L3" i="8" a="1"/>
  <c r="L3" i="8" s="1"/>
  <c r="L4" i="8" a="1"/>
  <c r="L4" i="8" s="1"/>
  <c r="L15" i="7" l="1"/>
  <c r="V16" i="9"/>
  <c r="E36" i="8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D12" i="7"/>
  <c r="I12" i="7" s="1"/>
  <c r="K12" i="7" s="1"/>
  <c r="D2" i="7" l="1"/>
  <c r="N15" i="7"/>
  <c r="H2" i="7" a="1"/>
  <c r="H2" i="7" s="1"/>
  <c r="I2" i="7" s="1"/>
  <c r="E2" i="7" s="1"/>
  <c r="D3" i="7" l="1"/>
  <c r="H3" i="7" a="1"/>
  <c r="H3" i="7" s="1"/>
  <c r="I3" i="7" s="1"/>
  <c r="E3" i="7" s="1"/>
</calcChain>
</file>

<file path=xl/sharedStrings.xml><?xml version="1.0" encoding="utf-8"?>
<sst xmlns="http://schemas.openxmlformats.org/spreadsheetml/2006/main" count="549" uniqueCount="153">
  <si>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</si>
  <si>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</si>
  <si>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</si>
  <si>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</si>
  <si>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</si>
  <si>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</si>
  <si>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</si>
  <si>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</si>
  <si>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</si>
  <si>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</si>
  <si>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</si>
  <si>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</si>
  <si>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</si>
  <si>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</si>
  <si>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</si>
  <si>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</si>
  <si>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</si>
  <si>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</si>
  <si>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</si>
  <si>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</si>
  <si>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</si>
  <si>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</si>
  <si>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</si>
  <si>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</si>
  <si>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</si>
  <si>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</si>
  <si>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</si>
  <si>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</si>
  <si>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</si>
  <si>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</si>
  <si>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</si>
  <si>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</si>
  <si>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</si>
  <si>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</si>
  <si>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</si>
  <si>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</si>
  <si>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</si>
  <si>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</si>
  <si>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</si>
  <si>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</si>
  <si>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</si>
  <si>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</si>
  <si>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</si>
  <si>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</si>
  <si>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</si>
  <si>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</si>
  <si>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</si>
  <si>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</si>
  <si>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</si>
  <si>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</si>
  <si>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</si>
  <si>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</si>
  <si>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</si>
  <si>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</si>
  <si>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</si>
  <si>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</si>
  <si>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</si>
  <si>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</si>
  <si>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</si>
  <si>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</si>
  <si>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</si>
  <si>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</si>
  <si>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</si>
  <si>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</si>
  <si>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</si>
  <si>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</si>
  <si>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</si>
  <si>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</si>
  <si>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</si>
  <si>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</si>
  <si>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</si>
  <si>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</si>
  <si>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</si>
  <si>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</si>
  <si>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</si>
  <si>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</si>
  <si>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</si>
  <si>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</si>
  <si>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</si>
  <si>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</si>
  <si>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</si>
  <si>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</si>
  <si>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</si>
  <si>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</si>
  <si>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</si>
  <si>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</si>
  <si>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</si>
  <si>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</si>
  <si>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</si>
  <si>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</si>
  <si>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</si>
  <si>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</si>
  <si>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</si>
  <si>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</si>
  <si>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</si>
  <si>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</si>
  <si>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</si>
  <si>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</si>
  <si>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</si>
  <si>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</si>
  <si>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</si>
  <si>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</si>
  <si>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</si>
  <si>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</si>
  <si>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</si>
  <si>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</si>
  <si>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</si>
  <si>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</si>
  <si>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</si>
  <si>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</si>
  <si>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</si>
  <si>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</si>
  <si>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</si>
  <si>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</si>
  <si>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</si>
  <si>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</si>
  <si>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</si>
  <si>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</si>
  <si>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</si>
  <si>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</si>
  <si>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</si>
  <si>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</si>
  <si>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</si>
  <si>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</si>
  <si>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</si>
  <si>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</si>
  <si>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</si>
  <si>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</si>
  <si>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</si>
  <si>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</si>
  <si>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</si>
  <si>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</si>
  <si>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</si>
  <si>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</si>
  <si>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</si>
  <si>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</si>
  <si>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</si>
  <si>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</si>
  <si>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</si>
  <si>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</si>
  <si>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</si>
  <si>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 falen</t>
  </si>
  <si>
    <t>P 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</si>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</sst>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11" fontId="0" fillId="0" borderId="0" xfId="0" applyNumberFormat="1" applyFont="1" applyFill="1" applyBorder="1"/>
    <xf numFmtId="0" fontId="0" fillId="0" borderId="0" xfId="0" applyFont="1" applyFill="1" applyBorder="1"/>
    <xf numFmtId="11" fontId="0" fillId="0" borderId="6" xfId="0" applyNumberFormat="1" applyFont="1" applyBorder="1"/>
    <xf numFmtId="0" fontId="0" fillId="0" borderId="6" xfId="0" applyFont="1" applyBorder="1"/>
    <xf numFmtId="11" fontId="0" fillId="0" borderId="8" xfId="0" applyNumberFormat="1" applyFont="1" applyFill="1" applyBorder="1"/>
    <xf numFmtId="11" fontId="0" fillId="0" borderId="9" xfId="0" applyNumberFormat="1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89</v>
      </c>
      <c r="C2" s="48" t="s">
        <v>92</v>
      </c>
      <c r="D2" s="48" t="s">
        <v>90</v>
      </c>
      <c r="E2" s="48" t="s">
        <v>100</v>
      </c>
      <c r="F2" s="49" t="s">
        <v>91</v>
      </c>
    </row>
    <row r="3" spans="2:6" x14ac:dyDescent="0.25">
      <c r="B3" s="8" t="s">
        <v>57</v>
      </c>
      <c r="C3" s="9" t="s">
        <v>75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76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93</v>
      </c>
      <c r="C5" s="9" t="s">
        <v>109</v>
      </c>
      <c r="D5" s="9" t="s">
        <v>29</v>
      </c>
      <c r="E5" s="9" t="s">
        <v>28</v>
      </c>
      <c r="F5" s="12" t="s">
        <v>102</v>
      </c>
    </row>
    <row r="6" spans="2:6" x14ac:dyDescent="0.25">
      <c r="B6" s="8" t="s">
        <v>98</v>
      </c>
      <c r="C6" s="9" t="s">
        <v>103</v>
      </c>
      <c r="D6" s="9" t="s">
        <v>28</v>
      </c>
      <c r="E6" s="9" t="s">
        <v>101</v>
      </c>
      <c r="F6" s="12" t="s">
        <v>29</v>
      </c>
    </row>
    <row r="7" spans="2:6" x14ac:dyDescent="0.25">
      <c r="B7" s="8" t="s">
        <v>94</v>
      </c>
      <c r="C7" s="9" t="s">
        <v>80</v>
      </c>
      <c r="D7" s="9" t="s">
        <v>28</v>
      </c>
      <c r="E7" s="9" t="s">
        <v>101</v>
      </c>
      <c r="F7" s="12" t="s">
        <v>29</v>
      </c>
    </row>
    <row r="8" spans="2:6" x14ac:dyDescent="0.25">
      <c r="B8" s="8" t="s">
        <v>95</v>
      </c>
      <c r="C8" s="9" t="s">
        <v>104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96</v>
      </c>
      <c r="C9" s="9" t="s">
        <v>79</v>
      </c>
      <c r="D9" s="9" t="s">
        <v>28</v>
      </c>
      <c r="E9" s="9" t="s">
        <v>101</v>
      </c>
      <c r="F9" s="12" t="s">
        <v>29</v>
      </c>
    </row>
    <row r="10" spans="2:6" x14ac:dyDescent="0.25">
      <c r="B10" s="8" t="s">
        <v>97</v>
      </c>
      <c r="C10" s="9" t="s">
        <v>99</v>
      </c>
      <c r="D10" s="9" t="s">
        <v>29</v>
      </c>
      <c r="E10" s="9" t="s">
        <v>101</v>
      </c>
      <c r="F10" s="12" t="s">
        <v>29</v>
      </c>
    </row>
    <row r="11" spans="2:6" x14ac:dyDescent="0.25">
      <c r="B11" s="8" t="s">
        <v>74</v>
      </c>
      <c r="C11" s="9" t="s">
        <v>78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105</v>
      </c>
      <c r="C12" s="14" t="s">
        <v>106</v>
      </c>
      <c r="D12" s="14" t="s">
        <v>29</v>
      </c>
      <c r="E12" s="14" t="s">
        <v>29</v>
      </c>
      <c r="F12" s="17" t="s">
        <v>102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132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108</v>
      </c>
    </row>
    <row r="12" spans="1:6" ht="15.75" thickBot="1" x14ac:dyDescent="0.3">
      <c r="D12" s="47" t="s">
        <v>107</v>
      </c>
      <c r="E12" s="49" t="s">
        <v>47</v>
      </c>
    </row>
    <row r="13" spans="1:6" x14ac:dyDescent="0.25">
      <c r="D13" s="50" t="s">
        <v>61</v>
      </c>
      <c r="E13" s="26">
        <f>1/1000*B3</f>
        <v>3.3333333333333335E-7</v>
      </c>
    </row>
    <row r="14" spans="1:6" x14ac:dyDescent="0.25">
      <c r="D14" s="51" t="s">
        <v>62</v>
      </c>
      <c r="E14" s="26">
        <f>1/100*B3</f>
        <v>3.3333333333333333E-6</v>
      </c>
    </row>
    <row r="15" spans="1:6" x14ac:dyDescent="0.25">
      <c r="D15" s="52" t="s">
        <v>63</v>
      </c>
      <c r="E15" s="26">
        <f>1/10*B3</f>
        <v>3.3333333333333335E-5</v>
      </c>
    </row>
    <row r="16" spans="1:6" x14ac:dyDescent="0.25">
      <c r="D16" s="53" t="s">
        <v>64</v>
      </c>
      <c r="E16" s="26">
        <f>B3</f>
        <v>3.3333333333333332E-4</v>
      </c>
    </row>
    <row r="17" spans="2:5" x14ac:dyDescent="0.25">
      <c r="D17" s="54" t="s">
        <v>65</v>
      </c>
      <c r="E17" s="26">
        <f>B4</f>
        <v>3.3333333333333332E-4</v>
      </c>
    </row>
    <row r="18" spans="2:5" x14ac:dyDescent="0.25">
      <c r="D18" s="55" t="s">
        <v>66</v>
      </c>
      <c r="E18" s="26">
        <f>10*B4</f>
        <v>3.3333333333333331E-3</v>
      </c>
    </row>
    <row r="19" spans="2:5" x14ac:dyDescent="0.25">
      <c r="D19" s="56" t="s">
        <v>67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8.6</v>
      </c>
    </row>
    <row r="4" spans="2:26" x14ac:dyDescent="0.25">
      <c r="B4" s="40" t="s">
        <v>133</v>
      </c>
      <c r="C4" s="12" t="s">
        <v>28</v>
      </c>
    </row>
    <row r="5" spans="2:26" x14ac:dyDescent="0.25">
      <c r="B5" s="40" t="s">
        <v>135</v>
      </c>
      <c r="C5" s="12" t="s">
        <v>136</v>
      </c>
    </row>
    <row r="6" spans="2:26" x14ac:dyDescent="0.25">
      <c r="B6" s="40" t="s">
        <v>151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0</v>
      </c>
    </row>
    <row r="8" spans="2:26" x14ac:dyDescent="0.25">
      <c r="B8" s="40" t="s">
        <v>49</v>
      </c>
      <c r="C8" s="26">
        <f>IF(C5="P1",1-PRODUCT(R16:R35),MAX(T16:T35))</f>
        <v>0</v>
      </c>
    </row>
    <row r="9" spans="2:26" x14ac:dyDescent="0.25">
      <c r="B9" s="40" t="s">
        <v>40</v>
      </c>
      <c r="C9" s="26">
        <f>IFERROR(MAX(Y16:Y35),"GR")</f>
        <v>0</v>
      </c>
    </row>
    <row r="10" spans="2:26" x14ac:dyDescent="0.25">
      <c r="B10" s="40" t="s">
        <v>137</v>
      </c>
      <c r="C10" s="26">
        <f>MAX(Z16:Z35)</f>
        <v>0</v>
      </c>
    </row>
    <row r="11" spans="2:26" x14ac:dyDescent="0.25">
      <c r="B11" s="40" t="s">
        <v>47</v>
      </c>
      <c r="C11" s="26">
        <f>IFERROR(1-PRODUCT(Q16:Q35),"GR")</f>
        <v>0</v>
      </c>
    </row>
    <row r="12" spans="2:26" ht="15.75" thickBot="1" x14ac:dyDescent="0.3">
      <c r="B12" s="41" t="s">
        <v>138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139</v>
      </c>
      <c r="Z15" s="39" t="s">
        <v>140</v>
      </c>
    </row>
    <row r="16" spans="2:26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" si="0">IF($E16="Nee",0,IF(ISNUMBER(J16),J16,IF(ISNUMBER(G16),G16,"-")))</f>
        <v>0</v>
      </c>
      <c r="M16" s="5">
        <f t="shared" ref="M16" si="1">IF($E16="Nee",0,IF(ISNUMBER(K16),K16,IF(ISNUMBER(H16),H16,"-")))</f>
        <v>0</v>
      </c>
      <c r="N16" s="6">
        <f t="shared" ref="N16" si="2">IF(ISNUMBER(L16),IF(M16=0,1,M16/L16),"-")</f>
        <v>1</v>
      </c>
      <c r="O16" s="30" t="str">
        <f>IF(E16="Nee","NR",IF(ISNUMBER($M16),W16,IF($X16,"D","ND")))</f>
        <v>NR</v>
      </c>
      <c r="Q16" s="31">
        <f t="shared" ref="Q16" si="3">IF(AND(F16="Geen faalkans",I16="Nee"),1,1-M16)</f>
        <v>1</v>
      </c>
      <c r="R16" s="10">
        <f>IF(M16="-",1,Q16)</f>
        <v>1</v>
      </c>
      <c r="S16" s="10">
        <f t="shared" ref="S16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103" priority="11">
      <formula>IF($E16="Nee",TRUE,FALSE)</formula>
    </cfRule>
  </conditionalFormatting>
  <conditionalFormatting sqref="J16:K35">
    <cfRule type="expression" dxfId="102" priority="10">
      <formula>IF($I16="Nee",TRUE,FALSE)</formula>
    </cfRule>
  </conditionalFormatting>
  <conditionalFormatting sqref="O16:O35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4.8</v>
      </c>
    </row>
    <row r="4" spans="2:26" x14ac:dyDescent="0.25">
      <c r="B4" s="40" t="s">
        <v>133</v>
      </c>
      <c r="C4" s="12" t="s">
        <v>28</v>
      </c>
    </row>
    <row r="5" spans="2:26" x14ac:dyDescent="0.25">
      <c r="B5" s="40" t="s">
        <v>135</v>
      </c>
      <c r="C5" s="12" t="s">
        <v>136</v>
      </c>
    </row>
    <row r="6" spans="2:26" x14ac:dyDescent="0.25">
      <c r="B6" s="40" t="s">
        <v>151</v>
      </c>
      <c r="C6" s="12" t="s">
        <v>29</v>
      </c>
    </row>
    <row r="7" spans="2:26" ht="15.75" customHeight="1" x14ac:dyDescent="0.25">
      <c r="B7" s="40" t="s">
        <v>55</v>
      </c>
      <c r="C7" s="26">
        <f>IFERROR(IF(C5="P1",1-PRODUCT(Q16:Q35),MAX(S16:S35)),"GR")</f>
        <v>0</v>
      </c>
    </row>
    <row r="8" spans="2:26" x14ac:dyDescent="0.25">
      <c r="B8" s="40" t="s">
        <v>49</v>
      </c>
      <c r="C8" s="26">
        <f>IF(C5="P1",1-PRODUCT(R16:R35),MAX(T16:T35))</f>
        <v>0</v>
      </c>
    </row>
    <row r="9" spans="2:26" x14ac:dyDescent="0.25">
      <c r="B9" s="40" t="s">
        <v>40</v>
      </c>
      <c r="C9" s="26">
        <f>IFERROR(MAX(Y16:Y35),"GR")</f>
        <v>0</v>
      </c>
    </row>
    <row r="10" spans="2:26" x14ac:dyDescent="0.25">
      <c r="B10" s="40" t="s">
        <v>137</v>
      </c>
      <c r="C10" s="26">
        <f>MAX(Z16:Z35)</f>
        <v>0</v>
      </c>
    </row>
    <row r="11" spans="2:26" x14ac:dyDescent="0.25">
      <c r="B11" s="40" t="s">
        <v>47</v>
      </c>
      <c r="C11" s="26">
        <f>IFERROR(1-PRODUCT(Q16:Q35),"GR")</f>
        <v>0</v>
      </c>
    </row>
    <row r="12" spans="2:26" ht="15.75" thickBot="1" x14ac:dyDescent="0.3">
      <c r="B12" s="41" t="s">
        <v>138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141</v>
      </c>
      <c r="Z15" s="39" t="s">
        <v>142</v>
      </c>
    </row>
    <row r="16" spans="2:26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:M16" si="0">IF($E16="Nee",0,IF(ISNUMBER(J16),J16,IF(ISNUMBER(G16),G16,"-")))</f>
        <v>0</v>
      </c>
      <c r="M16" s="5">
        <f t="shared" si="0"/>
        <v>0</v>
      </c>
      <c r="N16" s="6">
        <f t="shared" ref="N16" si="1">IF(ISNUMBER(L16),IF(M16=0,1,M16/L16),"-")</f>
        <v>1</v>
      </c>
      <c r="O16" s="30" t="str">
        <f>IF(E16="Nee","NR",IF(ISNUMBER($M16),W16,IF($X16,"D","ND")))</f>
        <v>NR</v>
      </c>
      <c r="Q16" s="31">
        <f t="shared" ref="Q16" si="2">IF(AND(F16="Geen faalkans",I16="Nee"),1,1-M16)</f>
        <v>1</v>
      </c>
      <c r="R16" s="10">
        <f>IF(M16="-",1,Q16)</f>
        <v>1</v>
      </c>
      <c r="S16" s="10">
        <f t="shared" ref="S16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92" priority="11">
      <formula>IF($E16="Nee",TRUE,FALSE)</formula>
    </cfRule>
  </conditionalFormatting>
  <conditionalFormatting sqref="J16:K35">
    <cfRule type="expression" dxfId="91" priority="10">
      <formula>IF($I16="Nee",TRUE,FALSE)</formula>
    </cfRule>
  </conditionalFormatting>
  <conditionalFormatting sqref="O16:O35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152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133</v>
      </c>
      <c r="C4" s="12" t="s">
        <v>29</v>
      </c>
    </row>
    <row r="5" spans="2:22" x14ac:dyDescent="0.25">
      <c r="B5" s="40" t="s">
        <v>135</v>
      </c>
      <c r="C5" s="12" t="s">
        <v>136</v>
      </c>
    </row>
    <row r="6" spans="2:22" x14ac:dyDescent="0.25">
      <c r="B6" s="40" t="s">
        <v>151</v>
      </c>
      <c r="C6" s="12" t="s">
        <v>29</v>
      </c>
    </row>
    <row r="7" spans="2:22" x14ac:dyDescent="0.25">
      <c r="B7" s="40" t="s">
        <v>55</v>
      </c>
      <c r="C7" s="26">
        <f>IFERROR(IF(C5="P1",1-PRODUCT(M16:M76),MAX(O16:O76)),"GR")</f>
        <v>0</v>
      </c>
    </row>
    <row r="8" spans="2:22" x14ac:dyDescent="0.25">
      <c r="B8" s="40" t="s">
        <v>49</v>
      </c>
      <c r="C8" s="26">
        <f>IF(C5="P1",1-PRODUCT(N16:N76),MAX(P16:P76))</f>
        <v>0</v>
      </c>
    </row>
    <row r="9" spans="2:22" x14ac:dyDescent="0.25">
      <c r="B9" s="40" t="s">
        <v>40</v>
      </c>
      <c r="C9" s="26">
        <f>IFERROR(MAX(U16:U76),"GR")</f>
        <v>0</v>
      </c>
    </row>
    <row r="10" spans="2:22" x14ac:dyDescent="0.25">
      <c r="B10" s="40" t="s">
        <v>137</v>
      </c>
      <c r="C10" s="26">
        <f>MAX(V16:V76)</f>
        <v>0</v>
      </c>
    </row>
    <row r="11" spans="2:22" x14ac:dyDescent="0.25">
      <c r="B11" s="40" t="s">
        <v>47</v>
      </c>
      <c r="C11" s="26">
        <f>IFERROR(1-PRODUCT(M16:M76),"GR")</f>
        <v>0</v>
      </c>
    </row>
    <row r="12" spans="2:22" ht="15.75" thickBot="1" x14ac:dyDescent="0.3">
      <c r="B12" s="41" t="s">
        <v>138</v>
      </c>
      <c r="C12" s="27">
        <f>1-PRODUCT(N16:N76)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141</v>
      </c>
      <c r="V15" s="39" t="s">
        <v>142</v>
      </c>
    </row>
    <row r="16" spans="2:22" x14ac:dyDescent="0.25">
      <c r="B16" s="3" t="s">
        <v>111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1" priority="11">
      <formula>IF($E16="Nee",TRUE,FALSE)</formula>
    </cfRule>
  </conditionalFormatting>
  <conditionalFormatting sqref="I16:I76">
    <cfRule type="expression" dxfId="80" priority="10">
      <formula>IF($H16="Nee",TRUE,FALSE)</formula>
    </cfRule>
  </conditionalFormatting>
  <conditionalFormatting sqref="K16:K76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59"/>
  <sheetViews>
    <sheetView zoomScaleNormal="100"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133</v>
      </c>
      <c r="C4" s="12" t="s">
        <v>29</v>
      </c>
    </row>
    <row r="5" spans="2:22" x14ac:dyDescent="0.25">
      <c r="B5" s="40" t="s">
        <v>135</v>
      </c>
      <c r="C5" s="12" t="s">
        <v>143</v>
      </c>
    </row>
    <row r="6" spans="2:22" x14ac:dyDescent="0.25">
      <c r="B6" s="40" t="s">
        <v>151</v>
      </c>
      <c r="C6" s="12" t="s">
        <v>29</v>
      </c>
    </row>
    <row r="7" spans="2:22" x14ac:dyDescent="0.25">
      <c r="B7" s="40" t="s">
        <v>55</v>
      </c>
      <c r="C7" s="26">
        <f>IFERROR(IF(C5="P1",1-PRODUCT(M16:M55),MAX(O16:O55)),"GR")</f>
        <v>4.6800000000000002E-8</v>
      </c>
    </row>
    <row r="8" spans="2:22" x14ac:dyDescent="0.25">
      <c r="B8" s="40" t="s">
        <v>49</v>
      </c>
      <c r="C8" s="26">
        <f>IF(C5="P1",1-PRODUCT(N16:N55),MAX(P16:P55))</f>
        <v>4.6800000000000002E-8</v>
      </c>
    </row>
    <row r="9" spans="2:22" x14ac:dyDescent="0.25">
      <c r="B9" s="40" t="s">
        <v>40</v>
      </c>
      <c r="C9" s="26">
        <f>IFERROR(MAX(U16:U55),"GR")</f>
        <v>2.340000004874554E-8</v>
      </c>
    </row>
    <row r="10" spans="2:22" x14ac:dyDescent="0.25">
      <c r="B10" s="40" t="s">
        <v>137</v>
      </c>
      <c r="C10" s="26">
        <f>MAX(V16:V55)</f>
        <v>2.340000004874554E-8</v>
      </c>
    </row>
    <row r="11" spans="2:22" x14ac:dyDescent="0.25">
      <c r="B11" s="40" t="s">
        <v>47</v>
      </c>
      <c r="C11" s="26">
        <f>IFERROR(1-PRODUCT(M16:M55),"GR")</f>
        <v>8.8919961671596326E-7</v>
      </c>
    </row>
    <row r="12" spans="2:22" ht="15.75" thickBot="1" x14ac:dyDescent="0.3">
      <c r="B12" s="41" t="s">
        <v>138</v>
      </c>
      <c r="C12" s="27">
        <f>1-PRODUCT(N16:N55)</f>
        <v>8.8919961671596326E-7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139</v>
      </c>
      <c r="V15" s="39" t="s">
        <v>140</v>
      </c>
    </row>
    <row r="16" spans="2:22" x14ac:dyDescent="0.25">
      <c r="B16" s="75" t="s">
        <v>8</v>
      </c>
      <c r="C16" s="71">
        <v>0</v>
      </c>
      <c r="D16" s="71">
        <v>0.27700000000000002</v>
      </c>
      <c r="E16" s="72" t="s">
        <v>28</v>
      </c>
      <c r="F16" s="75" t="s">
        <v>32</v>
      </c>
      <c r="G16" s="79">
        <v>2.3400000000000001E-8</v>
      </c>
      <c r="H16" s="75" t="s">
        <v>29</v>
      </c>
      <c r="I16" s="66"/>
      <c r="J16" s="71">
        <f>IF($E16="Nee",0,IF(ISNUMBER(I16),I16,IF(ISNUMBER(G16),G16,"-")))</f>
        <v>2.3400000000000001E-8</v>
      </c>
      <c r="K16" s="77" t="str">
        <f t="shared" ref="K16:K53" si="0">IF($E16="Nee","NR",IF(ISNUMBER($J16),S16,IF($T16,"D","ND")))</f>
        <v>+III</v>
      </c>
      <c r="L16" s="2"/>
      <c r="M16" s="31">
        <f t="shared" ref="M16" si="1">IF(AND(F16="Geen faalkans",H16="Nee"),1,1-J16)</f>
        <v>0.99999997659999995</v>
      </c>
      <c r="N16" s="10">
        <f t="shared" ref="N16" si="2">IF(J16="-",1,M16)</f>
        <v>0.99999997659999995</v>
      </c>
      <c r="O16" s="10">
        <f t="shared" ref="O16" si="3">IF(AND(F16="Geen faalkans",H16="Nee"),0,J16*$C$3)</f>
        <v>4.6800000000000002E-8</v>
      </c>
      <c r="P16" s="10">
        <f t="shared" ref="P16" si="4">IF(J16="-",0,O16)</f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IF($E16="Ja",IF($H16="Ja",NOT(ISNUMBER(#REF!)),FALSE),FALSE)</f>
        <v>0</v>
      </c>
      <c r="U16" s="81">
        <f>1-M16</f>
        <v>2.340000004874554E-8</v>
      </c>
      <c r="V16" s="83">
        <f>1-N16</f>
        <v>2.340000004874554E-8</v>
      </c>
    </row>
    <row r="17" spans="2:22" x14ac:dyDescent="0.25">
      <c r="B17" s="76" t="s">
        <v>9</v>
      </c>
      <c r="C17" s="73">
        <v>0.27700000000000002</v>
      </c>
      <c r="D17" s="73">
        <v>0.53200000000000003</v>
      </c>
      <c r="E17" s="74" t="s">
        <v>28</v>
      </c>
      <c r="F17" s="76" t="s">
        <v>32</v>
      </c>
      <c r="G17" s="78">
        <v>2.3400000000000001E-8</v>
      </c>
      <c r="H17" s="76" t="s">
        <v>29</v>
      </c>
      <c r="I17" s="70"/>
      <c r="J17" s="73">
        <f t="shared" ref="J17:J53" si="5">IF($E17="Nee",0,IF(ISNUMBER(I17),I17,IF(ISNUMBER(G17),G17,"-")))</f>
        <v>2.3400000000000001E-8</v>
      </c>
      <c r="K17" s="78" t="str">
        <f t="shared" si="0"/>
        <v>+III</v>
      </c>
      <c r="L17" s="2"/>
      <c r="M17" s="31">
        <f t="shared" ref="M17:M53" si="6">IF(AND(F17="Geen faalkans",H17="Nee"),1,1-J17)</f>
        <v>0.99999997659999995</v>
      </c>
      <c r="N17" s="10">
        <f t="shared" ref="N17:N53" si="7">IF(J17="-",1,M17)</f>
        <v>0.99999997659999995</v>
      </c>
      <c r="O17" s="10">
        <f t="shared" ref="O17:O53" si="8">IF(AND(F17="Geen faalkans",H17="Nee"),0,J17*$C$3)</f>
        <v>4.6800000000000002E-8</v>
      </c>
      <c r="P17" s="10">
        <f t="shared" ref="P17:P53" si="9">IF(J17="-",0,O17)</f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>IF($E17="Ja",IF($H17="Ja",NOT(ISNUMBER(#REF!)),FALSE),FALSE)</f>
        <v>0</v>
      </c>
      <c r="U17" s="81">
        <f t="shared" ref="U17:U55" si="10">1-M17</f>
        <v>2.340000004874554E-8</v>
      </c>
      <c r="V17" s="83">
        <f t="shared" ref="V17:V53" si="11">1-N17</f>
        <v>2.340000004874554E-8</v>
      </c>
    </row>
    <row r="18" spans="2:22" x14ac:dyDescent="0.25">
      <c r="B18" s="76" t="s">
        <v>10</v>
      </c>
      <c r="C18" s="73">
        <v>0.53200000000000003</v>
      </c>
      <c r="D18" s="73">
        <v>0.755</v>
      </c>
      <c r="E18" s="74" t="s">
        <v>28</v>
      </c>
      <c r="F18" s="76" t="s">
        <v>32</v>
      </c>
      <c r="G18" s="78">
        <v>2.3400000000000001E-8</v>
      </c>
      <c r="H18" s="76" t="s">
        <v>29</v>
      </c>
      <c r="I18" s="70"/>
      <c r="J18" s="73">
        <f t="shared" si="5"/>
        <v>2.3400000000000001E-8</v>
      </c>
      <c r="K18" s="78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>IF($E18="Ja",IF($H18="Ja",NOT(ISNUMBER(#REF!)),FALSE),FALSE)</f>
        <v>0</v>
      </c>
      <c r="U18" s="81">
        <f t="shared" si="10"/>
        <v>2.340000004874554E-8</v>
      </c>
      <c r="V18" s="83">
        <f t="shared" si="11"/>
        <v>2.340000004874554E-8</v>
      </c>
    </row>
    <row r="19" spans="2:22" x14ac:dyDescent="0.25">
      <c r="B19" s="76" t="s">
        <v>11</v>
      </c>
      <c r="C19" s="73">
        <v>0.755</v>
      </c>
      <c r="D19" s="73">
        <v>0.91300000000000003</v>
      </c>
      <c r="E19" s="74" t="s">
        <v>28</v>
      </c>
      <c r="F19" s="76" t="s">
        <v>32</v>
      </c>
      <c r="G19" s="78">
        <v>2.3400000000000001E-8</v>
      </c>
      <c r="H19" s="76" t="s">
        <v>29</v>
      </c>
      <c r="I19" s="70"/>
      <c r="J19" s="73">
        <f t="shared" si="5"/>
        <v>2.3400000000000001E-8</v>
      </c>
      <c r="K19" s="78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>IF($E19="Ja",IF($H19="Ja",NOT(ISNUMBER(#REF!)),FALSE),FALSE)</f>
        <v>0</v>
      </c>
      <c r="U19" s="81">
        <f t="shared" si="10"/>
        <v>2.340000004874554E-8</v>
      </c>
      <c r="V19" s="83">
        <f t="shared" si="11"/>
        <v>2.340000004874554E-8</v>
      </c>
    </row>
    <row r="20" spans="2:22" x14ac:dyDescent="0.25">
      <c r="B20" s="76" t="s">
        <v>12</v>
      </c>
      <c r="C20" s="73">
        <v>0.91300000000000003</v>
      </c>
      <c r="D20" s="73">
        <v>1.0509999999999999</v>
      </c>
      <c r="E20" s="74" t="s">
        <v>28</v>
      </c>
      <c r="F20" s="76" t="s">
        <v>32</v>
      </c>
      <c r="G20" s="78">
        <v>2.3400000000000001E-8</v>
      </c>
      <c r="H20" s="76" t="s">
        <v>29</v>
      </c>
      <c r="I20" s="70"/>
      <c r="J20" s="73">
        <f t="shared" si="5"/>
        <v>2.3400000000000001E-8</v>
      </c>
      <c r="K20" s="78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>IF($E20="Ja",IF($H20="Ja",NOT(ISNUMBER(#REF!)),FALSE),FALSE)</f>
        <v>0</v>
      </c>
      <c r="U20" s="81">
        <f t="shared" si="10"/>
        <v>2.340000004874554E-8</v>
      </c>
      <c r="V20" s="83">
        <f t="shared" si="11"/>
        <v>2.340000004874554E-8</v>
      </c>
    </row>
    <row r="21" spans="2:22" x14ac:dyDescent="0.25">
      <c r="B21" s="76" t="s">
        <v>13</v>
      </c>
      <c r="C21" s="73">
        <v>1.0509999999999999</v>
      </c>
      <c r="D21" s="73">
        <v>1.214</v>
      </c>
      <c r="E21" s="74" t="s">
        <v>28</v>
      </c>
      <c r="F21" s="76" t="s">
        <v>32</v>
      </c>
      <c r="G21" s="78">
        <v>2.3400000000000001E-8</v>
      </c>
      <c r="H21" s="76" t="s">
        <v>29</v>
      </c>
      <c r="I21" s="70"/>
      <c r="J21" s="73">
        <f t="shared" si="5"/>
        <v>2.3400000000000001E-8</v>
      </c>
      <c r="K21" s="78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1">
        <f t="shared" si="10"/>
        <v>2.340000004874554E-8</v>
      </c>
      <c r="V21" s="83">
        <f t="shared" si="11"/>
        <v>2.340000004874554E-8</v>
      </c>
    </row>
    <row r="22" spans="2:22" x14ac:dyDescent="0.25">
      <c r="B22" s="76" t="s">
        <v>14</v>
      </c>
      <c r="C22" s="73">
        <v>1.214</v>
      </c>
      <c r="D22" s="73">
        <v>1.383</v>
      </c>
      <c r="E22" s="74" t="s">
        <v>28</v>
      </c>
      <c r="F22" s="76" t="s">
        <v>32</v>
      </c>
      <c r="G22" s="78">
        <v>2.3400000000000001E-8</v>
      </c>
      <c r="H22" s="76" t="s">
        <v>29</v>
      </c>
      <c r="I22" s="70"/>
      <c r="J22" s="73">
        <f t="shared" si="5"/>
        <v>2.3400000000000001E-8</v>
      </c>
      <c r="K22" s="78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1">
        <f t="shared" si="10"/>
        <v>2.340000004874554E-8</v>
      </c>
      <c r="V22" s="83">
        <f t="shared" si="11"/>
        <v>2.340000004874554E-8</v>
      </c>
    </row>
    <row r="23" spans="2:22" x14ac:dyDescent="0.25">
      <c r="B23" s="76" t="s">
        <v>15</v>
      </c>
      <c r="C23" s="73">
        <v>1.383</v>
      </c>
      <c r="D23" s="73">
        <v>1.5289999999999999</v>
      </c>
      <c r="E23" s="74" t="s">
        <v>28</v>
      </c>
      <c r="F23" s="76" t="s">
        <v>32</v>
      </c>
      <c r="G23" s="78">
        <v>2.3400000000000001E-8</v>
      </c>
      <c r="H23" s="76" t="s">
        <v>29</v>
      </c>
      <c r="I23" s="70"/>
      <c r="J23" s="73">
        <f t="shared" si="5"/>
        <v>2.3400000000000001E-8</v>
      </c>
      <c r="K23" s="78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1">
        <f t="shared" si="10"/>
        <v>2.340000004874554E-8</v>
      </c>
      <c r="V23" s="83">
        <f t="shared" si="11"/>
        <v>2.340000004874554E-8</v>
      </c>
    </row>
    <row r="24" spans="2:22" x14ac:dyDescent="0.25">
      <c r="B24" s="76" t="s">
        <v>16</v>
      </c>
      <c r="C24" s="73">
        <v>1.5289999999999999</v>
      </c>
      <c r="D24" s="73">
        <v>1.661</v>
      </c>
      <c r="E24" s="74" t="s">
        <v>28</v>
      </c>
      <c r="F24" s="76" t="s">
        <v>32</v>
      </c>
      <c r="G24" s="78">
        <v>2.3400000000000001E-8</v>
      </c>
      <c r="H24" s="76" t="s">
        <v>29</v>
      </c>
      <c r="I24" s="70"/>
      <c r="J24" s="73">
        <f t="shared" si="5"/>
        <v>2.3400000000000001E-8</v>
      </c>
      <c r="K24" s="78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1">
        <f t="shared" si="10"/>
        <v>2.340000004874554E-8</v>
      </c>
      <c r="V24" s="83">
        <f t="shared" si="11"/>
        <v>2.340000004874554E-8</v>
      </c>
    </row>
    <row r="25" spans="2:22" x14ac:dyDescent="0.25">
      <c r="B25" s="76" t="s">
        <v>17</v>
      </c>
      <c r="C25" s="73">
        <v>1.661</v>
      </c>
      <c r="D25" s="73">
        <v>1.79</v>
      </c>
      <c r="E25" s="74" t="s">
        <v>28</v>
      </c>
      <c r="F25" s="76" t="s">
        <v>32</v>
      </c>
      <c r="G25" s="78">
        <v>2.3400000000000001E-8</v>
      </c>
      <c r="H25" s="76" t="s">
        <v>29</v>
      </c>
      <c r="I25" s="70"/>
      <c r="J25" s="73">
        <f t="shared" si="5"/>
        <v>2.3400000000000001E-8</v>
      </c>
      <c r="K25" s="78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1">
        <f t="shared" si="10"/>
        <v>2.340000004874554E-8</v>
      </c>
      <c r="V25" s="83">
        <f t="shared" si="11"/>
        <v>2.340000004874554E-8</v>
      </c>
    </row>
    <row r="26" spans="2:22" x14ac:dyDescent="0.25">
      <c r="B26" s="76" t="s">
        <v>18</v>
      </c>
      <c r="C26" s="73">
        <v>1.79</v>
      </c>
      <c r="D26" s="73">
        <v>1.929</v>
      </c>
      <c r="E26" s="74" t="s">
        <v>28</v>
      </c>
      <c r="F26" s="76" t="s">
        <v>32</v>
      </c>
      <c r="G26" s="78">
        <v>2.3400000000000001E-8</v>
      </c>
      <c r="H26" s="76" t="s">
        <v>29</v>
      </c>
      <c r="I26" s="70"/>
      <c r="J26" s="73">
        <f t="shared" si="5"/>
        <v>2.3400000000000001E-8</v>
      </c>
      <c r="K26" s="78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1">
        <f t="shared" si="10"/>
        <v>2.340000004874554E-8</v>
      </c>
      <c r="V26" s="83">
        <f t="shared" si="11"/>
        <v>2.340000004874554E-8</v>
      </c>
    </row>
    <row r="27" spans="2:22" x14ac:dyDescent="0.25">
      <c r="B27" s="76" t="s">
        <v>19</v>
      </c>
      <c r="C27" s="73">
        <v>1.929</v>
      </c>
      <c r="D27" s="73">
        <v>2.0910000000000002</v>
      </c>
      <c r="E27" s="74" t="s">
        <v>28</v>
      </c>
      <c r="F27" s="76" t="s">
        <v>32</v>
      </c>
      <c r="G27" s="78">
        <v>2.3400000000000001E-8</v>
      </c>
      <c r="H27" s="76" t="s">
        <v>29</v>
      </c>
      <c r="I27" s="70"/>
      <c r="J27" s="73">
        <f t="shared" si="5"/>
        <v>2.3400000000000001E-8</v>
      </c>
      <c r="K27" s="78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1">
        <f t="shared" si="10"/>
        <v>2.340000004874554E-8</v>
      </c>
      <c r="V27" s="83">
        <f t="shared" si="11"/>
        <v>2.340000004874554E-8</v>
      </c>
    </row>
    <row r="28" spans="2:22" x14ac:dyDescent="0.25">
      <c r="B28" s="76" t="s">
        <v>20</v>
      </c>
      <c r="C28" s="73">
        <v>2.0910000000000002</v>
      </c>
      <c r="D28" s="73">
        <v>2.254</v>
      </c>
      <c r="E28" s="74" t="s">
        <v>28</v>
      </c>
      <c r="F28" s="76" t="s">
        <v>32</v>
      </c>
      <c r="G28" s="78">
        <v>2.3400000000000001E-8</v>
      </c>
      <c r="H28" s="76" t="s">
        <v>29</v>
      </c>
      <c r="I28" s="70"/>
      <c r="J28" s="73">
        <f t="shared" si="5"/>
        <v>2.3400000000000001E-8</v>
      </c>
      <c r="K28" s="78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1">
        <f t="shared" si="10"/>
        <v>2.340000004874554E-8</v>
      </c>
      <c r="V28" s="83">
        <f t="shared" si="11"/>
        <v>2.340000004874554E-8</v>
      </c>
    </row>
    <row r="29" spans="2:22" x14ac:dyDescent="0.25">
      <c r="B29" s="76" t="s">
        <v>21</v>
      </c>
      <c r="C29" s="73">
        <v>2.254</v>
      </c>
      <c r="D29" s="73">
        <v>2.395</v>
      </c>
      <c r="E29" s="74" t="s">
        <v>28</v>
      </c>
      <c r="F29" s="76" t="s">
        <v>32</v>
      </c>
      <c r="G29" s="78">
        <v>2.3400000000000001E-8</v>
      </c>
      <c r="H29" s="76" t="s">
        <v>29</v>
      </c>
      <c r="I29" s="70"/>
      <c r="J29" s="73">
        <f t="shared" si="5"/>
        <v>2.3400000000000001E-8</v>
      </c>
      <c r="K29" s="78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1">
        <f t="shared" si="10"/>
        <v>2.340000004874554E-8</v>
      </c>
      <c r="V29" s="83">
        <f t="shared" si="11"/>
        <v>2.340000004874554E-8</v>
      </c>
    </row>
    <row r="30" spans="2:22" x14ac:dyDescent="0.25">
      <c r="B30" s="76" t="s">
        <v>22</v>
      </c>
      <c r="C30" s="73">
        <v>2.395</v>
      </c>
      <c r="D30" s="73">
        <v>2.524</v>
      </c>
      <c r="E30" s="74" t="s">
        <v>28</v>
      </c>
      <c r="F30" s="76" t="s">
        <v>32</v>
      </c>
      <c r="G30" s="78">
        <v>2.3400000000000001E-8</v>
      </c>
      <c r="H30" s="76" t="s">
        <v>29</v>
      </c>
      <c r="I30" s="70"/>
      <c r="J30" s="73">
        <f t="shared" si="5"/>
        <v>2.3400000000000001E-8</v>
      </c>
      <c r="K30" s="78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>IF($E30="Ja",IF($H30="Ja",NOT(ISNUMBER(#REF!)),FALSE),FALSE)</f>
        <v>0</v>
      </c>
      <c r="U30" s="81">
        <f t="shared" si="10"/>
        <v>2.340000004874554E-8</v>
      </c>
      <c r="V30" s="83">
        <f t="shared" si="11"/>
        <v>2.340000004874554E-8</v>
      </c>
    </row>
    <row r="31" spans="2:22" x14ac:dyDescent="0.25">
      <c r="B31" s="76" t="s">
        <v>23</v>
      </c>
      <c r="C31" s="73">
        <v>2.524</v>
      </c>
      <c r="D31" s="73">
        <v>2.6560000000000001</v>
      </c>
      <c r="E31" s="74" t="s">
        <v>28</v>
      </c>
      <c r="F31" s="76" t="s">
        <v>32</v>
      </c>
      <c r="G31" s="78">
        <v>2.3400000000000001E-8</v>
      </c>
      <c r="H31" s="76" t="s">
        <v>29</v>
      </c>
      <c r="I31" s="70"/>
      <c r="J31" s="73">
        <f t="shared" si="5"/>
        <v>2.3400000000000001E-8</v>
      </c>
      <c r="K31" s="78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>IF($E31="Ja",IF($H31="Ja",NOT(ISNUMBER(#REF!)),FALSE),FALSE)</f>
        <v>0</v>
      </c>
      <c r="U31" s="81">
        <f t="shared" si="10"/>
        <v>2.340000004874554E-8</v>
      </c>
      <c r="V31" s="83">
        <f t="shared" si="11"/>
        <v>2.340000004874554E-8</v>
      </c>
    </row>
    <row r="32" spans="2:22" x14ac:dyDescent="0.25">
      <c r="B32" s="76" t="s">
        <v>24</v>
      </c>
      <c r="C32" s="73">
        <v>2.6560000000000001</v>
      </c>
      <c r="D32" s="73">
        <v>2.7959999999999998</v>
      </c>
      <c r="E32" s="74" t="s">
        <v>28</v>
      </c>
      <c r="F32" s="76" t="s">
        <v>32</v>
      </c>
      <c r="G32" s="78">
        <v>2.3400000000000001E-8</v>
      </c>
      <c r="H32" s="76" t="s">
        <v>29</v>
      </c>
      <c r="I32" s="70"/>
      <c r="J32" s="73">
        <f t="shared" si="5"/>
        <v>2.3400000000000001E-8</v>
      </c>
      <c r="K32" s="78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1">
        <f t="shared" si="10"/>
        <v>2.340000004874554E-8</v>
      </c>
      <c r="V32" s="83">
        <f t="shared" si="11"/>
        <v>2.340000004874554E-8</v>
      </c>
    </row>
    <row r="33" spans="2:22" x14ac:dyDescent="0.25">
      <c r="B33" s="76" t="s">
        <v>25</v>
      </c>
      <c r="C33" s="73">
        <v>2.7959999999999998</v>
      </c>
      <c r="D33" s="73">
        <v>2.9569999999999999</v>
      </c>
      <c r="E33" s="74" t="s">
        <v>28</v>
      </c>
      <c r="F33" s="76" t="s">
        <v>32</v>
      </c>
      <c r="G33" s="78">
        <v>2.3400000000000001E-8</v>
      </c>
      <c r="H33" s="76" t="s">
        <v>29</v>
      </c>
      <c r="I33" s="70"/>
      <c r="J33" s="73">
        <f t="shared" si="5"/>
        <v>2.3400000000000001E-8</v>
      </c>
      <c r="K33" s="78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1">
        <f t="shared" si="10"/>
        <v>2.340000004874554E-8</v>
      </c>
      <c r="V33" s="83">
        <f t="shared" si="11"/>
        <v>2.340000004874554E-8</v>
      </c>
    </row>
    <row r="34" spans="2:22" x14ac:dyDescent="0.25">
      <c r="B34" s="76" t="s">
        <v>26</v>
      </c>
      <c r="C34" s="73">
        <v>2.9569999999999999</v>
      </c>
      <c r="D34" s="73">
        <v>3.129</v>
      </c>
      <c r="E34" s="74" t="s">
        <v>28</v>
      </c>
      <c r="F34" s="76" t="s">
        <v>32</v>
      </c>
      <c r="G34" s="78">
        <v>2.3400000000000001E-8</v>
      </c>
      <c r="H34" s="76" t="s">
        <v>29</v>
      </c>
      <c r="I34" s="70"/>
      <c r="J34" s="73">
        <f t="shared" si="5"/>
        <v>2.3400000000000001E-8</v>
      </c>
      <c r="K34" s="78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1">
        <f t="shared" si="10"/>
        <v>2.340000004874554E-8</v>
      </c>
      <c r="V34" s="83">
        <f t="shared" si="11"/>
        <v>2.340000004874554E-8</v>
      </c>
    </row>
    <row r="35" spans="2:22" x14ac:dyDescent="0.25">
      <c r="B35" s="76" t="s">
        <v>27</v>
      </c>
      <c r="C35" s="73">
        <v>3.129</v>
      </c>
      <c r="D35" s="73">
        <v>3.302</v>
      </c>
      <c r="E35" s="74" t="s">
        <v>28</v>
      </c>
      <c r="F35" s="76" t="s">
        <v>32</v>
      </c>
      <c r="G35" s="78">
        <v>2.3400000000000001E-8</v>
      </c>
      <c r="H35" s="76" t="s">
        <v>29</v>
      </c>
      <c r="I35" s="70"/>
      <c r="J35" s="73">
        <f t="shared" si="5"/>
        <v>2.3400000000000001E-8</v>
      </c>
      <c r="K35" s="78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1">
        <f t="shared" si="10"/>
        <v>2.340000004874554E-8</v>
      </c>
      <c r="V35" s="83">
        <f t="shared" si="11"/>
        <v>2.340000004874554E-8</v>
      </c>
    </row>
    <row r="36" spans="2:22" x14ac:dyDescent="0.25">
      <c r="B36" s="76" t="s">
        <v>114</v>
      </c>
      <c r="C36" s="73">
        <v>3.302</v>
      </c>
      <c r="D36" s="73">
        <v>3.4630000000000001</v>
      </c>
      <c r="E36" s="74" t="s">
        <v>28</v>
      </c>
      <c r="F36" s="76" t="s">
        <v>32</v>
      </c>
      <c r="G36" s="78">
        <v>2.3400000000000001E-8</v>
      </c>
      <c r="H36" s="76" t="s">
        <v>29</v>
      </c>
      <c r="I36" s="70"/>
      <c r="J36" s="73">
        <f t="shared" si="5"/>
        <v>2.3400000000000001E-8</v>
      </c>
      <c r="K36" s="78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1">
        <f t="shared" si="10"/>
        <v>2.340000004874554E-8</v>
      </c>
      <c r="V36" s="83">
        <f t="shared" si="11"/>
        <v>2.340000004874554E-8</v>
      </c>
    </row>
    <row r="37" spans="2:22" x14ac:dyDescent="0.25">
      <c r="B37" s="76" t="s">
        <v>115</v>
      </c>
      <c r="C37" s="73">
        <v>3.4630000000000001</v>
      </c>
      <c r="D37" s="73">
        <v>3.5960000000000001</v>
      </c>
      <c r="E37" s="74" t="s">
        <v>28</v>
      </c>
      <c r="F37" s="76" t="s">
        <v>32</v>
      </c>
      <c r="G37" s="78">
        <v>2.3400000000000001E-8</v>
      </c>
      <c r="H37" s="76" t="s">
        <v>29</v>
      </c>
      <c r="I37" s="70"/>
      <c r="J37" s="73">
        <f t="shared" si="5"/>
        <v>2.3400000000000001E-8</v>
      </c>
      <c r="K37" s="78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1">
        <f t="shared" si="10"/>
        <v>2.340000004874554E-8</v>
      </c>
      <c r="V37" s="83">
        <f t="shared" si="11"/>
        <v>2.340000004874554E-8</v>
      </c>
    </row>
    <row r="38" spans="2:22" x14ac:dyDescent="0.25">
      <c r="B38" s="76" t="s">
        <v>116</v>
      </c>
      <c r="C38" s="73">
        <v>3.5960000000000001</v>
      </c>
      <c r="D38" s="73">
        <v>3.726</v>
      </c>
      <c r="E38" s="74" t="s">
        <v>28</v>
      </c>
      <c r="F38" s="76" t="s">
        <v>32</v>
      </c>
      <c r="G38" s="78">
        <v>2.3400000000000001E-8</v>
      </c>
      <c r="H38" s="76" t="s">
        <v>29</v>
      </c>
      <c r="I38" s="70"/>
      <c r="J38" s="73">
        <f t="shared" si="5"/>
        <v>2.3400000000000001E-8</v>
      </c>
      <c r="K38" s="78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1">
        <f t="shared" si="10"/>
        <v>2.340000004874554E-8</v>
      </c>
      <c r="V38" s="83">
        <f t="shared" si="11"/>
        <v>2.340000004874554E-8</v>
      </c>
    </row>
    <row r="39" spans="2:22" x14ac:dyDescent="0.25">
      <c r="B39" s="76" t="s">
        <v>117</v>
      </c>
      <c r="C39" s="73">
        <v>3.726</v>
      </c>
      <c r="D39" s="73">
        <v>3.8559999999999999</v>
      </c>
      <c r="E39" s="74" t="s">
        <v>28</v>
      </c>
      <c r="F39" s="76" t="s">
        <v>32</v>
      </c>
      <c r="G39" s="78">
        <v>2.3400000000000001E-8</v>
      </c>
      <c r="H39" s="76" t="s">
        <v>29</v>
      </c>
      <c r="I39" s="70"/>
      <c r="J39" s="73">
        <f t="shared" si="5"/>
        <v>2.3400000000000001E-8</v>
      </c>
      <c r="K39" s="78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1">
        <f t="shared" si="10"/>
        <v>2.340000004874554E-8</v>
      </c>
      <c r="V39" s="83">
        <f t="shared" si="11"/>
        <v>2.340000004874554E-8</v>
      </c>
    </row>
    <row r="40" spans="2:22" x14ac:dyDescent="0.25">
      <c r="B40" s="76" t="s">
        <v>118</v>
      </c>
      <c r="C40" s="73">
        <v>3.8559999999999999</v>
      </c>
      <c r="D40" s="73">
        <v>3.9809999999999999</v>
      </c>
      <c r="E40" s="74" t="s">
        <v>28</v>
      </c>
      <c r="F40" s="76" t="s">
        <v>32</v>
      </c>
      <c r="G40" s="78">
        <v>2.3400000000000001E-8</v>
      </c>
      <c r="H40" s="76" t="s">
        <v>29</v>
      </c>
      <c r="I40" s="70"/>
      <c r="J40" s="73">
        <f t="shared" si="5"/>
        <v>2.3400000000000001E-8</v>
      </c>
      <c r="K40" s="78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1">
        <f t="shared" si="10"/>
        <v>2.340000004874554E-8</v>
      </c>
      <c r="V40" s="83">
        <f t="shared" si="11"/>
        <v>2.340000004874554E-8</v>
      </c>
    </row>
    <row r="41" spans="2:22" x14ac:dyDescent="0.25">
      <c r="B41" s="76" t="s">
        <v>119</v>
      </c>
      <c r="C41" s="73">
        <v>3.9809999999999999</v>
      </c>
      <c r="D41" s="73">
        <v>4.1050000000000004</v>
      </c>
      <c r="E41" s="74" t="s">
        <v>28</v>
      </c>
      <c r="F41" s="76" t="s">
        <v>32</v>
      </c>
      <c r="G41" s="78">
        <v>2.3400000000000001E-8</v>
      </c>
      <c r="H41" s="76" t="s">
        <v>29</v>
      </c>
      <c r="I41" s="70"/>
      <c r="J41" s="73">
        <f t="shared" si="5"/>
        <v>2.3400000000000001E-8</v>
      </c>
      <c r="K41" s="78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1">
        <f t="shared" si="10"/>
        <v>2.340000004874554E-8</v>
      </c>
      <c r="V41" s="83">
        <f t="shared" si="11"/>
        <v>2.340000004874554E-8</v>
      </c>
    </row>
    <row r="42" spans="2:22" x14ac:dyDescent="0.25">
      <c r="B42" s="76" t="s">
        <v>120</v>
      </c>
      <c r="C42" s="73">
        <v>4.1050000000000004</v>
      </c>
      <c r="D42" s="73">
        <v>4.2359999999999998</v>
      </c>
      <c r="E42" s="74" t="s">
        <v>28</v>
      </c>
      <c r="F42" s="76" t="s">
        <v>32</v>
      </c>
      <c r="G42" s="78">
        <v>2.3400000000000001E-8</v>
      </c>
      <c r="H42" s="76" t="s">
        <v>29</v>
      </c>
      <c r="I42" s="70"/>
      <c r="J42" s="73">
        <f t="shared" si="5"/>
        <v>2.3400000000000001E-8</v>
      </c>
      <c r="K42" s="78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1">
        <f t="shared" si="10"/>
        <v>2.340000004874554E-8</v>
      </c>
      <c r="V42" s="83">
        <f t="shared" si="11"/>
        <v>2.340000004874554E-8</v>
      </c>
    </row>
    <row r="43" spans="2:22" x14ac:dyDescent="0.25">
      <c r="B43" s="76" t="s">
        <v>121</v>
      </c>
      <c r="C43" s="73">
        <v>4.2359999999999998</v>
      </c>
      <c r="D43" s="73">
        <v>4.38</v>
      </c>
      <c r="E43" s="74" t="s">
        <v>28</v>
      </c>
      <c r="F43" s="76" t="s">
        <v>32</v>
      </c>
      <c r="G43" s="78">
        <v>2.3400000000000001E-8</v>
      </c>
      <c r="H43" s="76" t="s">
        <v>29</v>
      </c>
      <c r="I43" s="70"/>
      <c r="J43" s="73">
        <f t="shared" si="5"/>
        <v>2.3400000000000001E-8</v>
      </c>
      <c r="K43" s="78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1">
        <f t="shared" si="10"/>
        <v>2.340000004874554E-8</v>
      </c>
      <c r="V43" s="83">
        <f t="shared" si="11"/>
        <v>2.340000004874554E-8</v>
      </c>
    </row>
    <row r="44" spans="2:22" x14ac:dyDescent="0.25">
      <c r="B44" s="76" t="s">
        <v>122</v>
      </c>
      <c r="C44" s="73">
        <v>4.38</v>
      </c>
      <c r="D44" s="73">
        <v>4.5129999999999999</v>
      </c>
      <c r="E44" s="74" t="s">
        <v>28</v>
      </c>
      <c r="F44" s="76" t="s">
        <v>32</v>
      </c>
      <c r="G44" s="78">
        <v>2.3400000000000001E-8</v>
      </c>
      <c r="H44" s="76" t="s">
        <v>29</v>
      </c>
      <c r="I44" s="70"/>
      <c r="J44" s="73">
        <f t="shared" si="5"/>
        <v>2.3400000000000001E-8</v>
      </c>
      <c r="K44" s="78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1">
        <f t="shared" si="10"/>
        <v>2.340000004874554E-8</v>
      </c>
      <c r="V44" s="83">
        <f t="shared" si="11"/>
        <v>2.340000004874554E-8</v>
      </c>
    </row>
    <row r="45" spans="2:22" x14ac:dyDescent="0.25">
      <c r="B45" s="76" t="s">
        <v>123</v>
      </c>
      <c r="C45" s="73">
        <v>4.5129999999999999</v>
      </c>
      <c r="D45" s="73">
        <v>4.6340000000000003</v>
      </c>
      <c r="E45" s="74" t="s">
        <v>28</v>
      </c>
      <c r="F45" s="76" t="s">
        <v>32</v>
      </c>
      <c r="G45" s="78">
        <v>2.3400000000000001E-8</v>
      </c>
      <c r="H45" s="76" t="s">
        <v>29</v>
      </c>
      <c r="I45" s="70"/>
      <c r="J45" s="73">
        <f t="shared" si="5"/>
        <v>2.3400000000000001E-8</v>
      </c>
      <c r="K45" s="78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1">
        <f t="shared" si="10"/>
        <v>2.340000004874554E-8</v>
      </c>
      <c r="V45" s="83">
        <f t="shared" si="11"/>
        <v>2.340000004874554E-8</v>
      </c>
    </row>
    <row r="46" spans="2:22" x14ac:dyDescent="0.25">
      <c r="B46" s="76" t="s">
        <v>124</v>
      </c>
      <c r="C46" s="73">
        <v>4.6340000000000003</v>
      </c>
      <c r="D46" s="73">
        <v>4.7480000000000002</v>
      </c>
      <c r="E46" s="74" t="s">
        <v>28</v>
      </c>
      <c r="F46" s="76" t="s">
        <v>32</v>
      </c>
      <c r="G46" s="78">
        <v>2.3400000000000001E-8</v>
      </c>
      <c r="H46" s="76" t="s">
        <v>29</v>
      </c>
      <c r="I46" s="70"/>
      <c r="J46" s="73">
        <f t="shared" si="5"/>
        <v>2.3400000000000001E-8</v>
      </c>
      <c r="K46" s="78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1">
        <f t="shared" si="10"/>
        <v>2.340000004874554E-8</v>
      </c>
      <c r="V46" s="83">
        <f t="shared" si="11"/>
        <v>2.340000004874554E-8</v>
      </c>
    </row>
    <row r="47" spans="2:22" x14ac:dyDescent="0.25">
      <c r="B47" s="76" t="s">
        <v>125</v>
      </c>
      <c r="C47" s="73">
        <v>4.7480000000000002</v>
      </c>
      <c r="D47" s="73">
        <v>4.8609999999999998</v>
      </c>
      <c r="E47" s="74" t="s">
        <v>28</v>
      </c>
      <c r="F47" s="76" t="s">
        <v>32</v>
      </c>
      <c r="G47" s="78">
        <v>2.3400000000000001E-8</v>
      </c>
      <c r="H47" s="76" t="s">
        <v>29</v>
      </c>
      <c r="I47" s="70"/>
      <c r="J47" s="73">
        <f t="shared" si="5"/>
        <v>2.3400000000000001E-8</v>
      </c>
      <c r="K47" s="78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1">
        <f t="shared" si="10"/>
        <v>2.340000004874554E-8</v>
      </c>
      <c r="V47" s="83">
        <f t="shared" si="11"/>
        <v>2.340000004874554E-8</v>
      </c>
    </row>
    <row r="48" spans="2:22" x14ac:dyDescent="0.25">
      <c r="B48" s="76" t="s">
        <v>126</v>
      </c>
      <c r="C48" s="73">
        <v>4.8609999999999998</v>
      </c>
      <c r="D48" s="73">
        <v>4.9749999999999996</v>
      </c>
      <c r="E48" s="74" t="s">
        <v>28</v>
      </c>
      <c r="F48" s="76" t="s">
        <v>32</v>
      </c>
      <c r="G48" s="78">
        <v>2.3400000000000001E-8</v>
      </c>
      <c r="H48" s="76" t="s">
        <v>29</v>
      </c>
      <c r="I48" s="70"/>
      <c r="J48" s="73">
        <f t="shared" si="5"/>
        <v>2.3400000000000001E-8</v>
      </c>
      <c r="K48" s="78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>IF($E48="Ja",IF($H48="Ja",NOT(ISNUMBER(#REF!)),FALSE),FALSE)</f>
        <v>0</v>
      </c>
      <c r="U48" s="81">
        <f t="shared" si="10"/>
        <v>2.340000004874554E-8</v>
      </c>
      <c r="V48" s="83">
        <f t="shared" si="11"/>
        <v>2.340000004874554E-8</v>
      </c>
    </row>
    <row r="49" spans="2:22" x14ac:dyDescent="0.25">
      <c r="B49" s="76" t="s">
        <v>127</v>
      </c>
      <c r="C49" s="73">
        <v>4.9749999999999996</v>
      </c>
      <c r="D49" s="73">
        <v>5.0910000000000002</v>
      </c>
      <c r="E49" s="74" t="s">
        <v>28</v>
      </c>
      <c r="F49" s="76" t="s">
        <v>32</v>
      </c>
      <c r="G49" s="78">
        <v>2.3400000000000001E-8</v>
      </c>
      <c r="H49" s="76" t="s">
        <v>29</v>
      </c>
      <c r="I49" s="70"/>
      <c r="J49" s="73">
        <f t="shared" si="5"/>
        <v>2.3400000000000001E-8</v>
      </c>
      <c r="K49" s="78" t="str">
        <f t="shared" si="0"/>
        <v>+III</v>
      </c>
      <c r="L49" s="2"/>
      <c r="M49" s="31">
        <f t="shared" si="6"/>
        <v>0.99999997659999995</v>
      </c>
      <c r="N49" s="10">
        <f t="shared" si="7"/>
        <v>0.99999997659999995</v>
      </c>
      <c r="O49" s="10">
        <f t="shared" si="8"/>
        <v>4.6800000000000002E-8</v>
      </c>
      <c r="P49" s="10">
        <f t="shared" si="9"/>
        <v>4.6800000000000002E-8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>IF($E49="Ja",IF($H49="Ja",NOT(ISNUMBER(#REF!)),FALSE),FALSE)</f>
        <v>0</v>
      </c>
      <c r="U49" s="81">
        <f t="shared" si="10"/>
        <v>2.340000004874554E-8</v>
      </c>
      <c r="V49" s="83">
        <f t="shared" si="11"/>
        <v>2.340000004874554E-8</v>
      </c>
    </row>
    <row r="50" spans="2:22" x14ac:dyDescent="0.25">
      <c r="B50" s="76" t="s">
        <v>128</v>
      </c>
      <c r="C50" s="73">
        <v>5.0910000000000002</v>
      </c>
      <c r="D50" s="73">
        <v>5.2140000000000004</v>
      </c>
      <c r="E50" s="74" t="s">
        <v>28</v>
      </c>
      <c r="F50" s="76" t="s">
        <v>32</v>
      </c>
      <c r="G50" s="78">
        <v>2.3400000000000001E-8</v>
      </c>
      <c r="H50" s="76" t="s">
        <v>29</v>
      </c>
      <c r="I50" s="70"/>
      <c r="J50" s="73">
        <f t="shared" si="5"/>
        <v>2.3400000000000001E-8</v>
      </c>
      <c r="K50" s="78" t="str">
        <f t="shared" si="0"/>
        <v>+III</v>
      </c>
      <c r="L50" s="2"/>
      <c r="M50" s="31">
        <f t="shared" si="6"/>
        <v>0.99999997659999995</v>
      </c>
      <c r="N50" s="10">
        <f t="shared" si="7"/>
        <v>0.99999997659999995</v>
      </c>
      <c r="O50" s="10">
        <f t="shared" si="8"/>
        <v>4.6800000000000002E-8</v>
      </c>
      <c r="P50" s="10">
        <f t="shared" si="9"/>
        <v>4.6800000000000002E-8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>IF($E50="Ja",IF($H50="Ja",NOT(ISNUMBER(#REF!)),FALSE),FALSE)</f>
        <v>0</v>
      </c>
      <c r="U50" s="81">
        <f t="shared" si="10"/>
        <v>2.340000004874554E-8</v>
      </c>
      <c r="V50" s="83">
        <f t="shared" si="11"/>
        <v>2.340000004874554E-8</v>
      </c>
    </row>
    <row r="51" spans="2:22" x14ac:dyDescent="0.25">
      <c r="B51" s="76" t="s">
        <v>129</v>
      </c>
      <c r="C51" s="73">
        <v>5.2140000000000004</v>
      </c>
      <c r="D51" s="73">
        <v>5.3390000000000004</v>
      </c>
      <c r="E51" s="74" t="s">
        <v>28</v>
      </c>
      <c r="F51" s="76" t="s">
        <v>32</v>
      </c>
      <c r="G51" s="78">
        <v>2.3400000000000001E-8</v>
      </c>
      <c r="H51" s="76" t="s">
        <v>29</v>
      </c>
      <c r="I51" s="70"/>
      <c r="J51" s="73">
        <f t="shared" si="5"/>
        <v>2.3400000000000001E-8</v>
      </c>
      <c r="K51" s="78" t="str">
        <f t="shared" si="0"/>
        <v>+III</v>
      </c>
      <c r="L51" s="2"/>
      <c r="M51" s="31">
        <f t="shared" si="6"/>
        <v>0.99999997659999995</v>
      </c>
      <c r="N51" s="10">
        <f t="shared" si="7"/>
        <v>0.99999997659999995</v>
      </c>
      <c r="O51" s="10">
        <f t="shared" si="8"/>
        <v>4.6800000000000002E-8</v>
      </c>
      <c r="P51" s="10">
        <f t="shared" si="9"/>
        <v>4.6800000000000002E-8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>IF($E51="Ja",IF($H51="Ja",NOT(ISNUMBER(#REF!)),FALSE),FALSE)</f>
        <v>0</v>
      </c>
      <c r="U51" s="81">
        <f t="shared" si="10"/>
        <v>2.340000004874554E-8</v>
      </c>
      <c r="V51" s="83">
        <f t="shared" si="11"/>
        <v>2.340000004874554E-8</v>
      </c>
    </row>
    <row r="52" spans="2:22" x14ac:dyDescent="0.25">
      <c r="B52" s="76" t="s">
        <v>130</v>
      </c>
      <c r="C52" s="73">
        <v>5.3390000000000004</v>
      </c>
      <c r="D52" s="73">
        <v>5.4950000000000001</v>
      </c>
      <c r="E52" s="74" t="s">
        <v>28</v>
      </c>
      <c r="F52" s="76" t="s">
        <v>32</v>
      </c>
      <c r="G52" s="78">
        <v>2.3400000000000001E-8</v>
      </c>
      <c r="H52" s="76" t="s">
        <v>29</v>
      </c>
      <c r="I52" s="70"/>
      <c r="J52" s="73">
        <f t="shared" si="5"/>
        <v>2.3400000000000001E-8</v>
      </c>
      <c r="K52" s="78" t="str">
        <f t="shared" si="0"/>
        <v>+III</v>
      </c>
      <c r="L52" s="2"/>
      <c r="M52" s="31">
        <f t="shared" si="6"/>
        <v>0.99999997659999995</v>
      </c>
      <c r="N52" s="10">
        <f t="shared" si="7"/>
        <v>0.99999997659999995</v>
      </c>
      <c r="O52" s="10">
        <f t="shared" si="8"/>
        <v>4.6800000000000002E-8</v>
      </c>
      <c r="P52" s="10">
        <f t="shared" si="9"/>
        <v>4.6800000000000002E-8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>IF($E52="Ja",IF($H52="Ja",NOT(ISNUMBER(#REF!)),FALSE),FALSE)</f>
        <v>0</v>
      </c>
      <c r="U52" s="81">
        <f t="shared" si="10"/>
        <v>2.340000004874554E-8</v>
      </c>
      <c r="V52" s="83">
        <f t="shared" si="11"/>
        <v>2.340000004874554E-8</v>
      </c>
    </row>
    <row r="53" spans="2:22" x14ac:dyDescent="0.25">
      <c r="B53" s="76" t="s">
        <v>131</v>
      </c>
      <c r="C53" s="73">
        <v>5.4950000000000001</v>
      </c>
      <c r="D53" s="73">
        <v>5.7050000000000001</v>
      </c>
      <c r="E53" s="74" t="s">
        <v>28</v>
      </c>
      <c r="F53" s="76" t="s">
        <v>32</v>
      </c>
      <c r="G53" s="78">
        <v>2.3400000000000001E-8</v>
      </c>
      <c r="H53" s="76" t="s">
        <v>29</v>
      </c>
      <c r="I53" s="70"/>
      <c r="J53" s="73">
        <f t="shared" si="5"/>
        <v>2.3400000000000001E-8</v>
      </c>
      <c r="K53" s="78" t="str">
        <f t="shared" si="0"/>
        <v>+III</v>
      </c>
      <c r="L53" s="2"/>
      <c r="M53" s="31">
        <f t="shared" si="6"/>
        <v>0.99999997659999995</v>
      </c>
      <c r="N53" s="10">
        <f t="shared" si="7"/>
        <v>0.99999997659999995</v>
      </c>
      <c r="O53" s="10">
        <f t="shared" si="8"/>
        <v>4.6800000000000002E-8</v>
      </c>
      <c r="P53" s="10">
        <f t="shared" si="9"/>
        <v>4.6800000000000002E-8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>IF($E53="Ja",IF($H53="Ja",NOT(ISNUMBER(#REF!)),FALSE),FALSE)</f>
        <v>0</v>
      </c>
      <c r="U53" s="81">
        <f t="shared" si="10"/>
        <v>2.340000004874554E-8</v>
      </c>
      <c r="V53" s="83">
        <f t="shared" si="11"/>
        <v>2.340000004874554E-8</v>
      </c>
    </row>
    <row r="54" spans="2:22" x14ac:dyDescent="0.25">
      <c r="B54" s="67"/>
      <c r="C54" s="68"/>
      <c r="D54" s="68"/>
      <c r="E54" s="69"/>
      <c r="F54" s="67"/>
      <c r="G54" s="70"/>
      <c r="H54" s="67"/>
      <c r="I54" s="70"/>
      <c r="J54" s="68"/>
      <c r="K54" s="70"/>
      <c r="L54" s="2"/>
      <c r="M54" s="40"/>
      <c r="N54" s="64"/>
      <c r="O54" s="64"/>
      <c r="P54" s="64"/>
      <c r="Q54" s="35"/>
      <c r="R54" s="35"/>
      <c r="S54" s="9"/>
      <c r="T54" s="35"/>
      <c r="U54" s="82"/>
      <c r="V54" s="84"/>
    </row>
    <row r="55" spans="2:22" ht="15.75" thickBot="1" x14ac:dyDescent="0.3">
      <c r="B55" s="13"/>
      <c r="C55" s="14"/>
      <c r="D55" s="14"/>
      <c r="E55" s="24"/>
      <c r="F55" s="13"/>
      <c r="G55" s="27"/>
      <c r="H55" s="13"/>
      <c r="I55" s="27"/>
      <c r="J55" s="15"/>
      <c r="K55" s="34"/>
      <c r="M55" s="33">
        <f>IF(AND(F55="Geen faalkans",H55="Nee"),1,1-J55)</f>
        <v>1</v>
      </c>
      <c r="N55" s="15">
        <f>IF(J55="-",1,M55)</f>
        <v>1</v>
      </c>
      <c r="O55" s="15">
        <f>IF(AND(F55="Geen faalkans",H55="Nee"),0,J55*$C$3)</f>
        <v>0</v>
      </c>
      <c r="P55" s="15">
        <f>IF(J55="-",0,O55)</f>
        <v>0</v>
      </c>
      <c r="Q55" s="14">
        <f t="array" ref="Q55">MIN(IF('Normen en duidingsklassen'!$E$13:$E$20&gt;$J55,'Normen en duidingsklassen'!$E$13:$E$20))</f>
        <v>3.3333333333333335E-7</v>
      </c>
      <c r="R55" s="14">
        <f>IFERROR(MATCH($Q55,'Normen en duidingsklassen'!$E$13:$E$20),1)</f>
        <v>1</v>
      </c>
      <c r="S55" s="14" t="str">
        <f>INDEX('Normen en duidingsklassen'!$D$13:$D$20,R55)</f>
        <v>+III</v>
      </c>
      <c r="T55" s="14" t="b">
        <f>IF($E55="Ja",IF($H55="Ja",NOT(ISNUMBER(#REF!)),FALSE),FALSE)</f>
        <v>0</v>
      </c>
      <c r="U55" s="85">
        <f t="shared" si="10"/>
        <v>0</v>
      </c>
      <c r="V55" s="86">
        <f>1-N55</f>
        <v>0</v>
      </c>
    </row>
    <row r="56" spans="2:22" x14ac:dyDescent="0.25">
      <c r="B56" s="9"/>
      <c r="C56" s="9"/>
      <c r="D56" s="9"/>
      <c r="E56" s="9"/>
      <c r="F56" s="9"/>
      <c r="G56" s="10"/>
      <c r="H56" s="9"/>
      <c r="I56" s="10"/>
      <c r="J56" s="10"/>
      <c r="K56" s="65"/>
      <c r="M56" s="10"/>
      <c r="N56" s="10"/>
      <c r="O56" s="10"/>
      <c r="P56" s="10"/>
      <c r="Q56" s="9"/>
      <c r="R56" s="9"/>
      <c r="S56" s="9"/>
      <c r="T56" s="9"/>
    </row>
    <row r="57" spans="2:22" x14ac:dyDescent="0.25">
      <c r="B57" s="9"/>
      <c r="C57" s="9"/>
      <c r="D57" s="9"/>
      <c r="E57" s="9"/>
      <c r="F57" s="9"/>
      <c r="G57" s="10"/>
      <c r="H57" s="9"/>
      <c r="I57" s="10"/>
      <c r="J57" s="10"/>
      <c r="K57" s="65"/>
      <c r="M57" s="10"/>
      <c r="N57" s="10"/>
      <c r="O57" s="10"/>
      <c r="P57" s="10"/>
      <c r="Q57" s="9"/>
      <c r="R57" s="9"/>
      <c r="S57" s="9"/>
      <c r="T57" s="9"/>
    </row>
    <row r="58" spans="2:22" x14ac:dyDescent="0.25">
      <c r="M58" s="1"/>
    </row>
    <row r="59" spans="2:22" x14ac:dyDescent="0.25">
      <c r="M59" s="1"/>
    </row>
  </sheetData>
  <conditionalFormatting sqref="G16:G57">
    <cfRule type="expression" dxfId="70" priority="11">
      <formula>IF($E16="Nee",TRUE,FALSE)</formula>
    </cfRule>
  </conditionalFormatting>
  <conditionalFormatting sqref="I16:I57">
    <cfRule type="expression" dxfId="69" priority="10">
      <formula>IF($H16="Nee",TRUE,FALSE)</formula>
    </cfRule>
  </conditionalFormatting>
  <conditionalFormatting sqref="G16:K57">
    <cfRule type="cellIs" dxfId="68" priority="3" operator="equal">
      <formula>"D"</formula>
    </cfRule>
  </conditionalFormatting>
  <conditionalFormatting sqref="K16:K57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E58:E73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F16:F57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110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133</v>
      </c>
      <c r="C4" s="12" t="s">
        <v>29</v>
      </c>
    </row>
    <row r="5" spans="2:22" x14ac:dyDescent="0.25">
      <c r="B5" s="40" t="s">
        <v>135</v>
      </c>
      <c r="C5" s="12" t="s">
        <v>136</v>
      </c>
    </row>
    <row r="6" spans="2:22" x14ac:dyDescent="0.25">
      <c r="B6" s="40" t="s">
        <v>151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0</v>
      </c>
    </row>
    <row r="8" spans="2:22" x14ac:dyDescent="0.25">
      <c r="B8" s="40" t="s">
        <v>49</v>
      </c>
      <c r="C8" s="26">
        <f>IF(C5="P1",1-PRODUCT(N16:N33),MAX(P16:P33))</f>
        <v>0</v>
      </c>
    </row>
    <row r="9" spans="2:22" x14ac:dyDescent="0.25">
      <c r="B9" s="40" t="s">
        <v>40</v>
      </c>
      <c r="C9" s="26">
        <f>IFERROR(MAX(U16:U33),"GR")</f>
        <v>0</v>
      </c>
    </row>
    <row r="10" spans="2:22" x14ac:dyDescent="0.25">
      <c r="B10" s="40" t="s">
        <v>137</v>
      </c>
      <c r="C10" s="26">
        <f>MAX(V16:V33)</f>
        <v>0</v>
      </c>
    </row>
    <row r="11" spans="2:22" x14ac:dyDescent="0.25">
      <c r="B11" s="40" t="s">
        <v>47</v>
      </c>
      <c r="C11" s="26">
        <f>IFERROR(1-PRODUCT(M16:M33),"GR")</f>
        <v>0</v>
      </c>
    </row>
    <row r="12" spans="2:22" ht="15.75" thickBot="1" x14ac:dyDescent="0.3">
      <c r="B12" s="41" t="s">
        <v>138</v>
      </c>
      <c r="C12" s="27">
        <f>1-PRODUCT(N16:N33)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139</v>
      </c>
      <c r="V15" s="39" t="s">
        <v>140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59" priority="5">
      <formula>IF($E16="Nee",TRUE,FALSE)</formula>
    </cfRule>
  </conditionalFormatting>
  <conditionalFormatting sqref="I16:I33">
    <cfRule type="expression" dxfId="58" priority="4">
      <formula>IF($H16="Nee",TRUE,FALSE)</formula>
    </cfRule>
  </conditionalFormatting>
  <conditionalFormatting sqref="K16:K33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94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133</v>
      </c>
      <c r="C4" s="12" t="s">
        <v>29</v>
      </c>
    </row>
    <row r="5" spans="2:22" x14ac:dyDescent="0.25">
      <c r="B5" s="40" t="s">
        <v>135</v>
      </c>
      <c r="C5" s="12" t="s">
        <v>136</v>
      </c>
    </row>
    <row r="6" spans="2:22" x14ac:dyDescent="0.25">
      <c r="B6" s="40" t="s">
        <v>151</v>
      </c>
      <c r="C6" s="12" t="s">
        <v>29</v>
      </c>
    </row>
    <row r="7" spans="2:22" x14ac:dyDescent="0.25">
      <c r="B7" s="40" t="s">
        <v>55</v>
      </c>
      <c r="C7" s="26">
        <f>IFERROR(IF(C5="P1",1-PRODUCT(M16:M32),MAX(O16:O32)),"GR")</f>
        <v>0</v>
      </c>
    </row>
    <row r="8" spans="2:22" x14ac:dyDescent="0.25">
      <c r="B8" s="40" t="s">
        <v>49</v>
      </c>
      <c r="C8" s="26">
        <f>IF(C5="P1",1-PRODUCT(N16:N32),MAX(P16:P32))</f>
        <v>0</v>
      </c>
    </row>
    <row r="9" spans="2:22" x14ac:dyDescent="0.25">
      <c r="B9" s="40" t="s">
        <v>40</v>
      </c>
      <c r="C9" s="26">
        <f>IFERROR(MAX(U16:U32),"GR")</f>
        <v>0</v>
      </c>
    </row>
    <row r="10" spans="2:22" x14ac:dyDescent="0.25">
      <c r="B10" s="40" t="s">
        <v>137</v>
      </c>
      <c r="C10" s="26">
        <f>MAX(V16:V32)</f>
        <v>0</v>
      </c>
    </row>
    <row r="11" spans="2:22" x14ac:dyDescent="0.25">
      <c r="B11" s="40" t="s">
        <v>47</v>
      </c>
      <c r="C11" s="26">
        <f>IFERROR(1-PRODUCT(M16:M32),"GR")</f>
        <v>0</v>
      </c>
    </row>
    <row r="12" spans="2:22" ht="15.75" thickBot="1" x14ac:dyDescent="0.3">
      <c r="B12" s="41" t="s">
        <v>138</v>
      </c>
      <c r="C12" s="27">
        <f>1-PRODUCT(N16:N32)</f>
        <v>0</v>
      </c>
    </row>
    <row r="13" spans="2:22" x14ac:dyDescent="0.25">
      <c r="B13" s="64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139</v>
      </c>
      <c r="V15" s="39" t="s">
        <v>50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80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7:G20 G22:G32">
    <cfRule type="expression" dxfId="48" priority="16">
      <formula>IF($E17="Nee",TRUE,FALSE)</formula>
    </cfRule>
  </conditionalFormatting>
  <conditionalFormatting sqref="I17:I32">
    <cfRule type="expression" dxfId="47" priority="15">
      <formula>IF($H17="Nee",TRUE,FALSE)</formula>
    </cfRule>
  </conditionalFormatting>
  <conditionalFormatting sqref="K17:K32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K16">
    <cfRule type="cellIs" dxfId="43" priority="1" operator="equal">
      <formula>"0"</formula>
    </cfRule>
    <cfRule type="cellIs" dxfId="42" priority="2" operator="equal">
      <formula>"ND"</formula>
    </cfRule>
    <cfRule type="cellIs" dxfId="41" priority="3" operator="equal">
      <formula>"D"</formula>
    </cfRule>
  </conditionalFormatting>
  <conditionalFormatting sqref="G16">
    <cfRule type="expression" dxfId="40" priority="5">
      <formula>IF($E16="Nee",TRUE,FALSE)</formula>
    </cfRule>
  </conditionalFormatting>
  <conditionalFormatting sqref="I16">
    <cfRule type="expression" dxfId="39" priority="4">
      <formula>IF($H16="Nee",TRUE,FALSE)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K17:K32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97</v>
      </c>
    </row>
    <row r="3" spans="2:22" x14ac:dyDescent="0.25">
      <c r="B3" s="36" t="s">
        <v>52</v>
      </c>
      <c r="C3" s="7">
        <v>18.5</v>
      </c>
    </row>
    <row r="4" spans="2:22" x14ac:dyDescent="0.25">
      <c r="B4" s="40" t="s">
        <v>133</v>
      </c>
      <c r="C4" s="12" t="s">
        <v>29</v>
      </c>
    </row>
    <row r="5" spans="2:22" x14ac:dyDescent="0.25">
      <c r="B5" s="40" t="s">
        <v>135</v>
      </c>
      <c r="C5" s="12" t="s">
        <v>136</v>
      </c>
    </row>
    <row r="6" spans="2:22" x14ac:dyDescent="0.25">
      <c r="B6" s="40" t="s">
        <v>151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0</v>
      </c>
    </row>
    <row r="8" spans="2:22" x14ac:dyDescent="0.25">
      <c r="B8" s="40" t="s">
        <v>49</v>
      </c>
      <c r="C8" s="26">
        <f>IF(C5="P1",1-PRODUCT(N16:N33),MAX(P16:P33))</f>
        <v>0</v>
      </c>
    </row>
    <row r="9" spans="2:22" x14ac:dyDescent="0.25">
      <c r="B9" s="40" t="s">
        <v>40</v>
      </c>
      <c r="C9" s="26">
        <f>IFERROR(MAX(U16:U33),"GR")</f>
        <v>0</v>
      </c>
    </row>
    <row r="10" spans="2:22" x14ac:dyDescent="0.25">
      <c r="B10" s="40" t="s">
        <v>137</v>
      </c>
      <c r="C10" s="26">
        <f>MAX(V16:V33)</f>
        <v>0</v>
      </c>
    </row>
    <row r="11" spans="2:22" x14ac:dyDescent="0.25">
      <c r="B11" s="40" t="s">
        <v>47</v>
      </c>
      <c r="C11" s="26">
        <f>IFERROR(1-PRODUCT(M16:M33),"GR")</f>
        <v>0</v>
      </c>
    </row>
    <row r="12" spans="2:22" ht="15.75" thickBot="1" x14ac:dyDescent="0.3">
      <c r="B12" s="41" t="s">
        <v>138</v>
      </c>
      <c r="C12" s="27">
        <f>1-PRODUCT(N16:N33)</f>
        <v>0</v>
      </c>
    </row>
    <row r="13" spans="2:22" x14ac:dyDescent="0.25">
      <c r="B13" s="64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139</v>
      </c>
      <c r="V15" s="39" t="s">
        <v>140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7:G33">
    <cfRule type="expression" dxfId="26" priority="16">
      <formula>IF($E17="Nee",TRUE,FALSE)</formula>
    </cfRule>
  </conditionalFormatting>
  <conditionalFormatting sqref="I17:I33">
    <cfRule type="expression" dxfId="25" priority="15">
      <formula>IF($H17="Nee",TRUE,FALSE)</formula>
    </cfRule>
  </conditionalFormatting>
  <conditionalFormatting sqref="K17:K3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6">
    <cfRule type="expression" dxfId="21" priority="5">
      <formula>IF($E16="Nee",TRUE,FALSE)</formula>
    </cfRule>
  </conditionalFormatting>
  <conditionalFormatting sqref="I16">
    <cfRule type="expression" dxfId="20" priority="4">
      <formula>IF($H16="Nee",TRUE,FALSE)</formula>
    </cfRule>
  </conditionalFormatting>
  <conditionalFormatting sqref="K16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K17:K33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J12" sqref="J12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2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82</v>
      </c>
      <c r="D2" s="1">
        <f>IFERROR(1-PRODUCT(M7:M13)*(1-L15),"GR")</f>
        <v>4.6799999986468777E-8</v>
      </c>
      <c r="E2" t="str">
        <f>IF(D2="GR","-",INDEX('Normen en duidingsklassen'!$D$4:$D$8,I2))</f>
        <v>A+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81</v>
      </c>
      <c r="D3" s="1">
        <f>1-PRODUCT(O7:O13)*(1-N15)</f>
        <v>4.6799999986468777E-8</v>
      </c>
      <c r="E3" t="str">
        <f>INDEX('Normen en duidingsklassen'!$D$4:$D$8,I3)</f>
        <v>A+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1</v>
      </c>
    </row>
    <row r="5" spans="2:15" ht="15.75" thickBot="1" x14ac:dyDescent="0.3">
      <c r="H5" s="2" t="s">
        <v>72</v>
      </c>
    </row>
    <row r="6" spans="2:15" ht="15.75" thickBot="1" x14ac:dyDescent="0.3">
      <c r="B6" s="42"/>
      <c r="C6" s="36" t="s">
        <v>55</v>
      </c>
      <c r="D6" s="43" t="s">
        <v>49</v>
      </c>
      <c r="E6" s="45" t="s">
        <v>83</v>
      </c>
      <c r="F6" s="45" t="s">
        <v>151</v>
      </c>
      <c r="H6" s="2" t="s">
        <v>84</v>
      </c>
      <c r="I6" s="2" t="s">
        <v>85</v>
      </c>
      <c r="J6" s="2" t="s">
        <v>147</v>
      </c>
      <c r="K6" s="2" t="s">
        <v>148</v>
      </c>
      <c r="L6" s="2" t="s">
        <v>144</v>
      </c>
      <c r="M6" s="2" t="s">
        <v>149</v>
      </c>
      <c r="N6" s="2" t="s">
        <v>145</v>
      </c>
      <c r="O6" s="2" t="s">
        <v>150</v>
      </c>
    </row>
    <row r="7" spans="2:15" x14ac:dyDescent="0.25">
      <c r="B7" s="40" t="s">
        <v>75</v>
      </c>
      <c r="C7" s="29">
        <f>STPH!C7</f>
        <v>0</v>
      </c>
      <c r="D7" s="25">
        <f>STPH!C8</f>
        <v>0</v>
      </c>
      <c r="E7" s="44"/>
      <c r="F7" s="44" t="str">
        <f>STPH!C6</f>
        <v>Nee</v>
      </c>
      <c r="H7" s="1">
        <f t="shared" ref="H7:H13" si="0">IF(ISNUMBER(E7),1-E7,1-C7)</f>
        <v>1</v>
      </c>
      <c r="I7" s="1">
        <f t="shared" ref="I7:I13" si="1">IF(ISNUMBER(E7),1-E7,1-D7)</f>
        <v>1</v>
      </c>
      <c r="J7" s="1">
        <f>1-H7</f>
        <v>0</v>
      </c>
      <c r="K7" s="1">
        <f>1-I7</f>
        <v>0</v>
      </c>
      <c r="L7" s="1">
        <f>IF(F7="Ja",1,0)*J7</f>
        <v>0</v>
      </c>
      <c r="M7" s="1">
        <f>1-(1-IF(F7="Ja",1,0))*J7</f>
        <v>1</v>
      </c>
      <c r="N7" s="1">
        <f>IF(F7="Ja",1,0)*K7</f>
        <v>0</v>
      </c>
      <c r="O7" s="1">
        <f>1-(1-IF(F7="Ja",1,0))*K7</f>
        <v>1</v>
      </c>
    </row>
    <row r="8" spans="2:15" x14ac:dyDescent="0.25">
      <c r="B8" s="40" t="s">
        <v>76</v>
      </c>
      <c r="C8" s="31">
        <f>STBI!C7</f>
        <v>0</v>
      </c>
      <c r="D8" s="26">
        <f>STBI!C8</f>
        <v>0</v>
      </c>
      <c r="E8" s="44"/>
      <c r="F8" s="44" t="str">
        <f>STBI!C6</f>
        <v>Nee</v>
      </c>
      <c r="H8" s="1">
        <f t="shared" si="0"/>
        <v>1</v>
      </c>
      <c r="I8" s="1">
        <f t="shared" si="1"/>
        <v>1</v>
      </c>
      <c r="J8" s="1">
        <f t="shared" ref="J8:K13" si="2">1-H8</f>
        <v>0</v>
      </c>
      <c r="K8" s="1">
        <f t="shared" si="2"/>
        <v>0</v>
      </c>
      <c r="L8" s="1">
        <f t="shared" ref="L8:L13" si="3">IF(F8="Ja",1,0)*J8</f>
        <v>0</v>
      </c>
      <c r="M8" s="1">
        <f t="shared" ref="M8:M13" si="4">1-(1-IF(F8="Ja",1,0))*J8</f>
        <v>1</v>
      </c>
      <c r="N8" s="1">
        <f t="shared" ref="N8:N13" si="5">IF(F8="Ja",1,0)*K8</f>
        <v>0</v>
      </c>
      <c r="O8" s="1">
        <f t="shared" ref="O8:O13" si="6">1-(1-IF(F8="Ja",1,0))*K8</f>
        <v>1</v>
      </c>
    </row>
    <row r="9" spans="2:15" x14ac:dyDescent="0.25">
      <c r="B9" s="40" t="s">
        <v>77</v>
      </c>
      <c r="C9" s="31">
        <f>GEKB!C7</f>
        <v>0</v>
      </c>
      <c r="D9" s="26">
        <f>GEKB!C8</f>
        <v>0</v>
      </c>
      <c r="E9" s="44"/>
      <c r="F9" s="44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40" t="s">
        <v>78</v>
      </c>
      <c r="C10" s="31">
        <f>DA!C7</f>
        <v>4.6800000000000002E-8</v>
      </c>
      <c r="D10" s="26">
        <f>DA!C8</f>
        <v>4.6800000000000002E-8</v>
      </c>
      <c r="E10" s="44"/>
      <c r="F10" s="44" t="str">
        <f>DA!C6</f>
        <v>Nee</v>
      </c>
      <c r="H10" s="1">
        <f t="shared" si="0"/>
        <v>0.99999995320000001</v>
      </c>
      <c r="I10" s="1">
        <f t="shared" si="1"/>
        <v>0.99999995320000001</v>
      </c>
      <c r="J10" s="1">
        <f t="shared" si="2"/>
        <v>4.6799999986468777E-8</v>
      </c>
      <c r="K10" s="1">
        <f t="shared" si="2"/>
        <v>4.6799999986468777E-8</v>
      </c>
      <c r="L10" s="1">
        <f t="shared" si="3"/>
        <v>0</v>
      </c>
      <c r="M10" s="1">
        <f t="shared" si="4"/>
        <v>0.99999995320000001</v>
      </c>
      <c r="N10" s="1">
        <f t="shared" si="5"/>
        <v>0</v>
      </c>
      <c r="O10" s="1">
        <f t="shared" si="6"/>
        <v>0.99999995320000001</v>
      </c>
    </row>
    <row r="11" spans="2:15" x14ac:dyDescent="0.25">
      <c r="B11" s="40" t="s">
        <v>79</v>
      </c>
      <c r="C11" s="31">
        <f>STKWp!C7</f>
        <v>0</v>
      </c>
      <c r="D11" s="26">
        <f>STKWp!C8</f>
        <v>0</v>
      </c>
      <c r="E11" s="44"/>
      <c r="F11" s="44" t="str">
        <f>STKWp!C6</f>
        <v>Nee</v>
      </c>
      <c r="H11" s="1">
        <f t="shared" si="0"/>
        <v>1</v>
      </c>
      <c r="I11" s="1">
        <f t="shared" si="1"/>
        <v>1</v>
      </c>
      <c r="J11" s="1">
        <f t="shared" si="2"/>
        <v>0</v>
      </c>
      <c r="K11" s="1">
        <f t="shared" si="2"/>
        <v>0</v>
      </c>
      <c r="L11" s="1">
        <f t="shared" si="3"/>
        <v>0</v>
      </c>
      <c r="M11" s="1">
        <f t="shared" si="4"/>
        <v>1</v>
      </c>
      <c r="N11" s="1">
        <f t="shared" si="5"/>
        <v>0</v>
      </c>
      <c r="O11" s="1">
        <f t="shared" si="6"/>
        <v>1</v>
      </c>
    </row>
    <row r="12" spans="2:15" x14ac:dyDescent="0.25">
      <c r="B12" s="40" t="s">
        <v>80</v>
      </c>
      <c r="C12" s="31">
        <f>HTKW!C7</f>
        <v>0</v>
      </c>
      <c r="D12" s="26">
        <f>HTKW!C8</f>
        <v>0</v>
      </c>
      <c r="E12" s="44"/>
      <c r="F12" s="44" t="str">
        <f>HTKW!C6</f>
        <v>Nee</v>
      </c>
      <c r="H12" s="1">
        <f t="shared" si="0"/>
        <v>1</v>
      </c>
      <c r="I12" s="1">
        <f t="shared" si="1"/>
        <v>1</v>
      </c>
      <c r="J12" s="1">
        <f t="shared" si="2"/>
        <v>0</v>
      </c>
      <c r="K12" s="1">
        <f t="shared" si="2"/>
        <v>0</v>
      </c>
      <c r="L12" s="1">
        <f t="shared" si="3"/>
        <v>0</v>
      </c>
      <c r="M12" s="1">
        <f t="shared" si="4"/>
        <v>1</v>
      </c>
      <c r="N12" s="1">
        <f t="shared" si="5"/>
        <v>0</v>
      </c>
      <c r="O12" s="1">
        <f t="shared" si="6"/>
        <v>1</v>
      </c>
    </row>
    <row r="13" spans="2:15" x14ac:dyDescent="0.25">
      <c r="B13" s="40" t="s">
        <v>99</v>
      </c>
      <c r="C13" s="31">
        <f>BSKW!C7</f>
        <v>0</v>
      </c>
      <c r="D13" s="26">
        <f>BSKW!C8</f>
        <v>0</v>
      </c>
      <c r="E13" s="44"/>
      <c r="F13" s="44" t="str">
        <f>BSKW!C6</f>
        <v>Nee</v>
      </c>
      <c r="H13" s="1">
        <f t="shared" si="0"/>
        <v>1</v>
      </c>
      <c r="I13" s="1">
        <f t="shared" si="1"/>
        <v>1</v>
      </c>
      <c r="J13" s="1">
        <f t="shared" si="2"/>
        <v>0</v>
      </c>
      <c r="K13" s="1">
        <f t="shared" si="2"/>
        <v>0</v>
      </c>
      <c r="L13" s="1">
        <f t="shared" si="3"/>
        <v>0</v>
      </c>
      <c r="M13" s="1">
        <f t="shared" si="4"/>
        <v>1</v>
      </c>
      <c r="N13" s="1">
        <f t="shared" si="5"/>
        <v>0</v>
      </c>
      <c r="O13" s="1">
        <f t="shared" si="6"/>
        <v>1</v>
      </c>
    </row>
    <row r="14" spans="2:15" ht="15.75" thickBot="1" x14ac:dyDescent="0.3">
      <c r="B14" s="41"/>
      <c r="C14" s="33"/>
      <c r="D14" s="27"/>
      <c r="E14" s="46"/>
      <c r="F14" s="46"/>
      <c r="N14" s="1"/>
      <c r="O14" s="1"/>
    </row>
    <row r="15" spans="2:15" x14ac:dyDescent="0.25">
      <c r="H15" t="s">
        <v>146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P19" sqref="P19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112</v>
      </c>
      <c r="E2" s="63" t="s">
        <v>134</v>
      </c>
      <c r="F2" s="48" t="s">
        <v>75</v>
      </c>
      <c r="G2" s="48" t="s">
        <v>76</v>
      </c>
      <c r="H2" s="48" t="s">
        <v>77</v>
      </c>
      <c r="I2" s="48" t="s">
        <v>78</v>
      </c>
      <c r="J2" s="48" t="s">
        <v>79</v>
      </c>
      <c r="K2" s="48" t="s">
        <v>99</v>
      </c>
      <c r="L2" s="49" t="s">
        <v>80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INDEX(STPH!$O$16:$O$35,IFERROR(MATCH(MIN(IF(STPH!$D$16:$D$35&gt;AVERAGE(B3,C3),STPH!$D$16:$D$35)),STPH!$D$16:$D$35),1))</f>
        <v>NR</v>
      </c>
      <c r="G3" s="4" t="str">
        <f t="array" ref="G3">INDEX(STBI!$O$16:$O$35,IFERROR(MATCH(MIN(IF(STBI!$D$16:$D$35&gt;AVERAGE(B3,C3),STBI!$D$16:$D$35)),STBI!$D$16:$D$35),1))</f>
        <v>NR</v>
      </c>
      <c r="H3" s="4" t="str">
        <f t="array" ref="H3">INDEX(GEKB!$K$16:$K$35,IFERROR(MATCH(MIN(IF(GEKB!$D$16:$D$35&gt;AVERAGE(B3,C3),GEKB!$D$16:$D$35)),GEKB!$D$16:$D$35),1))</f>
        <v>NR</v>
      </c>
      <c r="I3" s="4" t="str">
        <f t="array" ref="I3">INDEX(DA!$K$16:$K$76,IFERROR(MATCH(MIN(IF(DA!$D$16:$D$76&gt;AVERAGE(B3,C3),DA!$D$16:$D$76)),DA!$D$16:$D$76),1))</f>
        <v>+III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+III</v>
      </c>
      <c r="E4" s="23" t="str">
        <f t="shared" si="1"/>
        <v>+III</v>
      </c>
      <c r="F4" s="9" t="str">
        <f t="array" ref="F4">INDEX(STPH!$O$16:$O$35,IFERROR(MATCH(MIN(IF(STPH!$D$16:$D$35&gt;AVERAGE(B4,C4),STPH!$D$16:$D$35)),STPH!$D$16:$D$35),1))</f>
        <v>NR</v>
      </c>
      <c r="G4" s="9" t="str">
        <f t="array" ref="G4">INDEX(STBI!$O$16:$O$35,IFERROR(MATCH(MIN(IF(STBI!$D$16:$D$35&gt;AVERAGE(B4,C4),STBI!$D$16:$D$35)),STBI!$D$16:$D$35),1))</f>
        <v>NR</v>
      </c>
      <c r="H4" s="9" t="str">
        <f t="array" ref="H4">INDEX(GEKB!$K$16:$K$35,IFERROR(MATCH(MIN(IF(GEKB!$D$16:$D$35&gt;AVERAGE(B4,C4),GEKB!$D$16:$D$35)),GEKB!$D$16:$D$35),1))</f>
        <v>NR</v>
      </c>
      <c r="I4" s="9" t="str">
        <f t="array" ref="I4">INDEX(DA!$K$16:$K$76,IFERROR(MATCH(MIN(IF(DA!$D$16:$D$76&gt;AVERAGE(B4,C4),DA!$D$16:$D$76)),DA!$D$16:$D$76),1))</f>
        <v>+III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+III</v>
      </c>
      <c r="E5" s="23" t="str">
        <f t="shared" si="1"/>
        <v>+III</v>
      </c>
      <c r="F5" s="9" t="str">
        <f t="array" ref="F5">INDEX(STPH!$O$16:$O$35,IFERROR(MATCH(MIN(IF(STPH!$D$16:$D$35&gt;AVERAGE(B5,C5),STPH!$D$16:$D$35)),STPH!$D$16:$D$35),1))</f>
        <v>NR</v>
      </c>
      <c r="G5" s="9" t="str">
        <f t="array" ref="G5">INDEX(STBI!$O$16:$O$35,IFERROR(MATCH(MIN(IF(STBI!$D$16:$D$35&gt;AVERAGE(B5,C5),STBI!$D$16:$D$35)),STBI!$D$16:$D$35),1))</f>
        <v>NR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INDEX(DA!$K$16:$K$76,IFERROR(MATCH(MIN(IF(DA!$D$16:$D$76&gt;AVERAGE(B5,C5),DA!$D$16:$D$76)),DA!$D$16:$D$76),1))</f>
        <v>+III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+III</v>
      </c>
      <c r="E6" s="23" t="str">
        <f t="shared" si="1"/>
        <v>+III</v>
      </c>
      <c r="F6" s="9" t="str">
        <f t="array" ref="F6">INDEX(STPH!$O$16:$O$35,IFERROR(MATCH(MIN(IF(STPH!$D$16:$D$35&gt;AVERAGE(B6,C6),STPH!$D$16:$D$35)),STPH!$D$16:$D$35),1))</f>
        <v>NR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INDEX(DA!$K$16:$K$76,IFERROR(MATCH(MIN(IF(DA!$D$16:$D$76&gt;AVERAGE(B6,C6),DA!$D$16:$D$76)),DA!$D$16:$D$76),1))</f>
        <v>+III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+III</v>
      </c>
      <c r="E7" s="23" t="str">
        <f t="shared" si="1"/>
        <v>+III</v>
      </c>
      <c r="F7" s="9" t="str">
        <f t="array" ref="F7">INDEX(STPH!$O$16:$O$35,IFERROR(MATCH(MIN(IF(STPH!$D$16:$D$35&gt;AVERAGE(B7,C7),STPH!$D$16:$D$35)),STPH!$D$16:$D$35),1))</f>
        <v>NR</v>
      </c>
      <c r="G7" s="9" t="str">
        <f t="array" ref="G7">INDEX(STBI!$O$16:$O$35,IFERROR(MATCH(MIN(IF(STBI!$D$16:$D$35&gt;AVERAGE(B7,C7),STBI!$D$16:$D$35)),STBI!$D$16:$D$35),1))</f>
        <v>NR</v>
      </c>
      <c r="H7" s="9" t="str">
        <f t="array" ref="H7">INDEX(GEKB!$K$16:$K$35,IFERROR(MATCH(MIN(IF(GEKB!$D$16:$D$35&gt;AVERAGE(B7,C7),GEKB!$D$16:$D$35)),GEKB!$D$16:$D$35),1))</f>
        <v>NR</v>
      </c>
      <c r="I7" s="9" t="str">
        <f t="array" ref="I7">INDEX(DA!$K$16:$K$76,IFERROR(MATCH(MIN(IF(DA!$D$16:$D$76&gt;AVERAGE(B7,C7),DA!$D$16:$D$76)),DA!$D$16:$D$76),1))</f>
        <v>+III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+III</v>
      </c>
      <c r="E8" s="23" t="str">
        <f t="shared" si="1"/>
        <v>+III</v>
      </c>
      <c r="F8" s="9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INDEX(GEKB!$K$16:$K$35,IFERROR(MATCH(MIN(IF(GEKB!$D$16:$D$35&gt;AVERAGE(B8,C8),GEKB!$D$16:$D$35)),GEKB!$D$16:$D$35),1))</f>
        <v>NR</v>
      </c>
      <c r="I8" s="9" t="str">
        <f t="array" ref="I8">INDEX(DA!$K$16:$K$76,IFERROR(MATCH(MIN(IF(DA!$D$16:$D$76&gt;AVERAGE(B8,C8),DA!$D$16:$D$76)),DA!$D$16:$D$76),1))</f>
        <v>+III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+III</v>
      </c>
      <c r="E9" s="23" t="str">
        <f t="shared" si="1"/>
        <v>+III</v>
      </c>
      <c r="F9" s="9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NR</v>
      </c>
      <c r="H9" s="9" t="str">
        <f t="array" ref="H9">INDEX(GEKB!$K$16:$K$35,IFERROR(MATCH(MIN(IF(GEKB!$D$16:$D$35&gt;AVERAGE(B9,C9),GEKB!$D$16:$D$35)),GEKB!$D$16:$D$35),1))</f>
        <v>NR</v>
      </c>
      <c r="I9" s="9" t="str">
        <f t="array" ref="I9">INDEX(DA!$K$16:$K$76,IFERROR(MATCH(MIN(IF(DA!$D$16:$D$76&gt;AVERAGE(B9,C9),DA!$D$16:$D$76)),DA!$D$16:$D$76),1))</f>
        <v>+III</v>
      </c>
      <c r="J9" s="9" t="str">
        <f t="array" ref="J9">INDEX(STKWp!$K$16:$K$35,IFERROR(MATCH(MIN(IF(STKWp!$D$16:$D$35&gt;AVERAGE(B9,C9),STKWp!$D$16:$D$35)),STKWp!$D$16:$D$35),1))</f>
        <v>NR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+III</v>
      </c>
      <c r="E10" s="23" t="str">
        <f t="shared" si="1"/>
        <v>+III</v>
      </c>
      <c r="F10" s="9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NR</v>
      </c>
      <c r="H10" s="9" t="str">
        <f t="array" ref="H10">INDEX(GEKB!$K$16:$K$35,IFERROR(MATCH(MIN(IF(GEKB!$D$16:$D$35&gt;AVERAGE(B10,C10),GEKB!$D$16:$D$35)),GEKB!$D$16:$D$35),1))</f>
        <v>NR</v>
      </c>
      <c r="I10" s="9" t="str">
        <f t="array" ref="I10">INDEX(DA!$K$16:$K$76,IFERROR(MATCH(MIN(IF(DA!$D$16:$D$76&gt;AVERAGE(B10,C10),DA!$D$16:$D$76)),DA!$D$16:$D$76),1))</f>
        <v>+III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+III</v>
      </c>
      <c r="E11" s="23" t="str">
        <f t="shared" si="1"/>
        <v>+III</v>
      </c>
      <c r="F11" s="9" t="str">
        <f t="array" ref="F11">INDEX(STPH!$O$16:$O$35,IFERROR(MATCH(MIN(IF(STPH!$D$16:$D$35&gt;AVERAGE(B11,C11),STPH!$D$16:$D$35)),STPH!$D$16:$D$35),1))</f>
        <v>NR</v>
      </c>
      <c r="G11" s="9" t="str">
        <f t="array" ref="G11">INDEX(STBI!$O$16:$O$35,IFERROR(MATCH(MIN(IF(STBI!$D$16:$D$35&gt;AVERAGE(B11,C11),STBI!$D$16:$D$35)),STBI!$D$16:$D$35),1))</f>
        <v>NR</v>
      </c>
      <c r="H11" s="9" t="str">
        <f t="array" ref="H11">INDEX(GEKB!$K$16:$K$35,IFERROR(MATCH(MIN(IF(GEKB!$D$16:$D$35&gt;AVERAGE(B11,C11),GEKB!$D$16:$D$35)),GEKB!$D$16:$D$35),1))</f>
        <v>NR</v>
      </c>
      <c r="I11" s="9" t="str">
        <f t="array" ref="I11">INDEX(DA!$K$16:$K$76,IFERROR(MATCH(MIN(IF(DA!$D$16:$D$76&gt;AVERAGE(B11,C11),DA!$D$16:$D$76)),DA!$D$16:$D$76),1))</f>
        <v>+III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NR</v>
      </c>
      <c r="G12" s="9" t="str">
        <f t="array" ref="G12">INDEX(STBI!$O$16:$O$35,IFERROR(MATCH(MIN(IF(STBI!$D$16:$D$35&gt;AVERAGE(B12,C12),STBI!$D$16:$D$35)),STBI!$D$16:$D$35),1))</f>
        <v>NR</v>
      </c>
      <c r="H12" s="9" t="str">
        <f t="array" ref="H12">INDEX(GEKB!$K$16:$K$35,IFERROR(MATCH(MIN(IF(GEKB!$D$16:$D$35&gt;AVERAGE(B12,C12),GEKB!$D$16:$D$35)),GEKB!$D$16:$D$35),1))</f>
        <v>NR</v>
      </c>
      <c r="I12" s="9" t="str">
        <f t="array" ref="I12">INDEX(DA!$K$16:$K$76,IFERROR(MATCH(MIN(IF(DA!$D$16:$D$76&gt;AVERAGE(B12,C12),DA!$D$16:$D$76)),DA!$D$16:$D$76),1))</f>
        <v>+III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NR</v>
      </c>
      <c r="G13" s="9" t="str">
        <f t="array" ref="G13">INDEX(STBI!$O$16:$O$35,IFERROR(MATCH(MIN(IF(STBI!$D$16:$D$35&gt;AVERAGE(B13,C13),STBI!$D$16:$D$35)),STBI!$D$16:$D$35),1))</f>
        <v>NR</v>
      </c>
      <c r="H13" s="9" t="str">
        <f t="array" ref="H13">INDEX(GEKB!$K$16:$K$35,IFERROR(MATCH(MIN(IF(GEKB!$D$16:$D$35&gt;AVERAGE(B13,C13),GEKB!$D$16:$D$35)),GEKB!$D$16:$D$35),1))</f>
        <v>NR</v>
      </c>
      <c r="I13" s="9" t="str">
        <f t="array" ref="I13">INDEX(DA!$K$16:$K$76,IFERROR(MATCH(MIN(IF(DA!$D$16:$D$76&gt;AVERAGE(B13,C13),DA!$D$16:$D$76)),DA!$D$16:$D$76),1))</f>
        <v>+III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+III</v>
      </c>
      <c r="E14" s="23" t="str">
        <f t="shared" si="1"/>
        <v>+III</v>
      </c>
      <c r="F14" s="9" t="str">
        <f t="array" ref="F14">INDEX(STPH!$O$16:$O$35,IFERROR(MATCH(MIN(IF(STPH!$D$16:$D$35&gt;AVERAGE(B14,C14),STPH!$D$16:$D$35)),STPH!$D$16:$D$35),1))</f>
        <v>NR</v>
      </c>
      <c r="G14" s="9" t="str">
        <f t="array" ref="G14">INDEX(STBI!$O$16:$O$35,IFERROR(MATCH(MIN(IF(STBI!$D$16:$D$35&gt;AVERAGE(B14,C14),STBI!$D$16:$D$35)),STBI!$D$16:$D$35),1))</f>
        <v>NR</v>
      </c>
      <c r="H14" s="9" t="str">
        <f t="array" ref="H14">INDEX(GEKB!$K$16:$K$35,IFERROR(MATCH(MIN(IF(GEKB!$D$16:$D$35&gt;AVERAGE(B14,C14),GEKB!$D$16:$D$35)),GEKB!$D$16:$D$35),1))</f>
        <v>NR</v>
      </c>
      <c r="I14" s="9" t="str">
        <f t="array" ref="I14">INDEX(DA!$K$16:$K$76,IFERROR(MATCH(MIN(IF(DA!$D$16:$D$76&gt;AVERAGE(B14,C14),DA!$D$16:$D$76)),DA!$D$16:$D$76),1))</f>
        <v>+III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+III</v>
      </c>
      <c r="E15" s="23" t="str">
        <f t="shared" si="1"/>
        <v>+III</v>
      </c>
      <c r="F15" s="9" t="str">
        <f t="array" ref="F15">INDEX(STPH!$O$16:$O$35,IFERROR(MATCH(MIN(IF(STPH!$D$16:$D$35&gt;AVERAGE(B15,C15),STPH!$D$16:$D$35)),STPH!$D$16:$D$35),1))</f>
        <v>NR</v>
      </c>
      <c r="G15" s="9" t="str">
        <f t="array" ref="G15">INDEX(STBI!$O$16:$O$35,IFERROR(MATCH(MIN(IF(STBI!$D$16:$D$35&gt;AVERAGE(B15,C15),STBI!$D$16:$D$35)),STBI!$D$16:$D$35),1))</f>
        <v>NR</v>
      </c>
      <c r="H15" s="9" t="str">
        <f t="array" ref="H15">INDEX(GEKB!$K$16:$K$35,IFERROR(MATCH(MIN(IF(GEKB!$D$16:$D$35&gt;AVERAGE(B15,C15),GEKB!$D$16:$D$35)),GEKB!$D$16:$D$35),1))</f>
        <v>NR</v>
      </c>
      <c r="I15" s="9" t="str">
        <f t="array" ref="I15">INDEX(DA!$K$16:$K$76,IFERROR(MATCH(MIN(IF(DA!$D$16:$D$76&gt;AVERAGE(B15,C15),DA!$D$16:$D$76)),DA!$D$16:$D$76),1))</f>
        <v>+III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+III</v>
      </c>
      <c r="E16" s="23" t="str">
        <f t="shared" si="1"/>
        <v>+III</v>
      </c>
      <c r="F16" s="9" t="str">
        <f t="array" ref="F16">INDEX(STPH!$O$16:$O$35,IFERROR(MATCH(MIN(IF(STPH!$D$16:$D$35&gt;AVERAGE(B16,C16),STPH!$D$16:$D$35)),STPH!$D$16:$D$35),1))</f>
        <v>NR</v>
      </c>
      <c r="G16" s="9" t="str">
        <f t="array" ref="G16">INDEX(STBI!$O$16:$O$35,IFERROR(MATCH(MIN(IF(STBI!$D$16:$D$35&gt;AVERAGE(B16,C16),STBI!$D$16:$D$35)),STBI!$D$16:$D$35),1))</f>
        <v>NR</v>
      </c>
      <c r="H16" s="9" t="str">
        <f t="array" ref="H16">INDEX(GEKB!$K$16:$K$35,IFERROR(MATCH(MIN(IF(GEKB!$D$16:$D$35&gt;AVERAGE(B16,C16),GEKB!$D$16:$D$35)),GEKB!$D$16:$D$35),1))</f>
        <v>NR</v>
      </c>
      <c r="I16" s="9" t="str">
        <f t="array" ref="I16">INDEX(DA!$K$16:$K$76,IFERROR(MATCH(MIN(IF(DA!$D$16:$D$76&gt;AVERAGE(B16,C16),DA!$D$16:$D$76)),DA!$D$16:$D$76),1))</f>
        <v>+III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+III</v>
      </c>
      <c r="E17" s="23" t="str">
        <f t="shared" si="1"/>
        <v>+III</v>
      </c>
      <c r="F17" s="9" t="str">
        <f t="array" ref="F17">INDEX(STPH!$O$16:$O$35,IFERROR(MATCH(MIN(IF(STPH!$D$16:$D$35&gt;AVERAGE(B17,C17),STPH!$D$16:$D$35)),STPH!$D$16:$D$35),1))</f>
        <v>NR</v>
      </c>
      <c r="G17" s="9" t="str">
        <f t="array" ref="G17">INDEX(STBI!$O$16:$O$35,IFERROR(MATCH(MIN(IF(STBI!$D$16:$D$35&gt;AVERAGE(B17,C17),STBI!$D$16:$D$35)),STBI!$D$16:$D$35),1))</f>
        <v>NR</v>
      </c>
      <c r="H17" s="9" t="str">
        <f t="array" ref="H17">INDEX(GEKB!$K$16:$K$35,IFERROR(MATCH(MIN(IF(GEKB!$D$16:$D$35&gt;AVERAGE(B17,C17),GEKB!$D$16:$D$35)),GEKB!$D$16:$D$35),1))</f>
        <v>NR</v>
      </c>
      <c r="I17" s="9" t="str">
        <f t="array" ref="I17">INDEX(DA!$K$16:$K$76,IFERROR(MATCH(MIN(IF(DA!$D$16:$D$76&gt;AVERAGE(B17,C17),DA!$D$16:$D$76)),DA!$D$16:$D$76),1))</f>
        <v>+III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+III</v>
      </c>
      <c r="E18" s="23" t="str">
        <f t="shared" si="1"/>
        <v>+III</v>
      </c>
      <c r="F18" s="9" t="str">
        <f t="array" ref="F18">INDEX(STPH!$O$16:$O$35,IFERROR(MATCH(MIN(IF(STPH!$D$16:$D$35&gt;AVERAGE(B18,C18),STPH!$D$16:$D$35)),STPH!$D$16:$D$35),1))</f>
        <v>NR</v>
      </c>
      <c r="G18" s="9" t="str">
        <f t="array" ref="G18">INDEX(STBI!$O$16:$O$35,IFERROR(MATCH(MIN(IF(STBI!$D$16:$D$35&gt;AVERAGE(B18,C18),STBI!$D$16:$D$35)),STBI!$D$16:$D$35),1))</f>
        <v>NR</v>
      </c>
      <c r="H18" s="9" t="str">
        <f t="array" ref="H18">INDEX(GEKB!$K$16:$K$35,IFERROR(MATCH(MIN(IF(GEKB!$D$16:$D$35&gt;AVERAGE(B18,C18),GEKB!$D$16:$D$35)),GEKB!$D$16:$D$35),1))</f>
        <v>NR</v>
      </c>
      <c r="I18" s="9" t="str">
        <f t="array" ref="I18">INDEX(DA!$K$16:$K$76,IFERROR(MATCH(MIN(IF(DA!$D$16:$D$76&gt;AVERAGE(B18,C18),DA!$D$16:$D$76)),DA!$D$16:$D$76),1))</f>
        <v>+III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+III</v>
      </c>
      <c r="E19" s="23" t="str">
        <f t="shared" si="1"/>
        <v>+III</v>
      </c>
      <c r="F19" s="9" t="str">
        <f t="array" ref="F19">INDEX(STPH!$O$16:$O$35,IFERROR(MATCH(MIN(IF(STPH!$D$16:$D$35&gt;AVERAGE(B19,C19),STPH!$D$16:$D$35)),STPH!$D$16:$D$35),1))</f>
        <v>NR</v>
      </c>
      <c r="G19" s="9" t="str">
        <f t="array" ref="G19">INDEX(STBI!$O$16:$O$35,IFERROR(MATCH(MIN(IF(STBI!$D$16:$D$35&gt;AVERAGE(B19,C19),STBI!$D$16:$D$35)),STBI!$D$16:$D$35),1))</f>
        <v>NR</v>
      </c>
      <c r="H19" s="9" t="str">
        <f t="array" ref="H19">INDEX(GEKB!$K$16:$K$35,IFERROR(MATCH(MIN(IF(GEKB!$D$16:$D$35&gt;AVERAGE(B19,C19),GEKB!$D$16:$D$35)),GEKB!$D$16:$D$35),1))</f>
        <v>NR</v>
      </c>
      <c r="I19" s="9" t="str">
        <f t="array" ref="I19">INDEX(DA!$K$16:$K$76,IFERROR(MATCH(MIN(IF(DA!$D$16:$D$76&gt;AVERAGE(B19,C19),DA!$D$16:$D$76)),DA!$D$16:$D$76),1))</f>
        <v>+III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+III</v>
      </c>
      <c r="E20" s="23" t="str">
        <f t="shared" si="1"/>
        <v>+III</v>
      </c>
      <c r="F20" s="9" t="str">
        <f t="array" ref="F20">INDEX(STPH!$O$16:$O$35,IFERROR(MATCH(MIN(IF(STPH!$D$16:$D$35&gt;AVERAGE(B20,C20),STPH!$D$16:$D$35)),STPH!$D$16:$D$35),1))</f>
        <v>NR</v>
      </c>
      <c r="G20" s="9" t="str">
        <f t="array" ref="G20">INDEX(STBI!$O$16:$O$35,IFERROR(MATCH(MIN(IF(STBI!$D$16:$D$35&gt;AVERAGE(B20,C20),STBI!$D$16:$D$35)),STBI!$D$16:$D$35),1))</f>
        <v>NR</v>
      </c>
      <c r="H20" s="9" t="str">
        <f t="array" ref="H20">INDEX(GEKB!$K$16:$K$35,IFERROR(MATCH(MIN(IF(GEKB!$D$16:$D$35&gt;AVERAGE(B20,C20),GEKB!$D$16:$D$35)),GEKB!$D$16:$D$35),1))</f>
        <v>NR</v>
      </c>
      <c r="I20" s="9" t="str">
        <f t="array" ref="I20">INDEX(DA!$K$16:$K$76,IFERROR(MATCH(MIN(IF(DA!$D$16:$D$76&gt;AVERAGE(B20,C20),DA!$D$16:$D$76)),DA!$D$16:$D$76),1))</f>
        <v>+III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+III</v>
      </c>
      <c r="E21" s="23" t="str">
        <f t="shared" si="1"/>
        <v>+III</v>
      </c>
      <c r="F21" s="9" t="str">
        <f t="array" ref="F21">INDEX(STPH!$O$16:$O$35,IFERROR(MATCH(MIN(IF(STPH!$D$16:$D$35&gt;AVERAGE(B21,C21),STPH!$D$16:$D$35)),STPH!$D$16:$D$35),1))</f>
        <v>NR</v>
      </c>
      <c r="G21" s="9" t="str">
        <f t="array" ref="G21">INDEX(STBI!$O$16:$O$35,IFERROR(MATCH(MIN(IF(STBI!$D$16:$D$35&gt;AVERAGE(B21,C21),STBI!$D$16:$D$35)),STBI!$D$16:$D$35),1))</f>
        <v>NR</v>
      </c>
      <c r="H21" s="9" t="str">
        <f t="array" ref="H21">INDEX(GEKB!$K$16:$K$35,IFERROR(MATCH(MIN(IF(GEKB!$D$16:$D$35&gt;AVERAGE(B21,C21),GEKB!$D$16:$D$35)),GEKB!$D$16:$D$35),1))</f>
        <v>NR</v>
      </c>
      <c r="I21" s="9" t="str">
        <f t="array" ref="I21">INDEX(DA!$K$16:$K$76,IFERROR(MATCH(MIN(IF(DA!$D$16:$D$76&gt;AVERAGE(B21,C21),DA!$D$16:$D$76)),DA!$D$16:$D$76),1))</f>
        <v>+III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+III</v>
      </c>
      <c r="E22" s="23" t="str">
        <f t="shared" si="1"/>
        <v>+III</v>
      </c>
      <c r="F22" s="9" t="str">
        <f t="array" ref="F22">INDEX(STPH!$O$16:$O$35,IFERROR(MATCH(MIN(IF(STPH!$D$16:$D$35&gt;AVERAGE(B22,C22),STPH!$D$16:$D$35)),STPH!$D$16:$D$35),1))</f>
        <v>NR</v>
      </c>
      <c r="G22" s="9" t="str">
        <f t="array" ref="G22">INDEX(STBI!$O$16:$O$35,IFERROR(MATCH(MIN(IF(STBI!$D$16:$D$35&gt;AVERAGE(B22,C22),STBI!$D$16:$D$35)),STBI!$D$16:$D$35),1))</f>
        <v>NR</v>
      </c>
      <c r="H22" s="9" t="str">
        <f t="array" ref="H22">INDEX(GEKB!$K$16:$K$35,IFERROR(MATCH(MIN(IF(GEKB!$D$16:$D$35&gt;AVERAGE(B22,C22),GEKB!$D$16:$D$35)),GEKB!$D$16:$D$35),1))</f>
        <v>NR</v>
      </c>
      <c r="I22" s="9" t="str">
        <f t="array" ref="I22">INDEX(DA!$K$16:$K$76,IFERROR(MATCH(MIN(IF(DA!$D$16:$D$76&gt;AVERAGE(B22,C22),DA!$D$16:$D$76)),DA!$D$16:$D$76),1))</f>
        <v>+III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+III</v>
      </c>
      <c r="E23" s="23" t="str">
        <f t="shared" si="1"/>
        <v>+III</v>
      </c>
      <c r="F23" s="9" t="str">
        <f t="array" ref="F23">INDEX(STPH!$O$16:$O$35,IFERROR(MATCH(MIN(IF(STPH!$D$16:$D$35&gt;AVERAGE(B23,C23),STPH!$D$16:$D$35)),STPH!$D$16:$D$35),1))</f>
        <v>NR</v>
      </c>
      <c r="G23" s="9" t="str">
        <f t="array" ref="G23">INDEX(STBI!$O$16:$O$35,IFERROR(MATCH(MIN(IF(STBI!$D$16:$D$35&gt;AVERAGE(B23,C23),STBI!$D$16:$D$35)),STBI!$D$16:$D$35),1))</f>
        <v>NR</v>
      </c>
      <c r="H23" s="9" t="str">
        <f t="array" ref="H23">INDEX(GEKB!$K$16:$K$35,IFERROR(MATCH(MIN(IF(GEKB!$D$16:$D$35&gt;AVERAGE(B23,C23),GEKB!$D$16:$D$35)),GEKB!$D$16:$D$35),1))</f>
        <v>NR</v>
      </c>
      <c r="I23" s="9" t="str">
        <f t="array" ref="I23">INDEX(DA!$K$16:$K$76,IFERROR(MATCH(MIN(IF(DA!$D$16:$D$76&gt;AVERAGE(B23,C23),DA!$D$16:$D$76)),DA!$D$16:$D$76),1))</f>
        <v>+III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+III</v>
      </c>
      <c r="E24" s="23" t="str">
        <f t="shared" si="1"/>
        <v>+III</v>
      </c>
      <c r="F24" s="9" t="str">
        <f t="array" ref="F24">INDEX(STPH!$O$16:$O$35,IFERROR(MATCH(MIN(IF(STPH!$D$16:$D$35&gt;AVERAGE(B24,C24),STPH!$D$16:$D$35)),STPH!$D$16:$D$35),1))</f>
        <v>NR</v>
      </c>
      <c r="G24" s="9" t="str">
        <f t="array" ref="G24">INDEX(STBI!$O$16:$O$35,IFERROR(MATCH(MIN(IF(STBI!$D$16:$D$35&gt;AVERAGE(B24,C24),STBI!$D$16:$D$35)),STBI!$D$16:$D$35),1))</f>
        <v>NR</v>
      </c>
      <c r="H24" s="9" t="str">
        <f t="array" ref="H24">INDEX(GEKB!$K$16:$K$35,IFERROR(MATCH(MIN(IF(GEKB!$D$16:$D$35&gt;AVERAGE(B24,C24),GEKB!$D$16:$D$35)),GEKB!$D$16:$D$35),1))</f>
        <v>NR</v>
      </c>
      <c r="I24" s="9" t="str">
        <f t="array" ref="I24">INDEX(DA!$K$16:$K$76,IFERROR(MATCH(MIN(IF(DA!$D$16:$D$76&gt;AVERAGE(B24,C24),DA!$D$16:$D$76)),DA!$D$16:$D$76),1))</f>
        <v>+III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+III</v>
      </c>
      <c r="E25" s="23" t="str">
        <f t="shared" si="1"/>
        <v>+III</v>
      </c>
      <c r="F25" s="9" t="str">
        <f t="array" ref="F25">INDEX(STPH!$O$16:$O$35,IFERROR(MATCH(MIN(IF(STPH!$D$16:$D$35&gt;AVERAGE(B25,C25),STPH!$D$16:$D$35)),STPH!$D$16:$D$35),1))</f>
        <v>NR</v>
      </c>
      <c r="G25" s="9" t="str">
        <f t="array" ref="G25">INDEX(STBI!$O$16:$O$35,IFERROR(MATCH(MIN(IF(STBI!$D$16:$D$35&gt;AVERAGE(B25,C25),STBI!$D$16:$D$35)),STBI!$D$16:$D$35),1))</f>
        <v>NR</v>
      </c>
      <c r="H25" s="9" t="str">
        <f t="array" ref="H25">INDEX(GEKB!$K$16:$K$35,IFERROR(MATCH(MIN(IF(GEKB!$D$16:$D$35&gt;AVERAGE(B25,C25),GEKB!$D$16:$D$35)),GEKB!$D$16:$D$35),1))</f>
        <v>NR</v>
      </c>
      <c r="I25" s="9" t="str">
        <f t="array" ref="I25">INDEX(DA!$K$16:$K$76,IFERROR(MATCH(MIN(IF(DA!$D$16:$D$76&gt;AVERAGE(B25,C25),DA!$D$16:$D$76)),DA!$D$16:$D$76),1))</f>
        <v>+III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+III</v>
      </c>
      <c r="E26" s="23" t="str">
        <f t="shared" si="1"/>
        <v>+III</v>
      </c>
      <c r="F26" s="9" t="str">
        <f t="array" ref="F26">INDEX(STPH!$O$16:$O$35,IFERROR(MATCH(MIN(IF(STPH!$D$16:$D$35&gt;AVERAGE(B26,C26),STPH!$D$16:$D$35)),STPH!$D$16:$D$35),1))</f>
        <v>NR</v>
      </c>
      <c r="G26" s="9" t="str">
        <f t="array" ref="G26">INDEX(STBI!$O$16:$O$35,IFERROR(MATCH(MIN(IF(STBI!$D$16:$D$35&gt;AVERAGE(B26,C26),STBI!$D$16:$D$35)),STBI!$D$16:$D$35),1))</f>
        <v>NR</v>
      </c>
      <c r="H26" s="9" t="str">
        <f t="array" ref="H26">INDEX(GEKB!$K$16:$K$35,IFERROR(MATCH(MIN(IF(GEKB!$D$16:$D$35&gt;AVERAGE(B26,C26),GEKB!$D$16:$D$35)),GEKB!$D$16:$D$35),1))</f>
        <v>NR</v>
      </c>
      <c r="I26" s="9" t="str">
        <f t="array" ref="I26">INDEX(DA!$K$16:$K$76,IFERROR(MATCH(MIN(IF(DA!$D$16:$D$76&gt;AVERAGE(B26,C26),DA!$D$16:$D$76)),DA!$D$16:$D$76),1))</f>
        <v>+III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+III</v>
      </c>
      <c r="E27" s="23" t="str">
        <f t="shared" si="1"/>
        <v>+III</v>
      </c>
      <c r="F27" s="9" t="str">
        <f t="array" ref="F27">INDEX(STPH!$O$16:$O$35,IFERROR(MATCH(MIN(IF(STPH!$D$16:$D$35&gt;AVERAGE(B27,C27),STPH!$D$16:$D$35)),STPH!$D$16:$D$35),1))</f>
        <v>NR</v>
      </c>
      <c r="G27" s="9" t="str">
        <f t="array" ref="G27">INDEX(STBI!$O$16:$O$35,IFERROR(MATCH(MIN(IF(STBI!$D$16:$D$35&gt;AVERAGE(B27,C27),STBI!$D$16:$D$35)),STBI!$D$16:$D$35),1))</f>
        <v>NR</v>
      </c>
      <c r="H27" s="9" t="str">
        <f t="array" ref="H27">INDEX(GEKB!$K$16:$K$35,IFERROR(MATCH(MIN(IF(GEKB!$D$16:$D$35&gt;AVERAGE(B27,C27),GEKB!$D$16:$D$35)),GEKB!$D$16:$D$35),1))</f>
        <v>NR</v>
      </c>
      <c r="I27" s="9" t="str">
        <f t="array" ref="I27">INDEX(DA!$K$16:$K$76,IFERROR(MATCH(MIN(IF(DA!$D$16:$D$76&gt;AVERAGE(B27,C27),DA!$D$16:$D$76)),DA!$D$16:$D$76),1))</f>
        <v>+III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+III</v>
      </c>
      <c r="E28" s="23" t="str">
        <f t="shared" si="1"/>
        <v>+III</v>
      </c>
      <c r="F28" s="9" t="str">
        <f t="array" ref="F28">INDEX(STPH!$O$16:$O$35,IFERROR(MATCH(MIN(IF(STPH!$D$16:$D$35&gt;AVERAGE(B28,C28),STPH!$D$16:$D$35)),STPH!$D$16:$D$35),1))</f>
        <v>NR</v>
      </c>
      <c r="G28" s="9" t="str">
        <f t="array" ref="G28">INDEX(STBI!$O$16:$O$35,IFERROR(MATCH(MIN(IF(STBI!$D$16:$D$35&gt;AVERAGE(B28,C28),STBI!$D$16:$D$35)),STBI!$D$16:$D$35),1))</f>
        <v>NR</v>
      </c>
      <c r="H28" s="9" t="str">
        <f t="array" ref="H28">INDEX(GEKB!$K$16:$K$35,IFERROR(MATCH(MIN(IF(GEKB!$D$16:$D$35&gt;AVERAGE(B28,C28),GEKB!$D$16:$D$35)),GEKB!$D$16:$D$35),1))</f>
        <v>NR</v>
      </c>
      <c r="I28" s="9" t="str">
        <f t="array" ref="I28">INDEX(DA!$K$16:$K$76,IFERROR(MATCH(MIN(IF(DA!$D$16:$D$76&gt;AVERAGE(B28,C28),DA!$D$16:$D$76)),DA!$D$16:$D$76),1))</f>
        <v>+III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+III</v>
      </c>
      <c r="E29" s="23" t="str">
        <f t="shared" si="1"/>
        <v>+III</v>
      </c>
      <c r="F29" s="9" t="str">
        <f t="array" ref="F29">INDEX(STPH!$O$16:$O$35,IFERROR(MATCH(MIN(IF(STPH!$D$16:$D$35&gt;AVERAGE(B29,C29),STPH!$D$16:$D$35)),STPH!$D$16:$D$35),1))</f>
        <v>NR</v>
      </c>
      <c r="G29" s="9" t="str">
        <f t="array" ref="G29">INDEX(STBI!$O$16:$O$35,IFERROR(MATCH(MIN(IF(STBI!$D$16:$D$35&gt;AVERAGE(B29,C29),STBI!$D$16:$D$35)),STBI!$D$16:$D$35),1))</f>
        <v>NR</v>
      </c>
      <c r="H29" s="9" t="str">
        <f t="array" ref="H29">INDEX(GEKB!$K$16:$K$35,IFERROR(MATCH(MIN(IF(GEKB!$D$16:$D$35&gt;AVERAGE(B29,C29),GEKB!$D$16:$D$35)),GEKB!$D$16:$D$35),1))</f>
        <v>NR</v>
      </c>
      <c r="I29" s="9" t="str">
        <f t="array" ref="I29">INDEX(DA!$K$16:$K$76,IFERROR(MATCH(MIN(IF(DA!$D$16:$D$76&gt;AVERAGE(B29,C29),DA!$D$16:$D$76)),DA!$D$16:$D$76),1))</f>
        <v>+III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+III</v>
      </c>
      <c r="E30" s="23" t="str">
        <f t="shared" si="1"/>
        <v>+III</v>
      </c>
      <c r="F30" s="9" t="str">
        <f t="array" ref="F30">INDEX(STPH!$O$16:$O$35,IFERROR(MATCH(MIN(IF(STPH!$D$16:$D$35&gt;AVERAGE(B30,C30),STPH!$D$16:$D$35)),STPH!$D$16:$D$35),1))</f>
        <v>NR</v>
      </c>
      <c r="G30" s="9" t="str">
        <f t="array" ref="G30">INDEX(STBI!$O$16:$O$35,IFERROR(MATCH(MIN(IF(STBI!$D$16:$D$35&gt;AVERAGE(B30,C30),STBI!$D$16:$D$35)),STBI!$D$16:$D$35),1))</f>
        <v>NR</v>
      </c>
      <c r="H30" s="9" t="str">
        <f t="array" ref="H30">INDEX(GEKB!$K$16:$K$35,IFERROR(MATCH(MIN(IF(GEKB!$D$16:$D$35&gt;AVERAGE(B30,C30),GEKB!$D$16:$D$35)),GEKB!$D$16:$D$35),1))</f>
        <v>NR</v>
      </c>
      <c r="I30" s="9" t="str">
        <f t="array" ref="I30">INDEX(DA!$K$16:$K$76,IFERROR(MATCH(MIN(IF(DA!$D$16:$D$76&gt;AVERAGE(B30,C30),DA!$D$16:$D$76)),DA!$D$16:$D$76),1))</f>
        <v>+III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+III</v>
      </c>
      <c r="E31" s="23" t="str">
        <f t="shared" si="1"/>
        <v>+III</v>
      </c>
      <c r="F31" s="9" t="str">
        <f t="array" ref="F31">INDEX(STPH!$O$16:$O$35,IFERROR(MATCH(MIN(IF(STPH!$D$16:$D$35&gt;AVERAGE(B31,C31),STPH!$D$16:$D$35)),STPH!$D$16:$D$35),1))</f>
        <v>NR</v>
      </c>
      <c r="G31" s="9" t="str">
        <f t="array" ref="G31">INDEX(STBI!$O$16:$O$35,IFERROR(MATCH(MIN(IF(STBI!$D$16:$D$35&gt;AVERAGE(B31,C31),STBI!$D$16:$D$35)),STBI!$D$16:$D$35),1))</f>
        <v>NR</v>
      </c>
      <c r="H31" s="9" t="str">
        <f t="array" ref="H31">INDEX(GEKB!$K$16:$K$35,IFERROR(MATCH(MIN(IF(GEKB!$D$16:$D$35&gt;AVERAGE(B31,C31),GEKB!$D$16:$D$35)),GEKB!$D$16:$D$35),1))</f>
        <v>NR</v>
      </c>
      <c r="I31" s="9" t="str">
        <f t="array" ref="I31">INDEX(DA!$K$16:$K$76,IFERROR(MATCH(MIN(IF(DA!$D$16:$D$76&gt;AVERAGE(B31,C31),DA!$D$16:$D$76)),DA!$D$16:$D$76),1))</f>
        <v>+III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+III</v>
      </c>
      <c r="E32" s="23" t="str">
        <f t="shared" si="1"/>
        <v>+III</v>
      </c>
      <c r="F32" s="9" t="str">
        <f t="array" ref="F32">INDEX(STPH!$O$16:$O$35,IFERROR(MATCH(MIN(IF(STPH!$D$16:$D$35&gt;AVERAGE(B32,C32),STPH!$D$16:$D$35)),STPH!$D$16:$D$35),1))</f>
        <v>NR</v>
      </c>
      <c r="G32" s="9" t="str">
        <f t="array" ref="G32">INDEX(STBI!$O$16:$O$35,IFERROR(MATCH(MIN(IF(STBI!$D$16:$D$35&gt;AVERAGE(B32,C32),STBI!$D$16:$D$35)),STBI!$D$16:$D$35),1))</f>
        <v>NR</v>
      </c>
      <c r="H32" s="9" t="str">
        <f t="array" ref="H32">INDEX(GEKB!$K$16:$K$35,IFERROR(MATCH(MIN(IF(GEKB!$D$16:$D$35&gt;AVERAGE(B32,C32),GEKB!$D$16:$D$35)),GEKB!$D$16:$D$35),1))</f>
        <v>NR</v>
      </c>
      <c r="I32" s="9" t="str">
        <f t="array" ref="I32">INDEX(DA!$K$16:$K$76,IFERROR(MATCH(MIN(IF(DA!$D$16:$D$76&gt;AVERAGE(B32,C32),DA!$D$16:$D$76)),DA!$D$16:$D$76),1))</f>
        <v>+III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+III</v>
      </c>
      <c r="E33" s="23" t="str">
        <f t="shared" si="1"/>
        <v>+III</v>
      </c>
      <c r="F33" s="9" t="str">
        <f t="array" ref="F33">INDEX(STPH!$O$16:$O$35,IFERROR(MATCH(MIN(IF(STPH!$D$16:$D$35&gt;AVERAGE(B33,C33),STPH!$D$16:$D$35)),STPH!$D$16:$D$35),1))</f>
        <v>NR</v>
      </c>
      <c r="G33" s="9" t="str">
        <f t="array" ref="G33">INDEX(STBI!$O$16:$O$35,IFERROR(MATCH(MIN(IF(STBI!$D$16:$D$35&gt;AVERAGE(B33,C33),STBI!$D$16:$D$35)),STBI!$D$16:$D$35),1))</f>
        <v>NR</v>
      </c>
      <c r="H33" s="9" t="str">
        <f t="array" ref="H33">INDEX(GEKB!$K$16:$K$35,IFERROR(MATCH(MIN(IF(GEKB!$D$16:$D$35&gt;AVERAGE(B33,C33),GEKB!$D$16:$D$35)),GEKB!$D$16:$D$35),1))</f>
        <v>NR</v>
      </c>
      <c r="I33" s="9" t="str">
        <f t="array" ref="I33">INDEX(DA!$K$16:$K$76,IFERROR(MATCH(MIN(IF(DA!$D$16:$D$76&gt;AVERAGE(B33,C33),DA!$D$16:$D$76)),DA!$D$16:$D$76),1))</f>
        <v>+III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+III</v>
      </c>
      <c r="E34" s="23" t="str">
        <f t="shared" si="1"/>
        <v>+III</v>
      </c>
      <c r="F34" s="9" t="str">
        <f t="array" ref="F34">INDEX(STPH!$O$16:$O$35,IFERROR(MATCH(MIN(IF(STPH!$D$16:$D$35&gt;AVERAGE(B34,C34),STPH!$D$16:$D$35)),STPH!$D$16:$D$35),1))</f>
        <v>NR</v>
      </c>
      <c r="G34" s="9" t="str">
        <f t="array" ref="G34">INDEX(STBI!$O$16:$O$35,IFERROR(MATCH(MIN(IF(STBI!$D$16:$D$35&gt;AVERAGE(B34,C34),STBI!$D$16:$D$35)),STBI!$D$16:$D$35),1))</f>
        <v>NR</v>
      </c>
      <c r="H34" s="9" t="str">
        <f t="array" ref="H34">INDEX(GEKB!$K$16:$K$35,IFERROR(MATCH(MIN(IF(GEKB!$D$16:$D$35&gt;AVERAGE(B34,C34),GEKB!$D$16:$D$35)),GEKB!$D$16:$D$35),1))</f>
        <v>NR</v>
      </c>
      <c r="I34" s="9" t="str">
        <f t="array" ref="I34">INDEX(DA!$K$16:$K$76,IFERROR(MATCH(MIN(IF(DA!$D$16:$D$76&gt;AVERAGE(B34,C34),DA!$D$16:$D$76)),DA!$D$16:$D$76),1))</f>
        <v>+III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+III</v>
      </c>
      <c r="E35" s="23" t="str">
        <f t="shared" si="1"/>
        <v>+III</v>
      </c>
      <c r="F35" s="9" t="str">
        <f t="array" ref="F35">INDEX(STPH!$O$16:$O$35,IFERROR(MATCH(MIN(IF(STPH!$D$16:$D$35&gt;AVERAGE(B35,C35),STPH!$D$16:$D$35)),STPH!$D$16:$D$35),1))</f>
        <v>NR</v>
      </c>
      <c r="G35" s="9" t="str">
        <f t="array" ref="G35">INDEX(STBI!$O$16:$O$35,IFERROR(MATCH(MIN(IF(STBI!$D$16:$D$35&gt;AVERAGE(B35,C35),STBI!$D$16:$D$35)),STBI!$D$16:$D$35),1))</f>
        <v>NR</v>
      </c>
      <c r="H35" s="9" t="str">
        <f t="array" ref="H35">INDEX(GEKB!$K$16:$K$35,IFERROR(MATCH(MIN(IF(GEKB!$D$16:$D$35&gt;AVERAGE(B35,C35),GEKB!$D$16:$D$35)),GEKB!$D$16:$D$35),1))</f>
        <v>NR</v>
      </c>
      <c r="I35" s="9" t="str">
        <f t="array" ref="I35">INDEX(DA!$K$16:$K$76,IFERROR(MATCH(MIN(IF(DA!$D$16:$D$76&gt;AVERAGE(B35,C35),DA!$D$16:$D$76)),DA!$D$16:$D$76),1))</f>
        <v>+III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+III</v>
      </c>
      <c r="E36" s="23" t="str">
        <f t="shared" si="1"/>
        <v>+III</v>
      </c>
      <c r="F36" s="9" t="str">
        <f t="array" ref="F36">INDEX(STPH!$O$16:$O$35,IFERROR(MATCH(MIN(IF(STPH!$D$16:$D$35&gt;AVERAGE(B36,C36),STPH!$D$16:$D$35)),STPH!$D$16:$D$35),1))</f>
        <v>NR</v>
      </c>
      <c r="G36" s="9" t="str">
        <f t="array" ref="G36">INDEX(STBI!$O$16:$O$35,IFERROR(MATCH(MIN(IF(STBI!$D$16:$D$35&gt;AVERAGE(B36,C36),STBI!$D$16:$D$35)),STBI!$D$16:$D$35),1))</f>
        <v>NR</v>
      </c>
      <c r="H36" s="9" t="str">
        <f t="array" ref="H36">INDEX(GEKB!$K$16:$K$35,IFERROR(MATCH(MIN(IF(GEKB!$D$16:$D$35&gt;AVERAGE(B36,C36),GEKB!$D$16:$D$35)),GEKB!$D$16:$D$35),1))</f>
        <v>NR</v>
      </c>
      <c r="I36" s="9" t="str">
        <f t="array" ref="I36">INDEX(DA!$K$16:$K$76,IFERROR(MATCH(MIN(IF(DA!$D$16:$D$76&gt;AVERAGE(B36,C36),DA!$D$16:$D$76)),DA!$D$16:$D$76),1))</f>
        <v>+III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+III</v>
      </c>
      <c r="E37" s="23" t="str">
        <f t="shared" si="1"/>
        <v>+III</v>
      </c>
      <c r="F37" s="9" t="str">
        <f t="array" ref="F37">INDEX(STPH!$O$16:$O$35,IFERROR(MATCH(MIN(IF(STPH!$D$16:$D$35&gt;AVERAGE(B37,C37),STPH!$D$16:$D$35)),STPH!$D$16:$D$35),1))</f>
        <v>NR</v>
      </c>
      <c r="G37" s="9" t="str">
        <f t="array" ref="G37">INDEX(STBI!$O$16:$O$35,IFERROR(MATCH(MIN(IF(STBI!$D$16:$D$35&gt;AVERAGE(B37,C37),STBI!$D$16:$D$35)),STBI!$D$16:$D$35),1))</f>
        <v>NR</v>
      </c>
      <c r="H37" s="9" t="str">
        <f t="array" ref="H37">INDEX(GEKB!$K$16:$K$35,IFERROR(MATCH(MIN(IF(GEKB!$D$16:$D$35&gt;AVERAGE(B37,C37),GEKB!$D$16:$D$35)),GEKB!$D$16:$D$35),1))</f>
        <v>NR</v>
      </c>
      <c r="I37" s="9" t="str">
        <f t="array" ref="I37">INDEX(DA!$K$16:$K$76,IFERROR(MATCH(MIN(IF(DA!$D$16:$D$76&gt;AVERAGE(B37,C37),DA!$D$16:$D$76)),DA!$D$16:$D$76),1))</f>
        <v>+III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+III</v>
      </c>
      <c r="E38" s="23" t="str">
        <f t="shared" si="1"/>
        <v>+III</v>
      </c>
      <c r="F38" s="9" t="str">
        <f t="array" ref="F38">INDEX(STPH!$O$16:$O$35,IFERROR(MATCH(MIN(IF(STPH!$D$16:$D$35&gt;AVERAGE(B38,C38),STPH!$D$16:$D$35)),STPH!$D$16:$D$35),1))</f>
        <v>NR</v>
      </c>
      <c r="G38" s="9" t="str">
        <f t="array" ref="G38">INDEX(STBI!$O$16:$O$35,IFERROR(MATCH(MIN(IF(STBI!$D$16:$D$35&gt;AVERAGE(B38,C38),STBI!$D$16:$D$35)),STBI!$D$16:$D$35),1))</f>
        <v>NR</v>
      </c>
      <c r="H38" s="9" t="str">
        <f t="array" ref="H38">INDEX(GEKB!$K$16:$K$35,IFERROR(MATCH(MIN(IF(GEKB!$D$16:$D$35&gt;AVERAGE(B38,C38),GEKB!$D$16:$D$35)),GEKB!$D$16:$D$35),1))</f>
        <v>NR</v>
      </c>
      <c r="I38" s="9" t="str">
        <f t="array" ref="I38">INDEX(DA!$K$16:$K$76,IFERROR(MATCH(MIN(IF(DA!$D$16:$D$76&gt;AVERAGE(B38,C38),DA!$D$16:$D$76)),DA!$D$16:$D$76),1))</f>
        <v>+III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+III</v>
      </c>
      <c r="E39" s="23" t="str">
        <f t="shared" si="1"/>
        <v>+III</v>
      </c>
      <c r="F39" s="9" t="str">
        <f t="array" ref="F39">INDEX(STPH!$O$16:$O$35,IFERROR(MATCH(MIN(IF(STPH!$D$16:$D$35&gt;AVERAGE(B39,C39),STPH!$D$16:$D$35)),STPH!$D$16:$D$35),1))</f>
        <v>NR</v>
      </c>
      <c r="G39" s="9" t="str">
        <f t="array" ref="G39">INDEX(STBI!$O$16:$O$35,IFERROR(MATCH(MIN(IF(STBI!$D$16:$D$35&gt;AVERAGE(B39,C39),STBI!$D$16:$D$35)),STBI!$D$16:$D$35),1))</f>
        <v>NR</v>
      </c>
      <c r="H39" s="9" t="str">
        <f t="array" ref="H39">INDEX(GEKB!$K$16:$K$35,IFERROR(MATCH(MIN(IF(GEKB!$D$16:$D$35&gt;AVERAGE(B39,C39),GEKB!$D$16:$D$35)),GEKB!$D$16:$D$35),1))</f>
        <v>NR</v>
      </c>
      <c r="I39" s="9" t="str">
        <f t="array" ref="I39">INDEX(DA!$K$16:$K$76,IFERROR(MATCH(MIN(IF(DA!$D$16:$D$76&gt;AVERAGE(B39,C39),DA!$D$16:$D$76)),DA!$D$16:$D$76),1))</f>
        <v>+III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+III</v>
      </c>
      <c r="E40" s="23" t="str">
        <f t="shared" si="1"/>
        <v>+III</v>
      </c>
      <c r="F40" s="9" t="str">
        <f t="array" ref="F40">INDEX(STPH!$O$16:$O$35,IFERROR(MATCH(MIN(IF(STPH!$D$16:$D$35&gt;AVERAGE(B40,C40),STPH!$D$16:$D$35)),STPH!$D$16:$D$35),1))</f>
        <v>NR</v>
      </c>
      <c r="G40" s="9" t="str">
        <f t="array" ref="G40">INDEX(STBI!$O$16:$O$35,IFERROR(MATCH(MIN(IF(STBI!$D$16:$D$35&gt;AVERAGE(B40,C40),STBI!$D$16:$D$35)),STBI!$D$16:$D$35),1))</f>
        <v>NR</v>
      </c>
      <c r="H40" s="9" t="str">
        <f t="array" ref="H40">INDEX(GEKB!$K$16:$K$35,IFERROR(MATCH(MIN(IF(GEKB!$D$16:$D$35&gt;AVERAGE(B40,C40),GEKB!$D$16:$D$35)),GEKB!$D$16:$D$35),1))</f>
        <v>NR</v>
      </c>
      <c r="I40" s="9" t="str">
        <f t="array" ref="I40">INDEX(DA!$K$16:$K$76,IFERROR(MATCH(MIN(IF(DA!$D$16:$D$76&gt;AVERAGE(B40,C40),DA!$D$16:$D$76)),DA!$D$16:$D$76),1))</f>
        <v>+III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2023-03-01T09:09:08Z</dcterms:modified>
</cp:coreProperties>
</file>