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DDC761FF-7226-4825-B2EF-2745462A4851}" xr6:coauthVersionLast="45" xr6:coauthVersionMax="45" xr10:uidLastSave="{00000000-0000-0000-0000-000000000000}"/>
  <bookViews>
    <workbookView xWindow="-120" yWindow="-120" windowWidth="29040" windowHeight="15840" firstSheet="1" activeTab="4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2" i="7" l="1"/>
  <c r="F13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1" i="5"/>
  <c r="C9" i="5"/>
  <c r="C12" i="3"/>
  <c r="C11" i="3"/>
  <c r="C9" i="3"/>
  <c r="C12" i="2"/>
  <c r="C11" i="2"/>
  <c r="C10" i="2"/>
  <c r="C9" i="2"/>
  <c r="M16" i="5" l="1"/>
  <c r="C8" i="5" l="1"/>
  <c r="C7" i="5"/>
  <c r="U17" i="9" l="1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V16" i="9"/>
  <c r="U16" i="9"/>
  <c r="C8" i="9"/>
  <c r="C7" i="9"/>
  <c r="C7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V16" i="14"/>
  <c r="U16" i="14"/>
  <c r="C8" i="14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V16" i="10"/>
  <c r="U16" i="10"/>
  <c r="C8" i="10"/>
  <c r="C7" i="10"/>
  <c r="V16" i="6"/>
  <c r="U16" i="6"/>
  <c r="C8" i="6"/>
  <c r="C7" i="6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74" i="5"/>
  <c r="V74" i="5"/>
  <c r="U16" i="5"/>
  <c r="C10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Z16" i="3"/>
  <c r="Y16" i="3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16" i="2"/>
  <c r="C8" i="2" l="1"/>
  <c r="C7" i="2"/>
  <c r="T28" i="9" l="1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74" i="5"/>
  <c r="T73" i="5"/>
  <c r="T72" i="5"/>
  <c r="T71" i="5"/>
  <c r="T70" i="5"/>
  <c r="T69" i="5"/>
  <c r="T68" i="5"/>
  <c r="T67" i="5"/>
  <c r="O67" i="5"/>
  <c r="M67" i="5"/>
  <c r="T66" i="5"/>
  <c r="T65" i="5"/>
  <c r="T64" i="5"/>
  <c r="O64" i="5"/>
  <c r="M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K28" i="9" l="1"/>
  <c r="K27" i="9"/>
  <c r="K26" i="9"/>
  <c r="K25" i="9"/>
  <c r="K24" i="9"/>
  <c r="K23" i="9"/>
  <c r="K22" i="9"/>
  <c r="K20" i="9"/>
  <c r="K19" i="9"/>
  <c r="K18" i="9"/>
  <c r="K17" i="9"/>
  <c r="K16" i="9"/>
  <c r="K28" i="14"/>
  <c r="K27" i="14"/>
  <c r="K26" i="14"/>
  <c r="K25" i="14"/>
  <c r="K24" i="14"/>
  <c r="K22" i="14"/>
  <c r="K20" i="14"/>
  <c r="K19" i="14"/>
  <c r="K18" i="14"/>
  <c r="K17" i="14"/>
  <c r="K16" i="14"/>
  <c r="K28" i="10"/>
  <c r="K26" i="10"/>
  <c r="K24" i="10"/>
  <c r="K22" i="10"/>
  <c r="K20" i="10"/>
  <c r="K18" i="10"/>
  <c r="K16" i="10"/>
  <c r="K16" i="6"/>
  <c r="K67" i="5"/>
  <c r="K64" i="5"/>
  <c r="H82" i="8" l="1" a="1"/>
  <c r="H82" i="8" s="1"/>
  <c r="H80" i="8" a="1"/>
  <c r="H80" i="8" s="1"/>
  <c r="H79" i="8" a="1"/>
  <c r="H79" i="8" s="1"/>
  <c r="H81" i="8" a="1"/>
  <c r="H81" i="8" s="1"/>
  <c r="H78" i="8" a="1"/>
  <c r="H78" i="8" s="1"/>
  <c r="H77" i="8" a="1"/>
  <c r="H77" i="8" s="1"/>
  <c r="H90" i="8" a="1"/>
  <c r="H90" i="8" s="1"/>
  <c r="H88" i="8" a="1"/>
  <c r="H88" i="8" s="1"/>
  <c r="H87" i="8" a="1"/>
  <c r="H87" i="8" s="1"/>
  <c r="H86" i="8" a="1"/>
  <c r="H86" i="8" s="1"/>
  <c r="H85" i="8" a="1"/>
  <c r="H85" i="8" s="1"/>
  <c r="H89" i="8" a="1"/>
  <c r="H89" i="8" s="1"/>
  <c r="J28" i="14" l="1"/>
  <c r="J27" i="14"/>
  <c r="J26" i="14"/>
  <c r="J25" i="14"/>
  <c r="J24" i="14"/>
  <c r="K92" i="8" a="1"/>
  <c r="K92" i="8" s="1"/>
  <c r="J23" i="14"/>
  <c r="J22" i="14"/>
  <c r="J21" i="14"/>
  <c r="J20" i="14"/>
  <c r="J19" i="14"/>
  <c r="J18" i="14"/>
  <c r="J17" i="14"/>
  <c r="T16" i="14"/>
  <c r="O16" i="14"/>
  <c r="P16" i="14" s="1"/>
  <c r="N16" i="14"/>
  <c r="M16" i="14"/>
  <c r="J16" i="14"/>
  <c r="L83" i="8" a="1"/>
  <c r="L83" i="8" s="1"/>
  <c r="L92" i="8" a="1"/>
  <c r="L92" i="8" s="1"/>
  <c r="L93" i="8" a="1"/>
  <c r="L93" i="8" s="1"/>
  <c r="J18" i="9"/>
  <c r="J19" i="9"/>
  <c r="J20" i="9"/>
  <c r="J21" i="9"/>
  <c r="J22" i="9"/>
  <c r="J23" i="9"/>
  <c r="J24" i="9"/>
  <c r="J25" i="9"/>
  <c r="J26" i="9"/>
  <c r="J27" i="9"/>
  <c r="J28" i="9"/>
  <c r="J18" i="10"/>
  <c r="J19" i="10"/>
  <c r="J20" i="10"/>
  <c r="J21" i="10"/>
  <c r="J22" i="10"/>
  <c r="J23" i="10"/>
  <c r="J24" i="10"/>
  <c r="J25" i="10"/>
  <c r="J26" i="10"/>
  <c r="J27" i="10"/>
  <c r="J28" i="10"/>
  <c r="J94" i="8" a="1"/>
  <c r="J94" i="8" s="1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O46" i="5" l="1"/>
  <c r="P46" i="5" s="1"/>
  <c r="M46" i="5"/>
  <c r="N46" i="5" s="1"/>
  <c r="M61" i="5"/>
  <c r="N61" i="5" s="1"/>
  <c r="O61" i="5"/>
  <c r="P61" i="5" s="1"/>
  <c r="O63" i="5"/>
  <c r="P63" i="5" s="1"/>
  <c r="M63" i="5"/>
  <c r="N63" i="5" s="1"/>
  <c r="M31" i="5"/>
  <c r="N31" i="5" s="1"/>
  <c r="O31" i="5"/>
  <c r="P31" i="5" s="1"/>
  <c r="M27" i="9"/>
  <c r="N27" i="9" s="1"/>
  <c r="O27" i="9"/>
  <c r="P27" i="9" s="1"/>
  <c r="O62" i="5"/>
  <c r="M62" i="5"/>
  <c r="N62" i="5" s="1"/>
  <c r="P62" i="5"/>
  <c r="P30" i="5"/>
  <c r="M30" i="5"/>
  <c r="N30" i="5" s="1"/>
  <c r="O30" i="5"/>
  <c r="P18" i="9"/>
  <c r="N18" i="9"/>
  <c r="J87" i="8" a="1"/>
  <c r="J87" i="8" s="1"/>
  <c r="M21" i="10"/>
  <c r="N21" i="10" s="1"/>
  <c r="O21" i="10"/>
  <c r="P21" i="10" s="1"/>
  <c r="P24" i="9"/>
  <c r="N24" i="9"/>
  <c r="O17" i="14"/>
  <c r="P17" i="14" s="1"/>
  <c r="M17" i="14"/>
  <c r="N17" i="14"/>
  <c r="N24" i="14"/>
  <c r="P24" i="14"/>
  <c r="O55" i="5"/>
  <c r="P55" i="5" s="1"/>
  <c r="M55" i="5"/>
  <c r="N55" i="5" s="1"/>
  <c r="O39" i="5"/>
  <c r="P39" i="5" s="1"/>
  <c r="M39" i="5"/>
  <c r="N39" i="5" s="1"/>
  <c r="N24" i="10"/>
  <c r="P24" i="10"/>
  <c r="P22" i="14"/>
  <c r="N22" i="14"/>
  <c r="O38" i="5"/>
  <c r="P38" i="5" s="1"/>
  <c r="M38" i="5"/>
  <c r="N38" i="5" s="1"/>
  <c r="P23" i="10"/>
  <c r="O23" i="10"/>
  <c r="M23" i="10"/>
  <c r="N23" i="10" s="1"/>
  <c r="O53" i="5"/>
  <c r="P53" i="5" s="1"/>
  <c r="M53" i="5"/>
  <c r="N53" i="5" s="1"/>
  <c r="M37" i="5"/>
  <c r="N37" i="5" s="1"/>
  <c r="O37" i="5"/>
  <c r="P37" i="5" s="1"/>
  <c r="O21" i="5"/>
  <c r="P21" i="5" s="1"/>
  <c r="M21" i="5"/>
  <c r="N21" i="5" s="1"/>
  <c r="O25" i="9"/>
  <c r="P25" i="9" s="1"/>
  <c r="M25" i="9"/>
  <c r="N25" i="9" s="1"/>
  <c r="O52" i="5"/>
  <c r="P52" i="5" s="1"/>
  <c r="M52" i="5"/>
  <c r="N52" i="5" s="1"/>
  <c r="M36" i="5"/>
  <c r="N36" i="5" s="1"/>
  <c r="O36" i="5"/>
  <c r="P36" i="5" s="1"/>
  <c r="N67" i="5"/>
  <c r="P67" i="5"/>
  <c r="M51" i="5"/>
  <c r="N51" i="5" s="1"/>
  <c r="O51" i="5"/>
  <c r="P51" i="5" s="1"/>
  <c r="O35" i="5"/>
  <c r="P35" i="5" s="1"/>
  <c r="M35" i="5"/>
  <c r="N35" i="5" s="1"/>
  <c r="P28" i="10"/>
  <c r="N28" i="10"/>
  <c r="M23" i="9"/>
  <c r="N23" i="9" s="1"/>
  <c r="O23" i="9"/>
  <c r="P23" i="9" s="1"/>
  <c r="P18" i="14"/>
  <c r="N18" i="14"/>
  <c r="O58" i="5"/>
  <c r="P58" i="5" s="1"/>
  <c r="M58" i="5"/>
  <c r="N58" i="5"/>
  <c r="M26" i="5"/>
  <c r="N26" i="5" s="1"/>
  <c r="O26" i="5"/>
  <c r="P26" i="5" s="1"/>
  <c r="M19" i="14"/>
  <c r="N19" i="14" s="1"/>
  <c r="O19" i="14"/>
  <c r="P19" i="14" s="1"/>
  <c r="N26" i="14"/>
  <c r="P26" i="14"/>
  <c r="M50" i="5"/>
  <c r="N50" i="5" s="1"/>
  <c r="O50" i="5"/>
  <c r="P50" i="5" s="1"/>
  <c r="M34" i="5"/>
  <c r="P34" i="5"/>
  <c r="N34" i="5"/>
  <c r="O34" i="5"/>
  <c r="M27" i="10"/>
  <c r="N27" i="10" s="1"/>
  <c r="O27" i="10"/>
  <c r="P27" i="10" s="1"/>
  <c r="O19" i="10"/>
  <c r="P19" i="10" s="1"/>
  <c r="M19" i="10"/>
  <c r="N19" i="10" s="1"/>
  <c r="N22" i="9"/>
  <c r="P22" i="9"/>
  <c r="M65" i="5"/>
  <c r="N65" i="5" s="1"/>
  <c r="O65" i="5"/>
  <c r="P65" i="5" s="1"/>
  <c r="O57" i="5"/>
  <c r="P57" i="5" s="1"/>
  <c r="M57" i="5"/>
  <c r="N57" i="5" s="1"/>
  <c r="O49" i="5"/>
  <c r="P49" i="5" s="1"/>
  <c r="M49" i="5"/>
  <c r="N49" i="5" s="1"/>
  <c r="O41" i="5"/>
  <c r="P41" i="5" s="1"/>
  <c r="M41" i="5"/>
  <c r="N41" i="5" s="1"/>
  <c r="O33" i="5"/>
  <c r="P33" i="5" s="1"/>
  <c r="M33" i="5"/>
  <c r="N33" i="5" s="1"/>
  <c r="M25" i="5"/>
  <c r="N25" i="5" s="1"/>
  <c r="O25" i="5"/>
  <c r="P25" i="5" s="1"/>
  <c r="N26" i="10"/>
  <c r="P26" i="10"/>
  <c r="N18" i="10"/>
  <c r="P18" i="10"/>
  <c r="O21" i="9"/>
  <c r="P21" i="9" s="1"/>
  <c r="M21" i="9"/>
  <c r="N21" i="9" s="1"/>
  <c r="P20" i="14"/>
  <c r="N20" i="14"/>
  <c r="O27" i="14"/>
  <c r="P27" i="14" s="1"/>
  <c r="N27" i="14"/>
  <c r="M27" i="14"/>
  <c r="M47" i="5"/>
  <c r="N47" i="5" s="1"/>
  <c r="O47" i="5"/>
  <c r="P47" i="5" s="1"/>
  <c r="M23" i="5"/>
  <c r="N23" i="5" s="1"/>
  <c r="O23" i="5"/>
  <c r="P23" i="5" s="1"/>
  <c r="O19" i="9"/>
  <c r="P19" i="9" s="1"/>
  <c r="M19" i="9"/>
  <c r="N19" i="9" s="1"/>
  <c r="O54" i="5"/>
  <c r="P54" i="5" s="1"/>
  <c r="M54" i="5"/>
  <c r="N54" i="5" s="1"/>
  <c r="O22" i="5"/>
  <c r="P22" i="5" s="1"/>
  <c r="M22" i="5"/>
  <c r="N22" i="5" s="1"/>
  <c r="P26" i="9"/>
  <c r="N26" i="9"/>
  <c r="O23" i="14"/>
  <c r="P23" i="14" s="1"/>
  <c r="M23" i="14"/>
  <c r="N23" i="14" s="1"/>
  <c r="O45" i="5"/>
  <c r="P45" i="5" s="1"/>
  <c r="M45" i="5"/>
  <c r="N45" i="5" s="1"/>
  <c r="O29" i="5"/>
  <c r="P29" i="5" s="1"/>
  <c r="M29" i="5"/>
  <c r="N29" i="5" s="1"/>
  <c r="N22" i="10"/>
  <c r="P22" i="10"/>
  <c r="O60" i="5"/>
  <c r="P60" i="5" s="1"/>
  <c r="M60" i="5"/>
  <c r="N60" i="5" s="1"/>
  <c r="O44" i="5"/>
  <c r="P44" i="5" s="1"/>
  <c r="M44" i="5"/>
  <c r="N44" i="5"/>
  <c r="O28" i="5"/>
  <c r="P28" i="5" s="1"/>
  <c r="M28" i="5"/>
  <c r="N28" i="5"/>
  <c r="M59" i="5"/>
  <c r="N59" i="5" s="1"/>
  <c r="O59" i="5"/>
  <c r="P59" i="5" s="1"/>
  <c r="O43" i="5"/>
  <c r="P43" i="5" s="1"/>
  <c r="M43" i="5"/>
  <c r="N43" i="5" s="1"/>
  <c r="O27" i="5"/>
  <c r="P27" i="5" s="1"/>
  <c r="M27" i="5"/>
  <c r="N27" i="5" s="1"/>
  <c r="P20" i="10"/>
  <c r="N20" i="10"/>
  <c r="K94" i="8" a="1"/>
  <c r="K94" i="8" s="1"/>
  <c r="O25" i="14"/>
  <c r="P25" i="14" s="1"/>
  <c r="M25" i="14"/>
  <c r="N25" i="14" s="1"/>
  <c r="P66" i="5"/>
  <c r="O66" i="5"/>
  <c r="M66" i="5"/>
  <c r="N66" i="5" s="1"/>
  <c r="O42" i="5"/>
  <c r="M42" i="5"/>
  <c r="N42" i="5" s="1"/>
  <c r="P42" i="5"/>
  <c r="N64" i="5"/>
  <c r="P64" i="5"/>
  <c r="M56" i="5"/>
  <c r="P56" i="5"/>
  <c r="N56" i="5"/>
  <c r="O56" i="5"/>
  <c r="N48" i="5"/>
  <c r="M48" i="5"/>
  <c r="O48" i="5"/>
  <c r="P48" i="5" s="1"/>
  <c r="O40" i="5"/>
  <c r="P40" i="5" s="1"/>
  <c r="M40" i="5"/>
  <c r="N40" i="5" s="1"/>
  <c r="P32" i="5"/>
  <c r="O32" i="5"/>
  <c r="M32" i="5"/>
  <c r="N32" i="5" s="1"/>
  <c r="O24" i="5"/>
  <c r="P24" i="5" s="1"/>
  <c r="N24" i="5"/>
  <c r="M24" i="5"/>
  <c r="O25" i="10"/>
  <c r="M25" i="10"/>
  <c r="N25" i="10" s="1"/>
  <c r="P25" i="10"/>
  <c r="P28" i="9"/>
  <c r="N28" i="9"/>
  <c r="P20" i="9"/>
  <c r="N20" i="9"/>
  <c r="O21" i="14"/>
  <c r="P21" i="14" s="1"/>
  <c r="M21" i="14"/>
  <c r="N21" i="14" s="1"/>
  <c r="N28" i="14"/>
  <c r="P28" i="14"/>
  <c r="L96" i="8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9" i="8" a="1"/>
  <c r="J89" i="8" s="1"/>
  <c r="J90" i="8" a="1"/>
  <c r="J90" i="8" s="1"/>
  <c r="J91" i="8" a="1"/>
  <c r="J91" i="8" s="1"/>
  <c r="J100" i="8" a="1"/>
  <c r="J100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5" i="8" a="1"/>
  <c r="J85" i="8" s="1"/>
  <c r="J84" i="8" a="1"/>
  <c r="J84" i="8" s="1"/>
  <c r="C13" i="7"/>
  <c r="H13" i="7" s="1"/>
  <c r="J13" i="7" s="1"/>
  <c r="D13" i="7" l="1"/>
  <c r="I13" i="7" s="1"/>
  <c r="K13" i="7" s="1"/>
  <c r="O16" i="9" l="1"/>
  <c r="O16" i="10"/>
  <c r="O16" i="6"/>
  <c r="J17" i="9"/>
  <c r="T16" i="9"/>
  <c r="M16" i="9"/>
  <c r="J16" i="9"/>
  <c r="J17" i="10"/>
  <c r="T16" i="10"/>
  <c r="J16" i="10"/>
  <c r="O17" i="9" l="1"/>
  <c r="P17" i="9" s="1"/>
  <c r="M17" i="9"/>
  <c r="N17" i="9" s="1"/>
  <c r="O17" i="10"/>
  <c r="P17" i="10" s="1"/>
  <c r="M17" i="10"/>
  <c r="N17" i="10" s="1"/>
  <c r="P16" i="9"/>
  <c r="N16" i="9"/>
  <c r="M16" i="10"/>
  <c r="N16" i="10" s="1"/>
  <c r="P16" i="10"/>
  <c r="T16" i="5"/>
  <c r="J74" i="5"/>
  <c r="J73" i="5"/>
  <c r="J72" i="5"/>
  <c r="J71" i="5"/>
  <c r="J70" i="5"/>
  <c r="J69" i="5"/>
  <c r="J68" i="5"/>
  <c r="J20" i="5"/>
  <c r="J19" i="5"/>
  <c r="J18" i="5"/>
  <c r="J17" i="5"/>
  <c r="J16" i="5"/>
  <c r="O17" i="5" l="1"/>
  <c r="P17" i="5" s="1"/>
  <c r="M17" i="5"/>
  <c r="N17" i="5" s="1"/>
  <c r="O18" i="5"/>
  <c r="P18" i="5" s="1"/>
  <c r="M18" i="5"/>
  <c r="N18" i="5" s="1"/>
  <c r="O73" i="5"/>
  <c r="P73" i="5" s="1"/>
  <c r="M73" i="5"/>
  <c r="N73" i="5" s="1"/>
  <c r="O74" i="5"/>
  <c r="P74" i="5" s="1"/>
  <c r="N74" i="5"/>
  <c r="M74" i="5"/>
  <c r="O16" i="5"/>
  <c r="O20" i="5"/>
  <c r="P20" i="5" s="1"/>
  <c r="N20" i="5"/>
  <c r="M20" i="5"/>
  <c r="M70" i="5"/>
  <c r="N70" i="5" s="1"/>
  <c r="O70" i="5"/>
  <c r="P70" i="5" s="1"/>
  <c r="O71" i="5"/>
  <c r="P71" i="5" s="1"/>
  <c r="N71" i="5"/>
  <c r="M71" i="5"/>
  <c r="P72" i="5"/>
  <c r="O72" i="5"/>
  <c r="M72" i="5"/>
  <c r="N72" i="5" s="1"/>
  <c r="O19" i="5"/>
  <c r="P19" i="5" s="1"/>
  <c r="M19" i="5"/>
  <c r="N19" i="5" s="1"/>
  <c r="O68" i="5"/>
  <c r="P68" i="5" s="1"/>
  <c r="M68" i="5"/>
  <c r="N68" i="5" s="1"/>
  <c r="M69" i="5"/>
  <c r="N69" i="5" s="1"/>
  <c r="O69" i="5"/>
  <c r="P69" i="5" s="1"/>
  <c r="L4" i="8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12" i="7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T16" i="6"/>
  <c r="P16" i="6"/>
  <c r="M16" i="6"/>
  <c r="P16" i="5"/>
  <c r="L31" i="3"/>
  <c r="S31" i="3" s="1"/>
  <c r="T31" i="3" s="1"/>
  <c r="M31" i="3"/>
  <c r="L28" i="3"/>
  <c r="S28" i="3" s="1"/>
  <c r="T28" i="3" s="1"/>
  <c r="M25" i="3"/>
  <c r="L24" i="3"/>
  <c r="S24" i="3" s="1"/>
  <c r="T24" i="3" s="1"/>
  <c r="M21" i="3"/>
  <c r="L21" i="3"/>
  <c r="L20" i="3"/>
  <c r="S20" i="3" s="1"/>
  <c r="T20" i="3" s="1"/>
  <c r="L19" i="3"/>
  <c r="S19" i="3" s="1"/>
  <c r="T19" i="3" s="1"/>
  <c r="L18" i="3"/>
  <c r="S18" i="3" s="1"/>
  <c r="T18" i="3" s="1"/>
  <c r="M17" i="3"/>
  <c r="L17" i="3"/>
  <c r="S17" i="3" s="1"/>
  <c r="T17" i="3" s="1"/>
  <c r="M16" i="3"/>
  <c r="B4" i="13"/>
  <c r="B3" i="13"/>
  <c r="E17" i="13" l="1"/>
  <c r="E18" i="13"/>
  <c r="Q25" i="3"/>
  <c r="R25" i="3" s="1"/>
  <c r="Q31" i="3"/>
  <c r="R31" i="3" s="1"/>
  <c r="U31" i="3" a="1"/>
  <c r="U31" i="3" s="1"/>
  <c r="V31" i="3" s="1"/>
  <c r="W31" i="3" s="1"/>
  <c r="O31" i="3" s="1"/>
  <c r="E16" i="13"/>
  <c r="E15" i="13"/>
  <c r="E14" i="13"/>
  <c r="E13" i="13"/>
  <c r="S21" i="3"/>
  <c r="T21" i="3" s="1"/>
  <c r="Q21" i="3"/>
  <c r="R21" i="3" s="1"/>
  <c r="Q17" i="3"/>
  <c r="R17" i="3" s="1"/>
  <c r="N17" i="3"/>
  <c r="E4" i="13"/>
  <c r="F5" i="13" s="1"/>
  <c r="E6" i="13"/>
  <c r="F7" i="13" s="1"/>
  <c r="E7" i="13"/>
  <c r="F8" i="13" s="1"/>
  <c r="E5" i="13"/>
  <c r="F6" i="13" s="1"/>
  <c r="C10" i="7"/>
  <c r="H10" i="7" s="1"/>
  <c r="J10" i="7" s="1"/>
  <c r="N16" i="6"/>
  <c r="N16" i="5"/>
  <c r="L27" i="3"/>
  <c r="S27" i="3" s="1"/>
  <c r="T27" i="3" s="1"/>
  <c r="M27" i="3"/>
  <c r="L25" i="3"/>
  <c r="X16" i="3"/>
  <c r="M28" i="3"/>
  <c r="M29" i="3"/>
  <c r="L29" i="3"/>
  <c r="Q16" i="3"/>
  <c r="L23" i="3"/>
  <c r="S23" i="3" s="1"/>
  <c r="T23" i="3" s="1"/>
  <c r="M23" i="3"/>
  <c r="N31" i="3"/>
  <c r="M18" i="3"/>
  <c r="M19" i="3"/>
  <c r="M20" i="3"/>
  <c r="M22" i="3"/>
  <c r="L30" i="3"/>
  <c r="S30" i="3" s="1"/>
  <c r="T30" i="3" s="1"/>
  <c r="N21" i="3"/>
  <c r="L22" i="3"/>
  <c r="S22" i="3" s="1"/>
  <c r="T22" i="3" s="1"/>
  <c r="M30" i="3"/>
  <c r="L16" i="3"/>
  <c r="S16" i="3" s="1"/>
  <c r="M24" i="3"/>
  <c r="M34" i="2"/>
  <c r="M17" i="2"/>
  <c r="L17" i="2"/>
  <c r="L34" i="2"/>
  <c r="S34" i="2" s="1"/>
  <c r="T34" i="2" s="1"/>
  <c r="V16" i="5" l="1"/>
  <c r="C10" i="5" s="1"/>
  <c r="C12" i="5"/>
  <c r="U22" i="3" a="1"/>
  <c r="U22" i="3" s="1"/>
  <c r="V22" i="3" s="1"/>
  <c r="W22" i="3" s="1"/>
  <c r="O22" i="3" s="1"/>
  <c r="Q22" i="3"/>
  <c r="R22" i="3" s="1"/>
  <c r="S29" i="3"/>
  <c r="T29" i="3" s="1"/>
  <c r="Q17" i="2"/>
  <c r="R17" i="2" s="1"/>
  <c r="U17" i="2" a="1"/>
  <c r="U17" i="2" s="1"/>
  <c r="V17" i="2" s="1"/>
  <c r="W17" i="2" s="1"/>
  <c r="O17" i="2" s="1"/>
  <c r="U20" i="3" a="1"/>
  <c r="U20" i="3" s="1"/>
  <c r="V20" i="3" s="1"/>
  <c r="W20" i="3" s="1"/>
  <c r="O20" i="3" s="1"/>
  <c r="Q20" i="3"/>
  <c r="R20" i="3" s="1"/>
  <c r="Q16" i="6" a="1"/>
  <c r="Q16" i="6" s="1"/>
  <c r="R16" i="6" s="1"/>
  <c r="S16" i="6" s="1"/>
  <c r="Q46" i="5" a="1"/>
  <c r="Q46" i="5" s="1"/>
  <c r="R46" i="5" s="1"/>
  <c r="S46" i="5" s="1"/>
  <c r="K46" i="5" s="1"/>
  <c r="H52" i="8" s="1" a="1"/>
  <c r="H52" i="8" s="1"/>
  <c r="Q18" i="9" a="1"/>
  <c r="Q18" i="9" s="1"/>
  <c r="R18" i="9" s="1"/>
  <c r="S18" i="9" s="1"/>
  <c r="Q24" i="9" a="1"/>
  <c r="Q24" i="9" s="1"/>
  <c r="R24" i="9" s="1"/>
  <c r="S24" i="9" s="1"/>
  <c r="Q24" i="14" a="1"/>
  <c r="Q24" i="14" s="1"/>
  <c r="R24" i="14" s="1"/>
  <c r="S24" i="14" s="1"/>
  <c r="Q25" i="9" a="1"/>
  <c r="Q25" i="9" s="1"/>
  <c r="R25" i="9" s="1"/>
  <c r="S25" i="9" s="1"/>
  <c r="Q18" i="14" a="1"/>
  <c r="Q18" i="14" s="1"/>
  <c r="R18" i="14" s="1"/>
  <c r="S18" i="14" s="1"/>
  <c r="Q34" i="5" a="1"/>
  <c r="Q34" i="5" s="1"/>
  <c r="R34" i="5" s="1"/>
  <c r="S34" i="5" s="1"/>
  <c r="K34" i="5" s="1"/>
  <c r="Q19" i="10" a="1"/>
  <c r="Q19" i="10" s="1"/>
  <c r="R19" i="10" s="1"/>
  <c r="S19" i="10" s="1"/>
  <c r="K19" i="10" s="1"/>
  <c r="J78" i="8" s="1" a="1"/>
  <c r="J78" i="8" s="1"/>
  <c r="Q49" i="5" a="1"/>
  <c r="Q49" i="5" s="1"/>
  <c r="R49" i="5" s="1"/>
  <c r="S49" i="5" s="1"/>
  <c r="K49" i="5" s="1"/>
  <c r="H56" i="8" s="1" a="1"/>
  <c r="H56" i="8" s="1"/>
  <c r="Q33" i="5" a="1"/>
  <c r="Q33" i="5" s="1"/>
  <c r="R33" i="5" s="1"/>
  <c r="S33" i="5" s="1"/>
  <c r="K33" i="5" s="1"/>
  <c r="H34" i="8" s="1" a="1"/>
  <c r="H34" i="8" s="1"/>
  <c r="Q26" i="10" a="1"/>
  <c r="Q26" i="10" s="1"/>
  <c r="R26" i="10" s="1"/>
  <c r="S26" i="10" s="1"/>
  <c r="Q22" i="10" a="1"/>
  <c r="Q22" i="10" s="1"/>
  <c r="R22" i="10" s="1"/>
  <c r="S22" i="10" s="1"/>
  <c r="Q56" i="5" a="1"/>
  <c r="Q56" i="5" s="1"/>
  <c r="R56" i="5" s="1"/>
  <c r="S56" i="5" s="1"/>
  <c r="K56" i="5" s="1"/>
  <c r="Q50" i="5" a="1"/>
  <c r="Q50" i="5" s="1"/>
  <c r="R50" i="5" s="1"/>
  <c r="S50" i="5" s="1"/>
  <c r="K50" i="5" s="1"/>
  <c r="Q45" i="5" a="1"/>
  <c r="Q45" i="5" s="1"/>
  <c r="R45" i="5" s="1"/>
  <c r="S45" i="5" s="1"/>
  <c r="K45" i="5" s="1"/>
  <c r="H51" i="8" s="1" a="1"/>
  <c r="H51" i="8" s="1"/>
  <c r="Q63" i="5" a="1"/>
  <c r="Q63" i="5" s="1"/>
  <c r="R63" i="5" s="1"/>
  <c r="S63" i="5" s="1"/>
  <c r="K63" i="5" s="1"/>
  <c r="H76" i="8" s="1" a="1"/>
  <c r="H76" i="8" s="1"/>
  <c r="Q39" i="5" a="1"/>
  <c r="Q39" i="5" s="1"/>
  <c r="R39" i="5" s="1"/>
  <c r="S39" i="5" s="1"/>
  <c r="K39" i="5" s="1"/>
  <c r="H44" i="8" s="1" a="1"/>
  <c r="H44" i="8" s="1"/>
  <c r="Q38" i="5" a="1"/>
  <c r="Q38" i="5" s="1"/>
  <c r="R38" i="5" s="1"/>
  <c r="S38" i="5" s="1"/>
  <c r="K38" i="5" s="1"/>
  <c r="H43" i="8" s="1" a="1"/>
  <c r="H43" i="8" s="1"/>
  <c r="Q37" i="5" a="1"/>
  <c r="Q37" i="5" s="1"/>
  <c r="R37" i="5" s="1"/>
  <c r="S37" i="5" s="1"/>
  <c r="K37" i="5" s="1"/>
  <c r="H42" i="8" s="1" a="1"/>
  <c r="H42" i="8" s="1"/>
  <c r="Q36" i="5" a="1"/>
  <c r="Q36" i="5" s="1"/>
  <c r="R36" i="5" s="1"/>
  <c r="S36" i="5" s="1"/>
  <c r="K36" i="5" s="1"/>
  <c r="Q28" i="10" a="1"/>
  <c r="Q28" i="10" s="1"/>
  <c r="R28" i="10" s="1"/>
  <c r="S28" i="10" s="1"/>
  <c r="Q47" i="5" a="1"/>
  <c r="Q47" i="5" s="1"/>
  <c r="R47" i="5" s="1"/>
  <c r="S47" i="5" s="1"/>
  <c r="K47" i="5" s="1"/>
  <c r="Q19" i="9" a="1"/>
  <c r="Q19" i="9" s="1"/>
  <c r="R19" i="9" s="1"/>
  <c r="S19" i="9" s="1"/>
  <c r="Q22" i="5" a="1"/>
  <c r="Q22" i="5" s="1"/>
  <c r="R22" i="5" s="1"/>
  <c r="S22" i="5" s="1"/>
  <c r="K22" i="5" s="1"/>
  <c r="H18" i="8" s="1" a="1"/>
  <c r="H18" i="8" s="1"/>
  <c r="Q59" i="5" a="1"/>
  <c r="Q59" i="5" s="1"/>
  <c r="R59" i="5" s="1"/>
  <c r="S59" i="5" s="1"/>
  <c r="K59" i="5" s="1"/>
  <c r="H72" i="8" s="1" a="1"/>
  <c r="H72" i="8" s="1"/>
  <c r="Q27" i="5" a="1"/>
  <c r="Q27" i="5" s="1"/>
  <c r="R27" i="5" s="1"/>
  <c r="S27" i="5" s="1"/>
  <c r="K27" i="5" s="1"/>
  <c r="H27" i="8" s="1" a="1"/>
  <c r="H27" i="8" s="1"/>
  <c r="Q28" i="9" a="1"/>
  <c r="Q28" i="9" s="1"/>
  <c r="R28" i="9" s="1"/>
  <c r="S28" i="9" s="1"/>
  <c r="Q27" i="9" a="1"/>
  <c r="Q27" i="9" s="1"/>
  <c r="R27" i="9" s="1"/>
  <c r="S27" i="9" s="1"/>
  <c r="Q17" i="14" a="1"/>
  <c r="Q17" i="14" s="1"/>
  <c r="R17" i="14" s="1"/>
  <c r="S17" i="14" s="1"/>
  <c r="Q24" i="10" a="1"/>
  <c r="Q24" i="10" s="1"/>
  <c r="R24" i="10" s="1"/>
  <c r="S24" i="10" s="1"/>
  <c r="Q26" i="5" a="1"/>
  <c r="Q26" i="5" s="1"/>
  <c r="R26" i="5" s="1"/>
  <c r="S26" i="5" s="1"/>
  <c r="K26" i="5" s="1"/>
  <c r="Q18" i="10" a="1"/>
  <c r="Q18" i="10" s="1"/>
  <c r="R18" i="10" s="1"/>
  <c r="S18" i="10" s="1"/>
  <c r="Q32" i="5" a="1"/>
  <c r="Q32" i="5" s="1"/>
  <c r="R32" i="5" s="1"/>
  <c r="S32" i="5" s="1"/>
  <c r="K32" i="5" s="1"/>
  <c r="H33" i="8" s="1" a="1"/>
  <c r="H33" i="8" s="1"/>
  <c r="Q62" i="5" a="1"/>
  <c r="Q62" i="5" s="1"/>
  <c r="R62" i="5" s="1"/>
  <c r="S62" i="5" s="1"/>
  <c r="K62" i="5" s="1"/>
  <c r="H75" i="8" s="1" a="1"/>
  <c r="H75" i="8" s="1"/>
  <c r="Q30" i="5" a="1"/>
  <c r="Q30" i="5" s="1"/>
  <c r="R30" i="5" s="1"/>
  <c r="S30" i="5" s="1"/>
  <c r="K30" i="5" s="1"/>
  <c r="H31" i="8" s="1" a="1"/>
  <c r="H31" i="8" s="1"/>
  <c r="Q51" i="5" a="1"/>
  <c r="Q51" i="5" s="1"/>
  <c r="R51" i="5" s="1"/>
  <c r="S51" i="5" s="1"/>
  <c r="K51" i="5" s="1"/>
  <c r="H59" i="8" s="1" a="1"/>
  <c r="H59" i="8" s="1"/>
  <c r="Q19" i="14" a="1"/>
  <c r="Q19" i="14" s="1"/>
  <c r="R19" i="14" s="1"/>
  <c r="S19" i="14" s="1"/>
  <c r="Q65" i="5" a="1"/>
  <c r="Q65" i="5" s="1"/>
  <c r="R65" i="5" s="1"/>
  <c r="S65" i="5" s="1"/>
  <c r="K65" i="5" s="1"/>
  <c r="H83" i="8" s="1" a="1"/>
  <c r="H83" i="8" s="1"/>
  <c r="Q20" i="14" a="1"/>
  <c r="Q20" i="14" s="1"/>
  <c r="R20" i="14" s="1"/>
  <c r="S20" i="14" s="1"/>
  <c r="Q60" i="5" a="1"/>
  <c r="Q60" i="5" s="1"/>
  <c r="R60" i="5" s="1"/>
  <c r="S60" i="5" s="1"/>
  <c r="K60" i="5" s="1"/>
  <c r="H73" i="8" s="1" a="1"/>
  <c r="H73" i="8" s="1"/>
  <c r="Q25" i="14" a="1"/>
  <c r="Q25" i="14" s="1"/>
  <c r="R25" i="14" s="1"/>
  <c r="S25" i="14" s="1"/>
  <c r="Q64" i="5" a="1"/>
  <c r="Q64" i="5" s="1"/>
  <c r="R64" i="5" s="1"/>
  <c r="S64" i="5" s="1"/>
  <c r="Q55" i="5" a="1"/>
  <c r="Q55" i="5" s="1"/>
  <c r="R55" i="5" s="1"/>
  <c r="S55" i="5" s="1"/>
  <c r="K55" i="5" s="1"/>
  <c r="H63" i="8" s="1" a="1"/>
  <c r="H63" i="8" s="1"/>
  <c r="Q58" i="5" a="1"/>
  <c r="Q58" i="5" s="1"/>
  <c r="R58" i="5" s="1"/>
  <c r="S58" i="5" s="1"/>
  <c r="K58" i="5" s="1"/>
  <c r="Q28" i="14" a="1"/>
  <c r="Q28" i="14" s="1"/>
  <c r="R28" i="14" s="1"/>
  <c r="S28" i="14" s="1"/>
  <c r="Q26" i="9" a="1"/>
  <c r="Q26" i="9" s="1"/>
  <c r="R26" i="9" s="1"/>
  <c r="S26" i="9" s="1"/>
  <c r="Q16" i="14" a="1"/>
  <c r="Q16" i="14" s="1"/>
  <c r="R16" i="14" s="1"/>
  <c r="S16" i="14" s="1"/>
  <c r="Q43" i="5" a="1"/>
  <c r="Q43" i="5" s="1"/>
  <c r="R43" i="5" s="1"/>
  <c r="S43" i="5" s="1"/>
  <c r="K43" i="5" s="1"/>
  <c r="H49" i="8" s="1" a="1"/>
  <c r="H49" i="8" s="1"/>
  <c r="Q21" i="10" a="1"/>
  <c r="Q21" i="10" s="1"/>
  <c r="R21" i="10" s="1"/>
  <c r="S21" i="10" s="1"/>
  <c r="K21" i="10" s="1"/>
  <c r="J81" i="8" s="1" a="1"/>
  <c r="J81" i="8" s="1"/>
  <c r="Q21" i="5" a="1"/>
  <c r="Q21" i="5" s="1"/>
  <c r="R21" i="5" s="1"/>
  <c r="S21" i="5" s="1"/>
  <c r="K21" i="5" s="1"/>
  <c r="Q52" i="5" a="1"/>
  <c r="Q52" i="5" s="1"/>
  <c r="R52" i="5" s="1"/>
  <c r="S52" i="5" s="1"/>
  <c r="K52" i="5" s="1"/>
  <c r="H60" i="8" s="1" a="1"/>
  <c r="H60" i="8" s="1"/>
  <c r="Q26" i="14" a="1"/>
  <c r="Q26" i="14" s="1"/>
  <c r="R26" i="14" s="1"/>
  <c r="S26" i="14" s="1"/>
  <c r="Q27" i="10" a="1"/>
  <c r="Q27" i="10" s="1"/>
  <c r="R27" i="10" s="1"/>
  <c r="S27" i="10" s="1"/>
  <c r="K27" i="10" s="1"/>
  <c r="J95" i="8" s="1" a="1"/>
  <c r="J95" i="8" s="1"/>
  <c r="Q41" i="5" a="1"/>
  <c r="Q41" i="5" s="1"/>
  <c r="R41" i="5" s="1"/>
  <c r="S41" i="5" s="1"/>
  <c r="K41" i="5" s="1"/>
  <c r="H47" i="8" s="1" a="1"/>
  <c r="H47" i="8" s="1"/>
  <c r="Q25" i="5" a="1"/>
  <c r="Q25" i="5" s="1"/>
  <c r="R25" i="5" s="1"/>
  <c r="S25" i="5" s="1"/>
  <c r="K25" i="5" s="1"/>
  <c r="H24" i="8" s="1" a="1"/>
  <c r="H24" i="8" s="1"/>
  <c r="Q42" i="5" a="1"/>
  <c r="Q42" i="5" s="1"/>
  <c r="R42" i="5" s="1"/>
  <c r="S42" i="5" s="1"/>
  <c r="K42" i="5" s="1"/>
  <c r="H48" i="8" s="1" a="1"/>
  <c r="H48" i="8" s="1"/>
  <c r="Q20" i="9" a="1"/>
  <c r="Q20" i="9" s="1"/>
  <c r="R20" i="9" s="1"/>
  <c r="S20" i="9" s="1"/>
  <c r="Q22" i="14" a="1"/>
  <c r="Q22" i="14" s="1"/>
  <c r="R22" i="14" s="1"/>
  <c r="S22" i="14" s="1"/>
  <c r="Q21" i="9" a="1"/>
  <c r="Q21" i="9" s="1"/>
  <c r="R21" i="9" s="1"/>
  <c r="S21" i="9" s="1"/>
  <c r="K21" i="9" s="1"/>
  <c r="L81" i="8" s="1" a="1"/>
  <c r="L81" i="8" s="1"/>
  <c r="Q28" i="5" a="1"/>
  <c r="Q28" i="5" s="1"/>
  <c r="R28" i="5" s="1"/>
  <c r="S28" i="5" s="1"/>
  <c r="K28" i="5" s="1"/>
  <c r="H28" i="8" s="1" a="1"/>
  <c r="H28" i="8" s="1"/>
  <c r="Q44" i="5" a="1"/>
  <c r="Q44" i="5" s="1"/>
  <c r="R44" i="5" s="1"/>
  <c r="S44" i="5" s="1"/>
  <c r="K44" i="5" s="1"/>
  <c r="H50" i="8" s="1" a="1"/>
  <c r="H50" i="8" s="1"/>
  <c r="Q21" i="14" a="1"/>
  <c r="Q21" i="14" s="1"/>
  <c r="R21" i="14" s="1"/>
  <c r="S21" i="14" s="1"/>
  <c r="K21" i="14" s="1"/>
  <c r="K81" i="8" s="1" a="1"/>
  <c r="K81" i="8" s="1"/>
  <c r="Q61" i="5" a="1"/>
  <c r="Q61" i="5" s="1"/>
  <c r="R61" i="5" s="1"/>
  <c r="S61" i="5" s="1"/>
  <c r="K61" i="5" s="1"/>
  <c r="H74" i="8" s="1" a="1"/>
  <c r="H74" i="8" s="1"/>
  <c r="Q31" i="5" a="1"/>
  <c r="Q31" i="5" s="1"/>
  <c r="R31" i="5" s="1"/>
  <c r="S31" i="5" s="1"/>
  <c r="K31" i="5" s="1"/>
  <c r="H32" i="8" s="1" a="1"/>
  <c r="H32" i="8" s="1"/>
  <c r="Q53" i="5" a="1"/>
  <c r="Q53" i="5" s="1"/>
  <c r="R53" i="5" s="1"/>
  <c r="S53" i="5" s="1"/>
  <c r="K53" i="5" s="1"/>
  <c r="H61" i="8" s="1" a="1"/>
  <c r="H61" i="8" s="1"/>
  <c r="Q35" i="5" a="1"/>
  <c r="Q35" i="5" s="1"/>
  <c r="R35" i="5" s="1"/>
  <c r="S35" i="5" s="1"/>
  <c r="K35" i="5" s="1"/>
  <c r="H38" i="8" s="1" a="1"/>
  <c r="H38" i="8" s="1"/>
  <c r="Q23" i="9" a="1"/>
  <c r="Q23" i="9" s="1"/>
  <c r="R23" i="9" s="1"/>
  <c r="S23" i="9" s="1"/>
  <c r="Q22" i="9" a="1"/>
  <c r="Q22" i="9" s="1"/>
  <c r="R22" i="9" s="1"/>
  <c r="S22" i="9" s="1"/>
  <c r="Q27" i="14" a="1"/>
  <c r="Q27" i="14" s="1"/>
  <c r="R27" i="14" s="1"/>
  <c r="S27" i="14" s="1"/>
  <c r="Q23" i="14" a="1"/>
  <c r="Q23" i="14" s="1"/>
  <c r="R23" i="14" s="1"/>
  <c r="S23" i="14" s="1"/>
  <c r="K23" i="14" s="1"/>
  <c r="K86" i="8" s="1" a="1"/>
  <c r="K86" i="8" s="1"/>
  <c r="Q29" i="5" a="1"/>
  <c r="Q29" i="5" s="1"/>
  <c r="R29" i="5" s="1"/>
  <c r="S29" i="5" s="1"/>
  <c r="K29" i="5" s="1"/>
  <c r="Q20" i="10" a="1"/>
  <c r="Q20" i="10" s="1"/>
  <c r="R20" i="10" s="1"/>
  <c r="S20" i="10" s="1"/>
  <c r="Q48" i="5" a="1"/>
  <c r="Q48" i="5" s="1"/>
  <c r="R48" i="5" s="1"/>
  <c r="S48" i="5" s="1"/>
  <c r="K48" i="5" s="1"/>
  <c r="H55" i="8" s="1" a="1"/>
  <c r="H55" i="8" s="1"/>
  <c r="Q40" i="5" a="1"/>
  <c r="Q40" i="5" s="1"/>
  <c r="R40" i="5" s="1"/>
  <c r="S40" i="5" s="1"/>
  <c r="K40" i="5" s="1"/>
  <c r="Q24" i="5" a="1"/>
  <c r="Q24" i="5" s="1"/>
  <c r="R24" i="5" s="1"/>
  <c r="S24" i="5" s="1"/>
  <c r="K24" i="5" s="1"/>
  <c r="Q23" i="10" a="1"/>
  <c r="Q23" i="10" s="1"/>
  <c r="R23" i="10" s="1"/>
  <c r="S23" i="10" s="1"/>
  <c r="K23" i="10" s="1"/>
  <c r="J86" i="8" s="1" a="1"/>
  <c r="J86" i="8" s="1"/>
  <c r="Q67" i="5" a="1"/>
  <c r="Q67" i="5" s="1"/>
  <c r="R67" i="5" s="1"/>
  <c r="S67" i="5" s="1"/>
  <c r="Q57" i="5" a="1"/>
  <c r="Q57" i="5" s="1"/>
  <c r="R57" i="5" s="1"/>
  <c r="S57" i="5" s="1"/>
  <c r="K57" i="5" s="1"/>
  <c r="Q23" i="5" a="1"/>
  <c r="Q23" i="5" s="1"/>
  <c r="R23" i="5" s="1"/>
  <c r="S23" i="5" s="1"/>
  <c r="K23" i="5" s="1"/>
  <c r="Q66" i="5" a="1"/>
  <c r="Q66" i="5" s="1"/>
  <c r="R66" i="5" s="1"/>
  <c r="S66" i="5" s="1"/>
  <c r="K66" i="5" s="1"/>
  <c r="H84" i="8" s="1" a="1"/>
  <c r="H84" i="8" s="1"/>
  <c r="Q25" i="10" a="1"/>
  <c r="Q25" i="10" s="1"/>
  <c r="R25" i="10" s="1"/>
  <c r="S25" i="10" s="1"/>
  <c r="K25" i="10" s="1"/>
  <c r="J88" i="8" s="1" a="1"/>
  <c r="J88" i="8" s="1"/>
  <c r="Q54" i="5" a="1"/>
  <c r="Q54" i="5" s="1"/>
  <c r="R54" i="5" s="1"/>
  <c r="S54" i="5" s="1"/>
  <c r="K54" i="5" s="1"/>
  <c r="H62" i="8" s="1" a="1"/>
  <c r="H62" i="8" s="1"/>
  <c r="Q17" i="10" a="1"/>
  <c r="Q17" i="10" s="1"/>
  <c r="R17" i="10" s="1"/>
  <c r="S17" i="10" s="1"/>
  <c r="K17" i="10" s="1"/>
  <c r="Q16" i="9" a="1"/>
  <c r="Q16" i="9" s="1"/>
  <c r="R16" i="9" s="1"/>
  <c r="S16" i="9" s="1"/>
  <c r="Q17" i="9" a="1"/>
  <c r="Q17" i="9" s="1"/>
  <c r="R17" i="9" s="1"/>
  <c r="S17" i="9" s="1"/>
  <c r="Q16" i="10" a="1"/>
  <c r="Q16" i="10" s="1"/>
  <c r="R16" i="10" s="1"/>
  <c r="S16" i="10" s="1"/>
  <c r="Q74" i="5" a="1"/>
  <c r="Q74" i="5" s="1"/>
  <c r="R74" i="5" s="1"/>
  <c r="S74" i="5" s="1"/>
  <c r="K74" i="5" s="1"/>
  <c r="H100" i="8" s="1" a="1"/>
  <c r="H100" i="8" s="1"/>
  <c r="Q20" i="5" a="1"/>
  <c r="Q20" i="5" s="1"/>
  <c r="R20" i="5" s="1"/>
  <c r="S20" i="5" s="1"/>
  <c r="K20" i="5" s="1"/>
  <c r="Q72" i="5" a="1"/>
  <c r="Q72" i="5" s="1"/>
  <c r="R72" i="5" s="1"/>
  <c r="S72" i="5" s="1"/>
  <c r="K72" i="5" s="1"/>
  <c r="H98" i="8" s="1" a="1"/>
  <c r="H98" i="8" s="1"/>
  <c r="Q17" i="5" a="1"/>
  <c r="Q17" i="5" s="1"/>
  <c r="R17" i="5" s="1"/>
  <c r="S17" i="5" s="1"/>
  <c r="K17" i="5" s="1"/>
  <c r="Q73" i="5" a="1"/>
  <c r="Q73" i="5" s="1"/>
  <c r="R73" i="5" s="1"/>
  <c r="S73" i="5" s="1"/>
  <c r="K73" i="5" s="1"/>
  <c r="H99" i="8" s="1" a="1"/>
  <c r="H99" i="8" s="1"/>
  <c r="Q68" i="5" a="1"/>
  <c r="Q68" i="5" s="1"/>
  <c r="R68" i="5" s="1"/>
  <c r="S68" i="5" s="1"/>
  <c r="K68" i="5" s="1"/>
  <c r="Q18" i="5" a="1"/>
  <c r="Q18" i="5" s="1"/>
  <c r="R18" i="5" s="1"/>
  <c r="S18" i="5" s="1"/>
  <c r="K18" i="5" s="1"/>
  <c r="Q71" i="5" a="1"/>
  <c r="Q71" i="5" s="1"/>
  <c r="R71" i="5" s="1"/>
  <c r="S71" i="5" s="1"/>
  <c r="K71" i="5" s="1"/>
  <c r="H97" i="8" s="1" a="1"/>
  <c r="H97" i="8" s="1"/>
  <c r="Q16" i="5" a="1"/>
  <c r="Q16" i="5" s="1"/>
  <c r="R16" i="5" s="1"/>
  <c r="S16" i="5" s="1"/>
  <c r="K16" i="5" s="1"/>
  <c r="Q70" i="5" a="1"/>
  <c r="Q70" i="5" s="1"/>
  <c r="R70" i="5" s="1"/>
  <c r="S70" i="5" s="1"/>
  <c r="K70" i="5" s="1"/>
  <c r="Q19" i="5" a="1"/>
  <c r="Q19" i="5" s="1"/>
  <c r="R19" i="5" s="1"/>
  <c r="S19" i="5" s="1"/>
  <c r="K19" i="5" s="1"/>
  <c r="Q69" i="5" a="1"/>
  <c r="Q69" i="5" s="1"/>
  <c r="R69" i="5" s="1"/>
  <c r="S69" i="5" s="1"/>
  <c r="K69" i="5" s="1"/>
  <c r="H93" i="8" s="1" a="1"/>
  <c r="H93" i="8" s="1"/>
  <c r="U17" i="3" a="1"/>
  <c r="U17" i="3" s="1"/>
  <c r="V17" i="3" s="1"/>
  <c r="W17" i="3" s="1"/>
  <c r="O17" i="3" s="1"/>
  <c r="U25" i="3" a="1"/>
  <c r="U25" i="3" s="1"/>
  <c r="V25" i="3" s="1"/>
  <c r="W25" i="3" s="1"/>
  <c r="O25" i="3" s="1"/>
  <c r="Q34" i="2"/>
  <c r="R34" i="2" s="1"/>
  <c r="U34" i="2" a="1"/>
  <c r="U34" i="2" s="1"/>
  <c r="V34" i="2" s="1"/>
  <c r="W34" i="2" s="1"/>
  <c r="O34" i="2" s="1"/>
  <c r="Q29" i="3"/>
  <c r="R29" i="3" s="1"/>
  <c r="U29" i="3" a="1"/>
  <c r="U29" i="3" s="1"/>
  <c r="V29" i="3" s="1"/>
  <c r="W29" i="3" s="1"/>
  <c r="O29" i="3" s="1"/>
  <c r="U19" i="3" a="1"/>
  <c r="U19" i="3" s="1"/>
  <c r="V19" i="3" s="1"/>
  <c r="W19" i="3" s="1"/>
  <c r="O19" i="3" s="1"/>
  <c r="Q19" i="3"/>
  <c r="R19" i="3"/>
  <c r="U30" i="3" a="1"/>
  <c r="U30" i="3" s="1"/>
  <c r="V30" i="3" s="1"/>
  <c r="W30" i="3" s="1"/>
  <c r="O30" i="3" s="1"/>
  <c r="Q30" i="3"/>
  <c r="R30" i="3"/>
  <c r="S25" i="3"/>
  <c r="T25" i="3" s="1"/>
  <c r="U24" i="3" a="1"/>
  <c r="U24" i="3" s="1"/>
  <c r="V24" i="3" s="1"/>
  <c r="W24" i="3" s="1"/>
  <c r="O24" i="3" s="1"/>
  <c r="Q24" i="3"/>
  <c r="R24" i="3" s="1"/>
  <c r="N28" i="3"/>
  <c r="U28" i="3" a="1"/>
  <c r="U28" i="3" s="1"/>
  <c r="V28" i="3" s="1"/>
  <c r="W28" i="3" s="1"/>
  <c r="O28" i="3" s="1"/>
  <c r="Q28" i="3"/>
  <c r="R28" i="3" s="1"/>
  <c r="Q18" i="3"/>
  <c r="R18" i="3" s="1"/>
  <c r="U18" i="3" a="1"/>
  <c r="U18" i="3" s="1"/>
  <c r="V18" i="3" s="1"/>
  <c r="W18" i="3" s="1"/>
  <c r="O18" i="3" s="1"/>
  <c r="Q23" i="3"/>
  <c r="R23" i="3" s="1"/>
  <c r="U23" i="3" a="1"/>
  <c r="U23" i="3" s="1"/>
  <c r="V23" i="3" s="1"/>
  <c r="W23" i="3" s="1"/>
  <c r="O23" i="3" s="1"/>
  <c r="U27" i="3" a="1"/>
  <c r="U27" i="3" s="1"/>
  <c r="V27" i="3" s="1"/>
  <c r="W27" i="3" s="1"/>
  <c r="O27" i="3" s="1"/>
  <c r="Q27" i="3"/>
  <c r="R27" i="3" s="1"/>
  <c r="S17" i="2"/>
  <c r="T17" i="2"/>
  <c r="U21" i="3" a="1"/>
  <c r="U21" i="3" s="1"/>
  <c r="V21" i="3" s="1"/>
  <c r="W21" i="3" s="1"/>
  <c r="O21" i="3" s="1"/>
  <c r="U16" i="3" a="1"/>
  <c r="U16" i="3" s="1"/>
  <c r="V16" i="3" s="1"/>
  <c r="W16" i="3" s="1"/>
  <c r="O16" i="3" s="1"/>
  <c r="N17" i="2"/>
  <c r="D10" i="7"/>
  <c r="I10" i="7" s="1"/>
  <c r="K10" i="7" s="1"/>
  <c r="N25" i="3"/>
  <c r="L26" i="3"/>
  <c r="S26" i="3" s="1"/>
  <c r="T26" i="3" s="1"/>
  <c r="M26" i="3"/>
  <c r="N27" i="3"/>
  <c r="N19" i="3"/>
  <c r="N30" i="3"/>
  <c r="N20" i="3"/>
  <c r="N16" i="3"/>
  <c r="T16" i="3"/>
  <c r="R16" i="3"/>
  <c r="N22" i="3"/>
  <c r="N24" i="3"/>
  <c r="N29" i="3"/>
  <c r="N23" i="3"/>
  <c r="N18" i="3"/>
  <c r="N34" i="2"/>
  <c r="M35" i="2"/>
  <c r="M25" i="2"/>
  <c r="M24" i="2"/>
  <c r="M31" i="2"/>
  <c r="M20" i="2"/>
  <c r="M28" i="2"/>
  <c r="M19" i="2"/>
  <c r="M21" i="2"/>
  <c r="M18" i="2"/>
  <c r="L24" i="2"/>
  <c r="L31" i="2"/>
  <c r="S31" i="2" s="1"/>
  <c r="T31" i="2" s="1"/>
  <c r="L25" i="2"/>
  <c r="L35" i="2"/>
  <c r="S35" i="2" s="1"/>
  <c r="T35" i="2" s="1"/>
  <c r="L18" i="2"/>
  <c r="S18" i="2" s="1"/>
  <c r="T18" i="2" s="1"/>
  <c r="L20" i="2"/>
  <c r="S20" i="2" s="1"/>
  <c r="T20" i="2" s="1"/>
  <c r="L28" i="2"/>
  <c r="L21" i="2"/>
  <c r="S21" i="2" s="1"/>
  <c r="T21" i="2" s="1"/>
  <c r="L19" i="2"/>
  <c r="S19" i="2" s="1"/>
  <c r="T19" i="2" s="1"/>
  <c r="X16" i="2"/>
  <c r="C7" i="3" l="1"/>
  <c r="U35" i="2" a="1"/>
  <c r="U35" i="2" s="1"/>
  <c r="V35" i="2" s="1"/>
  <c r="W35" i="2" s="1"/>
  <c r="O35" i="2" s="1"/>
  <c r="R35" i="2"/>
  <c r="Q35" i="2"/>
  <c r="H7" i="8" a="1"/>
  <c r="H7" i="8" s="1"/>
  <c r="H6" i="8" a="1"/>
  <c r="H6" i="8" s="1"/>
  <c r="H8" i="8" a="1"/>
  <c r="H8" i="8" s="1"/>
  <c r="H46" i="8" a="1"/>
  <c r="H46" i="8" s="1"/>
  <c r="H45" i="8" a="1"/>
  <c r="H45" i="8" s="1"/>
  <c r="H17" i="8" a="1"/>
  <c r="H17" i="8" s="1"/>
  <c r="H16" i="8" a="1"/>
  <c r="H16" i="8" s="1"/>
  <c r="H15" i="8" a="1"/>
  <c r="H15" i="8" s="1"/>
  <c r="U18" i="2" a="1"/>
  <c r="U18" i="2" s="1"/>
  <c r="V18" i="2" s="1"/>
  <c r="W18" i="2" s="1"/>
  <c r="O18" i="2" s="1"/>
  <c r="Q18" i="2"/>
  <c r="R18" i="2" s="1"/>
  <c r="Q25" i="2"/>
  <c r="R25" i="2" s="1"/>
  <c r="U25" i="2" a="1"/>
  <c r="U25" i="2" s="1"/>
  <c r="V25" i="2" s="1"/>
  <c r="W25" i="2" s="1"/>
  <c r="O25" i="2" s="1"/>
  <c r="U28" i="2" a="1"/>
  <c r="U28" i="2" s="1"/>
  <c r="V28" i="2" s="1"/>
  <c r="W28" i="2" s="1"/>
  <c r="O28" i="2" s="1"/>
  <c r="Q28" i="2"/>
  <c r="R28" i="2" s="1"/>
  <c r="H19" i="8" a="1"/>
  <c r="H19" i="8" s="1"/>
  <c r="H20" i="8" a="1"/>
  <c r="H20" i="8" s="1"/>
  <c r="H30" i="8" a="1"/>
  <c r="H30" i="8" s="1"/>
  <c r="H29" i="8" a="1"/>
  <c r="H29" i="8" s="1"/>
  <c r="H25" i="8" a="1"/>
  <c r="H25" i="8" s="1"/>
  <c r="H26" i="8" a="1"/>
  <c r="H26" i="8" s="1"/>
  <c r="H35" i="8" a="1"/>
  <c r="H35" i="8" s="1"/>
  <c r="H36" i="8" a="1"/>
  <c r="H36" i="8" s="1"/>
  <c r="H37" i="8" a="1"/>
  <c r="H37" i="8" s="1"/>
  <c r="S24" i="2"/>
  <c r="T24" i="2" s="1"/>
  <c r="J9" i="8" a="1"/>
  <c r="J9" i="8" s="1"/>
  <c r="J8" i="8" a="1"/>
  <c r="J8" i="8" s="1"/>
  <c r="H23" i="8" a="1"/>
  <c r="H23" i="8" s="1"/>
  <c r="H22" i="8" a="1"/>
  <c r="H22" i="8" s="1"/>
  <c r="H21" i="8" a="1"/>
  <c r="H21" i="8" s="1"/>
  <c r="H3" i="8" a="1"/>
  <c r="H3" i="8" s="1"/>
  <c r="H4" i="8" a="1"/>
  <c r="H4" i="8" s="1"/>
  <c r="H5" i="8" a="1"/>
  <c r="H5" i="8" s="1"/>
  <c r="H67" i="8" a="1"/>
  <c r="H67" i="8" s="1"/>
  <c r="H68" i="8" a="1"/>
  <c r="H68" i="8" s="1"/>
  <c r="H54" i="8" a="1"/>
  <c r="H54" i="8" s="1"/>
  <c r="H53" i="8" a="1"/>
  <c r="H53" i="8" s="1"/>
  <c r="H58" i="8" a="1"/>
  <c r="H58" i="8" s="1"/>
  <c r="H57" i="8" a="1"/>
  <c r="H57" i="8" s="1"/>
  <c r="H96" i="8" a="1"/>
  <c r="H96" i="8" s="1"/>
  <c r="H95" i="8" a="1"/>
  <c r="H95" i="8" s="1"/>
  <c r="H94" i="8" a="1"/>
  <c r="H94" i="8" s="1"/>
  <c r="T25" i="2"/>
  <c r="S25" i="2"/>
  <c r="U31" i="2" a="1"/>
  <c r="U31" i="2" s="1"/>
  <c r="V31" i="2" s="1"/>
  <c r="W31" i="2" s="1"/>
  <c r="O31" i="2" s="1"/>
  <c r="Q31" i="2"/>
  <c r="R31" i="2" s="1"/>
  <c r="H10" i="8" a="1"/>
  <c r="H10" i="8" s="1"/>
  <c r="H9" i="8" a="1"/>
  <c r="H9" i="8" s="1"/>
  <c r="H65" i="8" a="1"/>
  <c r="H65" i="8" s="1"/>
  <c r="H64" i="8" a="1"/>
  <c r="H64" i="8" s="1"/>
  <c r="H66" i="8" a="1"/>
  <c r="H66" i="8" s="1"/>
  <c r="S28" i="2"/>
  <c r="T28" i="2" s="1"/>
  <c r="U21" i="2" a="1"/>
  <c r="U21" i="2" s="1"/>
  <c r="V21" i="2" s="1"/>
  <c r="W21" i="2" s="1"/>
  <c r="O21" i="2" s="1"/>
  <c r="Q21" i="2"/>
  <c r="R21" i="2" s="1"/>
  <c r="H11" i="8" a="1"/>
  <c r="H11" i="8" s="1"/>
  <c r="H12" i="8" a="1"/>
  <c r="H12" i="8" s="1"/>
  <c r="Q19" i="2"/>
  <c r="U19" i="2" a="1"/>
  <c r="U19" i="2" s="1"/>
  <c r="V19" i="2" s="1"/>
  <c r="W19" i="2" s="1"/>
  <c r="O19" i="2" s="1"/>
  <c r="R19" i="2"/>
  <c r="H14" i="8" a="1"/>
  <c r="H14" i="8" s="1"/>
  <c r="H13" i="8" a="1"/>
  <c r="H13" i="8" s="1"/>
  <c r="U20" i="2" a="1"/>
  <c r="U20" i="2" s="1"/>
  <c r="V20" i="2" s="1"/>
  <c r="W20" i="2" s="1"/>
  <c r="O20" i="2" s="1"/>
  <c r="Q20" i="2"/>
  <c r="R20" i="2" s="1"/>
  <c r="Q24" i="2"/>
  <c r="U24" i="2" a="1"/>
  <c r="U24" i="2" s="1"/>
  <c r="V24" i="2" s="1"/>
  <c r="W24" i="2" s="1"/>
  <c r="O24" i="2" s="1"/>
  <c r="R24" i="2"/>
  <c r="U26" i="3" a="1"/>
  <c r="U26" i="3" s="1"/>
  <c r="V26" i="3" s="1"/>
  <c r="W26" i="3" s="1"/>
  <c r="O26" i="3" s="1"/>
  <c r="Q26" i="3"/>
  <c r="R26" i="3" s="1"/>
  <c r="H91" i="8" a="1"/>
  <c r="H91" i="8" s="1"/>
  <c r="H92" i="8" a="1"/>
  <c r="H92" i="8" s="1"/>
  <c r="H71" i="8" a="1"/>
  <c r="H71" i="8" s="1"/>
  <c r="H70" i="8" a="1"/>
  <c r="H70" i="8" s="1"/>
  <c r="H69" i="8" a="1"/>
  <c r="H69" i="8" s="1"/>
  <c r="H39" i="8" a="1"/>
  <c r="H39" i="8" s="1"/>
  <c r="H41" i="8" a="1"/>
  <c r="H41" i="8" s="1"/>
  <c r="H40" i="8" a="1"/>
  <c r="H40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6" i="3"/>
  <c r="N20" i="2"/>
  <c r="N28" i="2"/>
  <c r="N25" i="2"/>
  <c r="N31" i="2"/>
  <c r="N21" i="2"/>
  <c r="N35" i="2"/>
  <c r="N18" i="2"/>
  <c r="N19" i="2"/>
  <c r="N24" i="2"/>
  <c r="L33" i="2"/>
  <c r="M33" i="2"/>
  <c r="L32" i="2"/>
  <c r="M32" i="2"/>
  <c r="L30" i="2"/>
  <c r="M30" i="2"/>
  <c r="L29" i="2"/>
  <c r="S29" i="2" s="1"/>
  <c r="T29" i="2" s="1"/>
  <c r="M29" i="2"/>
  <c r="L26" i="2"/>
  <c r="S26" i="2" s="1"/>
  <c r="T26" i="2" s="1"/>
  <c r="M26" i="2"/>
  <c r="L27" i="2"/>
  <c r="S27" i="2" s="1"/>
  <c r="T27" i="2" s="1"/>
  <c r="M27" i="2"/>
  <c r="L23" i="2"/>
  <c r="S23" i="2" s="1"/>
  <c r="T23" i="2" s="1"/>
  <c r="M23" i="2"/>
  <c r="L22" i="2"/>
  <c r="M22" i="2"/>
  <c r="L16" i="2"/>
  <c r="S16" i="2" s="1"/>
  <c r="M16" i="2"/>
  <c r="U16" i="2" s="1" a="1"/>
  <c r="U16" i="2" s="1"/>
  <c r="V16" i="2" s="1"/>
  <c r="W16" i="2" s="1"/>
  <c r="C8" i="3" l="1"/>
  <c r="S33" i="2"/>
  <c r="T33" i="2" s="1"/>
  <c r="Q22" i="2"/>
  <c r="R22" i="2" s="1"/>
  <c r="U22" i="2" a="1"/>
  <c r="U22" i="2" s="1"/>
  <c r="V22" i="2" s="1"/>
  <c r="W22" i="2" s="1"/>
  <c r="O22" i="2" s="1"/>
  <c r="U29" i="2" a="1"/>
  <c r="U29" i="2" s="1"/>
  <c r="V29" i="2" s="1"/>
  <c r="W29" i="2" s="1"/>
  <c r="O29" i="2" s="1"/>
  <c r="Q29" i="2"/>
  <c r="R29" i="2" s="1"/>
  <c r="S30" i="2"/>
  <c r="T30" i="2" s="1"/>
  <c r="S22" i="2"/>
  <c r="T22" i="2" s="1"/>
  <c r="Q27" i="2"/>
  <c r="R27" i="2" s="1"/>
  <c r="U27" i="2" a="1"/>
  <c r="U27" i="2" s="1"/>
  <c r="V27" i="2" s="1"/>
  <c r="W27" i="2" s="1"/>
  <c r="O27" i="2" s="1"/>
  <c r="U32" i="2" a="1"/>
  <c r="U32" i="2" s="1"/>
  <c r="V32" i="2" s="1"/>
  <c r="W32" i="2" s="1"/>
  <c r="O32" i="2" s="1"/>
  <c r="R32" i="2"/>
  <c r="Q32" i="2"/>
  <c r="S32" i="2"/>
  <c r="T32" i="2" s="1"/>
  <c r="U23" i="2" a="1"/>
  <c r="U23" i="2" s="1"/>
  <c r="V23" i="2" s="1"/>
  <c r="W23" i="2" s="1"/>
  <c r="O23" i="2" s="1"/>
  <c r="Q23" i="2"/>
  <c r="R23" i="2" s="1"/>
  <c r="R30" i="2"/>
  <c r="Q30" i="2"/>
  <c r="U30" i="2" a="1"/>
  <c r="U30" i="2" s="1"/>
  <c r="V30" i="2" s="1"/>
  <c r="W30" i="2" s="1"/>
  <c r="O30" i="2" s="1"/>
  <c r="U26" i="2" a="1"/>
  <c r="U26" i="2" s="1"/>
  <c r="V26" i="2" s="1"/>
  <c r="W26" i="2" s="1"/>
  <c r="O26" i="2" s="1"/>
  <c r="Q26" i="2"/>
  <c r="R26" i="2"/>
  <c r="Q33" i="2"/>
  <c r="U33" i="2" a="1"/>
  <c r="U33" i="2" s="1"/>
  <c r="V33" i="2" s="1"/>
  <c r="W33" i="2" s="1"/>
  <c r="O33" i="2" s="1"/>
  <c r="R33" i="2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8" i="7"/>
  <c r="H8" i="7" s="1"/>
  <c r="J8" i="7" s="1"/>
  <c r="D8" i="7"/>
  <c r="I8" i="7" s="1"/>
  <c r="K8" i="7" s="1"/>
  <c r="Q16" i="2"/>
  <c r="T16" i="2"/>
  <c r="N33" i="2"/>
  <c r="N30" i="2"/>
  <c r="N23" i="2"/>
  <c r="N32" i="2"/>
  <c r="N26" i="2"/>
  <c r="N29" i="2"/>
  <c r="N27" i="2"/>
  <c r="N16" i="2"/>
  <c r="N22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7" i="7"/>
  <c r="R16" i="2"/>
  <c r="H7" i="7" l="1"/>
  <c r="J7" i="7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D7" i="7"/>
  <c r="I7" i="7" s="1"/>
  <c r="K7" i="7" s="1"/>
  <c r="N15" i="7" l="1"/>
  <c r="D3" i="7" s="1"/>
  <c r="H3" i="7" s="1" a="1"/>
  <c r="H3" i="7" s="1"/>
  <c r="I3" i="7" s="1"/>
  <c r="E3" i="7" s="1"/>
  <c r="L15" i="7"/>
  <c r="D2" i="7" s="1"/>
  <c r="H2" i="7" s="1" a="1"/>
  <c r="H2" i="7" s="1"/>
  <c r="I2" i="7" s="1"/>
  <c r="E2" i="7" s="1"/>
  <c r="O16" i="2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E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D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E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E45" i="8" s="1"/>
  <c r="I53" i="8" a="1"/>
  <c r="I53" i="8" s="1"/>
  <c r="I61" i="8" a="1"/>
  <c r="I61" i="8" s="1"/>
  <c r="E61" i="8" s="1"/>
  <c r="I69" i="8" a="1"/>
  <c r="I69" i="8" s="1"/>
  <c r="E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E62" i="8" s="1"/>
  <c r="I70" i="8" a="1"/>
  <c r="I70" i="8" s="1"/>
  <c r="E70" i="8" s="1"/>
  <c r="I76" i="8" a="1"/>
  <c r="I76" i="8" s="1"/>
  <c r="E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65" i="8"/>
  <c r="D87" i="8"/>
  <c r="D95" i="8"/>
  <c r="D40" i="8"/>
  <c r="D59" i="8"/>
  <c r="E73" i="8"/>
  <c r="E75" i="8"/>
  <c r="E96" i="8"/>
  <c r="D63" i="8"/>
  <c r="E85" i="8"/>
  <c r="E42" i="8"/>
  <c r="E78" i="8"/>
  <c r="G4" i="8" a="1"/>
  <c r="G4" i="8" s="1"/>
  <c r="G3" i="8" a="1"/>
  <c r="G3" i="8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<sst xmlns="http://schemas.openxmlformats.org/spreadsheetml/2006/main" count="913" uniqueCount="197">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</sst>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89</v>
      </c>
      <c r="C2" s="53" t="s">
        <v>92</v>
      </c>
      <c r="D2" s="53" t="s">
        <v>90</v>
      </c>
      <c r="E2" s="53" t="s">
        <v>100</v>
      </c>
      <c r="F2" s="54" t="s">
        <v>91</v>
      </c>
    </row>
    <row r="3" spans="2:6" x14ac:dyDescent="0.25">
      <c r="B3" s="8" t="s">
        <v>57</v>
      </c>
      <c r="C3" s="9" t="s">
        <v>75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76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93</v>
      </c>
      <c r="C5" s="9" t="s">
        <v>109</v>
      </c>
      <c r="D5" s="9" t="s">
        <v>29</v>
      </c>
      <c r="E5" s="9" t="s">
        <v>28</v>
      </c>
      <c r="F5" s="12" t="s">
        <v>102</v>
      </c>
    </row>
    <row r="6" spans="2:6" x14ac:dyDescent="0.25">
      <c r="B6" s="8" t="s">
        <v>98</v>
      </c>
      <c r="C6" s="9" t="s">
        <v>103</v>
      </c>
      <c r="D6" s="9" t="s">
        <v>28</v>
      </c>
      <c r="E6" s="9" t="s">
        <v>101</v>
      </c>
      <c r="F6" s="12" t="s">
        <v>29</v>
      </c>
    </row>
    <row r="7" spans="2:6" x14ac:dyDescent="0.25">
      <c r="B7" s="8" t="s">
        <v>94</v>
      </c>
      <c r="C7" s="9" t="s">
        <v>80</v>
      </c>
      <c r="D7" s="9" t="s">
        <v>28</v>
      </c>
      <c r="E7" s="9" t="s">
        <v>101</v>
      </c>
      <c r="F7" s="12" t="s">
        <v>29</v>
      </c>
    </row>
    <row r="8" spans="2:6" x14ac:dyDescent="0.25">
      <c r="B8" s="8" t="s">
        <v>95</v>
      </c>
      <c r="C8" s="9" t="s">
        <v>104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96</v>
      </c>
      <c r="C9" s="9" t="s">
        <v>79</v>
      </c>
      <c r="D9" s="9" t="s">
        <v>28</v>
      </c>
      <c r="E9" s="9" t="s">
        <v>101</v>
      </c>
      <c r="F9" s="12" t="s">
        <v>29</v>
      </c>
    </row>
    <row r="10" spans="2:6" x14ac:dyDescent="0.25">
      <c r="B10" s="8" t="s">
        <v>97</v>
      </c>
      <c r="C10" s="9" t="s">
        <v>99</v>
      </c>
      <c r="D10" s="9" t="s">
        <v>29</v>
      </c>
      <c r="E10" s="9" t="s">
        <v>101</v>
      </c>
      <c r="F10" s="12" t="s">
        <v>29</v>
      </c>
    </row>
    <row r="11" spans="2:6" x14ac:dyDescent="0.25">
      <c r="B11" s="8" t="s">
        <v>74</v>
      </c>
      <c r="C11" s="9" t="s">
        <v>78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105</v>
      </c>
      <c r="C12" s="14" t="s">
        <v>106</v>
      </c>
      <c r="D12" s="14" t="s">
        <v>29</v>
      </c>
      <c r="E12" s="14" t="s">
        <v>29</v>
      </c>
      <c r="F12" s="17" t="s">
        <v>102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177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178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108</v>
      </c>
    </row>
    <row r="12" spans="1:6" ht="15.75" thickBot="1" x14ac:dyDescent="0.3">
      <c r="D12" s="52" t="s">
        <v>107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179</v>
      </c>
      <c r="C4" s="12" t="s">
        <v>28</v>
      </c>
    </row>
    <row r="5" spans="2:26" x14ac:dyDescent="0.25">
      <c r="B5" s="40" t="s">
        <v>181</v>
      </c>
      <c r="C5" s="12" t="s">
        <v>182</v>
      </c>
    </row>
    <row r="6" spans="2:26" x14ac:dyDescent="0.25">
      <c r="B6" s="40" t="s">
        <v>195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6.0666886439917911E-2</v>
      </c>
    </row>
    <row r="8" spans="2:26" x14ac:dyDescent="0.25">
      <c r="B8" s="40" t="s">
        <v>49</v>
      </c>
      <c r="C8" s="26">
        <f>IF(C5="P1",1-PRODUCT(R16:R35),MAX(T16:T35))</f>
        <v>6.0666886439917911E-2</v>
      </c>
    </row>
    <row r="9" spans="2:26" x14ac:dyDescent="0.25">
      <c r="B9" s="40" t="s">
        <v>40</v>
      </c>
      <c r="C9" s="26">
        <f>IFERROR(MAX(Y16:Y35),"GR")</f>
        <v>3.3120289000265313E-2</v>
      </c>
    </row>
    <row r="10" spans="2:26" x14ac:dyDescent="0.25">
      <c r="B10" s="40" t="s">
        <v>183</v>
      </c>
      <c r="C10" s="26">
        <f>MAX(Z16:Z35)</f>
        <v>3.3120289000265313E-2</v>
      </c>
    </row>
    <row r="11" spans="2:26" x14ac:dyDescent="0.25">
      <c r="B11" s="40" t="s">
        <v>47</v>
      </c>
      <c r="C11" s="26">
        <f>IFERROR(1-PRODUCT(Q16:Q35),"GR")</f>
        <v>6.0666886439917911E-2</v>
      </c>
    </row>
    <row r="12" spans="2:26" ht="15.75" thickBot="1" x14ac:dyDescent="0.3">
      <c r="B12" s="41" t="s">
        <v>184</v>
      </c>
      <c r="C12" s="27">
        <f>1-PRODUCT(R16:R35)</f>
        <v>6.0666886439917911E-2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185</v>
      </c>
      <c r="Z15" s="39" t="s">
        <v>186</v>
      </c>
    </row>
    <row r="16" spans="2:26" x14ac:dyDescent="0.25">
      <c r="B16" s="3" t="s">
        <v>8</v>
      </c>
      <c r="C16" s="4">
        <v>0</v>
      </c>
      <c r="D16" s="4">
        <v>0.16564654600000001</v>
      </c>
      <c r="E16" s="22" t="s">
        <v>28</v>
      </c>
      <c r="F16" s="3" t="s">
        <v>34</v>
      </c>
      <c r="G16" s="5">
        <v>2.6412322020898397E-4</v>
      </c>
      <c r="H16" s="25">
        <v>3.224580190703381E-4</v>
      </c>
      <c r="I16" s="3" t="s">
        <v>29</v>
      </c>
      <c r="J16" s="5"/>
      <c r="K16" s="25"/>
      <c r="L16" s="29">
        <f t="shared" ref="L16:L33" si="0">IF($E16="Nee",0,IF(ISNUMBER(J16),J16,IF(ISNUMBER(G16),G16,"-")))</f>
        <v>2.6412322020898397E-4</v>
      </c>
      <c r="M16" s="5">
        <f t="shared" ref="M16:M35" si="1">IF($E16="Nee",0,IF(ISNUMBER(K16),K16,IF(ISNUMBER(H16),H16,"-")))</f>
        <v>3.224580190703381E-4</v>
      </c>
      <c r="N16" s="6">
        <f t="shared" ref="N16:N33" si="2">IF(ISNUMBER(L16),IF(M16=0,1,M16/L16),"-")</f>
        <v>1.2208620613333334</v>
      </c>
      <c r="O16" s="30" t="str">
        <f t="shared" ref="O16:O35" si="3">IF(E16="Nee","NR",IF(ISNUMBER($M16),W16,IF($X16,"D","ND")))</f>
        <v>+0</v>
      </c>
      <c r="Q16" s="31">
        <f t="shared" ref="Q16" si="4">IF(AND(F16="Geen faalkans",I16="Nee"),1,1-M16)</f>
        <v>0.99967754198092962</v>
      </c>
      <c r="R16" s="10">
        <f>IF(M16="-",1,Q16)</f>
        <v>0.99967754198092962</v>
      </c>
      <c r="S16" s="10">
        <f t="shared" ref="S16" si="5">IF(AND(F16="Geen faalkans",I16="Nee"),0,L16*$C$3)</f>
        <v>7.6331610640396367E-3</v>
      </c>
      <c r="T16" s="10">
        <f>IF(L16="-",0,S16)</f>
        <v>7.6331610640396367E-3</v>
      </c>
      <c r="U16" s="9">
        <f t="array" ref="U16">MIN(IF('Normen en duidingsklassen'!$E$13:$E$20&gt;=$M16,'Normen en duidingsklassen'!$E$13:$E$20))</f>
        <v>3.3333333333333332E-4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>IF($E16="Ja",IF($I16="Ja",NOT(ISNUMBER($J16)),FALSE),FALSE)</f>
        <v>0</v>
      </c>
      <c r="Y16" s="10">
        <f>1-Q16</f>
        <v>3.2245801907038185E-4</v>
      </c>
      <c r="Z16" s="26">
        <f>1-R16</f>
        <v>3.2245801907038185E-4</v>
      </c>
    </row>
    <row r="17" spans="2:26" x14ac:dyDescent="0.25">
      <c r="B17" s="8" t="s">
        <v>9</v>
      </c>
      <c r="C17" s="9">
        <v>0.16564654600000001</v>
      </c>
      <c r="D17" s="9">
        <v>0.342187662</v>
      </c>
      <c r="E17" s="23" t="s">
        <v>28</v>
      </c>
      <c r="F17" s="8" t="s">
        <v>33</v>
      </c>
      <c r="G17" s="10"/>
      <c r="H17" s="26"/>
      <c r="I17" s="8" t="s">
        <v>28</v>
      </c>
      <c r="J17" s="10">
        <v>2.6809621636045101E-2</v>
      </c>
      <c r="K17" s="26">
        <v>3.3120289000265299E-2</v>
      </c>
      <c r="L17" s="31">
        <f t="shared" si="0"/>
        <v>2.6809621636045101E-2</v>
      </c>
      <c r="M17" s="10">
        <f t="shared" si="1"/>
        <v>3.3120289000265299E-2</v>
      </c>
      <c r="N17" s="11">
        <f t="shared" si="2"/>
        <v>1.2353881546666667</v>
      </c>
      <c r="O17" s="32" t="str">
        <f t="shared" si="3"/>
        <v>-III</v>
      </c>
      <c r="Q17" s="31">
        <f t="shared" ref="Q17:Q35" si="6">IF(AND(F17="Geen faalkans",I17="Nee"),1,1-M17)</f>
        <v>0.96687971099973469</v>
      </c>
      <c r="R17" s="10">
        <f t="shared" ref="R17:R35" si="7">IF(M17="-",1,Q17)</f>
        <v>0.96687971099973469</v>
      </c>
      <c r="S17" s="10">
        <f t="shared" ref="S17:S35" si="8">IF(AND(F17="Geen faalkans",I17="Nee"),0,L17*$C$3)</f>
        <v>0.77479806528170336</v>
      </c>
      <c r="T17" s="10">
        <f t="shared" ref="T17:T35" si="9">IF(L17="-",0,S17)</f>
        <v>0.77479806528170336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ref="X17:X35" si="10">IF($E17="Ja",IF($I17="Ja",NOT(ISNUMBER($J17)),FALSE),FALSE)</f>
        <v>0</v>
      </c>
      <c r="Y17" s="10">
        <f t="shared" ref="Y17:Y35" si="11">1-Q17</f>
        <v>3.3120289000265313E-2</v>
      </c>
      <c r="Z17" s="26">
        <f t="shared" ref="Z17:Z35" si="12">1-R17</f>
        <v>3.3120289000265313E-2</v>
      </c>
    </row>
    <row r="18" spans="2:26" x14ac:dyDescent="0.25">
      <c r="B18" s="8" t="s">
        <v>10</v>
      </c>
      <c r="C18" s="9">
        <v>0.342187662</v>
      </c>
      <c r="D18" s="9">
        <v>0.995927067</v>
      </c>
      <c r="E18" s="23" t="s">
        <v>28</v>
      </c>
      <c r="F18" s="8" t="s">
        <v>34</v>
      </c>
      <c r="G18" s="10">
        <v>5.62288806246054E-10</v>
      </c>
      <c r="H18" s="26">
        <v>1.0524092724239948E-9</v>
      </c>
      <c r="I18" s="8" t="s">
        <v>29</v>
      </c>
      <c r="J18" s="10"/>
      <c r="K18" s="26"/>
      <c r="L18" s="31">
        <f t="shared" si="0"/>
        <v>5.62288806246054E-10</v>
      </c>
      <c r="M18" s="10">
        <f t="shared" si="1"/>
        <v>1.0524092724239948E-9</v>
      </c>
      <c r="N18" s="11">
        <f t="shared" si="2"/>
        <v>1.8716525399999999</v>
      </c>
      <c r="O18" s="32" t="str">
        <f t="shared" si="3"/>
        <v>+III</v>
      </c>
      <c r="Q18" s="31">
        <f t="shared" si="6"/>
        <v>0.99999999894759073</v>
      </c>
      <c r="R18" s="10">
        <f t="shared" si="7"/>
        <v>0.99999999894759073</v>
      </c>
      <c r="S18" s="10">
        <f t="shared" si="8"/>
        <v>1.6250146500510961E-8</v>
      </c>
      <c r="T18" s="10">
        <f t="shared" si="9"/>
        <v>1.6250146500510961E-8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1.0524092708408261E-9</v>
      </c>
      <c r="Z18" s="26">
        <f t="shared" si="12"/>
        <v>1.0524092708408261E-9</v>
      </c>
    </row>
    <row r="19" spans="2:26" x14ac:dyDescent="0.25">
      <c r="B19" s="8" t="s">
        <v>11</v>
      </c>
      <c r="C19" s="9">
        <v>0.995927067</v>
      </c>
      <c r="D19" s="9">
        <v>1.545093896</v>
      </c>
      <c r="E19" s="23" t="s">
        <v>28</v>
      </c>
      <c r="F19" s="8" t="s">
        <v>34</v>
      </c>
      <c r="G19" s="10">
        <v>2.2386621095229898E-6</v>
      </c>
      <c r="H19" s="26">
        <v>3.8778607387085781E-6</v>
      </c>
      <c r="I19" s="8" t="s">
        <v>29</v>
      </c>
      <c r="J19" s="10"/>
      <c r="K19" s="26"/>
      <c r="L19" s="31">
        <f t="shared" si="0"/>
        <v>2.2386621095229898E-6</v>
      </c>
      <c r="M19" s="10">
        <f t="shared" si="1"/>
        <v>3.8778607387085781E-6</v>
      </c>
      <c r="N19" s="11">
        <f t="shared" si="2"/>
        <v>1.7322224386666667</v>
      </c>
      <c r="O19" s="32" t="str">
        <f t="shared" si="3"/>
        <v>+I</v>
      </c>
      <c r="Q19" s="31">
        <f t="shared" si="6"/>
        <v>0.99999612213926126</v>
      </c>
      <c r="R19" s="10">
        <f t="shared" si="7"/>
        <v>0.99999612213926126</v>
      </c>
      <c r="S19" s="10">
        <f t="shared" si="8"/>
        <v>6.46973349652144E-5</v>
      </c>
      <c r="T19" s="10">
        <f t="shared" si="9"/>
        <v>6.46973349652144E-5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10"/>
        <v>0</v>
      </c>
      <c r="Y19" s="10">
        <f t="shared" si="11"/>
        <v>3.8778607387435216E-6</v>
      </c>
      <c r="Z19" s="26">
        <f t="shared" si="12"/>
        <v>3.8778607387435216E-6</v>
      </c>
    </row>
    <row r="20" spans="2:26" x14ac:dyDescent="0.25">
      <c r="B20" s="8" t="s">
        <v>12</v>
      </c>
      <c r="C20" s="9">
        <v>1.545093896</v>
      </c>
      <c r="D20" s="9">
        <v>2.5196520410000001</v>
      </c>
      <c r="E20" s="23" t="s">
        <v>28</v>
      </c>
      <c r="F20" s="8" t="s">
        <v>34</v>
      </c>
      <c r="G20" s="10">
        <v>4.4997884737317503E-5</v>
      </c>
      <c r="H20" s="26">
        <v>1.0346862484201612E-4</v>
      </c>
      <c r="I20" s="8" t="s">
        <v>29</v>
      </c>
      <c r="J20" s="10"/>
      <c r="K20" s="26"/>
      <c r="L20" s="31">
        <f t="shared" si="0"/>
        <v>4.4997884737317503E-5</v>
      </c>
      <c r="M20" s="10">
        <f t="shared" si="1"/>
        <v>1.0346862484201612E-4</v>
      </c>
      <c r="N20" s="11">
        <f t="shared" si="2"/>
        <v>2.2994108600000001</v>
      </c>
      <c r="O20" s="32" t="str">
        <f t="shared" si="3"/>
        <v>+0</v>
      </c>
      <c r="Q20" s="31">
        <f t="shared" si="6"/>
        <v>0.99989653137515799</v>
      </c>
      <c r="R20" s="10">
        <f t="shared" si="7"/>
        <v>0.99989653137515799</v>
      </c>
      <c r="S20" s="10">
        <f t="shared" si="8"/>
        <v>1.3004388689084757E-3</v>
      </c>
      <c r="T20" s="10">
        <f t="shared" si="9"/>
        <v>1.3004388689084757E-3</v>
      </c>
      <c r="U20" s="9">
        <f t="array" ref="U20">MIN(IF('Normen en duidingsklassen'!$E$13:$E$20&gt;=$M20,'Normen en duidingsklassen'!$E$13:$E$20))</f>
        <v>3.3333333333333332E-4</v>
      </c>
      <c r="V20" s="9">
        <f>IFERROR(MATCH($U20,'Normen en duidingsklassen'!$E$13:$E$20,0),1)</f>
        <v>4</v>
      </c>
      <c r="W20" s="9" t="str">
        <f>INDEX('Normen en duidingsklassen'!$D$13:$D$20,V20)</f>
        <v>+0</v>
      </c>
      <c r="X20" s="9" t="b">
        <f t="shared" si="10"/>
        <v>0</v>
      </c>
      <c r="Y20" s="10">
        <f t="shared" si="11"/>
        <v>1.0346862484200692E-4</v>
      </c>
      <c r="Z20" s="26">
        <f t="shared" si="12"/>
        <v>1.0346862484200692E-4</v>
      </c>
    </row>
    <row r="21" spans="2:26" x14ac:dyDescent="0.25">
      <c r="B21" s="8" t="s">
        <v>13</v>
      </c>
      <c r="C21" s="9">
        <v>2.5196520410000001</v>
      </c>
      <c r="D21" s="9">
        <v>3.327915993</v>
      </c>
      <c r="E21" s="23" t="s">
        <v>28</v>
      </c>
      <c r="F21" s="8" t="s">
        <v>34</v>
      </c>
      <c r="G21" s="10">
        <v>2.72088166428101E-6</v>
      </c>
      <c r="H21" s="26">
        <v>5.6531357534758179E-6</v>
      </c>
      <c r="I21" s="8" t="s">
        <v>29</v>
      </c>
      <c r="J21" s="10"/>
      <c r="K21" s="26"/>
      <c r="L21" s="31">
        <f t="shared" si="0"/>
        <v>2.72088166428101E-6</v>
      </c>
      <c r="M21" s="10">
        <f t="shared" si="1"/>
        <v>5.6531357534758179E-6</v>
      </c>
      <c r="N21" s="11">
        <f t="shared" si="2"/>
        <v>2.0776852693333332</v>
      </c>
      <c r="O21" s="32" t="str">
        <f t="shared" si="3"/>
        <v>+I</v>
      </c>
      <c r="Q21" s="31">
        <f t="shared" si="6"/>
        <v>0.99999434686424649</v>
      </c>
      <c r="R21" s="10">
        <f t="shared" si="7"/>
        <v>0.99999434686424649</v>
      </c>
      <c r="S21" s="10">
        <f t="shared" si="8"/>
        <v>7.8633480097721185E-5</v>
      </c>
      <c r="T21" s="10">
        <f t="shared" si="9"/>
        <v>7.8633480097721185E-5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10"/>
        <v>0</v>
      </c>
      <c r="Y21" s="10">
        <f t="shared" si="11"/>
        <v>5.6531357535138937E-6</v>
      </c>
      <c r="Z21" s="26">
        <f t="shared" si="12"/>
        <v>5.6531357535138937E-6</v>
      </c>
    </row>
    <row r="22" spans="2:26" x14ac:dyDescent="0.25">
      <c r="B22" s="8" t="s">
        <v>14</v>
      </c>
      <c r="C22" s="9">
        <v>3.327915993</v>
      </c>
      <c r="D22" s="9">
        <v>4.3705976250000003</v>
      </c>
      <c r="E22" s="23" t="s">
        <v>28</v>
      </c>
      <c r="F22" s="8" t="s">
        <v>34</v>
      </c>
      <c r="G22" s="10">
        <v>4.5974433001425799E-4</v>
      </c>
      <c r="H22" s="26">
        <v>1.0989002877769421E-3</v>
      </c>
      <c r="I22" s="8" t="s">
        <v>29</v>
      </c>
      <c r="J22" s="10"/>
      <c r="K22" s="26"/>
      <c r="L22" s="31">
        <f t="shared" si="0"/>
        <v>4.5974433001425799E-4</v>
      </c>
      <c r="M22" s="10">
        <f t="shared" si="1"/>
        <v>1.0989002877769421E-3</v>
      </c>
      <c r="N22" s="11">
        <f t="shared" si="2"/>
        <v>2.3902421760000001</v>
      </c>
      <c r="O22" s="32" t="str">
        <f t="shared" si="3"/>
        <v>-II</v>
      </c>
      <c r="Q22" s="31">
        <f t="shared" si="6"/>
        <v>0.99890109971222307</v>
      </c>
      <c r="R22" s="10">
        <f t="shared" si="7"/>
        <v>0.99890109971222307</v>
      </c>
      <c r="S22" s="10">
        <f t="shared" si="8"/>
        <v>1.3286611137412056E-2</v>
      </c>
      <c r="T22" s="10">
        <f t="shared" si="9"/>
        <v>1.3286611137412056E-2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10"/>
        <v>0</v>
      </c>
      <c r="Y22" s="10">
        <f t="shared" si="11"/>
        <v>1.0989002877769272E-3</v>
      </c>
      <c r="Z22" s="26">
        <f t="shared" si="12"/>
        <v>1.0989002877769272E-3</v>
      </c>
    </row>
    <row r="23" spans="2:26" x14ac:dyDescent="0.25">
      <c r="B23" s="8" t="s">
        <v>15</v>
      </c>
      <c r="C23" s="9">
        <v>4.3705976250000003</v>
      </c>
      <c r="D23" s="9">
        <v>5.6951114260000004</v>
      </c>
      <c r="E23" s="23" t="s">
        <v>28</v>
      </c>
      <c r="F23" s="8" t="s">
        <v>34</v>
      </c>
      <c r="G23" s="10">
        <v>1.26333937706196E-3</v>
      </c>
      <c r="H23" s="26">
        <v>3.494419964082372E-3</v>
      </c>
      <c r="I23" s="8" t="s">
        <v>29</v>
      </c>
      <c r="J23" s="10"/>
      <c r="K23" s="26"/>
      <c r="L23" s="31">
        <f t="shared" si="0"/>
        <v>1.26333937706196E-3</v>
      </c>
      <c r="M23" s="10">
        <f t="shared" si="1"/>
        <v>3.494419964082372E-3</v>
      </c>
      <c r="N23" s="11">
        <f t="shared" si="2"/>
        <v>2.7660184013333335</v>
      </c>
      <c r="O23" s="32" t="str">
        <f t="shared" si="3"/>
        <v>-II</v>
      </c>
      <c r="Q23" s="31">
        <f t="shared" si="6"/>
        <v>0.9965055800359176</v>
      </c>
      <c r="R23" s="10">
        <f t="shared" si="7"/>
        <v>0.9965055800359176</v>
      </c>
      <c r="S23" s="10">
        <f t="shared" si="8"/>
        <v>3.6510507997090644E-2</v>
      </c>
      <c r="T23" s="10">
        <f t="shared" si="9"/>
        <v>3.6510507997090644E-2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10"/>
        <v>0</v>
      </c>
      <c r="Y23" s="10">
        <f t="shared" si="11"/>
        <v>3.4944199640823959E-3</v>
      </c>
      <c r="Z23" s="26">
        <f t="shared" si="12"/>
        <v>3.4944199640823959E-3</v>
      </c>
    </row>
    <row r="24" spans="2:26" x14ac:dyDescent="0.25">
      <c r="B24" s="8" t="s">
        <v>16</v>
      </c>
      <c r="C24" s="9">
        <v>5.6951114260000004</v>
      </c>
      <c r="D24" s="9">
        <v>8.2464557510000009</v>
      </c>
      <c r="E24" s="23" t="s">
        <v>28</v>
      </c>
      <c r="F24" s="8" t="s">
        <v>34</v>
      </c>
      <c r="G24" s="10">
        <v>1.0026818021020699E-3</v>
      </c>
      <c r="H24" s="26">
        <v>4.4135971695339225E-3</v>
      </c>
      <c r="I24" s="8" t="s">
        <v>29</v>
      </c>
      <c r="J24" s="10"/>
      <c r="K24" s="26"/>
      <c r="L24" s="31">
        <f t="shared" si="0"/>
        <v>1.0026818021020699E-3</v>
      </c>
      <c r="M24" s="10">
        <f t="shared" si="1"/>
        <v>4.4135971695339225E-3</v>
      </c>
      <c r="N24" s="11">
        <f t="shared" si="2"/>
        <v>4.401792433333334</v>
      </c>
      <c r="O24" s="32" t="str">
        <f t="shared" si="3"/>
        <v>-II</v>
      </c>
      <c r="Q24" s="31">
        <f t="shared" si="6"/>
        <v>0.99558640283046607</v>
      </c>
      <c r="R24" s="10">
        <f t="shared" si="7"/>
        <v>0.99558640283046607</v>
      </c>
      <c r="S24" s="10">
        <f t="shared" si="8"/>
        <v>2.8977504080749821E-2</v>
      </c>
      <c r="T24" s="10">
        <f t="shared" si="9"/>
        <v>2.8977504080749821E-2</v>
      </c>
      <c r="U24" s="9">
        <f t="array" ref="U24">MIN(IF('Normen en duidingsklassen'!$E$13:$E$20&gt;=$M24,'Normen en duidingsklassen'!$E$13:$E$20))</f>
        <v>0.01</v>
      </c>
      <c r="V24" s="9">
        <f>IFERROR(MATCH($U24,'Normen en duidingsklassen'!$E$13:$E$20,0),1)</f>
        <v>6</v>
      </c>
      <c r="W24" s="9" t="str">
        <f>INDEX('Normen en duidingsklassen'!$D$13:$D$20,V24)</f>
        <v>-II</v>
      </c>
      <c r="X24" s="9" t="b">
        <f t="shared" si="10"/>
        <v>0</v>
      </c>
      <c r="Y24" s="10">
        <f t="shared" si="11"/>
        <v>4.4135971695339338E-3</v>
      </c>
      <c r="Z24" s="26">
        <f t="shared" si="12"/>
        <v>4.4135971695339338E-3</v>
      </c>
    </row>
    <row r="25" spans="2:26" x14ac:dyDescent="0.25">
      <c r="B25" s="8" t="s">
        <v>17</v>
      </c>
      <c r="C25" s="9">
        <v>8.2464557510000009</v>
      </c>
      <c r="D25" s="9">
        <v>8.9463643600000005</v>
      </c>
      <c r="E25" s="23" t="s">
        <v>28</v>
      </c>
      <c r="F25" s="8" t="s">
        <v>34</v>
      </c>
      <c r="G25" s="10">
        <v>4.7687183333747701E-4</v>
      </c>
      <c r="H25" s="26">
        <v>9.2189410206082781E-4</v>
      </c>
      <c r="I25" s="8" t="s">
        <v>29</v>
      </c>
      <c r="J25" s="10"/>
      <c r="K25" s="26"/>
      <c r="L25" s="31">
        <f t="shared" si="0"/>
        <v>4.7687183333747701E-4</v>
      </c>
      <c r="M25" s="10">
        <f t="shared" si="1"/>
        <v>9.2189410206082781E-4</v>
      </c>
      <c r="N25" s="11">
        <f t="shared" si="2"/>
        <v>1.9332114786666659</v>
      </c>
      <c r="O25" s="32" t="str">
        <f t="shared" si="3"/>
        <v>-I</v>
      </c>
      <c r="Q25" s="31">
        <f t="shared" si="6"/>
        <v>0.99907810589793922</v>
      </c>
      <c r="R25" s="10">
        <f t="shared" si="7"/>
        <v>0.99907810589793922</v>
      </c>
      <c r="S25" s="10">
        <f t="shared" si="8"/>
        <v>1.3781595983453085E-2</v>
      </c>
      <c r="T25" s="10">
        <f t="shared" si="9"/>
        <v>1.3781595983453085E-2</v>
      </c>
      <c r="U25" s="9">
        <f t="array" ref="U25">MIN(IF('Normen en duidingsklassen'!$E$13:$E$20&gt;=$M25,'Normen en duidingsklassen'!$E$13:$E$20))</f>
        <v>1E-3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10"/>
        <v>0</v>
      </c>
      <c r="Y25" s="10">
        <f t="shared" si="11"/>
        <v>9.2189410206078293E-4</v>
      </c>
      <c r="Z25" s="26">
        <f t="shared" si="12"/>
        <v>9.2189410206078293E-4</v>
      </c>
    </row>
    <row r="26" spans="2:26" x14ac:dyDescent="0.25">
      <c r="B26" s="8" t="s">
        <v>18</v>
      </c>
      <c r="C26" s="9">
        <v>8.9463643600000005</v>
      </c>
      <c r="D26" s="9">
        <v>9.2968308060000009</v>
      </c>
      <c r="E26" s="23" t="s">
        <v>28</v>
      </c>
      <c r="F26" s="8" t="s">
        <v>34</v>
      </c>
      <c r="G26" s="10">
        <v>5.6920886379173901E-7</v>
      </c>
      <c r="H26" s="26">
        <v>8.3519367382479112E-7</v>
      </c>
      <c r="I26" s="8" t="s">
        <v>29</v>
      </c>
      <c r="J26" s="10"/>
      <c r="K26" s="26"/>
      <c r="L26" s="31">
        <f t="shared" si="0"/>
        <v>5.6920886379173901E-7</v>
      </c>
      <c r="M26" s="10">
        <f t="shared" si="1"/>
        <v>8.3519367382479112E-7</v>
      </c>
      <c r="N26" s="11">
        <f t="shared" si="2"/>
        <v>1.4672885946666672</v>
      </c>
      <c r="O26" s="32" t="str">
        <f t="shared" si="3"/>
        <v>+II</v>
      </c>
      <c r="Q26" s="31">
        <f t="shared" si="6"/>
        <v>0.99999916480632622</v>
      </c>
      <c r="R26" s="10">
        <f t="shared" si="7"/>
        <v>0.99999916480632622</v>
      </c>
      <c r="S26" s="10">
        <f t="shared" si="8"/>
        <v>1.6450136163581258E-5</v>
      </c>
      <c r="T26" s="10">
        <f t="shared" si="9"/>
        <v>1.6450136163581258E-5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10"/>
        <v>0</v>
      </c>
      <c r="Y26" s="10">
        <f t="shared" si="11"/>
        <v>8.3519367377604681E-7</v>
      </c>
      <c r="Z26" s="26">
        <f t="shared" si="12"/>
        <v>8.3519367377604681E-7</v>
      </c>
    </row>
    <row r="27" spans="2:26" x14ac:dyDescent="0.25">
      <c r="B27" s="8" t="s">
        <v>19</v>
      </c>
      <c r="C27" s="9">
        <v>9.2968308060000009</v>
      </c>
      <c r="D27" s="9">
        <v>9.7975727730000006</v>
      </c>
      <c r="E27" s="23" t="s">
        <v>28</v>
      </c>
      <c r="F27" s="8" t="s">
        <v>34</v>
      </c>
      <c r="G27" s="10">
        <v>3.2784804284156797E-17</v>
      </c>
      <c r="H27" s="26">
        <v>5.4673774130768381E-17</v>
      </c>
      <c r="I27" s="8" t="s">
        <v>29</v>
      </c>
      <c r="J27" s="10"/>
      <c r="K27" s="26"/>
      <c r="L27" s="31">
        <f t="shared" si="0"/>
        <v>3.2784804284156797E-17</v>
      </c>
      <c r="M27" s="10">
        <f t="shared" si="1"/>
        <v>5.4673774130768381E-17</v>
      </c>
      <c r="N27" s="11">
        <f t="shared" si="2"/>
        <v>1.6676559559999995</v>
      </c>
      <c r="O27" s="32" t="str">
        <f t="shared" si="3"/>
        <v>+III</v>
      </c>
      <c r="Q27" s="31">
        <f t="shared" si="6"/>
        <v>1</v>
      </c>
      <c r="R27" s="10">
        <f t="shared" si="7"/>
        <v>1</v>
      </c>
      <c r="S27" s="10">
        <f t="shared" si="8"/>
        <v>9.4748084381213148E-16</v>
      </c>
      <c r="T27" s="10">
        <f t="shared" si="9"/>
        <v>9.4748084381213148E-16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10"/>
        <v>0</v>
      </c>
      <c r="Y27" s="10">
        <f t="shared" si="11"/>
        <v>0</v>
      </c>
      <c r="Z27" s="26">
        <f t="shared" si="12"/>
        <v>0</v>
      </c>
    </row>
    <row r="28" spans="2:26" x14ac:dyDescent="0.25">
      <c r="B28" s="8" t="s">
        <v>20</v>
      </c>
      <c r="C28" s="9">
        <v>9.7975727730000006</v>
      </c>
      <c r="D28" s="9">
        <v>13.197809816000001</v>
      </c>
      <c r="E28" s="23" t="s">
        <v>28</v>
      </c>
      <c r="F28" s="8" t="s">
        <v>34</v>
      </c>
      <c r="G28" s="10">
        <v>6.1195786869129196E-4</v>
      </c>
      <c r="H28" s="26">
        <v>3.3863602871972401E-3</v>
      </c>
      <c r="I28" s="8" t="s">
        <v>29</v>
      </c>
      <c r="J28" s="10"/>
      <c r="K28" s="26"/>
      <c r="L28" s="31">
        <f t="shared" si="0"/>
        <v>6.1195786869129196E-4</v>
      </c>
      <c r="M28" s="10">
        <f t="shared" si="1"/>
        <v>3.3863602871972401E-3</v>
      </c>
      <c r="N28" s="11">
        <f t="shared" si="2"/>
        <v>5.5336493906666675</v>
      </c>
      <c r="O28" s="32" t="str">
        <f t="shared" si="3"/>
        <v>-II</v>
      </c>
      <c r="Q28" s="31">
        <f t="shared" si="6"/>
        <v>0.99661363971280281</v>
      </c>
      <c r="R28" s="10">
        <f t="shared" si="7"/>
        <v>0.99661363971280281</v>
      </c>
      <c r="S28" s="10">
        <f t="shared" si="8"/>
        <v>1.7685582405178337E-2</v>
      </c>
      <c r="T28" s="10">
        <f t="shared" si="9"/>
        <v>1.7685582405178337E-2</v>
      </c>
      <c r="U28" s="9">
        <f t="array" ref="U28">MIN(IF('Normen en duidingsklassen'!$E$13:$E$20&gt;=$M28,'Normen en duidingsklassen'!$E$13:$E$20))</f>
        <v>0.01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9" t="b">
        <f t="shared" si="10"/>
        <v>0</v>
      </c>
      <c r="Y28" s="10">
        <f t="shared" si="11"/>
        <v>3.3863602871971876E-3</v>
      </c>
      <c r="Z28" s="26">
        <f t="shared" si="12"/>
        <v>3.3863602871971876E-3</v>
      </c>
    </row>
    <row r="29" spans="2:26" x14ac:dyDescent="0.25">
      <c r="B29" s="8" t="s">
        <v>21</v>
      </c>
      <c r="C29" s="9">
        <v>13.197809816000001</v>
      </c>
      <c r="D29" s="9">
        <v>14.104461709000001</v>
      </c>
      <c r="E29" s="23" t="s">
        <v>28</v>
      </c>
      <c r="F29" s="8" t="s">
        <v>34</v>
      </c>
      <c r="G29" s="10">
        <v>1.4156972664417999E-4</v>
      </c>
      <c r="H29" s="26">
        <v>3.1270900751543092E-4</v>
      </c>
      <c r="I29" s="8" t="s">
        <v>29</v>
      </c>
      <c r="J29" s="10"/>
      <c r="K29" s="26"/>
      <c r="L29" s="31">
        <f t="shared" si="0"/>
        <v>1.4156972664417999E-4</v>
      </c>
      <c r="M29" s="10">
        <f t="shared" si="1"/>
        <v>3.1270900751543092E-4</v>
      </c>
      <c r="N29" s="11">
        <f t="shared" si="2"/>
        <v>2.2088691906666655</v>
      </c>
      <c r="O29" s="32" t="str">
        <f t="shared" si="3"/>
        <v>+0</v>
      </c>
      <c r="Q29" s="31">
        <f t="shared" si="6"/>
        <v>0.99968729099248455</v>
      </c>
      <c r="R29" s="10">
        <f t="shared" si="7"/>
        <v>0.99968729099248455</v>
      </c>
      <c r="S29" s="10">
        <f t="shared" si="8"/>
        <v>4.0913651000168017E-3</v>
      </c>
      <c r="T29" s="10">
        <f t="shared" si="9"/>
        <v>4.0913651000168017E-3</v>
      </c>
      <c r="U29" s="9">
        <f t="array" ref="U29">MIN(IF('Normen en duidingsklassen'!$E$13:$E$20&gt;=$M29,'Normen en duidingsklassen'!$E$13:$E$20))</f>
        <v>3.3333333333333332E-4</v>
      </c>
      <c r="V29" s="9">
        <f>IFERROR(MATCH($U29,'Normen en duidingsklassen'!$E$13:$E$20,0),1)</f>
        <v>4</v>
      </c>
      <c r="W29" s="9" t="str">
        <f>INDEX('Normen en duidingsklassen'!$D$13:$D$20,V29)</f>
        <v>+0</v>
      </c>
      <c r="X29" s="9" t="b">
        <f t="shared" si="10"/>
        <v>0</v>
      </c>
      <c r="Y29" s="10">
        <f t="shared" si="11"/>
        <v>3.1270900751545483E-4</v>
      </c>
      <c r="Z29" s="26">
        <f t="shared" si="12"/>
        <v>3.1270900751545483E-4</v>
      </c>
    </row>
    <row r="30" spans="2:26" x14ac:dyDescent="0.25">
      <c r="B30" s="8" t="s">
        <v>22</v>
      </c>
      <c r="C30" s="9">
        <v>14.104461709000001</v>
      </c>
      <c r="D30" s="9">
        <v>16.656083170000002</v>
      </c>
      <c r="E30" s="23" t="s">
        <v>28</v>
      </c>
      <c r="F30" s="8" t="s">
        <v>34</v>
      </c>
      <c r="G30" s="10">
        <v>2.33148490314728E-4</v>
      </c>
      <c r="H30" s="26">
        <v>1.0263574122971427E-3</v>
      </c>
      <c r="I30" s="8" t="s">
        <v>29</v>
      </c>
      <c r="J30" s="10"/>
      <c r="K30" s="26"/>
      <c r="L30" s="31">
        <f t="shared" si="0"/>
        <v>2.33148490314728E-4</v>
      </c>
      <c r="M30" s="10">
        <f t="shared" si="1"/>
        <v>1.0263574122971427E-3</v>
      </c>
      <c r="N30" s="11">
        <f t="shared" si="2"/>
        <v>4.4021619480000025</v>
      </c>
      <c r="O30" s="32" t="str">
        <f t="shared" si="3"/>
        <v>-II</v>
      </c>
      <c r="Q30" s="31">
        <f t="shared" si="6"/>
        <v>0.99897364258770283</v>
      </c>
      <c r="R30" s="10">
        <f t="shared" si="7"/>
        <v>0.99897364258770283</v>
      </c>
      <c r="S30" s="10">
        <f t="shared" si="8"/>
        <v>6.7379913700956386E-3</v>
      </c>
      <c r="T30" s="10">
        <f t="shared" si="9"/>
        <v>6.7379913700956386E-3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10"/>
        <v>0</v>
      </c>
      <c r="Y30" s="10">
        <f t="shared" si="11"/>
        <v>1.0263574122971741E-3</v>
      </c>
      <c r="Z30" s="26">
        <f t="shared" si="12"/>
        <v>1.0263574122971741E-3</v>
      </c>
    </row>
    <row r="31" spans="2:26" x14ac:dyDescent="0.25">
      <c r="B31" s="8" t="s">
        <v>23</v>
      </c>
      <c r="C31" s="9">
        <v>16.656083170000002</v>
      </c>
      <c r="D31" s="9">
        <v>17.155520158000002</v>
      </c>
      <c r="E31" s="23" t="s">
        <v>28</v>
      </c>
      <c r="F31" s="8" t="s">
        <v>34</v>
      </c>
      <c r="G31" s="10">
        <v>6.3744180696272295E-5</v>
      </c>
      <c r="H31" s="26">
        <v>1.0619244950890422E-4</v>
      </c>
      <c r="I31" s="8" t="s">
        <v>29</v>
      </c>
      <c r="J31" s="10"/>
      <c r="K31" s="26"/>
      <c r="L31" s="31">
        <f t="shared" si="0"/>
        <v>6.3744180696272295E-5</v>
      </c>
      <c r="M31" s="10">
        <f t="shared" si="1"/>
        <v>1.0619244950890422E-4</v>
      </c>
      <c r="N31" s="11">
        <f t="shared" si="2"/>
        <v>1.6659159839999993</v>
      </c>
      <c r="O31" s="32" t="str">
        <f t="shared" si="3"/>
        <v>+0</v>
      </c>
      <c r="Q31" s="31">
        <f t="shared" si="6"/>
        <v>0.99989380755049106</v>
      </c>
      <c r="R31" s="10">
        <f t="shared" si="7"/>
        <v>0.99989380755049106</v>
      </c>
      <c r="S31" s="10">
        <f t="shared" si="8"/>
        <v>1.8422068221222692E-3</v>
      </c>
      <c r="T31" s="10">
        <f t="shared" si="9"/>
        <v>1.8422068221222692E-3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10"/>
        <v>0</v>
      </c>
      <c r="Y31" s="10">
        <f t="shared" si="11"/>
        <v>1.0619244950893503E-4</v>
      </c>
      <c r="Z31" s="26">
        <f t="shared" si="12"/>
        <v>1.0619244950893503E-4</v>
      </c>
    </row>
    <row r="32" spans="2:26" x14ac:dyDescent="0.25">
      <c r="B32" s="8" t="s">
        <v>24</v>
      </c>
      <c r="C32" s="9">
        <v>17.155520158000002</v>
      </c>
      <c r="D32" s="9">
        <v>17.802979463</v>
      </c>
      <c r="E32" s="23" t="s">
        <v>28</v>
      </c>
      <c r="F32" s="8" t="s">
        <v>34</v>
      </c>
      <c r="G32" s="10">
        <v>4.7243242271195599E-5</v>
      </c>
      <c r="H32" s="26">
        <v>8.8027344680335383E-5</v>
      </c>
      <c r="I32" s="8" t="s">
        <v>29</v>
      </c>
      <c r="J32" s="10"/>
      <c r="K32" s="26"/>
      <c r="L32" s="31">
        <f t="shared" si="0"/>
        <v>4.7243242271195599E-5</v>
      </c>
      <c r="M32" s="10">
        <f t="shared" si="1"/>
        <v>8.8027344680335383E-5</v>
      </c>
      <c r="N32" s="11">
        <f t="shared" si="2"/>
        <v>1.8632790733333309</v>
      </c>
      <c r="O32" s="32" t="str">
        <f t="shared" si="3"/>
        <v>+0</v>
      </c>
      <c r="Q32" s="31">
        <f t="shared" si="6"/>
        <v>0.99991197265531961</v>
      </c>
      <c r="R32" s="10">
        <f t="shared" si="7"/>
        <v>0.99991197265531961</v>
      </c>
      <c r="S32" s="10">
        <f t="shared" si="8"/>
        <v>1.3653297016375527E-3</v>
      </c>
      <c r="T32" s="10">
        <f t="shared" si="9"/>
        <v>1.3653297016375527E-3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10"/>
        <v>0</v>
      </c>
      <c r="Y32" s="10">
        <f t="shared" si="11"/>
        <v>8.8027344680385866E-5</v>
      </c>
      <c r="Z32" s="26">
        <f t="shared" si="12"/>
        <v>8.8027344680385866E-5</v>
      </c>
    </row>
    <row r="33" spans="2:26" x14ac:dyDescent="0.25">
      <c r="B33" s="8" t="s">
        <v>25</v>
      </c>
      <c r="C33" s="9">
        <v>17.802979463</v>
      </c>
      <c r="D33" s="9">
        <v>18.605671771000001</v>
      </c>
      <c r="E33" s="23" t="s">
        <v>28</v>
      </c>
      <c r="F33" s="8" t="s">
        <v>34</v>
      </c>
      <c r="G33" s="10">
        <v>6.5227297530628097E-3</v>
      </c>
      <c r="H33" s="26">
        <v>1.3503723086324497E-2</v>
      </c>
      <c r="I33" s="8" t="s">
        <v>29</v>
      </c>
      <c r="J33" s="10"/>
      <c r="K33" s="26"/>
      <c r="L33" s="31">
        <f t="shared" si="0"/>
        <v>6.5227297530628097E-3</v>
      </c>
      <c r="M33" s="10">
        <f t="shared" si="1"/>
        <v>1.3503723086324497E-2</v>
      </c>
      <c r="N33" s="11">
        <f t="shared" si="2"/>
        <v>2.0702564106666683</v>
      </c>
      <c r="O33" s="32" t="str">
        <f t="shared" si="3"/>
        <v>-III</v>
      </c>
      <c r="Q33" s="31">
        <f t="shared" si="6"/>
        <v>0.98649627691367547</v>
      </c>
      <c r="R33" s="10">
        <f t="shared" si="7"/>
        <v>0.98649627691367547</v>
      </c>
      <c r="S33" s="10">
        <f t="shared" si="8"/>
        <v>0.18850688986351519</v>
      </c>
      <c r="T33" s="10">
        <f t="shared" si="9"/>
        <v>0.18850688986351519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10"/>
        <v>0</v>
      </c>
      <c r="Y33" s="10">
        <f t="shared" si="11"/>
        <v>1.3503723086324526E-2</v>
      </c>
      <c r="Z33" s="26">
        <f t="shared" si="12"/>
        <v>1.3503723086324526E-2</v>
      </c>
    </row>
    <row r="34" spans="2:26" x14ac:dyDescent="0.25">
      <c r="B34" s="8" t="s">
        <v>26</v>
      </c>
      <c r="C34" s="9">
        <v>18.605671771000001</v>
      </c>
      <c r="D34" s="9">
        <v>19.574514854</v>
      </c>
      <c r="E34" s="23" t="s">
        <v>28</v>
      </c>
      <c r="F34" s="8" t="s">
        <v>34</v>
      </c>
      <c r="G34" s="10">
        <v>5.4880372417329002E-8</v>
      </c>
      <c r="H34" s="26">
        <v>1.2577433136265322E-7</v>
      </c>
      <c r="I34" s="8" t="s">
        <v>29</v>
      </c>
      <c r="J34" s="10"/>
      <c r="K34" s="26"/>
      <c r="L34" s="31">
        <f>IF($E34="Nee",0,IF(ISNUMBER(J34),J34,IF(ISNUMBER(G34),G34,"-")))</f>
        <v>5.4880372417329002E-8</v>
      </c>
      <c r="M34" s="10">
        <f t="shared" si="1"/>
        <v>1.2577433136265322E-7</v>
      </c>
      <c r="N34" s="11">
        <f>IF(ISNUMBER(L34),IF(M34=0,1,M34/L34),"-")</f>
        <v>2.2917907773333326</v>
      </c>
      <c r="O34" s="32" t="str">
        <f t="shared" si="3"/>
        <v>+III</v>
      </c>
      <c r="Q34" s="31">
        <f t="shared" si="6"/>
        <v>0.99999987422566861</v>
      </c>
      <c r="R34" s="10">
        <f t="shared" si="7"/>
        <v>0.99999987422566861</v>
      </c>
      <c r="S34" s="10">
        <f t="shared" si="8"/>
        <v>1.5860427628608081E-6</v>
      </c>
      <c r="T34" s="10">
        <f t="shared" si="9"/>
        <v>1.5860427628608081E-6</v>
      </c>
      <c r="U34" s="9">
        <f t="array" ref="U34">MIN(IF('Normen en duidingsklassen'!$E$13:$E$20&gt;=$M34,'Normen en duidingsklassen'!$E$13:$E$20))</f>
        <v>3.3333333333333335E-7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10"/>
        <v>0</v>
      </c>
      <c r="Y34" s="10">
        <f t="shared" si="11"/>
        <v>1.257743313942683E-7</v>
      </c>
      <c r="Z34" s="26">
        <f t="shared" si="12"/>
        <v>1.257743313942683E-7</v>
      </c>
    </row>
    <row r="35" spans="2:26" ht="15.75" thickBot="1" x14ac:dyDescent="0.3">
      <c r="B35" s="13" t="s">
        <v>27</v>
      </c>
      <c r="C35" s="14">
        <v>19.574514854</v>
      </c>
      <c r="D35" s="14">
        <v>20.93</v>
      </c>
      <c r="E35" s="24" t="s">
        <v>28</v>
      </c>
      <c r="F35" s="13" t="s">
        <v>34</v>
      </c>
      <c r="G35" s="15">
        <v>3.9992397582768299E-9</v>
      </c>
      <c r="H35" s="27">
        <v>1.1227119875125991E-8</v>
      </c>
      <c r="I35" s="13" t="s">
        <v>29</v>
      </c>
      <c r="J35" s="15"/>
      <c r="K35" s="27"/>
      <c r="L35" s="33">
        <f t="shared" ref="L35" si="13">IF($E35="Nee",0,IF(ISNUMBER(J35),J35,IF(ISNUMBER(G35),G35,"-")))</f>
        <v>3.9992397582768299E-9</v>
      </c>
      <c r="M35" s="15">
        <f t="shared" si="1"/>
        <v>1.1227119875125991E-8</v>
      </c>
      <c r="N35" s="16">
        <f t="shared" ref="N35" si="14">IF(ISNUMBER(L35),IF(M35=0,1,M35/L35),"-")</f>
        <v>2.807313527999999</v>
      </c>
      <c r="O35" s="34" t="str">
        <f t="shared" si="3"/>
        <v>+III</v>
      </c>
      <c r="Q35" s="33">
        <f t="shared" si="6"/>
        <v>0.9999999887728801</v>
      </c>
      <c r="R35" s="15">
        <f t="shared" si="7"/>
        <v>0.9999999887728801</v>
      </c>
      <c r="S35" s="15">
        <f t="shared" si="8"/>
        <v>1.1557802901420038E-7</v>
      </c>
      <c r="T35" s="15">
        <f t="shared" si="9"/>
        <v>1.1557802901420038E-7</v>
      </c>
      <c r="U35" s="14">
        <f t="array" ref="U35">MIN(IF('Normen en duidingsklassen'!$E$13:$E$20&gt;=$M35,'Normen en duidingsklassen'!$E$13:$E$20))</f>
        <v>3.3333333333333335E-7</v>
      </c>
      <c r="V35" s="14">
        <f>IFERROR(MATCH($U35,'Normen en duidingsklassen'!$E$13:$E$20,0),1)</f>
        <v>1</v>
      </c>
      <c r="W35" s="14" t="str">
        <f>INDEX('Normen en duidingsklassen'!$D$13:$D$20,V35)</f>
        <v>+III</v>
      </c>
      <c r="X35" s="14" t="b">
        <f t="shared" si="10"/>
        <v>0</v>
      </c>
      <c r="Y35" s="15">
        <f t="shared" si="11"/>
        <v>1.1227119900425464E-8</v>
      </c>
      <c r="Z35" s="27">
        <f t="shared" si="12"/>
        <v>1.1227119900425464E-8</v>
      </c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179</v>
      </c>
      <c r="C4" s="12" t="s">
        <v>28</v>
      </c>
    </row>
    <row r="5" spans="2:26" x14ac:dyDescent="0.25">
      <c r="B5" s="40" t="s">
        <v>181</v>
      </c>
      <c r="C5" s="12" t="s">
        <v>182</v>
      </c>
    </row>
    <row r="6" spans="2:26" x14ac:dyDescent="0.25">
      <c r="B6" s="40" t="s">
        <v>195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3.7491645633602744E-6</v>
      </c>
    </row>
    <row r="8" spans="2:26" x14ac:dyDescent="0.25">
      <c r="B8" s="40" t="s">
        <v>49</v>
      </c>
      <c r="C8" s="26">
        <f>IF(C5="P1",1-PRODUCT(R16:R35),MAX(T16:T35))</f>
        <v>3.7491645633602744E-6</v>
      </c>
    </row>
    <row r="9" spans="2:26" x14ac:dyDescent="0.25">
      <c r="B9" s="40" t="s">
        <v>40</v>
      </c>
      <c r="C9" s="26">
        <f>IFERROR(MAX(Y16:Y35),"GR")</f>
        <v>1.4731275833623769E-6</v>
      </c>
    </row>
    <row r="10" spans="2:26" x14ac:dyDescent="0.25">
      <c r="B10" s="40" t="s">
        <v>183</v>
      </c>
      <c r="C10" s="26">
        <f>MAX(Z16:Z35)</f>
        <v>1.4731275833623769E-6</v>
      </c>
    </row>
    <row r="11" spans="2:26" x14ac:dyDescent="0.25">
      <c r="B11" s="40" t="s">
        <v>47</v>
      </c>
      <c r="C11" s="26">
        <f>IFERROR(1-PRODUCT(Q16:Q35),"GR")</f>
        <v>3.7491645633602744E-6</v>
      </c>
    </row>
    <row r="12" spans="2:26" ht="15.75" thickBot="1" x14ac:dyDescent="0.3">
      <c r="B12" s="41" t="s">
        <v>184</v>
      </c>
      <c r="C12" s="27">
        <f>1-PRODUCT(R16:R35)</f>
        <v>3.7491645633602744E-6</v>
      </c>
    </row>
    <row r="13" spans="2:26" x14ac:dyDescent="0.25">
      <c r="B13" s="70"/>
      <c r="C13" s="9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185</v>
      </c>
      <c r="Z15" s="39" t="s">
        <v>186</v>
      </c>
    </row>
    <row r="16" spans="2:26" x14ac:dyDescent="0.25">
      <c r="B16" s="3" t="s">
        <v>8</v>
      </c>
      <c r="C16" s="4">
        <v>0</v>
      </c>
      <c r="D16" s="4">
        <v>0.190709198</v>
      </c>
      <c r="E16" s="22" t="s">
        <v>28</v>
      </c>
      <c r="F16" s="3" t="s">
        <v>32</v>
      </c>
      <c r="G16" s="5">
        <v>2.62E-8</v>
      </c>
      <c r="H16" s="25">
        <v>2.9497743451815998E-8</v>
      </c>
      <c r="I16" s="3" t="s">
        <v>29</v>
      </c>
      <c r="J16" s="5"/>
      <c r="K16" s="25"/>
      <c r="L16" s="29">
        <f t="shared" ref="L16:M31" si="0">IF($E16="Nee",0,IF(ISNUMBER(J16),J16,IF(ISNUMBER(G16),G16,"-")))</f>
        <v>2.62E-8</v>
      </c>
      <c r="M16" s="5">
        <f t="shared" si="0"/>
        <v>2.9497743451815998E-8</v>
      </c>
      <c r="N16" s="6">
        <f t="shared" ref="N16:N31" si="1">IF(ISNUMBER(L16),IF(M16=0,1,M16/L16),"-")</f>
        <v>1.1258680706799999</v>
      </c>
      <c r="O16" s="30" t="str">
        <f t="shared" ref="O16:O31" si="2">IF(E16="Nee","NR",IF(ISNUMBER($M16),W16,IF($X16,"D","ND")))</f>
        <v>+III</v>
      </c>
      <c r="Q16" s="31">
        <f t="shared" ref="Q16" si="3">IF(AND(F16="Geen faalkans",I16="Nee"),1,1-M16)</f>
        <v>0.99999997050225653</v>
      </c>
      <c r="R16" s="10">
        <f>IF(M16="-",1,Q16)</f>
        <v>0.99999997050225653</v>
      </c>
      <c r="S16" s="10">
        <f t="shared" ref="S16" si="4">IF(AND(F16="Geen faalkans",I16="Nee"),0,L16*$C$3)</f>
        <v>3.8776000000000003E-7</v>
      </c>
      <c r="T16" s="10">
        <f>IF(L16="-",0,S16)</f>
        <v>3.8776000000000003E-7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2.949774347005274E-8</v>
      </c>
      <c r="Z16" s="26">
        <f>1-R16</f>
        <v>2.949774347005274E-8</v>
      </c>
    </row>
    <row r="17" spans="2:26" x14ac:dyDescent="0.25">
      <c r="B17" s="8" t="s">
        <v>9</v>
      </c>
      <c r="C17" s="9">
        <v>0.190709198</v>
      </c>
      <c r="D17" s="9">
        <v>0.22009848399999998</v>
      </c>
      <c r="E17" s="23" t="s">
        <v>28</v>
      </c>
      <c r="F17" s="8" t="s">
        <v>32</v>
      </c>
      <c r="G17" s="10">
        <v>8.9399999999999993E-9</v>
      </c>
      <c r="H17" s="26">
        <v>9.1134085431143987E-9</v>
      </c>
      <c r="I17" s="8" t="s">
        <v>29</v>
      </c>
      <c r="J17" s="10"/>
      <c r="K17" s="26"/>
      <c r="L17" s="31">
        <f t="shared" si="0"/>
        <v>8.9399999999999993E-9</v>
      </c>
      <c r="M17" s="10">
        <f t="shared" si="0"/>
        <v>9.1134085431143987E-9</v>
      </c>
      <c r="N17" s="11">
        <f t="shared" si="1"/>
        <v>1.01939692876</v>
      </c>
      <c r="O17" s="32" t="str">
        <f t="shared" si="2"/>
        <v>+III</v>
      </c>
      <c r="Q17" s="31">
        <f t="shared" ref="Q17:Q31" si="5">IF(AND(F17="Geen faalkans",I17="Nee"),1,1-M17)</f>
        <v>0.99999999088659142</v>
      </c>
      <c r="R17" s="10">
        <f t="shared" ref="R17:R31" si="6">IF(M17="-",1,Q17)</f>
        <v>0.99999999088659142</v>
      </c>
      <c r="S17" s="10">
        <f t="shared" ref="S17:S31" si="7">IF(AND(F17="Geen faalkans",I17="Nee"),0,L17*$C$3)</f>
        <v>1.32312E-7</v>
      </c>
      <c r="T17" s="10">
        <f t="shared" ref="T17:T31" si="8">IF(L17="-",0,S17)</f>
        <v>1.32312E-7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ref="X17:X31" si="9">IF($E17="Ja",IF($I17="Ja",NOT(ISNUMBER($J17)),FALSE),FALSE)</f>
        <v>0</v>
      </c>
      <c r="Y17" s="10">
        <f t="shared" ref="Y17:Y31" si="10">1-Q17</f>
        <v>9.1134085833388667E-9</v>
      </c>
      <c r="Z17" s="26">
        <f t="shared" ref="Z17:Z31" si="11">1-R17</f>
        <v>9.1134085833388667E-9</v>
      </c>
    </row>
    <row r="18" spans="2:26" x14ac:dyDescent="0.25">
      <c r="B18" s="8" t="s">
        <v>10</v>
      </c>
      <c r="C18" s="9">
        <v>0.22009848399999998</v>
      </c>
      <c r="D18" s="9">
        <v>0.99592706799999997</v>
      </c>
      <c r="E18" s="23" t="s">
        <v>28</v>
      </c>
      <c r="F18" s="8" t="s">
        <v>32</v>
      </c>
      <c r="G18" s="10">
        <v>1.5E-24</v>
      </c>
      <c r="H18" s="26">
        <v>2.2680702981599999E-24</v>
      </c>
      <c r="I18" s="8" t="s">
        <v>29</v>
      </c>
      <c r="J18" s="10"/>
      <c r="K18" s="26"/>
      <c r="L18" s="31">
        <f t="shared" si="0"/>
        <v>1.5E-24</v>
      </c>
      <c r="M18" s="10">
        <f t="shared" si="0"/>
        <v>2.2680702981599999E-24</v>
      </c>
      <c r="N18" s="11">
        <f t="shared" si="1"/>
        <v>1.5120468654399999</v>
      </c>
      <c r="O18" s="32" t="str">
        <f t="shared" si="2"/>
        <v>+III</v>
      </c>
      <c r="Q18" s="31">
        <f t="shared" si="5"/>
        <v>1</v>
      </c>
      <c r="R18" s="10">
        <f t="shared" si="6"/>
        <v>1</v>
      </c>
      <c r="S18" s="10">
        <f t="shared" si="7"/>
        <v>2.22E-23</v>
      </c>
      <c r="T18" s="10">
        <f t="shared" si="8"/>
        <v>2.22E-23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0</v>
      </c>
      <c r="Y18" s="10">
        <f t="shared" si="10"/>
        <v>0</v>
      </c>
      <c r="Z18" s="26">
        <f t="shared" si="11"/>
        <v>0</v>
      </c>
    </row>
    <row r="19" spans="2:26" x14ac:dyDescent="0.25">
      <c r="B19" s="8" t="s">
        <v>11</v>
      </c>
      <c r="C19" s="9">
        <v>0.99592706799999997</v>
      </c>
      <c r="D19" s="9">
        <v>1.812946862</v>
      </c>
      <c r="E19" s="23" t="s">
        <v>28</v>
      </c>
      <c r="F19" s="8" t="s">
        <v>32</v>
      </c>
      <c r="G19" s="10">
        <v>8.9399999999999993E-9</v>
      </c>
      <c r="H19" s="26">
        <v>1.37607435925176E-8</v>
      </c>
      <c r="I19" s="8" t="s">
        <v>29</v>
      </c>
      <c r="J19" s="10"/>
      <c r="K19" s="26"/>
      <c r="L19" s="31">
        <f t="shared" si="0"/>
        <v>8.9399999999999993E-9</v>
      </c>
      <c r="M19" s="10">
        <f t="shared" si="0"/>
        <v>1.37607435925176E-8</v>
      </c>
      <c r="N19" s="11">
        <f t="shared" si="1"/>
        <v>1.53923306404</v>
      </c>
      <c r="O19" s="32" t="str">
        <f t="shared" si="2"/>
        <v>+III</v>
      </c>
      <c r="Q19" s="31">
        <f t="shared" si="5"/>
        <v>0.99999998623925646</v>
      </c>
      <c r="R19" s="10">
        <f t="shared" si="6"/>
        <v>0.99999998623925646</v>
      </c>
      <c r="S19" s="10">
        <f t="shared" si="7"/>
        <v>1.32312E-7</v>
      </c>
      <c r="T19" s="10">
        <f t="shared" si="8"/>
        <v>1.32312E-7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1.3760743544644072E-8</v>
      </c>
      <c r="Z19" s="26">
        <f t="shared" si="11"/>
        <v>1.3760743544644072E-8</v>
      </c>
    </row>
    <row r="20" spans="2:26" x14ac:dyDescent="0.25">
      <c r="B20" s="8" t="s">
        <v>12</v>
      </c>
      <c r="C20" s="9">
        <v>1.812946862</v>
      </c>
      <c r="D20" s="9">
        <v>3.313767881</v>
      </c>
      <c r="E20" s="23" t="s">
        <v>28</v>
      </c>
      <c r="F20" s="8" t="s">
        <v>32</v>
      </c>
      <c r="G20" s="10">
        <v>7.4400000000000004E-8</v>
      </c>
      <c r="H20" s="26">
        <v>1.4809631531697602E-7</v>
      </c>
      <c r="I20" s="8" t="s">
        <v>29</v>
      </c>
      <c r="J20" s="10"/>
      <c r="K20" s="26"/>
      <c r="L20" s="31">
        <f t="shared" si="0"/>
        <v>7.4400000000000004E-8</v>
      </c>
      <c r="M20" s="10">
        <f t="shared" si="0"/>
        <v>1.4809631531697602E-7</v>
      </c>
      <c r="N20" s="11">
        <f t="shared" si="1"/>
        <v>1.9905418725400001</v>
      </c>
      <c r="O20" s="32" t="str">
        <f t="shared" si="2"/>
        <v>+III</v>
      </c>
      <c r="Q20" s="31">
        <f t="shared" si="5"/>
        <v>0.99999985190368468</v>
      </c>
      <c r="R20" s="10">
        <f t="shared" si="6"/>
        <v>0.99999985190368468</v>
      </c>
      <c r="S20" s="10">
        <f t="shared" si="7"/>
        <v>1.1011200000000001E-6</v>
      </c>
      <c r="T20" s="10">
        <f t="shared" si="8"/>
        <v>1.1011200000000001E-6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9"/>
        <v>0</v>
      </c>
      <c r="Y20" s="10">
        <f t="shared" si="10"/>
        <v>1.4809631532219925E-7</v>
      </c>
      <c r="Z20" s="26">
        <f t="shared" si="11"/>
        <v>1.4809631532219925E-7</v>
      </c>
    </row>
    <row r="21" spans="2:26" x14ac:dyDescent="0.25">
      <c r="B21" s="8" t="s">
        <v>13</v>
      </c>
      <c r="C21" s="9">
        <v>3.313767881</v>
      </c>
      <c r="D21" s="9">
        <v>5.6951114260000004</v>
      </c>
      <c r="E21" s="23" t="s">
        <v>28</v>
      </c>
      <c r="F21" s="8" t="s">
        <v>32</v>
      </c>
      <c r="G21" s="10">
        <v>4.371888425074262E-10</v>
      </c>
      <c r="H21" s="26">
        <v>1.12431274902114E-9</v>
      </c>
      <c r="I21" s="8" t="s">
        <v>29</v>
      </c>
      <c r="J21" s="10"/>
      <c r="K21" s="26"/>
      <c r="L21" s="31">
        <f t="shared" si="0"/>
        <v>4.371888425074262E-10</v>
      </c>
      <c r="M21" s="10">
        <f t="shared" si="0"/>
        <v>1.12431274902114E-9</v>
      </c>
      <c r="N21" s="11">
        <f t="shared" si="1"/>
        <v>2.5716867397000005</v>
      </c>
      <c r="O21" s="32" t="str">
        <f t="shared" si="2"/>
        <v>+III</v>
      </c>
      <c r="Q21" s="31">
        <f t="shared" si="5"/>
        <v>0.99999999887568725</v>
      </c>
      <c r="R21" s="10">
        <f t="shared" si="6"/>
        <v>0.99999999887568725</v>
      </c>
      <c r="S21" s="10">
        <f t="shared" si="7"/>
        <v>6.4703948691099082E-9</v>
      </c>
      <c r="T21" s="10">
        <f t="shared" si="8"/>
        <v>6.4703948691099082E-9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9"/>
        <v>0</v>
      </c>
      <c r="Y21" s="10">
        <f t="shared" si="10"/>
        <v>1.1243127540083719E-9</v>
      </c>
      <c r="Z21" s="26">
        <f t="shared" si="11"/>
        <v>1.1243127540083719E-9</v>
      </c>
    </row>
    <row r="22" spans="2:26" x14ac:dyDescent="0.25">
      <c r="B22" s="8" t="s">
        <v>14</v>
      </c>
      <c r="C22" s="9">
        <v>5.6951114260000004</v>
      </c>
      <c r="D22" s="9">
        <v>8.2505978840000012</v>
      </c>
      <c r="E22" s="23" t="s">
        <v>28</v>
      </c>
      <c r="F22" s="8" t="s">
        <v>32</v>
      </c>
      <c r="G22" s="10">
        <v>5.3900000000000005E-7</v>
      </c>
      <c r="H22" s="26">
        <v>1.4480887525689203E-6</v>
      </c>
      <c r="I22" s="8" t="s">
        <v>29</v>
      </c>
      <c r="J22" s="10"/>
      <c r="K22" s="26"/>
      <c r="L22" s="31">
        <f t="shared" si="0"/>
        <v>5.3900000000000005E-7</v>
      </c>
      <c r="M22" s="10">
        <f t="shared" si="0"/>
        <v>1.4480887525689203E-6</v>
      </c>
      <c r="N22" s="11">
        <f t="shared" si="1"/>
        <v>2.6866210622800004</v>
      </c>
      <c r="O22" s="32" t="str">
        <f t="shared" si="2"/>
        <v>+II</v>
      </c>
      <c r="Q22" s="31">
        <f t="shared" si="5"/>
        <v>0.99999855191124742</v>
      </c>
      <c r="R22" s="10">
        <f t="shared" si="6"/>
        <v>0.99999855191124742</v>
      </c>
      <c r="S22" s="10">
        <f t="shared" si="7"/>
        <v>7.9772000000000005E-6</v>
      </c>
      <c r="T22" s="10">
        <f t="shared" si="8"/>
        <v>7.9772000000000005E-6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9" t="b">
        <f t="shared" si="9"/>
        <v>0</v>
      </c>
      <c r="Y22" s="10">
        <f t="shared" si="10"/>
        <v>1.448088752575849E-6</v>
      </c>
      <c r="Z22" s="26">
        <f t="shared" si="11"/>
        <v>1.448088752575849E-6</v>
      </c>
    </row>
    <row r="23" spans="2:26" x14ac:dyDescent="0.25">
      <c r="B23" s="8" t="s">
        <v>15</v>
      </c>
      <c r="C23" s="9">
        <v>8.2505978840000012</v>
      </c>
      <c r="D23" s="9">
        <v>9.296830807000001</v>
      </c>
      <c r="E23" s="23" t="s">
        <v>28</v>
      </c>
      <c r="F23" s="8" t="s">
        <v>32</v>
      </c>
      <c r="G23" s="10">
        <v>2.62E-8</v>
      </c>
      <c r="H23" s="26">
        <v>4.4291459704515995E-8</v>
      </c>
      <c r="I23" s="8" t="s">
        <v>29</v>
      </c>
      <c r="J23" s="10"/>
      <c r="K23" s="26"/>
      <c r="L23" s="31">
        <f t="shared" si="0"/>
        <v>2.62E-8</v>
      </c>
      <c r="M23" s="10">
        <f t="shared" si="0"/>
        <v>4.4291459704515995E-8</v>
      </c>
      <c r="N23" s="11">
        <f t="shared" si="1"/>
        <v>1.6905137291799999</v>
      </c>
      <c r="O23" s="32" t="str">
        <f t="shared" si="2"/>
        <v>+III</v>
      </c>
      <c r="Q23" s="31">
        <f t="shared" si="5"/>
        <v>0.99999995570854028</v>
      </c>
      <c r="R23" s="10">
        <f t="shared" si="6"/>
        <v>0.99999995570854028</v>
      </c>
      <c r="S23" s="10">
        <f t="shared" si="7"/>
        <v>3.8776000000000003E-7</v>
      </c>
      <c r="T23" s="10">
        <f t="shared" si="8"/>
        <v>3.8776000000000003E-7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9"/>
        <v>0</v>
      </c>
      <c r="Y23" s="10">
        <f t="shared" si="10"/>
        <v>4.4291459722067827E-8</v>
      </c>
      <c r="Z23" s="26">
        <f t="shared" si="11"/>
        <v>4.4291459722067827E-8</v>
      </c>
    </row>
    <row r="24" spans="2:26" x14ac:dyDescent="0.25">
      <c r="B24" s="8" t="s">
        <v>16</v>
      </c>
      <c r="C24" s="9">
        <v>9.296830807000001</v>
      </c>
      <c r="D24" s="9">
        <v>9.7975727740000007</v>
      </c>
      <c r="E24" s="23" t="s">
        <v>28</v>
      </c>
      <c r="F24" s="8" t="s">
        <v>32</v>
      </c>
      <c r="G24" s="10">
        <v>2.7569531032842122E-20</v>
      </c>
      <c r="H24" s="26">
        <v>3.6680977023953034E-20</v>
      </c>
      <c r="I24" s="8" t="s">
        <v>29</v>
      </c>
      <c r="J24" s="10"/>
      <c r="K24" s="26"/>
      <c r="L24" s="31">
        <f t="shared" si="0"/>
        <v>2.7569531032842122E-20</v>
      </c>
      <c r="M24" s="10">
        <f t="shared" si="0"/>
        <v>3.6680977023953034E-20</v>
      </c>
      <c r="N24" s="11">
        <f t="shared" si="1"/>
        <v>1.3304896982199999</v>
      </c>
      <c r="O24" s="32" t="str">
        <f t="shared" si="2"/>
        <v>+III</v>
      </c>
      <c r="Q24" s="31">
        <f t="shared" si="5"/>
        <v>1</v>
      </c>
      <c r="R24" s="10">
        <f t="shared" si="6"/>
        <v>1</v>
      </c>
      <c r="S24" s="10">
        <f t="shared" si="7"/>
        <v>4.0802905928606341E-19</v>
      </c>
      <c r="T24" s="10">
        <f t="shared" si="8"/>
        <v>4.0802905928606341E-19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9"/>
        <v>0</v>
      </c>
      <c r="Y24" s="10">
        <f t="shared" si="10"/>
        <v>0</v>
      </c>
      <c r="Z24" s="26">
        <f t="shared" si="11"/>
        <v>0</v>
      </c>
    </row>
    <row r="25" spans="2:26" x14ac:dyDescent="0.25">
      <c r="B25" s="8" t="s">
        <v>17</v>
      </c>
      <c r="C25" s="9">
        <v>9.7975727740000007</v>
      </c>
      <c r="D25" s="9">
        <v>13.197809817000001</v>
      </c>
      <c r="E25" s="23" t="s">
        <v>28</v>
      </c>
      <c r="F25" s="8" t="s">
        <v>32</v>
      </c>
      <c r="G25" s="10">
        <v>2.9400000000000002E-9</v>
      </c>
      <c r="H25" s="26">
        <v>9.5378199582372023E-9</v>
      </c>
      <c r="I25" s="8" t="s">
        <v>29</v>
      </c>
      <c r="J25" s="10"/>
      <c r="K25" s="26"/>
      <c r="L25" s="31">
        <f t="shared" si="0"/>
        <v>2.9400000000000002E-9</v>
      </c>
      <c r="M25" s="10">
        <f t="shared" si="0"/>
        <v>9.5378199582372023E-9</v>
      </c>
      <c r="N25" s="11">
        <f t="shared" si="1"/>
        <v>3.2441564483800005</v>
      </c>
      <c r="O25" s="32" t="str">
        <f t="shared" si="2"/>
        <v>+III</v>
      </c>
      <c r="Q25" s="31">
        <f t="shared" si="5"/>
        <v>0.99999999046218002</v>
      </c>
      <c r="R25" s="10">
        <f t="shared" si="6"/>
        <v>0.99999999046218002</v>
      </c>
      <c r="S25" s="10">
        <f t="shared" si="7"/>
        <v>4.3512000000000006E-8</v>
      </c>
      <c r="T25" s="10">
        <f t="shared" si="8"/>
        <v>4.3512000000000006E-8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9"/>
        <v>0</v>
      </c>
      <c r="Y25" s="10">
        <f t="shared" si="10"/>
        <v>9.5378199782558681E-9</v>
      </c>
      <c r="Z25" s="26">
        <f t="shared" si="11"/>
        <v>9.5378199782558681E-9</v>
      </c>
    </row>
    <row r="26" spans="2:26" x14ac:dyDescent="0.25">
      <c r="B26" s="8" t="s">
        <v>18</v>
      </c>
      <c r="C26" s="9">
        <v>13.197809817000001</v>
      </c>
      <c r="D26" s="9">
        <v>14.104461710000001</v>
      </c>
      <c r="E26" s="23" t="s">
        <v>28</v>
      </c>
      <c r="F26" s="8" t="s">
        <v>32</v>
      </c>
      <c r="G26" s="10">
        <v>1.9098069215164876E-7</v>
      </c>
      <c r="H26" s="26">
        <v>3.0526167615503875E-7</v>
      </c>
      <c r="I26" s="8" t="s">
        <v>29</v>
      </c>
      <c r="J26" s="10"/>
      <c r="K26" s="26"/>
      <c r="L26" s="31">
        <f t="shared" si="0"/>
        <v>1.9098069215164876E-7</v>
      </c>
      <c r="M26" s="10">
        <f t="shared" si="0"/>
        <v>3.0526167615503875E-7</v>
      </c>
      <c r="N26" s="11">
        <f t="shared" si="1"/>
        <v>1.5983902493799993</v>
      </c>
      <c r="O26" s="32" t="str">
        <f t="shared" si="2"/>
        <v>+III</v>
      </c>
      <c r="Q26" s="31">
        <f t="shared" si="5"/>
        <v>0.99999969473832384</v>
      </c>
      <c r="R26" s="10">
        <f t="shared" si="6"/>
        <v>0.99999969473832384</v>
      </c>
      <c r="S26" s="10">
        <f t="shared" si="7"/>
        <v>2.8265142438444017E-6</v>
      </c>
      <c r="T26" s="10">
        <f t="shared" si="8"/>
        <v>2.8265142438444017E-6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9"/>
        <v>0</v>
      </c>
      <c r="Y26" s="10">
        <f t="shared" si="10"/>
        <v>3.0526167615896327E-7</v>
      </c>
      <c r="Z26" s="26">
        <f t="shared" si="11"/>
        <v>3.0526167615896327E-7</v>
      </c>
    </row>
    <row r="27" spans="2:26" x14ac:dyDescent="0.25">
      <c r="B27" s="8" t="s">
        <v>19</v>
      </c>
      <c r="C27" s="9">
        <v>14.104461710000001</v>
      </c>
      <c r="D27" s="9">
        <v>16.652344551000002</v>
      </c>
      <c r="E27" s="23" t="s">
        <v>28</v>
      </c>
      <c r="F27" s="8" t="s">
        <v>32</v>
      </c>
      <c r="G27" s="10">
        <v>5.493459553380387E-7</v>
      </c>
      <c r="H27" s="26">
        <v>1.4731275833678765E-6</v>
      </c>
      <c r="I27" s="8" t="s">
        <v>29</v>
      </c>
      <c r="J27" s="10"/>
      <c r="K27" s="26"/>
      <c r="L27" s="31">
        <f t="shared" si="0"/>
        <v>5.493459553380387E-7</v>
      </c>
      <c r="M27" s="10">
        <f t="shared" si="0"/>
        <v>1.4731275833678765E-6</v>
      </c>
      <c r="N27" s="11">
        <f t="shared" si="1"/>
        <v>2.6816026750600011</v>
      </c>
      <c r="O27" s="32" t="str">
        <f t="shared" si="2"/>
        <v>+II</v>
      </c>
      <c r="Q27" s="31">
        <f t="shared" si="5"/>
        <v>0.99999852687241664</v>
      </c>
      <c r="R27" s="10">
        <f t="shared" si="6"/>
        <v>0.99999852687241664</v>
      </c>
      <c r="S27" s="10">
        <f t="shared" si="7"/>
        <v>8.1303201390029725E-6</v>
      </c>
      <c r="T27" s="10">
        <f t="shared" si="8"/>
        <v>8.1303201390029725E-6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9"/>
        <v>0</v>
      </c>
      <c r="Y27" s="10">
        <f t="shared" si="10"/>
        <v>1.4731275833623769E-6</v>
      </c>
      <c r="Z27" s="26">
        <f t="shared" si="11"/>
        <v>1.4731275833623769E-6</v>
      </c>
    </row>
    <row r="28" spans="2:26" x14ac:dyDescent="0.25">
      <c r="B28" s="8" t="s">
        <v>20</v>
      </c>
      <c r="C28" s="9">
        <v>16.652344551000002</v>
      </c>
      <c r="D28" s="9">
        <v>17.802401842000002</v>
      </c>
      <c r="E28" s="23" t="s">
        <v>28</v>
      </c>
      <c r="F28" s="8" t="s">
        <v>32</v>
      </c>
      <c r="G28" s="10">
        <v>5.09E-11</v>
      </c>
      <c r="H28" s="26">
        <v>8.9535024633853981E-11</v>
      </c>
      <c r="I28" s="8" t="s">
        <v>29</v>
      </c>
      <c r="J28" s="10"/>
      <c r="K28" s="26"/>
      <c r="L28" s="31">
        <f t="shared" si="0"/>
        <v>5.09E-11</v>
      </c>
      <c r="M28" s="10">
        <f t="shared" si="0"/>
        <v>8.9535024633853981E-11</v>
      </c>
      <c r="N28" s="11">
        <f t="shared" si="1"/>
        <v>1.7590378120599997</v>
      </c>
      <c r="O28" s="32" t="str">
        <f t="shared" si="2"/>
        <v>+III</v>
      </c>
      <c r="Q28" s="31">
        <f t="shared" si="5"/>
        <v>0.99999999991046495</v>
      </c>
      <c r="R28" s="10">
        <f t="shared" si="6"/>
        <v>0.99999999991046495</v>
      </c>
      <c r="S28" s="10">
        <f t="shared" si="7"/>
        <v>7.5332000000000004E-10</v>
      </c>
      <c r="T28" s="10">
        <f t="shared" si="8"/>
        <v>7.5332000000000004E-10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9"/>
        <v>0</v>
      </c>
      <c r="Y28" s="10">
        <f t="shared" si="10"/>
        <v>8.9535046043920374E-11</v>
      </c>
      <c r="Z28" s="26">
        <f t="shared" si="11"/>
        <v>8.9535046043920374E-11</v>
      </c>
    </row>
    <row r="29" spans="2:26" x14ac:dyDescent="0.25">
      <c r="B29" s="8" t="s">
        <v>21</v>
      </c>
      <c r="C29" s="9">
        <v>17.802401842000002</v>
      </c>
      <c r="D29" s="9">
        <v>18.605671772000001</v>
      </c>
      <c r="E29" s="23" t="s">
        <v>28</v>
      </c>
      <c r="F29" s="8" t="s">
        <v>32</v>
      </c>
      <c r="G29" s="10">
        <v>2.0099999999999999E-9</v>
      </c>
      <c r="H29" s="26">
        <v>3.0756178891379985E-9</v>
      </c>
      <c r="I29" s="8" t="s">
        <v>29</v>
      </c>
      <c r="J29" s="10"/>
      <c r="K29" s="26"/>
      <c r="L29" s="31">
        <f t="shared" si="0"/>
        <v>2.0099999999999999E-9</v>
      </c>
      <c r="M29" s="10">
        <f t="shared" si="0"/>
        <v>3.0756178891379985E-9</v>
      </c>
      <c r="N29" s="11">
        <f t="shared" si="1"/>
        <v>1.5301581537999993</v>
      </c>
      <c r="O29" s="32" t="str">
        <f t="shared" si="2"/>
        <v>+III</v>
      </c>
      <c r="Q29" s="31">
        <f t="shared" si="5"/>
        <v>0.99999999692438213</v>
      </c>
      <c r="R29" s="10">
        <f t="shared" si="6"/>
        <v>0.99999999692438213</v>
      </c>
      <c r="S29" s="10">
        <f t="shared" si="7"/>
        <v>2.9747999999999999E-8</v>
      </c>
      <c r="T29" s="10">
        <f t="shared" si="8"/>
        <v>2.9747999999999999E-8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9"/>
        <v>0</v>
      </c>
      <c r="Y29" s="10">
        <f t="shared" si="10"/>
        <v>3.0756178714952398E-9</v>
      </c>
      <c r="Z29" s="26">
        <f t="shared" si="11"/>
        <v>3.0756178714952398E-9</v>
      </c>
    </row>
    <row r="30" spans="2:26" x14ac:dyDescent="0.25">
      <c r="B30" s="8" t="s">
        <v>22</v>
      </c>
      <c r="C30" s="9">
        <v>18.605671772000001</v>
      </c>
      <c r="D30" s="9">
        <v>19.69841048</v>
      </c>
      <c r="E30" s="23" t="s">
        <v>28</v>
      </c>
      <c r="F30" s="8" t="s">
        <v>32</v>
      </c>
      <c r="G30" s="10">
        <v>5.4880372417329002E-8</v>
      </c>
      <c r="H30" s="26">
        <v>9.4460511202243781E-8</v>
      </c>
      <c r="I30" s="8" t="s">
        <v>29</v>
      </c>
      <c r="J30" s="10"/>
      <c r="K30" s="26"/>
      <c r="L30" s="31">
        <f t="shared" si="0"/>
        <v>5.4880372417329002E-8</v>
      </c>
      <c r="M30" s="10">
        <f t="shared" si="0"/>
        <v>9.4460511202243781E-8</v>
      </c>
      <c r="N30" s="11">
        <f t="shared" si="1"/>
        <v>1.7212075472799993</v>
      </c>
      <c r="O30" s="32" t="str">
        <f t="shared" si="2"/>
        <v>+III</v>
      </c>
      <c r="Q30" s="31">
        <f t="shared" si="5"/>
        <v>0.99999990553948881</v>
      </c>
      <c r="R30" s="10">
        <f t="shared" si="6"/>
        <v>0.99999990553948881</v>
      </c>
      <c r="S30" s="10">
        <f t="shared" si="7"/>
        <v>8.1222951177646932E-7</v>
      </c>
      <c r="T30" s="10">
        <f t="shared" si="8"/>
        <v>8.1222951177646932E-7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9"/>
        <v>0</v>
      </c>
      <c r="Y30" s="10">
        <f t="shared" si="10"/>
        <v>9.446051119077481E-8</v>
      </c>
      <c r="Z30" s="26">
        <f t="shared" si="11"/>
        <v>9.446051119077481E-8</v>
      </c>
    </row>
    <row r="31" spans="2:26" x14ac:dyDescent="0.25">
      <c r="B31" s="8" t="s">
        <v>23</v>
      </c>
      <c r="C31" s="9">
        <v>19.69841048</v>
      </c>
      <c r="D31" s="9">
        <v>20.93</v>
      </c>
      <c r="E31" s="23" t="s">
        <v>28</v>
      </c>
      <c r="F31" s="8" t="s">
        <v>32</v>
      </c>
      <c r="G31" s="10">
        <v>9.3578611688550633E-8</v>
      </c>
      <c r="H31" s="26">
        <v>1.6964390040671784E-7</v>
      </c>
      <c r="I31" s="8" t="s">
        <v>29</v>
      </c>
      <c r="J31" s="10"/>
      <c r="K31" s="26"/>
      <c r="L31" s="31">
        <f t="shared" si="0"/>
        <v>9.3578611688550633E-8</v>
      </c>
      <c r="M31" s="10">
        <f t="shared" si="0"/>
        <v>1.6964390040671784E-7</v>
      </c>
      <c r="N31" s="11">
        <f t="shared" si="1"/>
        <v>1.8128490832000002</v>
      </c>
      <c r="O31" s="32" t="str">
        <f t="shared" si="2"/>
        <v>+III</v>
      </c>
      <c r="Q31" s="31">
        <f t="shared" si="5"/>
        <v>0.99999983035609963</v>
      </c>
      <c r="R31" s="10">
        <f t="shared" si="6"/>
        <v>0.99999983035609963</v>
      </c>
      <c r="S31" s="10">
        <f t="shared" si="7"/>
        <v>1.3849634529905494E-6</v>
      </c>
      <c r="T31" s="10">
        <f t="shared" si="8"/>
        <v>1.3849634529905494E-6</v>
      </c>
      <c r="U31" s="9">
        <f t="array" ref="U31">MIN(IF('Normen en duidingsklassen'!$E$13:$E$20&gt;=$M31,'Normen en duidingsklassen'!$E$13:$E$20))</f>
        <v>3.3333333333333335E-7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9"/>
        <v>0</v>
      </c>
      <c r="Y31" s="10">
        <f t="shared" si="10"/>
        <v>1.6964390037177424E-7</v>
      </c>
      <c r="Z31" s="26">
        <f t="shared" si="11"/>
        <v>1.6964390037177424E-7</v>
      </c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196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187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IFERROR(IF(C5="P1",1-PRODUCT(M16:M76),MAX(O16:O76)),"GR")</f>
        <v>4.4567400000000003E-6</v>
      </c>
    </row>
    <row r="8" spans="2:22" x14ac:dyDescent="0.25">
      <c r="B8" s="40" t="s">
        <v>49</v>
      </c>
      <c r="C8" s="26">
        <f>IF(C5="P1",1-PRODUCT(N16:N76),MAX(P16:P76))</f>
        <v>4.4567400000000003E-6</v>
      </c>
    </row>
    <row r="9" spans="2:22" x14ac:dyDescent="0.25">
      <c r="B9" s="40" t="s">
        <v>40</v>
      </c>
      <c r="C9" s="26">
        <f>IFERROR(MAX(U16:U76),"GR")</f>
        <v>2.2283699999681161E-6</v>
      </c>
    </row>
    <row r="10" spans="2:22" x14ac:dyDescent="0.25">
      <c r="B10" s="40" t="s">
        <v>183</v>
      </c>
      <c r="C10" s="26">
        <f>MAX(V16:V76)</f>
        <v>2.2283699999681161E-6</v>
      </c>
    </row>
    <row r="11" spans="2:22" x14ac:dyDescent="0.25">
      <c r="B11" s="40" t="s">
        <v>47</v>
      </c>
      <c r="C11" s="26">
        <f>IFERROR(1-PRODUCT(M16:M76),"GR")</f>
        <v>1.2622095327596838E-5</v>
      </c>
    </row>
    <row r="12" spans="2:22" ht="15.75" thickBot="1" x14ac:dyDescent="0.3">
      <c r="B12" s="41" t="s">
        <v>184</v>
      </c>
      <c r="C12" s="27">
        <f>1-PRODUCT(N16:N76)</f>
        <v>1.2622095327596838E-5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185</v>
      </c>
      <c r="V15" s="39" t="s">
        <v>186</v>
      </c>
    </row>
    <row r="16" spans="2:22" x14ac:dyDescent="0.25">
      <c r="B16" s="3" t="s">
        <v>111</v>
      </c>
      <c r="C16" s="4">
        <v>0</v>
      </c>
      <c r="D16" s="4">
        <v>0.21</v>
      </c>
      <c r="E16" s="22" t="s">
        <v>28</v>
      </c>
      <c r="F16" s="3" t="s">
        <v>33</v>
      </c>
      <c r="G16" s="25"/>
      <c r="H16" s="3" t="s">
        <v>28</v>
      </c>
      <c r="I16" s="25">
        <v>4.8871199999999999E-7</v>
      </c>
      <c r="J16" s="5">
        <f>IF($E16="Nee",0,IF(ISNUMBER(I16),I16,IF(ISNUMBER(G16),G16,"-")))</f>
        <v>4.8871199999999999E-7</v>
      </c>
      <c r="K16" s="30" t="str">
        <f t="shared" ref="K16:K47" si="0">IF($E16="Nee","NR",IF(ISNUMBER($J16),S16,IF($T16,"D","ND")))</f>
        <v>+II</v>
      </c>
      <c r="M16" s="31">
        <f>IF(AND(F16="Geen faalkans",H16="Nee"),1,1-J16)</f>
        <v>0.99999951128800002</v>
      </c>
      <c r="N16" s="10">
        <f t="shared" ref="N16" si="1">IF(J16="-",1,M16)</f>
        <v>0.99999951128800002</v>
      </c>
      <c r="O16" s="10">
        <f t="shared" ref="O16" si="2">IF(AND(F16="Geen faalkans",H16="Nee"),0,J16*$C$3)</f>
        <v>9.7742399999999998E-7</v>
      </c>
      <c r="P16" s="10">
        <f>IF(J16="-",0,O16)</f>
        <v>9.7742399999999998E-7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IF($E16="Ja",IF($H16="Ja",NOT(ISNUMBER($I16)),FALSE),FALSE)</f>
        <v>0</v>
      </c>
      <c r="U16" s="10">
        <f>1-M16</f>
        <v>4.8871199997968517E-7</v>
      </c>
      <c r="V16" s="26">
        <f>1-N16</f>
        <v>4.8871199997968517E-7</v>
      </c>
    </row>
    <row r="17" spans="2:22" x14ac:dyDescent="0.25">
      <c r="B17" s="8" t="s">
        <v>112</v>
      </c>
      <c r="C17" s="9">
        <v>0.21</v>
      </c>
      <c r="D17" s="9">
        <v>0.24</v>
      </c>
      <c r="E17" s="23" t="s">
        <v>28</v>
      </c>
      <c r="F17" s="8" t="s">
        <v>33</v>
      </c>
      <c r="G17" s="26"/>
      <c r="H17" s="8" t="s">
        <v>28</v>
      </c>
      <c r="I17" s="26">
        <v>2.2283700000000001E-6</v>
      </c>
      <c r="J17" s="10">
        <f t="shared" ref="J17:J74" si="3">IF($E17="Nee",0,IF(ISNUMBER(I17),I17,IF(ISNUMBER(G17),G17,"-")))</f>
        <v>2.2283700000000001E-6</v>
      </c>
      <c r="K17" s="32" t="str">
        <f t="shared" si="0"/>
        <v>+II</v>
      </c>
      <c r="M17" s="31">
        <f t="shared" ref="M17:M74" si="4">IF(AND(F17="Geen faalkans",H17="Nee"),1,1-J17)</f>
        <v>0.99999777163000003</v>
      </c>
      <c r="N17" s="10">
        <f t="shared" ref="N17:N74" si="5">IF(J17="-",1,M17)</f>
        <v>0.99999777163000003</v>
      </c>
      <c r="O17" s="10">
        <f t="shared" ref="O17:O74" si="6">IF(AND(F17="Geen faalkans",H17="Nee"),0,J17*$C$3)</f>
        <v>4.4567400000000003E-6</v>
      </c>
      <c r="P17" s="10">
        <f t="shared" ref="P17:P74" si="7">IF(J17="-",0,O17)</f>
        <v>4.4567400000000003E-6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ref="T17:T74" si="8">IF($E17="Ja",IF($H17="Ja",NOT(ISNUMBER($I17)),FALSE),FALSE)</f>
        <v>0</v>
      </c>
      <c r="U17" s="10">
        <f t="shared" ref="U17:U74" si="9">1-M17</f>
        <v>2.2283699999681161E-6</v>
      </c>
      <c r="V17" s="26">
        <f t="shared" ref="V17:V74" si="10">1-N17</f>
        <v>2.2283699999681161E-6</v>
      </c>
    </row>
    <row r="18" spans="2:22" x14ac:dyDescent="0.25">
      <c r="B18" s="8" t="s">
        <v>113</v>
      </c>
      <c r="C18" s="9">
        <v>0.24</v>
      </c>
      <c r="D18" s="9">
        <v>0.34</v>
      </c>
      <c r="E18" s="23" t="s">
        <v>28</v>
      </c>
      <c r="F18" s="8" t="s">
        <v>33</v>
      </c>
      <c r="G18" s="26"/>
      <c r="H18" s="8" t="s">
        <v>28</v>
      </c>
      <c r="I18" s="26">
        <v>5.3529199999999997E-7</v>
      </c>
      <c r="J18" s="10">
        <f t="shared" si="3"/>
        <v>5.3529199999999997E-7</v>
      </c>
      <c r="K18" s="32" t="str">
        <f t="shared" si="0"/>
        <v>+II</v>
      </c>
      <c r="M18" s="31">
        <f t="shared" si="4"/>
        <v>0.99999946470800005</v>
      </c>
      <c r="N18" s="10">
        <f t="shared" si="5"/>
        <v>0.99999946470800005</v>
      </c>
      <c r="O18" s="10">
        <f t="shared" si="6"/>
        <v>1.0705839999999999E-6</v>
      </c>
      <c r="P18" s="10">
        <f t="shared" si="7"/>
        <v>1.0705839999999999E-6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8"/>
        <v>0</v>
      </c>
      <c r="U18" s="10">
        <f t="shared" si="9"/>
        <v>5.3529199994795107E-7</v>
      </c>
      <c r="V18" s="26">
        <f t="shared" si="10"/>
        <v>5.3529199994795107E-7</v>
      </c>
    </row>
    <row r="19" spans="2:22" x14ac:dyDescent="0.25">
      <c r="B19" s="8" t="s">
        <v>114</v>
      </c>
      <c r="C19" s="9">
        <v>0.34</v>
      </c>
      <c r="D19" s="9">
        <v>0.91</v>
      </c>
      <c r="E19" s="23" t="s">
        <v>28</v>
      </c>
      <c r="F19" s="8" t="s">
        <v>33</v>
      </c>
      <c r="G19" s="26"/>
      <c r="H19" s="8" t="s">
        <v>28</v>
      </c>
      <c r="I19" s="26">
        <v>2.4707600000000001E-7</v>
      </c>
      <c r="J19" s="10">
        <f t="shared" si="3"/>
        <v>2.4707600000000001E-7</v>
      </c>
      <c r="K19" s="32" t="str">
        <f t="shared" si="0"/>
        <v>+III</v>
      </c>
      <c r="M19" s="31">
        <f t="shared" si="4"/>
        <v>0.99999975292400001</v>
      </c>
      <c r="N19" s="10">
        <f t="shared" si="5"/>
        <v>0.99999975292400001</v>
      </c>
      <c r="O19" s="10">
        <f t="shared" si="6"/>
        <v>4.9415200000000002E-7</v>
      </c>
      <c r="P19" s="10">
        <f t="shared" si="7"/>
        <v>4.9415200000000002E-7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2.4707599999285179E-7</v>
      </c>
      <c r="V19" s="26">
        <f t="shared" si="10"/>
        <v>2.4707599999285179E-7</v>
      </c>
    </row>
    <row r="20" spans="2:22" x14ac:dyDescent="0.25">
      <c r="B20" s="8" t="s">
        <v>115</v>
      </c>
      <c r="C20" s="9">
        <v>0.91</v>
      </c>
      <c r="D20" s="9">
        <v>1.44</v>
      </c>
      <c r="E20" s="23" t="s">
        <v>28</v>
      </c>
      <c r="F20" s="8" t="s">
        <v>33</v>
      </c>
      <c r="G20" s="26"/>
      <c r="H20" s="8" t="s">
        <v>28</v>
      </c>
      <c r="I20" s="26">
        <v>1.6301700000000001E-7</v>
      </c>
      <c r="J20" s="10">
        <f t="shared" si="3"/>
        <v>1.6301700000000001E-7</v>
      </c>
      <c r="K20" s="32" t="str">
        <f t="shared" si="0"/>
        <v>+III</v>
      </c>
      <c r="M20" s="31">
        <f t="shared" si="4"/>
        <v>0.99999983698299999</v>
      </c>
      <c r="N20" s="10">
        <f t="shared" si="5"/>
        <v>0.99999983698299999</v>
      </c>
      <c r="O20" s="10">
        <f t="shared" si="6"/>
        <v>3.2603400000000002E-7</v>
      </c>
      <c r="P20" s="10">
        <f t="shared" si="7"/>
        <v>3.2603400000000002E-7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1.6301700000997954E-7</v>
      </c>
      <c r="V20" s="26">
        <f t="shared" si="10"/>
        <v>1.6301700000997954E-7</v>
      </c>
    </row>
    <row r="21" spans="2:22" x14ac:dyDescent="0.25">
      <c r="B21" s="8" t="s">
        <v>116</v>
      </c>
      <c r="C21" s="9">
        <v>1.44</v>
      </c>
      <c r="D21" s="9">
        <v>1.96</v>
      </c>
      <c r="E21" s="23" t="s">
        <v>28</v>
      </c>
      <c r="F21" s="8" t="s">
        <v>33</v>
      </c>
      <c r="G21" s="26"/>
      <c r="H21" s="8" t="s">
        <v>28</v>
      </c>
      <c r="I21" s="26">
        <v>4.14189E-7</v>
      </c>
      <c r="J21" s="10">
        <f t="shared" ref="J21:J67" si="11">IF($E21="Nee",0,IF(ISNUMBER(I21),I21,IF(ISNUMBER(G21),G21,"-")))</f>
        <v>4.14189E-7</v>
      </c>
      <c r="K21" s="32" t="str">
        <f t="shared" si="0"/>
        <v>+II</v>
      </c>
      <c r="M21" s="31">
        <f t="shared" si="4"/>
        <v>0.99999958581100001</v>
      </c>
      <c r="N21" s="10">
        <f t="shared" si="5"/>
        <v>0.99999958581100001</v>
      </c>
      <c r="O21" s="10">
        <f t="shared" si="6"/>
        <v>8.2837800000000001E-7</v>
      </c>
      <c r="P21" s="10">
        <f t="shared" si="7"/>
        <v>8.2837800000000001E-7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8"/>
        <v>0</v>
      </c>
      <c r="U21" s="10">
        <f t="shared" si="9"/>
        <v>4.1418899998646452E-7</v>
      </c>
      <c r="V21" s="26">
        <f t="shared" si="10"/>
        <v>4.1418899998646452E-7</v>
      </c>
    </row>
    <row r="22" spans="2:22" x14ac:dyDescent="0.25">
      <c r="B22" s="8" t="s">
        <v>117</v>
      </c>
      <c r="C22" s="9">
        <v>1.96</v>
      </c>
      <c r="D22" s="9">
        <v>2.4900000000000002</v>
      </c>
      <c r="E22" s="23" t="s">
        <v>28</v>
      </c>
      <c r="F22" s="8" t="s">
        <v>33</v>
      </c>
      <c r="G22" s="26"/>
      <c r="H22" s="8" t="s">
        <v>28</v>
      </c>
      <c r="I22" s="26">
        <v>4.0974000000000001E-7</v>
      </c>
      <c r="J22" s="10">
        <f t="shared" si="11"/>
        <v>4.0974000000000001E-7</v>
      </c>
      <c r="K22" s="32" t="str">
        <f t="shared" si="0"/>
        <v>+II</v>
      </c>
      <c r="M22" s="31">
        <f t="shared" si="4"/>
        <v>0.99999959025999996</v>
      </c>
      <c r="N22" s="10">
        <f t="shared" si="5"/>
        <v>0.99999959025999996</v>
      </c>
      <c r="O22" s="10">
        <f t="shared" si="6"/>
        <v>8.1948000000000003E-7</v>
      </c>
      <c r="P22" s="10">
        <f t="shared" si="7"/>
        <v>8.1948000000000003E-7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8"/>
        <v>0</v>
      </c>
      <c r="U22" s="10">
        <f t="shared" si="9"/>
        <v>4.0974000004023736E-7</v>
      </c>
      <c r="V22" s="26">
        <f t="shared" si="10"/>
        <v>4.0974000004023736E-7</v>
      </c>
    </row>
    <row r="23" spans="2:22" x14ac:dyDescent="0.25">
      <c r="B23" s="8" t="s">
        <v>118</v>
      </c>
      <c r="C23" s="9">
        <v>2.4900000000000002</v>
      </c>
      <c r="D23" s="9">
        <v>3.01</v>
      </c>
      <c r="E23" s="23" t="s">
        <v>28</v>
      </c>
      <c r="F23" s="8" t="s">
        <v>33</v>
      </c>
      <c r="G23" s="26"/>
      <c r="H23" s="8" t="s">
        <v>28</v>
      </c>
      <c r="I23" s="26">
        <v>2.9829200000000001E-7</v>
      </c>
      <c r="J23" s="10">
        <f t="shared" si="11"/>
        <v>2.9829200000000001E-7</v>
      </c>
      <c r="K23" s="32" t="str">
        <f t="shared" si="0"/>
        <v>+III</v>
      </c>
      <c r="M23" s="31">
        <f t="shared" si="4"/>
        <v>0.99999970170800001</v>
      </c>
      <c r="N23" s="10">
        <f t="shared" si="5"/>
        <v>0.99999970170800001</v>
      </c>
      <c r="O23" s="10">
        <f t="shared" si="6"/>
        <v>5.9658400000000002E-7</v>
      </c>
      <c r="P23" s="10">
        <f t="shared" si="7"/>
        <v>5.9658400000000002E-7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2.9829199998943068E-7</v>
      </c>
      <c r="V23" s="26">
        <f t="shared" si="10"/>
        <v>2.9829199998943068E-7</v>
      </c>
    </row>
    <row r="24" spans="2:22" x14ac:dyDescent="0.25">
      <c r="B24" s="8" t="s">
        <v>119</v>
      </c>
      <c r="C24" s="9">
        <v>3.01</v>
      </c>
      <c r="D24" s="9">
        <v>3.54</v>
      </c>
      <c r="E24" s="23" t="s">
        <v>28</v>
      </c>
      <c r="F24" s="8" t="s">
        <v>33</v>
      </c>
      <c r="G24" s="26"/>
      <c r="H24" s="8" t="s">
        <v>28</v>
      </c>
      <c r="I24" s="26">
        <v>4.3527099999999998E-7</v>
      </c>
      <c r="J24" s="10">
        <f t="shared" si="11"/>
        <v>4.3527099999999998E-7</v>
      </c>
      <c r="K24" s="32" t="str">
        <f t="shared" si="0"/>
        <v>+II</v>
      </c>
      <c r="M24" s="31">
        <f t="shared" si="4"/>
        <v>0.99999956472899998</v>
      </c>
      <c r="N24" s="10">
        <f t="shared" si="5"/>
        <v>0.99999956472899998</v>
      </c>
      <c r="O24" s="10">
        <f t="shared" si="6"/>
        <v>8.7054199999999996E-7</v>
      </c>
      <c r="P24" s="10">
        <f t="shared" si="7"/>
        <v>8.7054199999999996E-7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8"/>
        <v>0</v>
      </c>
      <c r="U24" s="10">
        <f t="shared" si="9"/>
        <v>4.3527100002105357E-7</v>
      </c>
      <c r="V24" s="26">
        <f t="shared" si="10"/>
        <v>4.3527100002105357E-7</v>
      </c>
    </row>
    <row r="25" spans="2:22" x14ac:dyDescent="0.25">
      <c r="B25" s="8" t="s">
        <v>120</v>
      </c>
      <c r="C25" s="9">
        <v>3.54</v>
      </c>
      <c r="D25" s="9">
        <v>4.0599999999999996</v>
      </c>
      <c r="E25" s="23" t="s">
        <v>28</v>
      </c>
      <c r="F25" s="8" t="s">
        <v>33</v>
      </c>
      <c r="G25" s="26"/>
      <c r="H25" s="8" t="s">
        <v>28</v>
      </c>
      <c r="I25" s="26">
        <v>5.8199800000000005E-7</v>
      </c>
      <c r="J25" s="10">
        <f t="shared" si="11"/>
        <v>5.8199800000000005E-7</v>
      </c>
      <c r="K25" s="32" t="str">
        <f t="shared" si="0"/>
        <v>+II</v>
      </c>
      <c r="M25" s="31">
        <f t="shared" si="4"/>
        <v>0.99999941800199998</v>
      </c>
      <c r="N25" s="10">
        <f t="shared" si="5"/>
        <v>0.99999941800199998</v>
      </c>
      <c r="O25" s="10">
        <f t="shared" si="6"/>
        <v>1.1639960000000001E-6</v>
      </c>
      <c r="P25" s="10">
        <f t="shared" si="7"/>
        <v>1.1639960000000001E-6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8"/>
        <v>0</v>
      </c>
      <c r="U25" s="10">
        <f t="shared" si="9"/>
        <v>5.8199800001546009E-7</v>
      </c>
      <c r="V25" s="26">
        <f t="shared" si="10"/>
        <v>5.8199800001546009E-7</v>
      </c>
    </row>
    <row r="26" spans="2:22" x14ac:dyDescent="0.25">
      <c r="B26" s="8" t="s">
        <v>121</v>
      </c>
      <c r="C26" s="9">
        <v>4.0599999999999996</v>
      </c>
      <c r="D26" s="9">
        <v>4.58</v>
      </c>
      <c r="E26" s="23" t="s">
        <v>28</v>
      </c>
      <c r="F26" s="8" t="s">
        <v>33</v>
      </c>
      <c r="G26" s="26"/>
      <c r="H26" s="8" t="s">
        <v>28</v>
      </c>
      <c r="I26" s="26">
        <v>9.1537499999999995E-8</v>
      </c>
      <c r="J26" s="10">
        <f t="shared" si="11"/>
        <v>9.1537499999999995E-8</v>
      </c>
      <c r="K26" s="32" t="str">
        <f t="shared" si="0"/>
        <v>+III</v>
      </c>
      <c r="M26" s="31">
        <f t="shared" si="4"/>
        <v>0.99999990846249998</v>
      </c>
      <c r="N26" s="10">
        <f t="shared" si="5"/>
        <v>0.99999990846249998</v>
      </c>
      <c r="O26" s="10">
        <f t="shared" si="6"/>
        <v>1.8307499999999999E-7</v>
      </c>
      <c r="P26" s="10">
        <f t="shared" si="7"/>
        <v>1.8307499999999999E-7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9.1537500024330143E-8</v>
      </c>
      <c r="V26" s="26">
        <f t="shared" si="10"/>
        <v>9.1537500024330143E-8</v>
      </c>
    </row>
    <row r="27" spans="2:22" x14ac:dyDescent="0.25">
      <c r="B27" s="8" t="s">
        <v>122</v>
      </c>
      <c r="C27" s="9">
        <v>4.58</v>
      </c>
      <c r="D27" s="9">
        <v>5.1100000000000003</v>
      </c>
      <c r="E27" s="23" t="s">
        <v>28</v>
      </c>
      <c r="F27" s="8" t="s">
        <v>33</v>
      </c>
      <c r="G27" s="26"/>
      <c r="H27" s="8" t="s">
        <v>28</v>
      </c>
      <c r="I27" s="26">
        <v>6.9467900000000005E-8</v>
      </c>
      <c r="J27" s="10">
        <f t="shared" si="11"/>
        <v>6.9467900000000005E-8</v>
      </c>
      <c r="K27" s="32" t="str">
        <f t="shared" si="0"/>
        <v>+III</v>
      </c>
      <c r="M27" s="31">
        <f t="shared" si="4"/>
        <v>0.99999993053210001</v>
      </c>
      <c r="N27" s="10">
        <f t="shared" si="5"/>
        <v>0.99999993053210001</v>
      </c>
      <c r="O27" s="10">
        <f t="shared" si="6"/>
        <v>1.3893580000000001E-7</v>
      </c>
      <c r="P27" s="10">
        <f t="shared" si="7"/>
        <v>1.3893580000000001E-7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6.9467899987962767E-8</v>
      </c>
      <c r="V27" s="26">
        <f t="shared" si="10"/>
        <v>6.9467899987962767E-8</v>
      </c>
    </row>
    <row r="28" spans="2:22" x14ac:dyDescent="0.25">
      <c r="B28" s="8" t="s">
        <v>123</v>
      </c>
      <c r="C28" s="9">
        <v>5.1100000000000003</v>
      </c>
      <c r="D28" s="9">
        <v>5.64</v>
      </c>
      <c r="E28" s="23" t="s">
        <v>28</v>
      </c>
      <c r="F28" s="8" t="s">
        <v>33</v>
      </c>
      <c r="G28" s="26"/>
      <c r="H28" s="8" t="s">
        <v>28</v>
      </c>
      <c r="I28" s="26">
        <v>1.1827500000000001E-7</v>
      </c>
      <c r="J28" s="10">
        <f t="shared" si="11"/>
        <v>1.1827500000000001E-7</v>
      </c>
      <c r="K28" s="32" t="str">
        <f t="shared" si="0"/>
        <v>+III</v>
      </c>
      <c r="M28" s="31">
        <f t="shared" si="4"/>
        <v>0.99999988172499998</v>
      </c>
      <c r="N28" s="10">
        <f t="shared" si="5"/>
        <v>0.99999988172499998</v>
      </c>
      <c r="O28" s="10">
        <f t="shared" si="6"/>
        <v>2.3655000000000001E-7</v>
      </c>
      <c r="P28" s="10">
        <f t="shared" si="7"/>
        <v>2.3655000000000001E-7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1.1827500001615476E-7</v>
      </c>
      <c r="V28" s="26">
        <f t="shared" si="10"/>
        <v>1.1827500001615476E-7</v>
      </c>
    </row>
    <row r="29" spans="2:22" x14ac:dyDescent="0.25">
      <c r="B29" s="8" t="s">
        <v>124</v>
      </c>
      <c r="C29" s="9">
        <v>5.64</v>
      </c>
      <c r="D29" s="9">
        <v>6.24</v>
      </c>
      <c r="E29" s="23" t="s">
        <v>28</v>
      </c>
      <c r="F29" s="8" t="s">
        <v>33</v>
      </c>
      <c r="G29" s="26"/>
      <c r="H29" s="8" t="s">
        <v>28</v>
      </c>
      <c r="I29" s="26">
        <v>8.9703400000000001E-8</v>
      </c>
      <c r="J29" s="10">
        <f t="shared" si="11"/>
        <v>8.9703400000000001E-8</v>
      </c>
      <c r="K29" s="32" t="str">
        <f t="shared" si="0"/>
        <v>+III</v>
      </c>
      <c r="M29" s="31">
        <f t="shared" si="4"/>
        <v>0.99999991029659996</v>
      </c>
      <c r="N29" s="10">
        <f t="shared" si="5"/>
        <v>0.99999991029659996</v>
      </c>
      <c r="O29" s="10">
        <f t="shared" si="6"/>
        <v>1.794068E-7</v>
      </c>
      <c r="P29" s="10">
        <f t="shared" si="7"/>
        <v>1.794068E-7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8"/>
        <v>0</v>
      </c>
      <c r="U29" s="10">
        <f t="shared" si="9"/>
        <v>8.9703400041329928E-8</v>
      </c>
      <c r="V29" s="26">
        <f t="shared" si="10"/>
        <v>8.9703400041329928E-8</v>
      </c>
    </row>
    <row r="30" spans="2:22" x14ac:dyDescent="0.25">
      <c r="B30" s="8" t="s">
        <v>125</v>
      </c>
      <c r="C30" s="9">
        <v>6.24</v>
      </c>
      <c r="D30" s="9">
        <v>6.84</v>
      </c>
      <c r="E30" s="23" t="s">
        <v>28</v>
      </c>
      <c r="F30" s="8" t="s">
        <v>33</v>
      </c>
      <c r="G30" s="26"/>
      <c r="H30" s="8" t="s">
        <v>28</v>
      </c>
      <c r="I30" s="26">
        <v>1.04505E-7</v>
      </c>
      <c r="J30" s="10">
        <f t="shared" si="11"/>
        <v>1.04505E-7</v>
      </c>
      <c r="K30" s="32" t="str">
        <f t="shared" si="0"/>
        <v>+III</v>
      </c>
      <c r="M30" s="31">
        <f t="shared" si="4"/>
        <v>0.99999989549500001</v>
      </c>
      <c r="N30" s="10">
        <f t="shared" si="5"/>
        <v>0.99999989549500001</v>
      </c>
      <c r="O30" s="10">
        <f t="shared" si="6"/>
        <v>2.0900999999999999E-7</v>
      </c>
      <c r="P30" s="10">
        <f t="shared" si="7"/>
        <v>2.0900999999999999E-7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8"/>
        <v>0</v>
      </c>
      <c r="U30" s="10">
        <f t="shared" si="9"/>
        <v>1.0450499998704288E-7</v>
      </c>
      <c r="V30" s="26">
        <f t="shared" si="10"/>
        <v>1.0450499998704288E-7</v>
      </c>
    </row>
    <row r="31" spans="2:22" x14ac:dyDescent="0.25">
      <c r="B31" s="8" t="s">
        <v>126</v>
      </c>
      <c r="C31" s="9">
        <v>6.84</v>
      </c>
      <c r="D31" s="9">
        <v>7.41</v>
      </c>
      <c r="E31" s="23" t="s">
        <v>28</v>
      </c>
      <c r="F31" s="8" t="s">
        <v>33</v>
      </c>
      <c r="G31" s="26"/>
      <c r="H31" s="8" t="s">
        <v>28</v>
      </c>
      <c r="I31" s="26">
        <v>1.12355E-7</v>
      </c>
      <c r="J31" s="10">
        <f t="shared" si="11"/>
        <v>1.12355E-7</v>
      </c>
      <c r="K31" s="32" t="str">
        <f t="shared" si="0"/>
        <v>+III</v>
      </c>
      <c r="M31" s="31">
        <f t="shared" si="4"/>
        <v>0.99999988764500003</v>
      </c>
      <c r="N31" s="10">
        <f t="shared" si="5"/>
        <v>0.99999988764500003</v>
      </c>
      <c r="O31" s="10">
        <f t="shared" si="6"/>
        <v>2.2471000000000001E-7</v>
      </c>
      <c r="P31" s="10">
        <f t="shared" si="7"/>
        <v>2.2471000000000001E-7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8"/>
        <v>0</v>
      </c>
      <c r="U31" s="10">
        <f t="shared" si="9"/>
        <v>1.1235499997042098E-7</v>
      </c>
      <c r="V31" s="26">
        <f t="shared" si="10"/>
        <v>1.1235499997042098E-7</v>
      </c>
    </row>
    <row r="32" spans="2:22" x14ac:dyDescent="0.25">
      <c r="B32" s="8" t="s">
        <v>127</v>
      </c>
      <c r="C32" s="9">
        <v>7.41</v>
      </c>
      <c r="D32" s="9">
        <v>7.94</v>
      </c>
      <c r="E32" s="23" t="s">
        <v>28</v>
      </c>
      <c r="F32" s="8" t="s">
        <v>33</v>
      </c>
      <c r="G32" s="26"/>
      <c r="H32" s="8" t="s">
        <v>28</v>
      </c>
      <c r="I32" s="26">
        <v>1.70708E-7</v>
      </c>
      <c r="J32" s="10">
        <f t="shared" si="11"/>
        <v>1.70708E-7</v>
      </c>
      <c r="K32" s="32" t="str">
        <f t="shared" si="0"/>
        <v>+III</v>
      </c>
      <c r="M32" s="31">
        <f t="shared" si="4"/>
        <v>0.99999982929200004</v>
      </c>
      <c r="N32" s="10">
        <f t="shared" si="5"/>
        <v>0.99999982929200004</v>
      </c>
      <c r="O32" s="10">
        <f t="shared" si="6"/>
        <v>3.4141599999999999E-7</v>
      </c>
      <c r="P32" s="10">
        <f t="shared" si="7"/>
        <v>3.4141599999999999E-7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8"/>
        <v>0</v>
      </c>
      <c r="U32" s="10">
        <f t="shared" si="9"/>
        <v>1.7070799995799746E-7</v>
      </c>
      <c r="V32" s="26">
        <f t="shared" si="10"/>
        <v>1.7070799995799746E-7</v>
      </c>
    </row>
    <row r="33" spans="2:22" x14ac:dyDescent="0.25">
      <c r="B33" s="8" t="s">
        <v>128</v>
      </c>
      <c r="C33" s="9">
        <v>7.94</v>
      </c>
      <c r="D33" s="9">
        <v>8.0399999999999991</v>
      </c>
      <c r="E33" s="23" t="s">
        <v>28</v>
      </c>
      <c r="F33" s="8" t="s">
        <v>33</v>
      </c>
      <c r="G33" s="26"/>
      <c r="H33" s="8" t="s">
        <v>28</v>
      </c>
      <c r="I33" s="26">
        <v>9.9740799999999995E-8</v>
      </c>
      <c r="J33" s="10">
        <f t="shared" si="11"/>
        <v>9.9740799999999995E-8</v>
      </c>
      <c r="K33" s="32" t="str">
        <f t="shared" si="0"/>
        <v>+III</v>
      </c>
      <c r="M33" s="31">
        <f t="shared" si="4"/>
        <v>0.99999990025920005</v>
      </c>
      <c r="N33" s="10">
        <f t="shared" si="5"/>
        <v>0.99999990025920005</v>
      </c>
      <c r="O33" s="10">
        <f t="shared" si="6"/>
        <v>1.9948159999999999E-7</v>
      </c>
      <c r="P33" s="10">
        <f t="shared" si="7"/>
        <v>1.9948159999999999E-7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8"/>
        <v>0</v>
      </c>
      <c r="U33" s="10">
        <f t="shared" si="9"/>
        <v>9.9740799952563464E-8</v>
      </c>
      <c r="V33" s="26">
        <f t="shared" si="10"/>
        <v>9.9740799952563464E-8</v>
      </c>
    </row>
    <row r="34" spans="2:22" x14ac:dyDescent="0.25">
      <c r="B34" s="8" t="s">
        <v>129</v>
      </c>
      <c r="C34" s="9">
        <v>8.0399999999999991</v>
      </c>
      <c r="D34" s="9">
        <v>8.5399999999999991</v>
      </c>
      <c r="E34" s="23" t="s">
        <v>28</v>
      </c>
      <c r="F34" s="8" t="s">
        <v>33</v>
      </c>
      <c r="G34" s="26"/>
      <c r="H34" s="8" t="s">
        <v>28</v>
      </c>
      <c r="I34" s="26">
        <v>1.4308899999999999E-7</v>
      </c>
      <c r="J34" s="10">
        <f t="shared" si="11"/>
        <v>1.4308899999999999E-7</v>
      </c>
      <c r="K34" s="32" t="str">
        <f t="shared" si="0"/>
        <v>+III</v>
      </c>
      <c r="M34" s="31">
        <f t="shared" si="4"/>
        <v>0.99999985691100002</v>
      </c>
      <c r="N34" s="10">
        <f t="shared" si="5"/>
        <v>0.99999985691100002</v>
      </c>
      <c r="O34" s="10">
        <f t="shared" si="6"/>
        <v>2.8617799999999998E-7</v>
      </c>
      <c r="P34" s="10">
        <f t="shared" si="7"/>
        <v>2.8617799999999998E-7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8"/>
        <v>0</v>
      </c>
      <c r="U34" s="10">
        <f t="shared" si="9"/>
        <v>1.4308899998205504E-7</v>
      </c>
      <c r="V34" s="26">
        <f t="shared" si="10"/>
        <v>1.4308899998205504E-7</v>
      </c>
    </row>
    <row r="35" spans="2:22" x14ac:dyDescent="0.25">
      <c r="B35" s="8" t="s">
        <v>130</v>
      </c>
      <c r="C35" s="9">
        <v>8.5399999999999991</v>
      </c>
      <c r="D35" s="9">
        <v>8.91</v>
      </c>
      <c r="E35" s="23" t="s">
        <v>28</v>
      </c>
      <c r="F35" s="8" t="s">
        <v>33</v>
      </c>
      <c r="G35" s="26"/>
      <c r="H35" s="8" t="s">
        <v>28</v>
      </c>
      <c r="I35" s="26">
        <v>2.0494799999999999E-6</v>
      </c>
      <c r="J35" s="10">
        <f t="shared" si="11"/>
        <v>2.0494799999999999E-6</v>
      </c>
      <c r="K35" s="32" t="str">
        <f t="shared" si="0"/>
        <v>+II</v>
      </c>
      <c r="M35" s="31">
        <f t="shared" si="4"/>
        <v>0.99999795051999996</v>
      </c>
      <c r="N35" s="10">
        <f t="shared" si="5"/>
        <v>0.99999795051999996</v>
      </c>
      <c r="O35" s="10">
        <f t="shared" si="6"/>
        <v>4.0989599999999998E-6</v>
      </c>
      <c r="P35" s="10">
        <f t="shared" si="7"/>
        <v>4.0989599999999998E-6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8"/>
        <v>0</v>
      </c>
      <c r="U35" s="10">
        <f t="shared" si="9"/>
        <v>2.0494800000436797E-6</v>
      </c>
      <c r="V35" s="26">
        <f t="shared" si="10"/>
        <v>2.0494800000436797E-6</v>
      </c>
    </row>
    <row r="36" spans="2:22" x14ac:dyDescent="0.25">
      <c r="B36" s="8" t="s">
        <v>131</v>
      </c>
      <c r="C36" s="9">
        <v>8.91</v>
      </c>
      <c r="D36" s="9">
        <v>9.34</v>
      </c>
      <c r="E36" s="23" t="s">
        <v>28</v>
      </c>
      <c r="F36" s="8" t="s">
        <v>33</v>
      </c>
      <c r="G36" s="26"/>
      <c r="H36" s="8" t="s">
        <v>28</v>
      </c>
      <c r="I36" s="26">
        <v>4.8194700000000002E-7</v>
      </c>
      <c r="J36" s="10">
        <f t="shared" si="11"/>
        <v>4.8194700000000002E-7</v>
      </c>
      <c r="K36" s="32" t="str">
        <f t="shared" si="0"/>
        <v>+II</v>
      </c>
      <c r="M36" s="31">
        <f t="shared" si="4"/>
        <v>0.99999951805300002</v>
      </c>
      <c r="N36" s="10">
        <f t="shared" si="5"/>
        <v>0.99999951805300002</v>
      </c>
      <c r="O36" s="10">
        <f t="shared" si="6"/>
        <v>9.6389400000000004E-7</v>
      </c>
      <c r="P36" s="10">
        <f t="shared" si="7"/>
        <v>9.6389400000000004E-7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9" t="b">
        <f t="shared" si="8"/>
        <v>0</v>
      </c>
      <c r="U36" s="10">
        <f t="shared" si="9"/>
        <v>4.8194699997505808E-7</v>
      </c>
      <c r="V36" s="26">
        <f t="shared" si="10"/>
        <v>4.8194699997505808E-7</v>
      </c>
    </row>
    <row r="37" spans="2:22" x14ac:dyDescent="0.25">
      <c r="B37" s="8" t="s">
        <v>132</v>
      </c>
      <c r="C37" s="9">
        <v>9.34</v>
      </c>
      <c r="D37" s="9">
        <v>9.4600000000000009</v>
      </c>
      <c r="E37" s="23" t="s">
        <v>28</v>
      </c>
      <c r="F37" s="8" t="s">
        <v>33</v>
      </c>
      <c r="G37" s="26"/>
      <c r="H37" s="8" t="s">
        <v>28</v>
      </c>
      <c r="I37" s="26">
        <v>5.34078E-8</v>
      </c>
      <c r="J37" s="10">
        <f t="shared" si="11"/>
        <v>5.34078E-8</v>
      </c>
      <c r="K37" s="32" t="str">
        <f t="shared" si="0"/>
        <v>+III</v>
      </c>
      <c r="M37" s="31">
        <f t="shared" si="4"/>
        <v>0.99999994659220004</v>
      </c>
      <c r="N37" s="10">
        <f t="shared" si="5"/>
        <v>0.99999994659220004</v>
      </c>
      <c r="O37" s="10">
        <f t="shared" si="6"/>
        <v>1.068156E-7</v>
      </c>
      <c r="P37" s="10">
        <f t="shared" si="7"/>
        <v>1.068156E-7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8"/>
        <v>0</v>
      </c>
      <c r="U37" s="10">
        <f t="shared" si="9"/>
        <v>5.3407799960325519E-8</v>
      </c>
      <c r="V37" s="26">
        <f t="shared" si="10"/>
        <v>5.3407799960325519E-8</v>
      </c>
    </row>
    <row r="38" spans="2:22" x14ac:dyDescent="0.25">
      <c r="B38" s="8" t="s">
        <v>133</v>
      </c>
      <c r="C38" s="9">
        <v>9.4600000000000009</v>
      </c>
      <c r="D38" s="9">
        <v>9.64</v>
      </c>
      <c r="E38" s="23" t="s">
        <v>28</v>
      </c>
      <c r="F38" s="8" t="s">
        <v>33</v>
      </c>
      <c r="G38" s="26"/>
      <c r="H38" s="8" t="s">
        <v>28</v>
      </c>
      <c r="I38" s="26">
        <v>9.4277100000000004E-7</v>
      </c>
      <c r="J38" s="10">
        <f t="shared" si="11"/>
        <v>9.4277100000000004E-7</v>
      </c>
      <c r="K38" s="32" t="str">
        <f t="shared" si="0"/>
        <v>+II</v>
      </c>
      <c r="M38" s="31">
        <f t="shared" si="4"/>
        <v>0.99999905722899995</v>
      </c>
      <c r="N38" s="10">
        <f t="shared" si="5"/>
        <v>0.99999905722899995</v>
      </c>
      <c r="O38" s="10">
        <f t="shared" si="6"/>
        <v>1.8855420000000001E-6</v>
      </c>
      <c r="P38" s="10">
        <f t="shared" si="7"/>
        <v>1.8855420000000001E-6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8"/>
        <v>0</v>
      </c>
      <c r="U38" s="10">
        <f t="shared" si="9"/>
        <v>9.4277100004536152E-7</v>
      </c>
      <c r="V38" s="26">
        <f t="shared" si="10"/>
        <v>9.4277100004536152E-7</v>
      </c>
    </row>
    <row r="39" spans="2:22" x14ac:dyDescent="0.25">
      <c r="B39" s="8" t="s">
        <v>134</v>
      </c>
      <c r="C39" s="9">
        <v>9.64</v>
      </c>
      <c r="D39" s="9">
        <v>9.76</v>
      </c>
      <c r="E39" s="23" t="s">
        <v>28</v>
      </c>
      <c r="F39" s="8" t="s">
        <v>33</v>
      </c>
      <c r="G39" s="26"/>
      <c r="H39" s="8" t="s">
        <v>28</v>
      </c>
      <c r="I39" s="26">
        <v>6.3721699999999995E-7</v>
      </c>
      <c r="J39" s="10">
        <f t="shared" si="11"/>
        <v>6.3721699999999995E-7</v>
      </c>
      <c r="K39" s="32" t="str">
        <f t="shared" si="0"/>
        <v>+II</v>
      </c>
      <c r="M39" s="31">
        <f t="shared" si="4"/>
        <v>0.99999936278299995</v>
      </c>
      <c r="N39" s="10">
        <f t="shared" si="5"/>
        <v>0.99999936278299995</v>
      </c>
      <c r="O39" s="10">
        <f t="shared" si="6"/>
        <v>1.2744339999999999E-6</v>
      </c>
      <c r="P39" s="10">
        <f t="shared" si="7"/>
        <v>1.2744339999999999E-6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8"/>
        <v>0</v>
      </c>
      <c r="U39" s="10">
        <f t="shared" si="9"/>
        <v>6.372170000545907E-7</v>
      </c>
      <c r="V39" s="26">
        <f t="shared" si="10"/>
        <v>6.372170000545907E-7</v>
      </c>
    </row>
    <row r="40" spans="2:22" x14ac:dyDescent="0.25">
      <c r="B40" s="8" t="s">
        <v>135</v>
      </c>
      <c r="C40" s="9">
        <v>9.76</v>
      </c>
      <c r="D40" s="9">
        <v>10.01</v>
      </c>
      <c r="E40" s="23" t="s">
        <v>28</v>
      </c>
      <c r="F40" s="8" t="s">
        <v>33</v>
      </c>
      <c r="G40" s="26"/>
      <c r="H40" s="8" t="s">
        <v>28</v>
      </c>
      <c r="I40" s="26">
        <v>1.9927399999999999E-7</v>
      </c>
      <c r="J40" s="10">
        <f t="shared" si="11"/>
        <v>1.9927399999999999E-7</v>
      </c>
      <c r="K40" s="32" t="str">
        <f t="shared" si="0"/>
        <v>+III</v>
      </c>
      <c r="M40" s="31">
        <f t="shared" si="4"/>
        <v>0.99999980072600003</v>
      </c>
      <c r="N40" s="10">
        <f t="shared" si="5"/>
        <v>0.99999980072600003</v>
      </c>
      <c r="O40" s="10">
        <f t="shared" si="6"/>
        <v>3.9854799999999998E-7</v>
      </c>
      <c r="P40" s="10">
        <f t="shared" si="7"/>
        <v>3.9854799999999998E-7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8"/>
        <v>0</v>
      </c>
      <c r="U40" s="10">
        <f t="shared" si="9"/>
        <v>1.9927399996788608E-7</v>
      </c>
      <c r="V40" s="26">
        <f t="shared" si="10"/>
        <v>1.9927399996788608E-7</v>
      </c>
    </row>
    <row r="41" spans="2:22" x14ac:dyDescent="0.25">
      <c r="B41" s="8" t="s">
        <v>136</v>
      </c>
      <c r="C41" s="9">
        <v>10.01</v>
      </c>
      <c r="D41" s="9">
        <v>10.59</v>
      </c>
      <c r="E41" s="23" t="s">
        <v>28</v>
      </c>
      <c r="F41" s="8" t="s">
        <v>33</v>
      </c>
      <c r="G41" s="26"/>
      <c r="H41" s="8" t="s">
        <v>28</v>
      </c>
      <c r="I41" s="26">
        <v>2.4589300000000002E-7</v>
      </c>
      <c r="J41" s="10">
        <f t="shared" si="11"/>
        <v>2.4589300000000002E-7</v>
      </c>
      <c r="K41" s="32" t="str">
        <f t="shared" si="0"/>
        <v>+III</v>
      </c>
      <c r="M41" s="31">
        <f t="shared" si="4"/>
        <v>0.99999975410700004</v>
      </c>
      <c r="N41" s="10">
        <f t="shared" si="5"/>
        <v>0.99999975410700004</v>
      </c>
      <c r="O41" s="10">
        <f t="shared" si="6"/>
        <v>4.9178600000000003E-7</v>
      </c>
      <c r="P41" s="10">
        <f t="shared" si="7"/>
        <v>4.9178600000000003E-7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8"/>
        <v>0</v>
      </c>
      <c r="U41" s="10">
        <f t="shared" si="9"/>
        <v>2.4589299996158331E-7</v>
      </c>
      <c r="V41" s="26">
        <f t="shared" si="10"/>
        <v>2.4589299996158331E-7</v>
      </c>
    </row>
    <row r="42" spans="2:22" x14ac:dyDescent="0.25">
      <c r="B42" s="8" t="s">
        <v>137</v>
      </c>
      <c r="C42" s="9">
        <v>10.59</v>
      </c>
      <c r="D42" s="9">
        <v>11.11</v>
      </c>
      <c r="E42" s="23" t="s">
        <v>28</v>
      </c>
      <c r="F42" s="8" t="s">
        <v>33</v>
      </c>
      <c r="G42" s="26"/>
      <c r="H42" s="8" t="s">
        <v>28</v>
      </c>
      <c r="I42" s="26">
        <v>9.85034E-8</v>
      </c>
      <c r="J42" s="10">
        <f t="shared" si="11"/>
        <v>9.85034E-8</v>
      </c>
      <c r="K42" s="32" t="str">
        <f t="shared" si="0"/>
        <v>+III</v>
      </c>
      <c r="M42" s="31">
        <f t="shared" si="4"/>
        <v>0.99999990149660001</v>
      </c>
      <c r="N42" s="10">
        <f t="shared" si="5"/>
        <v>0.99999990149660001</v>
      </c>
      <c r="O42" s="10">
        <f t="shared" si="6"/>
        <v>1.970068E-7</v>
      </c>
      <c r="P42" s="10">
        <f t="shared" si="7"/>
        <v>1.970068E-7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8"/>
        <v>0</v>
      </c>
      <c r="U42" s="10">
        <f t="shared" si="9"/>
        <v>9.8503399992289076E-8</v>
      </c>
      <c r="V42" s="26">
        <f t="shared" si="10"/>
        <v>9.8503399992289076E-8</v>
      </c>
    </row>
    <row r="43" spans="2:22" x14ac:dyDescent="0.25">
      <c r="B43" s="8" t="s">
        <v>138</v>
      </c>
      <c r="C43" s="9">
        <v>11.11</v>
      </c>
      <c r="D43" s="9">
        <v>11.64</v>
      </c>
      <c r="E43" s="23" t="s">
        <v>28</v>
      </c>
      <c r="F43" s="8" t="s">
        <v>33</v>
      </c>
      <c r="G43" s="26"/>
      <c r="H43" s="8" t="s">
        <v>28</v>
      </c>
      <c r="I43" s="26">
        <v>1.44241E-7</v>
      </c>
      <c r="J43" s="10">
        <f t="shared" si="11"/>
        <v>1.44241E-7</v>
      </c>
      <c r="K43" s="32" t="str">
        <f t="shared" si="0"/>
        <v>+III</v>
      </c>
      <c r="M43" s="31">
        <f t="shared" si="4"/>
        <v>0.99999985575899997</v>
      </c>
      <c r="N43" s="10">
        <f t="shared" si="5"/>
        <v>0.99999985575899997</v>
      </c>
      <c r="O43" s="10">
        <f t="shared" si="6"/>
        <v>2.88482E-7</v>
      </c>
      <c r="P43" s="10">
        <f t="shared" si="7"/>
        <v>2.88482E-7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8"/>
        <v>0</v>
      </c>
      <c r="U43" s="10">
        <f t="shared" si="9"/>
        <v>1.4424100003296303E-7</v>
      </c>
      <c r="V43" s="26">
        <f t="shared" si="10"/>
        <v>1.4424100003296303E-7</v>
      </c>
    </row>
    <row r="44" spans="2:22" x14ac:dyDescent="0.25">
      <c r="B44" s="8" t="s">
        <v>139</v>
      </c>
      <c r="C44" s="9">
        <v>11.64</v>
      </c>
      <c r="D44" s="9">
        <v>12.16</v>
      </c>
      <c r="E44" s="23" t="s">
        <v>28</v>
      </c>
      <c r="F44" s="8" t="s">
        <v>33</v>
      </c>
      <c r="G44" s="26"/>
      <c r="H44" s="8" t="s">
        <v>28</v>
      </c>
      <c r="I44" s="26">
        <v>6.5282899999999998E-8</v>
      </c>
      <c r="J44" s="10">
        <f t="shared" si="11"/>
        <v>6.5282899999999998E-8</v>
      </c>
      <c r="K44" s="32" t="str">
        <f t="shared" si="0"/>
        <v>+III</v>
      </c>
      <c r="M44" s="31">
        <f t="shared" si="4"/>
        <v>0.99999993471710003</v>
      </c>
      <c r="N44" s="10">
        <f t="shared" si="5"/>
        <v>0.99999993471710003</v>
      </c>
      <c r="O44" s="10">
        <f t="shared" si="6"/>
        <v>1.305658E-7</v>
      </c>
      <c r="P44" s="10">
        <f t="shared" si="7"/>
        <v>1.305658E-7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8"/>
        <v>0</v>
      </c>
      <c r="U44" s="10">
        <f t="shared" si="9"/>
        <v>6.5282899974761222E-8</v>
      </c>
      <c r="V44" s="26">
        <f t="shared" si="10"/>
        <v>6.5282899974761222E-8</v>
      </c>
    </row>
    <row r="45" spans="2:22" x14ac:dyDescent="0.25">
      <c r="B45" s="8" t="s">
        <v>140</v>
      </c>
      <c r="C45" s="9">
        <v>12.16</v>
      </c>
      <c r="D45" s="9">
        <v>12.69</v>
      </c>
      <c r="E45" s="23" t="s">
        <v>28</v>
      </c>
      <c r="F45" s="8" t="s">
        <v>33</v>
      </c>
      <c r="G45" s="26"/>
      <c r="H45" s="8" t="s">
        <v>28</v>
      </c>
      <c r="I45" s="26">
        <v>1.1980900000000001E-7</v>
      </c>
      <c r="J45" s="10">
        <f t="shared" si="11"/>
        <v>1.1980900000000001E-7</v>
      </c>
      <c r="K45" s="32" t="str">
        <f t="shared" si="0"/>
        <v>+III</v>
      </c>
      <c r="M45" s="31">
        <f t="shared" si="4"/>
        <v>0.99999988019099995</v>
      </c>
      <c r="N45" s="10">
        <f t="shared" si="5"/>
        <v>0.99999988019099995</v>
      </c>
      <c r="O45" s="10">
        <f t="shared" si="6"/>
        <v>2.3961800000000002E-7</v>
      </c>
      <c r="P45" s="10">
        <f t="shared" si="7"/>
        <v>2.3961800000000002E-7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8"/>
        <v>0</v>
      </c>
      <c r="U45" s="10">
        <f t="shared" si="9"/>
        <v>1.1980900005426065E-7</v>
      </c>
      <c r="V45" s="26">
        <f t="shared" si="10"/>
        <v>1.1980900005426065E-7</v>
      </c>
    </row>
    <row r="46" spans="2:22" x14ac:dyDescent="0.25">
      <c r="B46" s="8" t="s">
        <v>141</v>
      </c>
      <c r="C46" s="9">
        <v>12.69</v>
      </c>
      <c r="D46" s="9">
        <v>13.19</v>
      </c>
      <c r="E46" s="23" t="s">
        <v>28</v>
      </c>
      <c r="F46" s="8" t="s">
        <v>33</v>
      </c>
      <c r="G46" s="26"/>
      <c r="H46" s="8" t="s">
        <v>28</v>
      </c>
      <c r="I46" s="26">
        <v>1.39635E-8</v>
      </c>
      <c r="J46" s="10">
        <f t="shared" si="11"/>
        <v>1.39635E-8</v>
      </c>
      <c r="K46" s="32" t="str">
        <f t="shared" si="0"/>
        <v>+III</v>
      </c>
      <c r="M46" s="31">
        <f t="shared" si="4"/>
        <v>0.99999998603649998</v>
      </c>
      <c r="N46" s="10">
        <f t="shared" si="5"/>
        <v>0.99999998603649998</v>
      </c>
      <c r="O46" s="10">
        <f t="shared" si="6"/>
        <v>2.7926999999999999E-8</v>
      </c>
      <c r="P46" s="10">
        <f t="shared" si="7"/>
        <v>2.7926999999999999E-8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8"/>
        <v>0</v>
      </c>
      <c r="U46" s="10">
        <f t="shared" si="9"/>
        <v>1.3963500022917685E-8</v>
      </c>
      <c r="V46" s="26">
        <f t="shared" si="10"/>
        <v>1.3963500022917685E-8</v>
      </c>
    </row>
    <row r="47" spans="2:22" x14ac:dyDescent="0.25">
      <c r="B47" s="8" t="s">
        <v>142</v>
      </c>
      <c r="C47" s="9">
        <v>13.19</v>
      </c>
      <c r="D47" s="9">
        <v>13.46</v>
      </c>
      <c r="E47" s="23" t="s">
        <v>28</v>
      </c>
      <c r="F47" s="8" t="s">
        <v>33</v>
      </c>
      <c r="G47" s="26"/>
      <c r="H47" s="8" t="s">
        <v>28</v>
      </c>
      <c r="I47" s="26">
        <v>8.9153699999999996E-9</v>
      </c>
      <c r="J47" s="10">
        <f t="shared" si="11"/>
        <v>8.9153699999999996E-9</v>
      </c>
      <c r="K47" s="32" t="str">
        <f t="shared" si="0"/>
        <v>+III</v>
      </c>
      <c r="M47" s="31">
        <f t="shared" si="4"/>
        <v>0.99999999108463</v>
      </c>
      <c r="N47" s="10">
        <f t="shared" si="5"/>
        <v>0.99999999108463</v>
      </c>
      <c r="O47" s="10">
        <f t="shared" si="6"/>
        <v>1.7830739999999999E-8</v>
      </c>
      <c r="P47" s="10">
        <f t="shared" si="7"/>
        <v>1.7830739999999999E-8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8"/>
        <v>0</v>
      </c>
      <c r="U47" s="10">
        <f t="shared" si="9"/>
        <v>8.9153699978083978E-9</v>
      </c>
      <c r="V47" s="26">
        <f t="shared" si="10"/>
        <v>8.9153699978083978E-9</v>
      </c>
    </row>
    <row r="48" spans="2:22" x14ac:dyDescent="0.25">
      <c r="B48" s="8" t="s">
        <v>143</v>
      </c>
      <c r="C48" s="9">
        <v>13.46</v>
      </c>
      <c r="D48" s="9">
        <v>13.84</v>
      </c>
      <c r="E48" s="23" t="s">
        <v>28</v>
      </c>
      <c r="F48" s="8" t="s">
        <v>33</v>
      </c>
      <c r="G48" s="26"/>
      <c r="H48" s="8" t="s">
        <v>28</v>
      </c>
      <c r="I48" s="26">
        <v>8.0028099999999996E-9</v>
      </c>
      <c r="J48" s="10">
        <f t="shared" si="11"/>
        <v>8.0028099999999996E-9</v>
      </c>
      <c r="K48" s="32" t="str">
        <f t="shared" ref="K48:K74" si="12">IF($E48="Nee","NR",IF(ISNUMBER($J48),S48,IF($T48,"D","ND")))</f>
        <v>+III</v>
      </c>
      <c r="M48" s="31">
        <f t="shared" si="4"/>
        <v>0.99999999199719003</v>
      </c>
      <c r="N48" s="10">
        <f t="shared" si="5"/>
        <v>0.99999999199719003</v>
      </c>
      <c r="O48" s="10">
        <f t="shared" si="6"/>
        <v>1.6005619999999999E-8</v>
      </c>
      <c r="P48" s="10">
        <f t="shared" si="7"/>
        <v>1.6005619999999999E-8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8"/>
        <v>0</v>
      </c>
      <c r="U48" s="10">
        <f t="shared" si="9"/>
        <v>8.0028099702644795E-9</v>
      </c>
      <c r="V48" s="26">
        <f t="shared" si="10"/>
        <v>8.0028099702644795E-9</v>
      </c>
    </row>
    <row r="49" spans="2:22" x14ac:dyDescent="0.25">
      <c r="B49" s="8" t="s">
        <v>144</v>
      </c>
      <c r="C49" s="9">
        <v>13.84</v>
      </c>
      <c r="D49" s="9">
        <v>14.06</v>
      </c>
      <c r="E49" s="23" t="s">
        <v>28</v>
      </c>
      <c r="F49" s="8" t="s">
        <v>33</v>
      </c>
      <c r="G49" s="26"/>
      <c r="H49" s="8" t="s">
        <v>28</v>
      </c>
      <c r="I49" s="26">
        <v>5.3886199999999999E-9</v>
      </c>
      <c r="J49" s="10">
        <f t="shared" si="11"/>
        <v>5.3886199999999999E-9</v>
      </c>
      <c r="K49" s="32" t="str">
        <f t="shared" si="12"/>
        <v>+III</v>
      </c>
      <c r="M49" s="31">
        <f t="shared" si="4"/>
        <v>0.99999999461138001</v>
      </c>
      <c r="N49" s="10">
        <f t="shared" si="5"/>
        <v>0.99999999461138001</v>
      </c>
      <c r="O49" s="10">
        <f t="shared" si="6"/>
        <v>1.077724E-8</v>
      </c>
      <c r="P49" s="10">
        <f t="shared" si="7"/>
        <v>1.077724E-8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8"/>
        <v>0</v>
      </c>
      <c r="U49" s="10">
        <f t="shared" si="9"/>
        <v>5.3886199946617808E-9</v>
      </c>
      <c r="V49" s="26">
        <f t="shared" si="10"/>
        <v>5.3886199946617808E-9</v>
      </c>
    </row>
    <row r="50" spans="2:22" x14ac:dyDescent="0.25">
      <c r="B50" s="8" t="s">
        <v>145</v>
      </c>
      <c r="C50" s="9">
        <v>14.06</v>
      </c>
      <c r="D50" s="9">
        <v>14.19</v>
      </c>
      <c r="E50" s="23" t="s">
        <v>28</v>
      </c>
      <c r="F50" s="8" t="s">
        <v>33</v>
      </c>
      <c r="G50" s="26"/>
      <c r="H50" s="8" t="s">
        <v>28</v>
      </c>
      <c r="I50" s="26">
        <v>3.86521E-8</v>
      </c>
      <c r="J50" s="10">
        <f t="shared" si="11"/>
        <v>3.86521E-8</v>
      </c>
      <c r="K50" s="32" t="str">
        <f t="shared" si="12"/>
        <v>+III</v>
      </c>
      <c r="M50" s="31">
        <f t="shared" si="4"/>
        <v>0.99999996134790003</v>
      </c>
      <c r="N50" s="10">
        <f t="shared" si="5"/>
        <v>0.99999996134790003</v>
      </c>
      <c r="O50" s="10">
        <f t="shared" si="6"/>
        <v>7.7304199999999999E-8</v>
      </c>
      <c r="P50" s="10">
        <f t="shared" si="7"/>
        <v>7.7304199999999999E-8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8"/>
        <v>0</v>
      </c>
      <c r="U50" s="10">
        <f t="shared" si="9"/>
        <v>3.8652099965119646E-8</v>
      </c>
      <c r="V50" s="26">
        <f t="shared" si="10"/>
        <v>3.8652099965119646E-8</v>
      </c>
    </row>
    <row r="51" spans="2:22" x14ac:dyDescent="0.25">
      <c r="B51" s="8" t="s">
        <v>146</v>
      </c>
      <c r="C51" s="9">
        <v>14.19</v>
      </c>
      <c r="D51" s="9">
        <v>14.49</v>
      </c>
      <c r="E51" s="23" t="s">
        <v>28</v>
      </c>
      <c r="F51" s="8" t="s">
        <v>33</v>
      </c>
      <c r="G51" s="26"/>
      <c r="H51" s="8" t="s">
        <v>28</v>
      </c>
      <c r="I51" s="26">
        <v>2.0736699999999999E-8</v>
      </c>
      <c r="J51" s="10">
        <f t="shared" si="11"/>
        <v>2.0736699999999999E-8</v>
      </c>
      <c r="K51" s="32" t="str">
        <f t="shared" si="12"/>
        <v>+III</v>
      </c>
      <c r="M51" s="31">
        <f t="shared" si="4"/>
        <v>0.99999997926329998</v>
      </c>
      <c r="N51" s="10">
        <f t="shared" si="5"/>
        <v>0.99999997926329998</v>
      </c>
      <c r="O51" s="10">
        <f t="shared" si="6"/>
        <v>4.1473399999999999E-8</v>
      </c>
      <c r="P51" s="10">
        <f t="shared" si="7"/>
        <v>4.1473399999999999E-8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8"/>
        <v>0</v>
      </c>
      <c r="U51" s="10">
        <f t="shared" si="9"/>
        <v>2.0736700023782362E-8</v>
      </c>
      <c r="V51" s="26">
        <f t="shared" si="10"/>
        <v>2.0736700023782362E-8</v>
      </c>
    </row>
    <row r="52" spans="2:22" x14ac:dyDescent="0.25">
      <c r="B52" s="8" t="s">
        <v>147</v>
      </c>
      <c r="C52" s="9">
        <v>14.49</v>
      </c>
      <c r="D52" s="9">
        <v>15.02</v>
      </c>
      <c r="E52" s="23" t="s">
        <v>28</v>
      </c>
      <c r="F52" s="8" t="s">
        <v>33</v>
      </c>
      <c r="G52" s="26"/>
      <c r="H52" s="8" t="s">
        <v>28</v>
      </c>
      <c r="I52" s="26">
        <v>1.10534E-8</v>
      </c>
      <c r="J52" s="10">
        <f t="shared" si="11"/>
        <v>1.10534E-8</v>
      </c>
      <c r="K52" s="32" t="str">
        <f t="shared" si="12"/>
        <v>+III</v>
      </c>
      <c r="M52" s="31">
        <f t="shared" si="4"/>
        <v>0.99999998894660003</v>
      </c>
      <c r="N52" s="10">
        <f t="shared" si="5"/>
        <v>0.99999998894660003</v>
      </c>
      <c r="O52" s="10">
        <f t="shared" si="6"/>
        <v>2.21068E-8</v>
      </c>
      <c r="P52" s="10">
        <f t="shared" si="7"/>
        <v>2.21068E-8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8"/>
        <v>0</v>
      </c>
      <c r="U52" s="10">
        <f t="shared" si="9"/>
        <v>1.1053399973093292E-8</v>
      </c>
      <c r="V52" s="26">
        <f t="shared" si="10"/>
        <v>1.1053399973093292E-8</v>
      </c>
    </row>
    <row r="53" spans="2:22" x14ac:dyDescent="0.25">
      <c r="B53" s="8" t="s">
        <v>148</v>
      </c>
      <c r="C53" s="9">
        <v>15.02</v>
      </c>
      <c r="D53" s="9">
        <v>15.54</v>
      </c>
      <c r="E53" s="23" t="s">
        <v>28</v>
      </c>
      <c r="F53" s="8" t="s">
        <v>33</v>
      </c>
      <c r="G53" s="26"/>
      <c r="H53" s="8" t="s">
        <v>28</v>
      </c>
      <c r="I53" s="26">
        <v>9.6114199999999994E-8</v>
      </c>
      <c r="J53" s="10">
        <f t="shared" si="11"/>
        <v>9.6114199999999994E-8</v>
      </c>
      <c r="K53" s="32" t="str">
        <f t="shared" si="12"/>
        <v>+III</v>
      </c>
      <c r="M53" s="31">
        <f t="shared" si="4"/>
        <v>0.99999990388579996</v>
      </c>
      <c r="N53" s="10">
        <f t="shared" si="5"/>
        <v>0.99999990388579996</v>
      </c>
      <c r="O53" s="10">
        <f t="shared" si="6"/>
        <v>1.9222839999999999E-7</v>
      </c>
      <c r="P53" s="10">
        <f t="shared" si="7"/>
        <v>1.9222839999999999E-7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8"/>
        <v>0</v>
      </c>
      <c r="U53" s="10">
        <f t="shared" si="9"/>
        <v>9.6114200043295739E-8</v>
      </c>
      <c r="V53" s="26">
        <f t="shared" si="10"/>
        <v>9.6114200043295739E-8</v>
      </c>
    </row>
    <row r="54" spans="2:22" x14ac:dyDescent="0.25">
      <c r="B54" s="8" t="s">
        <v>149</v>
      </c>
      <c r="C54" s="9">
        <v>15.54</v>
      </c>
      <c r="D54" s="9">
        <v>16.059999999999999</v>
      </c>
      <c r="E54" s="23" t="s">
        <v>28</v>
      </c>
      <c r="F54" s="8" t="s">
        <v>33</v>
      </c>
      <c r="G54" s="26"/>
      <c r="H54" s="8" t="s">
        <v>28</v>
      </c>
      <c r="I54" s="26">
        <v>3.7022200000000003E-8</v>
      </c>
      <c r="J54" s="10">
        <f t="shared" si="11"/>
        <v>3.7022200000000003E-8</v>
      </c>
      <c r="K54" s="32" t="str">
        <f t="shared" si="12"/>
        <v>+III</v>
      </c>
      <c r="M54" s="31">
        <f t="shared" si="4"/>
        <v>0.99999996297780003</v>
      </c>
      <c r="N54" s="10">
        <f t="shared" si="5"/>
        <v>0.99999996297780003</v>
      </c>
      <c r="O54" s="10">
        <f t="shared" si="6"/>
        <v>7.4044400000000006E-8</v>
      </c>
      <c r="P54" s="10">
        <f t="shared" si="7"/>
        <v>7.4044400000000006E-8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8"/>
        <v>0</v>
      </c>
      <c r="U54" s="10">
        <f t="shared" si="9"/>
        <v>3.7022199972369663E-8</v>
      </c>
      <c r="V54" s="26">
        <f t="shared" si="10"/>
        <v>3.7022199972369663E-8</v>
      </c>
    </row>
    <row r="55" spans="2:22" x14ac:dyDescent="0.25">
      <c r="B55" s="8" t="s">
        <v>150</v>
      </c>
      <c r="C55" s="9">
        <v>16.059999999999999</v>
      </c>
      <c r="D55" s="9">
        <v>16.59</v>
      </c>
      <c r="E55" s="23" t="s">
        <v>28</v>
      </c>
      <c r="F55" s="8" t="s">
        <v>33</v>
      </c>
      <c r="G55" s="26"/>
      <c r="H55" s="8" t="s">
        <v>28</v>
      </c>
      <c r="I55" s="26">
        <v>2.4325699999999999E-8</v>
      </c>
      <c r="J55" s="10">
        <f t="shared" si="11"/>
        <v>2.4325699999999999E-8</v>
      </c>
      <c r="K55" s="32" t="str">
        <f t="shared" si="12"/>
        <v>+III</v>
      </c>
      <c r="M55" s="31">
        <f t="shared" si="4"/>
        <v>0.99999997567429999</v>
      </c>
      <c r="N55" s="10">
        <f t="shared" si="5"/>
        <v>0.99999997567429999</v>
      </c>
      <c r="O55" s="10">
        <f t="shared" si="6"/>
        <v>4.8651399999999998E-8</v>
      </c>
      <c r="P55" s="10">
        <f t="shared" si="7"/>
        <v>4.8651399999999998E-8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8"/>
        <v>0</v>
      </c>
      <c r="U55" s="10">
        <f t="shared" si="9"/>
        <v>2.4325700009875106E-8</v>
      </c>
      <c r="V55" s="26">
        <f t="shared" si="10"/>
        <v>2.4325700009875106E-8</v>
      </c>
    </row>
    <row r="56" spans="2:22" x14ac:dyDescent="0.25">
      <c r="B56" s="8" t="s">
        <v>151</v>
      </c>
      <c r="C56" s="9">
        <v>16.59</v>
      </c>
      <c r="D56" s="9">
        <v>17.11</v>
      </c>
      <c r="E56" s="23" t="s">
        <v>28</v>
      </c>
      <c r="F56" s="8" t="s">
        <v>33</v>
      </c>
      <c r="G56" s="26"/>
      <c r="H56" s="8" t="s">
        <v>28</v>
      </c>
      <c r="I56" s="26">
        <v>1.49228E-8</v>
      </c>
      <c r="J56" s="10">
        <f t="shared" si="11"/>
        <v>1.49228E-8</v>
      </c>
      <c r="K56" s="32" t="str">
        <f t="shared" si="12"/>
        <v>+III</v>
      </c>
      <c r="M56" s="31">
        <f t="shared" si="4"/>
        <v>0.9999999850772</v>
      </c>
      <c r="N56" s="10">
        <f t="shared" si="5"/>
        <v>0.9999999850772</v>
      </c>
      <c r="O56" s="10">
        <f t="shared" si="6"/>
        <v>2.98456E-8</v>
      </c>
      <c r="P56" s="10">
        <f t="shared" si="7"/>
        <v>2.98456E-8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8"/>
        <v>0</v>
      </c>
      <c r="U56" s="10">
        <f t="shared" si="9"/>
        <v>1.4922799995709113E-8</v>
      </c>
      <c r="V56" s="26">
        <f t="shared" si="10"/>
        <v>1.4922799995709113E-8</v>
      </c>
    </row>
    <row r="57" spans="2:22" x14ac:dyDescent="0.25">
      <c r="B57" s="8" t="s">
        <v>152</v>
      </c>
      <c r="C57" s="9">
        <v>17.11</v>
      </c>
      <c r="D57" s="9">
        <v>17.71</v>
      </c>
      <c r="E57" s="23" t="s">
        <v>28</v>
      </c>
      <c r="F57" s="8" t="s">
        <v>33</v>
      </c>
      <c r="G57" s="26"/>
      <c r="H57" s="8" t="s">
        <v>28</v>
      </c>
      <c r="I57" s="26">
        <v>6.2831800000000005E-8</v>
      </c>
      <c r="J57" s="10">
        <f t="shared" si="11"/>
        <v>6.2831800000000005E-8</v>
      </c>
      <c r="K57" s="32" t="str">
        <f t="shared" si="12"/>
        <v>+III</v>
      </c>
      <c r="M57" s="31">
        <f t="shared" si="4"/>
        <v>0.99999993716820001</v>
      </c>
      <c r="N57" s="10">
        <f t="shared" si="5"/>
        <v>0.99999993716820001</v>
      </c>
      <c r="O57" s="10">
        <f t="shared" si="6"/>
        <v>1.2566360000000001E-7</v>
      </c>
      <c r="P57" s="10">
        <f t="shared" si="7"/>
        <v>1.2566360000000001E-7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8"/>
        <v>0</v>
      </c>
      <c r="U57" s="10">
        <f t="shared" si="9"/>
        <v>6.2831799985119119E-8</v>
      </c>
      <c r="V57" s="26">
        <f t="shared" si="10"/>
        <v>6.2831799985119119E-8</v>
      </c>
    </row>
    <row r="58" spans="2:22" x14ac:dyDescent="0.25">
      <c r="B58" s="8" t="s">
        <v>153</v>
      </c>
      <c r="C58" s="9">
        <v>17.71</v>
      </c>
      <c r="D58" s="9">
        <v>17.809999999999999</v>
      </c>
      <c r="E58" s="23" t="s">
        <v>28</v>
      </c>
      <c r="F58" s="8" t="s">
        <v>33</v>
      </c>
      <c r="G58" s="26"/>
      <c r="H58" s="8" t="s">
        <v>28</v>
      </c>
      <c r="I58" s="26">
        <v>9.1854100000000002E-8</v>
      </c>
      <c r="J58" s="10">
        <f t="shared" si="11"/>
        <v>9.1854100000000002E-8</v>
      </c>
      <c r="K58" s="32" t="str">
        <f t="shared" si="12"/>
        <v>+III</v>
      </c>
      <c r="M58" s="31">
        <f t="shared" si="4"/>
        <v>0.99999990814590001</v>
      </c>
      <c r="N58" s="10">
        <f t="shared" si="5"/>
        <v>0.99999990814590001</v>
      </c>
      <c r="O58" s="10">
        <f t="shared" si="6"/>
        <v>1.837082E-7</v>
      </c>
      <c r="P58" s="10">
        <f t="shared" si="7"/>
        <v>1.837082E-7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8"/>
        <v>0</v>
      </c>
      <c r="U58" s="10">
        <f t="shared" si="9"/>
        <v>9.1854099992794147E-8</v>
      </c>
      <c r="V58" s="26">
        <f t="shared" si="10"/>
        <v>9.1854099992794147E-8</v>
      </c>
    </row>
    <row r="59" spans="2:22" x14ac:dyDescent="0.25">
      <c r="B59" s="8" t="s">
        <v>154</v>
      </c>
      <c r="C59" s="9">
        <v>17.809999999999999</v>
      </c>
      <c r="D59" s="9">
        <v>17.850000000000001</v>
      </c>
      <c r="E59" s="23" t="s">
        <v>28</v>
      </c>
      <c r="F59" s="8" t="s">
        <v>33</v>
      </c>
      <c r="G59" s="26"/>
      <c r="H59" s="8" t="s">
        <v>28</v>
      </c>
      <c r="I59" s="26">
        <v>2.8090299999999998E-8</v>
      </c>
      <c r="J59" s="10">
        <f t="shared" si="11"/>
        <v>2.8090299999999998E-8</v>
      </c>
      <c r="K59" s="32" t="str">
        <f t="shared" si="12"/>
        <v>+III</v>
      </c>
      <c r="M59" s="31">
        <f t="shared" si="4"/>
        <v>0.99999997190970003</v>
      </c>
      <c r="N59" s="10">
        <f t="shared" si="5"/>
        <v>0.99999997190970003</v>
      </c>
      <c r="O59" s="10">
        <f t="shared" si="6"/>
        <v>5.6180599999999997E-8</v>
      </c>
      <c r="P59" s="10">
        <f t="shared" si="7"/>
        <v>5.6180599999999997E-8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8"/>
        <v>0</v>
      </c>
      <c r="U59" s="10">
        <f t="shared" si="9"/>
        <v>2.8090299974969923E-8</v>
      </c>
      <c r="V59" s="26">
        <f t="shared" si="10"/>
        <v>2.8090299974969923E-8</v>
      </c>
    </row>
    <row r="60" spans="2:22" x14ac:dyDescent="0.25">
      <c r="B60" s="8" t="s">
        <v>155</v>
      </c>
      <c r="C60" s="9">
        <v>17.850000000000001</v>
      </c>
      <c r="D60" s="9">
        <v>17.91</v>
      </c>
      <c r="E60" s="23" t="s">
        <v>28</v>
      </c>
      <c r="F60" s="8" t="s">
        <v>33</v>
      </c>
      <c r="G60" s="26"/>
      <c r="H60" s="8" t="s">
        <v>28</v>
      </c>
      <c r="I60" s="26">
        <v>6.3583000000000003E-9</v>
      </c>
      <c r="J60" s="10">
        <f t="shared" si="11"/>
        <v>6.3583000000000003E-9</v>
      </c>
      <c r="K60" s="32" t="str">
        <f t="shared" si="12"/>
        <v>+III</v>
      </c>
      <c r="M60" s="31">
        <f t="shared" si="4"/>
        <v>0.9999999936417</v>
      </c>
      <c r="N60" s="10">
        <f t="shared" si="5"/>
        <v>0.9999999936417</v>
      </c>
      <c r="O60" s="10">
        <f t="shared" si="6"/>
        <v>1.2716600000000001E-8</v>
      </c>
      <c r="P60" s="10">
        <f t="shared" si="7"/>
        <v>1.2716600000000001E-8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8"/>
        <v>0</v>
      </c>
      <c r="U60" s="10">
        <f t="shared" si="9"/>
        <v>6.3582999976219412E-9</v>
      </c>
      <c r="V60" s="26">
        <f t="shared" si="10"/>
        <v>6.3582999976219412E-9</v>
      </c>
    </row>
    <row r="61" spans="2:22" x14ac:dyDescent="0.25">
      <c r="B61" s="8" t="s">
        <v>156</v>
      </c>
      <c r="C61" s="9">
        <v>17.91</v>
      </c>
      <c r="D61" s="9">
        <v>18.29</v>
      </c>
      <c r="E61" s="23" t="s">
        <v>28</v>
      </c>
      <c r="F61" s="8" t="s">
        <v>33</v>
      </c>
      <c r="G61" s="26"/>
      <c r="H61" s="8" t="s">
        <v>28</v>
      </c>
      <c r="I61" s="26">
        <v>8.3426499999999996E-8</v>
      </c>
      <c r="J61" s="10">
        <f t="shared" si="11"/>
        <v>8.3426499999999996E-8</v>
      </c>
      <c r="K61" s="32" t="str">
        <f t="shared" si="12"/>
        <v>+III</v>
      </c>
      <c r="M61" s="31">
        <f t="shared" si="4"/>
        <v>0.99999991657349996</v>
      </c>
      <c r="N61" s="10">
        <f t="shared" si="5"/>
        <v>0.99999991657349996</v>
      </c>
      <c r="O61" s="10">
        <f t="shared" si="6"/>
        <v>1.6685299999999999E-7</v>
      </c>
      <c r="P61" s="10">
        <f t="shared" si="7"/>
        <v>1.6685299999999999E-7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8"/>
        <v>0</v>
      </c>
      <c r="U61" s="10">
        <f t="shared" si="9"/>
        <v>8.3426500041561269E-8</v>
      </c>
      <c r="V61" s="26">
        <f t="shared" si="10"/>
        <v>8.3426500041561269E-8</v>
      </c>
    </row>
    <row r="62" spans="2:22" x14ac:dyDescent="0.25">
      <c r="B62" s="8" t="s">
        <v>157</v>
      </c>
      <c r="C62" s="9">
        <v>18.29</v>
      </c>
      <c r="D62" s="9">
        <v>18.48</v>
      </c>
      <c r="E62" s="23" t="s">
        <v>28</v>
      </c>
      <c r="F62" s="8" t="s">
        <v>33</v>
      </c>
      <c r="G62" s="26"/>
      <c r="H62" s="8" t="s">
        <v>28</v>
      </c>
      <c r="I62" s="26">
        <v>4.9951600000000001E-8</v>
      </c>
      <c r="J62" s="10">
        <f t="shared" si="11"/>
        <v>4.9951600000000001E-8</v>
      </c>
      <c r="K62" s="32" t="str">
        <f t="shared" si="12"/>
        <v>+III</v>
      </c>
      <c r="M62" s="31">
        <f t="shared" si="4"/>
        <v>0.99999995004840003</v>
      </c>
      <c r="N62" s="10">
        <f t="shared" si="5"/>
        <v>0.99999995004840003</v>
      </c>
      <c r="O62" s="10">
        <f t="shared" si="6"/>
        <v>9.9903200000000002E-8</v>
      </c>
      <c r="P62" s="10">
        <f t="shared" si="7"/>
        <v>9.9903200000000002E-8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8"/>
        <v>0</v>
      </c>
      <c r="U62" s="10">
        <f t="shared" si="9"/>
        <v>4.9951599967457128E-8</v>
      </c>
      <c r="V62" s="26">
        <f t="shared" si="10"/>
        <v>4.9951599967457128E-8</v>
      </c>
    </row>
    <row r="63" spans="2:22" x14ac:dyDescent="0.25">
      <c r="B63" s="8" t="s">
        <v>158</v>
      </c>
      <c r="C63" s="9">
        <v>18.48</v>
      </c>
      <c r="D63" s="9">
        <v>18.559999999999999</v>
      </c>
      <c r="E63" s="23" t="s">
        <v>28</v>
      </c>
      <c r="F63" s="8" t="s">
        <v>33</v>
      </c>
      <c r="G63" s="26"/>
      <c r="H63" s="8" t="s">
        <v>28</v>
      </c>
      <c r="I63" s="26">
        <v>1.5906899999999999E-8</v>
      </c>
      <c r="J63" s="10">
        <f t="shared" si="11"/>
        <v>1.5906899999999999E-8</v>
      </c>
      <c r="K63" s="32" t="str">
        <f t="shared" si="12"/>
        <v>+III</v>
      </c>
      <c r="M63" s="31">
        <f t="shared" si="4"/>
        <v>0.99999998409309998</v>
      </c>
      <c r="N63" s="10">
        <f t="shared" si="5"/>
        <v>0.99999998409309998</v>
      </c>
      <c r="O63" s="10">
        <f t="shared" si="6"/>
        <v>3.1813799999999999E-8</v>
      </c>
      <c r="P63" s="10">
        <f t="shared" si="7"/>
        <v>3.1813799999999999E-8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8"/>
        <v>0</v>
      </c>
      <c r="U63" s="10">
        <f t="shared" si="9"/>
        <v>1.5906900019402315E-8</v>
      </c>
      <c r="V63" s="26">
        <f t="shared" si="10"/>
        <v>1.5906900019402315E-8</v>
      </c>
    </row>
    <row r="64" spans="2:22" x14ac:dyDescent="0.25">
      <c r="B64" s="8" t="s">
        <v>159</v>
      </c>
      <c r="C64" s="9">
        <v>18.559999999999999</v>
      </c>
      <c r="D64" s="9">
        <v>18.64</v>
      </c>
      <c r="E64" s="23" t="s">
        <v>29</v>
      </c>
      <c r="F64" s="8" t="s">
        <v>33</v>
      </c>
      <c r="G64" s="26"/>
      <c r="H64" s="8" t="s">
        <v>29</v>
      </c>
      <c r="I64" s="26"/>
      <c r="J64" s="10">
        <f t="shared" si="11"/>
        <v>0</v>
      </c>
      <c r="K64" s="32" t="str">
        <f t="shared" si="12"/>
        <v>NR</v>
      </c>
      <c r="M64" s="31">
        <f t="shared" si="4"/>
        <v>1</v>
      </c>
      <c r="N64" s="10">
        <f t="shared" si="5"/>
        <v>1</v>
      </c>
      <c r="O64" s="10">
        <f t="shared" si="6"/>
        <v>0</v>
      </c>
      <c r="P64" s="10">
        <f t="shared" si="7"/>
        <v>0</v>
      </c>
      <c r="Q64" s="9">
        <f t="array" ref="Q64">MIN(IF('Normen en duidingsklassen'!$E$13:$E$20&gt;=$J64,'Normen en duidingsklassen'!$E$13:$E$20))</f>
        <v>0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8"/>
        <v>0</v>
      </c>
      <c r="U64" s="10">
        <f t="shared" si="9"/>
        <v>0</v>
      </c>
      <c r="V64" s="26">
        <f t="shared" si="10"/>
        <v>0</v>
      </c>
    </row>
    <row r="65" spans="2:22" x14ac:dyDescent="0.25">
      <c r="B65" s="8" t="s">
        <v>160</v>
      </c>
      <c r="C65" s="9">
        <v>18.64</v>
      </c>
      <c r="D65" s="9">
        <v>18.66</v>
      </c>
      <c r="E65" s="23" t="s">
        <v>28</v>
      </c>
      <c r="F65" s="8" t="s">
        <v>33</v>
      </c>
      <c r="G65" s="26"/>
      <c r="H65" s="8" t="s">
        <v>28</v>
      </c>
      <c r="I65" s="26">
        <v>9.1383000000000002E-9</v>
      </c>
      <c r="J65" s="10">
        <f t="shared" si="11"/>
        <v>9.1383000000000002E-9</v>
      </c>
      <c r="K65" s="32" t="str">
        <f t="shared" si="12"/>
        <v>+III</v>
      </c>
      <c r="M65" s="31">
        <f t="shared" si="4"/>
        <v>0.99999999086169999</v>
      </c>
      <c r="N65" s="10">
        <f t="shared" si="5"/>
        <v>0.99999999086169999</v>
      </c>
      <c r="O65" s="10">
        <f t="shared" si="6"/>
        <v>1.82766E-8</v>
      </c>
      <c r="P65" s="10">
        <f t="shared" si="7"/>
        <v>1.82766E-8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8"/>
        <v>0</v>
      </c>
      <c r="U65" s="10">
        <f t="shared" si="9"/>
        <v>9.1383000055955677E-9</v>
      </c>
      <c r="V65" s="26">
        <f t="shared" si="10"/>
        <v>9.1383000055955677E-9</v>
      </c>
    </row>
    <row r="66" spans="2:22" x14ac:dyDescent="0.25">
      <c r="B66" s="8" t="s">
        <v>161</v>
      </c>
      <c r="C66" s="9">
        <v>18.66</v>
      </c>
      <c r="D66" s="9">
        <v>18.75</v>
      </c>
      <c r="E66" s="23" t="s">
        <v>28</v>
      </c>
      <c r="F66" s="8" t="s">
        <v>33</v>
      </c>
      <c r="G66" s="26"/>
      <c r="H66" s="8" t="s">
        <v>28</v>
      </c>
      <c r="I66" s="26">
        <v>1.4882800000000001E-8</v>
      </c>
      <c r="J66" s="10">
        <f t="shared" si="11"/>
        <v>1.4882800000000001E-8</v>
      </c>
      <c r="K66" s="32" t="str">
        <f t="shared" si="12"/>
        <v>+III</v>
      </c>
      <c r="M66" s="31">
        <f t="shared" si="4"/>
        <v>0.99999998511720001</v>
      </c>
      <c r="N66" s="10">
        <f t="shared" si="5"/>
        <v>0.99999998511720001</v>
      </c>
      <c r="O66" s="10">
        <f t="shared" si="6"/>
        <v>2.9765600000000002E-8</v>
      </c>
      <c r="P66" s="10">
        <f t="shared" si="7"/>
        <v>2.9765600000000002E-8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8"/>
        <v>0</v>
      </c>
      <c r="U66" s="10">
        <f t="shared" si="9"/>
        <v>1.4882799992399498E-8</v>
      </c>
      <c r="V66" s="26">
        <f t="shared" si="10"/>
        <v>1.4882799992399498E-8</v>
      </c>
    </row>
    <row r="67" spans="2:22" x14ac:dyDescent="0.25">
      <c r="B67" s="8" t="s">
        <v>162</v>
      </c>
      <c r="C67" s="9">
        <v>18.75</v>
      </c>
      <c r="D67" s="9">
        <v>19.670000000000002</v>
      </c>
      <c r="E67" s="23" t="s">
        <v>29</v>
      </c>
      <c r="F67" s="8" t="s">
        <v>33</v>
      </c>
      <c r="G67" s="26"/>
      <c r="H67" s="8" t="s">
        <v>29</v>
      </c>
      <c r="I67" s="26"/>
      <c r="J67" s="10">
        <f t="shared" si="11"/>
        <v>0</v>
      </c>
      <c r="K67" s="32" t="str">
        <f t="shared" si="12"/>
        <v>NR</v>
      </c>
      <c r="M67" s="31">
        <f t="shared" si="4"/>
        <v>1</v>
      </c>
      <c r="N67" s="10">
        <f t="shared" si="5"/>
        <v>1</v>
      </c>
      <c r="O67" s="10">
        <f t="shared" si="6"/>
        <v>0</v>
      </c>
      <c r="P67" s="10">
        <f t="shared" si="7"/>
        <v>0</v>
      </c>
      <c r="Q67" s="9">
        <f t="array" ref="Q67">MIN(IF('Normen en duidingsklassen'!$E$13:$E$20&gt;=$J67,'Normen en duidingsklassen'!$E$13:$E$20))</f>
        <v>0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8"/>
        <v>0</v>
      </c>
      <c r="U67" s="10">
        <f t="shared" si="9"/>
        <v>0</v>
      </c>
      <c r="V67" s="26">
        <f t="shared" si="10"/>
        <v>0</v>
      </c>
    </row>
    <row r="68" spans="2:22" x14ac:dyDescent="0.25">
      <c r="B68" s="8" t="s">
        <v>163</v>
      </c>
      <c r="C68" s="9">
        <v>19.670000000000002</v>
      </c>
      <c r="D68" s="9">
        <v>19.809999999999999</v>
      </c>
      <c r="E68" s="23" t="s">
        <v>28</v>
      </c>
      <c r="F68" s="8" t="s">
        <v>33</v>
      </c>
      <c r="G68" s="26"/>
      <c r="H68" s="8" t="s">
        <v>28</v>
      </c>
      <c r="I68" s="26">
        <v>1.20779E-8</v>
      </c>
      <c r="J68" s="10">
        <f t="shared" si="3"/>
        <v>1.20779E-8</v>
      </c>
      <c r="K68" s="32" t="str">
        <f t="shared" si="12"/>
        <v>+III</v>
      </c>
      <c r="M68" s="31">
        <f t="shared" si="4"/>
        <v>0.99999998792209999</v>
      </c>
      <c r="N68" s="10">
        <f t="shared" si="5"/>
        <v>0.99999998792209999</v>
      </c>
      <c r="O68" s="10">
        <f t="shared" si="6"/>
        <v>2.41558E-8</v>
      </c>
      <c r="P68" s="10">
        <f t="shared" si="7"/>
        <v>2.41558E-8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8"/>
        <v>0</v>
      </c>
      <c r="U68" s="10">
        <f t="shared" si="9"/>
        <v>1.2077900013451881E-8</v>
      </c>
      <c r="V68" s="26">
        <f t="shared" si="10"/>
        <v>1.2077900013451881E-8</v>
      </c>
    </row>
    <row r="69" spans="2:22" x14ac:dyDescent="0.25">
      <c r="B69" s="8" t="s">
        <v>164</v>
      </c>
      <c r="C69" s="9">
        <v>19.809999999999999</v>
      </c>
      <c r="D69" s="9">
        <v>19.989999999999998</v>
      </c>
      <c r="E69" s="23" t="s">
        <v>28</v>
      </c>
      <c r="F69" s="8" t="s">
        <v>33</v>
      </c>
      <c r="G69" s="26"/>
      <c r="H69" s="8" t="s">
        <v>28</v>
      </c>
      <c r="I69" s="26">
        <v>2.1064100000000001E-8</v>
      </c>
      <c r="J69" s="10">
        <f t="shared" si="3"/>
        <v>2.1064100000000001E-8</v>
      </c>
      <c r="K69" s="32" t="str">
        <f t="shared" si="12"/>
        <v>+III</v>
      </c>
      <c r="M69" s="31">
        <f t="shared" si="4"/>
        <v>0.99999997893589998</v>
      </c>
      <c r="N69" s="10">
        <f t="shared" si="5"/>
        <v>0.99999997893589998</v>
      </c>
      <c r="O69" s="10">
        <f t="shared" si="6"/>
        <v>4.2128200000000003E-8</v>
      </c>
      <c r="P69" s="10">
        <f t="shared" si="7"/>
        <v>4.2128200000000003E-8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8"/>
        <v>0</v>
      </c>
      <c r="U69" s="10">
        <f t="shared" si="9"/>
        <v>2.1064100019785315E-8</v>
      </c>
      <c r="V69" s="26">
        <f t="shared" si="10"/>
        <v>2.1064100019785315E-8</v>
      </c>
    </row>
    <row r="70" spans="2:22" x14ac:dyDescent="0.25">
      <c r="B70" s="8" t="s">
        <v>165</v>
      </c>
      <c r="C70" s="9">
        <v>19.989999999999998</v>
      </c>
      <c r="D70" s="9">
        <v>20.49</v>
      </c>
      <c r="E70" s="23" t="s">
        <v>28</v>
      </c>
      <c r="F70" s="8" t="s">
        <v>33</v>
      </c>
      <c r="G70" s="26"/>
      <c r="H70" s="8" t="s">
        <v>28</v>
      </c>
      <c r="I70" s="26">
        <v>2.8099799999999999E-8</v>
      </c>
      <c r="J70" s="10">
        <f t="shared" si="3"/>
        <v>2.8099799999999999E-8</v>
      </c>
      <c r="K70" s="32" t="str">
        <f t="shared" si="12"/>
        <v>+III</v>
      </c>
      <c r="M70" s="31">
        <f t="shared" si="4"/>
        <v>0.99999997190019996</v>
      </c>
      <c r="N70" s="10">
        <f t="shared" si="5"/>
        <v>0.99999997190019996</v>
      </c>
      <c r="O70" s="10">
        <f t="shared" si="6"/>
        <v>5.6199599999999999E-8</v>
      </c>
      <c r="P70" s="10">
        <f t="shared" si="7"/>
        <v>5.6199599999999999E-8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8"/>
        <v>0</v>
      </c>
      <c r="U70" s="10">
        <f t="shared" si="9"/>
        <v>2.8099800042369338E-8</v>
      </c>
      <c r="V70" s="26">
        <f t="shared" si="10"/>
        <v>2.8099800042369338E-8</v>
      </c>
    </row>
    <row r="71" spans="2:22" x14ac:dyDescent="0.25">
      <c r="B71" s="8" t="s">
        <v>166</v>
      </c>
      <c r="C71" s="9">
        <v>20.49</v>
      </c>
      <c r="D71" s="9">
        <v>20.64</v>
      </c>
      <c r="E71" s="23" t="s">
        <v>28</v>
      </c>
      <c r="F71" s="8" t="s">
        <v>33</v>
      </c>
      <c r="G71" s="26"/>
      <c r="H71" s="8" t="s">
        <v>28</v>
      </c>
      <c r="I71" s="26">
        <v>2.79756E-8</v>
      </c>
      <c r="J71" s="10">
        <f t="shared" si="3"/>
        <v>2.79756E-8</v>
      </c>
      <c r="K71" s="32" t="str">
        <f t="shared" si="12"/>
        <v>+III</v>
      </c>
      <c r="M71" s="31">
        <f t="shared" si="4"/>
        <v>0.99999997202440005</v>
      </c>
      <c r="N71" s="10">
        <f t="shared" si="5"/>
        <v>0.99999997202440005</v>
      </c>
      <c r="O71" s="10">
        <f t="shared" si="6"/>
        <v>5.59512E-8</v>
      </c>
      <c r="P71" s="10">
        <f t="shared" si="7"/>
        <v>5.59512E-8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8"/>
        <v>0</v>
      </c>
      <c r="U71" s="10">
        <f t="shared" si="9"/>
        <v>2.7975599947716034E-8</v>
      </c>
      <c r="V71" s="26">
        <f t="shared" si="10"/>
        <v>2.7975599947716034E-8</v>
      </c>
    </row>
    <row r="72" spans="2:22" x14ac:dyDescent="0.25">
      <c r="B72" s="8" t="s">
        <v>167</v>
      </c>
      <c r="C72" s="9">
        <v>20.64</v>
      </c>
      <c r="D72" s="9">
        <v>20.69</v>
      </c>
      <c r="E72" s="23" t="s">
        <v>28</v>
      </c>
      <c r="F72" s="8" t="s">
        <v>33</v>
      </c>
      <c r="G72" s="26"/>
      <c r="H72" s="8" t="s">
        <v>28</v>
      </c>
      <c r="I72" s="26">
        <v>1.2314800000000001E-8</v>
      </c>
      <c r="J72" s="10">
        <f t="shared" si="3"/>
        <v>1.2314800000000001E-8</v>
      </c>
      <c r="K72" s="32" t="str">
        <f t="shared" si="12"/>
        <v>+III</v>
      </c>
      <c r="M72" s="31">
        <f t="shared" si="4"/>
        <v>0.99999998768520004</v>
      </c>
      <c r="N72" s="10">
        <f t="shared" si="5"/>
        <v>0.99999998768520004</v>
      </c>
      <c r="O72" s="10">
        <f t="shared" si="6"/>
        <v>2.4629600000000001E-8</v>
      </c>
      <c r="P72" s="10">
        <f t="shared" si="7"/>
        <v>2.4629600000000001E-8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8"/>
        <v>0</v>
      </c>
      <c r="U72" s="10">
        <f t="shared" si="9"/>
        <v>1.2314799957557909E-8</v>
      </c>
      <c r="V72" s="26">
        <f t="shared" si="10"/>
        <v>1.2314799957557909E-8</v>
      </c>
    </row>
    <row r="73" spans="2:22" x14ac:dyDescent="0.25">
      <c r="B73" s="8" t="s">
        <v>168</v>
      </c>
      <c r="C73" s="9">
        <v>20.69</v>
      </c>
      <c r="D73" s="9">
        <v>20.76</v>
      </c>
      <c r="E73" s="23" t="s">
        <v>28</v>
      </c>
      <c r="F73" s="8" t="s">
        <v>33</v>
      </c>
      <c r="G73" s="26"/>
      <c r="H73" s="8" t="s">
        <v>28</v>
      </c>
      <c r="I73" s="26">
        <v>2.32604E-8</v>
      </c>
      <c r="J73" s="10">
        <f t="shared" si="3"/>
        <v>2.32604E-8</v>
      </c>
      <c r="K73" s="32" t="str">
        <f t="shared" si="12"/>
        <v>+III</v>
      </c>
      <c r="M73" s="31">
        <f t="shared" si="4"/>
        <v>0.99999997673959995</v>
      </c>
      <c r="N73" s="10">
        <f t="shared" si="5"/>
        <v>0.99999997673959995</v>
      </c>
      <c r="O73" s="10">
        <f t="shared" si="6"/>
        <v>4.6520799999999999E-8</v>
      </c>
      <c r="P73" s="10">
        <f t="shared" si="7"/>
        <v>4.6520799999999999E-8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8"/>
        <v>0</v>
      </c>
      <c r="U73" s="10">
        <f t="shared" si="9"/>
        <v>2.326040005051766E-8</v>
      </c>
      <c r="V73" s="26">
        <f t="shared" si="10"/>
        <v>2.326040005051766E-8</v>
      </c>
    </row>
    <row r="74" spans="2:22" x14ac:dyDescent="0.25">
      <c r="B74" s="8" t="s">
        <v>169</v>
      </c>
      <c r="C74" s="9">
        <v>20.76</v>
      </c>
      <c r="D74" s="9">
        <v>20.93</v>
      </c>
      <c r="E74" s="23" t="s">
        <v>28</v>
      </c>
      <c r="F74" s="8" t="s">
        <v>33</v>
      </c>
      <c r="G74" s="26"/>
      <c r="H74" s="8" t="s">
        <v>28</v>
      </c>
      <c r="I74" s="26">
        <v>1.6673400000000002E-8</v>
      </c>
      <c r="J74" s="10">
        <f t="shared" si="3"/>
        <v>1.6673400000000002E-8</v>
      </c>
      <c r="K74" s="32" t="str">
        <f t="shared" si="12"/>
        <v>+III</v>
      </c>
      <c r="M74" s="31">
        <f t="shared" si="4"/>
        <v>0.99999998332660001</v>
      </c>
      <c r="N74" s="10">
        <f t="shared" si="5"/>
        <v>0.99999998332660001</v>
      </c>
      <c r="O74" s="10">
        <f t="shared" si="6"/>
        <v>3.3346800000000003E-8</v>
      </c>
      <c r="P74" s="10">
        <f t="shared" si="7"/>
        <v>3.3346800000000003E-8</v>
      </c>
      <c r="Q74" s="9">
        <f t="array" ref="Q74">MIN(IF('Normen en duidingsklassen'!$E$13:$E$20&gt;=$J74,'Normen en duidingsklassen'!$E$13:$E$20))</f>
        <v>3.3333333333333335E-7</v>
      </c>
      <c r="R74" s="9">
        <f>IFERROR(MATCH($Q74,'Normen en duidingsklassen'!$E$13:$E$20,0),1)</f>
        <v>1</v>
      </c>
      <c r="S74" s="9" t="str">
        <f>INDEX('Normen en duidingsklassen'!$D$13:$D$20,R74)</f>
        <v>+III</v>
      </c>
      <c r="T74" s="9" t="b">
        <f t="shared" si="8"/>
        <v>0</v>
      </c>
      <c r="U74" s="10">
        <f t="shared" si="9"/>
        <v>1.6673399994004967E-8</v>
      </c>
      <c r="V74" s="26">
        <f t="shared" si="10"/>
        <v>1.6673399994004967E-8</v>
      </c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187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IFERROR(IF(C5="P1",1-PRODUCT(M16:M16),MAX(O16:O16)),"GR")</f>
        <v>0</v>
      </c>
    </row>
    <row r="8" spans="2:22" x14ac:dyDescent="0.25">
      <c r="B8" s="40" t="s">
        <v>49</v>
      </c>
      <c r="C8" s="26">
        <f>IF(C5="P1",1-PRODUCT(N16:N16),MAX(P16:P16))</f>
        <v>0</v>
      </c>
    </row>
    <row r="9" spans="2:22" x14ac:dyDescent="0.25">
      <c r="B9" s="40" t="s">
        <v>40</v>
      </c>
      <c r="C9" s="26">
        <f>IFERROR(MAX(U16),"GR")</f>
        <v>0</v>
      </c>
    </row>
    <row r="10" spans="2:22" x14ac:dyDescent="0.25">
      <c r="B10" s="40" t="s">
        <v>183</v>
      </c>
      <c r="C10" s="26">
        <f>MAX(V16)</f>
        <v>0</v>
      </c>
    </row>
    <row r="11" spans="2:22" x14ac:dyDescent="0.25">
      <c r="B11" s="40" t="s">
        <v>47</v>
      </c>
      <c r="C11" s="26">
        <f>IFERROR(1-PRODUCT(M16),"GR")</f>
        <v>0</v>
      </c>
    </row>
    <row r="12" spans="2:22" ht="15.75" thickBot="1" x14ac:dyDescent="0.3">
      <c r="B12" s="41" t="s">
        <v>184</v>
      </c>
      <c r="C12" s="27">
        <f>1-PRODUCT(N16)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185</v>
      </c>
      <c r="V15" s="39" t="s">
        <v>186</v>
      </c>
    </row>
    <row r="16" spans="2:22" ht="15.75" thickBot="1" x14ac:dyDescent="0.3">
      <c r="B16" s="42" t="s">
        <v>8</v>
      </c>
      <c r="C16" s="43">
        <v>0</v>
      </c>
      <c r="D16" s="43">
        <v>20.93</v>
      </c>
      <c r="E16" s="44" t="s">
        <v>29</v>
      </c>
      <c r="F16" s="42" t="s">
        <v>33</v>
      </c>
      <c r="G16" s="45"/>
      <c r="H16" s="42" t="s">
        <v>29</v>
      </c>
      <c r="I16" s="45"/>
      <c r="J16" s="46">
        <v>0</v>
      </c>
      <c r="K16" s="47" t="str">
        <f>IF($E16="Nee","NR",IF(ISNUMBER($J16),S16,IF($T16,"D","ND")))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IF($E16="Ja",IF($H16="Ja",NOT(ISNUMBER(#REF!)),FALSE),FALSE)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110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182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IFERROR(IF(C5="P1",1-PRODUCT(M16:M33),MAX(O16:O33)),"GR")</f>
        <v>1.1358639479097654E-5</v>
      </c>
    </row>
    <row r="8" spans="2:22" x14ac:dyDescent="0.25">
      <c r="B8" s="40" t="s">
        <v>49</v>
      </c>
      <c r="C8" s="26">
        <f>IF(C5="P1",1-PRODUCT(N16:N33),MAX(P16:P33))</f>
        <v>1.1358639479097654E-5</v>
      </c>
    </row>
    <row r="9" spans="2:22" x14ac:dyDescent="0.25">
      <c r="B9" s="40" t="s">
        <v>40</v>
      </c>
      <c r="C9" s="26">
        <f>IFERROR(MAX(U16:U33),"GR")</f>
        <v>1.1200967763635994E-5</v>
      </c>
    </row>
    <row r="10" spans="2:22" x14ac:dyDescent="0.25">
      <c r="B10" s="40" t="s">
        <v>183</v>
      </c>
      <c r="C10" s="26">
        <f>MAX(V16:V33)</f>
        <v>1.1200967763635994E-5</v>
      </c>
    </row>
    <row r="11" spans="2:22" x14ac:dyDescent="0.25">
      <c r="B11" s="40" t="s">
        <v>47</v>
      </c>
      <c r="C11" s="26">
        <f>IFERROR(1-PRODUCT(M16:M33),"GR")</f>
        <v>1.1358639479097654E-5</v>
      </c>
    </row>
    <row r="12" spans="2:22" ht="15.75" thickBot="1" x14ac:dyDescent="0.3">
      <c r="B12" s="41" t="s">
        <v>184</v>
      </c>
      <c r="C12" s="27">
        <f>1-PRODUCT(N16:N33)</f>
        <v>1.1358639479097654E-5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185</v>
      </c>
      <c r="V15" s="39" t="s">
        <v>186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170</v>
      </c>
      <c r="C17" s="9">
        <v>0.23085095799999999</v>
      </c>
      <c r="D17" s="9">
        <v>0.240850958</v>
      </c>
      <c r="E17" s="23" t="s">
        <v>28</v>
      </c>
      <c r="F17" s="8" t="s">
        <v>32</v>
      </c>
      <c r="G17" s="26">
        <v>4.791086906725913E-22</v>
      </c>
      <c r="H17" s="8" t="s">
        <v>29</v>
      </c>
      <c r="I17" s="26"/>
      <c r="J17" s="10">
        <f t="shared" ref="J17" si="4">IF($E17="Nee",0,IF(ISNUMBER(I17),I17,IF(ISNUMBER(G17),G17,"-")))</f>
        <v>4.791086906725913E-22</v>
      </c>
      <c r="K17" s="32" t="str">
        <f t="shared" si="0"/>
        <v>+III</v>
      </c>
      <c r="M17" s="31">
        <f t="shared" ref="M17:M28" si="5">IF(AND(F17="Geen faalkans",H17="Nee"),1,1-J17)</f>
        <v>1</v>
      </c>
      <c r="N17" s="10">
        <f t="shared" ref="N17:N28" si="6">IF(J17="-",1,M17)</f>
        <v>1</v>
      </c>
      <c r="O17" s="10">
        <f t="shared" ref="O17:O28" si="7">IF(AND(F17="Geen faalkans",H17="Nee"),0,J17*$C$3)</f>
        <v>1.4373260720177739E-21</v>
      </c>
      <c r="P17" s="10">
        <f t="shared" ref="P17:P28" si="8">IF(J17="-",0,O17)</f>
        <v>1.4373260720177739E-21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8" si="9">IF($E17="Ja",IF($H17="Ja",NOT(ISNUMBER($I17)),FALSE),FALSE)</f>
        <v>0</v>
      </c>
      <c r="U17" s="10">
        <f t="shared" ref="U17:U28" si="10">1-M17</f>
        <v>0</v>
      </c>
      <c r="V17" s="26">
        <f t="shared" ref="V17:V28" si="11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2">IF($E18="Nee",0,IF(ISNUMBER(I18),I18,IF(ISNUMBER(G18),G18,"-")))</f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171</v>
      </c>
      <c r="C19" s="9">
        <v>18.57818717</v>
      </c>
      <c r="D19" s="9">
        <v>18.588187170000001</v>
      </c>
      <c r="E19" s="23" t="s">
        <v>28</v>
      </c>
      <c r="F19" s="8" t="s">
        <v>32</v>
      </c>
      <c r="G19" s="26">
        <v>1.5707005292946642E-7</v>
      </c>
      <c r="H19" s="8" t="s">
        <v>29</v>
      </c>
      <c r="I19" s="26"/>
      <c r="J19" s="10">
        <f t="shared" si="12"/>
        <v>1.5707005292946642E-7</v>
      </c>
      <c r="K19" s="32" t="str">
        <f t="shared" si="0"/>
        <v>+III</v>
      </c>
      <c r="M19" s="31">
        <f t="shared" si="5"/>
        <v>0.99999984292994704</v>
      </c>
      <c r="N19" s="10">
        <f t="shared" si="6"/>
        <v>0.99999984292994704</v>
      </c>
      <c r="O19" s="10">
        <f t="shared" si="7"/>
        <v>4.7121015878839925E-7</v>
      </c>
      <c r="P19" s="10">
        <f t="shared" si="8"/>
        <v>4.7121015878839925E-7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1.5707005296405896E-7</v>
      </c>
      <c r="V19" s="26">
        <f t="shared" si="11"/>
        <v>1.5707005296405896E-7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2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172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6.034287803266499E-10</v>
      </c>
      <c r="H21" s="8" t="s">
        <v>29</v>
      </c>
      <c r="I21" s="26"/>
      <c r="J21" s="10">
        <f t="shared" si="12"/>
        <v>6.034287803266499E-10</v>
      </c>
      <c r="K21" s="32" t="str">
        <f t="shared" si="0"/>
        <v>+III</v>
      </c>
      <c r="M21" s="31">
        <f t="shared" si="5"/>
        <v>0.99999999939657125</v>
      </c>
      <c r="N21" s="10">
        <f t="shared" si="6"/>
        <v>0.99999999939657125</v>
      </c>
      <c r="O21" s="10">
        <f t="shared" si="7"/>
        <v>1.8102863409799497E-9</v>
      </c>
      <c r="P21" s="10">
        <f t="shared" si="8"/>
        <v>1.8102863409799497E-9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6.0342875141117247E-10</v>
      </c>
      <c r="V21" s="26">
        <f t="shared" si="11"/>
        <v>6.0342875141117247E-10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2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173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1.1200967763614776E-5</v>
      </c>
      <c r="H23" s="8" t="s">
        <v>29</v>
      </c>
      <c r="I23" s="26"/>
      <c r="J23" s="10">
        <f t="shared" si="12"/>
        <v>1.1200967763614776E-5</v>
      </c>
      <c r="K23" s="32" t="str">
        <f t="shared" si="0"/>
        <v>+I</v>
      </c>
      <c r="M23" s="31">
        <f t="shared" si="5"/>
        <v>0.99998879903223636</v>
      </c>
      <c r="N23" s="10">
        <f t="shared" si="6"/>
        <v>0.99998879903223636</v>
      </c>
      <c r="O23" s="10">
        <f t="shared" si="7"/>
        <v>3.3602903290844325E-5</v>
      </c>
      <c r="P23" s="10">
        <f t="shared" si="8"/>
        <v>3.3602903290844325E-5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9"/>
        <v>0</v>
      </c>
      <c r="U23" s="10">
        <f t="shared" si="10"/>
        <v>1.1200967763635994E-5</v>
      </c>
      <c r="V23" s="26">
        <f t="shared" si="11"/>
        <v>1.1200967763635994E-5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2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174</v>
      </c>
      <c r="C25" s="9">
        <v>19.13233735</v>
      </c>
      <c r="D25" s="9">
        <v>19.142337349999998</v>
      </c>
      <c r="E25" s="23" t="s">
        <v>28</v>
      </c>
      <c r="F25" s="8" t="s">
        <v>32</v>
      </c>
      <c r="G25" s="26">
        <v>3.5162713021755284E-27</v>
      </c>
      <c r="H25" s="8" t="s">
        <v>29</v>
      </c>
      <c r="I25" s="26"/>
      <c r="J25" s="10">
        <f t="shared" si="12"/>
        <v>3.5162713021755284E-27</v>
      </c>
      <c r="K25" s="32" t="str">
        <f t="shared" si="0"/>
        <v>+III</v>
      </c>
      <c r="M25" s="31">
        <f t="shared" si="5"/>
        <v>1</v>
      </c>
      <c r="N25" s="10">
        <f t="shared" si="6"/>
        <v>1</v>
      </c>
      <c r="O25" s="10">
        <f t="shared" si="7"/>
        <v>1.0548813906526586E-26</v>
      </c>
      <c r="P25" s="10">
        <f t="shared" si="8"/>
        <v>1.0548813906526586E-26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2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175</v>
      </c>
      <c r="C27" s="9">
        <v>20.352428100000001</v>
      </c>
      <c r="D27" s="9">
        <v>20.362428099999999</v>
      </c>
      <c r="E27" s="23" t="s">
        <v>28</v>
      </c>
      <c r="F27" s="8" t="s">
        <v>32</v>
      </c>
      <c r="G27" s="26">
        <v>2.3920865202336532E-81</v>
      </c>
      <c r="H27" s="8" t="s">
        <v>29</v>
      </c>
      <c r="I27" s="26"/>
      <c r="J27" s="10">
        <f t="shared" si="12"/>
        <v>2.3920865202336532E-81</v>
      </c>
      <c r="K27" s="32" t="str">
        <f t="shared" si="0"/>
        <v>+III</v>
      </c>
      <c r="M27" s="31">
        <f t="shared" si="5"/>
        <v>1</v>
      </c>
      <c r="N27" s="10">
        <f t="shared" si="6"/>
        <v>1</v>
      </c>
      <c r="O27" s="10">
        <f t="shared" si="7"/>
        <v>7.1762595607009601E-81</v>
      </c>
      <c r="P27" s="10">
        <f t="shared" si="8"/>
        <v>7.1762595607009601E-81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2"/>
        <v>0</v>
      </c>
      <c r="K28" s="32" t="str">
        <f t="shared" si="0"/>
        <v>NR</v>
      </c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9"/>
        <v>0</v>
      </c>
      <c r="U28" s="10">
        <f t="shared" si="10"/>
        <v>0</v>
      </c>
      <c r="V28" s="26">
        <f t="shared" si="11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182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IFERROR(IF(C5="P1",1-PRODUCT(M16:M32),MAX(O16:O32)),"GR")</f>
        <v>3.6197976838181489E-9</v>
      </c>
    </row>
    <row r="8" spans="2:22" x14ac:dyDescent="0.25">
      <c r="B8" s="40" t="s">
        <v>49</v>
      </c>
      <c r="C8" s="26">
        <f>IF(C5="P1",1-PRODUCT(N16:N32),MAX(P16:P32))</f>
        <v>3.6197976838181489E-9</v>
      </c>
    </row>
    <row r="9" spans="2:22" x14ac:dyDescent="0.25">
      <c r="B9" s="40" t="s">
        <v>40</v>
      </c>
      <c r="C9" s="26">
        <f>IFERROR(MAX(U16:U32),"GR")</f>
        <v>3.6197976838181489E-9</v>
      </c>
    </row>
    <row r="10" spans="2:22" x14ac:dyDescent="0.25">
      <c r="B10" s="40" t="s">
        <v>183</v>
      </c>
      <c r="C10" s="26">
        <f>MAX(V16:V32)</f>
        <v>3.6197976838181489E-9</v>
      </c>
    </row>
    <row r="11" spans="2:22" x14ac:dyDescent="0.25">
      <c r="B11" s="40" t="s">
        <v>47</v>
      </c>
      <c r="C11" s="26">
        <f>IFERROR(1-PRODUCT(M16:M32),"GR")</f>
        <v>3.6197976838181489E-9</v>
      </c>
    </row>
    <row r="12" spans="2:22" ht="15.75" thickBot="1" x14ac:dyDescent="0.3">
      <c r="B12" s="41" t="s">
        <v>184</v>
      </c>
      <c r="C12" s="27">
        <f>1-PRODUCT(N16:N32)</f>
        <v>3.6197976838181489E-9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185</v>
      </c>
      <c r="V15" s="39" t="s">
        <v>186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170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" si="3">IF($E17="Nee",0,IF(ISNUMBER(I17),I17,IF(ISNUMBER(G17),G17,"-")))</f>
        <v>0</v>
      </c>
      <c r="K17" s="32" t="str">
        <f t="shared" si="0"/>
        <v>NR</v>
      </c>
      <c r="M17" s="31">
        <f t="shared" ref="M17:M28" si="4">IF(AND(F17="Geen faalkans",H17="Nee"),1,1-J17)</f>
        <v>1</v>
      </c>
      <c r="N17" s="10">
        <f t="shared" ref="N17:N28" si="5">IF(J17="-",1,M17)</f>
        <v>1</v>
      </c>
      <c r="O17" s="10">
        <f t="shared" ref="O17:O28" si="6">IF(AND(F17="Geen faalkans",H17="Nee"),0,J17*$C$3)</f>
        <v>0</v>
      </c>
      <c r="P17" s="10">
        <f t="shared" ref="P17:P28" si="7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8" si="8">IF($E17="Ja",IF($H17="Ja",NOT(ISNUMBER($I17)),FALSE),FALSE)</f>
        <v>0</v>
      </c>
      <c r="U17" s="10">
        <f t="shared" ref="U17:U28" si="9">1-M17</f>
        <v>0</v>
      </c>
      <c r="V17" s="26">
        <f t="shared" ref="V17:V28" si="10">1-N17</f>
        <v>0</v>
      </c>
    </row>
    <row r="18" spans="2:22" ht="15.75" customHeight="1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1">IF($E18="Nee",0,IF(ISNUMBER(I18),I18,IF(ISNUMBER(G18),G18,"-")))</f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0</v>
      </c>
      <c r="V18" s="26">
        <f t="shared" si="10"/>
        <v>0</v>
      </c>
    </row>
    <row r="19" spans="2:22" ht="15.75" customHeight="1" x14ac:dyDescent="0.25">
      <c r="B19" s="8" t="s">
        <v>171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0</v>
      </c>
      <c r="V19" s="26">
        <f t="shared" si="10"/>
        <v>0</v>
      </c>
    </row>
    <row r="20" spans="2:22" ht="15.75" customHeight="1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1"/>
        <v>0</v>
      </c>
      <c r="K20" s="32" t="str">
        <f t="shared" si="0"/>
        <v>NR</v>
      </c>
      <c r="M20" s="31">
        <f t="shared" si="4"/>
        <v>1</v>
      </c>
      <c r="N20" s="10">
        <f t="shared" si="5"/>
        <v>1</v>
      </c>
      <c r="O20" s="10">
        <f t="shared" si="6"/>
        <v>0</v>
      </c>
      <c r="P20" s="10">
        <f t="shared" si="7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0</v>
      </c>
      <c r="V20" s="26">
        <f t="shared" si="10"/>
        <v>0</v>
      </c>
    </row>
    <row r="21" spans="2:22" ht="15.75" customHeight="1" x14ac:dyDescent="0.25">
      <c r="B21" s="8" t="s">
        <v>172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68">
        <v>3.6197976652558446E-9</v>
      </c>
      <c r="H21" s="8" t="s">
        <v>29</v>
      </c>
      <c r="I21" s="26"/>
      <c r="J21" s="10">
        <f t="shared" si="11"/>
        <v>3.6197976652558446E-9</v>
      </c>
      <c r="K21" s="32" t="str">
        <f t="shared" si="0"/>
        <v>+III</v>
      </c>
      <c r="M21" s="31">
        <f t="shared" si="4"/>
        <v>0.99999999638020232</v>
      </c>
      <c r="N21" s="10">
        <f t="shared" si="5"/>
        <v>0.99999999638020232</v>
      </c>
      <c r="O21" s="10">
        <f t="shared" si="6"/>
        <v>7.2395953305116892E-9</v>
      </c>
      <c r="P21" s="10">
        <f t="shared" si="7"/>
        <v>7.2395953305116892E-9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8"/>
        <v>0</v>
      </c>
      <c r="U21" s="10">
        <f t="shared" si="9"/>
        <v>3.6197976838181489E-9</v>
      </c>
      <c r="V21" s="26">
        <f t="shared" si="10"/>
        <v>3.6197976838181489E-9</v>
      </c>
    </row>
    <row r="22" spans="2:22" ht="15.75" customHeight="1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0</v>
      </c>
      <c r="V22" s="26">
        <f t="shared" si="10"/>
        <v>0</v>
      </c>
    </row>
    <row r="23" spans="2:22" ht="15.75" customHeight="1" x14ac:dyDescent="0.25">
      <c r="B23" s="8" t="s">
        <v>173</v>
      </c>
      <c r="C23" s="9">
        <v>19.070850830000001</v>
      </c>
      <c r="D23" s="9">
        <v>19.080850829999999</v>
      </c>
      <c r="E23" s="23" t="s">
        <v>29</v>
      </c>
      <c r="F23" s="8" t="s">
        <v>32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0</v>
      </c>
      <c r="V23" s="26">
        <f t="shared" si="10"/>
        <v>0</v>
      </c>
    </row>
    <row r="24" spans="2:22" ht="15.75" customHeight="1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1"/>
        <v>0</v>
      </c>
      <c r="K24" s="32" t="str">
        <f t="shared" si="0"/>
        <v>NR</v>
      </c>
      <c r="M24" s="31">
        <f t="shared" si="4"/>
        <v>1</v>
      </c>
      <c r="N24" s="10">
        <f t="shared" si="5"/>
        <v>1</v>
      </c>
      <c r="O24" s="10">
        <f t="shared" si="6"/>
        <v>0</v>
      </c>
      <c r="P24" s="10">
        <f t="shared" si="7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8"/>
        <v>0</v>
      </c>
      <c r="U24" s="10">
        <f t="shared" si="9"/>
        <v>0</v>
      </c>
      <c r="V24" s="26">
        <f t="shared" si="10"/>
        <v>0</v>
      </c>
    </row>
    <row r="25" spans="2:22" ht="15.75" customHeight="1" x14ac:dyDescent="0.25">
      <c r="B25" s="8" t="s">
        <v>174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11"/>
        <v>0</v>
      </c>
      <c r="K25" s="32" t="str">
        <f t="shared" si="0"/>
        <v>NR</v>
      </c>
      <c r="M25" s="31">
        <f t="shared" si="4"/>
        <v>1</v>
      </c>
      <c r="N25" s="10">
        <f t="shared" si="5"/>
        <v>1</v>
      </c>
      <c r="O25" s="10">
        <f t="shared" si="6"/>
        <v>0</v>
      </c>
      <c r="P25" s="10">
        <f t="shared" si="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0</v>
      </c>
      <c r="V25" s="26">
        <f t="shared" si="10"/>
        <v>0</v>
      </c>
    </row>
    <row r="26" spans="2:22" ht="15.75" customHeight="1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1"/>
        <v>0</v>
      </c>
      <c r="K26" s="32" t="str">
        <f t="shared" si="0"/>
        <v>NR</v>
      </c>
      <c r="M26" s="31">
        <f t="shared" si="4"/>
        <v>1</v>
      </c>
      <c r="N26" s="10">
        <f t="shared" si="5"/>
        <v>1</v>
      </c>
      <c r="O26" s="10">
        <f t="shared" si="6"/>
        <v>0</v>
      </c>
      <c r="P26" s="10">
        <f t="shared" si="7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0</v>
      </c>
      <c r="V26" s="26">
        <f t="shared" si="10"/>
        <v>0</v>
      </c>
    </row>
    <row r="27" spans="2:22" ht="15.75" customHeight="1" x14ac:dyDescent="0.25">
      <c r="B27" s="8" t="s">
        <v>175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11"/>
        <v>0</v>
      </c>
      <c r="K27" s="32" t="str">
        <f t="shared" si="0"/>
        <v>NR</v>
      </c>
      <c r="M27" s="31">
        <f t="shared" si="4"/>
        <v>1</v>
      </c>
      <c r="N27" s="10">
        <f t="shared" si="5"/>
        <v>1</v>
      </c>
      <c r="O27" s="10">
        <f t="shared" si="6"/>
        <v>0</v>
      </c>
      <c r="P27" s="10">
        <f t="shared" si="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0</v>
      </c>
      <c r="V27" s="26">
        <f t="shared" si="10"/>
        <v>0</v>
      </c>
    </row>
    <row r="28" spans="2:22" ht="15.75" customHeight="1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1"/>
        <v>0</v>
      </c>
      <c r="K28" s="32" t="str">
        <f t="shared" si="0"/>
        <v>NR</v>
      </c>
      <c r="M28" s="31">
        <f t="shared" si="4"/>
        <v>1</v>
      </c>
      <c r="N28" s="10">
        <f t="shared" si="5"/>
        <v>1</v>
      </c>
      <c r="O28" s="10">
        <f t="shared" si="6"/>
        <v>0</v>
      </c>
      <c r="P28" s="10">
        <f t="shared" si="7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0</v>
      </c>
      <c r="V28" s="26">
        <f t="shared" si="10"/>
        <v>0</v>
      </c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26" priority="5">
      <formula>IF($E16="Nee",TRUE,FALSE)</formula>
    </cfRule>
  </conditionalFormatting>
  <conditionalFormatting sqref="I16:I32">
    <cfRule type="expression" dxfId="25" priority="4">
      <formula>IF($H16="Nee",TRUE,FALSE)</formula>
    </cfRule>
  </conditionalFormatting>
  <conditionalFormatting sqref="K16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97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179</v>
      </c>
      <c r="C4" s="12" t="s">
        <v>29</v>
      </c>
    </row>
    <row r="5" spans="2:22" x14ac:dyDescent="0.25">
      <c r="B5" s="40" t="s">
        <v>181</v>
      </c>
      <c r="C5" s="12" t="s">
        <v>187</v>
      </c>
    </row>
    <row r="6" spans="2:22" x14ac:dyDescent="0.25">
      <c r="B6" s="40" t="s">
        <v>195</v>
      </c>
      <c r="C6" s="12" t="s">
        <v>28</v>
      </c>
    </row>
    <row r="7" spans="2:22" x14ac:dyDescent="0.25">
      <c r="B7" s="40" t="s">
        <v>55</v>
      </c>
      <c r="C7" s="26">
        <f>IFERROR(IF(C5="P1",1-PRODUCT(M16:M33),MAX(O16:O33)),"GR")</f>
        <v>1.2551587022663145E-6</v>
      </c>
    </row>
    <row r="8" spans="2:22" x14ac:dyDescent="0.25">
      <c r="B8" s="40" t="s">
        <v>49</v>
      </c>
      <c r="C8" s="26">
        <f>IF(C5="P1",1-PRODUCT(N16:N33),MAX(P16:P33))</f>
        <v>1.2551587022663145E-6</v>
      </c>
    </row>
    <row r="9" spans="2:22" x14ac:dyDescent="0.25">
      <c r="B9" s="40" t="s">
        <v>40</v>
      </c>
      <c r="C9" s="26">
        <f>IFERROR(MAX(U16:U33),"GR")</f>
        <v>1.2551587023068578E-6</v>
      </c>
    </row>
    <row r="10" spans="2:22" x14ac:dyDescent="0.25">
      <c r="B10" s="40" t="s">
        <v>183</v>
      </c>
      <c r="C10" s="26">
        <f>MAX(V16:V33)</f>
        <v>1.2551587023068578E-6</v>
      </c>
    </row>
    <row r="11" spans="2:22" x14ac:dyDescent="0.25">
      <c r="B11" s="40" t="s">
        <v>47</v>
      </c>
      <c r="C11" s="26">
        <f>IFERROR(1-PRODUCT(M16:M33),"GR")</f>
        <v>1.6257682686759978E-6</v>
      </c>
    </row>
    <row r="12" spans="2:22" ht="15.75" thickBot="1" x14ac:dyDescent="0.3">
      <c r="B12" s="41" t="s">
        <v>184</v>
      </c>
      <c r="C12" s="27">
        <f>1-PRODUCT(N16:N33)</f>
        <v>1.6257682686759978E-6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87</v>
      </c>
      <c r="P15" s="37" t="s">
        <v>88</v>
      </c>
      <c r="Q15" s="38" t="s">
        <v>69</v>
      </c>
      <c r="R15" s="38" t="s">
        <v>70</v>
      </c>
      <c r="S15" s="4"/>
      <c r="T15" s="38" t="s">
        <v>71</v>
      </c>
      <c r="U15" s="38" t="s">
        <v>185</v>
      </c>
      <c r="V15" s="39" t="s">
        <v>186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170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:J28" si="4">IF($E17="Nee",0,IF(ISNUMBER(I17),I17,IF(ISNUMBER(G17),G17,"-")))</f>
        <v>0</v>
      </c>
      <c r="K17" s="32" t="str">
        <f t="shared" si="0"/>
        <v>NR</v>
      </c>
      <c r="M17" s="31">
        <f t="shared" ref="M17:M28" si="5">IF(AND(F17="Geen faalkans",H17="Nee"),1,1-J17)</f>
        <v>1</v>
      </c>
      <c r="N17" s="10">
        <f t="shared" ref="N17:N28" si="6">IF(J17="-",1,M17)</f>
        <v>1</v>
      </c>
      <c r="O17" s="10">
        <f t="shared" ref="O17:O28" si="7">IF(AND(F17="Geen faalkans",H17="Nee"),0,J17*$C$3)</f>
        <v>0</v>
      </c>
      <c r="P17" s="10">
        <f t="shared" ref="P17:P28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8" si="9">IF($E17="Ja",IF($H17="Ja",NOT(ISNUMBER($I17)),FALSE),FALSE)</f>
        <v>0</v>
      </c>
      <c r="U17" s="10">
        <f t="shared" ref="U17:U28" si="10">1-M17</f>
        <v>0</v>
      </c>
      <c r="V17" s="26">
        <f t="shared" ref="V17:V28" si="11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171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172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1.2551587022663145E-6</v>
      </c>
      <c r="H21" s="8" t="s">
        <v>29</v>
      </c>
      <c r="I21" s="26"/>
      <c r="J21" s="10">
        <f t="shared" si="4"/>
        <v>1.2551587022663145E-6</v>
      </c>
      <c r="K21" s="32" t="str">
        <f t="shared" si="0"/>
        <v>+II</v>
      </c>
      <c r="M21" s="31">
        <f t="shared" si="5"/>
        <v>0.99999874484129769</v>
      </c>
      <c r="N21" s="10">
        <f t="shared" si="6"/>
        <v>0.99999874484129769</v>
      </c>
      <c r="O21" s="10">
        <f t="shared" si="7"/>
        <v>1.2551587022663145E-6</v>
      </c>
      <c r="P21" s="10">
        <f t="shared" si="8"/>
        <v>1.2551587022663145E-6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9"/>
        <v>0</v>
      </c>
      <c r="U21" s="10">
        <f t="shared" si="10"/>
        <v>1.2551587023068578E-6</v>
      </c>
      <c r="V21" s="26">
        <f t="shared" si="11"/>
        <v>1.2551587023068578E-6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173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3.7061003152408926E-7</v>
      </c>
      <c r="H23" s="8" t="s">
        <v>29</v>
      </c>
      <c r="I23" s="26"/>
      <c r="J23" s="10">
        <f t="shared" si="4"/>
        <v>3.7061003152408926E-7</v>
      </c>
      <c r="K23" s="32" t="str">
        <f t="shared" si="0"/>
        <v>+II</v>
      </c>
      <c r="M23" s="31">
        <f t="shared" si="5"/>
        <v>0.99999962938996845</v>
      </c>
      <c r="N23" s="10">
        <f t="shared" si="6"/>
        <v>0.99999962938996845</v>
      </c>
      <c r="O23" s="10">
        <f t="shared" si="7"/>
        <v>3.7061003152408926E-7</v>
      </c>
      <c r="P23" s="10">
        <f t="shared" si="8"/>
        <v>3.7061003152408926E-7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9"/>
        <v>0</v>
      </c>
      <c r="U23" s="10">
        <f t="shared" si="10"/>
        <v>3.7061003155258732E-7</v>
      </c>
      <c r="V23" s="26">
        <f t="shared" si="11"/>
        <v>3.7061003155258732E-7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4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174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4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4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175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4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4"/>
        <v>0</v>
      </c>
      <c r="K28" s="32" t="str">
        <f t="shared" si="0"/>
        <v>NR</v>
      </c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9"/>
        <v>0</v>
      </c>
      <c r="U28" s="10">
        <f t="shared" si="10"/>
        <v>0</v>
      </c>
      <c r="V28" s="26">
        <f t="shared" si="11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15" priority="5">
      <formula>IF($E16="Nee",TRUE,FALSE)</formula>
    </cfRule>
  </conditionalFormatting>
  <conditionalFormatting sqref="I16:I33">
    <cfRule type="expression" dxfId="14" priority="4">
      <formula>IF($H16="Nee",TRUE,FALSE)</formula>
    </cfRule>
  </conditionalFormatting>
  <conditionalFormatting sqref="K16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S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7" width="10.42578125" customWidth="1"/>
    <col min="8" max="9" width="14.85546875" bestFit="1" customWidth="1"/>
    <col min="10" max="10" width="9.7109375" customWidth="1"/>
    <col min="11" max="11" width="13.140625" bestFit="1" customWidth="1"/>
    <col min="12" max="12" width="12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9" x14ac:dyDescent="0.25">
      <c r="B2" s="2" t="s">
        <v>82</v>
      </c>
      <c r="D2" s="1">
        <f>IFERROR(1-PRODUCT(M7:M13)*(1-L15),"GR")</f>
        <v>6.0681077660526217E-2</v>
      </c>
      <c r="E2" t="str">
        <f>IF(D2="GR","-",INDEX('Normen en duidingsklassen'!$D$4:$D$8,I2))</f>
        <v>D</v>
      </c>
      <c r="H2" cm="1">
        <f t="array" ref="H2">MIN(IF('Normen en duidingsklassen'!$E$4:$E$8&gt;D2,'Normen en duidingsklassen'!$F$4:$F$8))</f>
        <v>0.03</v>
      </c>
      <c r="I2">
        <f>IFERROR(MATCH(H2,'Normen en duidingsklassen'!$F$4:$F$8),1)</f>
        <v>5</v>
      </c>
    </row>
    <row r="3" spans="2:19" x14ac:dyDescent="0.25">
      <c r="B3" s="2" t="s">
        <v>81</v>
      </c>
      <c r="D3" s="1">
        <f>1-PRODUCT(O7:O13)*(1-N15)</f>
        <v>6.0681077660526217E-2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0.03</v>
      </c>
      <c r="I3">
        <f>IFERROR(MATCH(H3,'Normen en duidingsklassen'!$F$4:$F$8),1)</f>
        <v>5</v>
      </c>
    </row>
    <row r="5" spans="2:19" ht="15.75" thickBot="1" x14ac:dyDescent="0.3">
      <c r="H5" s="2" t="s">
        <v>72</v>
      </c>
    </row>
    <row r="6" spans="2:19" ht="15.75" thickBot="1" x14ac:dyDescent="0.3">
      <c r="B6" s="44"/>
      <c r="C6" s="36" t="s">
        <v>55</v>
      </c>
      <c r="D6" s="48" t="s">
        <v>49</v>
      </c>
      <c r="E6" s="50" t="s">
        <v>83</v>
      </c>
      <c r="F6" s="50" t="s">
        <v>195</v>
      </c>
      <c r="G6" s="70"/>
      <c r="H6" s="2" t="s">
        <v>84</v>
      </c>
      <c r="I6" s="2" t="s">
        <v>85</v>
      </c>
      <c r="J6" s="2" t="s">
        <v>191</v>
      </c>
      <c r="K6" s="2" t="s">
        <v>192</v>
      </c>
      <c r="L6" s="2" t="s">
        <v>188</v>
      </c>
      <c r="M6" s="2" t="s">
        <v>193</v>
      </c>
      <c r="N6" s="2" t="s">
        <v>189</v>
      </c>
      <c r="O6" s="2" t="s">
        <v>194</v>
      </c>
      <c r="R6" s="35"/>
      <c r="S6" s="35"/>
    </row>
    <row r="7" spans="2:19" x14ac:dyDescent="0.25">
      <c r="B7" s="40" t="s">
        <v>75</v>
      </c>
      <c r="C7" s="29">
        <f>STPH!C7</f>
        <v>6.0666886439917911E-2</v>
      </c>
      <c r="D7" s="25">
        <f>STPH!C8</f>
        <v>6.0666886439917911E-2</v>
      </c>
      <c r="E7" s="49"/>
      <c r="F7" s="23" t="str">
        <f>STPH!C6</f>
        <v>Nee</v>
      </c>
      <c r="G7" s="9"/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>IF(F7="Ja",1,0)*J7</f>
        <v>0</v>
      </c>
      <c r="M7" s="1">
        <f>1-(1-IF(F7="Ja",1,0))*J7</f>
        <v>0.93933311356008209</v>
      </c>
      <c r="N7" s="1">
        <f>IF(F7="Ja",1,0)*K7</f>
        <v>0</v>
      </c>
      <c r="O7" s="1">
        <f>1-(1-IF(F7="Ja",1,0))*K7</f>
        <v>0.93933311356008209</v>
      </c>
      <c r="R7" s="1"/>
      <c r="S7" s="1"/>
    </row>
    <row r="8" spans="2:19" x14ac:dyDescent="0.25">
      <c r="B8" s="40" t="s">
        <v>76</v>
      </c>
      <c r="C8" s="31">
        <f>STBI!C7</f>
        <v>3.7491645633602744E-6</v>
      </c>
      <c r="D8" s="26">
        <f>STBI!C8</f>
        <v>3.7491645633602744E-6</v>
      </c>
      <c r="E8" s="49"/>
      <c r="F8" s="23" t="str">
        <f>STBI!C6</f>
        <v>Nee</v>
      </c>
      <c r="G8" s="9"/>
      <c r="H8" s="1">
        <f t="shared" si="0"/>
        <v>0.99999625083543664</v>
      </c>
      <c r="I8" s="1">
        <f t="shared" si="1"/>
        <v>0.99999625083543664</v>
      </c>
      <c r="J8" s="1">
        <f t="shared" ref="J8:K13" si="2">1-H8</f>
        <v>3.7491645633602744E-6</v>
      </c>
      <c r="K8" s="1">
        <f t="shared" si="2"/>
        <v>3.7491645633602744E-6</v>
      </c>
      <c r="L8" s="1">
        <f t="shared" ref="L8:L13" si="3">IF(F8="Ja",1,0)*J8</f>
        <v>0</v>
      </c>
      <c r="M8" s="1">
        <f t="shared" ref="M8:M13" si="4">1-(1-IF(F8="Ja",1,0))*J8</f>
        <v>0.99999625083543664</v>
      </c>
      <c r="N8" s="1">
        <f t="shared" ref="N8:N13" si="5">IF(F8="Ja",1,0)*K8</f>
        <v>0</v>
      </c>
      <c r="O8" s="1">
        <f t="shared" ref="O8:O13" si="6">1-(1-IF(F8="Ja",1,0))*K8</f>
        <v>0.99999625083543664</v>
      </c>
      <c r="R8" s="1"/>
      <c r="S8" s="1"/>
    </row>
    <row r="9" spans="2:19" x14ac:dyDescent="0.25">
      <c r="B9" s="40" t="s">
        <v>77</v>
      </c>
      <c r="C9" s="31">
        <f>GEKB!C7</f>
        <v>4.4567400000000003E-6</v>
      </c>
      <c r="D9" s="26">
        <f>GEKB!C8</f>
        <v>4.4567400000000003E-6</v>
      </c>
      <c r="E9" s="49"/>
      <c r="F9" s="23" t="str">
        <f>GEKB!C6</f>
        <v>Ja</v>
      </c>
      <c r="G9" s="9"/>
      <c r="H9" s="1">
        <f t="shared" si="0"/>
        <v>0.99999554325999995</v>
      </c>
      <c r="I9" s="1">
        <f t="shared" si="1"/>
        <v>0.99999554325999995</v>
      </c>
      <c r="J9" s="1">
        <f t="shared" si="2"/>
        <v>4.4567400000472546E-6</v>
      </c>
      <c r="K9" s="1">
        <f t="shared" si="2"/>
        <v>4.4567400000472546E-6</v>
      </c>
      <c r="L9" s="1">
        <f t="shared" si="3"/>
        <v>4.4567400000472546E-6</v>
      </c>
      <c r="M9" s="1">
        <f t="shared" si="4"/>
        <v>1</v>
      </c>
      <c r="N9" s="1">
        <f t="shared" si="5"/>
        <v>4.4567400000472546E-6</v>
      </c>
      <c r="O9" s="1">
        <f t="shared" si="6"/>
        <v>1</v>
      </c>
      <c r="R9" s="1"/>
      <c r="S9" s="1"/>
    </row>
    <row r="10" spans="2:19" x14ac:dyDescent="0.25">
      <c r="B10" s="40" t="s">
        <v>78</v>
      </c>
      <c r="C10" s="31">
        <f>DA!C7</f>
        <v>0</v>
      </c>
      <c r="D10" s="26">
        <f>DA!C8</f>
        <v>0</v>
      </c>
      <c r="E10" s="49"/>
      <c r="F10" s="23" t="str">
        <f>DA!C6</f>
        <v>Ja</v>
      </c>
      <c r="G10" s="9"/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  <c r="R10" s="1"/>
      <c r="S10" s="1"/>
    </row>
    <row r="11" spans="2:19" x14ac:dyDescent="0.25">
      <c r="B11" s="40" t="s">
        <v>79</v>
      </c>
      <c r="C11" s="31">
        <f>STKWp!C7</f>
        <v>1.1358639479097654E-5</v>
      </c>
      <c r="D11" s="26">
        <f>STKWp!C8</f>
        <v>1.1358639479097654E-5</v>
      </c>
      <c r="E11" s="49"/>
      <c r="F11" s="23" t="str">
        <f>STKWp!C6</f>
        <v>Ja</v>
      </c>
      <c r="G11" s="9"/>
      <c r="H11" s="1">
        <f t="shared" si="0"/>
        <v>0.9999886413605209</v>
      </c>
      <c r="I11" s="1">
        <f t="shared" si="1"/>
        <v>0.9999886413605209</v>
      </c>
      <c r="J11" s="1">
        <f t="shared" si="2"/>
        <v>1.1358639479097654E-5</v>
      </c>
      <c r="K11" s="1">
        <f t="shared" si="2"/>
        <v>1.1358639479097654E-5</v>
      </c>
      <c r="L11" s="1">
        <f t="shared" si="3"/>
        <v>1.1358639479097654E-5</v>
      </c>
      <c r="M11" s="1">
        <f t="shared" si="4"/>
        <v>1</v>
      </c>
      <c r="N11" s="1">
        <f t="shared" si="5"/>
        <v>1.1358639479097654E-5</v>
      </c>
      <c r="O11" s="1">
        <f t="shared" si="6"/>
        <v>1</v>
      </c>
      <c r="R11" s="1"/>
      <c r="S11" s="1"/>
    </row>
    <row r="12" spans="2:19" x14ac:dyDescent="0.25">
      <c r="B12" s="40" t="s">
        <v>80</v>
      </c>
      <c r="C12" s="31">
        <f>HTKW!C7</f>
        <v>3.6197976838181489E-9</v>
      </c>
      <c r="D12" s="26">
        <f>HTKW!C8</f>
        <v>3.6197976838181489E-9</v>
      </c>
      <c r="E12" s="49"/>
      <c r="F12" s="23" t="str">
        <f>HTKW!C6</f>
        <v>Ja</v>
      </c>
      <c r="G12" s="9"/>
      <c r="H12" s="1">
        <f t="shared" si="0"/>
        <v>0.99999999638020232</v>
      </c>
      <c r="I12" s="1">
        <f t="shared" si="1"/>
        <v>0.99999999638020232</v>
      </c>
      <c r="J12" s="1">
        <f t="shared" si="2"/>
        <v>3.6197976838181489E-9</v>
      </c>
      <c r="K12" s="1">
        <f t="shared" si="2"/>
        <v>3.6197976838181489E-9</v>
      </c>
      <c r="L12" s="1">
        <f t="shared" si="3"/>
        <v>3.6197976838181489E-9</v>
      </c>
      <c r="M12" s="1">
        <f t="shared" si="4"/>
        <v>1</v>
      </c>
      <c r="N12" s="1">
        <f t="shared" si="5"/>
        <v>3.6197976838181489E-9</v>
      </c>
      <c r="O12" s="1">
        <f t="shared" si="6"/>
        <v>1</v>
      </c>
      <c r="R12" s="1"/>
      <c r="S12" s="1"/>
    </row>
    <row r="13" spans="2:19" x14ac:dyDescent="0.25">
      <c r="B13" s="40" t="s">
        <v>99</v>
      </c>
      <c r="C13" s="31">
        <f>BSKW!C7</f>
        <v>1.2551587022663145E-6</v>
      </c>
      <c r="D13" s="26">
        <f>BSKW!C8</f>
        <v>1.2551587022663145E-6</v>
      </c>
      <c r="E13" s="49"/>
      <c r="F13" s="23" t="str">
        <f>BSKW!C6</f>
        <v>Ja</v>
      </c>
      <c r="G13" s="9"/>
      <c r="H13" s="1">
        <f t="shared" si="0"/>
        <v>0.99999874484129769</v>
      </c>
      <c r="I13" s="1">
        <f t="shared" si="1"/>
        <v>0.99999874484129769</v>
      </c>
      <c r="J13" s="1">
        <f t="shared" si="2"/>
        <v>1.2551587023068578E-6</v>
      </c>
      <c r="K13" s="1">
        <f t="shared" si="2"/>
        <v>1.2551587023068578E-6</v>
      </c>
      <c r="L13" s="1">
        <f t="shared" si="3"/>
        <v>1.2551587023068578E-6</v>
      </c>
      <c r="M13" s="1">
        <f t="shared" si="4"/>
        <v>1</v>
      </c>
      <c r="N13" s="1">
        <f t="shared" si="5"/>
        <v>1.2551587023068578E-6</v>
      </c>
      <c r="O13" s="1">
        <f t="shared" si="6"/>
        <v>1</v>
      </c>
      <c r="R13" s="1"/>
      <c r="S13" s="1"/>
    </row>
    <row r="14" spans="2:19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9" x14ac:dyDescent="0.25">
      <c r="H15" t="s">
        <v>190</v>
      </c>
      <c r="I15" s="1"/>
      <c r="K15" s="1"/>
      <c r="L15" s="1">
        <f>MAX(L7:L13)</f>
        <v>1.1358639479097654E-5</v>
      </c>
      <c r="N15" s="1">
        <f>MAX(N7:N13)</f>
        <v>1.1358639479097654E-5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E2:K3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176</v>
      </c>
      <c r="E2" s="69" t="s">
        <v>180</v>
      </c>
      <c r="F2" s="53" t="s">
        <v>75</v>
      </c>
      <c r="G2" s="53" t="s">
        <v>76</v>
      </c>
      <c r="H2" s="53" t="s">
        <v>77</v>
      </c>
      <c r="I2" s="53" t="s">
        <v>78</v>
      </c>
      <c r="J2" s="53" t="s">
        <v>79</v>
      </c>
      <c r="K2" s="53" t="s">
        <v>99</v>
      </c>
      <c r="L2" s="54" t="s">
        <v>80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INDEX(GEKB!$K$16:$K$105,IFERROR(MATCH(MIN(IF(GEKB!$D$16:$D$105&gt;AVERAGE(B3,C3),GEKB!$D$16:$D$105)),GEKB!$D$16:$D$105),1))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INDEX(STPH!$O$16:$O$35,IFERROR(MATCH(MIN(IF(STPH!$D$16:$D$35&gt;AVERAGE(B4,C4),STPH!$D$16:$D$35)),STPH!$D$16:$D$35),1))</f>
        <v>-III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INDEX(GEKB!$K$16:$K$105,IFERROR(MATCH(MIN(IF(GEKB!$D$16:$D$105&gt;AVERAGE(B4,C4),GEKB!$D$16:$D$105)),GEKB!$D$16:$D$105),1))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INDEX(STPH!$O$16:$O$35,IFERROR(MATCH(MIN(IF(STPH!$D$16:$D$35&gt;AVERAGE(B5,C5),STPH!$D$16:$D$35)),STPH!$D$16:$D$35),1))</f>
        <v>-III</v>
      </c>
      <c r="G5" s="9" t="str">
        <f t="array" ref="G5">INDEX(STBI!$O$16:$O$35,IFERROR(MATCH(MIN(IF(STBI!$D$16:$D$35&gt;AVERAGE(B5,C5),STBI!$D$16:$D$35)),STBI!$D$16:$D$35),1))</f>
        <v>+III</v>
      </c>
      <c r="H5" s="9" t="str">
        <f t="array" ref="H5">INDEX(GEKB!$K$16:$K$105,IFERROR(MATCH(MIN(IF(GEKB!$D$16:$D$105&gt;AVERAGE(B5,C5),GEKB!$D$16:$D$105)),GEKB!$D$16:$D$105),1))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INDEX(STPH!$O$16:$O$35,IFERROR(MATCH(MIN(IF(STPH!$D$16:$D$35&gt;AVERAGE(B6,C6),STPH!$D$16:$D$35)),STPH!$D$16:$D$35),1))</f>
        <v>-III</v>
      </c>
      <c r="G6" s="9" t="str">
        <f t="array" ref="G6">INDEX(STBI!$O$16:$O$35,IFERROR(MATCH(MIN(IF(STBI!$D$16:$D$35&gt;AVERAGE(B6,C6),STBI!$D$16:$D$35)),STBI!$D$16:$D$35),1))</f>
        <v>+III</v>
      </c>
      <c r="H6" s="9" t="str">
        <f t="array" ref="H6">INDEX(GEKB!$K$16:$K$105,IFERROR(MATCH(MIN(IF(GEKB!$D$16:$D$105&gt;AVERAGE(B6,C6),GEKB!$D$16:$D$105)),GEKB!$D$16:$D$105),1))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INDEX(STPH!$O$16:$O$35,IFERROR(MATCH(MIN(IF(STPH!$D$16:$D$35&gt;AVERAGE(B7,C7),STPH!$D$16:$D$35)),STPH!$D$16:$D$35),1))</f>
        <v>-III</v>
      </c>
      <c r="G7" s="9" t="str">
        <f t="array" ref="G7">INDEX(STBI!$O$16:$O$35,IFERROR(MATCH(MIN(IF(STBI!$D$16:$D$35&gt;AVERAGE(B7,C7),STBI!$D$16:$D$35)),STBI!$D$16:$D$35),1))</f>
        <v>+III</v>
      </c>
      <c r="H7" s="9" t="str">
        <f t="array" ref="H7">INDEX(GEKB!$K$16:$K$105,IFERROR(MATCH(MIN(IF(GEKB!$D$16:$D$105&gt;AVERAGE(B7,C7),GEKB!$D$16:$D$105)),GEKB!$D$16:$D$105),1))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INDEX(STPH!$O$16:$O$35,IFERROR(MATCH(MIN(IF(STPH!$D$16:$D$35&gt;AVERAGE(B8,C8),STPH!$D$16:$D$35)),STPH!$D$16:$D$35),1))</f>
        <v>-III</v>
      </c>
      <c r="G8" s="9" t="str">
        <f t="array" ref="G8">INDEX(STBI!$O$16:$O$35,IFERROR(MATCH(MIN(IF(STBI!$D$16:$D$35&gt;AVERAGE(B8,C8),STBI!$D$16:$D$35)),STBI!$D$16:$D$35),1))</f>
        <v>+III</v>
      </c>
      <c r="H8" s="9" t="str">
        <f t="array" ref="H8">INDEX(GEKB!$K$16:$K$105,IFERROR(MATCH(MIN(IF(GEKB!$D$16:$D$105&gt;AVERAGE(B8,C8),GEKB!$D$16:$D$105)),GEKB!$D$16:$D$105),1))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INDEX(STPH!$O$16:$O$35,IFERROR(MATCH(MIN(IF(STPH!$D$16:$D$35&gt;AVERAGE(B9,C9),STPH!$D$16:$D$35)),STPH!$D$16:$D$35),1))</f>
        <v>-III</v>
      </c>
      <c r="G9" s="9" t="str">
        <f t="array" ref="G9">INDEX(STBI!$O$16:$O$35,IFERROR(MATCH(MIN(IF(STBI!$D$16:$D$35&gt;AVERAGE(B9,C9),STBI!$D$16:$D$35)),STBI!$D$16:$D$35),1))</f>
        <v>+III</v>
      </c>
      <c r="H9" s="9" t="str">
        <f t="array" ref="H9">INDEX(GEKB!$K$16:$K$105,IFERROR(MATCH(MIN(IF(GEKB!$D$16:$D$105&gt;AVERAGE(B9,C9),GEKB!$D$16:$D$105)),GEKB!$D$16:$D$105),1))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INDEX(STPH!$O$16:$O$35,IFERROR(MATCH(MIN(IF(STPH!$D$16:$D$35&gt;AVERAGE(B10,C10),STPH!$D$16:$D$35)),STPH!$D$16:$D$35),1))</f>
        <v>-III</v>
      </c>
      <c r="G10" s="9" t="str">
        <f t="array" ref="G10">INDEX(STBI!$O$16:$O$35,IFERROR(MATCH(MIN(IF(STBI!$D$16:$D$35&gt;AVERAGE(B10,C10),STBI!$D$16:$D$35)),STBI!$D$16:$D$35),1))</f>
        <v>+III</v>
      </c>
      <c r="H10" s="9" t="str">
        <f t="array" ref="H10">INDEX(GEKB!$K$16:$K$105,IFERROR(MATCH(MIN(IF(GEKB!$D$16:$D$105&gt;AVERAGE(B10,C10),GEKB!$D$16:$D$105)),GEKB!$D$16:$D$105),1))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INDEX(STPH!$O$16:$O$35,IFERROR(MATCH(MIN(IF(STPH!$D$16:$D$35&gt;AVERAGE(B11,C11),STPH!$D$16:$D$35)),STPH!$D$16:$D$35),1))</f>
        <v>-III</v>
      </c>
      <c r="G11" s="9" t="str">
        <f t="array" ref="G11">INDEX(STBI!$O$16:$O$35,IFERROR(MATCH(MIN(IF(STBI!$D$16:$D$35&gt;AVERAGE(B11,C11),STBI!$D$16:$D$35)),STBI!$D$16:$D$35),1))</f>
        <v>+III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+III</v>
      </c>
      <c r="G13" s="9" t="str">
        <f t="array" ref="G13">INDEX(STBI!$O$16:$O$35,IFERROR(MATCH(MIN(IF(STBI!$D$16:$D$35&gt;AVERAGE(B13,C13),STBI!$D$16:$D$35)),STBI!$D$16:$D$35),1))</f>
        <v>+III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INDEX(STPH!$O$16:$O$35,IFERROR(MATCH(MIN(IF(STPH!$D$16:$D$35&gt;AVERAGE(B14,C14),STPH!$D$16:$D$35)),STPH!$D$16:$D$35),1))</f>
        <v>+I</v>
      </c>
      <c r="G14" s="9" t="str">
        <f t="array" ref="G14">INDEX(STBI!$O$16:$O$35,IFERROR(MATCH(MIN(IF(STBI!$D$16:$D$35&gt;AVERAGE(B14,C14),STBI!$D$16:$D$35)),STBI!$D$16:$D$35),1))</f>
        <v>+III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INDEX(STPH!$O$16:$O$35,IFERROR(MATCH(MIN(IF(STPH!$D$16:$D$35&gt;AVERAGE(B15,C15),STPH!$D$16:$D$35)),STPH!$D$16:$D$35),1))</f>
        <v>+I</v>
      </c>
      <c r="G15" s="9" t="str">
        <f t="array" ref="G15">INDEX(STBI!$O$16:$O$35,IFERROR(MATCH(MIN(IF(STBI!$D$16:$D$35&gt;AVERAGE(B15,C15),STBI!$D$16:$D$35)),STBI!$D$16:$D$35),1))</f>
        <v>+III</v>
      </c>
      <c r="H15" s="9" t="str">
        <f t="array" ref="H15">INDEX(GEKB!$K$16:$K$105,IFERROR(MATCH(MIN(IF(GEKB!$D$16:$D$105&gt;AVERAGE(B15,C15),GEKB!$D$16:$D$105)),GEKB!$D$16:$D$105),1))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INDEX(STPH!$O$16:$O$35,IFERROR(MATCH(MIN(IF(STPH!$D$16:$D$35&gt;AVERAGE(B16,C16),STPH!$D$16:$D$35)),STPH!$D$16:$D$35),1))</f>
        <v>+0</v>
      </c>
      <c r="G16" s="9" t="str">
        <f t="array" ref="G16">INDEX(STBI!$O$16:$O$35,IFERROR(MATCH(MIN(IF(STBI!$D$16:$D$35&gt;AVERAGE(B16,C16),STBI!$D$16:$D$35)),STBI!$D$16:$D$35),1))</f>
        <v>+III</v>
      </c>
      <c r="H16" s="9" t="str">
        <f t="array" ref="H16">INDEX(GEKB!$K$16:$K$105,IFERROR(MATCH(MIN(IF(GEKB!$D$16:$D$105&gt;AVERAGE(B16,C16),GEKB!$D$16:$D$105)),GEKB!$D$16:$D$105),1))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INDEX(STPH!$O$16:$O$35,IFERROR(MATCH(MIN(IF(STPH!$D$16:$D$35&gt;AVERAGE(B17,C17),STPH!$D$16:$D$35)),STPH!$D$16:$D$35),1))</f>
        <v>+0</v>
      </c>
      <c r="G17" s="9" t="str">
        <f t="array" ref="G17">INDEX(STBI!$O$16:$O$35,IFERROR(MATCH(MIN(IF(STBI!$D$16:$D$35&gt;AVERAGE(B17,C17),STBI!$D$16:$D$35)),STBI!$D$16:$D$35),1))</f>
        <v>+III</v>
      </c>
      <c r="H17" s="9" t="str">
        <f t="array" ref="H17">INDEX(GEKB!$K$16:$K$105,IFERROR(MATCH(MIN(IF(GEKB!$D$16:$D$105&gt;AVERAGE(B17,C17),GEKB!$D$16:$D$105)),GEKB!$D$16:$D$105),1))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INDEX(STPH!$O$16:$O$35,IFERROR(MATCH(MIN(IF(STPH!$D$16:$D$35&gt;AVERAGE(B18,C18),STPH!$D$16:$D$35)),STPH!$D$16:$D$35),1))</f>
        <v>+0</v>
      </c>
      <c r="G18" s="9" t="str">
        <f t="array" ref="G18">INDEX(STBI!$O$16:$O$35,IFERROR(MATCH(MIN(IF(STBI!$D$16:$D$35&gt;AVERAGE(B18,C18),STBI!$D$16:$D$35)),STBI!$D$16:$D$35),1))</f>
        <v>+III</v>
      </c>
      <c r="H18" s="9" t="str">
        <f t="array" ref="H18">INDEX(GEKB!$K$16:$K$105,IFERROR(MATCH(MIN(IF(GEKB!$D$16:$D$105&gt;AVERAGE(B18,C18),GEKB!$D$16:$D$105)),GEKB!$D$16:$D$105),1))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INDEX(STPH!$O$16:$O$35,IFERROR(MATCH(MIN(IF(STPH!$D$16:$D$35&gt;AVERAGE(B19,C19),STPH!$D$16:$D$35)),STPH!$D$16:$D$35),1))</f>
        <v>+0</v>
      </c>
      <c r="G19" s="9" t="str">
        <f t="array" ref="G19">INDEX(STBI!$O$16:$O$35,IFERROR(MATCH(MIN(IF(STBI!$D$16:$D$35&gt;AVERAGE(B19,C19),STBI!$D$16:$D$35)),STBI!$D$16:$D$35),1))</f>
        <v>+III</v>
      </c>
      <c r="H19" s="9" t="str">
        <f t="array" ref="H19">INDEX(GEKB!$K$16:$K$105,IFERROR(MATCH(MIN(IF(GEKB!$D$16:$D$105&gt;AVERAGE(B19,C19),GEKB!$D$16:$D$105)),GEKB!$D$16:$D$105),1))</f>
        <v>+III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INDEX(STPH!$O$16:$O$35,IFERROR(MATCH(MIN(IF(STPH!$D$16:$D$35&gt;AVERAGE(B20,C20),STPH!$D$16:$D$35)),STPH!$D$16:$D$35),1))</f>
        <v>+I</v>
      </c>
      <c r="G20" s="9" t="str">
        <f t="array" ref="G20">INDEX(STBI!$O$16:$O$35,IFERROR(MATCH(MIN(IF(STBI!$D$16:$D$35&gt;AVERAGE(B20,C20),STBI!$D$16:$D$35)),STBI!$D$16:$D$35),1))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INDEX(STPH!$O$16:$O$35,IFERROR(MATCH(MIN(IF(STPH!$D$16:$D$35&gt;AVERAGE(B21,C21),STPH!$D$16:$D$35)),STPH!$D$16:$D$35),1))</f>
        <v>+I</v>
      </c>
      <c r="G21" s="9" t="str">
        <f t="array" ref="G21">INDEX(STBI!$O$16:$O$35,IFERROR(MATCH(MIN(IF(STBI!$D$16:$D$35&gt;AVERAGE(B21,C21),STBI!$D$16:$D$35)),STBI!$D$16:$D$35),1))</f>
        <v>+III</v>
      </c>
      <c r="H21" s="9" t="str">
        <f t="array" ref="H21">INDEX(GEKB!$K$16:$K$105,IFERROR(MATCH(MIN(IF(GEKB!$D$16:$D$105&gt;AVERAGE(B21,C21),GEKB!$D$16:$D$105)),GEKB!$D$16:$D$105),1))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INDEX(STPH!$O$16:$O$35,IFERROR(MATCH(MIN(IF(STPH!$D$16:$D$35&gt;AVERAGE(B22,C22),STPH!$D$16:$D$35)),STPH!$D$16:$D$35),1))</f>
        <v>+I</v>
      </c>
      <c r="G22" s="9" t="str">
        <f t="array" ref="G22">INDEX(STBI!$O$16:$O$35,IFERROR(MATCH(MIN(IF(STBI!$D$16:$D$35&gt;AVERAGE(B22,C22),STBI!$D$16:$D$35)),STBI!$D$16:$D$35),1))</f>
        <v>+III</v>
      </c>
      <c r="H22" s="9" t="str">
        <f t="array" ref="H22">INDEX(GEKB!$K$16:$K$105,IFERROR(MATCH(MIN(IF(GEKB!$D$16:$D$105&gt;AVERAGE(B22,C22),GEKB!$D$16:$D$105)),GEKB!$D$16:$D$105),1))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INDEX(STPH!$O$16:$O$35,IFERROR(MATCH(MIN(IF(STPH!$D$16:$D$35&gt;AVERAGE(B23,C23),STPH!$D$16:$D$35)),STPH!$D$16:$D$35),1))</f>
        <v>-II</v>
      </c>
      <c r="G23" s="9" t="str">
        <f t="array" ref="G23">INDEX(STBI!$O$16:$O$35,IFERROR(MATCH(MIN(IF(STBI!$D$16:$D$35&gt;AVERAGE(B23,C23),STBI!$D$16:$D$35)),STBI!$D$16:$D$35),1))</f>
        <v>+III</v>
      </c>
      <c r="H23" s="9" t="str">
        <f t="array" ref="H23">INDEX(GEKB!$K$16:$K$105,IFERROR(MATCH(MIN(IF(GEKB!$D$16:$D$105&gt;AVERAGE(B23,C23),GEKB!$D$16:$D$105)),GEKB!$D$16:$D$105),1))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INDEX(STPH!$O$16:$O$35,IFERROR(MATCH(MIN(IF(STPH!$D$16:$D$35&gt;AVERAGE(B24,C24),STPH!$D$16:$D$35)),STPH!$D$16:$D$35),1))</f>
        <v>-II</v>
      </c>
      <c r="G24" s="9" t="str">
        <f t="array" ref="G24">INDEX(STBI!$O$16:$O$35,IFERROR(MATCH(MIN(IF(STBI!$D$16:$D$35&gt;AVERAGE(B24,C24),STBI!$D$16:$D$35)),STBI!$D$16:$D$35),1))</f>
        <v>+III</v>
      </c>
      <c r="H24" s="9" t="str">
        <f t="array" ref="H24">INDEX(GEKB!$K$16:$K$105,IFERROR(MATCH(MIN(IF(GEKB!$D$16:$D$105&gt;AVERAGE(B24,C24),GEKB!$D$16:$D$105)),GEKB!$D$16:$D$105),1))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INDEX(STPH!$O$16:$O$35,IFERROR(MATCH(MIN(IF(STPH!$D$16:$D$35&gt;AVERAGE(B25,C25),STPH!$D$16:$D$35)),STPH!$D$16:$D$35),1))</f>
        <v>-II</v>
      </c>
      <c r="G25" s="9" t="str">
        <f t="array" ref="G25">INDEX(STBI!$O$16:$O$35,IFERROR(MATCH(MIN(IF(STBI!$D$16:$D$35&gt;AVERAGE(B25,C25),STBI!$D$16:$D$35)),STBI!$D$16:$D$35),1))</f>
        <v>+III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INDEX(STPH!$O$16:$O$35,IFERROR(MATCH(MIN(IF(STPH!$D$16:$D$35&gt;AVERAGE(B26,C26),STPH!$D$16:$D$35)),STPH!$D$16:$D$35),1))</f>
        <v>-II</v>
      </c>
      <c r="G26" s="9" t="str">
        <f t="array" ref="G26">INDEX(STBI!$O$16:$O$35,IFERROR(MATCH(MIN(IF(STBI!$D$16:$D$35&gt;AVERAGE(B26,C26),STBI!$D$16:$D$35)),STBI!$D$16:$D$35),1))</f>
        <v>+III</v>
      </c>
      <c r="H26" s="9" t="str">
        <f t="array" ref="H26">INDEX(GEKB!$K$16:$K$105,IFERROR(MATCH(MIN(IF(GEKB!$D$16:$D$105&gt;AVERAGE(B26,C26),GEKB!$D$16:$D$105)),GEKB!$D$16:$D$105),1))</f>
        <v>+III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INDEX(STPH!$O$16:$O$35,IFERROR(MATCH(MIN(IF(STPH!$D$16:$D$35&gt;AVERAGE(B27,C27),STPH!$D$16:$D$35)),STPH!$D$16:$D$35),1))</f>
        <v>-II</v>
      </c>
      <c r="G27" s="9" t="str">
        <f t="array" ref="G27">INDEX(STBI!$O$16:$O$35,IFERROR(MATCH(MIN(IF(STBI!$D$16:$D$35&gt;AVERAGE(B27,C27),STBI!$D$16:$D$35)),STBI!$D$16:$D$35),1))</f>
        <v>+III</v>
      </c>
      <c r="H27" s="9" t="str">
        <f t="array" ref="H27">INDEX(GEKB!$K$16:$K$105,IFERROR(MATCH(MIN(IF(GEKB!$D$16:$D$105&gt;AVERAGE(B27,C27),GEKB!$D$16:$D$105)),GEKB!$D$16:$D$105),1))</f>
        <v>+III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INDEX(STPH!$O$16:$O$35,IFERROR(MATCH(MIN(IF(STPH!$D$16:$D$35&gt;AVERAGE(B28,C28),STPH!$D$16:$D$35)),STPH!$D$16:$D$35),1))</f>
        <v>-II</v>
      </c>
      <c r="G28" s="9" t="str">
        <f t="array" ref="G28">INDEX(STBI!$O$16:$O$35,IFERROR(MATCH(MIN(IF(STBI!$D$16:$D$35&gt;AVERAGE(B28,C28),STBI!$D$16:$D$35)),STBI!$D$16:$D$35),1))</f>
        <v>+III</v>
      </c>
      <c r="H28" s="9" t="str">
        <f t="array" ref="H28">INDEX(GEKB!$K$16:$K$105,IFERROR(MATCH(MIN(IF(GEKB!$D$16:$D$105&gt;AVERAGE(B28,C28),GEKB!$D$16:$D$105)),GEKB!$D$16:$D$105),1))</f>
        <v>+III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INDEX(STPH!$O$16:$O$35,IFERROR(MATCH(MIN(IF(STPH!$D$16:$D$35&gt;AVERAGE(B29,C29),STPH!$D$16:$D$35)),STPH!$D$16:$D$35),1))</f>
        <v>-II</v>
      </c>
      <c r="G29" s="9" t="str">
        <f t="array" ref="G29">INDEX(STBI!$O$16:$O$35,IFERROR(MATCH(MIN(IF(STBI!$D$16:$D$35&gt;AVERAGE(B29,C29),STBI!$D$16:$D$35)),STBI!$D$16:$D$35),1))</f>
        <v>+III</v>
      </c>
      <c r="H29" s="9" t="str">
        <f t="array" ref="H29">INDEX(GEKB!$K$16:$K$105,IFERROR(MATCH(MIN(IF(GEKB!$D$16:$D$105&gt;AVERAGE(B29,C29),GEKB!$D$16:$D$105)),GEKB!$D$16:$D$105),1))</f>
        <v>+III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INDEX(STPH!$O$16:$O$35,IFERROR(MATCH(MIN(IF(STPH!$D$16:$D$35&gt;AVERAGE(B30,C30),STPH!$D$16:$D$35)),STPH!$D$16:$D$35),1))</f>
        <v>-II</v>
      </c>
      <c r="G30" s="9" t="str">
        <f t="array" ref="G30">INDEX(STBI!$O$16:$O$35,IFERROR(MATCH(MIN(IF(STBI!$D$16:$D$35&gt;AVERAGE(B30,C30),STBI!$D$16:$D$35)),STBI!$D$16:$D$35),1))</f>
        <v>+II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INDEX(STPH!$O$16:$O$35,IFERROR(MATCH(MIN(IF(STPH!$D$16:$D$35&gt;AVERAGE(B31,C31),STPH!$D$16:$D$35)),STPH!$D$16:$D$35),1))</f>
        <v>-II</v>
      </c>
      <c r="G31" s="9" t="str">
        <f t="array" ref="G31">INDEX(STBI!$O$16:$O$35,IFERROR(MATCH(MIN(IF(STBI!$D$16:$D$35&gt;AVERAGE(B31,C31),STBI!$D$16:$D$35)),STBI!$D$16:$D$35),1))</f>
        <v>+II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INDEX(STPH!$O$16:$O$35,IFERROR(MATCH(MIN(IF(STPH!$D$16:$D$35&gt;AVERAGE(B32,C32),STPH!$D$16:$D$35)),STPH!$D$16:$D$35),1))</f>
        <v>-II</v>
      </c>
      <c r="G32" s="9" t="str">
        <f t="array" ref="G32">INDEX(STBI!$O$16:$O$35,IFERROR(MATCH(MIN(IF(STBI!$D$16:$D$35&gt;AVERAGE(B32,C32),STBI!$D$16:$D$35)),STBI!$D$16:$D$35),1))</f>
        <v>+II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INDEX(STPH!$O$16:$O$35,IFERROR(MATCH(MIN(IF(STPH!$D$16:$D$35&gt;AVERAGE(B33,C33),STPH!$D$16:$D$35)),STPH!$D$16:$D$35),1))</f>
        <v>-II</v>
      </c>
      <c r="G33" s="9" t="str">
        <f t="array" ref="G33">INDEX(STBI!$O$16:$O$35,IFERROR(MATCH(MIN(IF(STBI!$D$16:$D$35&gt;AVERAGE(B33,C33),STBI!$D$16:$D$35)),STBI!$D$16:$D$35),1))</f>
        <v>+II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INDEX(STPH!$O$16:$O$35,IFERROR(MATCH(MIN(IF(STPH!$D$16:$D$35&gt;AVERAGE(B34,C34),STPH!$D$16:$D$35)),STPH!$D$16:$D$35),1))</f>
        <v>-II</v>
      </c>
      <c r="G34" s="9" t="str">
        <f t="array" ref="G34">INDEX(STBI!$O$16:$O$35,IFERROR(MATCH(MIN(IF(STBI!$D$16:$D$35&gt;AVERAGE(B34,C34),STBI!$D$16:$D$35)),STBI!$D$16:$D$35),1))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INDEX(STPH!$O$16:$O$35,IFERROR(MATCH(MIN(IF(STPH!$D$16:$D$35&gt;AVERAGE(B35,C35),STPH!$D$16:$D$35)),STPH!$D$16:$D$35),1))</f>
        <v>-II</v>
      </c>
      <c r="G35" s="9" t="str">
        <f t="array" ref="G35">INDEX(STBI!$O$16:$O$35,IFERROR(MATCH(MIN(IF(STBI!$D$16:$D$35&gt;AVERAGE(B35,C35),STBI!$D$16:$D$35)),STBI!$D$16:$D$35),1))</f>
        <v>+II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INDEX(STPH!$O$16:$O$35,IFERROR(MATCH(MIN(IF(STPH!$D$16:$D$35&gt;AVERAGE(B36,C36),STPH!$D$16:$D$35)),STPH!$D$16:$D$35),1))</f>
        <v>-I</v>
      </c>
      <c r="G36" s="9" t="str">
        <f t="array" ref="G36">INDEX(STBI!$O$16:$O$35,IFERROR(MATCH(MIN(IF(STBI!$D$16:$D$35&gt;AVERAGE(B36,C36),STBI!$D$16:$D$35)),STBI!$D$16:$D$35),1))</f>
        <v>+II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INDEX(STPH!$O$16:$O$35,IFERROR(MATCH(MIN(IF(STPH!$D$16:$D$35&gt;AVERAGE(B37,C37),STPH!$D$16:$D$35)),STPH!$D$16:$D$35),1))</f>
        <v>-I</v>
      </c>
      <c r="G37" s="9" t="str">
        <f t="array" ref="G37">INDEX(STBI!$O$16:$O$35,IFERROR(MATCH(MIN(IF(STBI!$D$16:$D$35&gt;AVERAGE(B37,C37),STBI!$D$16:$D$35)),STBI!$D$16:$D$35),1))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INDEX(STPH!$O$16:$O$35,IFERROR(MATCH(MIN(IF(STPH!$D$16:$D$35&gt;AVERAGE(B38,C38),STPH!$D$16:$D$35)),STPH!$D$16:$D$35),1))</f>
        <v>-I</v>
      </c>
      <c r="G38" s="9" t="str">
        <f t="array" ref="G38">INDEX(STBI!$O$16:$O$35,IFERROR(MATCH(MIN(IF(STBI!$D$16:$D$35&gt;AVERAGE(B38,C38),STBI!$D$16:$D$35)),STBI!$D$16:$D$35),1))</f>
        <v>+III</v>
      </c>
      <c r="H38" s="9" t="str">
        <f t="array" ref="H38">INDEX(GEKB!$K$16:$K$105,IFERROR(MATCH(MIN(IF(GEKB!$D$16:$D$105&gt;AVERAGE(B38,C38),GEKB!$D$16:$D$105)),GEKB!$D$16:$D$105),1))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INDEX(STPH!$O$16:$O$35,IFERROR(MATCH(MIN(IF(STPH!$D$16:$D$35&gt;AVERAGE(B39,C39),STPH!$D$16:$D$35)),STPH!$D$16:$D$35),1))</f>
        <v>-I</v>
      </c>
      <c r="G39" s="9" t="str">
        <f t="array" ref="G39">INDEX(STBI!$O$16:$O$35,IFERROR(MATCH(MIN(IF(STBI!$D$16:$D$35&gt;AVERAGE(B39,C39),STBI!$D$16:$D$35)),STBI!$D$16:$D$35),1))</f>
        <v>+III</v>
      </c>
      <c r="H39" s="9" t="str">
        <f t="array" ref="H39">INDEX(GEKB!$K$16:$K$105,IFERROR(MATCH(MIN(IF(GEKB!$D$16:$D$105&gt;AVERAGE(B39,C39),GEKB!$D$16:$D$105)),GEKB!$D$16:$D$105),1))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INDEX(STPH!$O$16:$O$35,IFERROR(MATCH(MIN(IF(STPH!$D$16:$D$35&gt;AVERAGE(B40,C40),STPH!$D$16:$D$35)),STPH!$D$16:$D$35),1))</f>
        <v>+II</v>
      </c>
      <c r="G40" s="9" t="str">
        <f t="array" ref="G40">INDEX(STBI!$O$16:$O$35,IFERROR(MATCH(MIN(IF(STBI!$D$16:$D$35&gt;AVERAGE(B40,C40),STBI!$D$16:$D$35)),STBI!$D$16:$D$35),1))</f>
        <v>+III</v>
      </c>
      <c r="H40" s="9" t="str">
        <f t="array" ref="H40">INDEX(GEKB!$K$16:$K$105,IFERROR(MATCH(MIN(IF(GEKB!$D$16:$D$105&gt;AVERAGE(B40,C40),GEKB!$D$16:$D$105)),GEKB!$D$16:$D$105),1))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INDEX(STPH!$O$16:$O$35,IFERROR(MATCH(MIN(IF(STPH!$D$16:$D$35&gt;AVERAGE(B41,C41),STPH!$D$16:$D$35)),STPH!$D$16:$D$35),1))</f>
        <v>+III</v>
      </c>
      <c r="G41" s="9" t="str">
        <f t="array" ref="G41">INDEX(STBI!$O$16:$O$35,IFERROR(MATCH(MIN(IF(STBI!$D$16:$D$35&gt;AVERAGE(B41,C41),STBI!$D$16:$D$35)),STBI!$D$16:$D$35),1))</f>
        <v>+III</v>
      </c>
      <c r="H41" s="9" t="str">
        <f t="array" ref="H41">INDEX(GEKB!$K$16:$K$105,IFERROR(MATCH(MIN(IF(GEKB!$D$16:$D$105&gt;AVERAGE(B41,C41),GEKB!$D$16:$D$105)),GEKB!$D$16:$D$105),1))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INDEX(STPH!$O$16:$O$35,IFERROR(MATCH(MIN(IF(STPH!$D$16:$D$35&gt;AVERAGE(B42,C42),STPH!$D$16:$D$35)),STPH!$D$16:$D$35),1))</f>
        <v>+III</v>
      </c>
      <c r="G42" s="9" t="str">
        <f t="array" ref="G42">INDEX(STBI!$O$16:$O$35,IFERROR(MATCH(MIN(IF(STBI!$D$16:$D$35&gt;AVERAGE(B42,C42),STBI!$D$16:$D$35)),STBI!$D$16:$D$35),1))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INDEX(STPH!$O$16:$O$35,IFERROR(MATCH(MIN(IF(STPH!$D$16:$D$35&gt;AVERAGE(B43,C43),STPH!$D$16:$D$35)),STPH!$D$16:$D$35),1))</f>
        <v>+III</v>
      </c>
      <c r="G43" s="9" t="str">
        <f t="array" ref="G43">INDEX(STBI!$O$16:$O$35,IFERROR(MATCH(MIN(IF(STBI!$D$16:$D$35&gt;AVERAGE(B43,C43),STBI!$D$16:$D$35)),STBI!$D$16:$D$35),1))</f>
        <v>+III</v>
      </c>
      <c r="H43" s="9" t="str">
        <f t="array" ref="H43">INDEX(GEKB!$K$16:$K$105,IFERROR(MATCH(MIN(IF(GEKB!$D$16:$D$105&gt;AVERAGE(B43,C43),GEKB!$D$16:$D$105)),GEKB!$D$16:$D$105),1))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INDEX(STPH!$O$16:$O$35,IFERROR(MATCH(MIN(IF(STPH!$D$16:$D$35&gt;AVERAGE(B44,C44),STPH!$D$16:$D$35)),STPH!$D$16:$D$35),1))</f>
        <v>+III</v>
      </c>
      <c r="G44" s="9" t="str">
        <f t="array" ref="G44">INDEX(STBI!$O$16:$O$35,IFERROR(MATCH(MIN(IF(STBI!$D$16:$D$35&gt;AVERAGE(B44,C44),STBI!$D$16:$D$35)),STBI!$D$16:$D$35),1))</f>
        <v>+III</v>
      </c>
      <c r="H44" s="9" t="str">
        <f t="array" ref="H44">INDEX(GEKB!$K$16:$K$105,IFERROR(MATCH(MIN(IF(GEKB!$D$16:$D$105&gt;AVERAGE(B44,C44),GEKB!$D$16:$D$105)),GEKB!$D$16:$D$105),1))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INDEX(STPH!$O$16:$O$35,IFERROR(MATCH(MIN(IF(STPH!$D$16:$D$35&gt;AVERAGE(B45,C45),STPH!$D$16:$D$35)),STPH!$D$16:$D$35),1))</f>
        <v>+III</v>
      </c>
      <c r="G45" s="9" t="str">
        <f t="array" ref="G45">INDEX(STBI!$O$16:$O$35,IFERROR(MATCH(MIN(IF(STBI!$D$16:$D$35&gt;AVERAGE(B45,C45),STBI!$D$16:$D$35)),STBI!$D$16:$D$35),1))</f>
        <v>+III</v>
      </c>
      <c r="H45" s="9" t="str">
        <f t="array" ref="H45">INDEX(GEKB!$K$16:$K$105,IFERROR(MATCH(MIN(IF(GEKB!$D$16:$D$105&gt;AVERAGE(B45,C45),GEKB!$D$16:$D$105)),GEKB!$D$16:$D$105),1))</f>
        <v>+III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INDEX(STPH!$O$16:$O$35,IFERROR(MATCH(MIN(IF(STPH!$D$16:$D$35&gt;AVERAGE(B46,C46),STPH!$D$16:$D$35)),STPH!$D$16:$D$35),1))</f>
        <v>-II</v>
      </c>
      <c r="G46" s="9" t="str">
        <f t="array" ref="G46">INDEX(STBI!$O$16:$O$35,IFERROR(MATCH(MIN(IF(STBI!$D$16:$D$35&gt;AVERAGE(B46,C46),STBI!$D$16:$D$35)),STBI!$D$16:$D$35),1))</f>
        <v>+III</v>
      </c>
      <c r="H46" s="9" t="str">
        <f t="array" ref="H46">INDEX(GEKB!$K$16:$K$105,IFERROR(MATCH(MIN(IF(GEKB!$D$16:$D$105&gt;AVERAGE(B46,C46),GEKB!$D$16:$D$105)),GEKB!$D$16:$D$105),1))</f>
        <v>+III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INDEX(STPH!$O$16:$O$35,IFERROR(MATCH(MIN(IF(STPH!$D$16:$D$35&gt;AVERAGE(B47,C47),STPH!$D$16:$D$35)),STPH!$D$16:$D$35),1))</f>
        <v>-II</v>
      </c>
      <c r="G47" s="9" t="str">
        <f t="array" ref="G47">INDEX(STBI!$O$16:$O$35,IFERROR(MATCH(MIN(IF(STBI!$D$16:$D$35&gt;AVERAGE(B47,C47),STBI!$D$16:$D$35)),STBI!$D$16:$D$35),1))</f>
        <v>+III</v>
      </c>
      <c r="H47" s="9" t="str">
        <f t="array" ref="H47">INDEX(GEKB!$K$16:$K$105,IFERROR(MATCH(MIN(IF(GEKB!$D$16:$D$105&gt;AVERAGE(B47,C47),GEKB!$D$16:$D$105)),GEKB!$D$16:$D$105),1))</f>
        <v>+III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INDEX(STPH!$O$16:$O$35,IFERROR(MATCH(MIN(IF(STPH!$D$16:$D$35&gt;AVERAGE(B48,C48),STPH!$D$16:$D$35)),STPH!$D$16:$D$35),1))</f>
        <v>-II</v>
      </c>
      <c r="G48" s="9" t="str">
        <f t="array" ref="G48">INDEX(STBI!$O$16:$O$35,IFERROR(MATCH(MIN(IF(STBI!$D$16:$D$35&gt;AVERAGE(B48,C48),STBI!$D$16:$D$35)),STBI!$D$16:$D$35),1))</f>
        <v>+III</v>
      </c>
      <c r="H48" s="9" t="str">
        <f t="array" ref="H48">INDEX(GEKB!$K$16:$K$105,IFERROR(MATCH(MIN(IF(GEKB!$D$16:$D$105&gt;AVERAGE(B48,C48),GEKB!$D$16:$D$105)),GEKB!$D$16:$D$105),1))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INDEX(STPH!$O$16:$O$35,IFERROR(MATCH(MIN(IF(STPH!$D$16:$D$35&gt;AVERAGE(B49,C49),STPH!$D$16:$D$35)),STPH!$D$16:$D$35),1))</f>
        <v>-II</v>
      </c>
      <c r="G49" s="9" t="str">
        <f t="array" ref="G49">INDEX(STBI!$O$16:$O$35,IFERROR(MATCH(MIN(IF(STBI!$D$16:$D$35&gt;AVERAGE(B49,C49),STBI!$D$16:$D$35)),STBI!$D$16:$D$35),1))</f>
        <v>+III</v>
      </c>
      <c r="H49" s="9" t="str">
        <f t="array" ref="H49">INDEX(GEKB!$K$16:$K$105,IFERROR(MATCH(MIN(IF(GEKB!$D$16:$D$105&gt;AVERAGE(B49,C49),GEKB!$D$16:$D$105)),GEKB!$D$16:$D$105),1))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INDEX(STPH!$O$16:$O$35,IFERROR(MATCH(MIN(IF(STPH!$D$16:$D$35&gt;AVERAGE(B50,C50),STPH!$D$16:$D$35)),STPH!$D$16:$D$35),1))</f>
        <v>-II</v>
      </c>
      <c r="G50" s="9" t="str">
        <f t="array" ref="G50">INDEX(STBI!$O$16:$O$35,IFERROR(MATCH(MIN(IF(STBI!$D$16:$D$35&gt;AVERAGE(B50,C50),STBI!$D$16:$D$35)),STBI!$D$16:$D$35),1))</f>
        <v>+III</v>
      </c>
      <c r="H50" s="9" t="str">
        <f t="array" ref="H50">INDEX(GEKB!$K$16:$K$105,IFERROR(MATCH(MIN(IF(GEKB!$D$16:$D$105&gt;AVERAGE(B50,C50),GEKB!$D$16:$D$105)),GEKB!$D$16:$D$105),1))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INDEX(STPH!$O$16:$O$35,IFERROR(MATCH(MIN(IF(STPH!$D$16:$D$35&gt;AVERAGE(B51,C51),STPH!$D$16:$D$35)),STPH!$D$16:$D$35),1))</f>
        <v>-II</v>
      </c>
      <c r="G51" s="9" t="str">
        <f t="array" ref="G51">INDEX(STBI!$O$16:$O$35,IFERROR(MATCH(MIN(IF(STBI!$D$16:$D$35&gt;AVERAGE(B51,C51),STBI!$D$16:$D$35)),STBI!$D$16:$D$35),1))</f>
        <v>+III</v>
      </c>
      <c r="H51" s="9" t="str">
        <f t="array" ref="H51">INDEX(GEKB!$K$16:$K$105,IFERROR(MATCH(MIN(IF(GEKB!$D$16:$D$105&gt;AVERAGE(B51,C51),GEKB!$D$16:$D$105)),GEKB!$D$16:$D$105),1))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INDEX(STPH!$O$16:$O$35,IFERROR(MATCH(MIN(IF(STPH!$D$16:$D$35&gt;AVERAGE(B52,C52),STPH!$D$16:$D$35)),STPH!$D$16:$D$35),1))</f>
        <v>-II</v>
      </c>
      <c r="G52" s="9" t="str">
        <f t="array" ref="G52">INDEX(STBI!$O$16:$O$35,IFERROR(MATCH(MIN(IF(STBI!$D$16:$D$35&gt;AVERAGE(B52,C52),STBI!$D$16:$D$35)),STBI!$D$16:$D$35),1))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INDEX(STPH!$O$16:$O$35,IFERROR(MATCH(MIN(IF(STPH!$D$16:$D$35&gt;AVERAGE(B53,C53),STPH!$D$16:$D$35)),STPH!$D$16:$D$35),1))</f>
        <v>-II</v>
      </c>
      <c r="G53" s="9" t="str">
        <f t="array" ref="G53">INDEX(STBI!$O$16:$O$35,IFERROR(MATCH(MIN(IF(STBI!$D$16:$D$35&gt;AVERAGE(B53,C53),STBI!$D$16:$D$35)),STBI!$D$16:$D$35),1))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INDEX(STPH!$O$16:$O$35,IFERROR(MATCH(MIN(IF(STPH!$D$16:$D$35&gt;AVERAGE(B54,C54),STPH!$D$16:$D$35)),STPH!$D$16:$D$35),1))</f>
        <v>+0</v>
      </c>
      <c r="G54" s="9" t="str">
        <f t="array" ref="G54">INDEX(STBI!$O$16:$O$35,IFERROR(MATCH(MIN(IF(STBI!$D$16:$D$35&gt;AVERAGE(B54,C54),STBI!$D$16:$D$35)),STBI!$D$16:$D$35),1))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INDEX(STPH!$O$16:$O$35,IFERROR(MATCH(MIN(IF(STPH!$D$16:$D$35&gt;AVERAGE(B55,C55),STPH!$D$16:$D$35)),STPH!$D$16:$D$35),1))</f>
        <v>+0</v>
      </c>
      <c r="G55" s="9" t="str">
        <f t="array" ref="G55">INDEX(STBI!$O$16:$O$35,IFERROR(MATCH(MIN(IF(STBI!$D$16:$D$35&gt;AVERAGE(B55,C55),STBI!$D$16:$D$35)),STBI!$D$16:$D$35),1))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INDEX(STPH!$O$16:$O$35,IFERROR(MATCH(MIN(IF(STPH!$D$16:$D$35&gt;AVERAGE(B56,C56),STPH!$D$16:$D$35)),STPH!$D$16:$D$35),1))</f>
        <v>+0</v>
      </c>
      <c r="G56" s="9" t="str">
        <f t="array" ref="G56">INDEX(STBI!$O$16:$O$35,IFERROR(MATCH(MIN(IF(STBI!$D$16:$D$35&gt;AVERAGE(B56,C56),STBI!$D$16:$D$35)),STBI!$D$16:$D$35),1))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INDEX(STPH!$O$16:$O$35,IFERROR(MATCH(MIN(IF(STPH!$D$16:$D$35&gt;AVERAGE(B57,C57),STPH!$D$16:$D$35)),STPH!$D$16:$D$35),1))</f>
        <v>+0</v>
      </c>
      <c r="G57" s="9" t="str">
        <f t="array" ref="G57">INDEX(STBI!$O$16:$O$35,IFERROR(MATCH(MIN(IF(STBI!$D$16:$D$35&gt;AVERAGE(B57,C57),STBI!$D$16:$D$35)),STBI!$D$16:$D$35),1))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INDEX(STPH!$O$16:$O$35,IFERROR(MATCH(MIN(IF(STPH!$D$16:$D$35&gt;AVERAGE(B58,C58),STPH!$D$16:$D$35)),STPH!$D$16:$D$35),1))</f>
        <v>-II</v>
      </c>
      <c r="G58" s="9" t="str">
        <f t="array" ref="G58">INDEX(STBI!$O$16:$O$35,IFERROR(MATCH(MIN(IF(STBI!$D$16:$D$35&gt;AVERAGE(B58,C58),STBI!$D$16:$D$35)),STBI!$D$16:$D$35),1))</f>
        <v>+II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INDEX(STPH!$O$16:$O$35,IFERROR(MATCH(MIN(IF(STPH!$D$16:$D$35&gt;AVERAGE(B59,C59),STPH!$D$16:$D$35)),STPH!$D$16:$D$35),1))</f>
        <v>-II</v>
      </c>
      <c r="G59" s="9" t="str">
        <f t="array" ref="G59">INDEX(STBI!$O$16:$O$35,IFERROR(MATCH(MIN(IF(STBI!$D$16:$D$35&gt;AVERAGE(B59,C59),STBI!$D$16:$D$35)),STBI!$D$16:$D$35),1))</f>
        <v>+II</v>
      </c>
      <c r="H59" s="9" t="str">
        <f t="array" ref="H59">INDEX(GEKB!$K$16:$K$105,IFERROR(MATCH(MIN(IF(GEKB!$D$16:$D$105&gt;AVERAGE(B59,C59),GEKB!$D$16:$D$105)),GEKB!$D$16:$D$105),1))</f>
        <v>+III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INDEX(STPH!$O$16:$O$35,IFERROR(MATCH(MIN(IF(STPH!$D$16:$D$35&gt;AVERAGE(B60,C60),STPH!$D$16:$D$35)),STPH!$D$16:$D$35),1))</f>
        <v>-II</v>
      </c>
      <c r="G60" s="9" t="str">
        <f t="array" ref="G60">INDEX(STBI!$O$16:$O$35,IFERROR(MATCH(MIN(IF(STBI!$D$16:$D$35&gt;AVERAGE(B60,C60),STBI!$D$16:$D$35)),STBI!$D$16:$D$35),1))</f>
        <v>+II</v>
      </c>
      <c r="H60" s="9" t="str">
        <f t="array" ref="H60">INDEX(GEKB!$K$16:$K$105,IFERROR(MATCH(MIN(IF(GEKB!$D$16:$D$105&gt;AVERAGE(B60,C60),GEKB!$D$16:$D$105)),GEKB!$D$16:$D$105),1))</f>
        <v>+III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INDEX(STPH!$O$16:$O$35,IFERROR(MATCH(MIN(IF(STPH!$D$16:$D$35&gt;AVERAGE(B61,C61),STPH!$D$16:$D$35)),STPH!$D$16:$D$35),1))</f>
        <v>-II</v>
      </c>
      <c r="G61" s="9" t="str">
        <f t="array" ref="G61">INDEX(STBI!$O$16:$O$35,IFERROR(MATCH(MIN(IF(STBI!$D$16:$D$35&gt;AVERAGE(B61,C61),STBI!$D$16:$D$35)),STBI!$D$16:$D$35),1))</f>
        <v>+II</v>
      </c>
      <c r="H61" s="9" t="str">
        <f t="array" ref="H61">INDEX(GEKB!$K$16:$K$105,IFERROR(MATCH(MIN(IF(GEKB!$D$16:$D$105&gt;AVERAGE(B61,C61),GEKB!$D$16:$D$105)),GEKB!$D$16:$D$105),1))</f>
        <v>+III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INDEX(STPH!$O$16:$O$35,IFERROR(MATCH(MIN(IF(STPH!$D$16:$D$35&gt;AVERAGE(B62,C62),STPH!$D$16:$D$35)),STPH!$D$16:$D$35),1))</f>
        <v>-II</v>
      </c>
      <c r="G62" s="9" t="str">
        <f t="array" ref="G62">INDEX(STBI!$O$16:$O$35,IFERROR(MATCH(MIN(IF(STBI!$D$16:$D$35&gt;AVERAGE(B62,C62),STBI!$D$16:$D$35)),STBI!$D$16:$D$35),1))</f>
        <v>+II</v>
      </c>
      <c r="H62" s="9" t="str">
        <f t="array" ref="H62">INDEX(GEKB!$K$16:$K$105,IFERROR(MATCH(MIN(IF(GEKB!$D$16:$D$105&gt;AVERAGE(B62,C62),GEKB!$D$16:$D$105)),GEKB!$D$16:$D$105),1))</f>
        <v>+III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INDEX(STPH!$O$16:$O$35,IFERROR(MATCH(MIN(IF(STPH!$D$16:$D$35&gt;AVERAGE(B63,C63),STPH!$D$16:$D$35)),STPH!$D$16:$D$35),1))</f>
        <v>-II</v>
      </c>
      <c r="G63" s="9" t="str">
        <f t="array" ref="G63">INDEX(STBI!$O$16:$O$35,IFERROR(MATCH(MIN(IF(STBI!$D$16:$D$35&gt;AVERAGE(B63,C63),STBI!$D$16:$D$35)),STBI!$D$16:$D$35),1))</f>
        <v>+II</v>
      </c>
      <c r="H63" s="9" t="str">
        <f t="array" ref="H63">INDEX(GEKB!$K$16:$K$105,IFERROR(MATCH(MIN(IF(GEKB!$D$16:$D$105&gt;AVERAGE(B63,C63),GEKB!$D$16:$D$105)),GEKB!$D$16:$D$105),1))</f>
        <v>+III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INDEX(STPH!$O$16:$O$35,IFERROR(MATCH(MIN(IF(STPH!$D$16:$D$35&gt;AVERAGE(B64,C64),STPH!$D$16:$D$35)),STPH!$D$16:$D$35),1))</f>
        <v>-II</v>
      </c>
      <c r="G64" s="9" t="str">
        <f t="array" ref="G64">INDEX(STBI!$O$16:$O$35,IFERROR(MATCH(MIN(IF(STBI!$D$16:$D$35&gt;AVERAGE(B64,C64),STBI!$D$16:$D$35)),STBI!$D$16:$D$35),1))</f>
        <v>+II</v>
      </c>
      <c r="H64" s="9" t="str">
        <f t="array" ref="H64">INDEX(GEKB!$K$16:$K$105,IFERROR(MATCH(MIN(IF(GEKB!$D$16:$D$105&gt;AVERAGE(B64,C64),GEKB!$D$16:$D$105)),GEKB!$D$16:$D$105),1))</f>
        <v>+III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INDEX(STPH!$O$16:$O$35,IFERROR(MATCH(MIN(IF(STPH!$D$16:$D$35&gt;AVERAGE(B65,C65),STPH!$D$16:$D$35)),STPH!$D$16:$D$35),1))</f>
        <v>-II</v>
      </c>
      <c r="G65" s="9" t="str">
        <f t="array" ref="G65">INDEX(STBI!$O$16:$O$35,IFERROR(MATCH(MIN(IF(STBI!$D$16:$D$35&gt;AVERAGE(B65,C65),STBI!$D$16:$D$35)),STBI!$D$16:$D$35),1))</f>
        <v>+III</v>
      </c>
      <c r="H65" s="9" t="str">
        <f t="array" ref="H65">INDEX(GEKB!$K$16:$K$105,IFERROR(MATCH(MIN(IF(GEKB!$D$16:$D$105&gt;AVERAGE(B65,C65),GEKB!$D$16:$D$105)),GEKB!$D$16:$D$105),1))</f>
        <v>+III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INDEX(STPH!$O$16:$O$35,IFERROR(MATCH(MIN(IF(STPH!$D$16:$D$35&gt;AVERAGE(B66,C66),STPH!$D$16:$D$35)),STPH!$D$16:$D$35),1))</f>
        <v>+0</v>
      </c>
      <c r="G66" s="9" t="str">
        <f t="array" ref="G66">INDEX(STBI!$O$16:$O$35,IFERROR(MATCH(MIN(IF(STBI!$D$16:$D$35&gt;AVERAGE(B66,C66),STBI!$D$16:$D$35)),STBI!$D$16:$D$35),1))</f>
        <v>+III</v>
      </c>
      <c r="H66" s="9" t="str">
        <f t="array" ref="H66">INDEX(GEKB!$K$16:$K$105,IFERROR(MATCH(MIN(IF(GEKB!$D$16:$D$105&gt;AVERAGE(B66,C66),GEKB!$D$16:$D$105)),GEKB!$D$16:$D$105),1))</f>
        <v>+III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INDEX(STPH!$O$16:$O$35,IFERROR(MATCH(MIN(IF(STPH!$D$16:$D$35&gt;AVERAGE(B67,C67),STPH!$D$16:$D$35)),STPH!$D$16:$D$35),1))</f>
        <v>+0</v>
      </c>
      <c r="G67" s="9" t="str">
        <f t="array" ref="G67">INDEX(STBI!$O$16:$O$35,IFERROR(MATCH(MIN(IF(STBI!$D$16:$D$35&gt;AVERAGE(B67,C67),STBI!$D$16:$D$35)),STBI!$D$16:$D$35),1))</f>
        <v>+III</v>
      </c>
      <c r="H67" s="9" t="str">
        <f t="array" ref="H67">INDEX(GEKB!$K$16:$K$105,IFERROR(MATCH(MIN(IF(GEKB!$D$16:$D$105&gt;AVERAGE(B67,C67),GEKB!$D$16:$D$105)),GEKB!$D$16:$D$105),1))</f>
        <v>+III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INDEX(STPH!$O$16:$O$35,IFERROR(MATCH(MIN(IF(STPH!$D$16:$D$35&gt;AVERAGE(B68,C68),STPH!$D$16:$D$35)),STPH!$D$16:$D$35),1))</f>
        <v>+0</v>
      </c>
      <c r="G68" s="9" t="str">
        <f t="array" ref="G68">INDEX(STBI!$O$16:$O$35,IFERROR(MATCH(MIN(IF(STBI!$D$16:$D$35&gt;AVERAGE(B68,C68),STBI!$D$16:$D$35)),STBI!$D$16:$D$35),1))</f>
        <v>+III</v>
      </c>
      <c r="H68" s="9" t="str">
        <f t="array" ref="H68">INDEX(GEKB!$K$16:$K$105,IFERROR(MATCH(MIN(IF(GEKB!$D$16:$D$105&gt;AVERAGE(B68,C68),GEKB!$D$16:$D$105)),GEKB!$D$16:$D$105),1))</f>
        <v>+III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INDEX(STPH!$O$16:$O$35,IFERROR(MATCH(MIN(IF(STPH!$D$16:$D$35&gt;AVERAGE(B69,C69),STPH!$D$16:$D$35)),STPH!$D$16:$D$35),1))</f>
        <v>+0</v>
      </c>
      <c r="G69" s="9" t="str">
        <f t="array" ref="G69">INDEX(STBI!$O$16:$O$35,IFERROR(MATCH(MIN(IF(STBI!$D$16:$D$35&gt;AVERAGE(B69,C69),STBI!$D$16:$D$35)),STBI!$D$16:$D$35),1))</f>
        <v>+III</v>
      </c>
      <c r="H69" s="9" t="str">
        <f t="array" ref="H69">INDEX(GEKB!$K$16:$K$105,IFERROR(MATCH(MIN(IF(GEKB!$D$16:$D$105&gt;AVERAGE(B69,C69),GEKB!$D$16:$D$105)),GEKB!$D$16:$D$105),1))</f>
        <v>+III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INDEX(STPH!$O$16:$O$35,IFERROR(MATCH(MIN(IF(STPH!$D$16:$D$35&gt;AVERAGE(B70,C70),STPH!$D$16:$D$35)),STPH!$D$16:$D$35),1))</f>
        <v>+0</v>
      </c>
      <c r="G70" s="9" t="str">
        <f t="array" ref="G70">INDEX(STBI!$O$16:$O$35,IFERROR(MATCH(MIN(IF(STBI!$D$16:$D$35&gt;AVERAGE(B70,C70),STBI!$D$16:$D$35)),STBI!$D$16:$D$35),1))</f>
        <v>+III</v>
      </c>
      <c r="H70" s="9" t="str">
        <f t="array" ref="H70">INDEX(GEKB!$K$16:$K$105,IFERROR(MATCH(MIN(IF(GEKB!$D$16:$D$105&gt;AVERAGE(B70,C70),GEKB!$D$16:$D$105)),GEKB!$D$16:$D$105),1))</f>
        <v>+III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INDEX(STPH!$O$16:$O$35,IFERROR(MATCH(MIN(IF(STPH!$D$16:$D$35&gt;AVERAGE(B71,C71),STPH!$D$16:$D$35)),STPH!$D$16:$D$35),1))</f>
        <v>-III</v>
      </c>
      <c r="G71" s="9" t="str">
        <f t="array" ref="G71">INDEX(STBI!$O$16:$O$35,IFERROR(MATCH(MIN(IF(STBI!$D$16:$D$35&gt;AVERAGE(B71,C71),STBI!$D$16:$D$35)),STBI!$D$16:$D$35),1))</f>
        <v>+III</v>
      </c>
      <c r="H71" s="9" t="str">
        <f t="array" ref="H71">INDEX(GEKB!$K$16:$K$105,IFERROR(MATCH(MIN(IF(GEKB!$D$16:$D$105&gt;AVERAGE(B71,C71),GEKB!$D$16:$D$105)),GEKB!$D$16:$D$105),1))</f>
        <v>+III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INDEX(STPH!$O$16:$O$35,IFERROR(MATCH(MIN(IF(STPH!$D$16:$D$35&gt;AVERAGE(B72,C72),STPH!$D$16:$D$35)),STPH!$D$16:$D$35),1))</f>
        <v>-III</v>
      </c>
      <c r="G72" s="9" t="str">
        <f t="array" ref="G72">INDEX(STBI!$O$16:$O$35,IFERROR(MATCH(MIN(IF(STBI!$D$16:$D$35&gt;AVERAGE(B72,C72),STBI!$D$16:$D$35)),STBI!$D$16:$D$35),1))</f>
        <v>+III</v>
      </c>
      <c r="H72" s="9" t="str">
        <f t="array" ref="H72">INDEX(GEKB!$K$16:$K$105,IFERROR(MATCH(MIN(IF(GEKB!$D$16:$D$105&gt;AVERAGE(B72,C72),GEKB!$D$16:$D$105)),GEKB!$D$16:$D$105),1))</f>
        <v>+III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INDEX(STPH!$O$16:$O$35,IFERROR(MATCH(MIN(IF(STPH!$D$16:$D$35&gt;AVERAGE(B73,C73),STPH!$D$16:$D$35)),STPH!$D$16:$D$35),1))</f>
        <v>-III</v>
      </c>
      <c r="G73" s="9" t="str">
        <f t="array" ref="G73">INDEX(STBI!$O$16:$O$35,IFERROR(MATCH(MIN(IF(STBI!$D$16:$D$35&gt;AVERAGE(B73,C73),STBI!$D$16:$D$35)),STBI!$D$16:$D$35),1))</f>
        <v>+III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INDEX(STPH!$O$16:$O$35,IFERROR(MATCH(MIN(IF(STPH!$D$16:$D$35&gt;AVERAGE(B74,C74),STPH!$D$16:$D$35)),STPH!$D$16:$D$35),1))</f>
        <v>-III</v>
      </c>
      <c r="G74" s="9" t="str">
        <f t="array" ref="G74">INDEX(STBI!$O$16:$O$35,IFERROR(MATCH(MIN(IF(STBI!$D$16:$D$35&gt;AVERAGE(B74,C74),STBI!$D$16:$D$35)),STBI!$D$16:$D$35),1))</f>
        <v>+III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INDEX(STPH!$O$16:$O$35,IFERROR(MATCH(MIN(IF(STPH!$D$16:$D$35&gt;AVERAGE(B75,C75),STPH!$D$16:$D$35)),STPH!$D$16:$D$35),1))</f>
        <v>-III</v>
      </c>
      <c r="G75" s="9" t="str">
        <f t="array" ref="G75">INDEX(STBI!$O$16:$O$35,IFERROR(MATCH(MIN(IF(STBI!$D$16:$D$35&gt;AVERAGE(B75,C75),STBI!$D$16:$D$35)),STBI!$D$16:$D$35),1))</f>
        <v>+III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INDEX(STPH!$O$16:$O$35,IFERROR(MATCH(MIN(IF(STPH!$D$16:$D$35&gt;AVERAGE(B76,C76),STPH!$D$16:$D$35)),STPH!$D$16:$D$35),1))</f>
        <v>-III</v>
      </c>
      <c r="G76" s="9" t="str">
        <f t="array" ref="G76">INDEX(STBI!$O$16:$O$35,IFERROR(MATCH(MIN(IF(STBI!$D$16:$D$35&gt;AVERAGE(B76,C76),STBI!$D$16:$D$35)),STBI!$D$16:$D$35),1))</f>
        <v>+III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INDEX(STPH!$O$16:$O$35,IFERROR(MATCH(MIN(IF(STPH!$D$16:$D$35&gt;AVERAGE(B77,C77),STPH!$D$16:$D$35)),STPH!$D$16:$D$35),1))</f>
        <v>-III</v>
      </c>
      <c r="G77" s="9" t="str">
        <f t="array" ref="G77">INDEX(STBI!$O$16:$O$35,IFERROR(MATCH(MIN(IF(STBI!$D$16:$D$35&gt;AVERAGE(B77,C77),STBI!$D$16:$D$35)),STBI!$D$16:$D$35),1))</f>
        <v>+III</v>
      </c>
      <c r="H77" s="9" t="str">
        <f t="array" ref="H77">INDEX(GEKB!$K$16:$K$105,IFERROR(MATCH(MIN(IF(GEKB!$D$16:$D$105&gt;AVERAGE(B77,C77),GEKB!$D$16:$D$105)),GEKB!$D$16:$D$105),1))</f>
        <v>NR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INDEX(STPH!$O$16:$O$35,IFERROR(MATCH(MIN(IF(STPH!$D$16:$D$35&gt;AVERAGE(B78,C78),STPH!$D$16:$D$35)),STPH!$D$16:$D$35),1))</f>
        <v>-III</v>
      </c>
      <c r="G78" s="9" t="str">
        <f t="array" ref="G78">INDEX(STBI!$O$16:$O$35,IFERROR(MATCH(MIN(IF(STBI!$D$16:$D$35&gt;AVERAGE(B78,C78),STBI!$D$16:$D$35)),STBI!$D$16:$D$35),1))</f>
        <v>+III</v>
      </c>
      <c r="H78" s="9" t="str">
        <f t="array" ref="H78">INDEX(GEKB!$K$16:$K$105,IFERROR(MATCH(MIN(IF(GEKB!$D$16:$D$105&gt;AVERAGE(B78,C78),GEKB!$D$16:$D$105)),GEKB!$D$16:$D$105),1))</f>
        <v>NR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INDEX(STKWp!$K$16:$K$35,IFERROR(MATCH(MIN(IF(STKWp!$D$16:$D$35&gt;AVERAGE(B78,C78),STKWp!$D$16:$D$35)),STKWp!$D$16:$D$35),1))</f>
        <v>+III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INDEX(STPH!$O$16:$O$35,IFERROR(MATCH(MIN(IF(STPH!$D$16:$D$35&gt;AVERAGE(B79,C79),STPH!$D$16:$D$35)),STPH!$D$16:$D$35),1))</f>
        <v>-III</v>
      </c>
      <c r="G79" s="9" t="str">
        <f t="array" ref="G79">INDEX(STBI!$O$16:$O$35,IFERROR(MATCH(MIN(IF(STBI!$D$16:$D$35&gt;AVERAGE(B79,C79),STBI!$D$16:$D$35)),STBI!$D$16:$D$35),1))</f>
        <v>+III</v>
      </c>
      <c r="H79" s="9" t="str">
        <f t="array" ref="H79">INDEX(GEKB!$K$16:$K$105,IFERROR(MATCH(MIN(IF(GEKB!$D$16:$D$105&gt;AVERAGE(B79,C79),GEKB!$D$16:$D$105)),GEKB!$D$16:$D$105),1))</f>
        <v>NR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INDEX(STPH!$O$16:$O$35,IFERROR(MATCH(MIN(IF(STPH!$D$16:$D$35&gt;AVERAGE(B80,C80),STPH!$D$16:$D$35)),STPH!$D$16:$D$35),1))</f>
        <v>+III</v>
      </c>
      <c r="G80" s="9" t="str">
        <f t="array" ref="G80">INDEX(STBI!$O$16:$O$35,IFERROR(MATCH(MIN(IF(STBI!$D$16:$D$35&gt;AVERAGE(B80,C80),STBI!$D$16:$D$35)),STBI!$D$16:$D$35),1))</f>
        <v>+III</v>
      </c>
      <c r="H80" s="9" t="str">
        <f t="array" ref="H80">INDEX(GEKB!$K$16:$K$105,IFERROR(MATCH(MIN(IF(GEKB!$D$16:$D$105&gt;AVERAGE(B80,C80),GEKB!$D$16:$D$105)),GEKB!$D$16:$D$105),1))</f>
        <v>NR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INDEX(STPH!$O$16:$O$35,IFERROR(MATCH(MIN(IF(STPH!$D$16:$D$35&gt;AVERAGE(B81,C81),STPH!$D$16:$D$35)),STPH!$D$16:$D$35),1))</f>
        <v>+III</v>
      </c>
      <c r="G81" s="9" t="str">
        <f t="array" ref="G81">INDEX(STBI!$O$16:$O$35,IFERROR(MATCH(MIN(IF(STBI!$D$16:$D$35&gt;AVERAGE(B81,C81),STBI!$D$16:$D$35)),STBI!$D$16:$D$35),1))</f>
        <v>+III</v>
      </c>
      <c r="H81" s="9" t="str">
        <f t="array" ref="H81">INDEX(GEKB!$K$16:$K$105,IFERROR(MATCH(MIN(IF(GEKB!$D$16:$D$105&gt;AVERAGE(B81,C81),GEKB!$D$16:$D$105)),GEKB!$D$16:$D$105),1))</f>
        <v>NR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INDEX(STKWp!$K$16:$K$35,IFERROR(MATCH(MIN(IF(STKWp!$D$16:$D$35&gt;AVERAGE(B81,C81),STKWp!$D$16:$D$35)),STKWp!$D$16:$D$35),1))</f>
        <v>+III</v>
      </c>
      <c r="K81" s="9" t="str">
        <f t="array" ref="K81">INDEX(BSKW!$K$16:$K$35,IFERROR(MATCH(MIN(IF(BSKW!$D$16:$D$35&gt;AVERAGE(B81,C81),BSKW!$D$16:$D$35)),BSKW!$D$16:$D$35),1))</f>
        <v>+II</v>
      </c>
      <c r="L81" s="12" t="str">
        <f t="array" ref="L81">INDEX(HTKW!$K$16:$K$35,IFERROR(MATCH(MIN(IF(HTKW!$D$16:$D$35&gt;AVERAGE(B81,C81),HTKW!$D$16:$D$35)),HTKW!$D$16:$D$35),1))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INDEX(STPH!$O$16:$O$35,IFERROR(MATCH(MIN(IF(STPH!$D$16:$D$35&gt;AVERAGE(B82,C82),STPH!$D$16:$D$35)),STPH!$D$16:$D$35),1))</f>
        <v>+III</v>
      </c>
      <c r="G82" s="9" t="str">
        <f t="array" ref="G82">INDEX(STBI!$O$16:$O$35,IFERROR(MATCH(MIN(IF(STBI!$D$16:$D$35&gt;AVERAGE(B82,C82),STBI!$D$16:$D$35)),STBI!$D$16:$D$35),1))</f>
        <v>+III</v>
      </c>
      <c r="H82" s="9" t="str">
        <f t="array" ref="H82">INDEX(GEKB!$K$16:$K$105,IFERROR(MATCH(MIN(IF(GEKB!$D$16:$D$105&gt;AVERAGE(B82,C82),GEKB!$D$16:$D$105)),GEKB!$D$16:$D$105),1))</f>
        <v>NR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INDEX(STPH!$O$16:$O$35,IFERROR(MATCH(MIN(IF(STPH!$D$16:$D$35&gt;AVERAGE(B83,C83),STPH!$D$16:$D$35)),STPH!$D$16:$D$35),1))</f>
        <v>+III</v>
      </c>
      <c r="G83" s="9" t="str">
        <f t="array" ref="G83">INDEX(STBI!$O$16:$O$35,IFERROR(MATCH(MIN(IF(STBI!$D$16:$D$35&gt;AVERAGE(B83,C83),STBI!$D$16:$D$35)),STBI!$D$16:$D$35),1))</f>
        <v>+III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INDEX(STPH!$O$16:$O$35,IFERROR(MATCH(MIN(IF(STPH!$D$16:$D$35&gt;AVERAGE(B84,C84),STPH!$D$16:$D$35)),STPH!$D$16:$D$35),1))</f>
        <v>+III</v>
      </c>
      <c r="G84" s="9" t="str">
        <f t="array" ref="G84">INDEX(STBI!$O$16:$O$35,IFERROR(MATCH(MIN(IF(STBI!$D$16:$D$35&gt;AVERAGE(B84,C84),STBI!$D$16:$D$35)),STBI!$D$16:$D$35),1))</f>
        <v>+III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INDEX(STPH!$O$16:$O$35,IFERROR(MATCH(MIN(IF(STPH!$D$16:$D$35&gt;AVERAGE(B85,C85),STPH!$D$16:$D$35)),STPH!$D$16:$D$35),1))</f>
        <v>+III</v>
      </c>
      <c r="G85" s="9" t="str">
        <f t="array" ref="G85">INDEX(STBI!$O$16:$O$35,IFERROR(MATCH(MIN(IF(STBI!$D$16:$D$35&gt;AVERAGE(B85,C85),STBI!$D$16:$D$35)),STBI!$D$16:$D$35),1))</f>
        <v>+III</v>
      </c>
      <c r="H85" s="9" t="str">
        <f t="array" ref="H85">INDEX(GEKB!$K$16:$K$105,IFERROR(MATCH(MIN(IF(GEKB!$D$16:$D$105&gt;AVERAGE(B85,C85),GEKB!$D$16:$D$105)),GEKB!$D$16:$D$105),1))</f>
        <v>NR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INDEX(STPH!$O$16:$O$35,IFERROR(MATCH(MIN(IF(STPH!$D$16:$D$35&gt;AVERAGE(B86,C86),STPH!$D$16:$D$35)),STPH!$D$16:$D$35),1))</f>
        <v>+III</v>
      </c>
      <c r="G86" s="9" t="str">
        <f t="array" ref="G86">INDEX(STBI!$O$16:$O$35,IFERROR(MATCH(MIN(IF(STBI!$D$16:$D$35&gt;AVERAGE(B86,C86),STBI!$D$16:$D$35)),STBI!$D$16:$D$35),1))</f>
        <v>+III</v>
      </c>
      <c r="H86" s="9" t="str">
        <f t="array" ref="H86">INDEX(GEKB!$K$16:$K$105,IFERROR(MATCH(MIN(IF(GEKB!$D$16:$D$105&gt;AVERAGE(B86,C86),GEKB!$D$16:$D$105)),GEKB!$D$16:$D$105),1))</f>
        <v>NR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INDEX(STKWp!$K$16:$K$35,IFERROR(MATCH(MIN(IF(STKWp!$D$16:$D$35&gt;AVERAGE(B86,C86),STKWp!$D$16:$D$35)),STKWp!$D$16:$D$35),1))</f>
        <v>+I</v>
      </c>
      <c r="K86" s="9" t="str">
        <f t="array" ref="K86">INDEX(BSKW!$K$16:$K$35,IFERROR(MATCH(MIN(IF(BSKW!$D$16:$D$35&gt;AVERAGE(B86,C86),BSKW!$D$16:$D$35)),BSKW!$D$16:$D$35),1))</f>
        <v>+II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INDEX(STPH!$O$16:$O$35,IFERROR(MATCH(MIN(IF(STPH!$D$16:$D$35&gt;AVERAGE(B87,C87),STPH!$D$16:$D$35)),STPH!$D$16:$D$35),1))</f>
        <v>+III</v>
      </c>
      <c r="G87" s="9" t="str">
        <f t="array" ref="G87">INDEX(STBI!$O$16:$O$35,IFERROR(MATCH(MIN(IF(STBI!$D$16:$D$35&gt;AVERAGE(B87,C87),STBI!$D$16:$D$35)),STBI!$D$16:$D$35),1))</f>
        <v>+III</v>
      </c>
      <c r="H87" s="9" t="str">
        <f t="array" ref="H87">INDEX(GEKB!$K$16:$K$105,IFERROR(MATCH(MIN(IF(GEKB!$D$16:$D$105&gt;AVERAGE(B87,C87),GEKB!$D$16:$D$105)),GEKB!$D$16:$D$105),1))</f>
        <v>NR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INDEX(STPH!$O$16:$O$35,IFERROR(MATCH(MIN(IF(STPH!$D$16:$D$35&gt;AVERAGE(B88,C88),STPH!$D$16:$D$35)),STPH!$D$16:$D$35),1))</f>
        <v>+III</v>
      </c>
      <c r="G88" s="9" t="str">
        <f t="array" ref="G88">INDEX(STBI!$O$16:$O$35,IFERROR(MATCH(MIN(IF(STBI!$D$16:$D$35&gt;AVERAGE(B88,C88),STBI!$D$16:$D$35)),STBI!$D$16:$D$35),1))</f>
        <v>+III</v>
      </c>
      <c r="H88" s="9" t="str">
        <f t="array" ref="H88">INDEX(GEKB!$K$16:$K$105,IFERROR(MATCH(MIN(IF(GEKB!$D$16:$D$105&gt;AVERAGE(B88,C88),GEKB!$D$16:$D$105)),GEKB!$D$16:$D$105),1))</f>
        <v>NR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INDEX(STKWp!$K$16:$K$35,IFERROR(MATCH(MIN(IF(STKWp!$D$16:$D$35&gt;AVERAGE(B88,C88),STKWp!$D$16:$D$35)),STKWp!$D$16:$D$35),1))</f>
        <v>+III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INDEX(STPH!$O$16:$O$35,IFERROR(MATCH(MIN(IF(STPH!$D$16:$D$35&gt;AVERAGE(B89,C89),STPH!$D$16:$D$35)),STPH!$D$16:$D$35),1))</f>
        <v>+III</v>
      </c>
      <c r="G89" s="9" t="str">
        <f t="array" ref="G89">INDEX(STBI!$O$16:$O$35,IFERROR(MATCH(MIN(IF(STBI!$D$16:$D$35&gt;AVERAGE(B89,C89),STBI!$D$16:$D$35)),STBI!$D$16:$D$35),1))</f>
        <v>+III</v>
      </c>
      <c r="H89" s="9" t="str">
        <f t="array" ref="H89">INDEX(GEKB!$K$16:$K$105,IFERROR(MATCH(MIN(IF(GEKB!$D$16:$D$105&gt;AVERAGE(B89,C89),GEKB!$D$16:$D$105)),GEKB!$D$16:$D$105),1))</f>
        <v>NR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INDEX(STPH!$O$16:$O$35,IFERROR(MATCH(MIN(IF(STPH!$D$16:$D$35&gt;AVERAGE(B90,C90),STPH!$D$16:$D$35)),STPH!$D$16:$D$35),1))</f>
        <v>+III</v>
      </c>
      <c r="G90" s="9" t="str">
        <f t="array" ref="G90">INDEX(STBI!$O$16:$O$35,IFERROR(MATCH(MIN(IF(STBI!$D$16:$D$35&gt;AVERAGE(B90,C90),STBI!$D$16:$D$35)),STBI!$D$16:$D$35),1))</f>
        <v>+III</v>
      </c>
      <c r="H90" s="9" t="str">
        <f t="array" ref="H90">INDEX(GEKB!$K$16:$K$105,IFERROR(MATCH(MIN(IF(GEKB!$D$16:$D$105&gt;AVERAGE(B90,C90),GEKB!$D$16:$D$105)),GEKB!$D$16:$D$105),1))</f>
        <v>NR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INDEX(STPH!$O$16:$O$35,IFERROR(MATCH(MIN(IF(STPH!$D$16:$D$35&gt;AVERAGE(B91,C91),STPH!$D$16:$D$35)),STPH!$D$16:$D$35),1))</f>
        <v>+III</v>
      </c>
      <c r="G91" s="9" t="str">
        <f t="array" ref="G91">INDEX(STBI!$O$16:$O$35,IFERROR(MATCH(MIN(IF(STBI!$D$16:$D$35&gt;AVERAGE(B91,C91),STBI!$D$16:$D$35)),STBI!$D$16:$D$35),1))</f>
        <v>+III</v>
      </c>
      <c r="H91" s="9" t="str">
        <f t="array" ref="H91">INDEX(GEKB!$K$16:$K$105,IFERROR(MATCH(MIN(IF(GEKB!$D$16:$D$105&gt;AVERAGE(B91,C91),GEKB!$D$16:$D$105)),GEKB!$D$16:$D$105),1))</f>
        <v>+III</v>
      </c>
      <c r="I91" s="9" t="str">
        <f t="array" ref="I91">INDEX(DA!$K$16:$K$35,IFERROR(MATCH(MIN(IF(DA!$D$16:$D$35&gt;AVERAGE(B91,C91),DA!$D$16:$D$35)),DA!$D$16:$D$35),1))</f>
        <v>NR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INDEX(STPH!$O$16:$O$35,IFERROR(MATCH(MIN(IF(STPH!$D$16:$D$35&gt;AVERAGE(B92,C92),STPH!$D$16:$D$35)),STPH!$D$16:$D$35),1))</f>
        <v>+III</v>
      </c>
      <c r="G92" s="9" t="str">
        <f t="array" ref="G92">INDEX(STBI!$O$16:$O$35,IFERROR(MATCH(MIN(IF(STBI!$D$16:$D$35&gt;AVERAGE(B92,C92),STBI!$D$16:$D$35)),STBI!$D$16:$D$35),1))</f>
        <v>+III</v>
      </c>
      <c r="H92" s="9" t="str">
        <f t="array" ref="H92">INDEX(GEKB!$K$16:$K$105,IFERROR(MATCH(MIN(IF(GEKB!$D$16:$D$105&gt;AVERAGE(B92,C92),GEKB!$D$16:$D$105)),GEKB!$D$16:$D$105),1))</f>
        <v>+III</v>
      </c>
      <c r="I92" s="9" t="str">
        <f t="array" ref="I92">INDEX(DA!$K$16:$K$35,IFERROR(MATCH(MIN(IF(DA!$D$16:$D$35&gt;AVERAGE(B92,C92),DA!$D$16:$D$35)),DA!$D$16:$D$35),1))</f>
        <v>NR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INDEX(STPH!$O$16:$O$35,IFERROR(MATCH(MIN(IF(STPH!$D$16:$D$35&gt;AVERAGE(B93,C93),STPH!$D$16:$D$35)),STPH!$D$16:$D$35),1))</f>
        <v>+III</v>
      </c>
      <c r="G93" s="9" t="str">
        <f t="array" ref="G93">INDEX(STBI!$O$16:$O$35,IFERROR(MATCH(MIN(IF(STBI!$D$16:$D$35&gt;AVERAGE(B93,C93),STBI!$D$16:$D$35)),STBI!$D$16:$D$35),1))</f>
        <v>+III</v>
      </c>
      <c r="H93" s="9" t="str">
        <f t="array" ref="H93">INDEX(GEKB!$K$16:$K$105,IFERROR(MATCH(MIN(IF(GEKB!$D$16:$D$105&gt;AVERAGE(B93,C93),GEKB!$D$16:$D$105)),GEKB!$D$16:$D$105),1))</f>
        <v>+III</v>
      </c>
      <c r="I93" s="9" t="str">
        <f t="array" ref="I93">INDEX(DA!$K$16:$K$35,IFERROR(MATCH(MIN(IF(DA!$D$16:$D$35&gt;AVERAGE(B93,C93),DA!$D$16:$D$35)),DA!$D$16:$D$35),1))</f>
        <v>NR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INDEX(STPH!$O$16:$O$35,IFERROR(MATCH(MIN(IF(STPH!$D$16:$D$35&gt;AVERAGE(B94,C94),STPH!$D$16:$D$35)),STPH!$D$16:$D$35),1))</f>
        <v>+III</v>
      </c>
      <c r="G94" s="9" t="str">
        <f t="array" ref="G94">INDEX(STBI!$O$16:$O$35,IFERROR(MATCH(MIN(IF(STBI!$D$16:$D$35&gt;AVERAGE(B94,C94),STBI!$D$16:$D$35)),STBI!$D$16:$D$35),1))</f>
        <v>+III</v>
      </c>
      <c r="H94" s="9" t="str">
        <f t="array" ref="H94">INDEX(GEKB!$K$16:$K$105,IFERROR(MATCH(MIN(IF(GEKB!$D$16:$D$105&gt;AVERAGE(B94,C94),GEKB!$D$16:$D$105)),GEKB!$D$16:$D$105),1))</f>
        <v>+III</v>
      </c>
      <c r="I94" s="9" t="str">
        <f t="array" ref="I94">INDEX(DA!$K$16:$K$35,IFERROR(MATCH(MIN(IF(DA!$D$16:$D$35&gt;AVERAGE(B94,C94),DA!$D$16:$D$35)),DA!$D$16:$D$35),1))</f>
        <v>NR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INDEX(STPH!$O$16:$O$35,IFERROR(MATCH(MIN(IF(STPH!$D$16:$D$35&gt;AVERAGE(B95,C95),STPH!$D$16:$D$35)),STPH!$D$16:$D$35),1))</f>
        <v>+III</v>
      </c>
      <c r="G95" s="9" t="str">
        <f t="array" ref="G95">INDEX(STBI!$O$16:$O$35,IFERROR(MATCH(MIN(IF(STBI!$D$16:$D$35&gt;AVERAGE(B95,C95),STBI!$D$16:$D$35)),STBI!$D$16:$D$35),1))</f>
        <v>+III</v>
      </c>
      <c r="H95" s="9" t="str">
        <f t="array" ref="H95">INDEX(GEKB!$K$16:$K$105,IFERROR(MATCH(MIN(IF(GEKB!$D$16:$D$105&gt;AVERAGE(B95,C95),GEKB!$D$16:$D$105)),GEKB!$D$16:$D$105),1))</f>
        <v>+III</v>
      </c>
      <c r="I95" s="9" t="str">
        <f t="array" ref="I95">INDEX(DA!$K$16:$K$35,IFERROR(MATCH(MIN(IF(DA!$D$16:$D$35&gt;AVERAGE(B95,C95),DA!$D$16:$D$35)),DA!$D$16:$D$35),1))</f>
        <v>NR</v>
      </c>
      <c r="J95" s="9" t="str">
        <f t="array" ref="J95">INDEX(STKWp!$K$16:$K$35,IFERROR(MATCH(MIN(IF(STKWp!$D$16:$D$35&gt;AVERAGE(B95,C95),STKWp!$D$16:$D$35)),STKWp!$D$16:$D$35),1))</f>
        <v>+III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INDEX(STPH!$O$16:$O$35,IFERROR(MATCH(MIN(IF(STPH!$D$16:$D$35&gt;AVERAGE(B96,C96),STPH!$D$16:$D$35)),STPH!$D$16:$D$35),1))</f>
        <v>+III</v>
      </c>
      <c r="G96" s="9" t="str">
        <f t="array" ref="G96">INDEX(STBI!$O$16:$O$35,IFERROR(MATCH(MIN(IF(STBI!$D$16:$D$35&gt;AVERAGE(B96,C96),STBI!$D$16:$D$35)),STBI!$D$16:$D$35),1))</f>
        <v>+III</v>
      </c>
      <c r="H96" s="9" t="str">
        <f t="array" ref="H96">INDEX(GEKB!$K$16:$K$105,IFERROR(MATCH(MIN(IF(GEKB!$D$16:$D$105&gt;AVERAGE(B96,C96),GEKB!$D$16:$D$105)),GEKB!$D$16:$D$105),1))</f>
        <v>+III</v>
      </c>
      <c r="I96" s="9" t="str">
        <f t="array" ref="I96">INDEX(DA!$K$16:$K$35,IFERROR(MATCH(MIN(IF(DA!$D$16:$D$35&gt;AVERAGE(B96,C96),DA!$D$16:$D$35)),DA!$D$16:$D$35),1))</f>
        <v>NR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INDEX(STPH!$O$16:$O$35,IFERROR(MATCH(MIN(IF(STPH!$D$16:$D$35&gt;AVERAGE(B97,C97),STPH!$D$16:$D$35)),STPH!$D$16:$D$35),1))</f>
        <v>+III</v>
      </c>
      <c r="G97" s="9" t="str">
        <f t="array" ref="G97">INDEX(STBI!$O$16:$O$35,IFERROR(MATCH(MIN(IF(STBI!$D$16:$D$35&gt;AVERAGE(B97,C97),STBI!$D$16:$D$35)),STBI!$D$16:$D$35),1))</f>
        <v>+III</v>
      </c>
      <c r="H97" s="9" t="str">
        <f t="array" ref="H97">INDEX(GEKB!$K$16:$K$105,IFERROR(MATCH(MIN(IF(GEKB!$D$16:$D$105&gt;AVERAGE(B97,C97),GEKB!$D$16:$D$105)),GEKB!$D$16:$D$105),1))</f>
        <v>+III</v>
      </c>
      <c r="I97" s="9" t="str">
        <f t="array" ref="I97">INDEX(DA!$K$16:$K$35,IFERROR(MATCH(MIN(IF(DA!$D$16:$D$35&gt;AVERAGE(B97,C97),DA!$D$16:$D$35)),DA!$D$16:$D$35),1))</f>
        <v>NR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INDEX(STPH!$O$16:$O$35,IFERROR(MATCH(MIN(IF(STPH!$D$16:$D$35&gt;AVERAGE(B98,C98),STPH!$D$16:$D$35)),STPH!$D$16:$D$35),1))</f>
        <v>+III</v>
      </c>
      <c r="G98" s="9" t="str">
        <f t="array" ref="G98">INDEX(STBI!$O$16:$O$35,IFERROR(MATCH(MIN(IF(STBI!$D$16:$D$35&gt;AVERAGE(B98,C98),STBI!$D$16:$D$35)),STBI!$D$16:$D$35),1))</f>
        <v>+III</v>
      </c>
      <c r="H98" s="9" t="str">
        <f t="array" ref="H98">INDEX(GEKB!$K$16:$K$105,IFERROR(MATCH(MIN(IF(GEKB!$D$16:$D$105&gt;AVERAGE(B98,C98),GEKB!$D$16:$D$105)),GEKB!$D$16:$D$105),1))</f>
        <v>+III</v>
      </c>
      <c r="I98" s="9" t="str">
        <f t="array" ref="I98">INDEX(DA!$K$16:$K$35,IFERROR(MATCH(MIN(IF(DA!$D$16:$D$35&gt;AVERAGE(B98,C98),DA!$D$16:$D$35)),DA!$D$16:$D$35),1))</f>
        <v>NR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INDEX(STPH!$O$16:$O$35,IFERROR(MATCH(MIN(IF(STPH!$D$16:$D$35&gt;AVERAGE(B99,C99),STPH!$D$16:$D$35)),STPH!$D$16:$D$35),1))</f>
        <v>+III</v>
      </c>
      <c r="G99" s="9" t="str">
        <f t="array" ref="G99">INDEX(STBI!$O$16:$O$35,IFERROR(MATCH(MIN(IF(STBI!$D$16:$D$35&gt;AVERAGE(B99,C99),STBI!$D$16:$D$35)),STBI!$D$16:$D$35),1))</f>
        <v>+III</v>
      </c>
      <c r="H99" s="9" t="str">
        <f t="array" ref="H99">INDEX(GEKB!$K$16:$K$105,IFERROR(MATCH(MIN(IF(GEKB!$D$16:$D$105&gt;AVERAGE(B99,C99),GEKB!$D$16:$D$105)),GEKB!$D$16:$D$105),1))</f>
        <v>+III</v>
      </c>
      <c r="I99" s="9" t="str">
        <f t="array" ref="I99">INDEX(DA!$K$16:$K$35,IFERROR(MATCH(MIN(IF(DA!$D$16:$D$35&gt;AVERAGE(B99,C99),DA!$D$16:$D$35)),DA!$D$16:$D$35),1))</f>
        <v>NR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INDEX(STPH!$O$16:$O$35,IFERROR(MATCH(MIN(IF(STPH!$D$16:$D$35&gt;AVERAGE(B100,C100),STPH!$D$16:$D$35)),STPH!$D$16:$D$35),1))</f>
        <v>+III</v>
      </c>
      <c r="G100" s="9" t="str">
        <f t="array" ref="G100">INDEX(STBI!$O$16:$O$35,IFERROR(MATCH(MIN(IF(STBI!$D$16:$D$35&gt;AVERAGE(B100,C100),STBI!$D$16:$D$35)),STBI!$D$16:$D$35),1))</f>
        <v>+III</v>
      </c>
      <c r="H100" s="9" t="str">
        <f t="array" ref="H100">INDEX(GEKB!$K$16:$K$105,IFERROR(MATCH(MIN(IF(GEKB!$D$16:$D$105&gt;AVERAGE(B100,C100),GEKB!$D$16:$D$105)),GEKB!$D$16:$D$105),1))</f>
        <v>+III</v>
      </c>
      <c r="I100" s="9" t="str">
        <f t="array" ref="I100">INDEX(DA!$K$16:$K$35,IFERROR(MATCH(MIN(IF(DA!$D$16:$D$35&gt;AVERAGE(B100,C100),DA!$D$16:$D$35)),DA!$D$16:$D$35),1))</f>
        <v>NR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2023-03-01T09:09:24Z</dcterms:modified>
</cp:coreProperties>
</file>