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0216337B-77EA-4B04-BBB1-1EE8A8EC92B5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N15" i="7"/>
  <c r="L15" i="7"/>
  <c r="D2" i="7" s="1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0" i="7" l="1"/>
  <c r="L10" i="7"/>
  <c r="M11" i="7"/>
  <c r="L11" i="7"/>
  <c r="O7" i="7"/>
  <c r="N7" i="7"/>
  <c r="M12" i="7"/>
  <c r="L12" i="7"/>
  <c r="O12" i="7"/>
  <c r="N12" i="7"/>
  <c r="M7" i="7"/>
  <c r="L7" i="7"/>
  <c r="O11" i="7"/>
  <c r="N11" i="7"/>
  <c r="M13" i="7"/>
  <c r="L13" i="7"/>
  <c r="O10" i="7"/>
  <c r="N10" i="7"/>
  <c r="M8" i="7"/>
  <c r="L8" i="7"/>
  <c r="O8" i="7"/>
  <c r="N8" i="7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6" i="5"/>
  <c r="C11" i="3"/>
  <c r="C10" i="3"/>
  <c r="C9" i="3"/>
  <c r="C8" i="3"/>
  <c r="C11" i="2"/>
  <c r="C10" i="2"/>
  <c r="C9" i="2"/>
  <c r="C8" i="2"/>
  <c r="W16" i="14" l="1"/>
  <c r="X16" i="14"/>
  <c r="W17" i="14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X15" i="14"/>
  <c r="W15" i="14"/>
  <c r="C6" i="14"/>
  <c r="C7" i="14"/>
  <c r="W16" i="10"/>
  <c r="X16" i="10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X15" i="10"/>
  <c r="W15" i="10"/>
  <c r="C7" i="10"/>
  <c r="C6" i="10"/>
  <c r="X15" i="6"/>
  <c r="W15" i="6"/>
  <c r="C7" i="6"/>
  <c r="C6" i="6"/>
  <c r="T15" i="5"/>
  <c r="C7" i="5"/>
  <c r="X15" i="5"/>
  <c r="W15" i="5"/>
  <c r="AA16" i="3" l="1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B15" i="3"/>
  <c r="AA15" i="3"/>
  <c r="AB16" i="2"/>
  <c r="AB17" i="2"/>
  <c r="AB18" i="2"/>
  <c r="AB19" i="2"/>
  <c r="AB20" i="2"/>
  <c r="AB21" i="2"/>
  <c r="AB22" i="2"/>
  <c r="AB23" i="2"/>
  <c r="AB24" i="2"/>
  <c r="AB25" i="2"/>
  <c r="AB26" i="2"/>
  <c r="AB15" i="2"/>
  <c r="AA16" i="2"/>
  <c r="AA17" i="2"/>
  <c r="AA18" i="2"/>
  <c r="AA19" i="2"/>
  <c r="AA20" i="2"/>
  <c r="AA21" i="2"/>
  <c r="AA22" i="2"/>
  <c r="AA23" i="2"/>
  <c r="AA24" i="2"/>
  <c r="AA25" i="2"/>
  <c r="AA26" i="2"/>
  <c r="AA15" i="2"/>
  <c r="C7" i="2" l="1"/>
  <c r="C6" i="2"/>
  <c r="Z26" i="2" l="1"/>
  <c r="Z25" i="2"/>
  <c r="Z24" i="2"/>
  <c r="Y24" i="2"/>
  <c r="Z23" i="2"/>
  <c r="Z22" i="2"/>
  <c r="O22" i="2" s="1"/>
  <c r="Y22" i="2"/>
  <c r="Z21" i="2"/>
  <c r="O21" i="2" s="1"/>
  <c r="Y21" i="2"/>
  <c r="Z20" i="2"/>
  <c r="Y20" i="2"/>
  <c r="Z19" i="2"/>
  <c r="Y19" i="2"/>
  <c r="Z18" i="2"/>
  <c r="Y18" i="2"/>
  <c r="Z17" i="2"/>
  <c r="Y17" i="2"/>
  <c r="Z16" i="2"/>
  <c r="Z15" i="2"/>
  <c r="Y15" i="2"/>
  <c r="X24" i="3"/>
  <c r="Z26" i="3"/>
  <c r="Y26" i="3"/>
  <c r="X26" i="3"/>
  <c r="Z25" i="3"/>
  <c r="Y25" i="3"/>
  <c r="X25" i="3"/>
  <c r="Z24" i="3"/>
  <c r="Y24" i="3"/>
  <c r="Z23" i="3"/>
  <c r="Y23" i="3"/>
  <c r="X23" i="3"/>
  <c r="O23" i="3" s="1"/>
  <c r="Z22" i="3"/>
  <c r="Y22" i="3"/>
  <c r="X22" i="3"/>
  <c r="Z21" i="3"/>
  <c r="Y21" i="3"/>
  <c r="X21" i="3"/>
  <c r="Z20" i="3"/>
  <c r="O20" i="3" s="1"/>
  <c r="Y20" i="3"/>
  <c r="X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X15" i="3"/>
  <c r="Y15" i="3"/>
  <c r="V15" i="5"/>
  <c r="U15" i="5"/>
  <c r="V15" i="6"/>
  <c r="K15" i="6" s="1"/>
  <c r="U15" i="6"/>
  <c r="K26" i="10"/>
  <c r="J26" i="10"/>
  <c r="J19" i="10"/>
  <c r="J18" i="10"/>
  <c r="V26" i="10"/>
  <c r="U26" i="10"/>
  <c r="V25" i="10"/>
  <c r="J25" i="10" s="1"/>
  <c r="U25" i="10"/>
  <c r="V24" i="10"/>
  <c r="U24" i="10"/>
  <c r="J24" i="10" s="1"/>
  <c r="V23" i="10"/>
  <c r="J23" i="10" s="1"/>
  <c r="U23" i="10"/>
  <c r="V22" i="10"/>
  <c r="U22" i="10"/>
  <c r="J22" i="10" s="1"/>
  <c r="V21" i="10"/>
  <c r="J21" i="10" s="1"/>
  <c r="U21" i="10"/>
  <c r="V20" i="10"/>
  <c r="J20" i="10" s="1"/>
  <c r="U20" i="10"/>
  <c r="V19" i="10"/>
  <c r="U19" i="10"/>
  <c r="V18" i="10"/>
  <c r="U18" i="10"/>
  <c r="V17" i="10"/>
  <c r="J17" i="10" s="1"/>
  <c r="U17" i="10"/>
  <c r="V16" i="10"/>
  <c r="U16" i="10"/>
  <c r="J16" i="10" s="1"/>
  <c r="V15" i="10"/>
  <c r="K15" i="10" s="1"/>
  <c r="U15" i="10"/>
  <c r="J15" i="10" s="1"/>
  <c r="T15" i="10"/>
  <c r="T16" i="10"/>
  <c r="T17" i="10"/>
  <c r="T18" i="10"/>
  <c r="T19" i="10"/>
  <c r="T20" i="10"/>
  <c r="T21" i="10"/>
  <c r="T22" i="10"/>
  <c r="T23" i="10"/>
  <c r="T24" i="10"/>
  <c r="T25" i="10"/>
  <c r="T26" i="10"/>
  <c r="J25" i="14"/>
  <c r="J21" i="14"/>
  <c r="K20" i="14"/>
  <c r="J20" i="14"/>
  <c r="K15" i="14"/>
  <c r="J15" i="14"/>
  <c r="V26" i="14"/>
  <c r="J26" i="14" s="1"/>
  <c r="U26" i="14"/>
  <c r="T26" i="14"/>
  <c r="V25" i="14"/>
  <c r="U25" i="14"/>
  <c r="T25" i="14"/>
  <c r="V24" i="14"/>
  <c r="J24" i="14" s="1"/>
  <c r="U24" i="14"/>
  <c r="T24" i="14"/>
  <c r="V23" i="14"/>
  <c r="J23" i="14" s="1"/>
  <c r="U23" i="14"/>
  <c r="K23" i="14" s="1"/>
  <c r="T23" i="14"/>
  <c r="V22" i="14"/>
  <c r="J22" i="14" s="1"/>
  <c r="U22" i="14"/>
  <c r="T22" i="14"/>
  <c r="V21" i="14"/>
  <c r="K21" i="14" s="1"/>
  <c r="U21" i="14"/>
  <c r="T21" i="14"/>
  <c r="V20" i="14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J16" i="14" s="1"/>
  <c r="U16" i="14"/>
  <c r="T16" i="14"/>
  <c r="V15" i="14"/>
  <c r="U15" i="14"/>
  <c r="T15" i="14"/>
  <c r="J24" i="9"/>
  <c r="V26" i="9"/>
  <c r="V25" i="9"/>
  <c r="V24" i="9"/>
  <c r="V23" i="9"/>
  <c r="J23" i="9" s="1"/>
  <c r="V22" i="9"/>
  <c r="J22" i="9" s="1"/>
  <c r="V21" i="9"/>
  <c r="V20" i="9"/>
  <c r="V19" i="9"/>
  <c r="J19" i="9" s="1"/>
  <c r="V18" i="9"/>
  <c r="K18" i="9" s="1"/>
  <c r="V17" i="9"/>
  <c r="V16" i="9"/>
  <c r="J16" i="9" s="1"/>
  <c r="V15" i="9"/>
  <c r="U26" i="9"/>
  <c r="J26" i="9" s="1"/>
  <c r="U25" i="9"/>
  <c r="U24" i="9"/>
  <c r="U23" i="9"/>
  <c r="U22" i="9"/>
  <c r="U21" i="9"/>
  <c r="U20" i="9"/>
  <c r="J20" i="9" s="1"/>
  <c r="U19" i="9"/>
  <c r="U18" i="9"/>
  <c r="U17" i="9"/>
  <c r="U16" i="9"/>
  <c r="U15" i="9"/>
  <c r="T15" i="9"/>
  <c r="J15" i="9" l="1"/>
  <c r="K19" i="9"/>
  <c r="J17" i="9"/>
  <c r="J25" i="9"/>
  <c r="J21" i="9"/>
  <c r="J18" i="9"/>
  <c r="J15" i="6"/>
  <c r="K15" i="5"/>
  <c r="J15" i="5"/>
  <c r="L15" i="2"/>
  <c r="N15" i="2" s="1"/>
  <c r="M15" i="2"/>
  <c r="M19" i="2"/>
  <c r="L19" i="2"/>
  <c r="N19" i="2" s="1"/>
  <c r="O15" i="2"/>
  <c r="L20" i="3"/>
  <c r="M20" i="3"/>
  <c r="M23" i="3"/>
  <c r="L23" i="3"/>
  <c r="M26" i="3"/>
  <c r="L26" i="3"/>
  <c r="L20" i="2"/>
  <c r="M20" i="2"/>
  <c r="L24" i="2"/>
  <c r="M24" i="2"/>
  <c r="M19" i="3"/>
  <c r="L19" i="3"/>
  <c r="K16" i="14"/>
  <c r="M17" i="3"/>
  <c r="L17" i="3"/>
  <c r="K15" i="9"/>
  <c r="M15" i="3"/>
  <c r="L15" i="3"/>
  <c r="M18" i="3"/>
  <c r="L18" i="3"/>
  <c r="O18" i="3"/>
  <c r="M21" i="3"/>
  <c r="L21" i="3"/>
  <c r="M24" i="3"/>
  <c r="L24" i="3"/>
  <c r="M17" i="2"/>
  <c r="L17" i="2"/>
  <c r="N17" i="2" s="1"/>
  <c r="M21" i="2"/>
  <c r="L21" i="2"/>
  <c r="L16" i="3"/>
  <c r="M16" i="3"/>
  <c r="M18" i="2"/>
  <c r="L18" i="2"/>
  <c r="N18" i="2" s="1"/>
  <c r="M22" i="2"/>
  <c r="L22" i="2"/>
  <c r="M22" i="3"/>
  <c r="L22" i="3"/>
  <c r="M25" i="3"/>
  <c r="L25" i="3"/>
  <c r="O20" i="2"/>
  <c r="O26" i="14"/>
  <c r="P26" i="14" s="1"/>
  <c r="M26" i="14"/>
  <c r="N26" i="14" s="1"/>
  <c r="O25" i="14"/>
  <c r="P25" i="14" s="1"/>
  <c r="M25" i="14"/>
  <c r="N25" i="14" s="1"/>
  <c r="O24" i="14"/>
  <c r="P24" i="14" s="1"/>
  <c r="M24" i="14"/>
  <c r="N24" i="14" s="1"/>
  <c r="P23" i="14"/>
  <c r="O23" i="14"/>
  <c r="N23" i="14"/>
  <c r="M23" i="14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O16" i="14"/>
  <c r="P16" i="14" s="1"/>
  <c r="M16" i="14"/>
  <c r="N16" i="14" s="1"/>
  <c r="N22" i="2" l="1"/>
  <c r="N21" i="2"/>
  <c r="N24" i="2"/>
  <c r="N20" i="2"/>
  <c r="F3" i="8" a="1"/>
  <c r="F3" i="8" s="1"/>
  <c r="L3" i="8" a="1"/>
  <c r="L3" i="8" s="1"/>
  <c r="E16" i="13" l="1"/>
  <c r="E15" i="13"/>
  <c r="E14" i="13"/>
  <c r="E13" i="13"/>
  <c r="H26" i="2" l="1"/>
  <c r="Y26" i="2" s="1"/>
  <c r="H25" i="2"/>
  <c r="Y25" i="2" s="1"/>
  <c r="H24" i="2"/>
  <c r="H23" i="2"/>
  <c r="Y23" i="2" s="1"/>
  <c r="H16" i="2"/>
  <c r="Y16" i="2" s="1"/>
  <c r="H18" i="2"/>
  <c r="H22" i="3"/>
  <c r="H25" i="3"/>
  <c r="H26" i="3"/>
  <c r="H21" i="3"/>
  <c r="B4" i="13"/>
  <c r="L26" i="2" l="1"/>
  <c r="N26" i="2" s="1"/>
  <c r="M26" i="2"/>
  <c r="L16" i="2"/>
  <c r="M16" i="2"/>
  <c r="M23" i="2"/>
  <c r="L23" i="2"/>
  <c r="N23" i="2" s="1"/>
  <c r="E17" i="13"/>
  <c r="E18" i="13"/>
  <c r="E7" i="13"/>
  <c r="L25" i="2"/>
  <c r="N25" i="2" s="1"/>
  <c r="M25" i="2"/>
  <c r="O15" i="14"/>
  <c r="P15" i="14" s="1"/>
  <c r="M15" i="14"/>
  <c r="N15" i="14" s="1"/>
  <c r="M17" i="9"/>
  <c r="W17" i="9" s="1"/>
  <c r="N17" i="9"/>
  <c r="X17" i="9" s="1"/>
  <c r="O17" i="9"/>
  <c r="P17" i="9" s="1"/>
  <c r="T17" i="9"/>
  <c r="M18" i="9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O17" i="10"/>
  <c r="O23" i="10"/>
  <c r="M25" i="10"/>
  <c r="M17" i="10"/>
  <c r="M21" i="10"/>
  <c r="O21" i="10"/>
  <c r="M24" i="10"/>
  <c r="N24" i="10" s="1"/>
  <c r="O24" i="10"/>
  <c r="P24" i="10" s="1"/>
  <c r="M26" i="10"/>
  <c r="N26" i="10" s="1"/>
  <c r="O26" i="10"/>
  <c r="P26" i="10" s="1"/>
  <c r="N20" i="9" l="1"/>
  <c r="X20" i="9" s="1"/>
  <c r="W20" i="9"/>
  <c r="N24" i="9"/>
  <c r="X24" i="9" s="1"/>
  <c r="W24" i="9"/>
  <c r="N21" i="9"/>
  <c r="X21" i="9" s="1"/>
  <c r="W21" i="9"/>
  <c r="N25" i="9"/>
  <c r="X25" i="9" s="1"/>
  <c r="W25" i="9"/>
  <c r="N18" i="9"/>
  <c r="X18" i="9" s="1"/>
  <c r="W18" i="9"/>
  <c r="N22" i="9"/>
  <c r="X22" i="9" s="1"/>
  <c r="W22" i="9"/>
  <c r="N19" i="9"/>
  <c r="X19" i="9" s="1"/>
  <c r="W19" i="9"/>
  <c r="N26" i="9"/>
  <c r="X26" i="9" s="1"/>
  <c r="W26" i="9"/>
  <c r="N23" i="9"/>
  <c r="X23" i="9" s="1"/>
  <c r="W23" i="9"/>
  <c r="Q18" i="14" a="1"/>
  <c r="Q18" i="14" s="1"/>
  <c r="R18" i="14" s="1"/>
  <c r="S18" i="14" s="1"/>
  <c r="K18" i="14" s="1"/>
  <c r="Q16" i="14" a="1"/>
  <c r="Q16" i="14" s="1"/>
  <c r="R16" i="14" s="1"/>
  <c r="S16" i="14" s="1"/>
  <c r="Q22" i="9" a="1"/>
  <c r="Q22" i="9" s="1"/>
  <c r="R22" i="9" s="1"/>
  <c r="Q25" i="10" a="1"/>
  <c r="Q25" i="10" s="1"/>
  <c r="R25" i="10" s="1"/>
  <c r="Q20" i="10" a="1"/>
  <c r="Q20" i="10" s="1"/>
  <c r="R20" i="10" s="1"/>
  <c r="Q25" i="9" a="1"/>
  <c r="Q25" i="9" s="1"/>
  <c r="R25" i="9" s="1"/>
  <c r="Q22" i="10" a="1"/>
  <c r="Q22" i="10" s="1"/>
  <c r="R22" i="10" s="1"/>
  <c r="Q15" i="14" a="1"/>
  <c r="Q15" i="14" s="1"/>
  <c r="R15" i="14" s="1"/>
  <c r="Q21" i="14" a="1"/>
  <c r="Q21" i="14" s="1"/>
  <c r="R21" i="14" s="1"/>
  <c r="S21" i="14" s="1"/>
  <c r="Q21" i="9" a="1"/>
  <c r="Q21" i="9" s="1"/>
  <c r="R21" i="9" s="1"/>
  <c r="Q19" i="10" a="1"/>
  <c r="Q19" i="10" s="1"/>
  <c r="R19" i="10" s="1"/>
  <c r="Q18" i="10" a="1"/>
  <c r="Q18" i="10" s="1"/>
  <c r="R18" i="10" s="1"/>
  <c r="Q17" i="9" a="1"/>
  <c r="Q17" i="9" s="1"/>
  <c r="R17" i="9" s="1"/>
  <c r="Q16" i="9" a="1"/>
  <c r="Q16" i="9" s="1"/>
  <c r="R16" i="9" s="1"/>
  <c r="Q21" i="10" a="1"/>
  <c r="Q21" i="10" s="1"/>
  <c r="R21" i="10" s="1"/>
  <c r="Q25" i="14" a="1"/>
  <c r="Q25" i="14" s="1"/>
  <c r="R25" i="14" s="1"/>
  <c r="S25" i="14" s="1"/>
  <c r="K25" i="14" s="1"/>
  <c r="Q26" i="14" a="1"/>
  <c r="Q26" i="14" s="1"/>
  <c r="R26" i="14" s="1"/>
  <c r="S26" i="14" s="1"/>
  <c r="K26" i="14" s="1"/>
  <c r="Q20" i="9" a="1"/>
  <c r="Q20" i="9" s="1"/>
  <c r="R20" i="9" s="1"/>
  <c r="Q17" i="10" a="1"/>
  <c r="Q17" i="10" s="1"/>
  <c r="R17" i="10" s="1"/>
  <c r="Q16" i="10" a="1"/>
  <c r="Q16" i="10" s="1"/>
  <c r="R16" i="10" s="1"/>
  <c r="Q24" i="9" a="1"/>
  <c r="Q24" i="9" s="1"/>
  <c r="R24" i="9" s="1"/>
  <c r="Q15" i="9" a="1"/>
  <c r="Q15" i="9" s="1"/>
  <c r="R15" i="9" s="1"/>
  <c r="Q20" i="14" a="1"/>
  <c r="Q20" i="14" s="1"/>
  <c r="R20" i="14" s="1"/>
  <c r="S20" i="14" s="1"/>
  <c r="Q23" i="14" a="1"/>
  <c r="Q23" i="14" s="1"/>
  <c r="R23" i="14" s="1"/>
  <c r="S23" i="14" s="1"/>
  <c r="Q19" i="9" a="1"/>
  <c r="Q19" i="9" s="1"/>
  <c r="R19" i="9" s="1"/>
  <c r="Q26" i="10" a="1"/>
  <c r="Q26" i="10" s="1"/>
  <c r="R26" i="10" s="1"/>
  <c r="Q15" i="10" a="1"/>
  <c r="Q15" i="10" s="1"/>
  <c r="R15" i="10" s="1"/>
  <c r="Q17" i="14" a="1"/>
  <c r="Q17" i="14" s="1"/>
  <c r="R17" i="14" s="1"/>
  <c r="S17" i="14" s="1"/>
  <c r="K17" i="14" s="1"/>
  <c r="Q19" i="14" a="1"/>
  <c r="Q19" i="14" s="1"/>
  <c r="R19" i="14" s="1"/>
  <c r="S19" i="14" s="1"/>
  <c r="K19" i="14" s="1"/>
  <c r="Q24" i="14" a="1"/>
  <c r="Q24" i="14" s="1"/>
  <c r="R24" i="14" s="1"/>
  <c r="S24" i="14" s="1"/>
  <c r="K24" i="14" s="1"/>
  <c r="Q26" i="9" a="1"/>
  <c r="Q26" i="9" s="1"/>
  <c r="R26" i="9" s="1"/>
  <c r="Q18" i="9" a="1"/>
  <c r="Q18" i="9" s="1"/>
  <c r="R18" i="9" s="1"/>
  <c r="Q24" i="10" a="1"/>
  <c r="Q24" i="10" s="1"/>
  <c r="R24" i="10" s="1"/>
  <c r="Q22" i="14" a="1"/>
  <c r="Q22" i="14" s="1"/>
  <c r="R22" i="14" s="1"/>
  <c r="S22" i="14" s="1"/>
  <c r="K22" i="14" s="1"/>
  <c r="Q23" i="10" a="1"/>
  <c r="Q23" i="10" s="1"/>
  <c r="R23" i="10" s="1"/>
  <c r="Q23" i="9" a="1"/>
  <c r="Q23" i="9" s="1"/>
  <c r="R23" i="9" s="1"/>
  <c r="U26" i="3" a="1"/>
  <c r="U26" i="3" s="1"/>
  <c r="V26" i="3" s="1"/>
  <c r="U17" i="3" a="1"/>
  <c r="U17" i="3" s="1"/>
  <c r="V17" i="3" s="1"/>
  <c r="U22" i="2" a="1"/>
  <c r="U22" i="2" s="1"/>
  <c r="V22" i="2" s="1"/>
  <c r="U25" i="3" a="1"/>
  <c r="U25" i="3" s="1"/>
  <c r="V25" i="3" s="1"/>
  <c r="U16" i="3" a="1"/>
  <c r="U16" i="3" s="1"/>
  <c r="V16" i="3" s="1"/>
  <c r="U21" i="2" a="1"/>
  <c r="U21" i="2" s="1"/>
  <c r="V21" i="2" s="1"/>
  <c r="U22" i="3" a="1"/>
  <c r="U22" i="3" s="1"/>
  <c r="V22" i="3" s="1"/>
  <c r="U19" i="2" a="1"/>
  <c r="U19" i="2" s="1"/>
  <c r="V19" i="2" s="1"/>
  <c r="U18" i="3" a="1"/>
  <c r="U18" i="3" s="1"/>
  <c r="V18" i="3" s="1"/>
  <c r="U23" i="3" a="1"/>
  <c r="U23" i="3" s="1"/>
  <c r="V23" i="3" s="1"/>
  <c r="U15" i="3" a="1"/>
  <c r="U15" i="3" s="1"/>
  <c r="V15" i="3" s="1"/>
  <c r="U20" i="2" a="1"/>
  <c r="U20" i="2" s="1"/>
  <c r="V20" i="2" s="1"/>
  <c r="U24" i="2" a="1"/>
  <c r="U24" i="2" s="1"/>
  <c r="V24" i="2" s="1"/>
  <c r="U15" i="2" a="1"/>
  <c r="U15" i="2" s="1"/>
  <c r="V15" i="2" s="1"/>
  <c r="U21" i="3" a="1"/>
  <c r="U21" i="3" s="1"/>
  <c r="V21" i="3" s="1"/>
  <c r="U18" i="2" a="1"/>
  <c r="U18" i="2" s="1"/>
  <c r="V18" i="2" s="1"/>
  <c r="U20" i="3" a="1"/>
  <c r="U20" i="3" s="1"/>
  <c r="V20" i="3" s="1"/>
  <c r="U17" i="2" a="1"/>
  <c r="U17" i="2" s="1"/>
  <c r="V17" i="2" s="1"/>
  <c r="U24" i="3" a="1"/>
  <c r="U24" i="3" s="1"/>
  <c r="V24" i="3" s="1"/>
  <c r="U19" i="3" a="1"/>
  <c r="U19" i="3" s="1"/>
  <c r="V19" i="3" s="1"/>
  <c r="U23" i="2" a="1"/>
  <c r="U23" i="2" s="1"/>
  <c r="V23" i="2" s="1"/>
  <c r="U16" i="2" a="1"/>
  <c r="U16" i="2" s="1"/>
  <c r="V16" i="2" s="1"/>
  <c r="U25" i="2" a="1"/>
  <c r="U25" i="2" s="1"/>
  <c r="V25" i="2" s="1"/>
  <c r="N16" i="2"/>
  <c r="U26" i="2" a="1"/>
  <c r="U26" i="2" s="1"/>
  <c r="V26" i="2" s="1"/>
  <c r="O25" i="10"/>
  <c r="P25" i="10" s="1"/>
  <c r="M23" i="10"/>
  <c r="N23" i="10" s="1"/>
  <c r="O19" i="10"/>
  <c r="P19" i="10" s="1"/>
  <c r="M19" i="10"/>
  <c r="N19" i="10" s="1"/>
  <c r="N25" i="10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9" l="1"/>
  <c r="O15" i="10"/>
  <c r="O15" i="6"/>
  <c r="T16" i="9"/>
  <c r="O16" i="9"/>
  <c r="M15" i="9"/>
  <c r="W15" i="9" l="1"/>
  <c r="O16" i="10"/>
  <c r="P16" i="10" s="1"/>
  <c r="P15" i="9"/>
  <c r="M16" i="9"/>
  <c r="W16" i="9" s="1"/>
  <c r="P16" i="9"/>
  <c r="N15" i="9"/>
  <c r="M16" i="10"/>
  <c r="N16" i="10" s="1"/>
  <c r="M15" i="10"/>
  <c r="N15" i="10" s="1"/>
  <c r="P15" i="10"/>
  <c r="O15" i="5"/>
  <c r="X15" i="9" l="1"/>
  <c r="C6" i="9"/>
  <c r="C12" i="7"/>
  <c r="N16" i="9"/>
  <c r="D11" i="7"/>
  <c r="C11" i="7"/>
  <c r="T15" i="6"/>
  <c r="P15" i="6"/>
  <c r="M15" i="6"/>
  <c r="P15" i="5"/>
  <c r="S23" i="3"/>
  <c r="Q20" i="3"/>
  <c r="R20" i="3" s="1"/>
  <c r="S20" i="3"/>
  <c r="S19" i="3"/>
  <c r="S18" i="3"/>
  <c r="S17" i="3"/>
  <c r="Q16" i="3"/>
  <c r="X24" i="2"/>
  <c r="X23" i="2"/>
  <c r="X20" i="2"/>
  <c r="X19" i="2"/>
  <c r="X18" i="2"/>
  <c r="O18" i="2" s="1"/>
  <c r="X17" i="2"/>
  <c r="X16" i="2"/>
  <c r="X16" i="9" l="1"/>
  <c r="C7" i="9"/>
  <c r="D12" i="7" s="1"/>
  <c r="N16" i="3"/>
  <c r="S16" i="3"/>
  <c r="R16" i="3"/>
  <c r="T20" i="3"/>
  <c r="E4" i="13"/>
  <c r="F5" i="13" s="1"/>
  <c r="E6" i="13"/>
  <c r="F7" i="13" s="1"/>
  <c r="F8" i="13"/>
  <c r="E5" i="13"/>
  <c r="F6" i="13" s="1"/>
  <c r="C10" i="7"/>
  <c r="N15" i="6"/>
  <c r="M15" i="5"/>
  <c r="Q26" i="3"/>
  <c r="R26" i="3" s="1"/>
  <c r="T23" i="3"/>
  <c r="T17" i="3"/>
  <c r="T18" i="3"/>
  <c r="Q15" i="3"/>
  <c r="T19" i="3"/>
  <c r="S22" i="3"/>
  <c r="T16" i="3"/>
  <c r="N20" i="3"/>
  <c r="S21" i="3"/>
  <c r="Q24" i="3"/>
  <c r="R24" i="3" s="1"/>
  <c r="S15" i="3"/>
  <c r="S16" i="2"/>
  <c r="N15" i="5" l="1"/>
  <c r="S24" i="10"/>
  <c r="K24" i="10" s="1"/>
  <c r="S15" i="14"/>
  <c r="S17" i="9"/>
  <c r="K17" i="9" s="1"/>
  <c r="S23" i="9"/>
  <c r="K23" i="9" s="1"/>
  <c r="S20" i="9"/>
  <c r="K20" i="9" s="1"/>
  <c r="S26" i="10"/>
  <c r="S19" i="9"/>
  <c r="S22" i="9"/>
  <c r="K22" i="9" s="1"/>
  <c r="S26" i="9"/>
  <c r="K26" i="9" s="1"/>
  <c r="S17" i="10"/>
  <c r="K17" i="10" s="1"/>
  <c r="S24" i="9"/>
  <c r="K24" i="9" s="1"/>
  <c r="S25" i="9"/>
  <c r="K25" i="9" s="1"/>
  <c r="S25" i="10"/>
  <c r="K25" i="10" s="1"/>
  <c r="S18" i="10"/>
  <c r="K18" i="10" s="1"/>
  <c r="S18" i="9"/>
  <c r="S21" i="9"/>
  <c r="K21" i="9" s="1"/>
  <c r="S21" i="10"/>
  <c r="K21" i="10" s="1"/>
  <c r="S22" i="10"/>
  <c r="K22" i="10" s="1"/>
  <c r="S23" i="10"/>
  <c r="K23" i="10" s="1"/>
  <c r="S20" i="10"/>
  <c r="K20" i="10" s="1"/>
  <c r="S19" i="10"/>
  <c r="K19" i="10" s="1"/>
  <c r="S15" i="10"/>
  <c r="J3" i="8" s="1" a="1"/>
  <c r="J3" i="8" s="1"/>
  <c r="S15" i="9"/>
  <c r="S16" i="9"/>
  <c r="K16" i="9" s="1"/>
  <c r="S16" i="10"/>
  <c r="K16" i="10" s="1"/>
  <c r="S24" i="3"/>
  <c r="T24" i="3" s="1"/>
  <c r="S26" i="3"/>
  <c r="T26" i="3" s="1"/>
  <c r="W15" i="3"/>
  <c r="O15" i="3" s="1"/>
  <c r="G3" i="8" s="1" a="1"/>
  <c r="G3" i="8" s="1"/>
  <c r="W16" i="3"/>
  <c r="O16" i="3" s="1"/>
  <c r="Q15" i="6" a="1"/>
  <c r="Q15" i="6" s="1"/>
  <c r="R15" i="6" s="1"/>
  <c r="S15" i="6" s="1"/>
  <c r="W20" i="3"/>
  <c r="W24" i="3"/>
  <c r="O24" i="3" s="1"/>
  <c r="D10" i="7"/>
  <c r="Q15" i="5" a="1"/>
  <c r="Q15" i="5" s="1"/>
  <c r="R15" i="5" s="1"/>
  <c r="S15" i="5" s="1"/>
  <c r="N24" i="3"/>
  <c r="W26" i="3"/>
  <c r="O26" i="3" s="1"/>
  <c r="W25" i="3"/>
  <c r="O25" i="3" s="1"/>
  <c r="N26" i="3"/>
  <c r="Q18" i="3"/>
  <c r="R18" i="3" s="1"/>
  <c r="W18" i="3"/>
  <c r="N18" i="3"/>
  <c r="Q19" i="3"/>
  <c r="R19" i="3" s="1"/>
  <c r="W19" i="3"/>
  <c r="O19" i="3" s="1"/>
  <c r="W23" i="3"/>
  <c r="Q23" i="3"/>
  <c r="R23" i="3" s="1"/>
  <c r="Q17" i="3"/>
  <c r="R17" i="3" s="1"/>
  <c r="W17" i="3"/>
  <c r="O17" i="3" s="1"/>
  <c r="N19" i="3"/>
  <c r="N15" i="3"/>
  <c r="T15" i="3"/>
  <c r="R15" i="3"/>
  <c r="N21" i="3"/>
  <c r="T21" i="3"/>
  <c r="N23" i="3"/>
  <c r="W22" i="3"/>
  <c r="O22" i="3" s="1"/>
  <c r="Q22" i="3"/>
  <c r="R22" i="3" s="1"/>
  <c r="Q21" i="3"/>
  <c r="R21" i="3" s="1"/>
  <c r="W21" i="3"/>
  <c r="O21" i="3" s="1"/>
  <c r="N22" i="3"/>
  <c r="T22" i="3"/>
  <c r="N17" i="3"/>
  <c r="Q16" i="2"/>
  <c r="R16" i="2" s="1"/>
  <c r="T16" i="2"/>
  <c r="S23" i="2"/>
  <c r="S24" i="2"/>
  <c r="S17" i="2"/>
  <c r="S19" i="2"/>
  <c r="S20" i="2"/>
  <c r="S18" i="2"/>
  <c r="X25" i="2"/>
  <c r="X26" i="2"/>
  <c r="X15" i="2"/>
  <c r="X21" i="2"/>
  <c r="X22" i="2"/>
  <c r="C6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5" i="3"/>
  <c r="T25" i="3" s="1"/>
  <c r="W16" i="2"/>
  <c r="O16" i="2" s="1"/>
  <c r="D9" i="7"/>
  <c r="C9" i="7"/>
  <c r="N25" i="3"/>
  <c r="Q25" i="3"/>
  <c r="R25" i="3" s="1"/>
  <c r="C7" i="3" s="1"/>
  <c r="Q17" i="2"/>
  <c r="R17" i="2" s="1"/>
  <c r="Q23" i="2"/>
  <c r="R23" i="2" s="1"/>
  <c r="Q18" i="2"/>
  <c r="R18" i="2" s="1"/>
  <c r="Q24" i="2"/>
  <c r="R24" i="2" s="1"/>
  <c r="Q20" i="2"/>
  <c r="R20" i="2" s="1"/>
  <c r="Q19" i="2"/>
  <c r="R19" i="2" s="1"/>
  <c r="T19" i="2"/>
  <c r="T24" i="2"/>
  <c r="T17" i="2"/>
  <c r="T23" i="2"/>
  <c r="T18" i="2"/>
  <c r="T20" i="2"/>
  <c r="S25" i="2"/>
  <c r="S26" i="2"/>
  <c r="S22" i="2"/>
  <c r="S21" i="2"/>
  <c r="S15" i="2"/>
  <c r="C8" i="7" l="1"/>
  <c r="W20" i="2"/>
  <c r="D8" i="7"/>
  <c r="W17" i="2"/>
  <c r="O17" i="2" s="1"/>
  <c r="W24" i="2"/>
  <c r="O24" i="2" s="1"/>
  <c r="W19" i="2"/>
  <c r="O19" i="2" s="1"/>
  <c r="W18" i="2"/>
  <c r="W23" i="2"/>
  <c r="O23" i="2" s="1"/>
  <c r="Q22" i="2"/>
  <c r="R22" i="2" s="1"/>
  <c r="Q21" i="2"/>
  <c r="R21" i="2" s="1"/>
  <c r="Q26" i="2"/>
  <c r="R26" i="2" s="1"/>
  <c r="Q25" i="2"/>
  <c r="R25" i="2" s="1"/>
  <c r="Q15" i="2"/>
  <c r="T22" i="2"/>
  <c r="T26" i="2"/>
  <c r="T25" i="2"/>
  <c r="T21" i="2"/>
  <c r="T15" i="2"/>
  <c r="W25" i="2" l="1"/>
  <c r="O25" i="2" s="1"/>
  <c r="W21" i="2"/>
  <c r="W22" i="2"/>
  <c r="W26" i="2"/>
  <c r="O26" i="2" s="1"/>
  <c r="C7" i="7"/>
  <c r="R15" i="2"/>
  <c r="H13" i="8" l="1" a="1"/>
  <c r="H13" i="8" s="1"/>
  <c r="H14" i="8" a="1"/>
  <c r="H14" i="8" s="1"/>
  <c r="W15" i="2"/>
  <c r="D7" i="7"/>
  <c r="H3" i="7" s="1" a="1"/>
  <c r="H3" i="7" s="1"/>
  <c r="H2" i="7" l="1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I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<sst xmlns="http://schemas.openxmlformats.org/spreadsheetml/2006/main" count="621" uniqueCount="128">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</sst>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82</v>
      </c>
      <c r="C2" s="52" t="s">
        <v>85</v>
      </c>
      <c r="D2" s="52" t="s">
        <v>83</v>
      </c>
      <c r="E2" s="52" t="s">
        <v>93</v>
      </c>
      <c r="F2" s="53" t="s">
        <v>84</v>
      </c>
    </row>
    <row r="3" spans="2:6" x14ac:dyDescent="0.25">
      <c r="B3" s="8" t="s">
        <v>49</v>
      </c>
      <c r="C3" s="9" t="s">
        <v>68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69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86</v>
      </c>
      <c r="C5" s="9" t="s">
        <v>102</v>
      </c>
      <c r="D5" s="9" t="s">
        <v>21</v>
      </c>
      <c r="E5" s="9" t="s">
        <v>20</v>
      </c>
      <c r="F5" s="12" t="s">
        <v>95</v>
      </c>
    </row>
    <row r="6" spans="2:6" x14ac:dyDescent="0.25">
      <c r="B6" s="8" t="s">
        <v>91</v>
      </c>
      <c r="C6" s="9" t="s">
        <v>96</v>
      </c>
      <c r="D6" s="9" t="s">
        <v>20</v>
      </c>
      <c r="E6" s="9" t="s">
        <v>94</v>
      </c>
      <c r="F6" s="12" t="s">
        <v>21</v>
      </c>
    </row>
    <row r="7" spans="2:6" x14ac:dyDescent="0.25">
      <c r="B7" s="8" t="s">
        <v>87</v>
      </c>
      <c r="C7" s="9" t="s">
        <v>73</v>
      </c>
      <c r="D7" s="9" t="s">
        <v>20</v>
      </c>
      <c r="E7" s="9" t="s">
        <v>94</v>
      </c>
      <c r="F7" s="12" t="s">
        <v>21</v>
      </c>
    </row>
    <row r="8" spans="2:6" x14ac:dyDescent="0.25">
      <c r="B8" s="8" t="s">
        <v>88</v>
      </c>
      <c r="C8" s="9" t="s">
        <v>97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89</v>
      </c>
      <c r="C9" s="9" t="s">
        <v>72</v>
      </c>
      <c r="D9" s="9" t="s">
        <v>20</v>
      </c>
      <c r="E9" s="9" t="s">
        <v>94</v>
      </c>
      <c r="F9" s="12" t="s">
        <v>21</v>
      </c>
    </row>
    <row r="10" spans="2:6" x14ac:dyDescent="0.25">
      <c r="B10" s="8" t="s">
        <v>90</v>
      </c>
      <c r="C10" s="9" t="s">
        <v>92</v>
      </c>
      <c r="D10" s="9" t="s">
        <v>21</v>
      </c>
      <c r="E10" s="9" t="s">
        <v>94</v>
      </c>
      <c r="F10" s="12" t="s">
        <v>21</v>
      </c>
    </row>
    <row r="11" spans="2:6" x14ac:dyDescent="0.25">
      <c r="B11" s="8" t="s">
        <v>67</v>
      </c>
      <c r="C11" s="9" t="s">
        <v>71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98</v>
      </c>
      <c r="C12" s="14" t="s">
        <v>99</v>
      </c>
      <c r="D12" s="14" t="s">
        <v>21</v>
      </c>
      <c r="E12" s="14" t="s">
        <v>21</v>
      </c>
      <c r="F12" s="17" t="s">
        <v>95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106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107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101</v>
      </c>
    </row>
    <row r="12" spans="1:6" ht="15.75" thickBot="1" x14ac:dyDescent="0.3">
      <c r="D12" s="51" t="s">
        <v>100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6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3.0440911317815011E-3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2.6608200000000082E-3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3.0440911317815011E-3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5"/>
      <c r="H15" s="25"/>
      <c r="I15" s="3" t="s">
        <v>21</v>
      </c>
      <c r="J15" s="5"/>
      <c r="K15" s="25"/>
      <c r="L15" s="29">
        <f>IF($Z15=TRUE,0,IF($Y15=TRUE,0,IF($I15="Ja",IF(ISNUMBER(J15),J15,"-"),IF(ISNUMBER(G15),G15,"-"))))</f>
        <v>0</v>
      </c>
      <c r="M15" s="5">
        <f>IF($Z15=TRUE,0,IF($Y15=TRUE,0,IF($I15="Ja",IF(ISNUMBER(K15),K15,"-"),IF(ISNUMBER(H15),H15,"-"))))</f>
        <v>0</v>
      </c>
      <c r="N15" s="6">
        <f t="shared" ref="N15:N26" si="0">IF(ISNUMBER(L15),IF(M15=0,1,M15/L15),"-")</f>
        <v>1</v>
      </c>
      <c r="O15" s="30" t="str">
        <f t="shared" ref="O15:O26" si="1">IF($Z15=TRUE,"NR",IF($Y15=TRUE,"ND",IF($X15=TRUE,"D",W15)))</f>
        <v>ND</v>
      </c>
      <c r="Q15" s="31">
        <f t="shared" ref="Q15:Q26" si="2">IF(AND(F15="Geen faalkans",I15="Nee"),1,1-M15)</f>
        <v>1</v>
      </c>
      <c r="R15" s="10">
        <f>IF(M15="-",1,Q15)</f>
        <v>1</v>
      </c>
      <c r="S15" s="10">
        <f t="shared" ref="S15:S26" si="3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9" t="b">
        <f>IF($E15="Ja",IF($I15="Ja",NOT(ISNUMBER($J15)),FALSE),FALSE)</f>
        <v>0</v>
      </c>
      <c r="Y15" s="9" t="b">
        <f>IF($E15="Ja",IF($I15="Nee",OR(NOT(ISNUMBER($G15)),NOT(ISNUMBER($H15))),FALSE),FALSE)</f>
        <v>1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10">
        <v>0</v>
      </c>
      <c r="H16" s="26">
        <f t="shared" ref="H16" si="4">G16*3.66</f>
        <v>0</v>
      </c>
      <c r="I16" s="8" t="s">
        <v>21</v>
      </c>
      <c r="J16" s="10"/>
      <c r="K16" s="26"/>
      <c r="L16" s="31">
        <f t="shared" ref="L16:L26" si="5">IF($Z16=TRUE,0,IF($Y16=TRUE,0,IF($I16="Ja",IF(ISNUMBER(J16),J16,"-"),IF(ISNUMBER(G16),G16,"-"))))</f>
        <v>0</v>
      </c>
      <c r="M16" s="10">
        <f t="shared" ref="M16:M26" si="6">IF($Z16=TRUE,0,IF($Y16=TRUE,0,IF($I16="Ja",IF(ISNUMBER(K16),K16,"-"),IF(ISNUMBER(H16),H16,"-"))))</f>
        <v>0</v>
      </c>
      <c r="N16" s="11">
        <f t="shared" si="0"/>
        <v>1</v>
      </c>
      <c r="O16" s="32" t="str">
        <f t="shared" si="1"/>
        <v>+III</v>
      </c>
      <c r="Q16" s="31">
        <f t="shared" si="2"/>
        <v>1</v>
      </c>
      <c r="R16" s="10">
        <f t="shared" ref="R16:R26" si="7">IF(M16="-",1,Q16)</f>
        <v>1</v>
      </c>
      <c r="S16" s="10">
        <f t="shared" si="3"/>
        <v>0</v>
      </c>
      <c r="T16" s="10">
        <f t="shared" ref="T16:T26" si="8"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 t="shared" ref="X16:X26" si="9">IF($E16="Ja",IF($I16="Ja",NOT(ISNUMBER($J16)),FALSE),FALSE)</f>
        <v>0</v>
      </c>
      <c r="Y16" s="9" t="b">
        <f t="shared" ref="Y16:Y26" si="10">IF($E16="Ja",IF($I16="Nee",OR(NOT(ISNUMBER($G16)),NOT(ISNUMBER($H16))),FALSE),FALSE)</f>
        <v>0</v>
      </c>
      <c r="Z16" s="9" t="b">
        <f t="shared" ref="Z16:Z26" si="11">IF($E16="Nee",TRUE,FALSE)</f>
        <v>0</v>
      </c>
      <c r="AA16" s="10">
        <f t="shared" ref="AA16:AA26" si="12">1-Q16</f>
        <v>0</v>
      </c>
      <c r="AB16" s="26">
        <f t="shared" ref="AB16:AB26" si="13">1-R16</f>
        <v>0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10">
        <v>1</v>
      </c>
      <c r="H17" s="26">
        <v>1</v>
      </c>
      <c r="I17" s="8" t="s">
        <v>20</v>
      </c>
      <c r="J17" s="10">
        <v>0</v>
      </c>
      <c r="K17" s="26">
        <v>0</v>
      </c>
      <c r="L17" s="31">
        <f t="shared" si="5"/>
        <v>0</v>
      </c>
      <c r="M17" s="10">
        <f t="shared" si="6"/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si="7"/>
        <v>1</v>
      </c>
      <c r="S17" s="10">
        <f t="shared" si="3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si="9"/>
        <v>0</v>
      </c>
      <c r="Y17" s="9" t="b">
        <f t="shared" si="10"/>
        <v>0</v>
      </c>
      <c r="Z17" s="9" t="b">
        <f t="shared" si="11"/>
        <v>0</v>
      </c>
      <c r="AA17" s="10">
        <f t="shared" si="12"/>
        <v>0</v>
      </c>
      <c r="AB17" s="26">
        <f t="shared" si="13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26</v>
      </c>
      <c r="G18" s="10">
        <v>0.11</v>
      </c>
      <c r="H18" s="26">
        <f>G18*3.66</f>
        <v>0.40260000000000001</v>
      </c>
      <c r="I18" s="8" t="s">
        <v>20</v>
      </c>
      <c r="J18" s="10"/>
      <c r="K18" s="26"/>
      <c r="L18" s="31" t="str">
        <f t="shared" si="5"/>
        <v>-</v>
      </c>
      <c r="M18" s="10" t="str">
        <f t="shared" si="6"/>
        <v>-</v>
      </c>
      <c r="N18" s="11" t="str">
        <f t="shared" si="0"/>
        <v>-</v>
      </c>
      <c r="O18" s="32" t="str">
        <f t="shared" si="1"/>
        <v>D</v>
      </c>
      <c r="Q18" s="31" t="e">
        <f t="shared" si="2"/>
        <v>#VALUE!</v>
      </c>
      <c r="R18" s="10">
        <f t="shared" si="7"/>
        <v>1</v>
      </c>
      <c r="S18" s="10" t="e">
        <f t="shared" si="3"/>
        <v>#VALUE!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1</v>
      </c>
      <c r="Y18" s="9" t="b">
        <f t="shared" si="10"/>
        <v>0</v>
      </c>
      <c r="Z18" s="9" t="b">
        <f t="shared" si="11"/>
        <v>0</v>
      </c>
      <c r="AA18" s="10" t="e">
        <f t="shared" si="12"/>
        <v>#VALUE!</v>
      </c>
      <c r="AB18" s="26">
        <f t="shared" si="13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26</v>
      </c>
      <c r="G19" s="10">
        <v>1</v>
      </c>
      <c r="H19" s="26">
        <v>1</v>
      </c>
      <c r="I19" s="8" t="s">
        <v>20</v>
      </c>
      <c r="J19" s="10">
        <v>5.0000000000000004E-6</v>
      </c>
      <c r="K19" s="26">
        <v>1.8300000000000001E-5</v>
      </c>
      <c r="L19" s="31">
        <f t="shared" si="5"/>
        <v>5.0000000000000004E-6</v>
      </c>
      <c r="M19" s="10">
        <f t="shared" si="6"/>
        <v>1.8300000000000001E-5</v>
      </c>
      <c r="N19" s="11">
        <f t="shared" si="0"/>
        <v>3.6599999999999997</v>
      </c>
      <c r="O19" s="32" t="str">
        <f t="shared" si="1"/>
        <v>-I</v>
      </c>
      <c r="Q19" s="31">
        <f t="shared" si="2"/>
        <v>0.99998169999999997</v>
      </c>
      <c r="R19" s="10">
        <f t="shared" si="7"/>
        <v>0.99998169999999997</v>
      </c>
      <c r="S19" s="10">
        <f t="shared" si="3"/>
        <v>1.4450000000000002E-4</v>
      </c>
      <c r="T19" s="10">
        <f t="shared" si="8"/>
        <v>1.4450000000000002E-4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9" t="b">
        <f t="shared" si="9"/>
        <v>0</v>
      </c>
      <c r="Y19" s="9" t="b">
        <f t="shared" si="10"/>
        <v>0</v>
      </c>
      <c r="Z19" s="9" t="b">
        <f t="shared" si="11"/>
        <v>0</v>
      </c>
      <c r="AA19" s="10">
        <f t="shared" si="12"/>
        <v>1.8300000000026628E-5</v>
      </c>
      <c r="AB19" s="26">
        <f t="shared" si="13"/>
        <v>1.8300000000026628E-5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5"/>
        <v>0</v>
      </c>
      <c r="M20" s="10">
        <f t="shared" si="6"/>
        <v>0</v>
      </c>
      <c r="N20" s="11">
        <f t="shared" si="0"/>
        <v>1</v>
      </c>
      <c r="O20" s="32" t="str">
        <f t="shared" si="1"/>
        <v>NR</v>
      </c>
      <c r="Q20" s="31">
        <f t="shared" si="2"/>
        <v>1</v>
      </c>
      <c r="R20" s="10">
        <f t="shared" si="7"/>
        <v>1</v>
      </c>
      <c r="S20" s="10">
        <f t="shared" si="3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9" t="b">
        <f t="shared" si="9"/>
        <v>0</v>
      </c>
      <c r="Y20" s="9" t="b">
        <f t="shared" si="10"/>
        <v>0</v>
      </c>
      <c r="Z20" s="9" t="b">
        <f t="shared" si="11"/>
        <v>1</v>
      </c>
      <c r="AA20" s="10">
        <f t="shared" si="12"/>
        <v>0</v>
      </c>
      <c r="AB20" s="26">
        <f t="shared" si="13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10">
        <v>7.27E-4</v>
      </c>
      <c r="H23" s="26">
        <f t="shared" ref="H23:H26" si="14">G23*3.66</f>
        <v>2.6608199999999999E-3</v>
      </c>
      <c r="I23" s="8" t="s">
        <v>21</v>
      </c>
      <c r="J23" s="10"/>
      <c r="K23" s="26"/>
      <c r="L23" s="31">
        <f t="shared" si="5"/>
        <v>7.27E-4</v>
      </c>
      <c r="M23" s="10">
        <f t="shared" si="6"/>
        <v>2.6608199999999999E-3</v>
      </c>
      <c r="N23" s="11">
        <f t="shared" si="0"/>
        <v>3.66</v>
      </c>
      <c r="O23" s="32" t="str">
        <f t="shared" si="1"/>
        <v>-I</v>
      </c>
      <c r="Q23" s="31">
        <f t="shared" si="2"/>
        <v>0.99733917999999999</v>
      </c>
      <c r="R23" s="10">
        <f t="shared" si="7"/>
        <v>0.99733917999999999</v>
      </c>
      <c r="S23" s="10">
        <f t="shared" si="3"/>
        <v>2.1010299999999999E-2</v>
      </c>
      <c r="T23" s="10">
        <f t="shared" si="8"/>
        <v>2.1010299999999999E-2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duidingsklassen'!$E$13:$E$20,),1)</f>
        <v>5</v>
      </c>
      <c r="W23" s="9" t="str">
        <f>INDEX('Normen en duidingsklassen'!$D$13:$D$20,STPH!V23)</f>
        <v>-I</v>
      </c>
      <c r="X23" s="9" t="b">
        <f t="shared" si="9"/>
        <v>0</v>
      </c>
      <c r="Y23" s="9" t="b">
        <f t="shared" si="10"/>
        <v>0</v>
      </c>
      <c r="Z23" s="9" t="b">
        <f t="shared" si="11"/>
        <v>0</v>
      </c>
      <c r="AA23" s="10">
        <f t="shared" si="12"/>
        <v>2.6608200000000082E-3</v>
      </c>
      <c r="AB23" s="26">
        <f t="shared" si="13"/>
        <v>2.6608200000000082E-3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10">
        <v>7.2800000000000002E-4</v>
      </c>
      <c r="H24" s="26">
        <f t="shared" si="14"/>
        <v>2.6644800000000003E-3</v>
      </c>
      <c r="I24" s="8" t="s">
        <v>20</v>
      </c>
      <c r="J24" s="10">
        <v>0</v>
      </c>
      <c r="K24" s="26">
        <v>0</v>
      </c>
      <c r="L24" s="31">
        <f t="shared" si="5"/>
        <v>0</v>
      </c>
      <c r="M24" s="10">
        <f t="shared" si="6"/>
        <v>0</v>
      </c>
      <c r="N24" s="11">
        <f t="shared" si="0"/>
        <v>1</v>
      </c>
      <c r="O24" s="32" t="str">
        <f t="shared" si="1"/>
        <v>+III</v>
      </c>
      <c r="Q24" s="31">
        <f t="shared" si="2"/>
        <v>1</v>
      </c>
      <c r="R24" s="10">
        <f t="shared" si="7"/>
        <v>1</v>
      </c>
      <c r="S24" s="10">
        <f t="shared" si="3"/>
        <v>0</v>
      </c>
      <c r="T24" s="10">
        <f t="shared" si="8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0</v>
      </c>
      <c r="AB24" s="26">
        <f t="shared" si="13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10">
        <v>1E-10</v>
      </c>
      <c r="H25" s="26">
        <f t="shared" si="14"/>
        <v>3.6600000000000003E-10</v>
      </c>
      <c r="I25" s="8" t="s">
        <v>21</v>
      </c>
      <c r="J25" s="10"/>
      <c r="K25" s="26"/>
      <c r="L25" s="31">
        <f t="shared" si="5"/>
        <v>1E-10</v>
      </c>
      <c r="M25" s="10">
        <f t="shared" si="6"/>
        <v>3.6600000000000003E-10</v>
      </c>
      <c r="N25" s="11">
        <f t="shared" si="0"/>
        <v>3.66</v>
      </c>
      <c r="O25" s="32" t="str">
        <f t="shared" si="1"/>
        <v>-I</v>
      </c>
      <c r="Q25" s="31">
        <f t="shared" si="2"/>
        <v>0.99999999963399999</v>
      </c>
      <c r="R25" s="10">
        <f t="shared" si="7"/>
        <v>0.99999999963399999</v>
      </c>
      <c r="S25" s="10">
        <f t="shared" si="3"/>
        <v>2.8900000000000002E-9</v>
      </c>
      <c r="T25" s="10">
        <f t="shared" si="8"/>
        <v>2.8900000000000002E-9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duidingsklassen'!$E$13:$E$20,),1)</f>
        <v>5</v>
      </c>
      <c r="W25" s="9" t="str">
        <f>INDEX('Normen en duidingsklassen'!$D$13:$D$20,STPH!V25)</f>
        <v>-I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3.6600000807851529E-10</v>
      </c>
      <c r="AB25" s="26">
        <f t="shared" si="13"/>
        <v>3.6600000807851529E-10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10">
        <v>1E-4</v>
      </c>
      <c r="H26" s="26">
        <f t="shared" si="14"/>
        <v>3.6600000000000001E-4</v>
      </c>
      <c r="I26" s="8" t="s">
        <v>21</v>
      </c>
      <c r="J26" s="10"/>
      <c r="K26" s="26"/>
      <c r="L26" s="31">
        <f t="shared" si="5"/>
        <v>1E-4</v>
      </c>
      <c r="M26" s="10">
        <f t="shared" si="6"/>
        <v>3.6600000000000001E-4</v>
      </c>
      <c r="N26" s="11">
        <f t="shared" si="0"/>
        <v>3.6599999999999997</v>
      </c>
      <c r="O26" s="32" t="str">
        <f t="shared" si="1"/>
        <v>-I</v>
      </c>
      <c r="Q26" s="31">
        <f t="shared" si="2"/>
        <v>0.99963400000000002</v>
      </c>
      <c r="R26" s="10">
        <f t="shared" si="7"/>
        <v>0.99963400000000002</v>
      </c>
      <c r="S26" s="10">
        <f t="shared" si="3"/>
        <v>2.8900000000000002E-3</v>
      </c>
      <c r="T26" s="10">
        <f t="shared" si="8"/>
        <v>2.8900000000000002E-3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3.6599999999997745E-4</v>
      </c>
      <c r="AB26" s="26">
        <f t="shared" si="13"/>
        <v>3.6599999999997745E-4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6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14.8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1.1238044587088547E-3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5.5104640000003258E-4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1.1238044587088547E-3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24</v>
      </c>
      <c r="G15" s="5">
        <v>0</v>
      </c>
      <c r="H15" s="25">
        <v>0</v>
      </c>
      <c r="I15" s="3" t="s">
        <v>21</v>
      </c>
      <c r="J15" s="5"/>
      <c r="K15" s="25"/>
      <c r="L15" s="29">
        <f t="shared" ref="L15:L26" si="0">IF($Z15=TRUE,0,IF($Y15=TRUE,0,IF($I15="Ja",IF(ISNUMBER(J15),J15,"-"),IF(ISNUMBER(G15),G15,"-"))))</f>
        <v>0</v>
      </c>
      <c r="M15" s="5">
        <f t="shared" ref="M15:M26" si="1">IF($Z15=TRUE,0,IF($Y15=TRUE,0,IF($I15="Ja",IF(ISNUMBER(K15),K15,"-"),IF(ISNUMBER(H15),H15,"-"))))</f>
        <v>0</v>
      </c>
      <c r="N15" s="6">
        <f t="shared" ref="N15:N26" si="2">IF(ISNUMBER(L15),IF(M15=0,1,M15/L15),"-")</f>
        <v>1</v>
      </c>
      <c r="O15" s="30" t="str">
        <f>IF($Z15=TRUE,"NR",IF($Y15=TRUE,"ND",IF($X15=TRUE,"D",W15)))</f>
        <v>+III</v>
      </c>
      <c r="Q15" s="31">
        <f t="shared" ref="Q15:Q26" si="3">IF(AND(F15="Geen faalkans",I15="Nee"),1,1-M15)</f>
        <v>1</v>
      </c>
      <c r="R15" s="10">
        <f>IF(M15="-",1,Q15)</f>
        <v>1</v>
      </c>
      <c r="S15" s="10">
        <f t="shared" ref="S15:S26" si="4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IF($E15="Ja",IF($I15="Ja",OR(NOT(ISNUMBER($J15)),NOT(ISNUMBER($K15))),FALSE),FALSE)</f>
        <v>0</v>
      </c>
      <c r="Y15" s="9" t="b">
        <f>IF($E15="Ja",IF($I15="Nee",OR(NOT(ISNUMBER($G15)),NOT(ISNUMBER($H15))),FALSE),FALSE)</f>
        <v>0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10">
        <v>2.3699999999999999E-4</v>
      </c>
      <c r="H16" s="26">
        <v>5.4984000000000001E-4</v>
      </c>
      <c r="I16" s="8" t="s">
        <v>21</v>
      </c>
      <c r="J16" s="10"/>
      <c r="K16" s="26"/>
      <c r="L16" s="31">
        <f t="shared" si="0"/>
        <v>2.3699999999999999E-4</v>
      </c>
      <c r="M16" s="10">
        <f t="shared" si="1"/>
        <v>5.4984000000000001E-4</v>
      </c>
      <c r="N16" s="11">
        <f t="shared" si="2"/>
        <v>2.3200000000000003</v>
      </c>
      <c r="O16" s="32" t="str">
        <f t="shared" ref="O16:O26" si="5">IF($Z16=TRUE,"NR",IF($Y16=TRUE,"ND",IF($X16=TRUE,"D",W16)))</f>
        <v>-I</v>
      </c>
      <c r="Q16" s="31">
        <f t="shared" si="3"/>
        <v>0.99945015999999998</v>
      </c>
      <c r="R16" s="10">
        <f t="shared" ref="R16:R26" si="6">IF(M16="-",1,Q16)</f>
        <v>0.99945015999999998</v>
      </c>
      <c r="S16" s="10">
        <f t="shared" si="4"/>
        <v>3.5076E-3</v>
      </c>
      <c r="T16" s="10">
        <f t="shared" ref="T16:T26" si="7">IF(L16="-",0,S16)</f>
        <v>3.5076E-3</v>
      </c>
      <c r="U16" s="9">
        <f t="array" ref="U16">MIN(IF('Normen en duidingsklassen'!$E$13:$E$20&gt;=$M16,'Normen en duidingsklassen'!$E$13:$E$20))</f>
        <v>0.1</v>
      </c>
      <c r="V16" s="9">
        <f>IFERROR(MATCH($U16,'Normen en duidingsklassen'!$E$13:$E$20,0),1)</f>
        <v>5</v>
      </c>
      <c r="W16" s="9" t="str">
        <f>INDEX('Normen en duidingsklassen'!$D$13:$D$20,V16)</f>
        <v>-I</v>
      </c>
      <c r="X16" s="9" t="b">
        <f t="shared" ref="X16:X26" si="8">IF($E16="Ja",IF($I16="Ja",OR(NOT(ISNUMBER($J16)),NOT(ISNUMBER($K16))),FALSE),FALSE)</f>
        <v>0</v>
      </c>
      <c r="Y16" s="9" t="b">
        <f t="shared" ref="Y16:Y26" si="9">IF($E16="Ja",IF($I16="Nee",OR(NOT(ISNUMBER($G16)),NOT(ISNUMBER($H16))),FALSE),FALSE)</f>
        <v>0</v>
      </c>
      <c r="Z16" s="9" t="b">
        <f t="shared" ref="Z16:Z26" si="10">IF($E16="Nee",TRUE,FALSE)</f>
        <v>0</v>
      </c>
      <c r="AA16" s="10">
        <f t="shared" ref="AA16:AA26" si="11">1-Q16</f>
        <v>5.4984000000002364E-4</v>
      </c>
      <c r="AB16" s="26">
        <f t="shared" ref="AB16:AB26" si="12">1-R16</f>
        <v>5.4984000000002364E-4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10">
        <v>1E-50</v>
      </c>
      <c r="H17" s="26">
        <v>2.3200000000000003E-50</v>
      </c>
      <c r="I17" s="8" t="s">
        <v>21</v>
      </c>
      <c r="J17" s="10"/>
      <c r="K17" s="26"/>
      <c r="L17" s="31">
        <f t="shared" si="0"/>
        <v>1E-50</v>
      </c>
      <c r="M17" s="10">
        <f t="shared" si="1"/>
        <v>2.3200000000000003E-50</v>
      </c>
      <c r="N17" s="11">
        <f t="shared" si="2"/>
        <v>2.3200000000000003</v>
      </c>
      <c r="O17" s="32" t="str">
        <f t="shared" si="5"/>
        <v>-I</v>
      </c>
      <c r="Q17" s="31">
        <f t="shared" si="3"/>
        <v>1</v>
      </c>
      <c r="R17" s="10">
        <f t="shared" si="6"/>
        <v>1</v>
      </c>
      <c r="S17" s="10">
        <f t="shared" si="4"/>
        <v>1.48E-49</v>
      </c>
      <c r="T17" s="10">
        <f t="shared" si="7"/>
        <v>1.48E-49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si="8"/>
        <v>0</v>
      </c>
      <c r="Y17" s="9" t="b">
        <f t="shared" si="9"/>
        <v>0</v>
      </c>
      <c r="Z17" s="9" t="b">
        <f t="shared" si="10"/>
        <v>0</v>
      </c>
      <c r="AA17" s="10">
        <f t="shared" si="11"/>
        <v>0</v>
      </c>
      <c r="AB17" s="26">
        <f t="shared" si="12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5"/>
        <v>NR</v>
      </c>
      <c r="Q18" s="31">
        <f t="shared" si="3"/>
        <v>1</v>
      </c>
      <c r="R18" s="10">
        <f t="shared" si="6"/>
        <v>1</v>
      </c>
      <c r="S18" s="10">
        <f t="shared" si="4"/>
        <v>0</v>
      </c>
      <c r="T18" s="10">
        <f t="shared" si="7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8"/>
        <v>0</v>
      </c>
      <c r="Y18" s="9" t="b">
        <f t="shared" si="9"/>
        <v>0</v>
      </c>
      <c r="Z18" s="9" t="b">
        <f t="shared" si="10"/>
        <v>1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10">
        <v>2.3751999999999999E-4</v>
      </c>
      <c r="H19" s="26">
        <v>5.5104640000000005E-4</v>
      </c>
      <c r="I19" s="8" t="s">
        <v>21</v>
      </c>
      <c r="J19" s="10"/>
      <c r="K19" s="26"/>
      <c r="L19" s="31">
        <f t="shared" si="0"/>
        <v>2.3751999999999999E-4</v>
      </c>
      <c r="M19" s="10">
        <f t="shared" si="1"/>
        <v>5.5104640000000005E-4</v>
      </c>
      <c r="N19" s="11">
        <f t="shared" si="2"/>
        <v>2.3200000000000003</v>
      </c>
      <c r="O19" s="32" t="str">
        <f t="shared" si="5"/>
        <v>-I</v>
      </c>
      <c r="Q19" s="31">
        <f t="shared" si="3"/>
        <v>0.99944895359999997</v>
      </c>
      <c r="R19" s="10">
        <f t="shared" si="6"/>
        <v>0.99944895359999997</v>
      </c>
      <c r="S19" s="10">
        <f t="shared" si="4"/>
        <v>3.5152960000000002E-3</v>
      </c>
      <c r="T19" s="10">
        <f t="shared" si="7"/>
        <v>3.5152960000000002E-3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9" t="b">
        <f t="shared" si="9"/>
        <v>0</v>
      </c>
      <c r="Z19" s="9" t="b">
        <f t="shared" si="10"/>
        <v>0</v>
      </c>
      <c r="AA19" s="10">
        <f t="shared" si="11"/>
        <v>5.5104640000003258E-4</v>
      </c>
      <c r="AB19" s="26">
        <f t="shared" si="12"/>
        <v>5.5104640000003258E-4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5"/>
        <v>NR</v>
      </c>
      <c r="Q20" s="31">
        <f t="shared" si="3"/>
        <v>1</v>
      </c>
      <c r="R20" s="10">
        <f t="shared" si="6"/>
        <v>1</v>
      </c>
      <c r="S20" s="10">
        <f t="shared" si="4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9" t="b">
        <f t="shared" si="9"/>
        <v>0</v>
      </c>
      <c r="Z20" s="9" t="b">
        <f t="shared" si="10"/>
        <v>1</v>
      </c>
      <c r="AA20" s="10">
        <f t="shared" si="11"/>
        <v>0</v>
      </c>
      <c r="AB20" s="26">
        <f t="shared" si="12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10">
        <v>0.1</v>
      </c>
      <c r="H21" s="26">
        <f>G21*2.32</f>
        <v>0.23199999999999998</v>
      </c>
      <c r="I21" s="8" t="s">
        <v>20</v>
      </c>
      <c r="J21" s="10">
        <v>1.0000000000000001E-5</v>
      </c>
      <c r="K21" s="26">
        <v>2.3200000000000005E-5</v>
      </c>
      <c r="L21" s="31">
        <f t="shared" si="0"/>
        <v>1.0000000000000001E-5</v>
      </c>
      <c r="M21" s="10">
        <f t="shared" si="1"/>
        <v>2.3200000000000005E-5</v>
      </c>
      <c r="N21" s="11">
        <f t="shared" si="2"/>
        <v>2.3200000000000003</v>
      </c>
      <c r="O21" s="32" t="str">
        <f t="shared" si="5"/>
        <v>-I</v>
      </c>
      <c r="Q21" s="31">
        <f t="shared" si="3"/>
        <v>0.9999768</v>
      </c>
      <c r="R21" s="10">
        <f t="shared" si="6"/>
        <v>0.9999768</v>
      </c>
      <c r="S21" s="10">
        <f t="shared" si="4"/>
        <v>1.4800000000000002E-4</v>
      </c>
      <c r="T21" s="10">
        <f t="shared" si="7"/>
        <v>1.4800000000000002E-4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9" t="b">
        <f t="shared" si="8"/>
        <v>0</v>
      </c>
      <c r="Y21" s="9" t="b">
        <f t="shared" si="9"/>
        <v>0</v>
      </c>
      <c r="Z21" s="9" t="b">
        <f t="shared" si="10"/>
        <v>0</v>
      </c>
      <c r="AA21" s="10">
        <f t="shared" si="11"/>
        <v>2.3200000000000998E-5</v>
      </c>
      <c r="AB21" s="26">
        <f t="shared" si="12"/>
        <v>2.3200000000000998E-5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10">
        <v>2.3800000000000001E-4</v>
      </c>
      <c r="H22" s="26">
        <f t="shared" ref="H22:H26" si="13">G22*2.32</f>
        <v>5.5216E-4</v>
      </c>
      <c r="I22" s="8" t="s">
        <v>20</v>
      </c>
      <c r="J22" s="10">
        <v>1E-10</v>
      </c>
      <c r="K22" s="26">
        <v>2.3200000000000003E-10</v>
      </c>
      <c r="L22" s="31">
        <f t="shared" si="0"/>
        <v>1E-10</v>
      </c>
      <c r="M22" s="10">
        <f t="shared" si="1"/>
        <v>2.3200000000000003E-10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0.99999999976800003</v>
      </c>
      <c r="R22" s="10">
        <f t="shared" si="6"/>
        <v>0.99999999976800003</v>
      </c>
      <c r="S22" s="10">
        <f t="shared" si="4"/>
        <v>1.4800000000000001E-9</v>
      </c>
      <c r="T22" s="10">
        <f t="shared" si="7"/>
        <v>1.4800000000000001E-9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2.3199997478684509E-10</v>
      </c>
      <c r="AB22" s="26">
        <f t="shared" si="12"/>
        <v>2.3199997478684509E-10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10">
        <v>1</v>
      </c>
      <c r="H23" s="26">
        <v>1</v>
      </c>
      <c r="I23" s="8" t="s">
        <v>20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5"/>
        <v>D</v>
      </c>
      <c r="Q23" s="31" t="e">
        <f t="shared" si="3"/>
        <v>#VALUE!</v>
      </c>
      <c r="R23" s="10">
        <f t="shared" si="6"/>
        <v>1</v>
      </c>
      <c r="S23" s="10" t="e">
        <f t="shared" si="4"/>
        <v>#VALUE!</v>
      </c>
      <c r="T23" s="10">
        <f t="shared" si="7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1</v>
      </c>
      <c r="Y23" s="9" t="b">
        <f t="shared" si="9"/>
        <v>0</v>
      </c>
      <c r="Z23" s="9" t="b">
        <f t="shared" si="10"/>
        <v>0</v>
      </c>
      <c r="AA23" s="10" t="e">
        <f t="shared" si="11"/>
        <v>#VALUE!</v>
      </c>
      <c r="AB23" s="26">
        <f t="shared" si="12"/>
        <v>0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10">
        <v>0.5</v>
      </c>
      <c r="H24" s="26">
        <v>1</v>
      </c>
      <c r="I24" s="8" t="s">
        <v>20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5"/>
        <v>+III</v>
      </c>
      <c r="Q24" s="31">
        <f t="shared" si="3"/>
        <v>1</v>
      </c>
      <c r="R24" s="10">
        <f t="shared" si="6"/>
        <v>1</v>
      </c>
      <c r="S24" s="10">
        <f t="shared" si="4"/>
        <v>0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>IF($E24="Ja",IF($I24="Ja",OR(NOT(ISNUMBER($J24)),NOT(ISNUMBER($K24))),FALSE),FALSE)</f>
        <v>0</v>
      </c>
      <c r="Y24" s="9" t="b">
        <f t="shared" si="9"/>
        <v>0</v>
      </c>
      <c r="Z24" s="9" t="b">
        <f t="shared" si="10"/>
        <v>0</v>
      </c>
      <c r="AA24" s="10">
        <f t="shared" si="11"/>
        <v>0</v>
      </c>
      <c r="AB24" s="26">
        <f t="shared" si="12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10">
        <v>0.1</v>
      </c>
      <c r="H25" s="26">
        <f t="shared" si="13"/>
        <v>0.23199999999999998</v>
      </c>
      <c r="I25" s="8" t="s">
        <v>20</v>
      </c>
      <c r="J25" s="10">
        <v>1E-8</v>
      </c>
      <c r="K25" s="26">
        <v>2.3200000000000003E-8</v>
      </c>
      <c r="L25" s="31">
        <f t="shared" si="0"/>
        <v>1E-8</v>
      </c>
      <c r="M25" s="10">
        <f t="shared" si="1"/>
        <v>2.3200000000000003E-8</v>
      </c>
      <c r="N25" s="11">
        <f t="shared" si="2"/>
        <v>2.3200000000000003</v>
      </c>
      <c r="O25" s="32" t="str">
        <f t="shared" si="5"/>
        <v>-I</v>
      </c>
      <c r="Q25" s="31">
        <f t="shared" si="3"/>
        <v>0.99999997679999997</v>
      </c>
      <c r="R25" s="10">
        <f t="shared" si="6"/>
        <v>0.99999997679999997</v>
      </c>
      <c r="S25" s="10">
        <f t="shared" si="4"/>
        <v>1.48E-7</v>
      </c>
      <c r="T25" s="10">
        <f t="shared" si="7"/>
        <v>1.48E-7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8"/>
        <v>0</v>
      </c>
      <c r="Y25" s="9" t="b">
        <f t="shared" si="9"/>
        <v>0</v>
      </c>
      <c r="Z25" s="9" t="b">
        <f t="shared" si="10"/>
        <v>0</v>
      </c>
      <c r="AA25" s="10">
        <f t="shared" si="11"/>
        <v>2.3200000032197465E-8</v>
      </c>
      <c r="AB25" s="26">
        <f t="shared" si="12"/>
        <v>2.3200000032197465E-8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10">
        <v>9.9000000000000005E-2</v>
      </c>
      <c r="H26" s="26">
        <f t="shared" si="13"/>
        <v>0.22968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1.48E-7</v>
      </c>
      <c r="T26" s="10">
        <f t="shared" si="7"/>
        <v>1.48E-7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1"/>
  <sheetViews>
    <sheetView workbookViewId="0">
      <selection activeCell="G9" sqref="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IFERROR(IF(C5="P1",1-PRODUCT(M15:M20),MAX(O15:O20)),"GR")</f>
        <v>0</v>
      </c>
    </row>
    <row r="7" spans="2:24" x14ac:dyDescent="0.25">
      <c r="B7" s="39" t="s">
        <v>41</v>
      </c>
      <c r="C7" s="26">
        <f>IF(C5="P1",1-PRODUCT(N15:N20),MAX(P15:P20))</f>
        <v>0</v>
      </c>
    </row>
    <row r="8" spans="2:24" x14ac:dyDescent="0.25">
      <c r="B8" s="39" t="s">
        <v>32</v>
      </c>
      <c r="C8" s="26">
        <f>IFERROR(MAX(W15:W20),"GR")</f>
        <v>0</v>
      </c>
    </row>
    <row r="9" spans="2:24" x14ac:dyDescent="0.25">
      <c r="B9" s="39" t="s">
        <v>115</v>
      </c>
      <c r="C9" s="26">
        <f>MAX(X15:X20)</f>
        <v>0</v>
      </c>
    </row>
    <row r="10" spans="2:24" x14ac:dyDescent="0.25">
      <c r="B10" s="39" t="s">
        <v>39</v>
      </c>
      <c r="C10" s="26">
        <f>IFERROR(1-PRODUCT(M15:M20),"GR")</f>
        <v>0</v>
      </c>
    </row>
    <row r="11" spans="2:24" ht="15.75" thickBot="1" x14ac:dyDescent="0.3">
      <c r="B11" s="40" t="s">
        <v>116</v>
      </c>
      <c r="C11" s="27">
        <f>1-PRODUCT(N15:N20)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104</v>
      </c>
      <c r="C15" s="4">
        <v>0</v>
      </c>
      <c r="D15" s="4">
        <v>24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ht="15.75" thickBot="1" x14ac:dyDescent="0.3">
      <c r="B20" s="13"/>
      <c r="C20" s="14"/>
      <c r="D20" s="14"/>
      <c r="E20" s="24"/>
      <c r="F20" s="13"/>
      <c r="G20" s="27"/>
      <c r="H20" s="13"/>
      <c r="I20" s="27"/>
      <c r="J20" s="15"/>
      <c r="K20" s="34"/>
      <c r="M20" s="33"/>
      <c r="N20" s="15"/>
      <c r="O20" s="15"/>
      <c r="P20" s="15"/>
      <c r="Q20" s="14"/>
      <c r="R20" s="14"/>
      <c r="S20" s="14"/>
      <c r="T20" s="14"/>
      <c r="U20" s="14"/>
      <c r="V20" s="14"/>
      <c r="W20" s="14"/>
      <c r="X20" s="17"/>
    </row>
    <row r="21" spans="2:24" x14ac:dyDescent="0.25">
      <c r="M21" s="10"/>
      <c r="N21" s="9"/>
      <c r="O21" s="9"/>
      <c r="P21" s="9"/>
      <c r="Q21" s="9"/>
      <c r="R21" s="9"/>
      <c r="S21" s="9"/>
      <c r="T21" s="9"/>
      <c r="U21" s="9"/>
      <c r="V21" s="9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</sheetData>
  <conditionalFormatting sqref="G15:G20">
    <cfRule type="expression" dxfId="59" priority="11">
      <formula>IF($E15="Nee",TRUE,FALSE)</formula>
    </cfRule>
  </conditionalFormatting>
  <conditionalFormatting sqref="I15:I20">
    <cfRule type="expression" dxfId="58" priority="10">
      <formula>IF($H15="Nee",TRUE,FALSE)</formula>
    </cfRule>
  </conditionalFormatting>
  <conditionalFormatting sqref="K15:K2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E21:E36 F15:F20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2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IFERROR(IF(C5="P1",1-PRODUCT(M15:M15),MAX(O15:O15)),"GR")</f>
        <v>0</v>
      </c>
    </row>
    <row r="7" spans="2:24" x14ac:dyDescent="0.25">
      <c r="B7" s="39" t="s">
        <v>41</v>
      </c>
      <c r="C7" s="26">
        <f>IF(C5="P1",1-PRODUCT(N15:N15),MAX(P15:P15))</f>
        <v>0</v>
      </c>
    </row>
    <row r="8" spans="2:24" x14ac:dyDescent="0.25">
      <c r="B8" s="39" t="s">
        <v>32</v>
      </c>
      <c r="C8" s="26">
        <f>IFERROR(MAX(W15),"GR")</f>
        <v>0</v>
      </c>
    </row>
    <row r="9" spans="2:24" x14ac:dyDescent="0.25">
      <c r="B9" s="39" t="s">
        <v>115</v>
      </c>
      <c r="C9" s="26">
        <f>MAX(X15)</f>
        <v>0</v>
      </c>
    </row>
    <row r="10" spans="2:24" x14ac:dyDescent="0.25">
      <c r="B10" s="39" t="s">
        <v>39</v>
      </c>
      <c r="C10" s="26">
        <f>IFERROR(1-PRODUCT(M15),"GR")</f>
        <v>0</v>
      </c>
    </row>
    <row r="11" spans="2:24" ht="15.75" thickBot="1" x14ac:dyDescent="0.3">
      <c r="B11" s="40" t="s">
        <v>116</v>
      </c>
      <c r="C11" s="27">
        <f>1-PRODUCT(N15)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45</v>
      </c>
      <c r="P14" s="36" t="s">
        <v>46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ht="15.75" thickBot="1" x14ac:dyDescent="0.3">
      <c r="B15" s="41" t="s">
        <v>8</v>
      </c>
      <c r="C15" s="42">
        <v>0</v>
      </c>
      <c r="D15" s="42">
        <v>24</v>
      </c>
      <c r="E15" s="43" t="s">
        <v>21</v>
      </c>
      <c r="F15" s="41" t="s">
        <v>25</v>
      </c>
      <c r="G15" s="44"/>
      <c r="H15" s="41" t="s">
        <v>21</v>
      </c>
      <c r="I15" s="44"/>
      <c r="J15" s="45">
        <f>IF($V15=TRUE,0,IF($U15=TRUE,0,IF(H15="Ja",IF(ISNUMBER(I15),I15,"-"),IF(ISNUMBER(G15),G15,"-"))))</f>
        <v>0</v>
      </c>
      <c r="K15" s="46" t="str">
        <f>IF($V15=TRUE,"NR",IF($U15=TRUE,"ND",IF($T15=TRUE,"D",S15)))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duidingsklassen'!$E$13:$E$20&gt;$J15,'Normen en duidingsklassen'!$E$13:$E$20))</f>
        <v>0.1</v>
      </c>
      <c r="R15" s="14">
        <f>IFERROR(MATCH($Q15,'Normen en duidingsklassen'!$E$13:$E$20),1)</f>
        <v>5</v>
      </c>
      <c r="S15" s="14" t="str">
        <f>INDEX('Normen en duidingsklassen'!$D$13:$D$20,R15)</f>
        <v>-I</v>
      </c>
      <c r="T15" s="14" t="b">
        <f>IF($E15="Ja",IF($H15="Ja",NOT(ISNUMBER(#REF!)),FALSE),FALSE)</f>
        <v>0</v>
      </c>
      <c r="U15" s="14" t="b">
        <f>IF($E15="Ja",IF($H15="Nee",NOT(ISNUMBER($G15)),FALSE),FALSE)</f>
        <v>0</v>
      </c>
      <c r="V15" s="14" t="b">
        <f>IF(E15="Nee",TRUE,FALSE)</f>
        <v>1</v>
      </c>
      <c r="W15" s="15">
        <f>1-M15</f>
        <v>0</v>
      </c>
      <c r="X15" s="27">
        <f>1-N15</f>
        <v>0</v>
      </c>
    </row>
    <row r="16" spans="2:24" x14ac:dyDescent="0.25">
      <c r="M16" s="10"/>
      <c r="N16" s="9"/>
      <c r="O16" s="9"/>
      <c r="P16" s="9"/>
      <c r="Q16" s="9"/>
      <c r="R16" s="9"/>
      <c r="S16" s="9"/>
      <c r="T16" s="9"/>
      <c r="U16" s="9"/>
      <c r="V16" s="9"/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4"/>
  <sheetViews>
    <sheetView workbookViewId="0">
      <selection activeCell="F8" sqref="F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103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IFERROR(IF(C5="P1",1-PRODUCT(M15:M32),MAX(O15:O32)),"GR")</f>
        <v>1.9961410016728909E-3</v>
      </c>
    </row>
    <row r="7" spans="2:24" x14ac:dyDescent="0.25">
      <c r="B7" s="39" t="s">
        <v>41</v>
      </c>
      <c r="C7" s="26">
        <f>IF(C5="P1",1-PRODUCT(N15:N32),MAX(P15:P32))</f>
        <v>1.9961410016728909E-3</v>
      </c>
    </row>
    <row r="8" spans="2:24" x14ac:dyDescent="0.25">
      <c r="B8" s="39" t="s">
        <v>32</v>
      </c>
      <c r="C8" s="26">
        <f>IFERROR(MAX(W15:W32),"GR")</f>
        <v>1.2999999999999678E-3</v>
      </c>
    </row>
    <row r="9" spans="2:24" x14ac:dyDescent="0.25">
      <c r="B9" s="39" t="s">
        <v>115</v>
      </c>
      <c r="C9" s="26">
        <f>MAX(X15:X32)</f>
        <v>1.2999999999999678E-3</v>
      </c>
    </row>
    <row r="10" spans="2:24" x14ac:dyDescent="0.25">
      <c r="B10" s="39" t="s">
        <v>39</v>
      </c>
      <c r="C10" s="26">
        <f>IFERROR(1-PRODUCT(M15:M32),"GR")</f>
        <v>1.9961410016728909E-3</v>
      </c>
    </row>
    <row r="11" spans="2:24" ht="15.75" thickBot="1" x14ac:dyDescent="0.3">
      <c r="B11" s="40" t="s">
        <v>116</v>
      </c>
      <c r="C11" s="27">
        <f>1-PRODUCT(N15:N32)</f>
        <v>1.9961410016728909E-3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8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ND</v>
      </c>
      <c r="M15" s="31">
        <f t="shared" ref="M15:M16" si="2">IF(AND(F15="Geen faalkans",H15="Nee"),1,1-J15)</f>
        <v>1</v>
      </c>
      <c r="N15" s="10">
        <f t="shared" ref="N15:N16" si="3">IF(J15="-",1,M15)</f>
        <v>1</v>
      </c>
      <c r="O15" s="10">
        <f t="shared" ref="O15:O16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26">
        <v>0.6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8.0000000000000004E-4</v>
      </c>
      <c r="H17" s="8" t="s">
        <v>20</v>
      </c>
      <c r="I17" s="26">
        <v>5.9999999999999997E-7</v>
      </c>
      <c r="J17" s="10">
        <f t="shared" si="0"/>
        <v>5.9999999999999997E-7</v>
      </c>
      <c r="K17" s="32" t="str">
        <f t="shared" si="1"/>
        <v>-I</v>
      </c>
      <c r="M17" s="31">
        <f t="shared" ref="M17:M26" si="11">IF(AND(F17="Geen faalkans",H17="Nee"),1,1-J17)</f>
        <v>0.99999939999999998</v>
      </c>
      <c r="N17" s="10">
        <f t="shared" ref="N17:N26" si="12">IF(J17="-",1,M17)</f>
        <v>0.99999939999999998</v>
      </c>
      <c r="O17" s="10">
        <f t="shared" ref="O17:O26" si="13">IF(AND(F17="Geen faalkans",H17="Nee"),0,J17*$C$3)</f>
        <v>1.7999999999999999E-6</v>
      </c>
      <c r="P17" s="10">
        <f t="shared" si="5"/>
        <v>1.7999999999999999E-6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6.000000000172534E-7</v>
      </c>
      <c r="X17" s="26">
        <f t="shared" si="10"/>
        <v>6.000000000172534E-7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5.0000000000000004E-6</v>
      </c>
      <c r="H18" s="8" t="s">
        <v>21</v>
      </c>
      <c r="I18" s="26"/>
      <c r="J18" s="10">
        <f t="shared" si="0"/>
        <v>5.0000000000000004E-6</v>
      </c>
      <c r="K18" s="32" t="str">
        <f t="shared" si="1"/>
        <v>-I</v>
      </c>
      <c r="M18" s="31">
        <f t="shared" si="11"/>
        <v>0.99999499999999997</v>
      </c>
      <c r="N18" s="10">
        <f t="shared" si="12"/>
        <v>0.99999499999999997</v>
      </c>
      <c r="O18" s="10">
        <f t="shared" si="13"/>
        <v>1.5000000000000002E-5</v>
      </c>
      <c r="P18" s="10">
        <f t="shared" ref="P18:P26" si="14">IF(J18="-",0,O18)</f>
        <v>1.5000000000000002E-5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5.000000000032756E-6</v>
      </c>
      <c r="X18" s="26">
        <f t="shared" si="10"/>
        <v>5.000000000032756E-6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9.9000000000000005E-2</v>
      </c>
      <c r="H19" s="8" t="s">
        <v>20</v>
      </c>
      <c r="I19" s="26">
        <v>8.0000000000000005E-9</v>
      </c>
      <c r="J19" s="10">
        <f t="shared" si="0"/>
        <v>8.0000000000000005E-9</v>
      </c>
      <c r="K19" s="32" t="str">
        <f t="shared" si="1"/>
        <v>-I</v>
      </c>
      <c r="M19" s="31">
        <f t="shared" si="11"/>
        <v>0.999999992</v>
      </c>
      <c r="N19" s="10">
        <f t="shared" si="12"/>
        <v>0.999999992</v>
      </c>
      <c r="O19" s="10">
        <f t="shared" si="13"/>
        <v>2.4000000000000003E-8</v>
      </c>
      <c r="P19" s="10">
        <f t="shared" si="14"/>
        <v>2.4000000000000003E-8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7.9999999957891532E-9</v>
      </c>
      <c r="X19" s="26">
        <f t="shared" si="10"/>
        <v>7.9999999957891532E-9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24</v>
      </c>
      <c r="G20" s="26">
        <v>0.11</v>
      </c>
      <c r="H20" s="8" t="s">
        <v>20</v>
      </c>
      <c r="I20" s="26">
        <v>0</v>
      </c>
      <c r="J20" s="10">
        <f t="shared" si="0"/>
        <v>0</v>
      </c>
      <c r="K20" s="32" t="str">
        <f t="shared" si="1"/>
        <v>+III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26">
        <v>0.1</v>
      </c>
      <c r="H21" s="8" t="s">
        <v>20</v>
      </c>
      <c r="I21" s="26">
        <v>2.546E-5</v>
      </c>
      <c r="J21" s="10">
        <f t="shared" si="0"/>
        <v>2.546E-5</v>
      </c>
      <c r="K21" s="32" t="str">
        <f t="shared" si="1"/>
        <v>-I</v>
      </c>
      <c r="M21" s="31">
        <f t="shared" si="11"/>
        <v>0.99997453999999997</v>
      </c>
      <c r="N21" s="10">
        <f t="shared" si="12"/>
        <v>0.99997453999999997</v>
      </c>
      <c r="O21" s="10">
        <f t="shared" si="13"/>
        <v>7.6379999999999997E-5</v>
      </c>
      <c r="P21" s="10">
        <f t="shared" si="14"/>
        <v>7.6379999999999997E-5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2.5460000000032679E-5</v>
      </c>
      <c r="X21" s="26">
        <f t="shared" si="10"/>
        <v>2.5460000000032679E-5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6.6600000000000003E-4</v>
      </c>
      <c r="H22" s="8" t="s">
        <v>21</v>
      </c>
      <c r="I22" s="26"/>
      <c r="J22" s="10">
        <f t="shared" si="0"/>
        <v>6.6600000000000003E-4</v>
      </c>
      <c r="K22" s="32" t="str">
        <f t="shared" si="1"/>
        <v>-I</v>
      </c>
      <c r="M22" s="31">
        <f t="shared" si="11"/>
        <v>0.99933399999999994</v>
      </c>
      <c r="N22" s="10">
        <f t="shared" si="12"/>
        <v>0.99933399999999994</v>
      </c>
      <c r="O22" s="10">
        <f t="shared" si="13"/>
        <v>1.9980000000000002E-3</v>
      </c>
      <c r="P22" s="10">
        <f t="shared" si="14"/>
        <v>1.9980000000000002E-3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6.6600000000005544E-4</v>
      </c>
      <c r="X22" s="26">
        <f t="shared" si="10"/>
        <v>6.6600000000005544E-4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6.6699999999999995E-4</v>
      </c>
      <c r="H23" s="8" t="s">
        <v>20</v>
      </c>
      <c r="I23" s="26">
        <v>1.2999999999999999E-3</v>
      </c>
      <c r="J23" s="10">
        <f t="shared" si="0"/>
        <v>1.2999999999999999E-3</v>
      </c>
      <c r="K23" s="32" t="str">
        <f t="shared" si="1"/>
        <v>-I</v>
      </c>
      <c r="M23" s="31">
        <f t="shared" si="11"/>
        <v>0.99870000000000003</v>
      </c>
      <c r="N23" s="10">
        <f t="shared" si="12"/>
        <v>0.99870000000000003</v>
      </c>
      <c r="O23" s="10">
        <f t="shared" si="13"/>
        <v>3.8999999999999998E-3</v>
      </c>
      <c r="P23" s="10">
        <f t="shared" si="14"/>
        <v>3.8999999999999998E-3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1.2999999999999678E-3</v>
      </c>
      <c r="X23" s="26">
        <f t="shared" si="10"/>
        <v>1.2999999999999678E-3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0</v>
      </c>
      <c r="H24" s="8" t="s">
        <v>21</v>
      </c>
      <c r="I24" s="26"/>
      <c r="J24" s="10">
        <f t="shared" si="0"/>
        <v>0</v>
      </c>
      <c r="K24" s="32" t="str">
        <f t="shared" si="1"/>
        <v>+III</v>
      </c>
      <c r="M24" s="31">
        <f t="shared" si="11"/>
        <v>1</v>
      </c>
      <c r="N24" s="10">
        <f t="shared" si="12"/>
        <v>1</v>
      </c>
      <c r="O24" s="10">
        <f t="shared" si="13"/>
        <v>0</v>
      </c>
      <c r="P24" s="10">
        <f t="shared" si="14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0</v>
      </c>
      <c r="X24" s="26">
        <f t="shared" si="10"/>
        <v>0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1</v>
      </c>
      <c r="H25" s="8" t="s">
        <v>20</v>
      </c>
      <c r="I25" s="26">
        <v>0</v>
      </c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21</v>
      </c>
      <c r="F26" s="8" t="s">
        <v>25</v>
      </c>
      <c r="G26" s="26"/>
      <c r="H26" s="8" t="s">
        <v>21</v>
      </c>
      <c r="I26" s="26"/>
      <c r="J26" s="10">
        <f t="shared" si="0"/>
        <v>0</v>
      </c>
      <c r="K26" s="32" t="str">
        <f t="shared" si="1"/>
        <v>NR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1</v>
      </c>
      <c r="W26" s="10">
        <f t="shared" si="9"/>
        <v>0</v>
      </c>
      <c r="X26" s="26">
        <f t="shared" si="10"/>
        <v>0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4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90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 t="str">
        <f>IFERROR(IF(C5="P1",1-PRODUCT(M15:M32),MAX(O15:O32)),"GR")</f>
        <v>GR</v>
      </c>
    </row>
    <row r="7" spans="2:24" x14ac:dyDescent="0.25">
      <c r="B7" s="39" t="s">
        <v>41</v>
      </c>
      <c r="C7" s="26">
        <f>IF(C5="P1",1-PRODUCT(N15:N32),MAX(P15:P32))</f>
        <v>3.2699999999999999E-3</v>
      </c>
    </row>
    <row r="8" spans="2:24" x14ac:dyDescent="0.25">
      <c r="B8" s="39" t="s">
        <v>32</v>
      </c>
      <c r="C8" s="26" t="str">
        <f>IFERROR(MAX(W15:W32),"GR")</f>
        <v>GR</v>
      </c>
    </row>
    <row r="9" spans="2:24" x14ac:dyDescent="0.25">
      <c r="B9" s="39" t="s">
        <v>115</v>
      </c>
      <c r="C9" s="26">
        <f>MAX(X15:X32)</f>
        <v>3.2699999999999951E-3</v>
      </c>
    </row>
    <row r="10" spans="2:24" x14ac:dyDescent="0.25">
      <c r="B10" s="39" t="s">
        <v>39</v>
      </c>
      <c r="C10" s="26" t="str">
        <f>IFERROR(1-PRODUCT(M15:M32),"GR")</f>
        <v>GR</v>
      </c>
    </row>
    <row r="11" spans="2:24" ht="15.75" thickBot="1" x14ac:dyDescent="0.3">
      <c r="B11" s="40" t="s">
        <v>116</v>
      </c>
      <c r="C11" s="27">
        <f>1-PRODUCT(N15:N32)</f>
        <v>3.9974998137732864E-3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6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ND</v>
      </c>
      <c r="M16" s="31">
        <f t="shared" ref="M16:M26" si="5">IF(AND(F16="Geen faalkans",H16="Nee"),1,1-J16)</f>
        <v>1</v>
      </c>
      <c r="N16" s="10">
        <f t="shared" ref="N16:N26" si="6">IF(J16="-",1,M16)</f>
        <v>1</v>
      </c>
      <c r="O16" s="10">
        <f t="shared" ref="O16:O26" si="7">IF(AND(F16="Geen faalkans",H16="Nee"),0,J16*$C$3)</f>
        <v>0</v>
      </c>
      <c r="P16" s="10">
        <f t="shared" ref="P16:P26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9">IF($E16="Ja",IF($H16="Ja",NOT(ISNUMBER($I16)),FALSE),FALSE)</f>
        <v>0</v>
      </c>
      <c r="U16" s="9" t="b">
        <f t="shared" ref="U16:U26" si="10">IF($E16="Ja",IF($H16="Nee",NOT(ISNUMBER($G16)),FALSE),FALSE)</f>
        <v>1</v>
      </c>
      <c r="V16" s="9" t="b">
        <f t="shared" ref="V16:V26" si="11">IF(E16="Nee",TRUE,FALSE)</f>
        <v>0</v>
      </c>
      <c r="W16" s="10">
        <f t="shared" ref="W16:W26" si="12">1-M16</f>
        <v>0</v>
      </c>
      <c r="X16" s="26">
        <f t="shared" ref="X16:X26" si="13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2.2900000000000001E-4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9" t="b">
        <f t="shared" si="10"/>
        <v>0</v>
      </c>
      <c r="V17" s="9" t="b">
        <f t="shared" si="11"/>
        <v>0</v>
      </c>
      <c r="W17" s="10">
        <f t="shared" si="12"/>
        <v>0</v>
      </c>
      <c r="X17" s="26">
        <f t="shared" si="13"/>
        <v>0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2.2800000000000001E-4</v>
      </c>
      <c r="H18" s="8" t="s">
        <v>21</v>
      </c>
      <c r="I18" s="26"/>
      <c r="J18" s="10">
        <f t="shared" si="0"/>
        <v>2.2800000000000001E-4</v>
      </c>
      <c r="K18" s="32" t="str">
        <f t="shared" si="1"/>
        <v>-I</v>
      </c>
      <c r="M18" s="31">
        <f t="shared" si="5"/>
        <v>0.99977199999999999</v>
      </c>
      <c r="N18" s="10">
        <f t="shared" si="6"/>
        <v>0.99977199999999999</v>
      </c>
      <c r="O18" s="10">
        <f t="shared" si="7"/>
        <v>2.2800000000000001E-4</v>
      </c>
      <c r="P18" s="10">
        <f t="shared" si="8"/>
        <v>2.2800000000000001E-4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2.2800000000000598E-4</v>
      </c>
      <c r="X18" s="26">
        <f t="shared" si="13"/>
        <v>2.2800000000000598E-4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0.1</v>
      </c>
      <c r="H19" s="8" t="s">
        <v>20</v>
      </c>
      <c r="I19" s="26">
        <v>3.2699999999999999E-3</v>
      </c>
      <c r="J19" s="10">
        <f t="shared" si="0"/>
        <v>3.2699999999999999E-3</v>
      </c>
      <c r="K19" s="32" t="str">
        <f t="shared" si="1"/>
        <v>-I</v>
      </c>
      <c r="M19" s="31">
        <f t="shared" si="5"/>
        <v>0.99673</v>
      </c>
      <c r="N19" s="10">
        <f t="shared" si="6"/>
        <v>0.99673</v>
      </c>
      <c r="O19" s="10">
        <f t="shared" si="7"/>
        <v>3.2699999999999999E-3</v>
      </c>
      <c r="P19" s="10">
        <f t="shared" si="8"/>
        <v>3.2699999999999999E-3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3.2699999999999951E-3</v>
      </c>
      <c r="X19" s="26">
        <f t="shared" si="13"/>
        <v>3.2699999999999951E-3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0"/>
        <v>0</v>
      </c>
      <c r="K20" s="32" t="str">
        <f t="shared" si="1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9" t="b">
        <f t="shared" si="10"/>
        <v>0</v>
      </c>
      <c r="V20" s="9" t="b">
        <f t="shared" si="11"/>
        <v>1</v>
      </c>
      <c r="W20" s="10">
        <f t="shared" si="12"/>
        <v>0</v>
      </c>
      <c r="X20" s="26">
        <f t="shared" si="13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0</v>
      </c>
      <c r="H22" s="8" t="s">
        <v>21</v>
      </c>
      <c r="I22" s="26"/>
      <c r="J22" s="10">
        <f t="shared" si="0"/>
        <v>0</v>
      </c>
      <c r="K22" s="32" t="str">
        <f t="shared" si="1"/>
        <v>+III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0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1</v>
      </c>
      <c r="H23" s="8" t="s">
        <v>20</v>
      </c>
      <c r="I23" s="26"/>
      <c r="J23" s="10" t="str">
        <f t="shared" si="0"/>
        <v>-</v>
      </c>
      <c r="K23" s="32" t="str">
        <f t="shared" si="1"/>
        <v>D</v>
      </c>
      <c r="M23" s="31" t="e">
        <f t="shared" si="5"/>
        <v>#VALUE!</v>
      </c>
      <c r="N23" s="10">
        <f t="shared" si="6"/>
        <v>1</v>
      </c>
      <c r="O23" s="10" t="e">
        <f t="shared" si="7"/>
        <v>#VALUE!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1</v>
      </c>
      <c r="U23" s="9" t="b">
        <f t="shared" si="10"/>
        <v>0</v>
      </c>
      <c r="V23" s="9" t="b">
        <f t="shared" si="11"/>
        <v>0</v>
      </c>
      <c r="W23" s="10" t="e">
        <f t="shared" si="12"/>
        <v>#VALUE!</v>
      </c>
      <c r="X23" s="26">
        <f t="shared" si="13"/>
        <v>0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1.9999999999999999E-6</v>
      </c>
      <c r="H24" s="8" t="s">
        <v>21</v>
      </c>
      <c r="I24" s="26"/>
      <c r="J24" s="10">
        <f t="shared" si="0"/>
        <v>1.9999999999999999E-6</v>
      </c>
      <c r="K24" s="32" t="str">
        <f t="shared" si="1"/>
        <v>-I</v>
      </c>
      <c r="M24" s="31">
        <f t="shared" si="5"/>
        <v>0.99999800000000005</v>
      </c>
      <c r="N24" s="10">
        <f t="shared" si="6"/>
        <v>0.99999800000000005</v>
      </c>
      <c r="O24" s="10">
        <f t="shared" si="7"/>
        <v>1.9999999999999999E-6</v>
      </c>
      <c r="P24" s="10">
        <f t="shared" si="8"/>
        <v>1.9999999999999999E-6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9"/>
        <v>0</v>
      </c>
      <c r="U24" s="9" t="b">
        <f t="shared" si="10"/>
        <v>0</v>
      </c>
      <c r="V24" s="9" t="b">
        <f t="shared" si="11"/>
        <v>0</v>
      </c>
      <c r="W24" s="10">
        <f t="shared" si="12"/>
        <v>1.999999999946489E-6</v>
      </c>
      <c r="X24" s="26">
        <f t="shared" si="13"/>
        <v>1.999999999946489E-6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5.9999999999999995E-4</v>
      </c>
      <c r="H25" s="8" t="s">
        <v>20</v>
      </c>
      <c r="I25" s="26">
        <v>5.0000000000000001E-4</v>
      </c>
      <c r="J25" s="10">
        <f t="shared" si="0"/>
        <v>5.0000000000000001E-4</v>
      </c>
      <c r="K25" s="32" t="str">
        <f t="shared" si="1"/>
        <v>-I</v>
      </c>
      <c r="M25" s="31">
        <f t="shared" si="5"/>
        <v>0.99950000000000006</v>
      </c>
      <c r="N25" s="10">
        <f t="shared" si="6"/>
        <v>0.99950000000000006</v>
      </c>
      <c r="O25" s="10">
        <f t="shared" si="7"/>
        <v>5.0000000000000001E-4</v>
      </c>
      <c r="P25" s="10">
        <f t="shared" si="8"/>
        <v>5.0000000000000001E-4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4.9999999999994493E-4</v>
      </c>
      <c r="X25" s="26">
        <f t="shared" si="13"/>
        <v>4.9999999999994493E-4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26">
        <v>2.0000000000000001E-9</v>
      </c>
      <c r="H26" s="8" t="s">
        <v>21</v>
      </c>
      <c r="I26" s="26"/>
      <c r="J26" s="10">
        <f t="shared" si="0"/>
        <v>2.0000000000000001E-9</v>
      </c>
      <c r="K26" s="32" t="str">
        <f t="shared" si="1"/>
        <v>-I</v>
      </c>
      <c r="M26" s="31">
        <f t="shared" si="5"/>
        <v>0.99999999799999995</v>
      </c>
      <c r="N26" s="10">
        <f t="shared" si="6"/>
        <v>0.99999999799999995</v>
      </c>
      <c r="O26" s="10">
        <f t="shared" si="7"/>
        <v>2.0000000000000001E-9</v>
      </c>
      <c r="P26" s="10">
        <f t="shared" si="8"/>
        <v>2.0000000000000001E-9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2.0000000544584395E-9</v>
      </c>
      <c r="X26" s="26">
        <f t="shared" si="13"/>
        <v>2.0000000544584395E-9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3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IFERROR(IF(C5="P1",1-PRODUCT(M15:M31),MAX(O15:O31)),"GR")</f>
        <v>2.8437656524269217E-2</v>
      </c>
    </row>
    <row r="7" spans="2:24" x14ac:dyDescent="0.25">
      <c r="B7" s="39" t="s">
        <v>41</v>
      </c>
      <c r="C7" s="26">
        <f>IF(C5="P1",1-PRODUCT(N15:N31),MAX(P15:P31))</f>
        <v>2.8437656524269217E-2</v>
      </c>
    </row>
    <row r="8" spans="2:24" x14ac:dyDescent="0.25">
      <c r="B8" s="39" t="s">
        <v>32</v>
      </c>
      <c r="C8" s="26">
        <f>IFERROR(MAX(W15:W31),"GR")</f>
        <v>2.4000000000000021E-2</v>
      </c>
    </row>
    <row r="9" spans="2:24" x14ac:dyDescent="0.25">
      <c r="B9" s="39" t="s">
        <v>115</v>
      </c>
      <c r="C9" s="26">
        <f>MAX(X15:X31)</f>
        <v>2.4000000000000021E-2</v>
      </c>
    </row>
    <row r="10" spans="2:24" x14ac:dyDescent="0.25">
      <c r="B10" s="39" t="s">
        <v>39</v>
      </c>
      <c r="C10" s="26">
        <f>IFERROR(1-PRODUCT(M15:M31),"GR")</f>
        <v>2.8437656524269217E-2</v>
      </c>
    </row>
    <row r="11" spans="2:24" ht="15.75" thickBot="1" x14ac:dyDescent="0.3">
      <c r="B11" s="40" t="s">
        <v>116</v>
      </c>
      <c r="C11" s="27">
        <f>1-PRODUCT(N15:N31)</f>
        <v>2.8437656524269217E-2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ND</v>
      </c>
      <c r="M15" s="31">
        <f t="shared" ref="M15:M16" si="0">IF(AND(F15="Geen faalkans",H15="Nee"),1,1-J15)</f>
        <v>1</v>
      </c>
      <c r="N15" s="10">
        <f t="shared" ref="N15:N16" si="1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ht="15.75" customHeight="1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26">
        <v>0</v>
      </c>
      <c r="H16" s="8" t="s">
        <v>21</v>
      </c>
      <c r="I16" s="26"/>
      <c r="J16" s="10">
        <f t="shared" ref="J16:J26" si="2">IF($V16=TRUE,0,IF($U16=TRUE,0,IF(H16="Ja",IF(ISNUMBER(I16),I16,"-"),IF(ISNUMBER(G16),G16,"-"))))</f>
        <v>0</v>
      </c>
      <c r="K16" s="32" t="str">
        <f t="shared" ref="K16:K26" si="3">IF($V16=TRUE,"NR",IF($U16=TRUE,"ND",IF($T16=TRUE,"D",S16)))</f>
        <v>+III</v>
      </c>
      <c r="M16" s="31">
        <f t="shared" si="0"/>
        <v>1</v>
      </c>
      <c r="N16" s="10">
        <f t="shared" si="1"/>
        <v>1</v>
      </c>
      <c r="O16" s="10">
        <f t="shared" ref="O16:O17" si="4">IF(AND(F16="Geen faalkans",H16="Nee"),0,J16*$C$3)</f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ht="15.75" customHeight="1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26">
        <v>2.4E-2</v>
      </c>
      <c r="H17" s="8" t="s">
        <v>21</v>
      </c>
      <c r="I17" s="26"/>
      <c r="J17" s="10">
        <f t="shared" si="2"/>
        <v>2.4E-2</v>
      </c>
      <c r="K17" s="32" t="str">
        <f t="shared" si="3"/>
        <v>-I</v>
      </c>
      <c r="M17" s="31">
        <f t="shared" ref="M17:M26" si="11">IF(AND(F17="Geen faalkans",H17="Nee"),1,1-J17)</f>
        <v>0.97599999999999998</v>
      </c>
      <c r="N17" s="10">
        <f t="shared" ref="N17:N26" si="12">IF(J17="-",1,M17)</f>
        <v>0.97599999999999998</v>
      </c>
      <c r="O17" s="10">
        <f t="shared" si="4"/>
        <v>4.8000000000000001E-2</v>
      </c>
      <c r="P17" s="10">
        <f t="shared" si="5"/>
        <v>4.8000000000000001E-2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2.4000000000000021E-2</v>
      </c>
      <c r="X17" s="26">
        <f t="shared" si="10"/>
        <v>2.4000000000000021E-2</v>
      </c>
    </row>
    <row r="18" spans="2:24" ht="15.75" customHeight="1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26"/>
      <c r="H18" s="8" t="s">
        <v>21</v>
      </c>
      <c r="I18" s="26"/>
      <c r="J18" s="10">
        <f t="shared" si="2"/>
        <v>0</v>
      </c>
      <c r="K18" s="32" t="str">
        <f t="shared" si="3"/>
        <v>NR</v>
      </c>
      <c r="M18" s="31">
        <f t="shared" si="11"/>
        <v>1</v>
      </c>
      <c r="N18" s="10">
        <f t="shared" si="12"/>
        <v>1</v>
      </c>
      <c r="O18" s="10">
        <f t="shared" ref="O18:O26" si="13">IF(AND(F18="Geen faalkans",H18="Nee"),0,J18*$C$3)</f>
        <v>0</v>
      </c>
      <c r="P18" s="10">
        <f t="shared" ref="P18:P26" si="14">IF(J18="-",0,O18)</f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9" t="b">
        <f t="shared" si="7"/>
        <v>0</v>
      </c>
      <c r="V18" s="9" t="b">
        <f t="shared" si="8"/>
        <v>1</v>
      </c>
      <c r="W18" s="10">
        <f t="shared" si="9"/>
        <v>0</v>
      </c>
      <c r="X18" s="26">
        <f t="shared" si="10"/>
        <v>0</v>
      </c>
    </row>
    <row r="19" spans="2:24" ht="15.75" customHeight="1" x14ac:dyDescent="0.25">
      <c r="B19" s="8" t="s">
        <v>12</v>
      </c>
      <c r="C19" s="9">
        <v>8</v>
      </c>
      <c r="D19" s="9">
        <v>10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si="13"/>
        <v>0</v>
      </c>
      <c r="P19" s="10">
        <f t="shared" si="14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26</v>
      </c>
      <c r="G20" s="68">
        <v>0.1</v>
      </c>
      <c r="H20" s="8" t="s">
        <v>20</v>
      </c>
      <c r="I20" s="26">
        <v>5.9999999999999995E-25</v>
      </c>
      <c r="J20" s="10">
        <f t="shared" si="2"/>
        <v>5.9999999999999995E-25</v>
      </c>
      <c r="K20" s="32" t="str">
        <f t="shared" si="3"/>
        <v>-I</v>
      </c>
      <c r="M20" s="31">
        <f t="shared" si="11"/>
        <v>1</v>
      </c>
      <c r="N20" s="10">
        <f t="shared" si="12"/>
        <v>1</v>
      </c>
      <c r="O20" s="10">
        <f t="shared" si="13"/>
        <v>1.1999999999999999E-24</v>
      </c>
      <c r="P20" s="10">
        <f t="shared" si="14"/>
        <v>1.1999999999999999E-24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26</v>
      </c>
      <c r="G21" s="26">
        <v>9.9000000000000005E-2</v>
      </c>
      <c r="H21" s="8" t="s">
        <v>20</v>
      </c>
      <c r="I21" s="26">
        <v>6.9999999999999999E-6</v>
      </c>
      <c r="J21" s="10">
        <f t="shared" si="2"/>
        <v>6.9999999999999999E-6</v>
      </c>
      <c r="K21" s="32" t="str">
        <f t="shared" si="3"/>
        <v>-I</v>
      </c>
      <c r="M21" s="31">
        <f t="shared" si="11"/>
        <v>0.99999300000000002</v>
      </c>
      <c r="N21" s="10">
        <f t="shared" si="12"/>
        <v>0.99999300000000002</v>
      </c>
      <c r="O21" s="10">
        <f t="shared" si="13"/>
        <v>1.4E-5</v>
      </c>
      <c r="P21" s="10">
        <f t="shared" si="14"/>
        <v>1.4E-5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6.999999999979245E-6</v>
      </c>
      <c r="X21" s="26">
        <f t="shared" si="10"/>
        <v>6.999999999979245E-6</v>
      </c>
    </row>
    <row r="22" spans="2:24" ht="15.75" customHeight="1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26</v>
      </c>
      <c r="G22" s="26">
        <v>0.11</v>
      </c>
      <c r="H22" s="8" t="s">
        <v>20</v>
      </c>
      <c r="I22" s="26">
        <v>1.9999999999999999E-6</v>
      </c>
      <c r="J22" s="10">
        <f t="shared" si="2"/>
        <v>1.9999999999999999E-6</v>
      </c>
      <c r="K22" s="32" t="str">
        <f t="shared" si="3"/>
        <v>-I</v>
      </c>
      <c r="M22" s="31">
        <f t="shared" si="11"/>
        <v>0.99999800000000005</v>
      </c>
      <c r="N22" s="10">
        <f t="shared" si="12"/>
        <v>0.99999800000000005</v>
      </c>
      <c r="O22" s="10">
        <f t="shared" si="13"/>
        <v>3.9999999999999998E-6</v>
      </c>
      <c r="P22" s="10">
        <f t="shared" si="14"/>
        <v>3.9999999999999998E-6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1.999999999946489E-6</v>
      </c>
      <c r="X22" s="26">
        <f t="shared" si="10"/>
        <v>1.999999999946489E-6</v>
      </c>
    </row>
    <row r="23" spans="2:24" ht="15.75" customHeight="1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26">
        <v>0.1</v>
      </c>
      <c r="H23" s="8" t="s">
        <v>20</v>
      </c>
      <c r="I23" s="26">
        <v>5.0000000000000001E-4</v>
      </c>
      <c r="J23" s="10">
        <f t="shared" si="2"/>
        <v>5.0000000000000001E-4</v>
      </c>
      <c r="K23" s="32" t="str">
        <f t="shared" si="3"/>
        <v>-I</v>
      </c>
      <c r="M23" s="31">
        <f t="shared" si="11"/>
        <v>0.99950000000000006</v>
      </c>
      <c r="N23" s="10">
        <f t="shared" si="12"/>
        <v>0.99950000000000006</v>
      </c>
      <c r="O23" s="10">
        <f t="shared" si="13"/>
        <v>1E-3</v>
      </c>
      <c r="P23" s="10">
        <f t="shared" si="14"/>
        <v>1E-3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4.9999999999994493E-4</v>
      </c>
      <c r="X23" s="26">
        <f t="shared" si="10"/>
        <v>4.9999999999994493E-4</v>
      </c>
    </row>
    <row r="24" spans="2:24" ht="15.75" customHeight="1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26">
        <v>2.9999999999999998E-15</v>
      </c>
      <c r="H24" s="8" t="s">
        <v>21</v>
      </c>
      <c r="I24" s="26"/>
      <c r="J24" s="10">
        <f t="shared" si="2"/>
        <v>2.9999999999999998E-15</v>
      </c>
      <c r="K24" s="32" t="str">
        <f t="shared" si="3"/>
        <v>-I</v>
      </c>
      <c r="M24" s="31">
        <f t="shared" si="11"/>
        <v>0.999999999999997</v>
      </c>
      <c r="N24" s="10">
        <f t="shared" si="12"/>
        <v>0.999999999999997</v>
      </c>
      <c r="O24" s="10">
        <f t="shared" si="13"/>
        <v>5.9999999999999997E-15</v>
      </c>
      <c r="P24" s="10">
        <f t="shared" si="14"/>
        <v>5.9999999999999997E-15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2.9976021664879227E-15</v>
      </c>
      <c r="X24" s="26">
        <f t="shared" si="10"/>
        <v>2.9976021664879227E-15</v>
      </c>
    </row>
    <row r="25" spans="2:24" ht="15.75" customHeight="1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26">
        <v>4.0000000000000003E-5</v>
      </c>
      <c r="H25" s="8" t="s">
        <v>21</v>
      </c>
      <c r="I25" s="26"/>
      <c r="J25" s="10">
        <f t="shared" si="2"/>
        <v>4.0000000000000003E-5</v>
      </c>
      <c r="K25" s="32" t="str">
        <f t="shared" si="3"/>
        <v>-I</v>
      </c>
      <c r="M25" s="31">
        <f t="shared" si="11"/>
        <v>0.99995999999999996</v>
      </c>
      <c r="N25" s="10">
        <f t="shared" si="12"/>
        <v>0.99995999999999996</v>
      </c>
      <c r="O25" s="10">
        <f t="shared" si="13"/>
        <v>8.0000000000000007E-5</v>
      </c>
      <c r="P25" s="10">
        <f t="shared" si="14"/>
        <v>8.0000000000000007E-5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4.0000000000040004E-5</v>
      </c>
      <c r="X25" s="26">
        <f t="shared" si="10"/>
        <v>4.0000000000040004E-5</v>
      </c>
    </row>
    <row r="26" spans="2:24" ht="15.75" customHeight="1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26">
        <v>4.0000000000000001E-3</v>
      </c>
      <c r="H26" s="8" t="s">
        <v>21</v>
      </c>
      <c r="I26" s="26"/>
      <c r="J26" s="10">
        <f t="shared" si="2"/>
        <v>4.0000000000000001E-3</v>
      </c>
      <c r="K26" s="32" t="str">
        <f t="shared" si="3"/>
        <v>-I</v>
      </c>
      <c r="M26" s="31">
        <f t="shared" si="11"/>
        <v>0.996</v>
      </c>
      <c r="N26" s="10">
        <f t="shared" si="12"/>
        <v>0.996</v>
      </c>
      <c r="O26" s="10">
        <f t="shared" si="13"/>
        <v>8.0000000000000002E-3</v>
      </c>
      <c r="P26" s="10">
        <f t="shared" si="14"/>
        <v>8.0000000000000002E-3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4.0000000000000036E-3</v>
      </c>
      <c r="X26" s="26">
        <f t="shared" si="10"/>
        <v>4.0000000000000036E-3</v>
      </c>
    </row>
    <row r="27" spans="2:24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4"/>
      <c r="W31" s="14"/>
      <c r="X31" s="17"/>
    </row>
    <row r="32" spans="2:24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E19" sqref="E19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75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74</v>
      </c>
      <c r="D3" s="1">
        <f>1-PRODUCT(O7:O13)*(1-N15)</f>
        <v>3.6489667937857129E-2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76</v>
      </c>
      <c r="F6" s="49" t="s">
        <v>120</v>
      </c>
      <c r="H6" s="2" t="s">
        <v>77</v>
      </c>
      <c r="I6" s="2" t="s">
        <v>78</v>
      </c>
      <c r="J6" s="2" t="s">
        <v>124</v>
      </c>
      <c r="K6" s="2" t="s">
        <v>125</v>
      </c>
      <c r="L6" s="2" t="s">
        <v>121</v>
      </c>
      <c r="M6" s="2" t="s">
        <v>126</v>
      </c>
      <c r="N6" s="2" t="s">
        <v>122</v>
      </c>
      <c r="O6" s="2" t="s">
        <v>127</v>
      </c>
    </row>
    <row r="7" spans="2:15" x14ac:dyDescent="0.25">
      <c r="B7" s="39" t="s">
        <v>68</v>
      </c>
      <c r="C7" s="29" t="str">
        <f>STPH!C6</f>
        <v>GR</v>
      </c>
      <c r="D7" s="25">
        <f>STPH!C7</f>
        <v>3.0440911317815011E-3</v>
      </c>
      <c r="E7" s="48"/>
      <c r="F7" s="23">
        <v>1</v>
      </c>
      <c r="H7" s="1" t="e">
        <f>IF(ISNUMBER(E7),1-E7,1-C7)</f>
        <v>#VALUE!</v>
      </c>
      <c r="I7" s="1">
        <f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>F7*J7</f>
        <v>#VALUE!</v>
      </c>
      <c r="M7" s="1" t="e">
        <f>1-(1-F7)*J7</f>
        <v>#VALUE!</v>
      </c>
      <c r="N7" s="1">
        <f>F7*K7</f>
        <v>3.0440911317815011E-3</v>
      </c>
      <c r="O7" s="1">
        <f>1-(1-F7)*K7</f>
        <v>1</v>
      </c>
    </row>
    <row r="8" spans="2:15" x14ac:dyDescent="0.25">
      <c r="B8" s="39" t="s">
        <v>69</v>
      </c>
      <c r="C8" s="31" t="str">
        <f>STBI!C6</f>
        <v>GR</v>
      </c>
      <c r="D8" s="26">
        <f>STBI!C7</f>
        <v>1.1238044587088547E-3</v>
      </c>
      <c r="E8" s="48"/>
      <c r="F8" s="23">
        <v>1</v>
      </c>
      <c r="H8" s="1" t="e">
        <f>IF(ISNUMBER(E8),1-E8,1-C8)</f>
        <v>#VALUE!</v>
      </c>
      <c r="I8" s="1">
        <f>IF(ISNUMBER(E8),1-E8,1-D8)</f>
        <v>0.99887619554129115</v>
      </c>
      <c r="J8" s="1" t="e">
        <f t="shared" ref="J8:K13" si="0">1-H8</f>
        <v>#VALUE!</v>
      </c>
      <c r="K8" s="1">
        <f t="shared" si="0"/>
        <v>1.1238044587088547E-3</v>
      </c>
      <c r="L8" s="1" t="e">
        <f>F8*J8</f>
        <v>#VALUE!</v>
      </c>
      <c r="M8" s="1" t="e">
        <f t="shared" ref="M8:M13" si="1">1-(1-F8)*J8</f>
        <v>#VALUE!</v>
      </c>
      <c r="N8" s="1">
        <f>F8*K8</f>
        <v>1.1238044587088547E-3</v>
      </c>
      <c r="O8" s="1">
        <f t="shared" ref="O8:O13" si="2">1-(1-F8)*K8</f>
        <v>1</v>
      </c>
    </row>
    <row r="9" spans="2:15" x14ac:dyDescent="0.25">
      <c r="B9" s="39" t="s">
        <v>70</v>
      </c>
      <c r="C9" s="31">
        <f>GEKB!C6</f>
        <v>0</v>
      </c>
      <c r="D9" s="26">
        <f>GEKB!C7</f>
        <v>0</v>
      </c>
      <c r="E9" s="48"/>
      <c r="F9" s="23">
        <v>0</v>
      </c>
      <c r="H9" s="1">
        <f>IF(ISNUMBER(E9),1-E9,1-C9)</f>
        <v>1</v>
      </c>
      <c r="I9" s="1">
        <f>IF(ISNUMBER(E9),1-E9,1-D9)</f>
        <v>1</v>
      </c>
      <c r="J9" s="1">
        <f t="shared" si="0"/>
        <v>0</v>
      </c>
      <c r="K9" s="1">
        <f t="shared" si="0"/>
        <v>0</v>
      </c>
      <c r="L9" s="1">
        <f>F9*J9</f>
        <v>0</v>
      </c>
      <c r="M9" s="1">
        <f t="shared" si="1"/>
        <v>1</v>
      </c>
      <c r="N9" s="1">
        <f>F9*K9</f>
        <v>0</v>
      </c>
      <c r="O9" s="1">
        <f t="shared" si="2"/>
        <v>1</v>
      </c>
    </row>
    <row r="10" spans="2:15" x14ac:dyDescent="0.25">
      <c r="B10" s="39" t="s">
        <v>71</v>
      </c>
      <c r="C10" s="31">
        <f>DA!C6</f>
        <v>0</v>
      </c>
      <c r="D10" s="26">
        <f>DA!C7</f>
        <v>0</v>
      </c>
      <c r="E10" s="48"/>
      <c r="F10" s="23">
        <v>0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</row>
    <row r="11" spans="2:15" x14ac:dyDescent="0.25">
      <c r="B11" s="39" t="s">
        <v>72</v>
      </c>
      <c r="C11" s="31">
        <f>STKWp!C6</f>
        <v>1.9961410016728909E-3</v>
      </c>
      <c r="D11" s="26">
        <f>STKWp!C7</f>
        <v>1.9961410016728909E-3</v>
      </c>
      <c r="E11" s="48"/>
      <c r="F11" s="23">
        <v>0</v>
      </c>
      <c r="H11" s="1">
        <f>IF(ISNUMBER(E11),1-E11,1-C11)</f>
        <v>0.99800385899832711</v>
      </c>
      <c r="I11" s="1">
        <f>IF(ISNUMBER(E11),1-E11,1-D11)</f>
        <v>0.99800385899832711</v>
      </c>
      <c r="J11" s="1">
        <f t="shared" si="0"/>
        <v>1.9961410016728909E-3</v>
      </c>
      <c r="K11" s="1">
        <f t="shared" si="0"/>
        <v>1.9961410016728909E-3</v>
      </c>
      <c r="L11" s="1">
        <f>F11*J11</f>
        <v>0</v>
      </c>
      <c r="M11" s="1">
        <f t="shared" si="1"/>
        <v>0.99800385899832711</v>
      </c>
      <c r="N11" s="1">
        <f>F11*K11</f>
        <v>0</v>
      </c>
      <c r="O11" s="1">
        <f t="shared" si="2"/>
        <v>0.99800385899832711</v>
      </c>
    </row>
    <row r="12" spans="2:15" x14ac:dyDescent="0.25">
      <c r="B12" s="39" t="s">
        <v>73</v>
      </c>
      <c r="C12" s="31">
        <f>HTKW!C6</f>
        <v>2.8437656524269217E-2</v>
      </c>
      <c r="D12" s="26">
        <f>HTKW!C7</f>
        <v>2.8437656524269217E-2</v>
      </c>
      <c r="E12" s="48"/>
      <c r="F12" s="23">
        <v>0</v>
      </c>
      <c r="H12" s="1">
        <f>IF(ISNUMBER(E12),1-E12,1-C12)</f>
        <v>0.97156234347573078</v>
      </c>
      <c r="I12" s="1">
        <f>IF(ISNUMBER(E12),1-E12,1-D12)</f>
        <v>0.97156234347573078</v>
      </c>
      <c r="J12" s="1">
        <f t="shared" si="0"/>
        <v>2.8437656524269217E-2</v>
      </c>
      <c r="K12" s="1">
        <f t="shared" si="0"/>
        <v>2.8437656524269217E-2</v>
      </c>
      <c r="L12" s="1">
        <f>F12*J12</f>
        <v>0</v>
      </c>
      <c r="M12" s="1">
        <f t="shared" si="1"/>
        <v>0.97156234347573078</v>
      </c>
      <c r="N12" s="1">
        <f>F12*K12</f>
        <v>0</v>
      </c>
      <c r="O12" s="1">
        <f t="shared" si="2"/>
        <v>0.97156234347573078</v>
      </c>
    </row>
    <row r="13" spans="2:15" x14ac:dyDescent="0.25">
      <c r="B13" s="39" t="s">
        <v>92</v>
      </c>
      <c r="C13" s="31" t="str">
        <f>BSKW!C6</f>
        <v>GR</v>
      </c>
      <c r="D13" s="26">
        <f>BSKW!C7</f>
        <v>3.2699999999999999E-3</v>
      </c>
      <c r="E13" s="48"/>
      <c r="F13" s="23">
        <v>0</v>
      </c>
      <c r="H13" s="1" t="e">
        <f>IF(ISNUMBER(E13),1-E13,1-C13)</f>
        <v>#VALUE!</v>
      </c>
      <c r="I13" s="1">
        <f>IF(ISNUMBER(E13),1-E13,1-D13)</f>
        <v>0.99673</v>
      </c>
      <c r="J13" s="1" t="e">
        <f t="shared" si="0"/>
        <v>#VALUE!</v>
      </c>
      <c r="K13" s="1">
        <f t="shared" si="0"/>
        <v>3.2699999999999951E-3</v>
      </c>
      <c r="L13" s="1" t="e">
        <f>F13*J13</f>
        <v>#VALUE!</v>
      </c>
      <c r="M13" s="1" t="e">
        <f t="shared" si="1"/>
        <v>#VALUE!</v>
      </c>
      <c r="N13" s="1">
        <f>F13*K13</f>
        <v>0</v>
      </c>
      <c r="O13" s="1">
        <f t="shared" si="2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123</v>
      </c>
      <c r="I15" s="1"/>
      <c r="K15" s="1"/>
      <c r="L15" s="1" t="e">
        <f>MAX(L7:L13)</f>
        <v>#VALUE!</v>
      </c>
      <c r="N15" s="1">
        <f>MAX(N7:N13)</f>
        <v>3.0440911317815011E-3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105</v>
      </c>
      <c r="E2" s="67" t="s">
        <v>109</v>
      </c>
      <c r="F2" s="52" t="s">
        <v>68</v>
      </c>
      <c r="G2" s="52" t="s">
        <v>69</v>
      </c>
      <c r="H2" s="52" t="s">
        <v>70</v>
      </c>
      <c r="I2" s="52" t="s">
        <v>71</v>
      </c>
      <c r="J2" s="52" t="s">
        <v>72</v>
      </c>
      <c r="K2" s="52" t="s">
        <v>92</v>
      </c>
      <c r="L2" s="53" t="s">
        <v>73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INDEX(STPH!$O$15:$O$34,IFERROR(MATCH(MIN(IF(STPH!$D$15:$D$34&gt;AVERAGE(B3,C3),STPH!$D$15:$D$34)),STPH!$D$15:$D$34),1))</f>
        <v>ND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INDEX(GEKB!$K$15:$K$19,IFERROR(MATCH(MIN(IF(GEKB!$D$15:$D$19&gt;AVERAGE(B3,C3),GEKB!$D$15:$D$19)),GEKB!$D$15:$D$19),1))</f>
        <v>NR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ND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INDEX(STPH!$O$15:$O$34,IFERROR(MATCH(MIN(IF(STPH!$D$15:$D$34&gt;AVERAGE(B4,C4),STPH!$D$15:$D$34)),STPH!$D$15:$D$34),1))</f>
        <v>+III</v>
      </c>
      <c r="G4" s="9" t="str">
        <f t="array" ref="G4">INDEX(STBI!$O$15:$O$34,IFERROR(MATCH(MIN(IF(STBI!$D$15:$D$34&gt;AVERAGE(B4,C4),STBI!$D$15:$D$34)),STBI!$D$15:$D$34),1))</f>
        <v>-I</v>
      </c>
      <c r="H4" s="9" t="str">
        <f t="array" ref="H4">INDEX(GEKB!$K$15:$K$19,IFERROR(MATCH(MIN(IF(GEKB!$D$15:$D$19&gt;AVERAGE(B4,C4),GEKB!$D$15:$D$19)),GEKB!$D$15:$D$19),1))</f>
        <v>NR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+III</v>
      </c>
      <c r="K4" s="9" t="str">
        <f t="array" ref="K4">INDEX(BSKW!$K$15:$K$34,IFERROR(MATCH(MIN(IF(BSKW!$D$15:$D$34&gt;AVERAGE(B4,C4),BSKW!$D$15:$D$34)),BSKW!$D$15:$D$34),1))</f>
        <v>ND</v>
      </c>
      <c r="L4" s="12" t="str">
        <f t="array" ref="L4">INDEX(HTKW!$K$15:$K$34,IFERROR(MATCH(MIN(IF(HTKW!$D$15:$D$34&gt;AVERAGE(B4,C4),HTKW!$D$15:$D$34)),HTKW!$D$15:$D$34),1))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INDEX(STPH!$O$15:$O$34,IFERROR(MATCH(MIN(IF(STPH!$D$15:$D$34&gt;AVERAGE(B5,C5),STPH!$D$15:$D$34)),STPH!$D$15:$D$34),1))</f>
        <v>+III</v>
      </c>
      <c r="G5" s="9" t="str">
        <f t="array" ref="G5">INDEX(STBI!$O$15:$O$34,IFERROR(MATCH(MIN(IF(STBI!$D$15:$D$34&gt;AVERAGE(B5,C5),STBI!$D$15:$D$34)),STBI!$D$15:$D$34),1))</f>
        <v>-I</v>
      </c>
      <c r="H5" s="9" t="str">
        <f t="array" ref="H5">INDEX(GEKB!$K$15:$K$19,IFERROR(MATCH(MIN(IF(GEKB!$D$15:$D$19&gt;AVERAGE(B5,C5),GEKB!$D$15:$D$19)),GEKB!$D$15:$D$19),1))</f>
        <v>NR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-I</v>
      </c>
      <c r="K5" s="9" t="str">
        <f t="array" ref="K5">INDEX(BSKW!$K$15:$K$34,IFERROR(MATCH(MIN(IF(BSKW!$D$15:$D$34&gt;AVERAGE(B5,C5),BSKW!$D$15:$D$34)),BSKW!$D$15:$D$34),1))</f>
        <v>+III</v>
      </c>
      <c r="L5" s="12" t="str">
        <f t="array" ref="L5">INDEX(HTKW!$K$15:$K$34,IFERROR(MATCH(MIN(IF(HTKW!$D$15:$D$34&gt;AVERAGE(B5,C5),HTKW!$D$15:$D$34)),HTKW!$D$15:$D$34),1))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INDEX(STPH!$O$15:$O$34,IFERROR(MATCH(MIN(IF(STPH!$D$15:$D$34&gt;AVERAGE(B6,C6),STPH!$D$15:$D$34)),STPH!$D$15:$D$34),1))</f>
        <v>D</v>
      </c>
      <c r="G6" s="9" t="str">
        <f t="array" ref="G6">INDEX(STBI!$O$15:$O$34,IFERROR(MATCH(MIN(IF(STBI!$D$15:$D$34&gt;AVERAGE(B6,C6),STBI!$D$15:$D$34)),STBI!$D$15:$D$34),1))</f>
        <v>NR</v>
      </c>
      <c r="H6" s="9" t="str">
        <f t="array" ref="H6">INDEX(GEKB!$K$15:$K$19,IFERROR(MATCH(MIN(IF(GEKB!$D$15:$D$19&gt;AVERAGE(B6,C6),GEKB!$D$15:$D$19)),GEKB!$D$15:$D$19),1))</f>
        <v>NR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-I</v>
      </c>
      <c r="K6" s="9" t="str">
        <f t="array" ref="K6">INDEX(BSKW!$K$15:$K$34,IFERROR(MATCH(MIN(IF(BSKW!$D$15:$D$34&gt;AVERAGE(B6,C6),BSKW!$D$15:$D$34)),BSKW!$D$15:$D$34),1))</f>
        <v>-I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INDEX(STPH!$O$15:$O$34,IFERROR(MATCH(MIN(IF(STPH!$D$15:$D$34&gt;AVERAGE(B7,C7),STPH!$D$15:$D$34)),STPH!$D$15:$D$34),1))</f>
        <v>-I</v>
      </c>
      <c r="G7" s="9" t="str">
        <f t="array" ref="G7">INDEX(STBI!$O$15:$O$34,IFERROR(MATCH(MIN(IF(STBI!$D$15:$D$34&gt;AVERAGE(B7,C7),STBI!$D$15:$D$34)),STBI!$D$15:$D$34),1))</f>
        <v>-I</v>
      </c>
      <c r="H7" s="9" t="str">
        <f t="array" ref="H7">INDEX(GEKB!$K$15:$K$19,IFERROR(MATCH(MIN(IF(GEKB!$D$15:$D$19&gt;AVERAGE(B7,C7),GEKB!$D$15:$D$19)),GEKB!$D$15:$D$19),1))</f>
        <v>NR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-I</v>
      </c>
      <c r="K7" s="9" t="str">
        <f t="array" ref="K7">INDEX(BSKW!$K$15:$K$34,IFERROR(MATCH(MIN(IF(BSKW!$D$15:$D$34&gt;AVERAGE(B7,C7),BSKW!$D$15:$D$34)),BSKW!$D$15:$D$34),1))</f>
        <v>-I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INDEX(STPH!$O$15:$O$34,IFERROR(MATCH(MIN(IF(STPH!$D$15:$D$34&gt;AVERAGE(B8,C8),STPH!$D$15:$D$34)),STPH!$D$15:$D$34),1))</f>
        <v>NR</v>
      </c>
      <c r="G8" s="9" t="str">
        <f t="array" ref="G8">INDEX(STBI!$O$15:$O$34,IFERROR(MATCH(MIN(IF(STBI!$D$15:$D$34&gt;AVERAGE(B8,C8),STBI!$D$15:$D$34)),STBI!$D$15:$D$34),1))</f>
        <v>NR</v>
      </c>
      <c r="H8" s="9" t="str">
        <f t="array" ref="H8">INDEX(GEKB!$K$15:$K$19,IFERROR(MATCH(MIN(IF(GEKB!$D$15:$D$19&gt;AVERAGE(B8,C8),GEKB!$D$15:$D$19)),GEKB!$D$15:$D$19),1))</f>
        <v>NR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INDEX(STPH!$O$15:$O$34,IFERROR(MATCH(MIN(IF(STPH!$D$15:$D$34&gt;AVERAGE(B9,C9),STPH!$D$15:$D$34)),STPH!$D$15:$D$34),1))</f>
        <v>NR</v>
      </c>
      <c r="G9" s="9" t="str">
        <f t="array" ref="G9">INDEX(STBI!$O$15:$O$34,IFERROR(MATCH(MIN(IF(STBI!$D$15:$D$34&gt;AVERAGE(B9,C9),STBI!$D$15:$D$34)),STBI!$D$15:$D$34),1))</f>
        <v>-I</v>
      </c>
      <c r="H9" s="9" t="str">
        <f t="array" ref="H9">INDEX(GEKB!$K$15:$K$19,IFERROR(MATCH(MIN(IF(GEKB!$D$15:$D$19&gt;AVERAGE(B9,C9),GEKB!$D$15:$D$19)),GEKB!$D$15:$D$19),1))</f>
        <v>NR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-I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INDEX(STPH!$O$15:$O$34,IFERROR(MATCH(MIN(IF(STPH!$D$15:$D$34&gt;AVERAGE(B10,C10),STPH!$D$15:$D$34)),STPH!$D$15:$D$34),1))</f>
        <v>NR</v>
      </c>
      <c r="G10" s="9" t="str">
        <f t="array" ref="G10">INDEX(STBI!$O$15:$O$34,IFERROR(MATCH(MIN(IF(STBI!$D$15:$D$34&gt;AVERAGE(B10,C10),STBI!$D$15:$D$34)),STBI!$D$15:$D$34),1))</f>
        <v>-I</v>
      </c>
      <c r="H10" s="9" t="str">
        <f t="array" ref="H10">INDEX(GEKB!$K$15:$K$19,IFERROR(MATCH(MIN(IF(GEKB!$D$15:$D$19&gt;AVERAGE(B10,C10),GEKB!$D$15:$D$19)),GEKB!$D$15:$D$19),1))</f>
        <v>NR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-I</v>
      </c>
      <c r="K10" s="9" t="str">
        <f t="array" ref="K10">INDEX(BSKW!$K$15:$K$34,IFERROR(MATCH(MIN(IF(BSKW!$D$15:$D$34&gt;AVERAGE(B10,C10),BSKW!$D$15:$D$34)),BSKW!$D$15:$D$34),1))</f>
        <v>+III</v>
      </c>
      <c r="L10" s="12" t="str">
        <f t="array" ref="L10">INDEX(HTKW!$K$15:$K$34,IFERROR(MATCH(MIN(IF(HTKW!$D$15:$D$34&gt;AVERAGE(B10,C10),HTKW!$D$15:$D$34)),HTKW!$D$15:$D$34),1))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INDEX(STPH!$O$15:$O$34,IFERROR(MATCH(MIN(IF(STPH!$D$15:$D$34&gt;AVERAGE(B11,C11),STPH!$D$15:$D$34)),STPH!$D$15:$D$34),1))</f>
        <v>-I</v>
      </c>
      <c r="G11" s="9" t="str">
        <f t="array" ref="G11">INDEX(STBI!$O$15:$O$34,IFERROR(MATCH(MIN(IF(STBI!$D$15:$D$34&gt;AVERAGE(B11,C11),STBI!$D$15:$D$34)),STBI!$D$15:$D$34),1))</f>
        <v>D</v>
      </c>
      <c r="H11" s="9" t="str">
        <f t="array" ref="H11">INDEX(GEKB!$K$15:$K$19,IFERROR(MATCH(MIN(IF(GEKB!$D$15:$D$19&gt;AVERAGE(B11,C11),GEKB!$D$15:$D$19)),GEKB!$D$15:$D$19),1))</f>
        <v>NR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-I</v>
      </c>
      <c r="K11" s="9" t="str">
        <f t="array" ref="K11">INDEX(BSKW!$K$15:$K$34,IFERROR(MATCH(MIN(IF(BSKW!$D$15:$D$34&gt;AVERAGE(B11,C11),BSKW!$D$15:$D$34)),BSKW!$D$15:$D$34),1))</f>
        <v>D</v>
      </c>
      <c r="L11" s="12" t="str">
        <f t="array" ref="L11">INDEX(HTKW!$K$15:$K$34,IFERROR(MATCH(MIN(IF(HTKW!$D$15:$D$34&gt;AVERAGE(B11,C11),HTKW!$D$15:$D$34)),HTKW!$D$15:$D$34),1))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INDEX(GEKB!$K$15:$K$19,IFERROR(MATCH(MIN(IF(GEKB!$D$15:$D$19&gt;AVERAGE(B12,C12),GEKB!$D$15:$D$19)),GEKB!$D$15:$D$19),1))</f>
        <v>NR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+III</v>
      </c>
      <c r="K12" s="9" t="str">
        <f t="array" ref="K12">INDEX(BSKW!$K$15:$K$34,IFERROR(MATCH(MIN(IF(BSKW!$D$15:$D$34&gt;AVERAGE(B12,C12),BSKW!$D$15:$D$34)),BSKW!$D$15:$D$34),1))</f>
        <v>-I</v>
      </c>
      <c r="L12" s="12" t="str">
        <f t="array" ref="L12">INDEX(HTKW!$K$15:$K$34,IFERROR(MATCH(MIN(IF(HTKW!$D$15:$D$34&gt;AVERAGE(B12,C12),HTKW!$D$15:$D$34)),HTKW!$D$15:$D$34),1))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INDEX(STPH!$O$15:$O$34,IFERROR(MATCH(MIN(IF(STPH!$D$15:$D$34&gt;AVERAGE(B13,C13),STPH!$D$15:$D$34)),STPH!$D$15:$D$34),1))</f>
        <v>-I</v>
      </c>
      <c r="G13" s="9" t="str">
        <f t="array" ref="G13">INDEX(STBI!$O$15:$O$34,IFERROR(MATCH(MIN(IF(STBI!$D$15:$D$34&gt;AVERAGE(B13,C13),STBI!$D$15:$D$34)),STBI!$D$15:$D$34),1))</f>
        <v>-I</v>
      </c>
      <c r="H13" s="9" t="str">
        <f t="array" ref="H13">INDEX(GEKB!$K$15:$K$19,IFERROR(MATCH(MIN(IF(GEKB!$D$15:$D$19&gt;AVERAGE(B13,C13),GEKB!$D$15:$D$19)),GEKB!$D$15:$D$19),1))</f>
        <v>NR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+III</v>
      </c>
      <c r="K13" s="9" t="str">
        <f t="array" ref="K13">INDEX(BSKW!$K$15:$K$34,IFERROR(MATCH(MIN(IF(BSKW!$D$15:$D$34&gt;AVERAGE(B13,C13),BSKW!$D$15:$D$34)),BSKW!$D$15:$D$34),1))</f>
        <v>-I</v>
      </c>
      <c r="L13" s="12" t="str">
        <f t="array" ref="L13">INDEX(HTKW!$K$15:$K$34,IFERROR(MATCH(MIN(IF(HTKW!$D$15:$D$34&gt;AVERAGE(B13,C13),HTKW!$D$15:$D$34)),HTKW!$D$15:$D$34),1))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INDEX(STPH!$O$15:$O$34,IFERROR(MATCH(MIN(IF(STPH!$D$15:$D$34&gt;AVERAGE(B14,C14),STPH!$D$15:$D$34)),STPH!$D$15:$D$34),1))</f>
        <v>-I</v>
      </c>
      <c r="G14" s="9" t="str">
        <f t="array" ref="G14">INDEX(STBI!$O$15:$O$34,IFERROR(MATCH(MIN(IF(STBI!$D$15:$D$34&gt;AVERAGE(B14,C14),STBI!$D$15:$D$34)),STBI!$D$15:$D$34),1))</f>
        <v>-I</v>
      </c>
      <c r="H14" s="9" t="str">
        <f t="array" ref="H14">INDEX(GEKB!$K$15:$K$19,IFERROR(MATCH(MIN(IF(GEKB!$D$15:$D$19&gt;AVERAGE(B14,C14),GEKB!$D$15:$D$19)),GEKB!$D$15:$D$19),1))</f>
        <v>NR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-I</v>
      </c>
      <c r="L14" s="12" t="str">
        <f t="array" ref="L14">INDEX(HTKW!$K$15:$K$34,IFERROR(MATCH(MIN(IF(HTKW!$D$15:$D$34&gt;AVERAGE(B14,C14),HTKW!$D$15:$D$34)),HTKW!$D$15:$D$34),1))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2023-02-23T11:03:18Z</dcterms:modified>
</cp:coreProperties>
</file>